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drawings/drawing2.xml" ContentType="application/vnd.openxmlformats-officedocument.drawing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R:\07-PreDevelopment\01-KZK\03-Environment\09-Permitting\02-Water Licence\01-Type A Water Licence\08-Updated Application\April 2026 Documents\RCP\Appendices\"/>
    </mc:Choice>
  </mc:AlternateContent>
  <xr:revisionPtr revIDLastSave="0" documentId="8_{B30A4B21-FBE8-4169-9B4E-9B00F25475DD}" xr6:coauthVersionLast="47" xr6:coauthVersionMax="47" xr10:uidLastSave="{00000000-0000-0000-0000-000000000000}"/>
  <bookViews>
    <workbookView xWindow="51480" yWindow="4125" windowWidth="29040" windowHeight="15720" tabRatio="844" activeTab="1" xr2:uid="{00000000-000D-0000-FFFF-FFFF00000000}"/>
  </bookViews>
  <sheets>
    <sheet name="Revisions" sheetId="37" r:id="rId1"/>
    <sheet name="T1-Summary" sheetId="1" r:id="rId2"/>
    <sheet name="Quantities" sheetId="6" r:id="rId3"/>
    <sheet name="EquipProd" sheetId="23" r:id="rId4"/>
    <sheet name="LHD" sheetId="24" r:id="rId5"/>
    <sheet name="Labour &amp; Equip Hrs" sheetId="35" r:id="rId6"/>
    <sheet name="T2 - Unit Rates" sheetId="32" r:id="rId7"/>
    <sheet name="T3 - G&amp;A" sheetId="4" r:id="rId8"/>
    <sheet name="T4 - Exploration" sheetId="3" r:id="rId9"/>
    <sheet name="T5 - ClosurePlan" sheetId="7" r:id="rId10"/>
    <sheet name="T6 - Pits" sheetId="5" r:id="rId11"/>
    <sheet name="T7 - WSF" sheetId="10" r:id="rId12"/>
    <sheet name="T8 - Facilities" sheetId="11" r:id="rId13"/>
    <sheet name="T9 - Ponds" sheetId="13" r:id="rId14"/>
    <sheet name="T10 - Infrastructure" sheetId="14" r:id="rId15"/>
    <sheet name="T11 - Wastes" sheetId="15" r:id="rId16"/>
    <sheet name="T12 - Roads" sheetId="16" r:id="rId17"/>
    <sheet name="T13 - Water" sheetId="17" r:id="rId18"/>
    <sheet name="T16-Borrow" sheetId="18" state="hidden" r:id="rId19"/>
    <sheet name="T14 - MobDemob" sheetId="29" r:id="rId20"/>
    <sheet name="T15-ICMM" sheetId="26" r:id="rId21"/>
    <sheet name="T16-PCMM" sheetId="20" r:id="rId22"/>
    <sheet name="T17-NPV-YR0" sheetId="31" r:id="rId23"/>
    <sheet name="T18-NPV-YR2" sheetId="30" r:id="rId24"/>
    <sheet name="T19-NPV-YR5" sheetId="38" r:id="rId25"/>
    <sheet name="T20-NPV-EOM" sheetId="28" r:id="rId26"/>
    <sheet name="Lists" sheetId="34" r:id="rId27"/>
    <sheet name="Erosion" sheetId="19" r:id="rId28"/>
    <sheet name="Tailings" sheetId="12" r:id="rId29"/>
  </sheets>
  <externalReferences>
    <externalReference r:id="rId30"/>
  </externalReferences>
  <definedNames>
    <definedName name="_xlnm._FilterDatabase" localSheetId="3" hidden="1">EquipProd!$B$50:$T$67</definedName>
    <definedName name="Contingency">Lists!$B$23:$B$25</definedName>
    <definedName name="Dozer_work">EquipProd!$C$53:$G$70</definedName>
    <definedName name="EquipList">Lists!$B$4:$B$6</definedName>
    <definedName name="EquipRates">'T2 - Unit Rates'!$C$7:$J$54</definedName>
    <definedName name="Excavator_prod">EquipProd!$C$76:$J$84</definedName>
    <definedName name="LabourRates">'T2 - Unit Rates'!$A$57:$L$68</definedName>
    <definedName name="Manpower">Lists!$G$4:$G$15</definedName>
    <definedName name="MatRate">'T2 - Unit Rates'!$C$71:$H$82</definedName>
    <definedName name="MiscRates">'T2 - Unit Rates'!$C$99:$E$110</definedName>
    <definedName name="Period">Lists!$B$11:$B$12</definedName>
    <definedName name="_xlnm.Print_Area" localSheetId="14">'T10 - Infrastructure'!$B$2:$AD$65</definedName>
    <definedName name="_xlnm.Print_Area" localSheetId="15">'T11 - Wastes'!$B$2:$AD$23</definedName>
    <definedName name="_xlnm.Print_Area" localSheetId="16">'T12 - Roads'!$B$2:$AD$20</definedName>
    <definedName name="_xlnm.Print_Area" localSheetId="17">'T13 - Water'!$B$2:$AD$61</definedName>
    <definedName name="_xlnm.Print_Area" localSheetId="19">'T14 - MobDemob'!$B$3:$U$61</definedName>
    <definedName name="_xlnm.Print_Area" localSheetId="20">'T15-ICMM'!$B$2:$S$63</definedName>
    <definedName name="_xlnm.Print_Area" localSheetId="21">'T16-PCMM'!$B$2:$V$107</definedName>
    <definedName name="_xlnm.Print_Area" localSheetId="22">'T17-NPV-YR0'!$B$26:$AH$48</definedName>
    <definedName name="_xlnm.Print_Area" localSheetId="1">'T1-Summary'!$B$3:$F$43</definedName>
    <definedName name="_xlnm.Print_Area" localSheetId="6">'T2 - Unit Rates'!$A$2:$L$108</definedName>
    <definedName name="_xlnm.Print_Area" localSheetId="7">'T3 - G&amp;A'!$B$1:$O$31</definedName>
    <definedName name="_xlnm.Print_Area" localSheetId="8">'T4 - Exploration'!$B$2:$N$16</definedName>
    <definedName name="_xlnm.Print_Area" localSheetId="9">'T5 - ClosurePlan'!$B$2:$N$24</definedName>
    <definedName name="_xlnm.Print_Area" localSheetId="10">'T6 - Pits'!$B$2:$AD$45</definedName>
    <definedName name="_xlnm.Print_Area" localSheetId="11">'T7 - WSF'!$B$2:$AD$70</definedName>
    <definedName name="_xlnm.Print_Area" localSheetId="12">'T8 - Facilities'!$B$2:$AD$115</definedName>
    <definedName name="_xlnm.Print_Area" localSheetId="13">'T9 - Ponds'!$B$2:$AD$62</definedName>
    <definedName name="Productivity">EquipProd!$B$4:$C$39</definedName>
    <definedName name="Progressive">Lists!$B$18:$B$19</definedName>
    <definedName name="RehabCover">LHD!$B$39:$E$65</definedName>
    <definedName name="UnitCost">'[1]T2-UnitCost'!$B$4:$D$77</definedName>
  </definedNames>
  <calcPr calcId="191029" calcMode="autoNoTable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74" i="6" l="1"/>
  <c r="F74" i="6"/>
  <c r="G74" i="6"/>
  <c r="H71" i="6"/>
  <c r="F71" i="6"/>
  <c r="G71" i="6"/>
  <c r="H70" i="6"/>
  <c r="F70" i="6"/>
  <c r="G70" i="6"/>
  <c r="F69" i="6"/>
  <c r="H69" i="6"/>
  <c r="G69" i="6"/>
  <c r="G68" i="6"/>
  <c r="H53" i="6"/>
  <c r="F55" i="6"/>
  <c r="E55" i="6"/>
  <c r="D55" i="6"/>
  <c r="G55" i="6"/>
  <c r="F54" i="6"/>
  <c r="E54" i="6"/>
  <c r="D54" i="6"/>
  <c r="G54" i="6"/>
  <c r="F53" i="6"/>
  <c r="E53" i="6"/>
  <c r="D53" i="6"/>
  <c r="G53" i="6"/>
  <c r="G2" i="29"/>
  <c r="AV32" i="10"/>
  <c r="AV33" i="10"/>
  <c r="AV34" i="10"/>
  <c r="AV35" i="10"/>
  <c r="AV36" i="10"/>
  <c r="AV37" i="10"/>
  <c r="AV38" i="10"/>
  <c r="AV39" i="10"/>
  <c r="AV17" i="10"/>
  <c r="AV18" i="10"/>
  <c r="AV19" i="10"/>
  <c r="AV20" i="10"/>
  <c r="AV21" i="10"/>
  <c r="AV22" i="10"/>
  <c r="AV23" i="10"/>
  <c r="AV16" i="10"/>
  <c r="L36" i="30"/>
  <c r="K36" i="30"/>
  <c r="J36" i="30"/>
  <c r="I36" i="30"/>
  <c r="H36" i="30"/>
  <c r="G36" i="30"/>
  <c r="F36" i="30"/>
  <c r="E36" i="30"/>
  <c r="W36" i="38"/>
  <c r="V36" i="38"/>
  <c r="U36" i="38"/>
  <c r="T36" i="38"/>
  <c r="S36" i="38"/>
  <c r="R36" i="38"/>
  <c r="Q36" i="38"/>
  <c r="P36" i="38"/>
  <c r="O36" i="38"/>
  <c r="N36" i="38"/>
  <c r="L36" i="38"/>
  <c r="M36" i="38"/>
  <c r="K36" i="38"/>
  <c r="J36" i="38"/>
  <c r="I36" i="38"/>
  <c r="H36" i="38"/>
  <c r="G36" i="38"/>
  <c r="F36" i="38"/>
  <c r="C23" i="38"/>
  <c r="C22" i="38"/>
  <c r="C21" i="38"/>
  <c r="C20" i="38"/>
  <c r="C19" i="38"/>
  <c r="C18" i="38"/>
  <c r="C17" i="38"/>
  <c r="C16" i="38"/>
  <c r="C15" i="38"/>
  <c r="C14" i="38"/>
  <c r="C6" i="30"/>
  <c r="C6" i="38"/>
  <c r="G82" i="28"/>
  <c r="H82" i="28"/>
  <c r="I82" i="28"/>
  <c r="J82" i="28"/>
  <c r="K82" i="28"/>
  <c r="L82" i="28"/>
  <c r="M82" i="28"/>
  <c r="N82" i="28"/>
  <c r="O82" i="28"/>
  <c r="P82" i="28"/>
  <c r="Q82" i="28"/>
  <c r="R82" i="28"/>
  <c r="X28" i="20"/>
  <c r="I84" i="20"/>
  <c r="I85" i="20"/>
  <c r="I86" i="20"/>
  <c r="I87" i="20"/>
  <c r="I88" i="20"/>
  <c r="I89" i="20"/>
  <c r="I90" i="20"/>
  <c r="I83" i="20"/>
  <c r="Q63" i="20" l="1"/>
  <c r="T63" i="20"/>
  <c r="T61" i="20"/>
  <c r="Q61" i="20"/>
  <c r="T60" i="20"/>
  <c r="Q60" i="20"/>
  <c r="S52" i="20"/>
  <c r="S51" i="20"/>
  <c r="S50" i="20"/>
  <c r="Q32" i="20"/>
  <c r="N49" i="26"/>
  <c r="Q25" i="26"/>
  <c r="N25" i="26"/>
  <c r="K25" i="26"/>
  <c r="AB54" i="17" l="1"/>
  <c r="W54" i="17"/>
  <c r="AB53" i="17"/>
  <c r="W53" i="17"/>
  <c r="AB18" i="13"/>
  <c r="W18" i="13"/>
  <c r="Z8" i="13"/>
  <c r="U8" i="13"/>
  <c r="AB53" i="13"/>
  <c r="W53" i="13"/>
  <c r="AB38" i="13"/>
  <c r="W38" i="13"/>
  <c r="Z28" i="13"/>
  <c r="U28" i="13"/>
  <c r="K31" i="17"/>
  <c r="Z31" i="17"/>
  <c r="U37" i="17"/>
  <c r="U31" i="17"/>
  <c r="U22" i="17"/>
  <c r="U20" i="17"/>
  <c r="U19" i="17"/>
  <c r="U18" i="17"/>
  <c r="U8" i="17"/>
  <c r="U17" i="16"/>
  <c r="U14" i="16"/>
  <c r="U9" i="16"/>
  <c r="U8" i="16"/>
  <c r="U14" i="15"/>
  <c r="U9" i="15"/>
  <c r="U61" i="14"/>
  <c r="U59" i="14"/>
  <c r="U42" i="14"/>
  <c r="U40" i="14"/>
  <c r="U39" i="14"/>
  <c r="P10" i="14"/>
  <c r="U21" i="14"/>
  <c r="U19" i="14"/>
  <c r="U10" i="14"/>
  <c r="U49" i="13"/>
  <c r="U51" i="13" s="1"/>
  <c r="W51" i="13" s="1"/>
  <c r="U47" i="13"/>
  <c r="U42" i="13"/>
  <c r="W42" i="13" s="1"/>
  <c r="W34" i="13"/>
  <c r="U22" i="13"/>
  <c r="W22" i="13" s="1"/>
  <c r="W14" i="13"/>
  <c r="U101" i="11"/>
  <c r="U98" i="11"/>
  <c r="U97" i="11"/>
  <c r="W74" i="11"/>
  <c r="W39" i="11"/>
  <c r="W38" i="11"/>
  <c r="W33" i="11"/>
  <c r="W32" i="11"/>
  <c r="W28" i="11"/>
  <c r="W18" i="11"/>
  <c r="W16" i="11"/>
  <c r="W49" i="13" l="1"/>
  <c r="U65" i="10"/>
  <c r="U55" i="10"/>
  <c r="U53" i="10"/>
  <c r="U41" i="10"/>
  <c r="U25" i="10"/>
  <c r="G66" i="6"/>
  <c r="H66" i="6"/>
  <c r="F61" i="6"/>
  <c r="F66" i="6" s="1"/>
  <c r="F68" i="6" s="1"/>
  <c r="F45" i="6"/>
  <c r="F50" i="6" s="1"/>
  <c r="H50" i="6"/>
  <c r="G50" i="6"/>
  <c r="E50" i="6"/>
  <c r="E59" i="6" s="1"/>
  <c r="D50" i="6"/>
  <c r="D59" i="6" s="1"/>
  <c r="U9" i="10"/>
  <c r="K9" i="10"/>
  <c r="K8" i="10"/>
  <c r="P9" i="10"/>
  <c r="F103" i="6"/>
  <c r="U35" i="5" s="1"/>
  <c r="F102" i="6"/>
  <c r="U34" i="5" s="1"/>
  <c r="G75" i="6" l="1"/>
  <c r="G73" i="6" s="1"/>
  <c r="F75" i="6"/>
  <c r="U34" i="10" s="1"/>
  <c r="W34" i="10" s="1"/>
  <c r="U24" i="10"/>
  <c r="B10" i="34"/>
  <c r="L9" i="7"/>
  <c r="L8" i="7"/>
  <c r="L7" i="7"/>
  <c r="N27" i="4"/>
  <c r="L27" i="4"/>
  <c r="J27" i="4"/>
  <c r="N28" i="4"/>
  <c r="L28" i="4"/>
  <c r="J28" i="4"/>
  <c r="N23" i="4"/>
  <c r="L23" i="4"/>
  <c r="J23" i="4"/>
  <c r="E108" i="32"/>
  <c r="N22" i="4"/>
  <c r="L22" i="4"/>
  <c r="J22" i="4"/>
  <c r="E22" i="4"/>
  <c r="E23" i="4"/>
  <c r="F23" i="4" s="1"/>
  <c r="N21" i="4"/>
  <c r="L21" i="4"/>
  <c r="J21" i="4"/>
  <c r="N17" i="4"/>
  <c r="L17" i="4"/>
  <c r="J17" i="4"/>
  <c r="N16" i="4"/>
  <c r="L16" i="4"/>
  <c r="J16" i="4"/>
  <c r="E17" i="4"/>
  <c r="F17" i="4" s="1"/>
  <c r="N15" i="4"/>
  <c r="L15" i="4"/>
  <c r="J15" i="4"/>
  <c r="N14" i="4"/>
  <c r="L14" i="4"/>
  <c r="J14" i="4"/>
  <c r="N13" i="4"/>
  <c r="L13" i="4"/>
  <c r="J13" i="4"/>
  <c r="N10" i="4"/>
  <c r="L10" i="4"/>
  <c r="J10" i="4"/>
  <c r="L9" i="4"/>
  <c r="J9" i="4"/>
  <c r="N9" i="4"/>
  <c r="E10" i="4"/>
  <c r="F73" i="6" l="1"/>
  <c r="O23" i="4"/>
  <c r="I23" i="4"/>
  <c r="M23" i="4"/>
  <c r="K23" i="4"/>
  <c r="O17" i="4"/>
  <c r="M17" i="4"/>
  <c r="K17" i="4"/>
  <c r="I17" i="4"/>
  <c r="J42" i="32" l="1"/>
  <c r="J41" i="32"/>
  <c r="J40" i="32"/>
  <c r="J39" i="32"/>
  <c r="J32" i="32"/>
  <c r="J34" i="32"/>
  <c r="J33" i="32"/>
  <c r="J28" i="32"/>
  <c r="J14" i="32"/>
  <c r="J15" i="32"/>
  <c r="J17" i="32"/>
  <c r="J16" i="32"/>
  <c r="J13" i="32"/>
  <c r="J10" i="32"/>
  <c r="B65" i="32" l="1"/>
  <c r="B64" i="32"/>
  <c r="E8" i="1"/>
  <c r="AH44" i="35"/>
  <c r="AC44" i="35"/>
  <c r="AH43" i="35"/>
  <c r="AC43" i="35"/>
  <c r="AH42" i="35"/>
  <c r="AC42" i="35"/>
  <c r="AH41" i="35"/>
  <c r="AC41" i="35"/>
  <c r="AH40" i="35"/>
  <c r="AC40" i="35"/>
  <c r="AH39" i="35"/>
  <c r="AC39" i="35"/>
  <c r="AH38" i="35"/>
  <c r="AC38" i="35"/>
  <c r="AH37" i="35"/>
  <c r="AC37" i="35"/>
  <c r="AH36" i="35"/>
  <c r="AC36" i="35"/>
  <c r="AH35" i="35"/>
  <c r="AC35" i="35"/>
  <c r="AH34" i="35"/>
  <c r="AC34" i="35"/>
  <c r="AH33" i="35"/>
  <c r="AC33" i="35"/>
  <c r="AH32" i="35"/>
  <c r="AC32" i="35"/>
  <c r="AH31" i="35"/>
  <c r="AC31" i="35"/>
  <c r="AH30" i="35"/>
  <c r="AC30" i="35"/>
  <c r="AH29" i="35"/>
  <c r="AC29" i="35"/>
  <c r="AH28" i="35"/>
  <c r="AC28" i="35"/>
  <c r="AH27" i="35"/>
  <c r="AC27" i="35"/>
  <c r="AH26" i="35"/>
  <c r="AC26" i="35"/>
  <c r="AH25" i="35"/>
  <c r="AC25" i="35"/>
  <c r="AH24" i="35"/>
  <c r="AC24" i="35"/>
  <c r="AH23" i="35"/>
  <c r="AC23" i="35"/>
  <c r="AC22" i="35"/>
  <c r="Z23" i="35"/>
  <c r="Z24" i="35"/>
  <c r="Z25" i="35"/>
  <c r="Z26" i="35"/>
  <c r="Z27" i="35"/>
  <c r="Z28" i="35"/>
  <c r="Z29" i="35"/>
  <c r="Z30" i="35"/>
  <c r="Z31" i="35"/>
  <c r="Z32" i="35"/>
  <c r="Z33" i="35"/>
  <c r="Z34" i="35"/>
  <c r="Z35" i="35"/>
  <c r="Z36" i="35"/>
  <c r="Z37" i="35"/>
  <c r="Z38" i="35"/>
  <c r="Z39" i="35"/>
  <c r="Z40" i="35"/>
  <c r="Z41" i="35"/>
  <c r="Z42" i="35"/>
  <c r="Z43" i="35"/>
  <c r="Z44" i="35"/>
  <c r="Z22" i="35"/>
  <c r="AC46" i="35" l="1"/>
  <c r="SA103" i="38"/>
  <c r="RY103" i="38"/>
  <c r="RX103" i="38"/>
  <c r="RW103" i="38"/>
  <c r="RV103" i="38"/>
  <c r="RT103" i="38"/>
  <c r="RS103" i="38"/>
  <c r="RR103" i="38"/>
  <c r="RQ103" i="38"/>
  <c r="RO103" i="38"/>
  <c r="RN103" i="38"/>
  <c r="RM103" i="38"/>
  <c r="RL103" i="38"/>
  <c r="RJ103" i="38"/>
  <c r="RI103" i="38"/>
  <c r="RH103" i="38"/>
  <c r="RG103" i="38"/>
  <c r="RE103" i="38"/>
  <c r="RD103" i="38"/>
  <c r="RC103" i="38"/>
  <c r="RB103" i="38"/>
  <c r="QZ103" i="38"/>
  <c r="QY103" i="38"/>
  <c r="QX103" i="38"/>
  <c r="QW103" i="38"/>
  <c r="QU103" i="38"/>
  <c r="QT103" i="38"/>
  <c r="QS103" i="38"/>
  <c r="QR103" i="38"/>
  <c r="QP103" i="38"/>
  <c r="QO103" i="38"/>
  <c r="QN103" i="38"/>
  <c r="QM103" i="38"/>
  <c r="QK103" i="38"/>
  <c r="QJ103" i="38"/>
  <c r="QI103" i="38"/>
  <c r="QH103" i="38"/>
  <c r="QF103" i="38"/>
  <c r="QE103" i="38"/>
  <c r="QD103" i="38"/>
  <c r="QC103" i="38"/>
  <c r="QA103" i="38"/>
  <c r="PZ103" i="38"/>
  <c r="PY103" i="38"/>
  <c r="PX103" i="38"/>
  <c r="PV103" i="38"/>
  <c r="PU103" i="38"/>
  <c r="PT103" i="38"/>
  <c r="PS103" i="38"/>
  <c r="PQ103" i="38"/>
  <c r="PP103" i="38"/>
  <c r="PO103" i="38"/>
  <c r="PN103" i="38"/>
  <c r="PL103" i="38"/>
  <c r="PK103" i="38"/>
  <c r="PJ103" i="38"/>
  <c r="PI103" i="38"/>
  <c r="PG103" i="38"/>
  <c r="PF103" i="38"/>
  <c r="PE103" i="38"/>
  <c r="PD103" i="38"/>
  <c r="PB103" i="38"/>
  <c r="PA103" i="38"/>
  <c r="OZ103" i="38"/>
  <c r="OY103" i="38"/>
  <c r="OW103" i="38"/>
  <c r="OV103" i="38"/>
  <c r="OU103" i="38"/>
  <c r="OT103" i="38"/>
  <c r="OR103" i="38"/>
  <c r="OQ103" i="38"/>
  <c r="OP103" i="38"/>
  <c r="OO103" i="38"/>
  <c r="OM103" i="38"/>
  <c r="OL103" i="38"/>
  <c r="OK103" i="38"/>
  <c r="OJ103" i="38"/>
  <c r="OH103" i="38"/>
  <c r="OG103" i="38"/>
  <c r="OF103" i="38"/>
  <c r="OE103" i="38"/>
  <c r="OC103" i="38"/>
  <c r="OB103" i="38"/>
  <c r="OA103" i="38"/>
  <c r="NZ103" i="38"/>
  <c r="NX103" i="38"/>
  <c r="NW103" i="38"/>
  <c r="NV103" i="38"/>
  <c r="NU103" i="38"/>
  <c r="NS103" i="38"/>
  <c r="NR103" i="38"/>
  <c r="NQ103" i="38"/>
  <c r="NP103" i="38"/>
  <c r="NN103" i="38"/>
  <c r="NM103" i="38"/>
  <c r="NL103" i="38"/>
  <c r="NK103" i="38"/>
  <c r="NI103" i="38"/>
  <c r="NH103" i="38"/>
  <c r="NG103" i="38"/>
  <c r="NF103" i="38"/>
  <c r="ND103" i="38"/>
  <c r="NC103" i="38"/>
  <c r="NB103" i="38"/>
  <c r="NA103" i="38"/>
  <c r="MY103" i="38"/>
  <c r="MX103" i="38"/>
  <c r="MW103" i="38"/>
  <c r="MV103" i="38"/>
  <c r="MT103" i="38"/>
  <c r="MS103" i="38"/>
  <c r="MR103" i="38"/>
  <c r="MQ103" i="38"/>
  <c r="MO103" i="38"/>
  <c r="MN103" i="38"/>
  <c r="MM103" i="38"/>
  <c r="ML103" i="38"/>
  <c r="MJ103" i="38"/>
  <c r="MI103" i="38"/>
  <c r="MH103" i="38"/>
  <c r="MG103" i="38"/>
  <c r="ME103" i="38"/>
  <c r="MD103" i="38"/>
  <c r="MC103" i="38"/>
  <c r="MB103" i="38"/>
  <c r="LZ103" i="38"/>
  <c r="LY103" i="38"/>
  <c r="LX103" i="38"/>
  <c r="LW103" i="38"/>
  <c r="LU103" i="38"/>
  <c r="LT103" i="38"/>
  <c r="LS103" i="38"/>
  <c r="LR103" i="38"/>
  <c r="LP103" i="38"/>
  <c r="LO103" i="38"/>
  <c r="LN103" i="38"/>
  <c r="LM103" i="38"/>
  <c r="LK103" i="38"/>
  <c r="LJ103" i="38"/>
  <c r="LI103" i="38"/>
  <c r="LH103" i="38"/>
  <c r="LF103" i="38"/>
  <c r="LE103" i="38"/>
  <c r="LD103" i="38"/>
  <c r="LC103" i="38"/>
  <c r="LA103" i="38"/>
  <c r="KZ103" i="38"/>
  <c r="KY103" i="38"/>
  <c r="KX103" i="38"/>
  <c r="KV103" i="38"/>
  <c r="KU103" i="38"/>
  <c r="KT103" i="38"/>
  <c r="KS103" i="38"/>
  <c r="KQ103" i="38"/>
  <c r="KP103" i="38"/>
  <c r="KO103" i="38"/>
  <c r="KN103" i="38"/>
  <c r="KL103" i="38"/>
  <c r="KK103" i="38"/>
  <c r="KJ103" i="38"/>
  <c r="KI103" i="38"/>
  <c r="KG103" i="38"/>
  <c r="KF103" i="38"/>
  <c r="KE103" i="38"/>
  <c r="KD103" i="38"/>
  <c r="KB103" i="38"/>
  <c r="KA103" i="38"/>
  <c r="JZ103" i="38"/>
  <c r="JY103" i="38"/>
  <c r="JW103" i="38"/>
  <c r="JV103" i="38"/>
  <c r="JU103" i="38"/>
  <c r="JT103" i="38"/>
  <c r="JR103" i="38"/>
  <c r="JQ103" i="38"/>
  <c r="JP103" i="38"/>
  <c r="JO103" i="38"/>
  <c r="JM103" i="38"/>
  <c r="JL103" i="38"/>
  <c r="JK103" i="38"/>
  <c r="JJ103" i="38"/>
  <c r="JH103" i="38"/>
  <c r="JG103" i="38"/>
  <c r="JF103" i="38"/>
  <c r="JE103" i="38"/>
  <c r="JC103" i="38"/>
  <c r="JB103" i="38"/>
  <c r="JA103" i="38"/>
  <c r="IZ103" i="38"/>
  <c r="IX103" i="38"/>
  <c r="IW103" i="38"/>
  <c r="IV103" i="38"/>
  <c r="IU103" i="38"/>
  <c r="IS103" i="38"/>
  <c r="IR103" i="38"/>
  <c r="IQ103" i="38"/>
  <c r="IP103" i="38"/>
  <c r="IN103" i="38"/>
  <c r="IM103" i="38"/>
  <c r="IL103" i="38"/>
  <c r="IK103" i="38"/>
  <c r="II103" i="38"/>
  <c r="IH103" i="38"/>
  <c r="IG103" i="38"/>
  <c r="IF103" i="38"/>
  <c r="ID103" i="38"/>
  <c r="IC103" i="38"/>
  <c r="IB103" i="38"/>
  <c r="IA103" i="38"/>
  <c r="HY103" i="38"/>
  <c r="HX103" i="38"/>
  <c r="HW103" i="38"/>
  <c r="HV103" i="38"/>
  <c r="HT103" i="38"/>
  <c r="HS103" i="38"/>
  <c r="HR103" i="38"/>
  <c r="HQ103" i="38"/>
  <c r="HO103" i="38"/>
  <c r="HN103" i="38"/>
  <c r="HM103" i="38"/>
  <c r="HL103" i="38"/>
  <c r="HJ103" i="38"/>
  <c r="HI103" i="38"/>
  <c r="HH103" i="38"/>
  <c r="HG103" i="38"/>
  <c r="HE103" i="38"/>
  <c r="HD103" i="38"/>
  <c r="HC103" i="38"/>
  <c r="HB103" i="38"/>
  <c r="GZ103" i="38"/>
  <c r="GY103" i="38"/>
  <c r="GX103" i="38"/>
  <c r="GW103" i="38"/>
  <c r="GU103" i="38"/>
  <c r="GT103" i="38"/>
  <c r="GS103" i="38"/>
  <c r="GR103" i="38"/>
  <c r="GP103" i="38"/>
  <c r="GO103" i="38"/>
  <c r="GN103" i="38"/>
  <c r="GM103" i="38"/>
  <c r="GK103" i="38"/>
  <c r="GJ103" i="38"/>
  <c r="GI103" i="38"/>
  <c r="GH103" i="38"/>
  <c r="GF103" i="38"/>
  <c r="GE103" i="38"/>
  <c r="GD103" i="38"/>
  <c r="GC103" i="38"/>
  <c r="GA103" i="38"/>
  <c r="FZ103" i="38"/>
  <c r="FY103" i="38"/>
  <c r="FX103" i="38"/>
  <c r="FV103" i="38"/>
  <c r="FU103" i="38"/>
  <c r="FT103" i="38"/>
  <c r="FS103" i="38"/>
  <c r="FQ103" i="38"/>
  <c r="FP103" i="38"/>
  <c r="FO103" i="38"/>
  <c r="FN103" i="38"/>
  <c r="FL103" i="38"/>
  <c r="FK103" i="38"/>
  <c r="FJ103" i="38"/>
  <c r="FI103" i="38"/>
  <c r="FG103" i="38"/>
  <c r="FF103" i="38"/>
  <c r="FE103" i="38"/>
  <c r="FD103" i="38"/>
  <c r="FB103" i="38"/>
  <c r="FA103" i="38"/>
  <c r="EZ103" i="38"/>
  <c r="EY103" i="38"/>
  <c r="EW103" i="38"/>
  <c r="EV103" i="38"/>
  <c r="EU103" i="38"/>
  <c r="ET103" i="38"/>
  <c r="ER103" i="38"/>
  <c r="EQ103" i="38"/>
  <c r="EP103" i="38"/>
  <c r="EO103" i="38"/>
  <c r="EM103" i="38"/>
  <c r="EL103" i="38"/>
  <c r="EK103" i="38"/>
  <c r="EJ103" i="38"/>
  <c r="EH103" i="38"/>
  <c r="EG103" i="38"/>
  <c r="EF103" i="38"/>
  <c r="EE103" i="38"/>
  <c r="EC103" i="38"/>
  <c r="EB103" i="38"/>
  <c r="EA103" i="38"/>
  <c r="DZ103" i="38"/>
  <c r="DX103" i="38"/>
  <c r="DW103" i="38"/>
  <c r="DV103" i="38"/>
  <c r="DU103" i="38"/>
  <c r="DS103" i="38"/>
  <c r="DR103" i="38"/>
  <c r="DQ103" i="38"/>
  <c r="DP103" i="38"/>
  <c r="DN103" i="38"/>
  <c r="DM103" i="38"/>
  <c r="DL103" i="38"/>
  <c r="DK103" i="38"/>
  <c r="DI103" i="38"/>
  <c r="DH103" i="38"/>
  <c r="DG103" i="38"/>
  <c r="DF103" i="38"/>
  <c r="DD103" i="38"/>
  <c r="DC103" i="38"/>
  <c r="DB103" i="38"/>
  <c r="DA103" i="38"/>
  <c r="CY103" i="38"/>
  <c r="CX103" i="38"/>
  <c r="CW103" i="38"/>
  <c r="CV103" i="38"/>
  <c r="CT103" i="38"/>
  <c r="CS103" i="38"/>
  <c r="CR103" i="38"/>
  <c r="CQ103" i="38"/>
  <c r="CO103" i="38"/>
  <c r="CN103" i="38"/>
  <c r="CM103" i="38"/>
  <c r="CL103" i="38"/>
  <c r="CJ103" i="38"/>
  <c r="CI103" i="38"/>
  <c r="CH103" i="38"/>
  <c r="CG103" i="38"/>
  <c r="CE103" i="38"/>
  <c r="CD103" i="38"/>
  <c r="CC103" i="38"/>
  <c r="CB103" i="38"/>
  <c r="BZ103" i="38"/>
  <c r="BY103" i="38"/>
  <c r="BX103" i="38"/>
  <c r="BW103" i="38"/>
  <c r="BU103" i="38"/>
  <c r="BT103" i="38"/>
  <c r="BS103" i="38"/>
  <c r="BR103" i="38"/>
  <c r="BP103" i="38"/>
  <c r="BO103" i="38"/>
  <c r="BN103" i="38"/>
  <c r="BM103" i="38"/>
  <c r="BK103" i="38"/>
  <c r="BJ103" i="38"/>
  <c r="BI103" i="38"/>
  <c r="BH103" i="38"/>
  <c r="BF103" i="38"/>
  <c r="BE103" i="38"/>
  <c r="BD103" i="38"/>
  <c r="BC103" i="38"/>
  <c r="BA103" i="38"/>
  <c r="AZ103" i="38"/>
  <c r="AY103" i="38"/>
  <c r="AX103" i="38"/>
  <c r="AV103" i="38"/>
  <c r="AU103" i="38"/>
  <c r="AT103" i="38"/>
  <c r="AS103" i="38"/>
  <c r="AQ103" i="38"/>
  <c r="AP103" i="38"/>
  <c r="AO103" i="38"/>
  <c r="AN103" i="38"/>
  <c r="AM103" i="38"/>
  <c r="AL103" i="38"/>
  <c r="AK103" i="38"/>
  <c r="AJ103" i="38"/>
  <c r="AI103" i="38"/>
  <c r="AH103" i="38"/>
  <c r="AG103" i="38"/>
  <c r="AF103" i="38"/>
  <c r="AE103" i="38"/>
  <c r="AD103" i="38"/>
  <c r="AC103" i="38"/>
  <c r="AB103" i="38"/>
  <c r="AA103" i="38"/>
  <c r="Z103" i="38"/>
  <c r="Y103" i="38"/>
  <c r="X103" i="38"/>
  <c r="W103" i="38"/>
  <c r="V103" i="38"/>
  <c r="U103" i="38"/>
  <c r="T103" i="38"/>
  <c r="S103" i="38"/>
  <c r="R103" i="38"/>
  <c r="Q103" i="38"/>
  <c r="P103" i="38"/>
  <c r="O103" i="38"/>
  <c r="N103" i="38"/>
  <c r="L103" i="38"/>
  <c r="K103" i="38"/>
  <c r="J103" i="38"/>
  <c r="I103" i="38"/>
  <c r="H103" i="38"/>
  <c r="F103" i="38"/>
  <c r="D103" i="38"/>
  <c r="SA102" i="38"/>
  <c r="RY102" i="38"/>
  <c r="RX102" i="38"/>
  <c r="RW102" i="38"/>
  <c r="RV102" i="38"/>
  <c r="RT102" i="38"/>
  <c r="RS102" i="38"/>
  <c r="RR102" i="38"/>
  <c r="RQ102" i="38"/>
  <c r="RO102" i="38"/>
  <c r="RN102" i="38"/>
  <c r="RM102" i="38"/>
  <c r="RL102" i="38"/>
  <c r="RJ102" i="38"/>
  <c r="RI102" i="38"/>
  <c r="RH102" i="38"/>
  <c r="RG102" i="38"/>
  <c r="RE102" i="38"/>
  <c r="RD102" i="38"/>
  <c r="RC102" i="38"/>
  <c r="RB102" i="38"/>
  <c r="QZ102" i="38"/>
  <c r="QY102" i="38"/>
  <c r="QX102" i="38"/>
  <c r="QW102" i="38"/>
  <c r="QU102" i="38"/>
  <c r="QT102" i="38"/>
  <c r="QS102" i="38"/>
  <c r="QR102" i="38"/>
  <c r="QP102" i="38"/>
  <c r="QO102" i="38"/>
  <c r="QN102" i="38"/>
  <c r="QM102" i="38"/>
  <c r="QK102" i="38"/>
  <c r="QJ102" i="38"/>
  <c r="QI102" i="38"/>
  <c r="QH102" i="38"/>
  <c r="QF102" i="38"/>
  <c r="QE102" i="38"/>
  <c r="QD102" i="38"/>
  <c r="QC102" i="38"/>
  <c r="QA102" i="38"/>
  <c r="PZ102" i="38"/>
  <c r="PY102" i="38"/>
  <c r="PX102" i="38"/>
  <c r="PV102" i="38"/>
  <c r="PU102" i="38"/>
  <c r="PT102" i="38"/>
  <c r="PS102" i="38"/>
  <c r="PQ102" i="38"/>
  <c r="PP102" i="38"/>
  <c r="PO102" i="38"/>
  <c r="PN102" i="38"/>
  <c r="PL102" i="38"/>
  <c r="PK102" i="38"/>
  <c r="PJ102" i="38"/>
  <c r="PI102" i="38"/>
  <c r="PG102" i="38"/>
  <c r="PF102" i="38"/>
  <c r="PE102" i="38"/>
  <c r="PD102" i="38"/>
  <c r="PB102" i="38"/>
  <c r="PA102" i="38"/>
  <c r="OZ102" i="38"/>
  <c r="OY102" i="38"/>
  <c r="OW102" i="38"/>
  <c r="OV102" i="38"/>
  <c r="OU102" i="38"/>
  <c r="OT102" i="38"/>
  <c r="OR102" i="38"/>
  <c r="OQ102" i="38"/>
  <c r="OP102" i="38"/>
  <c r="OO102" i="38"/>
  <c r="OM102" i="38"/>
  <c r="OL102" i="38"/>
  <c r="OK102" i="38"/>
  <c r="OJ102" i="38"/>
  <c r="OH102" i="38"/>
  <c r="OG102" i="38"/>
  <c r="OF102" i="38"/>
  <c r="OE102" i="38"/>
  <c r="OC102" i="38"/>
  <c r="OB102" i="38"/>
  <c r="OA102" i="38"/>
  <c r="NZ102" i="38"/>
  <c r="NX102" i="38"/>
  <c r="NW102" i="38"/>
  <c r="NV102" i="38"/>
  <c r="NU102" i="38"/>
  <c r="NS102" i="38"/>
  <c r="NR102" i="38"/>
  <c r="NQ102" i="38"/>
  <c r="NP102" i="38"/>
  <c r="NN102" i="38"/>
  <c r="NM102" i="38"/>
  <c r="NL102" i="38"/>
  <c r="NK102" i="38"/>
  <c r="NI102" i="38"/>
  <c r="NH102" i="38"/>
  <c r="NG102" i="38"/>
  <c r="NF102" i="38"/>
  <c r="ND102" i="38"/>
  <c r="NC102" i="38"/>
  <c r="NB102" i="38"/>
  <c r="NA102" i="38"/>
  <c r="MY102" i="38"/>
  <c r="MX102" i="38"/>
  <c r="MW102" i="38"/>
  <c r="MV102" i="38"/>
  <c r="MT102" i="38"/>
  <c r="MS102" i="38"/>
  <c r="MR102" i="38"/>
  <c r="MQ102" i="38"/>
  <c r="MO102" i="38"/>
  <c r="MN102" i="38"/>
  <c r="MM102" i="38"/>
  <c r="ML102" i="38"/>
  <c r="MJ102" i="38"/>
  <c r="MI102" i="38"/>
  <c r="MH102" i="38"/>
  <c r="MG102" i="38"/>
  <c r="ME102" i="38"/>
  <c r="MD102" i="38"/>
  <c r="MC102" i="38"/>
  <c r="MB102" i="38"/>
  <c r="LZ102" i="38"/>
  <c r="LY102" i="38"/>
  <c r="LX102" i="38"/>
  <c r="LW102" i="38"/>
  <c r="LU102" i="38"/>
  <c r="LT102" i="38"/>
  <c r="LS102" i="38"/>
  <c r="LR102" i="38"/>
  <c r="LP102" i="38"/>
  <c r="LO102" i="38"/>
  <c r="LN102" i="38"/>
  <c r="LM102" i="38"/>
  <c r="LK102" i="38"/>
  <c r="LJ102" i="38"/>
  <c r="LI102" i="38"/>
  <c r="LH102" i="38"/>
  <c r="LF102" i="38"/>
  <c r="LE102" i="38"/>
  <c r="LD102" i="38"/>
  <c r="LC102" i="38"/>
  <c r="LA102" i="38"/>
  <c r="KZ102" i="38"/>
  <c r="KY102" i="38"/>
  <c r="KX102" i="38"/>
  <c r="KV102" i="38"/>
  <c r="KU102" i="38"/>
  <c r="KT102" i="38"/>
  <c r="KS102" i="38"/>
  <c r="KQ102" i="38"/>
  <c r="KP102" i="38"/>
  <c r="KO102" i="38"/>
  <c r="KN102" i="38"/>
  <c r="KL102" i="38"/>
  <c r="KK102" i="38"/>
  <c r="KJ102" i="38"/>
  <c r="KI102" i="38"/>
  <c r="KG102" i="38"/>
  <c r="KF102" i="38"/>
  <c r="KE102" i="38"/>
  <c r="KD102" i="38"/>
  <c r="KB102" i="38"/>
  <c r="KA102" i="38"/>
  <c r="JZ102" i="38"/>
  <c r="JY102" i="38"/>
  <c r="JW102" i="38"/>
  <c r="JV102" i="38"/>
  <c r="JU102" i="38"/>
  <c r="JT102" i="38"/>
  <c r="JR102" i="38"/>
  <c r="JQ102" i="38"/>
  <c r="JP102" i="38"/>
  <c r="JO102" i="38"/>
  <c r="JM102" i="38"/>
  <c r="JL102" i="38"/>
  <c r="JK102" i="38"/>
  <c r="JJ102" i="38"/>
  <c r="JH102" i="38"/>
  <c r="JG102" i="38"/>
  <c r="JF102" i="38"/>
  <c r="JE102" i="38"/>
  <c r="JC102" i="38"/>
  <c r="JB102" i="38"/>
  <c r="JA102" i="38"/>
  <c r="IZ102" i="38"/>
  <c r="IX102" i="38"/>
  <c r="IW102" i="38"/>
  <c r="IV102" i="38"/>
  <c r="IU102" i="38"/>
  <c r="IS102" i="38"/>
  <c r="IR102" i="38"/>
  <c r="IQ102" i="38"/>
  <c r="IP102" i="38"/>
  <c r="IN102" i="38"/>
  <c r="IM102" i="38"/>
  <c r="IL102" i="38"/>
  <c r="IK102" i="38"/>
  <c r="II102" i="38"/>
  <c r="IH102" i="38"/>
  <c r="IG102" i="38"/>
  <c r="IF102" i="38"/>
  <c r="ID102" i="38"/>
  <c r="IC102" i="38"/>
  <c r="IB102" i="38"/>
  <c r="IA102" i="38"/>
  <c r="HY102" i="38"/>
  <c r="HX102" i="38"/>
  <c r="HW102" i="38"/>
  <c r="HV102" i="38"/>
  <c r="HT102" i="38"/>
  <c r="HS102" i="38"/>
  <c r="HR102" i="38"/>
  <c r="HQ102" i="38"/>
  <c r="HO102" i="38"/>
  <c r="HN102" i="38"/>
  <c r="HM102" i="38"/>
  <c r="HL102" i="38"/>
  <c r="HJ102" i="38"/>
  <c r="HI102" i="38"/>
  <c r="HH102" i="38"/>
  <c r="HG102" i="38"/>
  <c r="HE102" i="38"/>
  <c r="HD102" i="38"/>
  <c r="HC102" i="38"/>
  <c r="HB102" i="38"/>
  <c r="GZ102" i="38"/>
  <c r="GY102" i="38"/>
  <c r="GX102" i="38"/>
  <c r="GW102" i="38"/>
  <c r="GU102" i="38"/>
  <c r="GT102" i="38"/>
  <c r="GS102" i="38"/>
  <c r="GR102" i="38"/>
  <c r="GP102" i="38"/>
  <c r="GO102" i="38"/>
  <c r="GN102" i="38"/>
  <c r="GM102" i="38"/>
  <c r="GK102" i="38"/>
  <c r="GJ102" i="38"/>
  <c r="GI102" i="38"/>
  <c r="GH102" i="38"/>
  <c r="GF102" i="38"/>
  <c r="GE102" i="38"/>
  <c r="GD102" i="38"/>
  <c r="GC102" i="38"/>
  <c r="GA102" i="38"/>
  <c r="FZ102" i="38"/>
  <c r="FY102" i="38"/>
  <c r="FX102" i="38"/>
  <c r="FV102" i="38"/>
  <c r="FU102" i="38"/>
  <c r="FT102" i="38"/>
  <c r="FS102" i="38"/>
  <c r="FQ102" i="38"/>
  <c r="FP102" i="38"/>
  <c r="FO102" i="38"/>
  <c r="FN102" i="38"/>
  <c r="FL102" i="38"/>
  <c r="FK102" i="38"/>
  <c r="FJ102" i="38"/>
  <c r="FI102" i="38"/>
  <c r="FG102" i="38"/>
  <c r="FF102" i="38"/>
  <c r="FE102" i="38"/>
  <c r="FD102" i="38"/>
  <c r="FB102" i="38"/>
  <c r="FA102" i="38"/>
  <c r="EZ102" i="38"/>
  <c r="EY102" i="38"/>
  <c r="EW102" i="38"/>
  <c r="EV102" i="38"/>
  <c r="EU102" i="38"/>
  <c r="ET102" i="38"/>
  <c r="ER102" i="38"/>
  <c r="EQ102" i="38"/>
  <c r="EP102" i="38"/>
  <c r="EO102" i="38"/>
  <c r="EM102" i="38"/>
  <c r="EL102" i="38"/>
  <c r="EK102" i="38"/>
  <c r="EJ102" i="38"/>
  <c r="EH102" i="38"/>
  <c r="EG102" i="38"/>
  <c r="EF102" i="38"/>
  <c r="EE102" i="38"/>
  <c r="EC102" i="38"/>
  <c r="EB102" i="38"/>
  <c r="EA102" i="38"/>
  <c r="DZ102" i="38"/>
  <c r="DX102" i="38"/>
  <c r="DW102" i="38"/>
  <c r="DV102" i="38"/>
  <c r="DU102" i="38"/>
  <c r="DS102" i="38"/>
  <c r="DR102" i="38"/>
  <c r="DQ102" i="38"/>
  <c r="DP102" i="38"/>
  <c r="DN102" i="38"/>
  <c r="DM102" i="38"/>
  <c r="DL102" i="38"/>
  <c r="DK102" i="38"/>
  <c r="DI102" i="38"/>
  <c r="DH102" i="38"/>
  <c r="DG102" i="38"/>
  <c r="DF102" i="38"/>
  <c r="DD102" i="38"/>
  <c r="DC102" i="38"/>
  <c r="DB102" i="38"/>
  <c r="DA102" i="38"/>
  <c r="CY102" i="38"/>
  <c r="CX102" i="38"/>
  <c r="CW102" i="38"/>
  <c r="CV102" i="38"/>
  <c r="CT102" i="38"/>
  <c r="CS102" i="38"/>
  <c r="CR102" i="38"/>
  <c r="CQ102" i="38"/>
  <c r="CO102" i="38"/>
  <c r="CN102" i="38"/>
  <c r="CM102" i="38"/>
  <c r="CL102" i="38"/>
  <c r="CJ102" i="38"/>
  <c r="CI102" i="38"/>
  <c r="CH102" i="38"/>
  <c r="CG102" i="38"/>
  <c r="CE102" i="38"/>
  <c r="CD102" i="38"/>
  <c r="CC102" i="38"/>
  <c r="CB102" i="38"/>
  <c r="BZ102" i="38"/>
  <c r="BY102" i="38"/>
  <c r="BX102" i="38"/>
  <c r="BW102" i="38"/>
  <c r="BU102" i="38"/>
  <c r="BT102" i="38"/>
  <c r="BS102" i="38"/>
  <c r="BR102" i="38"/>
  <c r="BP102" i="38"/>
  <c r="BO102" i="38"/>
  <c r="BN102" i="38"/>
  <c r="BM102" i="38"/>
  <c r="BK102" i="38"/>
  <c r="BJ102" i="38"/>
  <c r="BI102" i="38"/>
  <c r="BH102" i="38"/>
  <c r="BF102" i="38"/>
  <c r="BE102" i="38"/>
  <c r="BD102" i="38"/>
  <c r="BC102" i="38"/>
  <c r="BA102" i="38"/>
  <c r="AZ102" i="38"/>
  <c r="AY102" i="38"/>
  <c r="AX102" i="38"/>
  <c r="AV102" i="38"/>
  <c r="AU102" i="38"/>
  <c r="AT102" i="38"/>
  <c r="AS102" i="38"/>
  <c r="AQ102" i="38"/>
  <c r="AP102" i="38"/>
  <c r="AO102" i="38"/>
  <c r="AN102" i="38"/>
  <c r="AM102" i="38"/>
  <c r="AL102" i="38"/>
  <c r="AK102" i="38"/>
  <c r="AJ102" i="38"/>
  <c r="AI102" i="38"/>
  <c r="AH102" i="38"/>
  <c r="AG102" i="38"/>
  <c r="AF102" i="38"/>
  <c r="AE102" i="38"/>
  <c r="AD102" i="38"/>
  <c r="AC102" i="38"/>
  <c r="AB102" i="38"/>
  <c r="AA102" i="38"/>
  <c r="Z102" i="38"/>
  <c r="Y102" i="38"/>
  <c r="X102" i="38"/>
  <c r="W102" i="38"/>
  <c r="V102" i="38"/>
  <c r="U102" i="38"/>
  <c r="T102" i="38"/>
  <c r="S102" i="38"/>
  <c r="R102" i="38"/>
  <c r="Q102" i="38"/>
  <c r="P102" i="38"/>
  <c r="O102" i="38"/>
  <c r="N102" i="38"/>
  <c r="M102" i="38"/>
  <c r="L102" i="38"/>
  <c r="K102" i="38"/>
  <c r="J102" i="38"/>
  <c r="I102" i="38"/>
  <c r="H102" i="38"/>
  <c r="G102" i="38"/>
  <c r="F102" i="38"/>
  <c r="E102" i="38"/>
  <c r="D102" i="38"/>
  <c r="SA101" i="38"/>
  <c r="RY101" i="38"/>
  <c r="RX101" i="38"/>
  <c r="RW101" i="38"/>
  <c r="RV101" i="38"/>
  <c r="RT101" i="38"/>
  <c r="RS101" i="38"/>
  <c r="RR101" i="38"/>
  <c r="RQ101" i="38"/>
  <c r="RO101" i="38"/>
  <c r="RN101" i="38"/>
  <c r="RM101" i="38"/>
  <c r="RL101" i="38"/>
  <c r="RJ101" i="38"/>
  <c r="RI101" i="38"/>
  <c r="RH101" i="38"/>
  <c r="RG101" i="38"/>
  <c r="RE101" i="38"/>
  <c r="RD101" i="38"/>
  <c r="RC101" i="38"/>
  <c r="RB101" i="38"/>
  <c r="QZ101" i="38"/>
  <c r="QY101" i="38"/>
  <c r="QX101" i="38"/>
  <c r="QW101" i="38"/>
  <c r="QU101" i="38"/>
  <c r="QT101" i="38"/>
  <c r="QS101" i="38"/>
  <c r="QR101" i="38"/>
  <c r="QP101" i="38"/>
  <c r="QO101" i="38"/>
  <c r="QN101" i="38"/>
  <c r="QM101" i="38"/>
  <c r="QK101" i="38"/>
  <c r="QJ101" i="38"/>
  <c r="QI101" i="38"/>
  <c r="QH101" i="38"/>
  <c r="QF101" i="38"/>
  <c r="QE101" i="38"/>
  <c r="QD101" i="38"/>
  <c r="QC101" i="38"/>
  <c r="QA101" i="38"/>
  <c r="PZ101" i="38"/>
  <c r="PY101" i="38"/>
  <c r="PX101" i="38"/>
  <c r="PV101" i="38"/>
  <c r="PU101" i="38"/>
  <c r="PT101" i="38"/>
  <c r="PS101" i="38"/>
  <c r="PQ101" i="38"/>
  <c r="PP101" i="38"/>
  <c r="PO101" i="38"/>
  <c r="PN101" i="38"/>
  <c r="PL101" i="38"/>
  <c r="PK101" i="38"/>
  <c r="PJ101" i="38"/>
  <c r="PI101" i="38"/>
  <c r="PG101" i="38"/>
  <c r="PF101" i="38"/>
  <c r="PE101" i="38"/>
  <c r="PD101" i="38"/>
  <c r="PB101" i="38"/>
  <c r="PA101" i="38"/>
  <c r="OZ101" i="38"/>
  <c r="OY101" i="38"/>
  <c r="OW101" i="38"/>
  <c r="OV101" i="38"/>
  <c r="OU101" i="38"/>
  <c r="OT101" i="38"/>
  <c r="OR101" i="38"/>
  <c r="OQ101" i="38"/>
  <c r="OP101" i="38"/>
  <c r="OO101" i="38"/>
  <c r="OM101" i="38"/>
  <c r="OL101" i="38"/>
  <c r="OK101" i="38"/>
  <c r="OJ101" i="38"/>
  <c r="OH101" i="38"/>
  <c r="OG101" i="38"/>
  <c r="OF101" i="38"/>
  <c r="OE101" i="38"/>
  <c r="OC101" i="38"/>
  <c r="OB101" i="38"/>
  <c r="OA101" i="38"/>
  <c r="NZ101" i="38"/>
  <c r="NX101" i="38"/>
  <c r="NW101" i="38"/>
  <c r="NV101" i="38"/>
  <c r="NU101" i="38"/>
  <c r="NS101" i="38"/>
  <c r="NR101" i="38"/>
  <c r="NQ101" i="38"/>
  <c r="NP101" i="38"/>
  <c r="NN101" i="38"/>
  <c r="NM101" i="38"/>
  <c r="NL101" i="38"/>
  <c r="NK101" i="38"/>
  <c r="NI101" i="38"/>
  <c r="NH101" i="38"/>
  <c r="NG101" i="38"/>
  <c r="NF101" i="38"/>
  <c r="ND101" i="38"/>
  <c r="NC101" i="38"/>
  <c r="NB101" i="38"/>
  <c r="NA101" i="38"/>
  <c r="MY101" i="38"/>
  <c r="MX101" i="38"/>
  <c r="MW101" i="38"/>
  <c r="MV101" i="38"/>
  <c r="MT101" i="38"/>
  <c r="MS101" i="38"/>
  <c r="MR101" i="38"/>
  <c r="MQ101" i="38"/>
  <c r="MO101" i="38"/>
  <c r="MN101" i="38"/>
  <c r="MM101" i="38"/>
  <c r="ML101" i="38"/>
  <c r="MJ101" i="38"/>
  <c r="MI101" i="38"/>
  <c r="MH101" i="38"/>
  <c r="MG101" i="38"/>
  <c r="ME101" i="38"/>
  <c r="MD101" i="38"/>
  <c r="MC101" i="38"/>
  <c r="MB101" i="38"/>
  <c r="LZ101" i="38"/>
  <c r="LY101" i="38"/>
  <c r="LX101" i="38"/>
  <c r="LW101" i="38"/>
  <c r="LU101" i="38"/>
  <c r="LT101" i="38"/>
  <c r="LS101" i="38"/>
  <c r="LR101" i="38"/>
  <c r="LP101" i="38"/>
  <c r="LO101" i="38"/>
  <c r="LN101" i="38"/>
  <c r="LM101" i="38"/>
  <c r="LK101" i="38"/>
  <c r="LJ101" i="38"/>
  <c r="LI101" i="38"/>
  <c r="LH101" i="38"/>
  <c r="LF101" i="38"/>
  <c r="LE101" i="38"/>
  <c r="LD101" i="38"/>
  <c r="LC101" i="38"/>
  <c r="LA101" i="38"/>
  <c r="KZ101" i="38"/>
  <c r="KY101" i="38"/>
  <c r="KX101" i="38"/>
  <c r="KV101" i="38"/>
  <c r="KU101" i="38"/>
  <c r="KT101" i="38"/>
  <c r="KS101" i="38"/>
  <c r="KQ101" i="38"/>
  <c r="KP101" i="38"/>
  <c r="KO101" i="38"/>
  <c r="KN101" i="38"/>
  <c r="KL101" i="38"/>
  <c r="KK101" i="38"/>
  <c r="KJ101" i="38"/>
  <c r="KI101" i="38"/>
  <c r="KG101" i="38"/>
  <c r="KF101" i="38"/>
  <c r="KE101" i="38"/>
  <c r="KD101" i="38"/>
  <c r="KB101" i="38"/>
  <c r="KA101" i="38"/>
  <c r="JZ101" i="38"/>
  <c r="JY101" i="38"/>
  <c r="JW101" i="38"/>
  <c r="JV101" i="38"/>
  <c r="JU101" i="38"/>
  <c r="JT101" i="38"/>
  <c r="JR101" i="38"/>
  <c r="JQ101" i="38"/>
  <c r="JP101" i="38"/>
  <c r="JO101" i="38"/>
  <c r="JM101" i="38"/>
  <c r="JL101" i="38"/>
  <c r="JK101" i="38"/>
  <c r="JJ101" i="38"/>
  <c r="JH101" i="38"/>
  <c r="JG101" i="38"/>
  <c r="JF101" i="38"/>
  <c r="JE101" i="38"/>
  <c r="JC101" i="38"/>
  <c r="JB101" i="38"/>
  <c r="JA101" i="38"/>
  <c r="IZ101" i="38"/>
  <c r="IX101" i="38"/>
  <c r="IW101" i="38"/>
  <c r="IV101" i="38"/>
  <c r="IU101" i="38"/>
  <c r="IS101" i="38"/>
  <c r="IR101" i="38"/>
  <c r="IQ101" i="38"/>
  <c r="IP101" i="38"/>
  <c r="IN101" i="38"/>
  <c r="IM101" i="38"/>
  <c r="IL101" i="38"/>
  <c r="IK101" i="38"/>
  <c r="II101" i="38"/>
  <c r="IH101" i="38"/>
  <c r="IG101" i="38"/>
  <c r="IF101" i="38"/>
  <c r="ID101" i="38"/>
  <c r="IC101" i="38"/>
  <c r="IB101" i="38"/>
  <c r="IA101" i="38"/>
  <c r="HY101" i="38"/>
  <c r="HX101" i="38"/>
  <c r="HW101" i="38"/>
  <c r="HV101" i="38"/>
  <c r="HT101" i="38"/>
  <c r="HS101" i="38"/>
  <c r="HR101" i="38"/>
  <c r="HQ101" i="38"/>
  <c r="HO101" i="38"/>
  <c r="HN101" i="38"/>
  <c r="HM101" i="38"/>
  <c r="HL101" i="38"/>
  <c r="HJ101" i="38"/>
  <c r="HI101" i="38"/>
  <c r="HH101" i="38"/>
  <c r="HG101" i="38"/>
  <c r="HE101" i="38"/>
  <c r="HD101" i="38"/>
  <c r="HC101" i="38"/>
  <c r="HB101" i="38"/>
  <c r="GZ101" i="38"/>
  <c r="GY101" i="38"/>
  <c r="GX101" i="38"/>
  <c r="GW101" i="38"/>
  <c r="GU101" i="38"/>
  <c r="GT101" i="38"/>
  <c r="GS101" i="38"/>
  <c r="GR101" i="38"/>
  <c r="GP101" i="38"/>
  <c r="GO101" i="38"/>
  <c r="GN101" i="38"/>
  <c r="GM101" i="38"/>
  <c r="GK101" i="38"/>
  <c r="GJ101" i="38"/>
  <c r="GI101" i="38"/>
  <c r="GH101" i="38"/>
  <c r="GF101" i="38"/>
  <c r="GE101" i="38"/>
  <c r="GD101" i="38"/>
  <c r="GC101" i="38"/>
  <c r="GA101" i="38"/>
  <c r="FZ101" i="38"/>
  <c r="FY101" i="38"/>
  <c r="FX101" i="38"/>
  <c r="FV101" i="38"/>
  <c r="FU101" i="38"/>
  <c r="FT101" i="38"/>
  <c r="FS101" i="38"/>
  <c r="FQ101" i="38"/>
  <c r="FP101" i="38"/>
  <c r="FO101" i="38"/>
  <c r="FN101" i="38"/>
  <c r="FL101" i="38"/>
  <c r="FK101" i="38"/>
  <c r="FJ101" i="38"/>
  <c r="FI101" i="38"/>
  <c r="FG101" i="38"/>
  <c r="FF101" i="38"/>
  <c r="FE101" i="38"/>
  <c r="FD101" i="38"/>
  <c r="FB101" i="38"/>
  <c r="FA101" i="38"/>
  <c r="EZ101" i="38"/>
  <c r="EY101" i="38"/>
  <c r="EW101" i="38"/>
  <c r="EV101" i="38"/>
  <c r="EU101" i="38"/>
  <c r="ET101" i="38"/>
  <c r="ER101" i="38"/>
  <c r="EQ101" i="38"/>
  <c r="EP101" i="38"/>
  <c r="EO101" i="38"/>
  <c r="EM101" i="38"/>
  <c r="EL101" i="38"/>
  <c r="EK101" i="38"/>
  <c r="EJ101" i="38"/>
  <c r="EH101" i="38"/>
  <c r="EG101" i="38"/>
  <c r="EF101" i="38"/>
  <c r="EE101" i="38"/>
  <c r="EC101" i="38"/>
  <c r="EB101" i="38"/>
  <c r="EA101" i="38"/>
  <c r="DZ101" i="38"/>
  <c r="DX101" i="38"/>
  <c r="DW101" i="38"/>
  <c r="DV101" i="38"/>
  <c r="DU101" i="38"/>
  <c r="DS101" i="38"/>
  <c r="DR101" i="38"/>
  <c r="DQ101" i="38"/>
  <c r="DP101" i="38"/>
  <c r="DN101" i="38"/>
  <c r="DM101" i="38"/>
  <c r="DL101" i="38"/>
  <c r="DK101" i="38"/>
  <c r="DI101" i="38"/>
  <c r="DH101" i="38"/>
  <c r="DG101" i="38"/>
  <c r="DF101" i="38"/>
  <c r="DD101" i="38"/>
  <c r="DC101" i="38"/>
  <c r="DB101" i="38"/>
  <c r="DA101" i="38"/>
  <c r="CY101" i="38"/>
  <c r="CX101" i="38"/>
  <c r="CW101" i="38"/>
  <c r="CV101" i="38"/>
  <c r="CT101" i="38"/>
  <c r="CS101" i="38"/>
  <c r="CR101" i="38"/>
  <c r="CQ101" i="38"/>
  <c r="CO101" i="38"/>
  <c r="CN101" i="38"/>
  <c r="CM101" i="38"/>
  <c r="CL101" i="38"/>
  <c r="CJ101" i="38"/>
  <c r="CI101" i="38"/>
  <c r="CH101" i="38"/>
  <c r="CG101" i="38"/>
  <c r="CE101" i="38"/>
  <c r="CD101" i="38"/>
  <c r="CC101" i="38"/>
  <c r="CB101" i="38"/>
  <c r="BZ101" i="38"/>
  <c r="BY101" i="38"/>
  <c r="BX101" i="38"/>
  <c r="BW101" i="38"/>
  <c r="BU101" i="38"/>
  <c r="BT101" i="38"/>
  <c r="BS101" i="38"/>
  <c r="BR101" i="38"/>
  <c r="BP101" i="38"/>
  <c r="BO101" i="38"/>
  <c r="BN101" i="38"/>
  <c r="BM101" i="38"/>
  <c r="BK101" i="38"/>
  <c r="BJ101" i="38"/>
  <c r="BI101" i="38"/>
  <c r="BH101" i="38"/>
  <c r="BF101" i="38"/>
  <c r="BE101" i="38"/>
  <c r="BD101" i="38"/>
  <c r="BC101" i="38"/>
  <c r="BA101" i="38"/>
  <c r="AZ101" i="38"/>
  <c r="AY101" i="38"/>
  <c r="AX101" i="38"/>
  <c r="AV101" i="38"/>
  <c r="AU101" i="38"/>
  <c r="AT101" i="38"/>
  <c r="AS101" i="38"/>
  <c r="AQ101" i="38"/>
  <c r="AP101" i="38"/>
  <c r="AO101" i="38"/>
  <c r="AN101" i="38"/>
  <c r="AM101" i="38"/>
  <c r="AL101" i="38"/>
  <c r="AK101" i="38"/>
  <c r="AJ101" i="38"/>
  <c r="AI101" i="38"/>
  <c r="AH101" i="38"/>
  <c r="AG101" i="38"/>
  <c r="AF101" i="38"/>
  <c r="AE101" i="38"/>
  <c r="AD101" i="38"/>
  <c r="AC101" i="38"/>
  <c r="AB101" i="38"/>
  <c r="AA101" i="38"/>
  <c r="Z101" i="38"/>
  <c r="Y101" i="38"/>
  <c r="X101" i="38"/>
  <c r="W101" i="38"/>
  <c r="V101" i="38"/>
  <c r="U101" i="38"/>
  <c r="T101" i="38"/>
  <c r="S101" i="38"/>
  <c r="R101" i="38"/>
  <c r="Q101" i="38"/>
  <c r="P101" i="38"/>
  <c r="O101" i="38"/>
  <c r="N101" i="38"/>
  <c r="M101" i="38"/>
  <c r="L101" i="38"/>
  <c r="K101" i="38"/>
  <c r="J101" i="38"/>
  <c r="I101" i="38"/>
  <c r="H101" i="38"/>
  <c r="D101" i="38"/>
  <c r="SA100" i="38"/>
  <c r="RY100" i="38"/>
  <c r="RX100" i="38"/>
  <c r="RW100" i="38"/>
  <c r="RV100" i="38"/>
  <c r="RT100" i="38"/>
  <c r="RS100" i="38"/>
  <c r="RR100" i="38"/>
  <c r="RQ100" i="38"/>
  <c r="RO100" i="38"/>
  <c r="RN100" i="38"/>
  <c r="RM100" i="38"/>
  <c r="RL100" i="38"/>
  <c r="RJ100" i="38"/>
  <c r="RI100" i="38"/>
  <c r="RH100" i="38"/>
  <c r="RG100" i="38"/>
  <c r="RE100" i="38"/>
  <c r="RD100" i="38"/>
  <c r="RC100" i="38"/>
  <c r="RB100" i="38"/>
  <c r="QZ100" i="38"/>
  <c r="QY100" i="38"/>
  <c r="QX100" i="38"/>
  <c r="QW100" i="38"/>
  <c r="QU100" i="38"/>
  <c r="QT100" i="38"/>
  <c r="QS100" i="38"/>
  <c r="QR100" i="38"/>
  <c r="QP100" i="38"/>
  <c r="QO100" i="38"/>
  <c r="QN100" i="38"/>
  <c r="QM100" i="38"/>
  <c r="QK100" i="38"/>
  <c r="QJ100" i="38"/>
  <c r="QI100" i="38"/>
  <c r="QH100" i="38"/>
  <c r="QF100" i="38"/>
  <c r="QE100" i="38"/>
  <c r="QD100" i="38"/>
  <c r="QC100" i="38"/>
  <c r="QA100" i="38"/>
  <c r="PZ100" i="38"/>
  <c r="PY100" i="38"/>
  <c r="PX100" i="38"/>
  <c r="PV100" i="38"/>
  <c r="PU100" i="38"/>
  <c r="PT100" i="38"/>
  <c r="PS100" i="38"/>
  <c r="PQ100" i="38"/>
  <c r="PP100" i="38"/>
  <c r="PO100" i="38"/>
  <c r="PN100" i="38"/>
  <c r="PL100" i="38"/>
  <c r="PK100" i="38"/>
  <c r="PJ100" i="38"/>
  <c r="PI100" i="38"/>
  <c r="PG100" i="38"/>
  <c r="PF100" i="38"/>
  <c r="PE100" i="38"/>
  <c r="PD100" i="38"/>
  <c r="PB100" i="38"/>
  <c r="PA100" i="38"/>
  <c r="OZ100" i="38"/>
  <c r="OY100" i="38"/>
  <c r="OW100" i="38"/>
  <c r="OV100" i="38"/>
  <c r="OU100" i="38"/>
  <c r="OT100" i="38"/>
  <c r="OR100" i="38"/>
  <c r="OQ100" i="38"/>
  <c r="OP100" i="38"/>
  <c r="OO100" i="38"/>
  <c r="OM100" i="38"/>
  <c r="OL100" i="38"/>
  <c r="OK100" i="38"/>
  <c r="OJ100" i="38"/>
  <c r="OH100" i="38"/>
  <c r="OG100" i="38"/>
  <c r="OF100" i="38"/>
  <c r="OE100" i="38"/>
  <c r="OC100" i="38"/>
  <c r="OB100" i="38"/>
  <c r="OA100" i="38"/>
  <c r="NZ100" i="38"/>
  <c r="NX100" i="38"/>
  <c r="NW100" i="38"/>
  <c r="NV100" i="38"/>
  <c r="NU100" i="38"/>
  <c r="NS100" i="38"/>
  <c r="NR100" i="38"/>
  <c r="NQ100" i="38"/>
  <c r="NP100" i="38"/>
  <c r="NN100" i="38"/>
  <c r="NM100" i="38"/>
  <c r="NL100" i="38"/>
  <c r="NK100" i="38"/>
  <c r="NI100" i="38"/>
  <c r="NH100" i="38"/>
  <c r="NG100" i="38"/>
  <c r="NF100" i="38"/>
  <c r="ND100" i="38"/>
  <c r="NC100" i="38"/>
  <c r="NB100" i="38"/>
  <c r="NA100" i="38"/>
  <c r="MY100" i="38"/>
  <c r="MX100" i="38"/>
  <c r="MW100" i="38"/>
  <c r="MV100" i="38"/>
  <c r="MT100" i="38"/>
  <c r="MS100" i="38"/>
  <c r="MR100" i="38"/>
  <c r="MQ100" i="38"/>
  <c r="MO100" i="38"/>
  <c r="MN100" i="38"/>
  <c r="MM100" i="38"/>
  <c r="ML100" i="38"/>
  <c r="MJ100" i="38"/>
  <c r="MI100" i="38"/>
  <c r="MH100" i="38"/>
  <c r="MG100" i="38"/>
  <c r="ME100" i="38"/>
  <c r="MD100" i="38"/>
  <c r="MC100" i="38"/>
  <c r="MB100" i="38"/>
  <c r="LZ100" i="38"/>
  <c r="LY100" i="38"/>
  <c r="LX100" i="38"/>
  <c r="LW100" i="38"/>
  <c r="LU100" i="38"/>
  <c r="LT100" i="38"/>
  <c r="LS100" i="38"/>
  <c r="LR100" i="38"/>
  <c r="LP100" i="38"/>
  <c r="LO100" i="38"/>
  <c r="LN100" i="38"/>
  <c r="LM100" i="38"/>
  <c r="LK100" i="38"/>
  <c r="LJ100" i="38"/>
  <c r="LI100" i="38"/>
  <c r="LH100" i="38"/>
  <c r="LF100" i="38"/>
  <c r="LE100" i="38"/>
  <c r="LD100" i="38"/>
  <c r="LC100" i="38"/>
  <c r="LA100" i="38"/>
  <c r="KZ100" i="38"/>
  <c r="KY100" i="38"/>
  <c r="KX100" i="38"/>
  <c r="KV100" i="38"/>
  <c r="KU100" i="38"/>
  <c r="KT100" i="38"/>
  <c r="KS100" i="38"/>
  <c r="KQ100" i="38"/>
  <c r="KP100" i="38"/>
  <c r="KO100" i="38"/>
  <c r="KN100" i="38"/>
  <c r="KL100" i="38"/>
  <c r="KK100" i="38"/>
  <c r="KJ100" i="38"/>
  <c r="KI100" i="38"/>
  <c r="KG100" i="38"/>
  <c r="KF100" i="38"/>
  <c r="KE100" i="38"/>
  <c r="KD100" i="38"/>
  <c r="KB100" i="38"/>
  <c r="KA100" i="38"/>
  <c r="JZ100" i="38"/>
  <c r="JY100" i="38"/>
  <c r="JW100" i="38"/>
  <c r="JV100" i="38"/>
  <c r="JU100" i="38"/>
  <c r="JT100" i="38"/>
  <c r="JR100" i="38"/>
  <c r="JQ100" i="38"/>
  <c r="JP100" i="38"/>
  <c r="JO100" i="38"/>
  <c r="JM100" i="38"/>
  <c r="JL100" i="38"/>
  <c r="JK100" i="38"/>
  <c r="JJ100" i="38"/>
  <c r="JH100" i="38"/>
  <c r="JG100" i="38"/>
  <c r="JF100" i="38"/>
  <c r="JE100" i="38"/>
  <c r="JC100" i="38"/>
  <c r="JB100" i="38"/>
  <c r="JA100" i="38"/>
  <c r="IZ100" i="38"/>
  <c r="IX100" i="38"/>
  <c r="IW100" i="38"/>
  <c r="IV100" i="38"/>
  <c r="IU100" i="38"/>
  <c r="IS100" i="38"/>
  <c r="IR100" i="38"/>
  <c r="IQ100" i="38"/>
  <c r="IP100" i="38"/>
  <c r="IN100" i="38"/>
  <c r="IM100" i="38"/>
  <c r="IL100" i="38"/>
  <c r="IK100" i="38"/>
  <c r="II100" i="38"/>
  <c r="IH100" i="38"/>
  <c r="IG100" i="38"/>
  <c r="IF100" i="38"/>
  <c r="ID100" i="38"/>
  <c r="IC100" i="38"/>
  <c r="IB100" i="38"/>
  <c r="IA100" i="38"/>
  <c r="HY100" i="38"/>
  <c r="HX100" i="38"/>
  <c r="HW100" i="38"/>
  <c r="HV100" i="38"/>
  <c r="HT100" i="38"/>
  <c r="HS100" i="38"/>
  <c r="HR100" i="38"/>
  <c r="HQ100" i="38"/>
  <c r="HO100" i="38"/>
  <c r="HN100" i="38"/>
  <c r="HM100" i="38"/>
  <c r="HL100" i="38"/>
  <c r="HJ100" i="38"/>
  <c r="HI100" i="38"/>
  <c r="HH100" i="38"/>
  <c r="HG100" i="38"/>
  <c r="HE100" i="38"/>
  <c r="HD100" i="38"/>
  <c r="HC100" i="38"/>
  <c r="HB100" i="38"/>
  <c r="GZ100" i="38"/>
  <c r="GY100" i="38"/>
  <c r="GX100" i="38"/>
  <c r="GW100" i="38"/>
  <c r="GU100" i="38"/>
  <c r="GT100" i="38"/>
  <c r="GS100" i="38"/>
  <c r="GR100" i="38"/>
  <c r="GP100" i="38"/>
  <c r="GO100" i="38"/>
  <c r="GN100" i="38"/>
  <c r="GM100" i="38"/>
  <c r="GK100" i="38"/>
  <c r="GJ100" i="38"/>
  <c r="GI100" i="38"/>
  <c r="GH100" i="38"/>
  <c r="GF100" i="38"/>
  <c r="GE100" i="38"/>
  <c r="GD100" i="38"/>
  <c r="GC100" i="38"/>
  <c r="GA100" i="38"/>
  <c r="FZ100" i="38"/>
  <c r="FY100" i="38"/>
  <c r="FX100" i="38"/>
  <c r="FV100" i="38"/>
  <c r="FU100" i="38"/>
  <c r="FT100" i="38"/>
  <c r="FS100" i="38"/>
  <c r="FQ100" i="38"/>
  <c r="FP100" i="38"/>
  <c r="FO100" i="38"/>
  <c r="FN100" i="38"/>
  <c r="FL100" i="38"/>
  <c r="FK100" i="38"/>
  <c r="FJ100" i="38"/>
  <c r="FI100" i="38"/>
  <c r="FG100" i="38"/>
  <c r="FF100" i="38"/>
  <c r="FE100" i="38"/>
  <c r="FD100" i="38"/>
  <c r="FB100" i="38"/>
  <c r="FA100" i="38"/>
  <c r="EZ100" i="38"/>
  <c r="EY100" i="38"/>
  <c r="EW100" i="38"/>
  <c r="EV100" i="38"/>
  <c r="EU100" i="38"/>
  <c r="ET100" i="38"/>
  <c r="ER100" i="38"/>
  <c r="EQ100" i="38"/>
  <c r="EP100" i="38"/>
  <c r="EO100" i="38"/>
  <c r="EM100" i="38"/>
  <c r="EL100" i="38"/>
  <c r="EK100" i="38"/>
  <c r="EJ100" i="38"/>
  <c r="EH100" i="38"/>
  <c r="EG100" i="38"/>
  <c r="EF100" i="38"/>
  <c r="EE100" i="38"/>
  <c r="EC100" i="38"/>
  <c r="EB100" i="38"/>
  <c r="EA100" i="38"/>
  <c r="DZ100" i="38"/>
  <c r="DX100" i="38"/>
  <c r="DW100" i="38"/>
  <c r="DV100" i="38"/>
  <c r="DU100" i="38"/>
  <c r="DS100" i="38"/>
  <c r="DR100" i="38"/>
  <c r="DQ100" i="38"/>
  <c r="DP100" i="38"/>
  <c r="DN100" i="38"/>
  <c r="DM100" i="38"/>
  <c r="DL100" i="38"/>
  <c r="DK100" i="38"/>
  <c r="DI100" i="38"/>
  <c r="DH100" i="38"/>
  <c r="DG100" i="38"/>
  <c r="DF100" i="38"/>
  <c r="DD100" i="38"/>
  <c r="DC100" i="38"/>
  <c r="DB100" i="38"/>
  <c r="DA100" i="38"/>
  <c r="CY100" i="38"/>
  <c r="CX100" i="38"/>
  <c r="CW100" i="38"/>
  <c r="CV100" i="38"/>
  <c r="CT100" i="38"/>
  <c r="CS100" i="38"/>
  <c r="CR100" i="38"/>
  <c r="CQ100" i="38"/>
  <c r="CO100" i="38"/>
  <c r="CN100" i="38"/>
  <c r="CM100" i="38"/>
  <c r="CL100" i="38"/>
  <c r="CJ100" i="38"/>
  <c r="CI100" i="38"/>
  <c r="CH100" i="38"/>
  <c r="CG100" i="38"/>
  <c r="CE100" i="38"/>
  <c r="CD100" i="38"/>
  <c r="CC100" i="38"/>
  <c r="CB100" i="38"/>
  <c r="BZ100" i="38"/>
  <c r="BY100" i="38"/>
  <c r="BX100" i="38"/>
  <c r="BW100" i="38"/>
  <c r="BU100" i="38"/>
  <c r="BT100" i="38"/>
  <c r="BS100" i="38"/>
  <c r="BR100" i="38"/>
  <c r="BP100" i="38"/>
  <c r="BO100" i="38"/>
  <c r="BN100" i="38"/>
  <c r="BM100" i="38"/>
  <c r="BK100" i="38"/>
  <c r="BJ100" i="38"/>
  <c r="BI100" i="38"/>
  <c r="BH100" i="38"/>
  <c r="BF100" i="38"/>
  <c r="BE100" i="38"/>
  <c r="BD100" i="38"/>
  <c r="BC100" i="38"/>
  <c r="BA100" i="38"/>
  <c r="AZ100" i="38"/>
  <c r="AY100" i="38"/>
  <c r="AX100" i="38"/>
  <c r="AV100" i="38"/>
  <c r="AU100" i="38"/>
  <c r="AT100" i="38"/>
  <c r="AS100" i="38"/>
  <c r="AQ100" i="38"/>
  <c r="AP100" i="38"/>
  <c r="AO100" i="38"/>
  <c r="AN100" i="38"/>
  <c r="AM100" i="38"/>
  <c r="AL100" i="38"/>
  <c r="AK100" i="38"/>
  <c r="AJ100" i="38"/>
  <c r="AI100" i="38"/>
  <c r="AH100" i="38"/>
  <c r="AG100" i="38"/>
  <c r="AF100" i="38"/>
  <c r="AE100" i="38"/>
  <c r="AD100" i="38"/>
  <c r="AC100" i="38"/>
  <c r="AB100" i="38"/>
  <c r="AA100" i="38"/>
  <c r="Z100" i="38"/>
  <c r="Y100" i="38"/>
  <c r="X100" i="38"/>
  <c r="W100" i="38"/>
  <c r="V100" i="38"/>
  <c r="U100" i="38"/>
  <c r="T100" i="38"/>
  <c r="S100" i="38"/>
  <c r="R100" i="38"/>
  <c r="Q100" i="38"/>
  <c r="P100" i="38"/>
  <c r="O100" i="38"/>
  <c r="N100" i="38"/>
  <c r="M100" i="38"/>
  <c r="L100" i="38"/>
  <c r="K100" i="38"/>
  <c r="J100" i="38"/>
  <c r="I100" i="38"/>
  <c r="H100" i="38"/>
  <c r="G100" i="38"/>
  <c r="F100" i="38"/>
  <c r="E100" i="38"/>
  <c r="D100" i="38"/>
  <c r="SA99" i="38"/>
  <c r="RY99" i="38"/>
  <c r="RX99" i="38"/>
  <c r="RW99" i="38"/>
  <c r="RV99" i="38"/>
  <c r="RT99" i="38"/>
  <c r="RS99" i="38"/>
  <c r="RR99" i="38"/>
  <c r="RQ99" i="38"/>
  <c r="RO99" i="38"/>
  <c r="RN99" i="38"/>
  <c r="RM99" i="38"/>
  <c r="RL99" i="38"/>
  <c r="RJ99" i="38"/>
  <c r="RI99" i="38"/>
  <c r="RH99" i="38"/>
  <c r="RG99" i="38"/>
  <c r="RE99" i="38"/>
  <c r="RD99" i="38"/>
  <c r="RC99" i="38"/>
  <c r="RB99" i="38"/>
  <c r="QZ99" i="38"/>
  <c r="QY99" i="38"/>
  <c r="QX99" i="38"/>
  <c r="QW99" i="38"/>
  <c r="QU99" i="38"/>
  <c r="QT99" i="38"/>
  <c r="QS99" i="38"/>
  <c r="QR99" i="38"/>
  <c r="QP99" i="38"/>
  <c r="QO99" i="38"/>
  <c r="QN99" i="38"/>
  <c r="QM99" i="38"/>
  <c r="QK99" i="38"/>
  <c r="QJ99" i="38"/>
  <c r="QI99" i="38"/>
  <c r="QH99" i="38"/>
  <c r="QF99" i="38"/>
  <c r="QE99" i="38"/>
  <c r="QD99" i="38"/>
  <c r="QC99" i="38"/>
  <c r="QA99" i="38"/>
  <c r="PZ99" i="38"/>
  <c r="PY99" i="38"/>
  <c r="PX99" i="38"/>
  <c r="PV99" i="38"/>
  <c r="PU99" i="38"/>
  <c r="PT99" i="38"/>
  <c r="PS99" i="38"/>
  <c r="PQ99" i="38"/>
  <c r="PP99" i="38"/>
  <c r="PO99" i="38"/>
  <c r="PN99" i="38"/>
  <c r="PL99" i="38"/>
  <c r="PK99" i="38"/>
  <c r="PJ99" i="38"/>
  <c r="PI99" i="38"/>
  <c r="PG99" i="38"/>
  <c r="PF99" i="38"/>
  <c r="PE99" i="38"/>
  <c r="PD99" i="38"/>
  <c r="PB99" i="38"/>
  <c r="PA99" i="38"/>
  <c r="OZ99" i="38"/>
  <c r="OY99" i="38"/>
  <c r="OW99" i="38"/>
  <c r="OV99" i="38"/>
  <c r="OU99" i="38"/>
  <c r="OT99" i="38"/>
  <c r="OR99" i="38"/>
  <c r="OQ99" i="38"/>
  <c r="OP99" i="38"/>
  <c r="OO99" i="38"/>
  <c r="OM99" i="38"/>
  <c r="OL99" i="38"/>
  <c r="OK99" i="38"/>
  <c r="OJ99" i="38"/>
  <c r="OH99" i="38"/>
  <c r="OG99" i="38"/>
  <c r="OF99" i="38"/>
  <c r="OE99" i="38"/>
  <c r="OC99" i="38"/>
  <c r="OB99" i="38"/>
  <c r="OA99" i="38"/>
  <c r="NZ99" i="38"/>
  <c r="NX99" i="38"/>
  <c r="NW99" i="38"/>
  <c r="NV99" i="38"/>
  <c r="NU99" i="38"/>
  <c r="NS99" i="38"/>
  <c r="NR99" i="38"/>
  <c r="NQ99" i="38"/>
  <c r="NP99" i="38"/>
  <c r="NN99" i="38"/>
  <c r="NM99" i="38"/>
  <c r="NL99" i="38"/>
  <c r="NK99" i="38"/>
  <c r="NI99" i="38"/>
  <c r="NH99" i="38"/>
  <c r="NG99" i="38"/>
  <c r="NF99" i="38"/>
  <c r="ND99" i="38"/>
  <c r="NC99" i="38"/>
  <c r="NB99" i="38"/>
  <c r="NA99" i="38"/>
  <c r="MY99" i="38"/>
  <c r="MX99" i="38"/>
  <c r="MW99" i="38"/>
  <c r="MV99" i="38"/>
  <c r="MT99" i="38"/>
  <c r="MS99" i="38"/>
  <c r="MR99" i="38"/>
  <c r="MQ99" i="38"/>
  <c r="MO99" i="38"/>
  <c r="MN99" i="38"/>
  <c r="MM99" i="38"/>
  <c r="ML99" i="38"/>
  <c r="MJ99" i="38"/>
  <c r="MI99" i="38"/>
  <c r="MH99" i="38"/>
  <c r="MG99" i="38"/>
  <c r="ME99" i="38"/>
  <c r="MD99" i="38"/>
  <c r="MC99" i="38"/>
  <c r="MB99" i="38"/>
  <c r="LZ99" i="38"/>
  <c r="LY99" i="38"/>
  <c r="LX99" i="38"/>
  <c r="LW99" i="38"/>
  <c r="LU99" i="38"/>
  <c r="LT99" i="38"/>
  <c r="LS99" i="38"/>
  <c r="LR99" i="38"/>
  <c r="LP99" i="38"/>
  <c r="LO99" i="38"/>
  <c r="LN99" i="38"/>
  <c r="LM99" i="38"/>
  <c r="LK99" i="38"/>
  <c r="LJ99" i="38"/>
  <c r="LI99" i="38"/>
  <c r="LH99" i="38"/>
  <c r="LF99" i="38"/>
  <c r="LE99" i="38"/>
  <c r="LD99" i="38"/>
  <c r="LC99" i="38"/>
  <c r="LA99" i="38"/>
  <c r="KZ99" i="38"/>
  <c r="KY99" i="38"/>
  <c r="KX99" i="38"/>
  <c r="KV99" i="38"/>
  <c r="KU99" i="38"/>
  <c r="KT99" i="38"/>
  <c r="KS99" i="38"/>
  <c r="KQ99" i="38"/>
  <c r="KP99" i="38"/>
  <c r="KO99" i="38"/>
  <c r="KN99" i="38"/>
  <c r="KL99" i="38"/>
  <c r="KK99" i="38"/>
  <c r="KJ99" i="38"/>
  <c r="KI99" i="38"/>
  <c r="KG99" i="38"/>
  <c r="KF99" i="38"/>
  <c r="KE99" i="38"/>
  <c r="KD99" i="38"/>
  <c r="KB99" i="38"/>
  <c r="KA99" i="38"/>
  <c r="JZ99" i="38"/>
  <c r="JY99" i="38"/>
  <c r="JW99" i="38"/>
  <c r="JV99" i="38"/>
  <c r="JU99" i="38"/>
  <c r="JT99" i="38"/>
  <c r="JR99" i="38"/>
  <c r="JQ99" i="38"/>
  <c r="JP99" i="38"/>
  <c r="JO99" i="38"/>
  <c r="JM99" i="38"/>
  <c r="JL99" i="38"/>
  <c r="JK99" i="38"/>
  <c r="JJ99" i="38"/>
  <c r="JH99" i="38"/>
  <c r="JG99" i="38"/>
  <c r="JF99" i="38"/>
  <c r="JE99" i="38"/>
  <c r="JC99" i="38"/>
  <c r="JB99" i="38"/>
  <c r="JA99" i="38"/>
  <c r="IZ99" i="38"/>
  <c r="IX99" i="38"/>
  <c r="IW99" i="38"/>
  <c r="IV99" i="38"/>
  <c r="IU99" i="38"/>
  <c r="IS99" i="38"/>
  <c r="IR99" i="38"/>
  <c r="IQ99" i="38"/>
  <c r="IP99" i="38"/>
  <c r="IN99" i="38"/>
  <c r="IM99" i="38"/>
  <c r="IL99" i="38"/>
  <c r="IK99" i="38"/>
  <c r="II99" i="38"/>
  <c r="IH99" i="38"/>
  <c r="IG99" i="38"/>
  <c r="IF99" i="38"/>
  <c r="ID99" i="38"/>
  <c r="IC99" i="38"/>
  <c r="IB99" i="38"/>
  <c r="IA99" i="38"/>
  <c r="HY99" i="38"/>
  <c r="HX99" i="38"/>
  <c r="HW99" i="38"/>
  <c r="HV99" i="38"/>
  <c r="HT99" i="38"/>
  <c r="HS99" i="38"/>
  <c r="HR99" i="38"/>
  <c r="HQ99" i="38"/>
  <c r="HO99" i="38"/>
  <c r="HN99" i="38"/>
  <c r="HM99" i="38"/>
  <c r="HL99" i="38"/>
  <c r="HJ99" i="38"/>
  <c r="HI99" i="38"/>
  <c r="HH99" i="38"/>
  <c r="HG99" i="38"/>
  <c r="HE99" i="38"/>
  <c r="HD99" i="38"/>
  <c r="HC99" i="38"/>
  <c r="HB99" i="38"/>
  <c r="GZ99" i="38"/>
  <c r="GY99" i="38"/>
  <c r="GX99" i="38"/>
  <c r="GW99" i="38"/>
  <c r="GU99" i="38"/>
  <c r="GT99" i="38"/>
  <c r="GS99" i="38"/>
  <c r="GR99" i="38"/>
  <c r="GP99" i="38"/>
  <c r="GO99" i="38"/>
  <c r="GN99" i="38"/>
  <c r="GM99" i="38"/>
  <c r="GK99" i="38"/>
  <c r="GJ99" i="38"/>
  <c r="GI99" i="38"/>
  <c r="GH99" i="38"/>
  <c r="GF99" i="38"/>
  <c r="GE99" i="38"/>
  <c r="GD99" i="38"/>
  <c r="GC99" i="38"/>
  <c r="GA99" i="38"/>
  <c r="FZ99" i="38"/>
  <c r="FY99" i="38"/>
  <c r="FX99" i="38"/>
  <c r="FV99" i="38"/>
  <c r="FU99" i="38"/>
  <c r="FT99" i="38"/>
  <c r="FS99" i="38"/>
  <c r="FQ99" i="38"/>
  <c r="FP99" i="38"/>
  <c r="FO99" i="38"/>
  <c r="FN99" i="38"/>
  <c r="FL99" i="38"/>
  <c r="FK99" i="38"/>
  <c r="FJ99" i="38"/>
  <c r="FI99" i="38"/>
  <c r="FG99" i="38"/>
  <c r="FF99" i="38"/>
  <c r="FE99" i="38"/>
  <c r="FD99" i="38"/>
  <c r="FB99" i="38"/>
  <c r="FA99" i="38"/>
  <c r="EZ99" i="38"/>
  <c r="EY99" i="38"/>
  <c r="EW99" i="38"/>
  <c r="EV99" i="38"/>
  <c r="EU99" i="38"/>
  <c r="ET99" i="38"/>
  <c r="ER99" i="38"/>
  <c r="EQ99" i="38"/>
  <c r="EP99" i="38"/>
  <c r="EO99" i="38"/>
  <c r="EM99" i="38"/>
  <c r="EL99" i="38"/>
  <c r="EK99" i="38"/>
  <c r="EJ99" i="38"/>
  <c r="EH99" i="38"/>
  <c r="EG99" i="38"/>
  <c r="EF99" i="38"/>
  <c r="EE99" i="38"/>
  <c r="EC99" i="38"/>
  <c r="EB99" i="38"/>
  <c r="EA99" i="38"/>
  <c r="DZ99" i="38"/>
  <c r="DX99" i="38"/>
  <c r="DW99" i="38"/>
  <c r="DV99" i="38"/>
  <c r="DU99" i="38"/>
  <c r="DS99" i="38"/>
  <c r="DR99" i="38"/>
  <c r="DQ99" i="38"/>
  <c r="DP99" i="38"/>
  <c r="DN99" i="38"/>
  <c r="DM99" i="38"/>
  <c r="DL99" i="38"/>
  <c r="DK99" i="38"/>
  <c r="DI99" i="38"/>
  <c r="DH99" i="38"/>
  <c r="DG99" i="38"/>
  <c r="DF99" i="38"/>
  <c r="DD99" i="38"/>
  <c r="DC99" i="38"/>
  <c r="DB99" i="38"/>
  <c r="DA99" i="38"/>
  <c r="CY99" i="38"/>
  <c r="CX99" i="38"/>
  <c r="CW99" i="38"/>
  <c r="CV99" i="38"/>
  <c r="CT99" i="38"/>
  <c r="CS99" i="38"/>
  <c r="CR99" i="38"/>
  <c r="CQ99" i="38"/>
  <c r="CO99" i="38"/>
  <c r="CN99" i="38"/>
  <c r="CM99" i="38"/>
  <c r="CL99" i="38"/>
  <c r="CJ99" i="38"/>
  <c r="CI99" i="38"/>
  <c r="CH99" i="38"/>
  <c r="CG99" i="38"/>
  <c r="CE99" i="38"/>
  <c r="CD99" i="38"/>
  <c r="CC99" i="38"/>
  <c r="CB99" i="38"/>
  <c r="BZ99" i="38"/>
  <c r="BY99" i="38"/>
  <c r="BX99" i="38"/>
  <c r="BW99" i="38"/>
  <c r="BU99" i="38"/>
  <c r="BT99" i="38"/>
  <c r="BS99" i="38"/>
  <c r="BR99" i="38"/>
  <c r="BP99" i="38"/>
  <c r="BO99" i="38"/>
  <c r="BN99" i="38"/>
  <c r="BM99" i="38"/>
  <c r="BK99" i="38"/>
  <c r="BJ99" i="38"/>
  <c r="BI99" i="38"/>
  <c r="BH99" i="38"/>
  <c r="BF99" i="38"/>
  <c r="BE99" i="38"/>
  <c r="BD99" i="38"/>
  <c r="BC99" i="38"/>
  <c r="BA99" i="38"/>
  <c r="AZ99" i="38"/>
  <c r="AY99" i="38"/>
  <c r="AX99" i="38"/>
  <c r="AV99" i="38"/>
  <c r="AU99" i="38"/>
  <c r="AT99" i="38"/>
  <c r="AS99" i="38"/>
  <c r="AQ99" i="38"/>
  <c r="AP99" i="38"/>
  <c r="AO99" i="38"/>
  <c r="AN99" i="38"/>
  <c r="AM99" i="38"/>
  <c r="AL99" i="38"/>
  <c r="AK99" i="38"/>
  <c r="AJ99" i="38"/>
  <c r="AI99" i="38"/>
  <c r="AH99" i="38"/>
  <c r="AG99" i="38"/>
  <c r="AF99" i="38"/>
  <c r="AE99" i="38"/>
  <c r="AD99" i="38"/>
  <c r="AC99" i="38"/>
  <c r="AB99" i="38"/>
  <c r="AA99" i="38"/>
  <c r="Z99" i="38"/>
  <c r="Y99" i="38"/>
  <c r="X99" i="38"/>
  <c r="W99" i="38"/>
  <c r="V99" i="38"/>
  <c r="U99" i="38"/>
  <c r="T99" i="38"/>
  <c r="S99" i="38"/>
  <c r="R99" i="38"/>
  <c r="Q99" i="38"/>
  <c r="P99" i="38"/>
  <c r="O99" i="38"/>
  <c r="N99" i="38"/>
  <c r="M99" i="38"/>
  <c r="L99" i="38"/>
  <c r="K99" i="38"/>
  <c r="J99" i="38"/>
  <c r="I99" i="38"/>
  <c r="H99" i="38"/>
  <c r="F99" i="38"/>
  <c r="D99" i="38"/>
  <c r="SA98" i="38"/>
  <c r="RY98" i="38"/>
  <c r="RX98" i="38"/>
  <c r="RW98" i="38"/>
  <c r="RV98" i="38"/>
  <c r="RT98" i="38"/>
  <c r="RS98" i="38"/>
  <c r="RR98" i="38"/>
  <c r="RQ98" i="38"/>
  <c r="RO98" i="38"/>
  <c r="RN98" i="38"/>
  <c r="RM98" i="38"/>
  <c r="RL98" i="38"/>
  <c r="RJ98" i="38"/>
  <c r="RI98" i="38"/>
  <c r="RH98" i="38"/>
  <c r="RG98" i="38"/>
  <c r="RE98" i="38"/>
  <c r="RD98" i="38"/>
  <c r="RC98" i="38"/>
  <c r="RB98" i="38"/>
  <c r="QZ98" i="38"/>
  <c r="QY98" i="38"/>
  <c r="QX98" i="38"/>
  <c r="QW98" i="38"/>
  <c r="QU98" i="38"/>
  <c r="QT98" i="38"/>
  <c r="QS98" i="38"/>
  <c r="QR98" i="38"/>
  <c r="QP98" i="38"/>
  <c r="QO98" i="38"/>
  <c r="QN98" i="38"/>
  <c r="QM98" i="38"/>
  <c r="QK98" i="38"/>
  <c r="QJ98" i="38"/>
  <c r="QI98" i="38"/>
  <c r="QH98" i="38"/>
  <c r="QF98" i="38"/>
  <c r="QE98" i="38"/>
  <c r="QD98" i="38"/>
  <c r="QC98" i="38"/>
  <c r="QA98" i="38"/>
  <c r="PZ98" i="38"/>
  <c r="PY98" i="38"/>
  <c r="PX98" i="38"/>
  <c r="PV98" i="38"/>
  <c r="PU98" i="38"/>
  <c r="PT98" i="38"/>
  <c r="PS98" i="38"/>
  <c r="PQ98" i="38"/>
  <c r="PP98" i="38"/>
  <c r="PO98" i="38"/>
  <c r="PN98" i="38"/>
  <c r="PL98" i="38"/>
  <c r="PK98" i="38"/>
  <c r="PJ98" i="38"/>
  <c r="PI98" i="38"/>
  <c r="PG98" i="38"/>
  <c r="PF98" i="38"/>
  <c r="PE98" i="38"/>
  <c r="PD98" i="38"/>
  <c r="PB98" i="38"/>
  <c r="PA98" i="38"/>
  <c r="OZ98" i="38"/>
  <c r="OY98" i="38"/>
  <c r="OW98" i="38"/>
  <c r="OV98" i="38"/>
  <c r="OU98" i="38"/>
  <c r="OT98" i="38"/>
  <c r="OR98" i="38"/>
  <c r="OQ98" i="38"/>
  <c r="OP98" i="38"/>
  <c r="OO98" i="38"/>
  <c r="OM98" i="38"/>
  <c r="OL98" i="38"/>
  <c r="OK98" i="38"/>
  <c r="OJ98" i="38"/>
  <c r="OH98" i="38"/>
  <c r="OG98" i="38"/>
  <c r="OF98" i="38"/>
  <c r="OE98" i="38"/>
  <c r="OC98" i="38"/>
  <c r="OB98" i="38"/>
  <c r="OA98" i="38"/>
  <c r="NZ98" i="38"/>
  <c r="NX98" i="38"/>
  <c r="NW98" i="38"/>
  <c r="NV98" i="38"/>
  <c r="NU98" i="38"/>
  <c r="NS98" i="38"/>
  <c r="NR98" i="38"/>
  <c r="NQ98" i="38"/>
  <c r="NP98" i="38"/>
  <c r="NN98" i="38"/>
  <c r="NM98" i="38"/>
  <c r="NL98" i="38"/>
  <c r="NK98" i="38"/>
  <c r="NI98" i="38"/>
  <c r="NH98" i="38"/>
  <c r="NG98" i="38"/>
  <c r="NF98" i="38"/>
  <c r="ND98" i="38"/>
  <c r="NC98" i="38"/>
  <c r="NB98" i="38"/>
  <c r="NA98" i="38"/>
  <c r="MY98" i="38"/>
  <c r="MX98" i="38"/>
  <c r="MW98" i="38"/>
  <c r="MV98" i="38"/>
  <c r="MT98" i="38"/>
  <c r="MS98" i="38"/>
  <c r="MR98" i="38"/>
  <c r="MQ98" i="38"/>
  <c r="MO98" i="38"/>
  <c r="MN98" i="38"/>
  <c r="MM98" i="38"/>
  <c r="ML98" i="38"/>
  <c r="MJ98" i="38"/>
  <c r="MI98" i="38"/>
  <c r="MH98" i="38"/>
  <c r="MG98" i="38"/>
  <c r="ME98" i="38"/>
  <c r="MD98" i="38"/>
  <c r="MC98" i="38"/>
  <c r="MB98" i="38"/>
  <c r="LZ98" i="38"/>
  <c r="LY98" i="38"/>
  <c r="LX98" i="38"/>
  <c r="LW98" i="38"/>
  <c r="LU98" i="38"/>
  <c r="LT98" i="38"/>
  <c r="LS98" i="38"/>
  <c r="LR98" i="38"/>
  <c r="LP98" i="38"/>
  <c r="LO98" i="38"/>
  <c r="LN98" i="38"/>
  <c r="LM98" i="38"/>
  <c r="LK98" i="38"/>
  <c r="LJ98" i="38"/>
  <c r="LI98" i="38"/>
  <c r="LH98" i="38"/>
  <c r="LF98" i="38"/>
  <c r="LE98" i="38"/>
  <c r="LD98" i="38"/>
  <c r="LC98" i="38"/>
  <c r="LA98" i="38"/>
  <c r="KZ98" i="38"/>
  <c r="KY98" i="38"/>
  <c r="KX98" i="38"/>
  <c r="KV98" i="38"/>
  <c r="KU98" i="38"/>
  <c r="KT98" i="38"/>
  <c r="KS98" i="38"/>
  <c r="KQ98" i="38"/>
  <c r="KP98" i="38"/>
  <c r="KO98" i="38"/>
  <c r="KN98" i="38"/>
  <c r="KL98" i="38"/>
  <c r="KK98" i="38"/>
  <c r="KJ98" i="38"/>
  <c r="KI98" i="38"/>
  <c r="KG98" i="38"/>
  <c r="KF98" i="38"/>
  <c r="KE98" i="38"/>
  <c r="KD98" i="38"/>
  <c r="KB98" i="38"/>
  <c r="KA98" i="38"/>
  <c r="JZ98" i="38"/>
  <c r="JY98" i="38"/>
  <c r="JW98" i="38"/>
  <c r="JV98" i="38"/>
  <c r="JU98" i="38"/>
  <c r="JT98" i="38"/>
  <c r="JR98" i="38"/>
  <c r="JQ98" i="38"/>
  <c r="JP98" i="38"/>
  <c r="JO98" i="38"/>
  <c r="JM98" i="38"/>
  <c r="JL98" i="38"/>
  <c r="JK98" i="38"/>
  <c r="JJ98" i="38"/>
  <c r="JH98" i="38"/>
  <c r="JG98" i="38"/>
  <c r="JF98" i="38"/>
  <c r="JE98" i="38"/>
  <c r="JC98" i="38"/>
  <c r="JB98" i="38"/>
  <c r="JA98" i="38"/>
  <c r="IZ98" i="38"/>
  <c r="IX98" i="38"/>
  <c r="IW98" i="38"/>
  <c r="IV98" i="38"/>
  <c r="IU98" i="38"/>
  <c r="IS98" i="38"/>
  <c r="IR98" i="38"/>
  <c r="IQ98" i="38"/>
  <c r="IP98" i="38"/>
  <c r="IN98" i="38"/>
  <c r="IM98" i="38"/>
  <c r="IL98" i="38"/>
  <c r="IK98" i="38"/>
  <c r="II98" i="38"/>
  <c r="IH98" i="38"/>
  <c r="IG98" i="38"/>
  <c r="IF98" i="38"/>
  <c r="ID98" i="38"/>
  <c r="IC98" i="38"/>
  <c r="IB98" i="38"/>
  <c r="IA98" i="38"/>
  <c r="HY98" i="38"/>
  <c r="HX98" i="38"/>
  <c r="HW98" i="38"/>
  <c r="HV98" i="38"/>
  <c r="HT98" i="38"/>
  <c r="HS98" i="38"/>
  <c r="HR98" i="38"/>
  <c r="HQ98" i="38"/>
  <c r="HO98" i="38"/>
  <c r="HN98" i="38"/>
  <c r="HM98" i="38"/>
  <c r="HL98" i="38"/>
  <c r="HJ98" i="38"/>
  <c r="HI98" i="38"/>
  <c r="HH98" i="38"/>
  <c r="HG98" i="38"/>
  <c r="HE98" i="38"/>
  <c r="HD98" i="38"/>
  <c r="HC98" i="38"/>
  <c r="HB98" i="38"/>
  <c r="GZ98" i="38"/>
  <c r="GY98" i="38"/>
  <c r="GX98" i="38"/>
  <c r="GW98" i="38"/>
  <c r="GU98" i="38"/>
  <c r="GT98" i="38"/>
  <c r="GS98" i="38"/>
  <c r="GR98" i="38"/>
  <c r="GP98" i="38"/>
  <c r="GO98" i="38"/>
  <c r="GN98" i="38"/>
  <c r="GM98" i="38"/>
  <c r="GK98" i="38"/>
  <c r="GJ98" i="38"/>
  <c r="GI98" i="38"/>
  <c r="GH98" i="38"/>
  <c r="GF98" i="38"/>
  <c r="GE98" i="38"/>
  <c r="GD98" i="38"/>
  <c r="GC98" i="38"/>
  <c r="GA98" i="38"/>
  <c r="FZ98" i="38"/>
  <c r="FY98" i="38"/>
  <c r="FX98" i="38"/>
  <c r="FV98" i="38"/>
  <c r="FU98" i="38"/>
  <c r="FT98" i="38"/>
  <c r="FS98" i="38"/>
  <c r="FQ98" i="38"/>
  <c r="FP98" i="38"/>
  <c r="FO98" i="38"/>
  <c r="FN98" i="38"/>
  <c r="FL98" i="38"/>
  <c r="FK98" i="38"/>
  <c r="FJ98" i="38"/>
  <c r="FI98" i="38"/>
  <c r="FG98" i="38"/>
  <c r="FF98" i="38"/>
  <c r="FE98" i="38"/>
  <c r="FD98" i="38"/>
  <c r="FB98" i="38"/>
  <c r="FA98" i="38"/>
  <c r="EZ98" i="38"/>
  <c r="EY98" i="38"/>
  <c r="EW98" i="38"/>
  <c r="EV98" i="38"/>
  <c r="EU98" i="38"/>
  <c r="ET98" i="38"/>
  <c r="ER98" i="38"/>
  <c r="EQ98" i="38"/>
  <c r="EP98" i="38"/>
  <c r="EO98" i="38"/>
  <c r="EM98" i="38"/>
  <c r="EL98" i="38"/>
  <c r="EK98" i="38"/>
  <c r="EJ98" i="38"/>
  <c r="EH98" i="38"/>
  <c r="EG98" i="38"/>
  <c r="EF98" i="38"/>
  <c r="EE98" i="38"/>
  <c r="EC98" i="38"/>
  <c r="EB98" i="38"/>
  <c r="EA98" i="38"/>
  <c r="DZ98" i="38"/>
  <c r="DX98" i="38"/>
  <c r="DW98" i="38"/>
  <c r="DV98" i="38"/>
  <c r="DU98" i="38"/>
  <c r="DS98" i="38"/>
  <c r="DR98" i="38"/>
  <c r="DQ98" i="38"/>
  <c r="DP98" i="38"/>
  <c r="DN98" i="38"/>
  <c r="DM98" i="38"/>
  <c r="DL98" i="38"/>
  <c r="DK98" i="38"/>
  <c r="DI98" i="38"/>
  <c r="DH98" i="38"/>
  <c r="DG98" i="38"/>
  <c r="DF98" i="38"/>
  <c r="DD98" i="38"/>
  <c r="DC98" i="38"/>
  <c r="DB98" i="38"/>
  <c r="DA98" i="38"/>
  <c r="CY98" i="38"/>
  <c r="CX98" i="38"/>
  <c r="CW98" i="38"/>
  <c r="CV98" i="38"/>
  <c r="CT98" i="38"/>
  <c r="CS98" i="38"/>
  <c r="CR98" i="38"/>
  <c r="CQ98" i="38"/>
  <c r="CO98" i="38"/>
  <c r="CN98" i="38"/>
  <c r="CM98" i="38"/>
  <c r="CL98" i="38"/>
  <c r="CJ98" i="38"/>
  <c r="CI98" i="38"/>
  <c r="CH98" i="38"/>
  <c r="CG98" i="38"/>
  <c r="CE98" i="38"/>
  <c r="CD98" i="38"/>
  <c r="CC98" i="38"/>
  <c r="CB98" i="38"/>
  <c r="BZ98" i="38"/>
  <c r="BY98" i="38"/>
  <c r="BX98" i="38"/>
  <c r="BW98" i="38"/>
  <c r="BU98" i="38"/>
  <c r="BT98" i="38"/>
  <c r="BS98" i="38"/>
  <c r="BR98" i="38"/>
  <c r="BP98" i="38"/>
  <c r="BO98" i="38"/>
  <c r="BN98" i="38"/>
  <c r="BM98" i="38"/>
  <c r="BK98" i="38"/>
  <c r="BJ98" i="38"/>
  <c r="BI98" i="38"/>
  <c r="BH98" i="38"/>
  <c r="BF98" i="38"/>
  <c r="BE98" i="38"/>
  <c r="BD98" i="38"/>
  <c r="BC98" i="38"/>
  <c r="BA98" i="38"/>
  <c r="AZ98" i="38"/>
  <c r="AY98" i="38"/>
  <c r="AX98" i="38"/>
  <c r="AV98" i="38"/>
  <c r="AU98" i="38"/>
  <c r="AT98" i="38"/>
  <c r="AS98" i="38"/>
  <c r="AQ98" i="38"/>
  <c r="AP98" i="38"/>
  <c r="AO98" i="38"/>
  <c r="AN98" i="38"/>
  <c r="AM98" i="38"/>
  <c r="AL98" i="38"/>
  <c r="AK98" i="38"/>
  <c r="AJ98" i="38"/>
  <c r="AI98" i="38"/>
  <c r="AH98" i="38"/>
  <c r="AG98" i="38"/>
  <c r="AF98" i="38"/>
  <c r="AE98" i="38"/>
  <c r="AD98" i="38"/>
  <c r="AC98" i="38"/>
  <c r="AB98" i="38"/>
  <c r="AA98" i="38"/>
  <c r="Z98" i="38"/>
  <c r="Y98" i="38"/>
  <c r="X98" i="38"/>
  <c r="W98" i="38"/>
  <c r="V98" i="38"/>
  <c r="U98" i="38"/>
  <c r="T98" i="38"/>
  <c r="S98" i="38"/>
  <c r="R98" i="38"/>
  <c r="Q98" i="38"/>
  <c r="P98" i="38"/>
  <c r="O98" i="38"/>
  <c r="N98" i="38"/>
  <c r="M98" i="38"/>
  <c r="L98" i="38"/>
  <c r="K98" i="38"/>
  <c r="J98" i="38"/>
  <c r="I98" i="38"/>
  <c r="H98" i="38"/>
  <c r="F98" i="38"/>
  <c r="D98" i="38"/>
  <c r="SA97" i="38"/>
  <c r="RY97" i="38"/>
  <c r="RX97" i="38"/>
  <c r="RW97" i="38"/>
  <c r="RV97" i="38"/>
  <c r="RT97" i="38"/>
  <c r="RS97" i="38"/>
  <c r="RR97" i="38"/>
  <c r="RQ97" i="38"/>
  <c r="RO97" i="38"/>
  <c r="RN97" i="38"/>
  <c r="RM97" i="38"/>
  <c r="RL97" i="38"/>
  <c r="RJ97" i="38"/>
  <c r="RI97" i="38"/>
  <c r="RH97" i="38"/>
  <c r="RG97" i="38"/>
  <c r="RE97" i="38"/>
  <c r="RD97" i="38"/>
  <c r="RC97" i="38"/>
  <c r="RB97" i="38"/>
  <c r="QZ97" i="38"/>
  <c r="QY97" i="38"/>
  <c r="QX97" i="38"/>
  <c r="QW97" i="38"/>
  <c r="QU97" i="38"/>
  <c r="QT97" i="38"/>
  <c r="QS97" i="38"/>
  <c r="QR97" i="38"/>
  <c r="QP97" i="38"/>
  <c r="QO97" i="38"/>
  <c r="QN97" i="38"/>
  <c r="QM97" i="38"/>
  <c r="QK97" i="38"/>
  <c r="QJ97" i="38"/>
  <c r="QI97" i="38"/>
  <c r="QH97" i="38"/>
  <c r="QF97" i="38"/>
  <c r="QE97" i="38"/>
  <c r="QD97" i="38"/>
  <c r="QC97" i="38"/>
  <c r="QA97" i="38"/>
  <c r="PZ97" i="38"/>
  <c r="PY97" i="38"/>
  <c r="PX97" i="38"/>
  <c r="PV97" i="38"/>
  <c r="PU97" i="38"/>
  <c r="PT97" i="38"/>
  <c r="PS97" i="38"/>
  <c r="PQ97" i="38"/>
  <c r="PP97" i="38"/>
  <c r="PO97" i="38"/>
  <c r="PN97" i="38"/>
  <c r="PL97" i="38"/>
  <c r="PK97" i="38"/>
  <c r="PJ97" i="38"/>
  <c r="PI97" i="38"/>
  <c r="PG97" i="38"/>
  <c r="PF97" i="38"/>
  <c r="PE97" i="38"/>
  <c r="PD97" i="38"/>
  <c r="PB97" i="38"/>
  <c r="PA97" i="38"/>
  <c r="OZ97" i="38"/>
  <c r="OY97" i="38"/>
  <c r="OW97" i="38"/>
  <c r="OV97" i="38"/>
  <c r="OU97" i="38"/>
  <c r="OT97" i="38"/>
  <c r="OR97" i="38"/>
  <c r="OQ97" i="38"/>
  <c r="OP97" i="38"/>
  <c r="OO97" i="38"/>
  <c r="OM97" i="38"/>
  <c r="OL97" i="38"/>
  <c r="OK97" i="38"/>
  <c r="OJ97" i="38"/>
  <c r="OH97" i="38"/>
  <c r="OG97" i="38"/>
  <c r="OF97" i="38"/>
  <c r="OE97" i="38"/>
  <c r="OC97" i="38"/>
  <c r="OB97" i="38"/>
  <c r="OA97" i="38"/>
  <c r="NZ97" i="38"/>
  <c r="NX97" i="38"/>
  <c r="NW97" i="38"/>
  <c r="NV97" i="38"/>
  <c r="NU97" i="38"/>
  <c r="NS97" i="38"/>
  <c r="NR97" i="38"/>
  <c r="NQ97" i="38"/>
  <c r="NP97" i="38"/>
  <c r="NN97" i="38"/>
  <c r="NM97" i="38"/>
  <c r="NL97" i="38"/>
  <c r="NK97" i="38"/>
  <c r="NI97" i="38"/>
  <c r="NH97" i="38"/>
  <c r="NG97" i="38"/>
  <c r="NF97" i="38"/>
  <c r="ND97" i="38"/>
  <c r="NC97" i="38"/>
  <c r="NB97" i="38"/>
  <c r="NA97" i="38"/>
  <c r="MY97" i="38"/>
  <c r="MX97" i="38"/>
  <c r="MW97" i="38"/>
  <c r="MV97" i="38"/>
  <c r="MT97" i="38"/>
  <c r="MS97" i="38"/>
  <c r="MR97" i="38"/>
  <c r="MQ97" i="38"/>
  <c r="MO97" i="38"/>
  <c r="MN97" i="38"/>
  <c r="MM97" i="38"/>
  <c r="ML97" i="38"/>
  <c r="MJ97" i="38"/>
  <c r="MI97" i="38"/>
  <c r="MH97" i="38"/>
  <c r="MG97" i="38"/>
  <c r="ME97" i="38"/>
  <c r="MD97" i="38"/>
  <c r="MC97" i="38"/>
  <c r="MB97" i="38"/>
  <c r="LZ97" i="38"/>
  <c r="LY97" i="38"/>
  <c r="LX97" i="38"/>
  <c r="LW97" i="38"/>
  <c r="LU97" i="38"/>
  <c r="LT97" i="38"/>
  <c r="LS97" i="38"/>
  <c r="LR97" i="38"/>
  <c r="LP97" i="38"/>
  <c r="LO97" i="38"/>
  <c r="LN97" i="38"/>
  <c r="LM97" i="38"/>
  <c r="LK97" i="38"/>
  <c r="LJ97" i="38"/>
  <c r="LI97" i="38"/>
  <c r="LH97" i="38"/>
  <c r="LF97" i="38"/>
  <c r="LE97" i="38"/>
  <c r="LD97" i="38"/>
  <c r="LC97" i="38"/>
  <c r="LA97" i="38"/>
  <c r="KZ97" i="38"/>
  <c r="KY97" i="38"/>
  <c r="KX97" i="38"/>
  <c r="KV97" i="38"/>
  <c r="KU97" i="38"/>
  <c r="KT97" i="38"/>
  <c r="KS97" i="38"/>
  <c r="KQ97" i="38"/>
  <c r="KP97" i="38"/>
  <c r="KO97" i="38"/>
  <c r="KN97" i="38"/>
  <c r="KL97" i="38"/>
  <c r="KK97" i="38"/>
  <c r="KJ97" i="38"/>
  <c r="KI97" i="38"/>
  <c r="KG97" i="38"/>
  <c r="KF97" i="38"/>
  <c r="KE97" i="38"/>
  <c r="KD97" i="38"/>
  <c r="KB97" i="38"/>
  <c r="KA97" i="38"/>
  <c r="JZ97" i="38"/>
  <c r="JY97" i="38"/>
  <c r="JW97" i="38"/>
  <c r="JV97" i="38"/>
  <c r="JU97" i="38"/>
  <c r="JT97" i="38"/>
  <c r="JR97" i="38"/>
  <c r="JQ97" i="38"/>
  <c r="JP97" i="38"/>
  <c r="JO97" i="38"/>
  <c r="JM97" i="38"/>
  <c r="JL97" i="38"/>
  <c r="JK97" i="38"/>
  <c r="JJ97" i="38"/>
  <c r="JH97" i="38"/>
  <c r="JG97" i="38"/>
  <c r="JF97" i="38"/>
  <c r="JE97" i="38"/>
  <c r="JC97" i="38"/>
  <c r="JB97" i="38"/>
  <c r="JA97" i="38"/>
  <c r="IZ97" i="38"/>
  <c r="IX97" i="38"/>
  <c r="IW97" i="38"/>
  <c r="IV97" i="38"/>
  <c r="IU97" i="38"/>
  <c r="IS97" i="38"/>
  <c r="IR97" i="38"/>
  <c r="IQ97" i="38"/>
  <c r="IP97" i="38"/>
  <c r="IN97" i="38"/>
  <c r="IM97" i="38"/>
  <c r="IL97" i="38"/>
  <c r="IK97" i="38"/>
  <c r="II97" i="38"/>
  <c r="IH97" i="38"/>
  <c r="IG97" i="38"/>
  <c r="IF97" i="38"/>
  <c r="ID97" i="38"/>
  <c r="IC97" i="38"/>
  <c r="IB97" i="38"/>
  <c r="IA97" i="38"/>
  <c r="HY97" i="38"/>
  <c r="HX97" i="38"/>
  <c r="HW97" i="38"/>
  <c r="HV97" i="38"/>
  <c r="HT97" i="38"/>
  <c r="HS97" i="38"/>
  <c r="HR97" i="38"/>
  <c r="HQ97" i="38"/>
  <c r="HO97" i="38"/>
  <c r="HN97" i="38"/>
  <c r="HM97" i="38"/>
  <c r="HL97" i="38"/>
  <c r="HJ97" i="38"/>
  <c r="HI97" i="38"/>
  <c r="HH97" i="38"/>
  <c r="HG97" i="38"/>
  <c r="HE97" i="38"/>
  <c r="HD97" i="38"/>
  <c r="HC97" i="38"/>
  <c r="HB97" i="38"/>
  <c r="GZ97" i="38"/>
  <c r="GY97" i="38"/>
  <c r="GX97" i="38"/>
  <c r="GW97" i="38"/>
  <c r="GU97" i="38"/>
  <c r="GT97" i="38"/>
  <c r="GS97" i="38"/>
  <c r="GR97" i="38"/>
  <c r="GP97" i="38"/>
  <c r="GO97" i="38"/>
  <c r="GN97" i="38"/>
  <c r="GM97" i="38"/>
  <c r="GK97" i="38"/>
  <c r="GJ97" i="38"/>
  <c r="GI97" i="38"/>
  <c r="GH97" i="38"/>
  <c r="GF97" i="38"/>
  <c r="GE97" i="38"/>
  <c r="GD97" i="38"/>
  <c r="GC97" i="38"/>
  <c r="GA97" i="38"/>
  <c r="FZ97" i="38"/>
  <c r="FY97" i="38"/>
  <c r="FX97" i="38"/>
  <c r="FV97" i="38"/>
  <c r="FU97" i="38"/>
  <c r="FT97" i="38"/>
  <c r="FS97" i="38"/>
  <c r="FQ97" i="38"/>
  <c r="FP97" i="38"/>
  <c r="FO97" i="38"/>
  <c r="FN97" i="38"/>
  <c r="FL97" i="38"/>
  <c r="FK97" i="38"/>
  <c r="FJ97" i="38"/>
  <c r="FI97" i="38"/>
  <c r="FG97" i="38"/>
  <c r="FF97" i="38"/>
  <c r="FE97" i="38"/>
  <c r="FD97" i="38"/>
  <c r="FB97" i="38"/>
  <c r="FA97" i="38"/>
  <c r="EZ97" i="38"/>
  <c r="EY97" i="38"/>
  <c r="EW97" i="38"/>
  <c r="EV97" i="38"/>
  <c r="EU97" i="38"/>
  <c r="ET97" i="38"/>
  <c r="ER97" i="38"/>
  <c r="EQ97" i="38"/>
  <c r="EP97" i="38"/>
  <c r="EO97" i="38"/>
  <c r="EM97" i="38"/>
  <c r="EL97" i="38"/>
  <c r="EK97" i="38"/>
  <c r="EJ97" i="38"/>
  <c r="EH97" i="38"/>
  <c r="EG97" i="38"/>
  <c r="EF97" i="38"/>
  <c r="EE97" i="38"/>
  <c r="EC97" i="38"/>
  <c r="EB97" i="38"/>
  <c r="EA97" i="38"/>
  <c r="DZ97" i="38"/>
  <c r="DX97" i="38"/>
  <c r="DW97" i="38"/>
  <c r="DV97" i="38"/>
  <c r="DU97" i="38"/>
  <c r="DS97" i="38"/>
  <c r="DR97" i="38"/>
  <c r="DQ97" i="38"/>
  <c r="DP97" i="38"/>
  <c r="DN97" i="38"/>
  <c r="DM97" i="38"/>
  <c r="DL97" i="38"/>
  <c r="DK97" i="38"/>
  <c r="DI97" i="38"/>
  <c r="DH97" i="38"/>
  <c r="DG97" i="38"/>
  <c r="DF97" i="38"/>
  <c r="DD97" i="38"/>
  <c r="DC97" i="38"/>
  <c r="DB97" i="38"/>
  <c r="DA97" i="38"/>
  <c r="CY97" i="38"/>
  <c r="CX97" i="38"/>
  <c r="CW97" i="38"/>
  <c r="CV97" i="38"/>
  <c r="CT97" i="38"/>
  <c r="CS97" i="38"/>
  <c r="CR97" i="38"/>
  <c r="CQ97" i="38"/>
  <c r="CO97" i="38"/>
  <c r="CN97" i="38"/>
  <c r="CM97" i="38"/>
  <c r="CL97" i="38"/>
  <c r="CJ97" i="38"/>
  <c r="CI97" i="38"/>
  <c r="CH97" i="38"/>
  <c r="CG97" i="38"/>
  <c r="CE97" i="38"/>
  <c r="CD97" i="38"/>
  <c r="CC97" i="38"/>
  <c r="CB97" i="38"/>
  <c r="BZ97" i="38"/>
  <c r="BY97" i="38"/>
  <c r="BX97" i="38"/>
  <c r="BW97" i="38"/>
  <c r="BU97" i="38"/>
  <c r="BT97" i="38"/>
  <c r="BS97" i="38"/>
  <c r="BR97" i="38"/>
  <c r="BP97" i="38"/>
  <c r="BO97" i="38"/>
  <c r="BN97" i="38"/>
  <c r="BM97" i="38"/>
  <c r="BK97" i="38"/>
  <c r="BJ97" i="38"/>
  <c r="BI97" i="38"/>
  <c r="BH97" i="38"/>
  <c r="BF97" i="38"/>
  <c r="BE97" i="38"/>
  <c r="BD97" i="38"/>
  <c r="BC97" i="38"/>
  <c r="BA97" i="38"/>
  <c r="AZ97" i="38"/>
  <c r="AY97" i="38"/>
  <c r="AX97" i="38"/>
  <c r="AV97" i="38"/>
  <c r="AU97" i="38"/>
  <c r="AT97" i="38"/>
  <c r="AS97" i="38"/>
  <c r="AQ97" i="38"/>
  <c r="AP97" i="38"/>
  <c r="AO97" i="38"/>
  <c r="AN97" i="38"/>
  <c r="AM97" i="38"/>
  <c r="AL97" i="38"/>
  <c r="AK97" i="38"/>
  <c r="AJ97" i="38"/>
  <c r="AI97" i="38"/>
  <c r="AH97" i="38"/>
  <c r="AG97" i="38"/>
  <c r="AF97" i="38"/>
  <c r="AE97" i="38"/>
  <c r="AD97" i="38"/>
  <c r="AC97" i="38"/>
  <c r="AB97" i="38"/>
  <c r="AA97" i="38"/>
  <c r="Z97" i="38"/>
  <c r="Y97" i="38"/>
  <c r="X97" i="38"/>
  <c r="W97" i="38"/>
  <c r="V97" i="38"/>
  <c r="U97" i="38"/>
  <c r="T97" i="38"/>
  <c r="S97" i="38"/>
  <c r="R97" i="38"/>
  <c r="Q97" i="38"/>
  <c r="P97" i="38"/>
  <c r="O97" i="38"/>
  <c r="N97" i="38"/>
  <c r="M97" i="38"/>
  <c r="L97" i="38"/>
  <c r="K97" i="38"/>
  <c r="J97" i="38"/>
  <c r="I97" i="38"/>
  <c r="H97" i="38"/>
  <c r="G97" i="38"/>
  <c r="F97" i="38"/>
  <c r="E97" i="38"/>
  <c r="D97" i="38"/>
  <c r="SA96" i="38"/>
  <c r="RY96" i="38"/>
  <c r="RX96" i="38"/>
  <c r="RW96" i="38"/>
  <c r="RV96" i="38"/>
  <c r="RT96" i="38"/>
  <c r="RS96" i="38"/>
  <c r="RR96" i="38"/>
  <c r="RQ96" i="38"/>
  <c r="RO96" i="38"/>
  <c r="RN96" i="38"/>
  <c r="RM96" i="38"/>
  <c r="RL96" i="38"/>
  <c r="RJ96" i="38"/>
  <c r="RI96" i="38"/>
  <c r="RH96" i="38"/>
  <c r="RG96" i="38"/>
  <c r="RE96" i="38"/>
  <c r="RD96" i="38"/>
  <c r="RC96" i="38"/>
  <c r="RB96" i="38"/>
  <c r="QZ96" i="38"/>
  <c r="QY96" i="38"/>
  <c r="QX96" i="38"/>
  <c r="QW96" i="38"/>
  <c r="QU96" i="38"/>
  <c r="QT96" i="38"/>
  <c r="QS96" i="38"/>
  <c r="QR96" i="38"/>
  <c r="QP96" i="38"/>
  <c r="QO96" i="38"/>
  <c r="QN96" i="38"/>
  <c r="QM96" i="38"/>
  <c r="QK96" i="38"/>
  <c r="QJ96" i="38"/>
  <c r="QI96" i="38"/>
  <c r="QH96" i="38"/>
  <c r="QF96" i="38"/>
  <c r="QE96" i="38"/>
  <c r="QD96" i="38"/>
  <c r="QC96" i="38"/>
  <c r="QA96" i="38"/>
  <c r="PZ96" i="38"/>
  <c r="PY96" i="38"/>
  <c r="PX96" i="38"/>
  <c r="PV96" i="38"/>
  <c r="PU96" i="38"/>
  <c r="PT96" i="38"/>
  <c r="PS96" i="38"/>
  <c r="PQ96" i="38"/>
  <c r="PP96" i="38"/>
  <c r="PO96" i="38"/>
  <c r="PN96" i="38"/>
  <c r="PL96" i="38"/>
  <c r="PK96" i="38"/>
  <c r="PJ96" i="38"/>
  <c r="PI96" i="38"/>
  <c r="PG96" i="38"/>
  <c r="PF96" i="38"/>
  <c r="PE96" i="38"/>
  <c r="PD96" i="38"/>
  <c r="PB96" i="38"/>
  <c r="PA96" i="38"/>
  <c r="OZ96" i="38"/>
  <c r="OY96" i="38"/>
  <c r="OW96" i="38"/>
  <c r="OV96" i="38"/>
  <c r="OU96" i="38"/>
  <c r="OT96" i="38"/>
  <c r="OR96" i="38"/>
  <c r="OQ96" i="38"/>
  <c r="OP96" i="38"/>
  <c r="OO96" i="38"/>
  <c r="OM96" i="38"/>
  <c r="OL96" i="38"/>
  <c r="OK96" i="38"/>
  <c r="OJ96" i="38"/>
  <c r="OH96" i="38"/>
  <c r="OG96" i="38"/>
  <c r="OF96" i="38"/>
  <c r="OE96" i="38"/>
  <c r="OC96" i="38"/>
  <c r="OB96" i="38"/>
  <c r="OA96" i="38"/>
  <c r="NZ96" i="38"/>
  <c r="NX96" i="38"/>
  <c r="NW96" i="38"/>
  <c r="NV96" i="38"/>
  <c r="NU96" i="38"/>
  <c r="NS96" i="38"/>
  <c r="NR96" i="38"/>
  <c r="NQ96" i="38"/>
  <c r="NP96" i="38"/>
  <c r="NN96" i="38"/>
  <c r="NM96" i="38"/>
  <c r="NL96" i="38"/>
  <c r="NK96" i="38"/>
  <c r="NI96" i="38"/>
  <c r="NH96" i="38"/>
  <c r="NG96" i="38"/>
  <c r="NF96" i="38"/>
  <c r="ND96" i="38"/>
  <c r="NC96" i="38"/>
  <c r="NB96" i="38"/>
  <c r="NA96" i="38"/>
  <c r="MY96" i="38"/>
  <c r="MX96" i="38"/>
  <c r="MW96" i="38"/>
  <c r="MV96" i="38"/>
  <c r="MT96" i="38"/>
  <c r="MS96" i="38"/>
  <c r="MR96" i="38"/>
  <c r="MQ96" i="38"/>
  <c r="MO96" i="38"/>
  <c r="MN96" i="38"/>
  <c r="MM96" i="38"/>
  <c r="ML96" i="38"/>
  <c r="MJ96" i="38"/>
  <c r="MI96" i="38"/>
  <c r="MH96" i="38"/>
  <c r="MG96" i="38"/>
  <c r="ME96" i="38"/>
  <c r="MD96" i="38"/>
  <c r="MC96" i="38"/>
  <c r="MB96" i="38"/>
  <c r="LZ96" i="38"/>
  <c r="LY96" i="38"/>
  <c r="LX96" i="38"/>
  <c r="LW96" i="38"/>
  <c r="LU96" i="38"/>
  <c r="LT96" i="38"/>
  <c r="LS96" i="38"/>
  <c r="LR96" i="38"/>
  <c r="LP96" i="38"/>
  <c r="LO96" i="38"/>
  <c r="LN96" i="38"/>
  <c r="LM96" i="38"/>
  <c r="LK96" i="38"/>
  <c r="LJ96" i="38"/>
  <c r="LI96" i="38"/>
  <c r="LH96" i="38"/>
  <c r="LF96" i="38"/>
  <c r="LE96" i="38"/>
  <c r="LD96" i="38"/>
  <c r="LC96" i="38"/>
  <c r="LA96" i="38"/>
  <c r="KZ96" i="38"/>
  <c r="KY96" i="38"/>
  <c r="KX96" i="38"/>
  <c r="KV96" i="38"/>
  <c r="KU96" i="38"/>
  <c r="KT96" i="38"/>
  <c r="KS96" i="38"/>
  <c r="KQ96" i="38"/>
  <c r="KP96" i="38"/>
  <c r="KO96" i="38"/>
  <c r="KN96" i="38"/>
  <c r="KL96" i="38"/>
  <c r="KK96" i="38"/>
  <c r="KJ96" i="38"/>
  <c r="KI96" i="38"/>
  <c r="KG96" i="38"/>
  <c r="KF96" i="38"/>
  <c r="KE96" i="38"/>
  <c r="KD96" i="38"/>
  <c r="KB96" i="38"/>
  <c r="KA96" i="38"/>
  <c r="JZ96" i="38"/>
  <c r="JY96" i="38"/>
  <c r="JW96" i="38"/>
  <c r="JV96" i="38"/>
  <c r="JU96" i="38"/>
  <c r="JT96" i="38"/>
  <c r="JR96" i="38"/>
  <c r="JQ96" i="38"/>
  <c r="JP96" i="38"/>
  <c r="JO96" i="38"/>
  <c r="JM96" i="38"/>
  <c r="JL96" i="38"/>
  <c r="JK96" i="38"/>
  <c r="JJ96" i="38"/>
  <c r="JH96" i="38"/>
  <c r="JG96" i="38"/>
  <c r="JF96" i="38"/>
  <c r="JE96" i="38"/>
  <c r="JC96" i="38"/>
  <c r="JB96" i="38"/>
  <c r="JA96" i="38"/>
  <c r="IZ96" i="38"/>
  <c r="IX96" i="38"/>
  <c r="IW96" i="38"/>
  <c r="IV96" i="38"/>
  <c r="IU96" i="38"/>
  <c r="IS96" i="38"/>
  <c r="IR96" i="38"/>
  <c r="IQ96" i="38"/>
  <c r="IP96" i="38"/>
  <c r="IN96" i="38"/>
  <c r="IM96" i="38"/>
  <c r="IL96" i="38"/>
  <c r="IK96" i="38"/>
  <c r="II96" i="38"/>
  <c r="IH96" i="38"/>
  <c r="IG96" i="38"/>
  <c r="IF96" i="38"/>
  <c r="ID96" i="38"/>
  <c r="IC96" i="38"/>
  <c r="IB96" i="38"/>
  <c r="IA96" i="38"/>
  <c r="HY96" i="38"/>
  <c r="HX96" i="38"/>
  <c r="HW96" i="38"/>
  <c r="HV96" i="38"/>
  <c r="HT96" i="38"/>
  <c r="HS96" i="38"/>
  <c r="HR96" i="38"/>
  <c r="HQ96" i="38"/>
  <c r="HO96" i="38"/>
  <c r="HN96" i="38"/>
  <c r="HM96" i="38"/>
  <c r="HL96" i="38"/>
  <c r="HJ96" i="38"/>
  <c r="HI96" i="38"/>
  <c r="HH96" i="38"/>
  <c r="HG96" i="38"/>
  <c r="HE96" i="38"/>
  <c r="HD96" i="38"/>
  <c r="HC96" i="38"/>
  <c r="HB96" i="38"/>
  <c r="GZ96" i="38"/>
  <c r="GY96" i="38"/>
  <c r="GX96" i="38"/>
  <c r="GW96" i="38"/>
  <c r="GU96" i="38"/>
  <c r="GT96" i="38"/>
  <c r="GS96" i="38"/>
  <c r="GR96" i="38"/>
  <c r="GP96" i="38"/>
  <c r="GO96" i="38"/>
  <c r="GN96" i="38"/>
  <c r="GM96" i="38"/>
  <c r="GK96" i="38"/>
  <c r="GJ96" i="38"/>
  <c r="GI96" i="38"/>
  <c r="GH96" i="38"/>
  <c r="GF96" i="38"/>
  <c r="GE96" i="38"/>
  <c r="GD96" i="38"/>
  <c r="GC96" i="38"/>
  <c r="GA96" i="38"/>
  <c r="FZ96" i="38"/>
  <c r="FY96" i="38"/>
  <c r="FX96" i="38"/>
  <c r="FV96" i="38"/>
  <c r="FU96" i="38"/>
  <c r="FT96" i="38"/>
  <c r="FS96" i="38"/>
  <c r="FQ96" i="38"/>
  <c r="FP96" i="38"/>
  <c r="FO96" i="38"/>
  <c r="FN96" i="38"/>
  <c r="FL96" i="38"/>
  <c r="FK96" i="38"/>
  <c r="FJ96" i="38"/>
  <c r="FI96" i="38"/>
  <c r="FG96" i="38"/>
  <c r="FF96" i="38"/>
  <c r="FE96" i="38"/>
  <c r="FD96" i="38"/>
  <c r="FB96" i="38"/>
  <c r="FA96" i="38"/>
  <c r="EZ96" i="38"/>
  <c r="EY96" i="38"/>
  <c r="EW96" i="38"/>
  <c r="EV96" i="38"/>
  <c r="EU96" i="38"/>
  <c r="ET96" i="38"/>
  <c r="ER96" i="38"/>
  <c r="EQ96" i="38"/>
  <c r="EP96" i="38"/>
  <c r="EO96" i="38"/>
  <c r="EM96" i="38"/>
  <c r="EL96" i="38"/>
  <c r="EK96" i="38"/>
  <c r="EJ96" i="38"/>
  <c r="EH96" i="38"/>
  <c r="EG96" i="38"/>
  <c r="EF96" i="38"/>
  <c r="EE96" i="38"/>
  <c r="EC96" i="38"/>
  <c r="EB96" i="38"/>
  <c r="EA96" i="38"/>
  <c r="DZ96" i="38"/>
  <c r="DX96" i="38"/>
  <c r="DW96" i="38"/>
  <c r="DV96" i="38"/>
  <c r="DU96" i="38"/>
  <c r="DS96" i="38"/>
  <c r="DR96" i="38"/>
  <c r="DQ96" i="38"/>
  <c r="DP96" i="38"/>
  <c r="DN96" i="38"/>
  <c r="DM96" i="38"/>
  <c r="DL96" i="38"/>
  <c r="DK96" i="38"/>
  <c r="DI96" i="38"/>
  <c r="DH96" i="38"/>
  <c r="DG96" i="38"/>
  <c r="DF96" i="38"/>
  <c r="DD96" i="38"/>
  <c r="DC96" i="38"/>
  <c r="DB96" i="38"/>
  <c r="DA96" i="38"/>
  <c r="CY96" i="38"/>
  <c r="CX96" i="38"/>
  <c r="CW96" i="38"/>
  <c r="CV96" i="38"/>
  <c r="CT96" i="38"/>
  <c r="CS96" i="38"/>
  <c r="CR96" i="38"/>
  <c r="CQ96" i="38"/>
  <c r="CO96" i="38"/>
  <c r="CN96" i="38"/>
  <c r="CM96" i="38"/>
  <c r="CL96" i="38"/>
  <c r="CJ96" i="38"/>
  <c r="CI96" i="38"/>
  <c r="CH96" i="38"/>
  <c r="CG96" i="38"/>
  <c r="CE96" i="38"/>
  <c r="CD96" i="38"/>
  <c r="CC96" i="38"/>
  <c r="CB96" i="38"/>
  <c r="BZ96" i="38"/>
  <c r="BY96" i="38"/>
  <c r="BX96" i="38"/>
  <c r="BW96" i="38"/>
  <c r="BU96" i="38"/>
  <c r="BT96" i="38"/>
  <c r="BS96" i="38"/>
  <c r="BR96" i="38"/>
  <c r="BP96" i="38"/>
  <c r="BO96" i="38"/>
  <c r="BN96" i="38"/>
  <c r="BM96" i="38"/>
  <c r="BK96" i="38"/>
  <c r="BJ96" i="38"/>
  <c r="BI96" i="38"/>
  <c r="BH96" i="38"/>
  <c r="BF96" i="38"/>
  <c r="BE96" i="38"/>
  <c r="BD96" i="38"/>
  <c r="BC96" i="38"/>
  <c r="BA96" i="38"/>
  <c r="AZ96" i="38"/>
  <c r="AY96" i="38"/>
  <c r="AX96" i="38"/>
  <c r="AV96" i="38"/>
  <c r="AU96" i="38"/>
  <c r="AT96" i="38"/>
  <c r="AS96" i="38"/>
  <c r="AQ96" i="38"/>
  <c r="AP96" i="38"/>
  <c r="AO96" i="38"/>
  <c r="AN96" i="38"/>
  <c r="AM96" i="38"/>
  <c r="AL96" i="38"/>
  <c r="AK96" i="38"/>
  <c r="AJ96" i="38"/>
  <c r="AI96" i="38"/>
  <c r="AH96" i="38"/>
  <c r="AG96" i="38"/>
  <c r="AF96" i="38"/>
  <c r="AE96" i="38"/>
  <c r="AD96" i="38"/>
  <c r="AC96" i="38"/>
  <c r="AB96" i="38"/>
  <c r="AA96" i="38"/>
  <c r="Z96" i="38"/>
  <c r="Y96" i="38"/>
  <c r="X96" i="38"/>
  <c r="W96" i="38"/>
  <c r="V96" i="38"/>
  <c r="U96" i="38"/>
  <c r="T96" i="38"/>
  <c r="S96" i="38"/>
  <c r="R96" i="38"/>
  <c r="Q96" i="38"/>
  <c r="P96" i="38"/>
  <c r="O96" i="38"/>
  <c r="N96" i="38"/>
  <c r="M96" i="38"/>
  <c r="L96" i="38"/>
  <c r="K96" i="38"/>
  <c r="J96" i="38"/>
  <c r="I96" i="38"/>
  <c r="H96" i="38"/>
  <c r="SA95" i="38"/>
  <c r="RY95" i="38"/>
  <c r="RX95" i="38"/>
  <c r="RW95" i="38"/>
  <c r="RV95" i="38"/>
  <c r="RT95" i="38"/>
  <c r="RS95" i="38"/>
  <c r="RR95" i="38"/>
  <c r="RQ95" i="38"/>
  <c r="RO95" i="38"/>
  <c r="RN95" i="38"/>
  <c r="RM95" i="38"/>
  <c r="RL95" i="38"/>
  <c r="RJ95" i="38"/>
  <c r="RI95" i="38"/>
  <c r="RH95" i="38"/>
  <c r="RG95" i="38"/>
  <c r="RE95" i="38"/>
  <c r="RD95" i="38"/>
  <c r="RC95" i="38"/>
  <c r="RB95" i="38"/>
  <c r="QZ95" i="38"/>
  <c r="QY95" i="38"/>
  <c r="QX95" i="38"/>
  <c r="QW95" i="38"/>
  <c r="QU95" i="38"/>
  <c r="QT95" i="38"/>
  <c r="QS95" i="38"/>
  <c r="QR95" i="38"/>
  <c r="QP95" i="38"/>
  <c r="QO95" i="38"/>
  <c r="QN95" i="38"/>
  <c r="QM95" i="38"/>
  <c r="QK95" i="38"/>
  <c r="QJ95" i="38"/>
  <c r="QI95" i="38"/>
  <c r="QH95" i="38"/>
  <c r="QF95" i="38"/>
  <c r="QE95" i="38"/>
  <c r="QD95" i="38"/>
  <c r="QC95" i="38"/>
  <c r="QA95" i="38"/>
  <c r="PZ95" i="38"/>
  <c r="PY95" i="38"/>
  <c r="PX95" i="38"/>
  <c r="PV95" i="38"/>
  <c r="PU95" i="38"/>
  <c r="PT95" i="38"/>
  <c r="PS95" i="38"/>
  <c r="PQ95" i="38"/>
  <c r="PP95" i="38"/>
  <c r="PO95" i="38"/>
  <c r="PN95" i="38"/>
  <c r="PL95" i="38"/>
  <c r="PK95" i="38"/>
  <c r="PJ95" i="38"/>
  <c r="PI95" i="38"/>
  <c r="PG95" i="38"/>
  <c r="PF95" i="38"/>
  <c r="PE95" i="38"/>
  <c r="PD95" i="38"/>
  <c r="PB95" i="38"/>
  <c r="PA95" i="38"/>
  <c r="OZ95" i="38"/>
  <c r="OY95" i="38"/>
  <c r="OW95" i="38"/>
  <c r="OV95" i="38"/>
  <c r="OU95" i="38"/>
  <c r="OT95" i="38"/>
  <c r="OR95" i="38"/>
  <c r="OQ95" i="38"/>
  <c r="OP95" i="38"/>
  <c r="OO95" i="38"/>
  <c r="OM95" i="38"/>
  <c r="OL95" i="38"/>
  <c r="OK95" i="38"/>
  <c r="OJ95" i="38"/>
  <c r="OH95" i="38"/>
  <c r="OG95" i="38"/>
  <c r="OF95" i="38"/>
  <c r="OE95" i="38"/>
  <c r="OC95" i="38"/>
  <c r="OB95" i="38"/>
  <c r="OA95" i="38"/>
  <c r="NZ95" i="38"/>
  <c r="NX95" i="38"/>
  <c r="NW95" i="38"/>
  <c r="NV95" i="38"/>
  <c r="NU95" i="38"/>
  <c r="NS95" i="38"/>
  <c r="NR95" i="38"/>
  <c r="NQ95" i="38"/>
  <c r="NP95" i="38"/>
  <c r="NN95" i="38"/>
  <c r="NM95" i="38"/>
  <c r="NL95" i="38"/>
  <c r="NK95" i="38"/>
  <c r="NI95" i="38"/>
  <c r="NH95" i="38"/>
  <c r="NG95" i="38"/>
  <c r="NF95" i="38"/>
  <c r="ND95" i="38"/>
  <c r="NC95" i="38"/>
  <c r="NB95" i="38"/>
  <c r="NA95" i="38"/>
  <c r="MY95" i="38"/>
  <c r="MX95" i="38"/>
  <c r="MW95" i="38"/>
  <c r="MV95" i="38"/>
  <c r="MT95" i="38"/>
  <c r="MS95" i="38"/>
  <c r="MR95" i="38"/>
  <c r="MQ95" i="38"/>
  <c r="MO95" i="38"/>
  <c r="MN95" i="38"/>
  <c r="MM95" i="38"/>
  <c r="ML95" i="38"/>
  <c r="MJ95" i="38"/>
  <c r="MI95" i="38"/>
  <c r="MH95" i="38"/>
  <c r="MG95" i="38"/>
  <c r="ME95" i="38"/>
  <c r="MD95" i="38"/>
  <c r="MC95" i="38"/>
  <c r="MB95" i="38"/>
  <c r="LZ95" i="38"/>
  <c r="LY95" i="38"/>
  <c r="LX95" i="38"/>
  <c r="LW95" i="38"/>
  <c r="LU95" i="38"/>
  <c r="LT95" i="38"/>
  <c r="LS95" i="38"/>
  <c r="LR95" i="38"/>
  <c r="LP95" i="38"/>
  <c r="LO95" i="38"/>
  <c r="LN95" i="38"/>
  <c r="LM95" i="38"/>
  <c r="LK95" i="38"/>
  <c r="LJ95" i="38"/>
  <c r="LI95" i="38"/>
  <c r="LH95" i="38"/>
  <c r="LF95" i="38"/>
  <c r="LE95" i="38"/>
  <c r="LD95" i="38"/>
  <c r="LC95" i="38"/>
  <c r="LA95" i="38"/>
  <c r="KZ95" i="38"/>
  <c r="KY95" i="38"/>
  <c r="KX95" i="38"/>
  <c r="KV95" i="38"/>
  <c r="KU95" i="38"/>
  <c r="KT95" i="38"/>
  <c r="KS95" i="38"/>
  <c r="KQ95" i="38"/>
  <c r="KP95" i="38"/>
  <c r="KO95" i="38"/>
  <c r="KN95" i="38"/>
  <c r="KL95" i="38"/>
  <c r="KK95" i="38"/>
  <c r="KJ95" i="38"/>
  <c r="KI95" i="38"/>
  <c r="KG95" i="38"/>
  <c r="KF95" i="38"/>
  <c r="KE95" i="38"/>
  <c r="KD95" i="38"/>
  <c r="KB95" i="38"/>
  <c r="KA95" i="38"/>
  <c r="JZ95" i="38"/>
  <c r="JY95" i="38"/>
  <c r="JW95" i="38"/>
  <c r="JV95" i="38"/>
  <c r="JU95" i="38"/>
  <c r="JT95" i="38"/>
  <c r="JR95" i="38"/>
  <c r="JQ95" i="38"/>
  <c r="JP95" i="38"/>
  <c r="JO95" i="38"/>
  <c r="JM95" i="38"/>
  <c r="JL95" i="38"/>
  <c r="JK95" i="38"/>
  <c r="JJ95" i="38"/>
  <c r="JH95" i="38"/>
  <c r="JG95" i="38"/>
  <c r="JF95" i="38"/>
  <c r="JE95" i="38"/>
  <c r="JC95" i="38"/>
  <c r="JB95" i="38"/>
  <c r="JA95" i="38"/>
  <c r="IZ95" i="38"/>
  <c r="IX95" i="38"/>
  <c r="IW95" i="38"/>
  <c r="IV95" i="38"/>
  <c r="IU95" i="38"/>
  <c r="IS95" i="38"/>
  <c r="IR95" i="38"/>
  <c r="IQ95" i="38"/>
  <c r="IP95" i="38"/>
  <c r="IN95" i="38"/>
  <c r="IM95" i="38"/>
  <c r="IL95" i="38"/>
  <c r="IK95" i="38"/>
  <c r="II95" i="38"/>
  <c r="IH95" i="38"/>
  <c r="IG95" i="38"/>
  <c r="IF95" i="38"/>
  <c r="ID95" i="38"/>
  <c r="IC95" i="38"/>
  <c r="IB95" i="38"/>
  <c r="IA95" i="38"/>
  <c r="HY95" i="38"/>
  <c r="HX95" i="38"/>
  <c r="HW95" i="38"/>
  <c r="HV95" i="38"/>
  <c r="HT95" i="38"/>
  <c r="HS95" i="38"/>
  <c r="HR95" i="38"/>
  <c r="HQ95" i="38"/>
  <c r="HO95" i="38"/>
  <c r="HN95" i="38"/>
  <c r="HM95" i="38"/>
  <c r="HL95" i="38"/>
  <c r="HJ95" i="38"/>
  <c r="HI95" i="38"/>
  <c r="HH95" i="38"/>
  <c r="HG95" i="38"/>
  <c r="HE95" i="38"/>
  <c r="HD95" i="38"/>
  <c r="HC95" i="38"/>
  <c r="HB95" i="38"/>
  <c r="GZ95" i="38"/>
  <c r="GY95" i="38"/>
  <c r="GX95" i="38"/>
  <c r="GW95" i="38"/>
  <c r="GU95" i="38"/>
  <c r="GT95" i="38"/>
  <c r="GS95" i="38"/>
  <c r="GR95" i="38"/>
  <c r="GP95" i="38"/>
  <c r="GO95" i="38"/>
  <c r="GN95" i="38"/>
  <c r="GM95" i="38"/>
  <c r="GK95" i="38"/>
  <c r="GJ95" i="38"/>
  <c r="GI95" i="38"/>
  <c r="GH95" i="38"/>
  <c r="GF95" i="38"/>
  <c r="GE95" i="38"/>
  <c r="GD95" i="38"/>
  <c r="GC95" i="38"/>
  <c r="GA95" i="38"/>
  <c r="FZ95" i="38"/>
  <c r="FY95" i="38"/>
  <c r="FX95" i="38"/>
  <c r="FV95" i="38"/>
  <c r="FU95" i="38"/>
  <c r="FT95" i="38"/>
  <c r="FS95" i="38"/>
  <c r="FQ95" i="38"/>
  <c r="FP95" i="38"/>
  <c r="FO95" i="38"/>
  <c r="FN95" i="38"/>
  <c r="FL95" i="38"/>
  <c r="FK95" i="38"/>
  <c r="FJ95" i="38"/>
  <c r="FI95" i="38"/>
  <c r="FG95" i="38"/>
  <c r="FF95" i="38"/>
  <c r="FE95" i="38"/>
  <c r="FD95" i="38"/>
  <c r="FB95" i="38"/>
  <c r="FA95" i="38"/>
  <c r="EZ95" i="38"/>
  <c r="EY95" i="38"/>
  <c r="EW95" i="38"/>
  <c r="EV95" i="38"/>
  <c r="EU95" i="38"/>
  <c r="ET95" i="38"/>
  <c r="ER95" i="38"/>
  <c r="EQ95" i="38"/>
  <c r="EP95" i="38"/>
  <c r="EO95" i="38"/>
  <c r="EM95" i="38"/>
  <c r="EL95" i="38"/>
  <c r="EK95" i="38"/>
  <c r="EJ95" i="38"/>
  <c r="EH95" i="38"/>
  <c r="EG95" i="38"/>
  <c r="EF95" i="38"/>
  <c r="EE95" i="38"/>
  <c r="EC95" i="38"/>
  <c r="EB95" i="38"/>
  <c r="EA95" i="38"/>
  <c r="DZ95" i="38"/>
  <c r="DX95" i="38"/>
  <c r="DW95" i="38"/>
  <c r="DV95" i="38"/>
  <c r="DU95" i="38"/>
  <c r="DS95" i="38"/>
  <c r="DR95" i="38"/>
  <c r="DQ95" i="38"/>
  <c r="DP95" i="38"/>
  <c r="DN95" i="38"/>
  <c r="DM95" i="38"/>
  <c r="DL95" i="38"/>
  <c r="DK95" i="38"/>
  <c r="DI95" i="38"/>
  <c r="DH95" i="38"/>
  <c r="DG95" i="38"/>
  <c r="DF95" i="38"/>
  <c r="DD95" i="38"/>
  <c r="DC95" i="38"/>
  <c r="DB95" i="38"/>
  <c r="DA95" i="38"/>
  <c r="CY95" i="38"/>
  <c r="CX95" i="38"/>
  <c r="CW95" i="38"/>
  <c r="CV95" i="38"/>
  <c r="CT95" i="38"/>
  <c r="CS95" i="38"/>
  <c r="CR95" i="38"/>
  <c r="CQ95" i="38"/>
  <c r="CO95" i="38"/>
  <c r="CN95" i="38"/>
  <c r="CM95" i="38"/>
  <c r="CL95" i="38"/>
  <c r="CJ95" i="38"/>
  <c r="CI95" i="38"/>
  <c r="CH95" i="38"/>
  <c r="CG95" i="38"/>
  <c r="CE95" i="38"/>
  <c r="CD95" i="38"/>
  <c r="CC95" i="38"/>
  <c r="CB95" i="38"/>
  <c r="BZ95" i="38"/>
  <c r="BY95" i="38"/>
  <c r="BX95" i="38"/>
  <c r="BW95" i="38"/>
  <c r="BU95" i="38"/>
  <c r="BT95" i="38"/>
  <c r="BS95" i="38"/>
  <c r="BR95" i="38"/>
  <c r="BP95" i="38"/>
  <c r="BO95" i="38"/>
  <c r="BN95" i="38"/>
  <c r="BM95" i="38"/>
  <c r="BK95" i="38"/>
  <c r="BJ95" i="38"/>
  <c r="BI95" i="38"/>
  <c r="BH95" i="38"/>
  <c r="BF95" i="38"/>
  <c r="BE95" i="38"/>
  <c r="BD95" i="38"/>
  <c r="BC95" i="38"/>
  <c r="BA95" i="38"/>
  <c r="AZ95" i="38"/>
  <c r="AY95" i="38"/>
  <c r="AX95" i="38"/>
  <c r="AV95" i="38"/>
  <c r="AU95" i="38"/>
  <c r="AT95" i="38"/>
  <c r="AS95" i="38"/>
  <c r="AQ95" i="38"/>
  <c r="AP95" i="38"/>
  <c r="AO95" i="38"/>
  <c r="AN95" i="38"/>
  <c r="AM95" i="38"/>
  <c r="AL95" i="38"/>
  <c r="AK95" i="38"/>
  <c r="AJ95" i="38"/>
  <c r="AI95" i="38"/>
  <c r="AH95" i="38"/>
  <c r="AG95" i="38"/>
  <c r="AF95" i="38"/>
  <c r="AE95" i="38"/>
  <c r="AD95" i="38"/>
  <c r="AC95" i="38"/>
  <c r="AB95" i="38"/>
  <c r="AA95" i="38"/>
  <c r="Z95" i="38"/>
  <c r="Y95" i="38"/>
  <c r="X95" i="38"/>
  <c r="W95" i="38"/>
  <c r="V95" i="38"/>
  <c r="U95" i="38"/>
  <c r="T95" i="38"/>
  <c r="S95" i="38"/>
  <c r="R95" i="38"/>
  <c r="Q95" i="38"/>
  <c r="P95" i="38"/>
  <c r="O95" i="38"/>
  <c r="N95" i="38"/>
  <c r="M95" i="38"/>
  <c r="L95" i="38"/>
  <c r="K95" i="38"/>
  <c r="J95" i="38"/>
  <c r="I95" i="38"/>
  <c r="H95" i="38"/>
  <c r="SA94" i="38"/>
  <c r="RY94" i="38"/>
  <c r="RX94" i="38"/>
  <c r="RW94" i="38"/>
  <c r="RV94" i="38"/>
  <c r="RT94" i="38"/>
  <c r="RS94" i="38"/>
  <c r="RR94" i="38"/>
  <c r="RQ94" i="38"/>
  <c r="RO94" i="38"/>
  <c r="RN94" i="38"/>
  <c r="RM94" i="38"/>
  <c r="RL94" i="38"/>
  <c r="RJ94" i="38"/>
  <c r="RI94" i="38"/>
  <c r="RH94" i="38"/>
  <c r="RG94" i="38"/>
  <c r="RE94" i="38"/>
  <c r="RD94" i="38"/>
  <c r="RC94" i="38"/>
  <c r="RB94" i="38"/>
  <c r="QZ94" i="38"/>
  <c r="QY94" i="38"/>
  <c r="QX94" i="38"/>
  <c r="QW94" i="38"/>
  <c r="QU94" i="38"/>
  <c r="QT94" i="38"/>
  <c r="QS94" i="38"/>
  <c r="QR94" i="38"/>
  <c r="QP94" i="38"/>
  <c r="QO94" i="38"/>
  <c r="QN94" i="38"/>
  <c r="QM94" i="38"/>
  <c r="QK94" i="38"/>
  <c r="QJ94" i="38"/>
  <c r="QI94" i="38"/>
  <c r="QH94" i="38"/>
  <c r="QF94" i="38"/>
  <c r="QE94" i="38"/>
  <c r="QD94" i="38"/>
  <c r="QC94" i="38"/>
  <c r="QA94" i="38"/>
  <c r="PZ94" i="38"/>
  <c r="PY94" i="38"/>
  <c r="PX94" i="38"/>
  <c r="PV94" i="38"/>
  <c r="PU94" i="38"/>
  <c r="PT94" i="38"/>
  <c r="PS94" i="38"/>
  <c r="PQ94" i="38"/>
  <c r="PP94" i="38"/>
  <c r="PO94" i="38"/>
  <c r="PN94" i="38"/>
  <c r="PL94" i="38"/>
  <c r="PK94" i="38"/>
  <c r="PJ94" i="38"/>
  <c r="PI94" i="38"/>
  <c r="PG94" i="38"/>
  <c r="PF94" i="38"/>
  <c r="PE94" i="38"/>
  <c r="PD94" i="38"/>
  <c r="PB94" i="38"/>
  <c r="PA94" i="38"/>
  <c r="OZ94" i="38"/>
  <c r="OY94" i="38"/>
  <c r="OW94" i="38"/>
  <c r="OV94" i="38"/>
  <c r="OU94" i="38"/>
  <c r="OT94" i="38"/>
  <c r="OR94" i="38"/>
  <c r="OQ94" i="38"/>
  <c r="OP94" i="38"/>
  <c r="OO94" i="38"/>
  <c r="OM94" i="38"/>
  <c r="OL94" i="38"/>
  <c r="OK94" i="38"/>
  <c r="OJ94" i="38"/>
  <c r="OH94" i="38"/>
  <c r="OG94" i="38"/>
  <c r="OF94" i="38"/>
  <c r="OE94" i="38"/>
  <c r="OC94" i="38"/>
  <c r="OB94" i="38"/>
  <c r="OA94" i="38"/>
  <c r="NZ94" i="38"/>
  <c r="NX94" i="38"/>
  <c r="NW94" i="38"/>
  <c r="NV94" i="38"/>
  <c r="NU94" i="38"/>
  <c r="NS94" i="38"/>
  <c r="NR94" i="38"/>
  <c r="NQ94" i="38"/>
  <c r="NP94" i="38"/>
  <c r="NN94" i="38"/>
  <c r="NM94" i="38"/>
  <c r="NL94" i="38"/>
  <c r="NK94" i="38"/>
  <c r="NI94" i="38"/>
  <c r="NH94" i="38"/>
  <c r="NG94" i="38"/>
  <c r="NF94" i="38"/>
  <c r="ND94" i="38"/>
  <c r="NC94" i="38"/>
  <c r="NB94" i="38"/>
  <c r="NA94" i="38"/>
  <c r="MY94" i="38"/>
  <c r="MX94" i="38"/>
  <c r="MW94" i="38"/>
  <c r="MV94" i="38"/>
  <c r="MT94" i="38"/>
  <c r="MS94" i="38"/>
  <c r="MR94" i="38"/>
  <c r="MQ94" i="38"/>
  <c r="MO94" i="38"/>
  <c r="MN94" i="38"/>
  <c r="MM94" i="38"/>
  <c r="ML94" i="38"/>
  <c r="MJ94" i="38"/>
  <c r="MI94" i="38"/>
  <c r="MH94" i="38"/>
  <c r="MG94" i="38"/>
  <c r="ME94" i="38"/>
  <c r="MD94" i="38"/>
  <c r="MC94" i="38"/>
  <c r="MB94" i="38"/>
  <c r="LZ94" i="38"/>
  <c r="LY94" i="38"/>
  <c r="LX94" i="38"/>
  <c r="LW94" i="38"/>
  <c r="LU94" i="38"/>
  <c r="LT94" i="38"/>
  <c r="LS94" i="38"/>
  <c r="LR94" i="38"/>
  <c r="LP94" i="38"/>
  <c r="LO94" i="38"/>
  <c r="LN94" i="38"/>
  <c r="LM94" i="38"/>
  <c r="LK94" i="38"/>
  <c r="LJ94" i="38"/>
  <c r="LI94" i="38"/>
  <c r="LH94" i="38"/>
  <c r="LF94" i="38"/>
  <c r="LE94" i="38"/>
  <c r="LD94" i="38"/>
  <c r="LC94" i="38"/>
  <c r="LA94" i="38"/>
  <c r="KZ94" i="38"/>
  <c r="KY94" i="38"/>
  <c r="KX94" i="38"/>
  <c r="KV94" i="38"/>
  <c r="KU94" i="38"/>
  <c r="KT94" i="38"/>
  <c r="KS94" i="38"/>
  <c r="KQ94" i="38"/>
  <c r="KP94" i="38"/>
  <c r="KO94" i="38"/>
  <c r="KN94" i="38"/>
  <c r="KL94" i="38"/>
  <c r="KK94" i="38"/>
  <c r="KJ94" i="38"/>
  <c r="KI94" i="38"/>
  <c r="KG94" i="38"/>
  <c r="KF94" i="38"/>
  <c r="KE94" i="38"/>
  <c r="KD94" i="38"/>
  <c r="KB94" i="38"/>
  <c r="KA94" i="38"/>
  <c r="JZ94" i="38"/>
  <c r="JY94" i="38"/>
  <c r="JW94" i="38"/>
  <c r="JV94" i="38"/>
  <c r="JU94" i="38"/>
  <c r="JT94" i="38"/>
  <c r="JR94" i="38"/>
  <c r="JQ94" i="38"/>
  <c r="JP94" i="38"/>
  <c r="JO94" i="38"/>
  <c r="JM94" i="38"/>
  <c r="JL94" i="38"/>
  <c r="JK94" i="38"/>
  <c r="JJ94" i="38"/>
  <c r="JH94" i="38"/>
  <c r="JG94" i="38"/>
  <c r="JF94" i="38"/>
  <c r="JE94" i="38"/>
  <c r="JC94" i="38"/>
  <c r="JB94" i="38"/>
  <c r="JA94" i="38"/>
  <c r="IZ94" i="38"/>
  <c r="IX94" i="38"/>
  <c r="IW94" i="38"/>
  <c r="IV94" i="38"/>
  <c r="IU94" i="38"/>
  <c r="IS94" i="38"/>
  <c r="IR94" i="38"/>
  <c r="IQ94" i="38"/>
  <c r="IP94" i="38"/>
  <c r="IN94" i="38"/>
  <c r="IM94" i="38"/>
  <c r="IL94" i="38"/>
  <c r="IK94" i="38"/>
  <c r="II94" i="38"/>
  <c r="IH94" i="38"/>
  <c r="IG94" i="38"/>
  <c r="IF94" i="38"/>
  <c r="ID94" i="38"/>
  <c r="IC94" i="38"/>
  <c r="IB94" i="38"/>
  <c r="IA94" i="38"/>
  <c r="HY94" i="38"/>
  <c r="HX94" i="38"/>
  <c r="HW94" i="38"/>
  <c r="HV94" i="38"/>
  <c r="HT94" i="38"/>
  <c r="HS94" i="38"/>
  <c r="HR94" i="38"/>
  <c r="HQ94" i="38"/>
  <c r="HO94" i="38"/>
  <c r="HN94" i="38"/>
  <c r="HM94" i="38"/>
  <c r="HL94" i="38"/>
  <c r="HJ94" i="38"/>
  <c r="HI94" i="38"/>
  <c r="HH94" i="38"/>
  <c r="HG94" i="38"/>
  <c r="HE94" i="38"/>
  <c r="HD94" i="38"/>
  <c r="HC94" i="38"/>
  <c r="HB94" i="38"/>
  <c r="GZ94" i="38"/>
  <c r="GY94" i="38"/>
  <c r="GX94" i="38"/>
  <c r="GW94" i="38"/>
  <c r="GU94" i="38"/>
  <c r="GT94" i="38"/>
  <c r="GS94" i="38"/>
  <c r="GR94" i="38"/>
  <c r="GP94" i="38"/>
  <c r="GO94" i="38"/>
  <c r="GN94" i="38"/>
  <c r="GM94" i="38"/>
  <c r="GK94" i="38"/>
  <c r="GJ94" i="38"/>
  <c r="GI94" i="38"/>
  <c r="GH94" i="38"/>
  <c r="GF94" i="38"/>
  <c r="GE94" i="38"/>
  <c r="GD94" i="38"/>
  <c r="GC94" i="38"/>
  <c r="GA94" i="38"/>
  <c r="FZ94" i="38"/>
  <c r="FY94" i="38"/>
  <c r="FX94" i="38"/>
  <c r="FV94" i="38"/>
  <c r="FU94" i="38"/>
  <c r="FT94" i="38"/>
  <c r="FS94" i="38"/>
  <c r="FQ94" i="38"/>
  <c r="FP94" i="38"/>
  <c r="FO94" i="38"/>
  <c r="FN94" i="38"/>
  <c r="FL94" i="38"/>
  <c r="FK94" i="38"/>
  <c r="FJ94" i="38"/>
  <c r="FI94" i="38"/>
  <c r="FG94" i="38"/>
  <c r="FF94" i="38"/>
  <c r="FE94" i="38"/>
  <c r="FD94" i="38"/>
  <c r="FB94" i="38"/>
  <c r="FA94" i="38"/>
  <c r="EZ94" i="38"/>
  <c r="EY94" i="38"/>
  <c r="EW94" i="38"/>
  <c r="EV94" i="38"/>
  <c r="EU94" i="38"/>
  <c r="ET94" i="38"/>
  <c r="ER94" i="38"/>
  <c r="EQ94" i="38"/>
  <c r="EP94" i="38"/>
  <c r="EO94" i="38"/>
  <c r="EM94" i="38"/>
  <c r="EL94" i="38"/>
  <c r="EK94" i="38"/>
  <c r="EJ94" i="38"/>
  <c r="EH94" i="38"/>
  <c r="EG94" i="38"/>
  <c r="EF94" i="38"/>
  <c r="EE94" i="38"/>
  <c r="EC94" i="38"/>
  <c r="EB94" i="38"/>
  <c r="EA94" i="38"/>
  <c r="DZ94" i="38"/>
  <c r="DX94" i="38"/>
  <c r="DW94" i="38"/>
  <c r="DV94" i="38"/>
  <c r="DU94" i="38"/>
  <c r="DS94" i="38"/>
  <c r="DR94" i="38"/>
  <c r="DQ94" i="38"/>
  <c r="DP94" i="38"/>
  <c r="DN94" i="38"/>
  <c r="DM94" i="38"/>
  <c r="DL94" i="38"/>
  <c r="DK94" i="38"/>
  <c r="DI94" i="38"/>
  <c r="DH94" i="38"/>
  <c r="DG94" i="38"/>
  <c r="DF94" i="38"/>
  <c r="DD94" i="38"/>
  <c r="DC94" i="38"/>
  <c r="DB94" i="38"/>
  <c r="DA94" i="38"/>
  <c r="CY94" i="38"/>
  <c r="CX94" i="38"/>
  <c r="CW94" i="38"/>
  <c r="CV94" i="38"/>
  <c r="CT94" i="38"/>
  <c r="CS94" i="38"/>
  <c r="CR94" i="38"/>
  <c r="CQ94" i="38"/>
  <c r="CO94" i="38"/>
  <c r="CN94" i="38"/>
  <c r="CM94" i="38"/>
  <c r="CL94" i="38"/>
  <c r="CJ94" i="38"/>
  <c r="CI94" i="38"/>
  <c r="CH94" i="38"/>
  <c r="CG94" i="38"/>
  <c r="CE94" i="38"/>
  <c r="CD94" i="38"/>
  <c r="CC94" i="38"/>
  <c r="CB94" i="38"/>
  <c r="BZ94" i="38"/>
  <c r="BY94" i="38"/>
  <c r="BX94" i="38"/>
  <c r="BW94" i="38"/>
  <c r="BU94" i="38"/>
  <c r="BT94" i="38"/>
  <c r="BS94" i="38"/>
  <c r="BR94" i="38"/>
  <c r="BP94" i="38"/>
  <c r="BO94" i="38"/>
  <c r="BN94" i="38"/>
  <c r="BM94" i="38"/>
  <c r="BK94" i="38"/>
  <c r="BJ94" i="38"/>
  <c r="BI94" i="38"/>
  <c r="BH94" i="38"/>
  <c r="BF94" i="38"/>
  <c r="BE94" i="38"/>
  <c r="BD94" i="38"/>
  <c r="BC94" i="38"/>
  <c r="BA94" i="38"/>
  <c r="AZ94" i="38"/>
  <c r="AY94" i="38"/>
  <c r="AX94" i="38"/>
  <c r="AV94" i="38"/>
  <c r="AU94" i="38"/>
  <c r="AT94" i="38"/>
  <c r="AS94" i="38"/>
  <c r="AQ94" i="38"/>
  <c r="AP94" i="38"/>
  <c r="AO94" i="38"/>
  <c r="AN94" i="38"/>
  <c r="AM94" i="38"/>
  <c r="AL94" i="38"/>
  <c r="AK94" i="38"/>
  <c r="AJ94" i="38"/>
  <c r="AI94" i="38"/>
  <c r="AH94" i="38"/>
  <c r="AG94" i="38"/>
  <c r="AF94" i="38"/>
  <c r="AE94" i="38"/>
  <c r="AD94" i="38"/>
  <c r="AC94" i="38"/>
  <c r="AB94" i="38"/>
  <c r="AA94" i="38"/>
  <c r="Z94" i="38"/>
  <c r="Y94" i="38"/>
  <c r="X94" i="38"/>
  <c r="W94" i="38"/>
  <c r="V94" i="38"/>
  <c r="U94" i="38"/>
  <c r="T94" i="38"/>
  <c r="S94" i="38"/>
  <c r="R94" i="38"/>
  <c r="Q94" i="38"/>
  <c r="P94" i="38"/>
  <c r="O94" i="38"/>
  <c r="N94" i="38"/>
  <c r="M94" i="38"/>
  <c r="L94" i="38"/>
  <c r="K94" i="38"/>
  <c r="J94" i="38"/>
  <c r="I94" i="38"/>
  <c r="H94" i="38"/>
  <c r="G94" i="38"/>
  <c r="F94" i="38"/>
  <c r="E94" i="38"/>
  <c r="D94" i="38"/>
  <c r="C94" i="38"/>
  <c r="SA93" i="38"/>
  <c r="RY93" i="38"/>
  <c r="RX93" i="38"/>
  <c r="RW93" i="38"/>
  <c r="RV93" i="38"/>
  <c r="RT93" i="38"/>
  <c r="RS93" i="38"/>
  <c r="RR93" i="38"/>
  <c r="RQ93" i="38"/>
  <c r="RO93" i="38"/>
  <c r="RN93" i="38"/>
  <c r="RM93" i="38"/>
  <c r="RL93" i="38"/>
  <c r="RJ93" i="38"/>
  <c r="RI93" i="38"/>
  <c r="RH93" i="38"/>
  <c r="RG93" i="38"/>
  <c r="RE93" i="38"/>
  <c r="RD93" i="38"/>
  <c r="RC93" i="38"/>
  <c r="RB93" i="38"/>
  <c r="QZ93" i="38"/>
  <c r="QY93" i="38"/>
  <c r="QX93" i="38"/>
  <c r="QW93" i="38"/>
  <c r="QU93" i="38"/>
  <c r="QT93" i="38"/>
  <c r="QS93" i="38"/>
  <c r="QR93" i="38"/>
  <c r="QP93" i="38"/>
  <c r="QO93" i="38"/>
  <c r="QN93" i="38"/>
  <c r="QM93" i="38"/>
  <c r="QK93" i="38"/>
  <c r="QJ93" i="38"/>
  <c r="QI93" i="38"/>
  <c r="QH93" i="38"/>
  <c r="QF93" i="38"/>
  <c r="QE93" i="38"/>
  <c r="QD93" i="38"/>
  <c r="QC93" i="38"/>
  <c r="QA93" i="38"/>
  <c r="PZ93" i="38"/>
  <c r="PY93" i="38"/>
  <c r="PX93" i="38"/>
  <c r="PV93" i="38"/>
  <c r="PU93" i="38"/>
  <c r="PT93" i="38"/>
  <c r="PS93" i="38"/>
  <c r="PQ93" i="38"/>
  <c r="PP93" i="38"/>
  <c r="PO93" i="38"/>
  <c r="PN93" i="38"/>
  <c r="PL93" i="38"/>
  <c r="PK93" i="38"/>
  <c r="PJ93" i="38"/>
  <c r="PI93" i="38"/>
  <c r="PG93" i="38"/>
  <c r="PF93" i="38"/>
  <c r="PE93" i="38"/>
  <c r="PD93" i="38"/>
  <c r="PB93" i="38"/>
  <c r="PA93" i="38"/>
  <c r="OZ93" i="38"/>
  <c r="OY93" i="38"/>
  <c r="OW93" i="38"/>
  <c r="OV93" i="38"/>
  <c r="OU93" i="38"/>
  <c r="OT93" i="38"/>
  <c r="OR93" i="38"/>
  <c r="OQ93" i="38"/>
  <c r="OP93" i="38"/>
  <c r="OO93" i="38"/>
  <c r="OM93" i="38"/>
  <c r="OL93" i="38"/>
  <c r="OK93" i="38"/>
  <c r="OJ93" i="38"/>
  <c r="OH93" i="38"/>
  <c r="OG93" i="38"/>
  <c r="OF93" i="38"/>
  <c r="OE93" i="38"/>
  <c r="OC93" i="38"/>
  <c r="OB93" i="38"/>
  <c r="OA93" i="38"/>
  <c r="NZ93" i="38"/>
  <c r="NX93" i="38"/>
  <c r="NW93" i="38"/>
  <c r="NV93" i="38"/>
  <c r="NU93" i="38"/>
  <c r="NS93" i="38"/>
  <c r="NR93" i="38"/>
  <c r="NQ93" i="38"/>
  <c r="NP93" i="38"/>
  <c r="NN93" i="38"/>
  <c r="NM93" i="38"/>
  <c r="NL93" i="38"/>
  <c r="NK93" i="38"/>
  <c r="NI93" i="38"/>
  <c r="NH93" i="38"/>
  <c r="NG93" i="38"/>
  <c r="NF93" i="38"/>
  <c r="ND93" i="38"/>
  <c r="NC93" i="38"/>
  <c r="NB93" i="38"/>
  <c r="NA93" i="38"/>
  <c r="MY93" i="38"/>
  <c r="MX93" i="38"/>
  <c r="MW93" i="38"/>
  <c r="MV93" i="38"/>
  <c r="MT93" i="38"/>
  <c r="MS93" i="38"/>
  <c r="MR93" i="38"/>
  <c r="MQ93" i="38"/>
  <c r="MO93" i="38"/>
  <c r="MN93" i="38"/>
  <c r="MM93" i="38"/>
  <c r="ML93" i="38"/>
  <c r="MJ93" i="38"/>
  <c r="MI93" i="38"/>
  <c r="MH93" i="38"/>
  <c r="MG93" i="38"/>
  <c r="ME93" i="38"/>
  <c r="MD93" i="38"/>
  <c r="MC93" i="38"/>
  <c r="MB93" i="38"/>
  <c r="LZ93" i="38"/>
  <c r="LY93" i="38"/>
  <c r="LX93" i="38"/>
  <c r="LW93" i="38"/>
  <c r="LU93" i="38"/>
  <c r="LT93" i="38"/>
  <c r="LS93" i="38"/>
  <c r="LR93" i="38"/>
  <c r="LP93" i="38"/>
  <c r="LO93" i="38"/>
  <c r="LN93" i="38"/>
  <c r="LM93" i="38"/>
  <c r="LK93" i="38"/>
  <c r="LJ93" i="38"/>
  <c r="LI93" i="38"/>
  <c r="LH93" i="38"/>
  <c r="LF93" i="38"/>
  <c r="LE93" i="38"/>
  <c r="LD93" i="38"/>
  <c r="LC93" i="38"/>
  <c r="LA93" i="38"/>
  <c r="KZ93" i="38"/>
  <c r="KY93" i="38"/>
  <c r="KX93" i="38"/>
  <c r="KV93" i="38"/>
  <c r="KU93" i="38"/>
  <c r="KT93" i="38"/>
  <c r="KS93" i="38"/>
  <c r="KQ93" i="38"/>
  <c r="KP93" i="38"/>
  <c r="KO93" i="38"/>
  <c r="KN93" i="38"/>
  <c r="KL93" i="38"/>
  <c r="KK93" i="38"/>
  <c r="KJ93" i="38"/>
  <c r="KI93" i="38"/>
  <c r="KG93" i="38"/>
  <c r="KF93" i="38"/>
  <c r="KE93" i="38"/>
  <c r="KD93" i="38"/>
  <c r="KB93" i="38"/>
  <c r="KA93" i="38"/>
  <c r="JZ93" i="38"/>
  <c r="JY93" i="38"/>
  <c r="JW93" i="38"/>
  <c r="JV93" i="38"/>
  <c r="JU93" i="38"/>
  <c r="JT93" i="38"/>
  <c r="JR93" i="38"/>
  <c r="JQ93" i="38"/>
  <c r="JP93" i="38"/>
  <c r="JO93" i="38"/>
  <c r="JM93" i="38"/>
  <c r="JL93" i="38"/>
  <c r="JK93" i="38"/>
  <c r="JJ93" i="38"/>
  <c r="JH93" i="38"/>
  <c r="JG93" i="38"/>
  <c r="JF93" i="38"/>
  <c r="JE93" i="38"/>
  <c r="JC93" i="38"/>
  <c r="JB93" i="38"/>
  <c r="JA93" i="38"/>
  <c r="IZ93" i="38"/>
  <c r="IX93" i="38"/>
  <c r="IW93" i="38"/>
  <c r="IV93" i="38"/>
  <c r="IU93" i="38"/>
  <c r="IS93" i="38"/>
  <c r="IR93" i="38"/>
  <c r="IQ93" i="38"/>
  <c r="IP93" i="38"/>
  <c r="IN93" i="38"/>
  <c r="IM93" i="38"/>
  <c r="IL93" i="38"/>
  <c r="IK93" i="38"/>
  <c r="II93" i="38"/>
  <c r="IH93" i="38"/>
  <c r="IG93" i="38"/>
  <c r="IF93" i="38"/>
  <c r="ID93" i="38"/>
  <c r="IC93" i="38"/>
  <c r="IB93" i="38"/>
  <c r="IA93" i="38"/>
  <c r="HY93" i="38"/>
  <c r="HX93" i="38"/>
  <c r="HW93" i="38"/>
  <c r="HV93" i="38"/>
  <c r="HT93" i="38"/>
  <c r="HS93" i="38"/>
  <c r="HR93" i="38"/>
  <c r="HQ93" i="38"/>
  <c r="HO93" i="38"/>
  <c r="HN93" i="38"/>
  <c r="HM93" i="38"/>
  <c r="HL93" i="38"/>
  <c r="HJ93" i="38"/>
  <c r="HI93" i="38"/>
  <c r="HH93" i="38"/>
  <c r="HG93" i="38"/>
  <c r="HE93" i="38"/>
  <c r="HD93" i="38"/>
  <c r="HC93" i="38"/>
  <c r="HB93" i="38"/>
  <c r="GZ93" i="38"/>
  <c r="GY93" i="38"/>
  <c r="GX93" i="38"/>
  <c r="GW93" i="38"/>
  <c r="GU93" i="38"/>
  <c r="GT93" i="38"/>
  <c r="GS93" i="38"/>
  <c r="GR93" i="38"/>
  <c r="GP93" i="38"/>
  <c r="GO93" i="38"/>
  <c r="GN93" i="38"/>
  <c r="GM93" i="38"/>
  <c r="GK93" i="38"/>
  <c r="GJ93" i="38"/>
  <c r="GI93" i="38"/>
  <c r="GH93" i="38"/>
  <c r="GF93" i="38"/>
  <c r="GE93" i="38"/>
  <c r="GD93" i="38"/>
  <c r="GC93" i="38"/>
  <c r="GA93" i="38"/>
  <c r="FZ93" i="38"/>
  <c r="FY93" i="38"/>
  <c r="FX93" i="38"/>
  <c r="FV93" i="38"/>
  <c r="FU93" i="38"/>
  <c r="FT93" i="38"/>
  <c r="FS93" i="38"/>
  <c r="FQ93" i="38"/>
  <c r="FP93" i="38"/>
  <c r="FO93" i="38"/>
  <c r="FN93" i="38"/>
  <c r="FL93" i="38"/>
  <c r="FK93" i="38"/>
  <c r="FJ93" i="38"/>
  <c r="FI93" i="38"/>
  <c r="FG93" i="38"/>
  <c r="FF93" i="38"/>
  <c r="FE93" i="38"/>
  <c r="FD93" i="38"/>
  <c r="FB93" i="38"/>
  <c r="FA93" i="38"/>
  <c r="EZ93" i="38"/>
  <c r="EY93" i="38"/>
  <c r="EW93" i="38"/>
  <c r="EV93" i="38"/>
  <c r="EU93" i="38"/>
  <c r="ET93" i="38"/>
  <c r="ER93" i="38"/>
  <c r="EQ93" i="38"/>
  <c r="EP93" i="38"/>
  <c r="EO93" i="38"/>
  <c r="EM93" i="38"/>
  <c r="EL93" i="38"/>
  <c r="EK93" i="38"/>
  <c r="EJ93" i="38"/>
  <c r="EH93" i="38"/>
  <c r="EG93" i="38"/>
  <c r="EF93" i="38"/>
  <c r="EE93" i="38"/>
  <c r="EC93" i="38"/>
  <c r="EB93" i="38"/>
  <c r="EA93" i="38"/>
  <c r="DZ93" i="38"/>
  <c r="DX93" i="38"/>
  <c r="DW93" i="38"/>
  <c r="DV93" i="38"/>
  <c r="DU93" i="38"/>
  <c r="DS93" i="38"/>
  <c r="DR93" i="38"/>
  <c r="DQ93" i="38"/>
  <c r="DP93" i="38"/>
  <c r="DN93" i="38"/>
  <c r="DM93" i="38"/>
  <c r="DL93" i="38"/>
  <c r="DK93" i="38"/>
  <c r="DI93" i="38"/>
  <c r="DH93" i="38"/>
  <c r="DG93" i="38"/>
  <c r="DF93" i="38"/>
  <c r="DD93" i="38"/>
  <c r="DC93" i="38"/>
  <c r="DB93" i="38"/>
  <c r="DA93" i="38"/>
  <c r="CY93" i="38"/>
  <c r="CX93" i="38"/>
  <c r="CW93" i="38"/>
  <c r="CV93" i="38"/>
  <c r="CT93" i="38"/>
  <c r="CS93" i="38"/>
  <c r="CR93" i="38"/>
  <c r="CQ93" i="38"/>
  <c r="CO93" i="38"/>
  <c r="CN93" i="38"/>
  <c r="CM93" i="38"/>
  <c r="CL93" i="38"/>
  <c r="CJ93" i="38"/>
  <c r="CI93" i="38"/>
  <c r="CH93" i="38"/>
  <c r="CG93" i="38"/>
  <c r="CE93" i="38"/>
  <c r="CD93" i="38"/>
  <c r="CC93" i="38"/>
  <c r="CB93" i="38"/>
  <c r="BZ93" i="38"/>
  <c r="BY93" i="38"/>
  <c r="BX93" i="38"/>
  <c r="BW93" i="38"/>
  <c r="BU93" i="38"/>
  <c r="BT93" i="38"/>
  <c r="BS93" i="38"/>
  <c r="BR93" i="38"/>
  <c r="BP93" i="38"/>
  <c r="BO93" i="38"/>
  <c r="BN93" i="38"/>
  <c r="BM93" i="38"/>
  <c r="BK93" i="38"/>
  <c r="BJ93" i="38"/>
  <c r="BI93" i="38"/>
  <c r="BH93" i="38"/>
  <c r="BF93" i="38"/>
  <c r="BE93" i="38"/>
  <c r="BD93" i="38"/>
  <c r="BC93" i="38"/>
  <c r="BA93" i="38"/>
  <c r="AZ93" i="38"/>
  <c r="AY93" i="38"/>
  <c r="AX93" i="38"/>
  <c r="AV93" i="38"/>
  <c r="AU93" i="38"/>
  <c r="AT93" i="38"/>
  <c r="AS93" i="38"/>
  <c r="AQ93" i="38"/>
  <c r="AP93" i="38"/>
  <c r="AO93" i="38"/>
  <c r="AN93" i="38"/>
  <c r="AM93" i="38"/>
  <c r="AL93" i="38"/>
  <c r="AK93" i="38"/>
  <c r="AJ93" i="38"/>
  <c r="AI93" i="38"/>
  <c r="AH93" i="38"/>
  <c r="AG93" i="38"/>
  <c r="AF93" i="38"/>
  <c r="AE93" i="38"/>
  <c r="AD93" i="38"/>
  <c r="AC93" i="38"/>
  <c r="AB93" i="38"/>
  <c r="AA93" i="38"/>
  <c r="Z93" i="38"/>
  <c r="Y93" i="38"/>
  <c r="X93" i="38"/>
  <c r="W93" i="38"/>
  <c r="V93" i="38"/>
  <c r="U93" i="38"/>
  <c r="T93" i="38"/>
  <c r="S93" i="38"/>
  <c r="R93" i="38"/>
  <c r="Q93" i="38"/>
  <c r="P93" i="38"/>
  <c r="O93" i="38"/>
  <c r="N93" i="38"/>
  <c r="M93" i="38"/>
  <c r="L93" i="38"/>
  <c r="K93" i="38"/>
  <c r="J93" i="38"/>
  <c r="I93" i="38"/>
  <c r="H93" i="38"/>
  <c r="G93" i="38"/>
  <c r="F93" i="38"/>
  <c r="E93" i="38"/>
  <c r="D93" i="38"/>
  <c r="SA91" i="38"/>
  <c r="RY91" i="38"/>
  <c r="RX91" i="38"/>
  <c r="RW91" i="38"/>
  <c r="RV91" i="38"/>
  <c r="RT91" i="38"/>
  <c r="RS91" i="38"/>
  <c r="RR91" i="38"/>
  <c r="RQ91" i="38"/>
  <c r="RO91" i="38"/>
  <c r="RN91" i="38"/>
  <c r="RM91" i="38"/>
  <c r="RL91" i="38"/>
  <c r="RJ91" i="38"/>
  <c r="RI91" i="38"/>
  <c r="RH91" i="38"/>
  <c r="RG91" i="38"/>
  <c r="RE91" i="38"/>
  <c r="RD91" i="38"/>
  <c r="RC91" i="38"/>
  <c r="RB91" i="38"/>
  <c r="QZ91" i="38"/>
  <c r="QY91" i="38"/>
  <c r="QX91" i="38"/>
  <c r="QW91" i="38"/>
  <c r="QU91" i="38"/>
  <c r="QT91" i="38"/>
  <c r="QS91" i="38"/>
  <c r="QR91" i="38"/>
  <c r="QP91" i="38"/>
  <c r="QO91" i="38"/>
  <c r="QN91" i="38"/>
  <c r="QM91" i="38"/>
  <c r="QK91" i="38"/>
  <c r="QJ91" i="38"/>
  <c r="QI91" i="38"/>
  <c r="QH91" i="38"/>
  <c r="QF91" i="38"/>
  <c r="QE91" i="38"/>
  <c r="QD91" i="38"/>
  <c r="QC91" i="38"/>
  <c r="QA91" i="38"/>
  <c r="PZ91" i="38"/>
  <c r="PY91" i="38"/>
  <c r="PX91" i="38"/>
  <c r="PV91" i="38"/>
  <c r="PU91" i="38"/>
  <c r="PT91" i="38"/>
  <c r="PS91" i="38"/>
  <c r="PQ91" i="38"/>
  <c r="PP91" i="38"/>
  <c r="PO91" i="38"/>
  <c r="PN91" i="38"/>
  <c r="PL91" i="38"/>
  <c r="PK91" i="38"/>
  <c r="PJ91" i="38"/>
  <c r="PI91" i="38"/>
  <c r="PG91" i="38"/>
  <c r="PF91" i="38"/>
  <c r="PE91" i="38"/>
  <c r="PD91" i="38"/>
  <c r="PB91" i="38"/>
  <c r="PA91" i="38"/>
  <c r="OZ91" i="38"/>
  <c r="OY91" i="38"/>
  <c r="OW91" i="38"/>
  <c r="OV91" i="38"/>
  <c r="OU91" i="38"/>
  <c r="OT91" i="38"/>
  <c r="OR91" i="38"/>
  <c r="OQ91" i="38"/>
  <c r="OP91" i="38"/>
  <c r="OO91" i="38"/>
  <c r="OM91" i="38"/>
  <c r="OL91" i="38"/>
  <c r="OK91" i="38"/>
  <c r="OJ91" i="38"/>
  <c r="OH91" i="38"/>
  <c r="OG91" i="38"/>
  <c r="OF91" i="38"/>
  <c r="OE91" i="38"/>
  <c r="OC91" i="38"/>
  <c r="OB91" i="38"/>
  <c r="OA91" i="38"/>
  <c r="NZ91" i="38"/>
  <c r="NX91" i="38"/>
  <c r="NW91" i="38"/>
  <c r="NV91" i="38"/>
  <c r="NU91" i="38"/>
  <c r="NS91" i="38"/>
  <c r="NR91" i="38"/>
  <c r="NQ91" i="38"/>
  <c r="NP91" i="38"/>
  <c r="NN91" i="38"/>
  <c r="NM91" i="38"/>
  <c r="NL91" i="38"/>
  <c r="NK91" i="38"/>
  <c r="NI91" i="38"/>
  <c r="NH91" i="38"/>
  <c r="NG91" i="38"/>
  <c r="NF91" i="38"/>
  <c r="ND91" i="38"/>
  <c r="NC91" i="38"/>
  <c r="NB91" i="38"/>
  <c r="NA91" i="38"/>
  <c r="MY91" i="38"/>
  <c r="MX91" i="38"/>
  <c r="MW91" i="38"/>
  <c r="MV91" i="38"/>
  <c r="MT91" i="38"/>
  <c r="MS91" i="38"/>
  <c r="MR91" i="38"/>
  <c r="MQ91" i="38"/>
  <c r="MO91" i="38"/>
  <c r="MN91" i="38"/>
  <c r="MM91" i="38"/>
  <c r="ML91" i="38"/>
  <c r="MJ91" i="38"/>
  <c r="MI91" i="38"/>
  <c r="MH91" i="38"/>
  <c r="MG91" i="38"/>
  <c r="ME91" i="38"/>
  <c r="MD91" i="38"/>
  <c r="MC91" i="38"/>
  <c r="MB91" i="38"/>
  <c r="LZ91" i="38"/>
  <c r="LY91" i="38"/>
  <c r="LX91" i="38"/>
  <c r="LW91" i="38"/>
  <c r="LU91" i="38"/>
  <c r="LT91" i="38"/>
  <c r="LS91" i="38"/>
  <c r="LR91" i="38"/>
  <c r="LP91" i="38"/>
  <c r="LO91" i="38"/>
  <c r="LN91" i="38"/>
  <c r="LM91" i="38"/>
  <c r="LK91" i="38"/>
  <c r="LJ91" i="38"/>
  <c r="LI91" i="38"/>
  <c r="LH91" i="38"/>
  <c r="LF91" i="38"/>
  <c r="LE91" i="38"/>
  <c r="LD91" i="38"/>
  <c r="LC91" i="38"/>
  <c r="LA91" i="38"/>
  <c r="KZ91" i="38"/>
  <c r="KY91" i="38"/>
  <c r="KX91" i="38"/>
  <c r="KV91" i="38"/>
  <c r="KU91" i="38"/>
  <c r="KT91" i="38"/>
  <c r="KS91" i="38"/>
  <c r="KQ91" i="38"/>
  <c r="KP91" i="38"/>
  <c r="KO91" i="38"/>
  <c r="KN91" i="38"/>
  <c r="KL91" i="38"/>
  <c r="KK91" i="38"/>
  <c r="KJ91" i="38"/>
  <c r="KI91" i="38"/>
  <c r="KG91" i="38"/>
  <c r="KF91" i="38"/>
  <c r="KE91" i="38"/>
  <c r="KD91" i="38"/>
  <c r="KB91" i="38"/>
  <c r="KA91" i="38"/>
  <c r="JZ91" i="38"/>
  <c r="JY91" i="38"/>
  <c r="JW91" i="38"/>
  <c r="JV91" i="38"/>
  <c r="JU91" i="38"/>
  <c r="JT91" i="38"/>
  <c r="JR91" i="38"/>
  <c r="JQ91" i="38"/>
  <c r="JP91" i="38"/>
  <c r="JO91" i="38"/>
  <c r="JM91" i="38"/>
  <c r="JL91" i="38"/>
  <c r="JK91" i="38"/>
  <c r="JJ91" i="38"/>
  <c r="JH91" i="38"/>
  <c r="JG91" i="38"/>
  <c r="JF91" i="38"/>
  <c r="JE91" i="38"/>
  <c r="JC91" i="38"/>
  <c r="JB91" i="38"/>
  <c r="JA91" i="38"/>
  <c r="IZ91" i="38"/>
  <c r="IX91" i="38"/>
  <c r="IW91" i="38"/>
  <c r="IV91" i="38"/>
  <c r="IU91" i="38"/>
  <c r="IS91" i="38"/>
  <c r="IR91" i="38"/>
  <c r="IQ91" i="38"/>
  <c r="IP91" i="38"/>
  <c r="IN91" i="38"/>
  <c r="IM91" i="38"/>
  <c r="IL91" i="38"/>
  <c r="IK91" i="38"/>
  <c r="II91" i="38"/>
  <c r="IH91" i="38"/>
  <c r="IG91" i="38"/>
  <c r="IF91" i="38"/>
  <c r="ID91" i="38"/>
  <c r="IC91" i="38"/>
  <c r="IB91" i="38"/>
  <c r="IA91" i="38"/>
  <c r="HY91" i="38"/>
  <c r="HX91" i="38"/>
  <c r="HW91" i="38"/>
  <c r="HV91" i="38"/>
  <c r="HT91" i="38"/>
  <c r="HS91" i="38"/>
  <c r="HR91" i="38"/>
  <c r="HQ91" i="38"/>
  <c r="HO91" i="38"/>
  <c r="HN91" i="38"/>
  <c r="HM91" i="38"/>
  <c r="HL91" i="38"/>
  <c r="HJ91" i="38"/>
  <c r="HI91" i="38"/>
  <c r="HH91" i="38"/>
  <c r="HG91" i="38"/>
  <c r="HE91" i="38"/>
  <c r="HD91" i="38"/>
  <c r="HC91" i="38"/>
  <c r="HB91" i="38"/>
  <c r="GZ91" i="38"/>
  <c r="GY91" i="38"/>
  <c r="GX91" i="38"/>
  <c r="GW91" i="38"/>
  <c r="GU91" i="38"/>
  <c r="GT91" i="38"/>
  <c r="GS91" i="38"/>
  <c r="GR91" i="38"/>
  <c r="GP91" i="38"/>
  <c r="GO91" i="38"/>
  <c r="GN91" i="38"/>
  <c r="GM91" i="38"/>
  <c r="GK91" i="38"/>
  <c r="GJ91" i="38"/>
  <c r="GI91" i="38"/>
  <c r="GH91" i="38"/>
  <c r="GF91" i="38"/>
  <c r="GE91" i="38"/>
  <c r="GD91" i="38"/>
  <c r="GC91" i="38"/>
  <c r="GA91" i="38"/>
  <c r="FZ91" i="38"/>
  <c r="FY91" i="38"/>
  <c r="FX91" i="38"/>
  <c r="FV91" i="38"/>
  <c r="FU91" i="38"/>
  <c r="FT91" i="38"/>
  <c r="FS91" i="38"/>
  <c r="FQ91" i="38"/>
  <c r="FP91" i="38"/>
  <c r="FO91" i="38"/>
  <c r="FN91" i="38"/>
  <c r="FL91" i="38"/>
  <c r="FK91" i="38"/>
  <c r="FJ91" i="38"/>
  <c r="FI91" i="38"/>
  <c r="FG91" i="38"/>
  <c r="FF91" i="38"/>
  <c r="FE91" i="38"/>
  <c r="FD91" i="38"/>
  <c r="FB91" i="38"/>
  <c r="FA91" i="38"/>
  <c r="EZ91" i="38"/>
  <c r="EY91" i="38"/>
  <c r="EW91" i="38"/>
  <c r="EV91" i="38"/>
  <c r="EU91" i="38"/>
  <c r="ET91" i="38"/>
  <c r="ER91" i="38"/>
  <c r="EQ91" i="38"/>
  <c r="EP91" i="38"/>
  <c r="EO91" i="38"/>
  <c r="EM91" i="38"/>
  <c r="EL91" i="38"/>
  <c r="EK91" i="38"/>
  <c r="EJ91" i="38"/>
  <c r="EH91" i="38"/>
  <c r="EG91" i="38"/>
  <c r="EF91" i="38"/>
  <c r="EE91" i="38"/>
  <c r="EC91" i="38"/>
  <c r="EB91" i="38"/>
  <c r="EA91" i="38"/>
  <c r="DZ91" i="38"/>
  <c r="DX91" i="38"/>
  <c r="DW91" i="38"/>
  <c r="DV91" i="38"/>
  <c r="DU91" i="38"/>
  <c r="DS91" i="38"/>
  <c r="DR91" i="38"/>
  <c r="DQ91" i="38"/>
  <c r="DP91" i="38"/>
  <c r="DN91" i="38"/>
  <c r="DM91" i="38"/>
  <c r="DL91" i="38"/>
  <c r="DK91" i="38"/>
  <c r="DI91" i="38"/>
  <c r="DH91" i="38"/>
  <c r="DG91" i="38"/>
  <c r="DF91" i="38"/>
  <c r="DD91" i="38"/>
  <c r="DC91" i="38"/>
  <c r="DB91" i="38"/>
  <c r="DA91" i="38"/>
  <c r="CY91" i="38"/>
  <c r="CX91" i="38"/>
  <c r="CW91" i="38"/>
  <c r="CV91" i="38"/>
  <c r="CT91" i="38"/>
  <c r="CS91" i="38"/>
  <c r="CR91" i="38"/>
  <c r="CQ91" i="38"/>
  <c r="CO91" i="38"/>
  <c r="CN91" i="38"/>
  <c r="CM91" i="38"/>
  <c r="CL91" i="38"/>
  <c r="CJ91" i="38"/>
  <c r="CI91" i="38"/>
  <c r="CH91" i="38"/>
  <c r="CG91" i="38"/>
  <c r="CE91" i="38"/>
  <c r="CD91" i="38"/>
  <c r="CC91" i="38"/>
  <c r="CB91" i="38"/>
  <c r="BZ91" i="38"/>
  <c r="BY91" i="38"/>
  <c r="BX91" i="38"/>
  <c r="BW91" i="38"/>
  <c r="BU91" i="38"/>
  <c r="BT91" i="38"/>
  <c r="BS91" i="38"/>
  <c r="BR91" i="38"/>
  <c r="BP91" i="38"/>
  <c r="BO91" i="38"/>
  <c r="BN91" i="38"/>
  <c r="BM91" i="38"/>
  <c r="BK91" i="38"/>
  <c r="BJ91" i="38"/>
  <c r="BI91" i="38"/>
  <c r="BH91" i="38"/>
  <c r="BF91" i="38"/>
  <c r="BE91" i="38"/>
  <c r="BD91" i="38"/>
  <c r="BC91" i="38"/>
  <c r="BA91" i="38"/>
  <c r="AZ91" i="38"/>
  <c r="AY91" i="38"/>
  <c r="AX91" i="38"/>
  <c r="AV91" i="38"/>
  <c r="AU91" i="38"/>
  <c r="AT91" i="38"/>
  <c r="AS91" i="38"/>
  <c r="AQ91" i="38"/>
  <c r="AP91" i="38"/>
  <c r="AO91" i="38"/>
  <c r="AN91" i="38"/>
  <c r="AM91" i="38"/>
  <c r="AL91" i="38"/>
  <c r="AK91" i="38"/>
  <c r="AJ91" i="38"/>
  <c r="AI91" i="38"/>
  <c r="AH91" i="38"/>
  <c r="AG91" i="38"/>
  <c r="AF91" i="38"/>
  <c r="AE91" i="38"/>
  <c r="AD91" i="38"/>
  <c r="AC91" i="38"/>
  <c r="AB91" i="38"/>
  <c r="AA91" i="38"/>
  <c r="Z91" i="38"/>
  <c r="Y91" i="38"/>
  <c r="X91" i="38"/>
  <c r="E91" i="38"/>
  <c r="D91" i="38"/>
  <c r="SA89" i="38"/>
  <c r="RY89" i="38"/>
  <c r="RX89" i="38"/>
  <c r="RW89" i="38"/>
  <c r="RV89" i="38"/>
  <c r="RT89" i="38"/>
  <c r="RS89" i="38"/>
  <c r="RR89" i="38"/>
  <c r="RQ89" i="38"/>
  <c r="RO89" i="38"/>
  <c r="RN89" i="38"/>
  <c r="RM89" i="38"/>
  <c r="RL89" i="38"/>
  <c r="RJ89" i="38"/>
  <c r="RI89" i="38"/>
  <c r="RH89" i="38"/>
  <c r="RG89" i="38"/>
  <c r="RE89" i="38"/>
  <c r="RD89" i="38"/>
  <c r="RC89" i="38"/>
  <c r="RB89" i="38"/>
  <c r="QZ89" i="38"/>
  <c r="QY89" i="38"/>
  <c r="QX89" i="38"/>
  <c r="QW89" i="38"/>
  <c r="QU89" i="38"/>
  <c r="QT89" i="38"/>
  <c r="QS89" i="38"/>
  <c r="QR89" i="38"/>
  <c r="QP89" i="38"/>
  <c r="QO89" i="38"/>
  <c r="QN89" i="38"/>
  <c r="QM89" i="38"/>
  <c r="QK89" i="38"/>
  <c r="QJ89" i="38"/>
  <c r="QI89" i="38"/>
  <c r="QH89" i="38"/>
  <c r="QF89" i="38"/>
  <c r="QE89" i="38"/>
  <c r="QD89" i="38"/>
  <c r="QC89" i="38"/>
  <c r="QA89" i="38"/>
  <c r="PZ89" i="38"/>
  <c r="PY89" i="38"/>
  <c r="PX89" i="38"/>
  <c r="PV89" i="38"/>
  <c r="PU89" i="38"/>
  <c r="PT89" i="38"/>
  <c r="PS89" i="38"/>
  <c r="PQ89" i="38"/>
  <c r="PP89" i="38"/>
  <c r="PO89" i="38"/>
  <c r="PN89" i="38"/>
  <c r="PL89" i="38"/>
  <c r="PK89" i="38"/>
  <c r="PJ89" i="38"/>
  <c r="PI89" i="38"/>
  <c r="PG89" i="38"/>
  <c r="PF89" i="38"/>
  <c r="PE89" i="38"/>
  <c r="PD89" i="38"/>
  <c r="PB89" i="38"/>
  <c r="PA89" i="38"/>
  <c r="OZ89" i="38"/>
  <c r="OY89" i="38"/>
  <c r="OW89" i="38"/>
  <c r="OV89" i="38"/>
  <c r="OU89" i="38"/>
  <c r="OT89" i="38"/>
  <c r="OR89" i="38"/>
  <c r="OQ89" i="38"/>
  <c r="OP89" i="38"/>
  <c r="OO89" i="38"/>
  <c r="OM89" i="38"/>
  <c r="OL89" i="38"/>
  <c r="OK89" i="38"/>
  <c r="OJ89" i="38"/>
  <c r="OH89" i="38"/>
  <c r="OG89" i="38"/>
  <c r="OF89" i="38"/>
  <c r="OE89" i="38"/>
  <c r="OC89" i="38"/>
  <c r="OB89" i="38"/>
  <c r="OA89" i="38"/>
  <c r="NZ89" i="38"/>
  <c r="NX89" i="38"/>
  <c r="NW89" i="38"/>
  <c r="NV89" i="38"/>
  <c r="NU89" i="38"/>
  <c r="NS89" i="38"/>
  <c r="NR89" i="38"/>
  <c r="NQ89" i="38"/>
  <c r="NP89" i="38"/>
  <c r="NN89" i="38"/>
  <c r="NM89" i="38"/>
  <c r="NL89" i="38"/>
  <c r="NK89" i="38"/>
  <c r="NI89" i="38"/>
  <c r="NH89" i="38"/>
  <c r="NG89" i="38"/>
  <c r="NF89" i="38"/>
  <c r="ND89" i="38"/>
  <c r="NC89" i="38"/>
  <c r="NB89" i="38"/>
  <c r="NA89" i="38"/>
  <c r="MY89" i="38"/>
  <c r="MX89" i="38"/>
  <c r="MW89" i="38"/>
  <c r="MV89" i="38"/>
  <c r="MT89" i="38"/>
  <c r="MS89" i="38"/>
  <c r="MR89" i="38"/>
  <c r="MQ89" i="38"/>
  <c r="MO89" i="38"/>
  <c r="MN89" i="38"/>
  <c r="MM89" i="38"/>
  <c r="ML89" i="38"/>
  <c r="MJ89" i="38"/>
  <c r="MI89" i="38"/>
  <c r="MH89" i="38"/>
  <c r="MG89" i="38"/>
  <c r="ME89" i="38"/>
  <c r="MD89" i="38"/>
  <c r="MC89" i="38"/>
  <c r="MB89" i="38"/>
  <c r="LZ89" i="38"/>
  <c r="LY89" i="38"/>
  <c r="LX89" i="38"/>
  <c r="LW89" i="38"/>
  <c r="LU89" i="38"/>
  <c r="LT89" i="38"/>
  <c r="LS89" i="38"/>
  <c r="LR89" i="38"/>
  <c r="LP89" i="38"/>
  <c r="LO89" i="38"/>
  <c r="LN89" i="38"/>
  <c r="LM89" i="38"/>
  <c r="LK89" i="38"/>
  <c r="LJ89" i="38"/>
  <c r="LI89" i="38"/>
  <c r="LH89" i="38"/>
  <c r="LF89" i="38"/>
  <c r="LE89" i="38"/>
  <c r="LD89" i="38"/>
  <c r="LC89" i="38"/>
  <c r="LA89" i="38"/>
  <c r="KZ89" i="38"/>
  <c r="KY89" i="38"/>
  <c r="KX89" i="38"/>
  <c r="KV89" i="38"/>
  <c r="KU89" i="38"/>
  <c r="KT89" i="38"/>
  <c r="KS89" i="38"/>
  <c r="KQ89" i="38"/>
  <c r="KP89" i="38"/>
  <c r="KO89" i="38"/>
  <c r="KN89" i="38"/>
  <c r="KL89" i="38"/>
  <c r="KK89" i="38"/>
  <c r="KJ89" i="38"/>
  <c r="KI89" i="38"/>
  <c r="KG89" i="38"/>
  <c r="KF89" i="38"/>
  <c r="KE89" i="38"/>
  <c r="KD89" i="38"/>
  <c r="KB89" i="38"/>
  <c r="KA89" i="38"/>
  <c r="JZ89" i="38"/>
  <c r="JY89" i="38"/>
  <c r="JW89" i="38"/>
  <c r="JV89" i="38"/>
  <c r="JU89" i="38"/>
  <c r="JT89" i="38"/>
  <c r="JR89" i="38"/>
  <c r="JQ89" i="38"/>
  <c r="JP89" i="38"/>
  <c r="JO89" i="38"/>
  <c r="JM89" i="38"/>
  <c r="JL89" i="38"/>
  <c r="JK89" i="38"/>
  <c r="JJ89" i="38"/>
  <c r="JH89" i="38"/>
  <c r="JG89" i="38"/>
  <c r="JF89" i="38"/>
  <c r="JE89" i="38"/>
  <c r="JC89" i="38"/>
  <c r="JB89" i="38"/>
  <c r="JA89" i="38"/>
  <c r="IZ89" i="38"/>
  <c r="IX89" i="38"/>
  <c r="IW89" i="38"/>
  <c r="IV89" i="38"/>
  <c r="IU89" i="38"/>
  <c r="IS89" i="38"/>
  <c r="IR89" i="38"/>
  <c r="IQ89" i="38"/>
  <c r="IP89" i="38"/>
  <c r="IN89" i="38"/>
  <c r="IM89" i="38"/>
  <c r="IL89" i="38"/>
  <c r="IK89" i="38"/>
  <c r="II89" i="38"/>
  <c r="IH89" i="38"/>
  <c r="IG89" i="38"/>
  <c r="IF89" i="38"/>
  <c r="ID89" i="38"/>
  <c r="IC89" i="38"/>
  <c r="IB89" i="38"/>
  <c r="IA89" i="38"/>
  <c r="HY89" i="38"/>
  <c r="HX89" i="38"/>
  <c r="HW89" i="38"/>
  <c r="HV89" i="38"/>
  <c r="HT89" i="38"/>
  <c r="HS89" i="38"/>
  <c r="HR89" i="38"/>
  <c r="HQ89" i="38"/>
  <c r="HO89" i="38"/>
  <c r="HN89" i="38"/>
  <c r="HM89" i="38"/>
  <c r="HL89" i="38"/>
  <c r="HJ89" i="38"/>
  <c r="HI89" i="38"/>
  <c r="HH89" i="38"/>
  <c r="HG89" i="38"/>
  <c r="HE89" i="38"/>
  <c r="HD89" i="38"/>
  <c r="HC89" i="38"/>
  <c r="HB89" i="38"/>
  <c r="GZ89" i="38"/>
  <c r="GY89" i="38"/>
  <c r="GX89" i="38"/>
  <c r="GW89" i="38"/>
  <c r="GU89" i="38"/>
  <c r="GT89" i="38"/>
  <c r="GS89" i="38"/>
  <c r="GR89" i="38"/>
  <c r="GP89" i="38"/>
  <c r="GO89" i="38"/>
  <c r="GN89" i="38"/>
  <c r="GM89" i="38"/>
  <c r="GK89" i="38"/>
  <c r="GJ89" i="38"/>
  <c r="GI89" i="38"/>
  <c r="GH89" i="38"/>
  <c r="GF89" i="38"/>
  <c r="GE89" i="38"/>
  <c r="GD89" i="38"/>
  <c r="GC89" i="38"/>
  <c r="GA89" i="38"/>
  <c r="FZ89" i="38"/>
  <c r="FY89" i="38"/>
  <c r="FX89" i="38"/>
  <c r="FV89" i="38"/>
  <c r="FU89" i="38"/>
  <c r="FT89" i="38"/>
  <c r="FS89" i="38"/>
  <c r="FQ89" i="38"/>
  <c r="FP89" i="38"/>
  <c r="FO89" i="38"/>
  <c r="FN89" i="38"/>
  <c r="FL89" i="38"/>
  <c r="FK89" i="38"/>
  <c r="FJ89" i="38"/>
  <c r="FI89" i="38"/>
  <c r="FG89" i="38"/>
  <c r="FF89" i="38"/>
  <c r="FE89" i="38"/>
  <c r="FD89" i="38"/>
  <c r="FB89" i="38"/>
  <c r="FA89" i="38"/>
  <c r="EZ89" i="38"/>
  <c r="EY89" i="38"/>
  <c r="EW89" i="38"/>
  <c r="EV89" i="38"/>
  <c r="EU89" i="38"/>
  <c r="ET89" i="38"/>
  <c r="ER89" i="38"/>
  <c r="EQ89" i="38"/>
  <c r="EP89" i="38"/>
  <c r="EO89" i="38"/>
  <c r="EM89" i="38"/>
  <c r="EL89" i="38"/>
  <c r="EK89" i="38"/>
  <c r="EJ89" i="38"/>
  <c r="EH89" i="38"/>
  <c r="EG89" i="38"/>
  <c r="EF89" i="38"/>
  <c r="EE89" i="38"/>
  <c r="EC89" i="38"/>
  <c r="EB89" i="38"/>
  <c r="EA89" i="38"/>
  <c r="DZ89" i="38"/>
  <c r="DX89" i="38"/>
  <c r="DW89" i="38"/>
  <c r="DV89" i="38"/>
  <c r="DU89" i="38"/>
  <c r="DS89" i="38"/>
  <c r="DR89" i="38"/>
  <c r="DQ89" i="38"/>
  <c r="DP89" i="38"/>
  <c r="DN89" i="38"/>
  <c r="DM89" i="38"/>
  <c r="DL89" i="38"/>
  <c r="DK89" i="38"/>
  <c r="DI89" i="38"/>
  <c r="DH89" i="38"/>
  <c r="DG89" i="38"/>
  <c r="DF89" i="38"/>
  <c r="DD89" i="38"/>
  <c r="DC89" i="38"/>
  <c r="DB89" i="38"/>
  <c r="DA89" i="38"/>
  <c r="CY89" i="38"/>
  <c r="CX89" i="38"/>
  <c r="CW89" i="38"/>
  <c r="CV89" i="38"/>
  <c r="CT89" i="38"/>
  <c r="CS89" i="38"/>
  <c r="CR89" i="38"/>
  <c r="CQ89" i="38"/>
  <c r="CO89" i="38"/>
  <c r="CN89" i="38"/>
  <c r="CM89" i="38"/>
  <c r="CL89" i="38"/>
  <c r="CJ89" i="38"/>
  <c r="CI89" i="38"/>
  <c r="CH89" i="38"/>
  <c r="CG89" i="38"/>
  <c r="CE89" i="38"/>
  <c r="CD89" i="38"/>
  <c r="CC89" i="38"/>
  <c r="CB89" i="38"/>
  <c r="BZ89" i="38"/>
  <c r="BY89" i="38"/>
  <c r="BX89" i="38"/>
  <c r="BW89" i="38"/>
  <c r="BU89" i="38"/>
  <c r="BT89" i="38"/>
  <c r="BS89" i="38"/>
  <c r="BR89" i="38"/>
  <c r="BP89" i="38"/>
  <c r="BO89" i="38"/>
  <c r="BN89" i="38"/>
  <c r="BM89" i="38"/>
  <c r="BK89" i="38"/>
  <c r="BJ89" i="38"/>
  <c r="BI89" i="38"/>
  <c r="BH89" i="38"/>
  <c r="BF89" i="38"/>
  <c r="BE89" i="38"/>
  <c r="BD89" i="38"/>
  <c r="BC89" i="38"/>
  <c r="BA89" i="38"/>
  <c r="AZ89" i="38"/>
  <c r="AY89" i="38"/>
  <c r="AX89" i="38"/>
  <c r="AV89" i="38"/>
  <c r="AU89" i="38"/>
  <c r="AT89" i="38"/>
  <c r="AS89" i="38"/>
  <c r="AQ89" i="38"/>
  <c r="AP89" i="38"/>
  <c r="AO89" i="38"/>
  <c r="AN89" i="38"/>
  <c r="AM89" i="38"/>
  <c r="AL89" i="38"/>
  <c r="AK89" i="38"/>
  <c r="AJ89" i="38"/>
  <c r="AI89" i="38"/>
  <c r="AH89" i="38"/>
  <c r="AG89" i="38"/>
  <c r="AF89" i="38"/>
  <c r="AE89" i="38"/>
  <c r="AD89" i="38"/>
  <c r="AC89" i="38"/>
  <c r="AB89" i="38"/>
  <c r="AA89" i="38"/>
  <c r="Z89" i="38"/>
  <c r="Y89" i="38"/>
  <c r="X89" i="38"/>
  <c r="W89" i="38"/>
  <c r="V89" i="38"/>
  <c r="U89" i="38"/>
  <c r="T89" i="38"/>
  <c r="S89" i="38"/>
  <c r="R89" i="38"/>
  <c r="E89" i="38"/>
  <c r="D89" i="38"/>
  <c r="SA88" i="38"/>
  <c r="RY88" i="38"/>
  <c r="RX88" i="38"/>
  <c r="RW88" i="38"/>
  <c r="RV88" i="38"/>
  <c r="RT88" i="38"/>
  <c r="RS88" i="38"/>
  <c r="RR88" i="38"/>
  <c r="RQ88" i="38"/>
  <c r="RO88" i="38"/>
  <c r="RN88" i="38"/>
  <c r="RM88" i="38"/>
  <c r="RL88" i="38"/>
  <c r="RJ88" i="38"/>
  <c r="RI88" i="38"/>
  <c r="RH88" i="38"/>
  <c r="RG88" i="38"/>
  <c r="RE88" i="38"/>
  <c r="RD88" i="38"/>
  <c r="RC88" i="38"/>
  <c r="RB88" i="38"/>
  <c r="QZ88" i="38"/>
  <c r="QY88" i="38"/>
  <c r="QX88" i="38"/>
  <c r="QW88" i="38"/>
  <c r="QU88" i="38"/>
  <c r="QT88" i="38"/>
  <c r="QS88" i="38"/>
  <c r="QR88" i="38"/>
  <c r="QP88" i="38"/>
  <c r="QO88" i="38"/>
  <c r="QN88" i="38"/>
  <c r="QM88" i="38"/>
  <c r="QK88" i="38"/>
  <c r="QJ88" i="38"/>
  <c r="QI88" i="38"/>
  <c r="QH88" i="38"/>
  <c r="QF88" i="38"/>
  <c r="QE88" i="38"/>
  <c r="QD88" i="38"/>
  <c r="QC88" i="38"/>
  <c r="QA88" i="38"/>
  <c r="PZ88" i="38"/>
  <c r="PY88" i="38"/>
  <c r="PX88" i="38"/>
  <c r="PV88" i="38"/>
  <c r="PU88" i="38"/>
  <c r="PT88" i="38"/>
  <c r="PS88" i="38"/>
  <c r="PQ88" i="38"/>
  <c r="PP88" i="38"/>
  <c r="PO88" i="38"/>
  <c r="PN88" i="38"/>
  <c r="PL88" i="38"/>
  <c r="PK88" i="38"/>
  <c r="PJ88" i="38"/>
  <c r="PI88" i="38"/>
  <c r="PG88" i="38"/>
  <c r="PF88" i="38"/>
  <c r="PE88" i="38"/>
  <c r="PD88" i="38"/>
  <c r="PB88" i="38"/>
  <c r="PA88" i="38"/>
  <c r="OZ88" i="38"/>
  <c r="OY88" i="38"/>
  <c r="OW88" i="38"/>
  <c r="OV88" i="38"/>
  <c r="OU88" i="38"/>
  <c r="OT88" i="38"/>
  <c r="OR88" i="38"/>
  <c r="OQ88" i="38"/>
  <c r="OP88" i="38"/>
  <c r="OO88" i="38"/>
  <c r="OM88" i="38"/>
  <c r="OL88" i="38"/>
  <c r="OK88" i="38"/>
  <c r="OJ88" i="38"/>
  <c r="OH88" i="38"/>
  <c r="OG88" i="38"/>
  <c r="OF88" i="38"/>
  <c r="OE88" i="38"/>
  <c r="OC88" i="38"/>
  <c r="OB88" i="38"/>
  <c r="OA88" i="38"/>
  <c r="NZ88" i="38"/>
  <c r="NX88" i="38"/>
  <c r="NW88" i="38"/>
  <c r="NV88" i="38"/>
  <c r="NU88" i="38"/>
  <c r="NS88" i="38"/>
  <c r="NR88" i="38"/>
  <c r="NQ88" i="38"/>
  <c r="NP88" i="38"/>
  <c r="NN88" i="38"/>
  <c r="NM88" i="38"/>
  <c r="NL88" i="38"/>
  <c r="NK88" i="38"/>
  <c r="NI88" i="38"/>
  <c r="NH88" i="38"/>
  <c r="NG88" i="38"/>
  <c r="NF88" i="38"/>
  <c r="ND88" i="38"/>
  <c r="NC88" i="38"/>
  <c r="NB88" i="38"/>
  <c r="NA88" i="38"/>
  <c r="MY88" i="38"/>
  <c r="MX88" i="38"/>
  <c r="MW88" i="38"/>
  <c r="MV88" i="38"/>
  <c r="MT88" i="38"/>
  <c r="MS88" i="38"/>
  <c r="MR88" i="38"/>
  <c r="MQ88" i="38"/>
  <c r="MO88" i="38"/>
  <c r="MN88" i="38"/>
  <c r="MM88" i="38"/>
  <c r="ML88" i="38"/>
  <c r="MJ88" i="38"/>
  <c r="MI88" i="38"/>
  <c r="MH88" i="38"/>
  <c r="MG88" i="38"/>
  <c r="ME88" i="38"/>
  <c r="MD88" i="38"/>
  <c r="MC88" i="38"/>
  <c r="MB88" i="38"/>
  <c r="LZ88" i="38"/>
  <c r="LY88" i="38"/>
  <c r="LX88" i="38"/>
  <c r="LW88" i="38"/>
  <c r="LU88" i="38"/>
  <c r="LT88" i="38"/>
  <c r="LS88" i="38"/>
  <c r="LR88" i="38"/>
  <c r="LP88" i="38"/>
  <c r="LO88" i="38"/>
  <c r="LN88" i="38"/>
  <c r="LM88" i="38"/>
  <c r="LK88" i="38"/>
  <c r="LJ88" i="38"/>
  <c r="LI88" i="38"/>
  <c r="LH88" i="38"/>
  <c r="LF88" i="38"/>
  <c r="LE88" i="38"/>
  <c r="LD88" i="38"/>
  <c r="LC88" i="38"/>
  <c r="LA88" i="38"/>
  <c r="KZ88" i="38"/>
  <c r="KY88" i="38"/>
  <c r="KX88" i="38"/>
  <c r="KV88" i="38"/>
  <c r="KU88" i="38"/>
  <c r="KT88" i="38"/>
  <c r="KS88" i="38"/>
  <c r="KQ88" i="38"/>
  <c r="KP88" i="38"/>
  <c r="KO88" i="38"/>
  <c r="KN88" i="38"/>
  <c r="KL88" i="38"/>
  <c r="KK88" i="38"/>
  <c r="KJ88" i="38"/>
  <c r="KI88" i="38"/>
  <c r="KG88" i="38"/>
  <c r="KF88" i="38"/>
  <c r="KE88" i="38"/>
  <c r="KD88" i="38"/>
  <c r="KB88" i="38"/>
  <c r="KA88" i="38"/>
  <c r="JZ88" i="38"/>
  <c r="JY88" i="38"/>
  <c r="JW88" i="38"/>
  <c r="JV88" i="38"/>
  <c r="JU88" i="38"/>
  <c r="JT88" i="38"/>
  <c r="JR88" i="38"/>
  <c r="JQ88" i="38"/>
  <c r="JP88" i="38"/>
  <c r="JO88" i="38"/>
  <c r="JM88" i="38"/>
  <c r="JL88" i="38"/>
  <c r="JK88" i="38"/>
  <c r="JJ88" i="38"/>
  <c r="JH88" i="38"/>
  <c r="JG88" i="38"/>
  <c r="JF88" i="38"/>
  <c r="JE88" i="38"/>
  <c r="JC88" i="38"/>
  <c r="JB88" i="38"/>
  <c r="JA88" i="38"/>
  <c r="IZ88" i="38"/>
  <c r="IX88" i="38"/>
  <c r="IW88" i="38"/>
  <c r="IV88" i="38"/>
  <c r="IU88" i="38"/>
  <c r="IS88" i="38"/>
  <c r="IR88" i="38"/>
  <c r="IQ88" i="38"/>
  <c r="IP88" i="38"/>
  <c r="IN88" i="38"/>
  <c r="IM88" i="38"/>
  <c r="IL88" i="38"/>
  <c r="IK88" i="38"/>
  <c r="II88" i="38"/>
  <c r="IH88" i="38"/>
  <c r="IG88" i="38"/>
  <c r="IF88" i="38"/>
  <c r="ID88" i="38"/>
  <c r="IC88" i="38"/>
  <c r="IB88" i="38"/>
  <c r="IA88" i="38"/>
  <c r="HY88" i="38"/>
  <c r="HX88" i="38"/>
  <c r="HW88" i="38"/>
  <c r="HV88" i="38"/>
  <c r="HT88" i="38"/>
  <c r="HS88" i="38"/>
  <c r="HR88" i="38"/>
  <c r="HQ88" i="38"/>
  <c r="HO88" i="38"/>
  <c r="HN88" i="38"/>
  <c r="HM88" i="38"/>
  <c r="HL88" i="38"/>
  <c r="HJ88" i="38"/>
  <c r="HI88" i="38"/>
  <c r="HH88" i="38"/>
  <c r="HG88" i="38"/>
  <c r="HE88" i="38"/>
  <c r="HD88" i="38"/>
  <c r="HC88" i="38"/>
  <c r="HB88" i="38"/>
  <c r="GZ88" i="38"/>
  <c r="GY88" i="38"/>
  <c r="GX88" i="38"/>
  <c r="GW88" i="38"/>
  <c r="GU88" i="38"/>
  <c r="GT88" i="38"/>
  <c r="GS88" i="38"/>
  <c r="GR88" i="38"/>
  <c r="GP88" i="38"/>
  <c r="GO88" i="38"/>
  <c r="GN88" i="38"/>
  <c r="GM88" i="38"/>
  <c r="GK88" i="38"/>
  <c r="GJ88" i="38"/>
  <c r="GI88" i="38"/>
  <c r="GH88" i="38"/>
  <c r="GF88" i="38"/>
  <c r="GE88" i="38"/>
  <c r="GD88" i="38"/>
  <c r="GC88" i="38"/>
  <c r="GA88" i="38"/>
  <c r="FZ88" i="38"/>
  <c r="FY88" i="38"/>
  <c r="FX88" i="38"/>
  <c r="FV88" i="38"/>
  <c r="FU88" i="38"/>
  <c r="FT88" i="38"/>
  <c r="FS88" i="38"/>
  <c r="FQ88" i="38"/>
  <c r="FP88" i="38"/>
  <c r="FO88" i="38"/>
  <c r="FN88" i="38"/>
  <c r="FL88" i="38"/>
  <c r="FK88" i="38"/>
  <c r="FJ88" i="38"/>
  <c r="FI88" i="38"/>
  <c r="FG88" i="38"/>
  <c r="FF88" i="38"/>
  <c r="FE88" i="38"/>
  <c r="FD88" i="38"/>
  <c r="FB88" i="38"/>
  <c r="FA88" i="38"/>
  <c r="EZ88" i="38"/>
  <c r="EY88" i="38"/>
  <c r="EW88" i="38"/>
  <c r="EV88" i="38"/>
  <c r="EU88" i="38"/>
  <c r="ET88" i="38"/>
  <c r="ER88" i="38"/>
  <c r="EQ88" i="38"/>
  <c r="EP88" i="38"/>
  <c r="EO88" i="38"/>
  <c r="EM88" i="38"/>
  <c r="EL88" i="38"/>
  <c r="EK88" i="38"/>
  <c r="EJ88" i="38"/>
  <c r="EH88" i="38"/>
  <c r="EG88" i="38"/>
  <c r="EF88" i="38"/>
  <c r="EE88" i="38"/>
  <c r="EC88" i="38"/>
  <c r="EB88" i="38"/>
  <c r="EA88" i="38"/>
  <c r="DZ88" i="38"/>
  <c r="DX88" i="38"/>
  <c r="DW88" i="38"/>
  <c r="DV88" i="38"/>
  <c r="DU88" i="38"/>
  <c r="DS88" i="38"/>
  <c r="DR88" i="38"/>
  <c r="DQ88" i="38"/>
  <c r="DP88" i="38"/>
  <c r="DN88" i="38"/>
  <c r="DM88" i="38"/>
  <c r="DL88" i="38"/>
  <c r="DK88" i="38"/>
  <c r="DI88" i="38"/>
  <c r="DH88" i="38"/>
  <c r="DG88" i="38"/>
  <c r="DF88" i="38"/>
  <c r="DD88" i="38"/>
  <c r="DC88" i="38"/>
  <c r="DB88" i="38"/>
  <c r="DA88" i="38"/>
  <c r="CY88" i="38"/>
  <c r="CX88" i="38"/>
  <c r="CW88" i="38"/>
  <c r="CV88" i="38"/>
  <c r="CT88" i="38"/>
  <c r="CS88" i="38"/>
  <c r="CR88" i="38"/>
  <c r="CQ88" i="38"/>
  <c r="CO88" i="38"/>
  <c r="CN88" i="38"/>
  <c r="CM88" i="38"/>
  <c r="CL88" i="38"/>
  <c r="CJ88" i="38"/>
  <c r="CI88" i="38"/>
  <c r="CH88" i="38"/>
  <c r="CG88" i="38"/>
  <c r="CE88" i="38"/>
  <c r="CD88" i="38"/>
  <c r="CC88" i="38"/>
  <c r="CB88" i="38"/>
  <c r="BZ88" i="38"/>
  <c r="BY88" i="38"/>
  <c r="BX88" i="38"/>
  <c r="BW88" i="38"/>
  <c r="BU88" i="38"/>
  <c r="BT88" i="38"/>
  <c r="BS88" i="38"/>
  <c r="BR88" i="38"/>
  <c r="BP88" i="38"/>
  <c r="BO88" i="38"/>
  <c r="BN88" i="38"/>
  <c r="BM88" i="38"/>
  <c r="BK88" i="38"/>
  <c r="BJ88" i="38"/>
  <c r="BI88" i="38"/>
  <c r="BH88" i="38"/>
  <c r="BF88" i="38"/>
  <c r="BE88" i="38"/>
  <c r="BD88" i="38"/>
  <c r="BC88" i="38"/>
  <c r="BA88" i="38"/>
  <c r="AZ88" i="38"/>
  <c r="AY88" i="38"/>
  <c r="AX88" i="38"/>
  <c r="AV88" i="38"/>
  <c r="AU88" i="38"/>
  <c r="AT88" i="38"/>
  <c r="AS88" i="38"/>
  <c r="AQ88" i="38"/>
  <c r="AP88" i="38"/>
  <c r="AO88" i="38"/>
  <c r="AN88" i="38"/>
  <c r="AM88" i="38"/>
  <c r="AL88" i="38"/>
  <c r="AK88" i="38"/>
  <c r="AJ88" i="38"/>
  <c r="AI88" i="38"/>
  <c r="AH88" i="38"/>
  <c r="AG88" i="38"/>
  <c r="AF88" i="38"/>
  <c r="AE88" i="38"/>
  <c r="AD88" i="38"/>
  <c r="AC88" i="38"/>
  <c r="AB88" i="38"/>
  <c r="AA88" i="38"/>
  <c r="Z88" i="38"/>
  <c r="Y88" i="38"/>
  <c r="X88" i="38"/>
  <c r="W88" i="38"/>
  <c r="V88" i="38"/>
  <c r="U88" i="38"/>
  <c r="T88" i="38"/>
  <c r="S88" i="38"/>
  <c r="R88" i="38"/>
  <c r="E88" i="38"/>
  <c r="D88" i="38"/>
  <c r="SA86" i="38"/>
  <c r="RY86" i="38"/>
  <c r="RX86" i="38"/>
  <c r="RW86" i="38"/>
  <c r="RV86" i="38"/>
  <c r="RT86" i="38"/>
  <c r="RS86" i="38"/>
  <c r="RR86" i="38"/>
  <c r="RQ86" i="38"/>
  <c r="RO86" i="38"/>
  <c r="RN86" i="38"/>
  <c r="RM86" i="38"/>
  <c r="RL86" i="38"/>
  <c r="RJ86" i="38"/>
  <c r="RI86" i="38"/>
  <c r="RH86" i="38"/>
  <c r="RG86" i="38"/>
  <c r="RE86" i="38"/>
  <c r="RD86" i="38"/>
  <c r="RC86" i="38"/>
  <c r="RB86" i="38"/>
  <c r="QZ86" i="38"/>
  <c r="QY86" i="38"/>
  <c r="QX86" i="38"/>
  <c r="QW86" i="38"/>
  <c r="QU86" i="38"/>
  <c r="QT86" i="38"/>
  <c r="QS86" i="38"/>
  <c r="QR86" i="38"/>
  <c r="QP86" i="38"/>
  <c r="QO86" i="38"/>
  <c r="QN86" i="38"/>
  <c r="QM86" i="38"/>
  <c r="QK86" i="38"/>
  <c r="QJ86" i="38"/>
  <c r="QI86" i="38"/>
  <c r="QH86" i="38"/>
  <c r="QF86" i="38"/>
  <c r="QE86" i="38"/>
  <c r="QD86" i="38"/>
  <c r="QC86" i="38"/>
  <c r="QA86" i="38"/>
  <c r="PZ86" i="38"/>
  <c r="PY86" i="38"/>
  <c r="PX86" i="38"/>
  <c r="PV86" i="38"/>
  <c r="PU86" i="38"/>
  <c r="PT86" i="38"/>
  <c r="PS86" i="38"/>
  <c r="PQ86" i="38"/>
  <c r="PP86" i="38"/>
  <c r="PO86" i="38"/>
  <c r="PN86" i="38"/>
  <c r="PL86" i="38"/>
  <c r="PK86" i="38"/>
  <c r="PJ86" i="38"/>
  <c r="PI86" i="38"/>
  <c r="PG86" i="38"/>
  <c r="PF86" i="38"/>
  <c r="PE86" i="38"/>
  <c r="PD86" i="38"/>
  <c r="PB86" i="38"/>
  <c r="PA86" i="38"/>
  <c r="OZ86" i="38"/>
  <c r="OY86" i="38"/>
  <c r="OW86" i="38"/>
  <c r="OV86" i="38"/>
  <c r="OU86" i="38"/>
  <c r="OT86" i="38"/>
  <c r="OR86" i="38"/>
  <c r="OQ86" i="38"/>
  <c r="OP86" i="38"/>
  <c r="OO86" i="38"/>
  <c r="OM86" i="38"/>
  <c r="OL86" i="38"/>
  <c r="OK86" i="38"/>
  <c r="OJ86" i="38"/>
  <c r="OH86" i="38"/>
  <c r="OG86" i="38"/>
  <c r="OF86" i="38"/>
  <c r="OE86" i="38"/>
  <c r="OC86" i="38"/>
  <c r="OB86" i="38"/>
  <c r="OA86" i="38"/>
  <c r="NZ86" i="38"/>
  <c r="NX86" i="38"/>
  <c r="NW86" i="38"/>
  <c r="NV86" i="38"/>
  <c r="NU86" i="38"/>
  <c r="NS86" i="38"/>
  <c r="NR86" i="38"/>
  <c r="NQ86" i="38"/>
  <c r="NP86" i="38"/>
  <c r="NN86" i="38"/>
  <c r="NM86" i="38"/>
  <c r="NL86" i="38"/>
  <c r="NK86" i="38"/>
  <c r="NI86" i="38"/>
  <c r="NH86" i="38"/>
  <c r="NG86" i="38"/>
  <c r="NF86" i="38"/>
  <c r="ND86" i="38"/>
  <c r="NC86" i="38"/>
  <c r="NB86" i="38"/>
  <c r="NA86" i="38"/>
  <c r="MY86" i="38"/>
  <c r="MX86" i="38"/>
  <c r="MW86" i="38"/>
  <c r="MV86" i="38"/>
  <c r="MT86" i="38"/>
  <c r="MS86" i="38"/>
  <c r="MR86" i="38"/>
  <c r="MQ86" i="38"/>
  <c r="MO86" i="38"/>
  <c r="MN86" i="38"/>
  <c r="MM86" i="38"/>
  <c r="ML86" i="38"/>
  <c r="MJ86" i="38"/>
  <c r="MI86" i="38"/>
  <c r="MH86" i="38"/>
  <c r="MG86" i="38"/>
  <c r="ME86" i="38"/>
  <c r="MD86" i="38"/>
  <c r="MC86" i="38"/>
  <c r="MB86" i="38"/>
  <c r="LZ86" i="38"/>
  <c r="LY86" i="38"/>
  <c r="LX86" i="38"/>
  <c r="LW86" i="38"/>
  <c r="LU86" i="38"/>
  <c r="LT86" i="38"/>
  <c r="LS86" i="38"/>
  <c r="LR86" i="38"/>
  <c r="LP86" i="38"/>
  <c r="LO86" i="38"/>
  <c r="LN86" i="38"/>
  <c r="LM86" i="38"/>
  <c r="LK86" i="38"/>
  <c r="LJ86" i="38"/>
  <c r="LI86" i="38"/>
  <c r="LH86" i="38"/>
  <c r="LF86" i="38"/>
  <c r="LE86" i="38"/>
  <c r="LD86" i="38"/>
  <c r="LC86" i="38"/>
  <c r="LA86" i="38"/>
  <c r="KZ86" i="38"/>
  <c r="KY86" i="38"/>
  <c r="KX86" i="38"/>
  <c r="KV86" i="38"/>
  <c r="KU86" i="38"/>
  <c r="KT86" i="38"/>
  <c r="KS86" i="38"/>
  <c r="KQ86" i="38"/>
  <c r="KP86" i="38"/>
  <c r="KO86" i="38"/>
  <c r="KN86" i="38"/>
  <c r="KL86" i="38"/>
  <c r="KK86" i="38"/>
  <c r="KJ86" i="38"/>
  <c r="KI86" i="38"/>
  <c r="KG86" i="38"/>
  <c r="KF86" i="38"/>
  <c r="KE86" i="38"/>
  <c r="KD86" i="38"/>
  <c r="KB86" i="38"/>
  <c r="KA86" i="38"/>
  <c r="JZ86" i="38"/>
  <c r="JY86" i="38"/>
  <c r="JW86" i="38"/>
  <c r="JV86" i="38"/>
  <c r="JU86" i="38"/>
  <c r="JT86" i="38"/>
  <c r="JR86" i="38"/>
  <c r="JQ86" i="38"/>
  <c r="JP86" i="38"/>
  <c r="JO86" i="38"/>
  <c r="JM86" i="38"/>
  <c r="JL86" i="38"/>
  <c r="JK86" i="38"/>
  <c r="JJ86" i="38"/>
  <c r="JH86" i="38"/>
  <c r="JG86" i="38"/>
  <c r="JF86" i="38"/>
  <c r="JE86" i="38"/>
  <c r="JC86" i="38"/>
  <c r="JB86" i="38"/>
  <c r="JA86" i="38"/>
  <c r="IZ86" i="38"/>
  <c r="IX86" i="38"/>
  <c r="IW86" i="38"/>
  <c r="IV86" i="38"/>
  <c r="IU86" i="38"/>
  <c r="IS86" i="38"/>
  <c r="IR86" i="38"/>
  <c r="IQ86" i="38"/>
  <c r="IP86" i="38"/>
  <c r="IN86" i="38"/>
  <c r="IM86" i="38"/>
  <c r="IL86" i="38"/>
  <c r="IK86" i="38"/>
  <c r="II86" i="38"/>
  <c r="IH86" i="38"/>
  <c r="IG86" i="38"/>
  <c r="IF86" i="38"/>
  <c r="ID86" i="38"/>
  <c r="IC86" i="38"/>
  <c r="IB86" i="38"/>
  <c r="IA86" i="38"/>
  <c r="HY86" i="38"/>
  <c r="HX86" i="38"/>
  <c r="HW86" i="38"/>
  <c r="HV86" i="38"/>
  <c r="HT86" i="38"/>
  <c r="HS86" i="38"/>
  <c r="HR86" i="38"/>
  <c r="HQ86" i="38"/>
  <c r="HO86" i="38"/>
  <c r="HN86" i="38"/>
  <c r="HM86" i="38"/>
  <c r="HL86" i="38"/>
  <c r="HJ86" i="38"/>
  <c r="HI86" i="38"/>
  <c r="HH86" i="38"/>
  <c r="HG86" i="38"/>
  <c r="HE86" i="38"/>
  <c r="HD86" i="38"/>
  <c r="HC86" i="38"/>
  <c r="HB86" i="38"/>
  <c r="GZ86" i="38"/>
  <c r="GY86" i="38"/>
  <c r="GX86" i="38"/>
  <c r="GW86" i="38"/>
  <c r="GU86" i="38"/>
  <c r="GT86" i="38"/>
  <c r="GS86" i="38"/>
  <c r="GR86" i="38"/>
  <c r="GP86" i="38"/>
  <c r="GO86" i="38"/>
  <c r="GN86" i="38"/>
  <c r="GM86" i="38"/>
  <c r="GK86" i="38"/>
  <c r="GJ86" i="38"/>
  <c r="GI86" i="38"/>
  <c r="GH86" i="38"/>
  <c r="GF86" i="38"/>
  <c r="GE86" i="38"/>
  <c r="GD86" i="38"/>
  <c r="GC86" i="38"/>
  <c r="GA86" i="38"/>
  <c r="FZ86" i="38"/>
  <c r="FY86" i="38"/>
  <c r="FX86" i="38"/>
  <c r="FV86" i="38"/>
  <c r="FU86" i="38"/>
  <c r="FT86" i="38"/>
  <c r="FS86" i="38"/>
  <c r="FQ86" i="38"/>
  <c r="FP86" i="38"/>
  <c r="FO86" i="38"/>
  <c r="FN86" i="38"/>
  <c r="FL86" i="38"/>
  <c r="FK86" i="38"/>
  <c r="FJ86" i="38"/>
  <c r="FI86" i="38"/>
  <c r="FG86" i="38"/>
  <c r="FF86" i="38"/>
  <c r="FE86" i="38"/>
  <c r="FD86" i="38"/>
  <c r="FB86" i="38"/>
  <c r="FA86" i="38"/>
  <c r="EZ86" i="38"/>
  <c r="EY86" i="38"/>
  <c r="EW86" i="38"/>
  <c r="EV86" i="38"/>
  <c r="EU86" i="38"/>
  <c r="ET86" i="38"/>
  <c r="ER86" i="38"/>
  <c r="EQ86" i="38"/>
  <c r="EP86" i="38"/>
  <c r="EO86" i="38"/>
  <c r="EM86" i="38"/>
  <c r="EL86" i="38"/>
  <c r="EK86" i="38"/>
  <c r="EJ86" i="38"/>
  <c r="EH86" i="38"/>
  <c r="EG86" i="38"/>
  <c r="EF86" i="38"/>
  <c r="EE86" i="38"/>
  <c r="EC86" i="38"/>
  <c r="EB86" i="38"/>
  <c r="EA86" i="38"/>
  <c r="DZ86" i="38"/>
  <c r="DX86" i="38"/>
  <c r="DW86" i="38"/>
  <c r="DV86" i="38"/>
  <c r="DU86" i="38"/>
  <c r="DS86" i="38"/>
  <c r="DR86" i="38"/>
  <c r="DQ86" i="38"/>
  <c r="DP86" i="38"/>
  <c r="DN86" i="38"/>
  <c r="DM86" i="38"/>
  <c r="DL86" i="38"/>
  <c r="DK86" i="38"/>
  <c r="DI86" i="38"/>
  <c r="DH86" i="38"/>
  <c r="DG86" i="38"/>
  <c r="DF86" i="38"/>
  <c r="DD86" i="38"/>
  <c r="DC86" i="38"/>
  <c r="DB86" i="38"/>
  <c r="DA86" i="38"/>
  <c r="CY86" i="38"/>
  <c r="CX86" i="38"/>
  <c r="CW86" i="38"/>
  <c r="CV86" i="38"/>
  <c r="CT86" i="38"/>
  <c r="CS86" i="38"/>
  <c r="CR86" i="38"/>
  <c r="CQ86" i="38"/>
  <c r="CO86" i="38"/>
  <c r="CN86" i="38"/>
  <c r="CM86" i="38"/>
  <c r="CL86" i="38"/>
  <c r="CJ86" i="38"/>
  <c r="CI86" i="38"/>
  <c r="CH86" i="38"/>
  <c r="CG86" i="38"/>
  <c r="CE86" i="38"/>
  <c r="CD86" i="38"/>
  <c r="CC86" i="38"/>
  <c r="CB86" i="38"/>
  <c r="BZ86" i="38"/>
  <c r="BY86" i="38"/>
  <c r="BX86" i="38"/>
  <c r="BW86" i="38"/>
  <c r="BU86" i="38"/>
  <c r="BT86" i="38"/>
  <c r="BS86" i="38"/>
  <c r="BR86" i="38"/>
  <c r="BP86" i="38"/>
  <c r="BO86" i="38"/>
  <c r="BN86" i="38"/>
  <c r="BM86" i="38"/>
  <c r="BK86" i="38"/>
  <c r="BJ86" i="38"/>
  <c r="BI86" i="38"/>
  <c r="BH86" i="38"/>
  <c r="BF86" i="38"/>
  <c r="BE86" i="38"/>
  <c r="BD86" i="38"/>
  <c r="BC86" i="38"/>
  <c r="BA86" i="38"/>
  <c r="AZ86" i="38"/>
  <c r="AY86" i="38"/>
  <c r="AX86" i="38"/>
  <c r="AV86" i="38"/>
  <c r="AU86" i="38"/>
  <c r="AT86" i="38"/>
  <c r="AS86" i="38"/>
  <c r="AQ86" i="38"/>
  <c r="AP86" i="38"/>
  <c r="AO86" i="38"/>
  <c r="AN86" i="38"/>
  <c r="AM86" i="38"/>
  <c r="AL86" i="38"/>
  <c r="AK86" i="38"/>
  <c r="AJ86" i="38"/>
  <c r="AI86" i="38"/>
  <c r="AH86" i="38"/>
  <c r="AG86" i="38"/>
  <c r="AF86" i="38"/>
  <c r="AE86" i="38"/>
  <c r="AD86" i="38"/>
  <c r="AC86" i="38"/>
  <c r="AB86" i="38"/>
  <c r="AA86" i="38"/>
  <c r="Z86" i="38"/>
  <c r="Y86" i="38"/>
  <c r="X86" i="38"/>
  <c r="W86" i="38"/>
  <c r="V86" i="38"/>
  <c r="U86" i="38"/>
  <c r="T86" i="38"/>
  <c r="S86" i="38"/>
  <c r="R86" i="38"/>
  <c r="E86" i="38"/>
  <c r="D86" i="38"/>
  <c r="SA85" i="38"/>
  <c r="RY85" i="38"/>
  <c r="RX85" i="38"/>
  <c r="RW85" i="38"/>
  <c r="RV85" i="38"/>
  <c r="RT85" i="38"/>
  <c r="RS85" i="38"/>
  <c r="RR85" i="38"/>
  <c r="RQ85" i="38"/>
  <c r="RO85" i="38"/>
  <c r="RN85" i="38"/>
  <c r="RM85" i="38"/>
  <c r="RL85" i="38"/>
  <c r="RJ85" i="38"/>
  <c r="RI85" i="38"/>
  <c r="RH85" i="38"/>
  <c r="RG85" i="38"/>
  <c r="RE85" i="38"/>
  <c r="RD85" i="38"/>
  <c r="RC85" i="38"/>
  <c r="RB85" i="38"/>
  <c r="QZ85" i="38"/>
  <c r="QY85" i="38"/>
  <c r="QX85" i="38"/>
  <c r="QW85" i="38"/>
  <c r="QU85" i="38"/>
  <c r="QT85" i="38"/>
  <c r="QS85" i="38"/>
  <c r="QR85" i="38"/>
  <c r="QP85" i="38"/>
  <c r="QO85" i="38"/>
  <c r="QN85" i="38"/>
  <c r="QM85" i="38"/>
  <c r="QK85" i="38"/>
  <c r="QJ85" i="38"/>
  <c r="QI85" i="38"/>
  <c r="QH85" i="38"/>
  <c r="QF85" i="38"/>
  <c r="QE85" i="38"/>
  <c r="QD85" i="38"/>
  <c r="QC85" i="38"/>
  <c r="QA85" i="38"/>
  <c r="PZ85" i="38"/>
  <c r="PY85" i="38"/>
  <c r="PX85" i="38"/>
  <c r="PV85" i="38"/>
  <c r="PU85" i="38"/>
  <c r="PT85" i="38"/>
  <c r="PS85" i="38"/>
  <c r="PQ85" i="38"/>
  <c r="PP85" i="38"/>
  <c r="PO85" i="38"/>
  <c r="PN85" i="38"/>
  <c r="PL85" i="38"/>
  <c r="PK85" i="38"/>
  <c r="PJ85" i="38"/>
  <c r="PI85" i="38"/>
  <c r="PG85" i="38"/>
  <c r="PF85" i="38"/>
  <c r="PE85" i="38"/>
  <c r="PD85" i="38"/>
  <c r="PB85" i="38"/>
  <c r="PA85" i="38"/>
  <c r="OZ85" i="38"/>
  <c r="OY85" i="38"/>
  <c r="OW85" i="38"/>
  <c r="OV85" i="38"/>
  <c r="OU85" i="38"/>
  <c r="OT85" i="38"/>
  <c r="OR85" i="38"/>
  <c r="OQ85" i="38"/>
  <c r="OP85" i="38"/>
  <c r="OO85" i="38"/>
  <c r="OM85" i="38"/>
  <c r="OL85" i="38"/>
  <c r="OK85" i="38"/>
  <c r="OJ85" i="38"/>
  <c r="OH85" i="38"/>
  <c r="OG85" i="38"/>
  <c r="OF85" i="38"/>
  <c r="OE85" i="38"/>
  <c r="OC85" i="38"/>
  <c r="OB85" i="38"/>
  <c r="OA85" i="38"/>
  <c r="NZ85" i="38"/>
  <c r="NX85" i="38"/>
  <c r="NW85" i="38"/>
  <c r="NV85" i="38"/>
  <c r="NU85" i="38"/>
  <c r="NS85" i="38"/>
  <c r="NR85" i="38"/>
  <c r="NQ85" i="38"/>
  <c r="NP85" i="38"/>
  <c r="NN85" i="38"/>
  <c r="NM85" i="38"/>
  <c r="NL85" i="38"/>
  <c r="NK85" i="38"/>
  <c r="NI85" i="38"/>
  <c r="NH85" i="38"/>
  <c r="NG85" i="38"/>
  <c r="NF85" i="38"/>
  <c r="ND85" i="38"/>
  <c r="NC85" i="38"/>
  <c r="NB85" i="38"/>
  <c r="NA85" i="38"/>
  <c r="MY85" i="38"/>
  <c r="MX85" i="38"/>
  <c r="MW85" i="38"/>
  <c r="MV85" i="38"/>
  <c r="MT85" i="38"/>
  <c r="MS85" i="38"/>
  <c r="MR85" i="38"/>
  <c r="MQ85" i="38"/>
  <c r="MO85" i="38"/>
  <c r="MN85" i="38"/>
  <c r="MM85" i="38"/>
  <c r="ML85" i="38"/>
  <c r="MJ85" i="38"/>
  <c r="MI85" i="38"/>
  <c r="MH85" i="38"/>
  <c r="MG85" i="38"/>
  <c r="ME85" i="38"/>
  <c r="MD85" i="38"/>
  <c r="MC85" i="38"/>
  <c r="MB85" i="38"/>
  <c r="LZ85" i="38"/>
  <c r="LY85" i="38"/>
  <c r="LX85" i="38"/>
  <c r="LW85" i="38"/>
  <c r="LU85" i="38"/>
  <c r="LT85" i="38"/>
  <c r="LS85" i="38"/>
  <c r="LR85" i="38"/>
  <c r="LP85" i="38"/>
  <c r="LO85" i="38"/>
  <c r="LN85" i="38"/>
  <c r="LM85" i="38"/>
  <c r="LK85" i="38"/>
  <c r="LJ85" i="38"/>
  <c r="LI85" i="38"/>
  <c r="LH85" i="38"/>
  <c r="LF85" i="38"/>
  <c r="LE85" i="38"/>
  <c r="LD85" i="38"/>
  <c r="LC85" i="38"/>
  <c r="LA85" i="38"/>
  <c r="KZ85" i="38"/>
  <c r="KY85" i="38"/>
  <c r="KX85" i="38"/>
  <c r="KV85" i="38"/>
  <c r="KU85" i="38"/>
  <c r="KT85" i="38"/>
  <c r="KS85" i="38"/>
  <c r="KQ85" i="38"/>
  <c r="KP85" i="38"/>
  <c r="KO85" i="38"/>
  <c r="KN85" i="38"/>
  <c r="KL85" i="38"/>
  <c r="KK85" i="38"/>
  <c r="KJ85" i="38"/>
  <c r="KI85" i="38"/>
  <c r="KG85" i="38"/>
  <c r="KF85" i="38"/>
  <c r="KE85" i="38"/>
  <c r="KD85" i="38"/>
  <c r="KB85" i="38"/>
  <c r="KA85" i="38"/>
  <c r="JZ85" i="38"/>
  <c r="JY85" i="38"/>
  <c r="JW85" i="38"/>
  <c r="JV85" i="38"/>
  <c r="JU85" i="38"/>
  <c r="JT85" i="38"/>
  <c r="JR85" i="38"/>
  <c r="JQ85" i="38"/>
  <c r="JP85" i="38"/>
  <c r="JO85" i="38"/>
  <c r="JM85" i="38"/>
  <c r="JL85" i="38"/>
  <c r="JK85" i="38"/>
  <c r="JJ85" i="38"/>
  <c r="JH85" i="38"/>
  <c r="JG85" i="38"/>
  <c r="JF85" i="38"/>
  <c r="JE85" i="38"/>
  <c r="JC85" i="38"/>
  <c r="JB85" i="38"/>
  <c r="JA85" i="38"/>
  <c r="IZ85" i="38"/>
  <c r="IX85" i="38"/>
  <c r="IW85" i="38"/>
  <c r="IV85" i="38"/>
  <c r="IU85" i="38"/>
  <c r="IS85" i="38"/>
  <c r="IR85" i="38"/>
  <c r="IQ85" i="38"/>
  <c r="IP85" i="38"/>
  <c r="IN85" i="38"/>
  <c r="IM85" i="38"/>
  <c r="IL85" i="38"/>
  <c r="IK85" i="38"/>
  <c r="II85" i="38"/>
  <c r="IH85" i="38"/>
  <c r="IG85" i="38"/>
  <c r="IF85" i="38"/>
  <c r="ID85" i="38"/>
  <c r="IC85" i="38"/>
  <c r="IB85" i="38"/>
  <c r="IA85" i="38"/>
  <c r="HY85" i="38"/>
  <c r="HX85" i="38"/>
  <c r="HW85" i="38"/>
  <c r="HV85" i="38"/>
  <c r="HT85" i="38"/>
  <c r="HS85" i="38"/>
  <c r="HR85" i="38"/>
  <c r="HQ85" i="38"/>
  <c r="HO85" i="38"/>
  <c r="HN85" i="38"/>
  <c r="HM85" i="38"/>
  <c r="HL85" i="38"/>
  <c r="HJ85" i="38"/>
  <c r="HI85" i="38"/>
  <c r="HH85" i="38"/>
  <c r="HG85" i="38"/>
  <c r="HE85" i="38"/>
  <c r="HD85" i="38"/>
  <c r="HC85" i="38"/>
  <c r="HB85" i="38"/>
  <c r="GZ85" i="38"/>
  <c r="GY85" i="38"/>
  <c r="GX85" i="38"/>
  <c r="GW85" i="38"/>
  <c r="GU85" i="38"/>
  <c r="GT85" i="38"/>
  <c r="GS85" i="38"/>
  <c r="GR85" i="38"/>
  <c r="GP85" i="38"/>
  <c r="GO85" i="38"/>
  <c r="GN85" i="38"/>
  <c r="GM85" i="38"/>
  <c r="GK85" i="38"/>
  <c r="GJ85" i="38"/>
  <c r="GI85" i="38"/>
  <c r="GH85" i="38"/>
  <c r="GF85" i="38"/>
  <c r="GE85" i="38"/>
  <c r="GD85" i="38"/>
  <c r="GC85" i="38"/>
  <c r="GA85" i="38"/>
  <c r="FZ85" i="38"/>
  <c r="FY85" i="38"/>
  <c r="FX85" i="38"/>
  <c r="FV85" i="38"/>
  <c r="FU85" i="38"/>
  <c r="FT85" i="38"/>
  <c r="FS85" i="38"/>
  <c r="FQ85" i="38"/>
  <c r="FP85" i="38"/>
  <c r="FO85" i="38"/>
  <c r="FN85" i="38"/>
  <c r="FL85" i="38"/>
  <c r="FK85" i="38"/>
  <c r="FJ85" i="38"/>
  <c r="FI85" i="38"/>
  <c r="FG85" i="38"/>
  <c r="FF85" i="38"/>
  <c r="FE85" i="38"/>
  <c r="FD85" i="38"/>
  <c r="FB85" i="38"/>
  <c r="FA85" i="38"/>
  <c r="EZ85" i="38"/>
  <c r="EY85" i="38"/>
  <c r="EW85" i="38"/>
  <c r="EV85" i="38"/>
  <c r="EU85" i="38"/>
  <c r="ET85" i="38"/>
  <c r="ER85" i="38"/>
  <c r="EQ85" i="38"/>
  <c r="EP85" i="38"/>
  <c r="EO85" i="38"/>
  <c r="EM85" i="38"/>
  <c r="EL85" i="38"/>
  <c r="EK85" i="38"/>
  <c r="EJ85" i="38"/>
  <c r="EH85" i="38"/>
  <c r="EG85" i="38"/>
  <c r="EF85" i="38"/>
  <c r="EE85" i="38"/>
  <c r="EC85" i="38"/>
  <c r="EB85" i="38"/>
  <c r="EA85" i="38"/>
  <c r="DZ85" i="38"/>
  <c r="DX85" i="38"/>
  <c r="DW85" i="38"/>
  <c r="DV85" i="38"/>
  <c r="DU85" i="38"/>
  <c r="DS85" i="38"/>
  <c r="DR85" i="38"/>
  <c r="DQ85" i="38"/>
  <c r="DP85" i="38"/>
  <c r="DN85" i="38"/>
  <c r="DM85" i="38"/>
  <c r="DL85" i="38"/>
  <c r="DK85" i="38"/>
  <c r="DI85" i="38"/>
  <c r="DH85" i="38"/>
  <c r="DG85" i="38"/>
  <c r="DF85" i="38"/>
  <c r="DD85" i="38"/>
  <c r="DC85" i="38"/>
  <c r="DB85" i="38"/>
  <c r="DA85" i="38"/>
  <c r="CY85" i="38"/>
  <c r="CX85" i="38"/>
  <c r="CW85" i="38"/>
  <c r="CV85" i="38"/>
  <c r="CT85" i="38"/>
  <c r="CS85" i="38"/>
  <c r="CR85" i="38"/>
  <c r="CQ85" i="38"/>
  <c r="CO85" i="38"/>
  <c r="CN85" i="38"/>
  <c r="CM85" i="38"/>
  <c r="CL85" i="38"/>
  <c r="CJ85" i="38"/>
  <c r="CI85" i="38"/>
  <c r="CH85" i="38"/>
  <c r="CG85" i="38"/>
  <c r="CE85" i="38"/>
  <c r="CD85" i="38"/>
  <c r="CC85" i="38"/>
  <c r="CB85" i="38"/>
  <c r="BZ85" i="38"/>
  <c r="BY85" i="38"/>
  <c r="BX85" i="38"/>
  <c r="BW85" i="38"/>
  <c r="BU85" i="38"/>
  <c r="BT85" i="38"/>
  <c r="BS85" i="38"/>
  <c r="BR85" i="38"/>
  <c r="BP85" i="38"/>
  <c r="BO85" i="38"/>
  <c r="BN85" i="38"/>
  <c r="BM85" i="38"/>
  <c r="BK85" i="38"/>
  <c r="BJ85" i="38"/>
  <c r="BI85" i="38"/>
  <c r="BH85" i="38"/>
  <c r="BF85" i="38"/>
  <c r="BE85" i="38"/>
  <c r="BD85" i="38"/>
  <c r="BC85" i="38"/>
  <c r="BA85" i="38"/>
  <c r="AZ85" i="38"/>
  <c r="AY85" i="38"/>
  <c r="AX85" i="38"/>
  <c r="AV85" i="38"/>
  <c r="AU85" i="38"/>
  <c r="AT85" i="38"/>
  <c r="AS85" i="38"/>
  <c r="AQ85" i="38"/>
  <c r="AP85" i="38"/>
  <c r="AO85" i="38"/>
  <c r="AN85" i="38"/>
  <c r="AM85" i="38"/>
  <c r="AL85" i="38"/>
  <c r="AK85" i="38"/>
  <c r="AJ85" i="38"/>
  <c r="AI85" i="38"/>
  <c r="AH85" i="38"/>
  <c r="AG85" i="38"/>
  <c r="AF85" i="38"/>
  <c r="AE85" i="38"/>
  <c r="AD85" i="38"/>
  <c r="AC85" i="38"/>
  <c r="AB85" i="38"/>
  <c r="AA85" i="38"/>
  <c r="Z85" i="38"/>
  <c r="Y85" i="38"/>
  <c r="X85" i="38"/>
  <c r="W85" i="38"/>
  <c r="V85" i="38"/>
  <c r="U85" i="38"/>
  <c r="T85" i="38"/>
  <c r="S85" i="38"/>
  <c r="R85" i="38"/>
  <c r="E85" i="38"/>
  <c r="D85" i="38"/>
  <c r="SA84" i="38"/>
  <c r="RY84" i="38"/>
  <c r="RX84" i="38"/>
  <c r="RW84" i="38"/>
  <c r="RV84" i="38"/>
  <c r="RT84" i="38"/>
  <c r="RS84" i="38"/>
  <c r="RR84" i="38"/>
  <c r="RQ84" i="38"/>
  <c r="RO84" i="38"/>
  <c r="RN84" i="38"/>
  <c r="RM84" i="38"/>
  <c r="RL84" i="38"/>
  <c r="RJ84" i="38"/>
  <c r="RI84" i="38"/>
  <c r="RH84" i="38"/>
  <c r="RG84" i="38"/>
  <c r="RE84" i="38"/>
  <c r="RD84" i="38"/>
  <c r="RC84" i="38"/>
  <c r="RB84" i="38"/>
  <c r="QZ84" i="38"/>
  <c r="QY84" i="38"/>
  <c r="QX84" i="38"/>
  <c r="QW84" i="38"/>
  <c r="QU84" i="38"/>
  <c r="QT84" i="38"/>
  <c r="QS84" i="38"/>
  <c r="QR84" i="38"/>
  <c r="QP84" i="38"/>
  <c r="QO84" i="38"/>
  <c r="QN84" i="38"/>
  <c r="QM84" i="38"/>
  <c r="QK84" i="38"/>
  <c r="QJ84" i="38"/>
  <c r="QI84" i="38"/>
  <c r="QH84" i="38"/>
  <c r="QF84" i="38"/>
  <c r="QE84" i="38"/>
  <c r="QD84" i="38"/>
  <c r="QC84" i="38"/>
  <c r="QA84" i="38"/>
  <c r="PZ84" i="38"/>
  <c r="PY84" i="38"/>
  <c r="PX84" i="38"/>
  <c r="PV84" i="38"/>
  <c r="PU84" i="38"/>
  <c r="PT84" i="38"/>
  <c r="PS84" i="38"/>
  <c r="PQ84" i="38"/>
  <c r="PP84" i="38"/>
  <c r="PO84" i="38"/>
  <c r="PN84" i="38"/>
  <c r="PL84" i="38"/>
  <c r="PK84" i="38"/>
  <c r="PJ84" i="38"/>
  <c r="PI84" i="38"/>
  <c r="PG84" i="38"/>
  <c r="PF84" i="38"/>
  <c r="PE84" i="38"/>
  <c r="PD84" i="38"/>
  <c r="PB84" i="38"/>
  <c r="PA84" i="38"/>
  <c r="OZ84" i="38"/>
  <c r="OY84" i="38"/>
  <c r="OW84" i="38"/>
  <c r="OV84" i="38"/>
  <c r="OU84" i="38"/>
  <c r="OT84" i="38"/>
  <c r="OR84" i="38"/>
  <c r="OQ84" i="38"/>
  <c r="OP84" i="38"/>
  <c r="OO84" i="38"/>
  <c r="OM84" i="38"/>
  <c r="OL84" i="38"/>
  <c r="OK84" i="38"/>
  <c r="OJ84" i="38"/>
  <c r="OH84" i="38"/>
  <c r="OG84" i="38"/>
  <c r="OF84" i="38"/>
  <c r="OE84" i="38"/>
  <c r="OC84" i="38"/>
  <c r="OB84" i="38"/>
  <c r="OA84" i="38"/>
  <c r="NZ84" i="38"/>
  <c r="NX84" i="38"/>
  <c r="NW84" i="38"/>
  <c r="NV84" i="38"/>
  <c r="NU84" i="38"/>
  <c r="NS84" i="38"/>
  <c r="NR84" i="38"/>
  <c r="NQ84" i="38"/>
  <c r="NP84" i="38"/>
  <c r="NN84" i="38"/>
  <c r="NM84" i="38"/>
  <c r="NL84" i="38"/>
  <c r="NK84" i="38"/>
  <c r="NI84" i="38"/>
  <c r="NH84" i="38"/>
  <c r="NG84" i="38"/>
  <c r="NF84" i="38"/>
  <c r="ND84" i="38"/>
  <c r="NC84" i="38"/>
  <c r="NB84" i="38"/>
  <c r="NA84" i="38"/>
  <c r="MY84" i="38"/>
  <c r="MX84" i="38"/>
  <c r="MW84" i="38"/>
  <c r="MV84" i="38"/>
  <c r="MT84" i="38"/>
  <c r="MS84" i="38"/>
  <c r="MR84" i="38"/>
  <c r="MQ84" i="38"/>
  <c r="MO84" i="38"/>
  <c r="MN84" i="38"/>
  <c r="MM84" i="38"/>
  <c r="ML84" i="38"/>
  <c r="MJ84" i="38"/>
  <c r="MI84" i="38"/>
  <c r="MH84" i="38"/>
  <c r="MG84" i="38"/>
  <c r="ME84" i="38"/>
  <c r="MD84" i="38"/>
  <c r="MC84" i="38"/>
  <c r="MB84" i="38"/>
  <c r="LZ84" i="38"/>
  <c r="LY84" i="38"/>
  <c r="LX84" i="38"/>
  <c r="LW84" i="38"/>
  <c r="LU84" i="38"/>
  <c r="LT84" i="38"/>
  <c r="LS84" i="38"/>
  <c r="LR84" i="38"/>
  <c r="LP84" i="38"/>
  <c r="LO84" i="38"/>
  <c r="LN84" i="38"/>
  <c r="LM84" i="38"/>
  <c r="LK84" i="38"/>
  <c r="LJ84" i="38"/>
  <c r="LI84" i="38"/>
  <c r="LH84" i="38"/>
  <c r="LF84" i="38"/>
  <c r="LE84" i="38"/>
  <c r="LD84" i="38"/>
  <c r="LC84" i="38"/>
  <c r="LA84" i="38"/>
  <c r="KZ84" i="38"/>
  <c r="KY84" i="38"/>
  <c r="KX84" i="38"/>
  <c r="KV84" i="38"/>
  <c r="KU84" i="38"/>
  <c r="KT84" i="38"/>
  <c r="KS84" i="38"/>
  <c r="KQ84" i="38"/>
  <c r="KP84" i="38"/>
  <c r="KO84" i="38"/>
  <c r="KN84" i="38"/>
  <c r="KL84" i="38"/>
  <c r="KK84" i="38"/>
  <c r="KJ84" i="38"/>
  <c r="KI84" i="38"/>
  <c r="KG84" i="38"/>
  <c r="KF84" i="38"/>
  <c r="KE84" i="38"/>
  <c r="KD84" i="38"/>
  <c r="KB84" i="38"/>
  <c r="KA84" i="38"/>
  <c r="JZ84" i="38"/>
  <c r="JY84" i="38"/>
  <c r="JW84" i="38"/>
  <c r="JV84" i="38"/>
  <c r="JU84" i="38"/>
  <c r="JT84" i="38"/>
  <c r="JR84" i="38"/>
  <c r="JQ84" i="38"/>
  <c r="JP84" i="38"/>
  <c r="JO84" i="38"/>
  <c r="JM84" i="38"/>
  <c r="JL84" i="38"/>
  <c r="JK84" i="38"/>
  <c r="JJ84" i="38"/>
  <c r="JH84" i="38"/>
  <c r="JG84" i="38"/>
  <c r="JF84" i="38"/>
  <c r="JE84" i="38"/>
  <c r="JC84" i="38"/>
  <c r="JB84" i="38"/>
  <c r="JA84" i="38"/>
  <c r="IZ84" i="38"/>
  <c r="IX84" i="38"/>
  <c r="IW84" i="38"/>
  <c r="IV84" i="38"/>
  <c r="IU84" i="38"/>
  <c r="IS84" i="38"/>
  <c r="IR84" i="38"/>
  <c r="IQ84" i="38"/>
  <c r="IP84" i="38"/>
  <c r="IN84" i="38"/>
  <c r="IM84" i="38"/>
  <c r="IL84" i="38"/>
  <c r="IK84" i="38"/>
  <c r="II84" i="38"/>
  <c r="IH84" i="38"/>
  <c r="IG84" i="38"/>
  <c r="IF84" i="38"/>
  <c r="ID84" i="38"/>
  <c r="IC84" i="38"/>
  <c r="IB84" i="38"/>
  <c r="IA84" i="38"/>
  <c r="HY84" i="38"/>
  <c r="HX84" i="38"/>
  <c r="HW84" i="38"/>
  <c r="HV84" i="38"/>
  <c r="HT84" i="38"/>
  <c r="HS84" i="38"/>
  <c r="HR84" i="38"/>
  <c r="HQ84" i="38"/>
  <c r="HO84" i="38"/>
  <c r="HN84" i="38"/>
  <c r="HM84" i="38"/>
  <c r="HL84" i="38"/>
  <c r="HJ84" i="38"/>
  <c r="HI84" i="38"/>
  <c r="HH84" i="38"/>
  <c r="HG84" i="38"/>
  <c r="HE84" i="38"/>
  <c r="HD84" i="38"/>
  <c r="HC84" i="38"/>
  <c r="HB84" i="38"/>
  <c r="GZ84" i="38"/>
  <c r="GY84" i="38"/>
  <c r="GX84" i="38"/>
  <c r="GW84" i="38"/>
  <c r="GU84" i="38"/>
  <c r="GT84" i="38"/>
  <c r="GS84" i="38"/>
  <c r="GR84" i="38"/>
  <c r="GP84" i="38"/>
  <c r="GO84" i="38"/>
  <c r="GN84" i="38"/>
  <c r="GM84" i="38"/>
  <c r="GK84" i="38"/>
  <c r="GJ84" i="38"/>
  <c r="GI84" i="38"/>
  <c r="GH84" i="38"/>
  <c r="GF84" i="38"/>
  <c r="GE84" i="38"/>
  <c r="GD84" i="38"/>
  <c r="GC84" i="38"/>
  <c r="GA84" i="38"/>
  <c r="FZ84" i="38"/>
  <c r="FY84" i="38"/>
  <c r="FX84" i="38"/>
  <c r="FV84" i="38"/>
  <c r="FU84" i="38"/>
  <c r="FT84" i="38"/>
  <c r="FS84" i="38"/>
  <c r="FQ84" i="38"/>
  <c r="FP84" i="38"/>
  <c r="FO84" i="38"/>
  <c r="FN84" i="38"/>
  <c r="FL84" i="38"/>
  <c r="FK84" i="38"/>
  <c r="FJ84" i="38"/>
  <c r="FI84" i="38"/>
  <c r="FG84" i="38"/>
  <c r="FF84" i="38"/>
  <c r="FE84" i="38"/>
  <c r="FD84" i="38"/>
  <c r="FB84" i="38"/>
  <c r="FA84" i="38"/>
  <c r="EZ84" i="38"/>
  <c r="EY84" i="38"/>
  <c r="EW84" i="38"/>
  <c r="EV84" i="38"/>
  <c r="EU84" i="38"/>
  <c r="ET84" i="38"/>
  <c r="ER84" i="38"/>
  <c r="EQ84" i="38"/>
  <c r="EP84" i="38"/>
  <c r="EO84" i="38"/>
  <c r="EM84" i="38"/>
  <c r="EL84" i="38"/>
  <c r="EK84" i="38"/>
  <c r="EJ84" i="38"/>
  <c r="EH84" i="38"/>
  <c r="EG84" i="38"/>
  <c r="EF84" i="38"/>
  <c r="EE84" i="38"/>
  <c r="EC84" i="38"/>
  <c r="EB84" i="38"/>
  <c r="EA84" i="38"/>
  <c r="DZ84" i="38"/>
  <c r="DX84" i="38"/>
  <c r="DW84" i="38"/>
  <c r="DV84" i="38"/>
  <c r="DU84" i="38"/>
  <c r="DS84" i="38"/>
  <c r="DR84" i="38"/>
  <c r="DQ84" i="38"/>
  <c r="DP84" i="38"/>
  <c r="DN84" i="38"/>
  <c r="DM84" i="38"/>
  <c r="DL84" i="38"/>
  <c r="DK84" i="38"/>
  <c r="DI84" i="38"/>
  <c r="DH84" i="38"/>
  <c r="DG84" i="38"/>
  <c r="DF84" i="38"/>
  <c r="DD84" i="38"/>
  <c r="DC84" i="38"/>
  <c r="DB84" i="38"/>
  <c r="DA84" i="38"/>
  <c r="CY84" i="38"/>
  <c r="CX84" i="38"/>
  <c r="CW84" i="38"/>
  <c r="CV84" i="38"/>
  <c r="CT84" i="38"/>
  <c r="CS84" i="38"/>
  <c r="CR84" i="38"/>
  <c r="CQ84" i="38"/>
  <c r="CO84" i="38"/>
  <c r="CN84" i="38"/>
  <c r="CM84" i="38"/>
  <c r="CL84" i="38"/>
  <c r="CJ84" i="38"/>
  <c r="CI84" i="38"/>
  <c r="CH84" i="38"/>
  <c r="CG84" i="38"/>
  <c r="CE84" i="38"/>
  <c r="CD84" i="38"/>
  <c r="CC84" i="38"/>
  <c r="CB84" i="38"/>
  <c r="BZ84" i="38"/>
  <c r="BY84" i="38"/>
  <c r="BX84" i="38"/>
  <c r="BW84" i="38"/>
  <c r="BU84" i="38"/>
  <c r="BT84" i="38"/>
  <c r="BS84" i="38"/>
  <c r="BR84" i="38"/>
  <c r="BP84" i="38"/>
  <c r="BO84" i="38"/>
  <c r="BN84" i="38"/>
  <c r="BM84" i="38"/>
  <c r="BK84" i="38"/>
  <c r="BJ84" i="38"/>
  <c r="BI84" i="38"/>
  <c r="BH84" i="38"/>
  <c r="BF84" i="38"/>
  <c r="BE84" i="38"/>
  <c r="BD84" i="38"/>
  <c r="BC84" i="38"/>
  <c r="BA84" i="38"/>
  <c r="AZ84" i="38"/>
  <c r="AY84" i="38"/>
  <c r="AX84" i="38"/>
  <c r="AV84" i="38"/>
  <c r="AU84" i="38"/>
  <c r="AT84" i="38"/>
  <c r="AS84" i="38"/>
  <c r="AQ84" i="38"/>
  <c r="AP84" i="38"/>
  <c r="AO84" i="38"/>
  <c r="AN84" i="38"/>
  <c r="AM84" i="38"/>
  <c r="AL84" i="38"/>
  <c r="AK84" i="38"/>
  <c r="AJ84" i="38"/>
  <c r="AI84" i="38"/>
  <c r="AH84" i="38"/>
  <c r="AG84" i="38"/>
  <c r="AF84" i="38"/>
  <c r="AE84" i="38"/>
  <c r="AD84" i="38"/>
  <c r="AC84" i="38"/>
  <c r="AB84" i="38"/>
  <c r="AA84" i="38"/>
  <c r="Z84" i="38"/>
  <c r="Y84" i="38"/>
  <c r="X84" i="38"/>
  <c r="W84" i="38"/>
  <c r="V84" i="38"/>
  <c r="U84" i="38"/>
  <c r="T84" i="38"/>
  <c r="S84" i="38"/>
  <c r="R84" i="38"/>
  <c r="E84" i="38"/>
  <c r="D84" i="38"/>
  <c r="SA82" i="38"/>
  <c r="RY82" i="38"/>
  <c r="RX82" i="38"/>
  <c r="RW82" i="38"/>
  <c r="RV82" i="38"/>
  <c r="RT82" i="38"/>
  <c r="RS82" i="38"/>
  <c r="RR82" i="38"/>
  <c r="RQ82" i="38"/>
  <c r="RO82" i="38"/>
  <c r="RN82" i="38"/>
  <c r="RM82" i="38"/>
  <c r="RL82" i="38"/>
  <c r="RJ82" i="38"/>
  <c r="RI82" i="38"/>
  <c r="RH82" i="38"/>
  <c r="RG82" i="38"/>
  <c r="RE82" i="38"/>
  <c r="RD82" i="38"/>
  <c r="RC82" i="38"/>
  <c r="RB82" i="38"/>
  <c r="QZ82" i="38"/>
  <c r="QY82" i="38"/>
  <c r="QX82" i="38"/>
  <c r="QW82" i="38"/>
  <c r="QU82" i="38"/>
  <c r="QT82" i="38"/>
  <c r="QS82" i="38"/>
  <c r="QR82" i="38"/>
  <c r="QP82" i="38"/>
  <c r="QO82" i="38"/>
  <c r="QN82" i="38"/>
  <c r="QM82" i="38"/>
  <c r="QK82" i="38"/>
  <c r="QJ82" i="38"/>
  <c r="QI82" i="38"/>
  <c r="QH82" i="38"/>
  <c r="QF82" i="38"/>
  <c r="QE82" i="38"/>
  <c r="QD82" i="38"/>
  <c r="QC82" i="38"/>
  <c r="QA82" i="38"/>
  <c r="PZ82" i="38"/>
  <c r="PY82" i="38"/>
  <c r="PX82" i="38"/>
  <c r="PV82" i="38"/>
  <c r="PU82" i="38"/>
  <c r="PT82" i="38"/>
  <c r="PS82" i="38"/>
  <c r="PQ82" i="38"/>
  <c r="PP82" i="38"/>
  <c r="PO82" i="38"/>
  <c r="PN82" i="38"/>
  <c r="PL82" i="38"/>
  <c r="PK82" i="38"/>
  <c r="PJ82" i="38"/>
  <c r="PI82" i="38"/>
  <c r="PG82" i="38"/>
  <c r="PF82" i="38"/>
  <c r="PE82" i="38"/>
  <c r="PD82" i="38"/>
  <c r="PB82" i="38"/>
  <c r="PA82" i="38"/>
  <c r="OZ82" i="38"/>
  <c r="OY82" i="38"/>
  <c r="OW82" i="38"/>
  <c r="OV82" i="38"/>
  <c r="OU82" i="38"/>
  <c r="OT82" i="38"/>
  <c r="OR82" i="38"/>
  <c r="OQ82" i="38"/>
  <c r="OP82" i="38"/>
  <c r="OO82" i="38"/>
  <c r="OM82" i="38"/>
  <c r="OL82" i="38"/>
  <c r="OK82" i="38"/>
  <c r="OJ82" i="38"/>
  <c r="OH82" i="38"/>
  <c r="OG82" i="38"/>
  <c r="OF82" i="38"/>
  <c r="OE82" i="38"/>
  <c r="OC82" i="38"/>
  <c r="OB82" i="38"/>
  <c r="OA82" i="38"/>
  <c r="NZ82" i="38"/>
  <c r="NX82" i="38"/>
  <c r="NW82" i="38"/>
  <c r="NV82" i="38"/>
  <c r="NU82" i="38"/>
  <c r="NS82" i="38"/>
  <c r="NR82" i="38"/>
  <c r="NQ82" i="38"/>
  <c r="NP82" i="38"/>
  <c r="NN82" i="38"/>
  <c r="NM82" i="38"/>
  <c r="NL82" i="38"/>
  <c r="NK82" i="38"/>
  <c r="NI82" i="38"/>
  <c r="NH82" i="38"/>
  <c r="NG82" i="38"/>
  <c r="NF82" i="38"/>
  <c r="ND82" i="38"/>
  <c r="NC82" i="38"/>
  <c r="NB82" i="38"/>
  <c r="NA82" i="38"/>
  <c r="MY82" i="38"/>
  <c r="MX82" i="38"/>
  <c r="MW82" i="38"/>
  <c r="MV82" i="38"/>
  <c r="MT82" i="38"/>
  <c r="MS82" i="38"/>
  <c r="MR82" i="38"/>
  <c r="MQ82" i="38"/>
  <c r="MO82" i="38"/>
  <c r="MN82" i="38"/>
  <c r="MM82" i="38"/>
  <c r="ML82" i="38"/>
  <c r="MJ82" i="38"/>
  <c r="MI82" i="38"/>
  <c r="MH82" i="38"/>
  <c r="MG82" i="38"/>
  <c r="ME82" i="38"/>
  <c r="MD82" i="38"/>
  <c r="MC82" i="38"/>
  <c r="MB82" i="38"/>
  <c r="LZ82" i="38"/>
  <c r="LY82" i="38"/>
  <c r="LX82" i="38"/>
  <c r="LW82" i="38"/>
  <c r="LU82" i="38"/>
  <c r="LT82" i="38"/>
  <c r="LS82" i="38"/>
  <c r="LR82" i="38"/>
  <c r="LP82" i="38"/>
  <c r="LO82" i="38"/>
  <c r="LN82" i="38"/>
  <c r="LM82" i="38"/>
  <c r="LK82" i="38"/>
  <c r="LJ82" i="38"/>
  <c r="LI82" i="38"/>
  <c r="LH82" i="38"/>
  <c r="LF82" i="38"/>
  <c r="LE82" i="38"/>
  <c r="LD82" i="38"/>
  <c r="LC82" i="38"/>
  <c r="LA82" i="38"/>
  <c r="KZ82" i="38"/>
  <c r="KY82" i="38"/>
  <c r="KX82" i="38"/>
  <c r="KV82" i="38"/>
  <c r="KU82" i="38"/>
  <c r="KT82" i="38"/>
  <c r="KS82" i="38"/>
  <c r="KQ82" i="38"/>
  <c r="KP82" i="38"/>
  <c r="KO82" i="38"/>
  <c r="KN82" i="38"/>
  <c r="KL82" i="38"/>
  <c r="KK82" i="38"/>
  <c r="KJ82" i="38"/>
  <c r="KI82" i="38"/>
  <c r="KG82" i="38"/>
  <c r="KF82" i="38"/>
  <c r="KE82" i="38"/>
  <c r="KD82" i="38"/>
  <c r="KB82" i="38"/>
  <c r="KA82" i="38"/>
  <c r="JZ82" i="38"/>
  <c r="JY82" i="38"/>
  <c r="JW82" i="38"/>
  <c r="JV82" i="38"/>
  <c r="JU82" i="38"/>
  <c r="JT82" i="38"/>
  <c r="JR82" i="38"/>
  <c r="JQ82" i="38"/>
  <c r="JP82" i="38"/>
  <c r="JO82" i="38"/>
  <c r="JM82" i="38"/>
  <c r="JL82" i="38"/>
  <c r="JK82" i="38"/>
  <c r="JJ82" i="38"/>
  <c r="JH82" i="38"/>
  <c r="JG82" i="38"/>
  <c r="JF82" i="38"/>
  <c r="JE82" i="38"/>
  <c r="JC82" i="38"/>
  <c r="JB82" i="38"/>
  <c r="JA82" i="38"/>
  <c r="IZ82" i="38"/>
  <c r="IX82" i="38"/>
  <c r="IW82" i="38"/>
  <c r="IV82" i="38"/>
  <c r="IU82" i="38"/>
  <c r="IS82" i="38"/>
  <c r="IR82" i="38"/>
  <c r="IQ82" i="38"/>
  <c r="IP82" i="38"/>
  <c r="IN82" i="38"/>
  <c r="IM82" i="38"/>
  <c r="IL82" i="38"/>
  <c r="IK82" i="38"/>
  <c r="II82" i="38"/>
  <c r="IH82" i="38"/>
  <c r="IG82" i="38"/>
  <c r="IF82" i="38"/>
  <c r="ID82" i="38"/>
  <c r="IC82" i="38"/>
  <c r="IB82" i="38"/>
  <c r="IA82" i="38"/>
  <c r="HY82" i="38"/>
  <c r="HX82" i="38"/>
  <c r="HW82" i="38"/>
  <c r="HV82" i="38"/>
  <c r="HT82" i="38"/>
  <c r="HS82" i="38"/>
  <c r="HR82" i="38"/>
  <c r="HQ82" i="38"/>
  <c r="HO82" i="38"/>
  <c r="HN82" i="38"/>
  <c r="HM82" i="38"/>
  <c r="HL82" i="38"/>
  <c r="HJ82" i="38"/>
  <c r="HI82" i="38"/>
  <c r="HH82" i="38"/>
  <c r="HG82" i="38"/>
  <c r="HE82" i="38"/>
  <c r="HD82" i="38"/>
  <c r="HC82" i="38"/>
  <c r="HB82" i="38"/>
  <c r="GZ82" i="38"/>
  <c r="GY82" i="38"/>
  <c r="GX82" i="38"/>
  <c r="GW82" i="38"/>
  <c r="GU82" i="38"/>
  <c r="GT82" i="38"/>
  <c r="GS82" i="38"/>
  <c r="GR82" i="38"/>
  <c r="GP82" i="38"/>
  <c r="GO82" i="38"/>
  <c r="GN82" i="38"/>
  <c r="GM82" i="38"/>
  <c r="GK82" i="38"/>
  <c r="GJ82" i="38"/>
  <c r="GI82" i="38"/>
  <c r="GH82" i="38"/>
  <c r="GF82" i="38"/>
  <c r="GE82" i="38"/>
  <c r="GD82" i="38"/>
  <c r="GC82" i="38"/>
  <c r="GA82" i="38"/>
  <c r="FZ82" i="38"/>
  <c r="FY82" i="38"/>
  <c r="FX82" i="38"/>
  <c r="FV82" i="38"/>
  <c r="FU82" i="38"/>
  <c r="FT82" i="38"/>
  <c r="FS82" i="38"/>
  <c r="FQ82" i="38"/>
  <c r="FP82" i="38"/>
  <c r="FO82" i="38"/>
  <c r="FN82" i="38"/>
  <c r="FL82" i="38"/>
  <c r="FK82" i="38"/>
  <c r="FJ82" i="38"/>
  <c r="FI82" i="38"/>
  <c r="FG82" i="38"/>
  <c r="FF82" i="38"/>
  <c r="FE82" i="38"/>
  <c r="FD82" i="38"/>
  <c r="FB82" i="38"/>
  <c r="FA82" i="38"/>
  <c r="EZ82" i="38"/>
  <c r="EY82" i="38"/>
  <c r="EW82" i="38"/>
  <c r="EV82" i="38"/>
  <c r="EU82" i="38"/>
  <c r="ET82" i="38"/>
  <c r="ER82" i="38"/>
  <c r="EQ82" i="38"/>
  <c r="EP82" i="38"/>
  <c r="EO82" i="38"/>
  <c r="EM82" i="38"/>
  <c r="EL82" i="38"/>
  <c r="EK82" i="38"/>
  <c r="EJ82" i="38"/>
  <c r="EH82" i="38"/>
  <c r="EG82" i="38"/>
  <c r="EF82" i="38"/>
  <c r="EE82" i="38"/>
  <c r="EC82" i="38"/>
  <c r="EB82" i="38"/>
  <c r="EA82" i="38"/>
  <c r="DZ82" i="38"/>
  <c r="DX82" i="38"/>
  <c r="DW82" i="38"/>
  <c r="DV82" i="38"/>
  <c r="DU82" i="38"/>
  <c r="DS82" i="38"/>
  <c r="DR82" i="38"/>
  <c r="DQ82" i="38"/>
  <c r="DP82" i="38"/>
  <c r="DN82" i="38"/>
  <c r="DM82" i="38"/>
  <c r="DL82" i="38"/>
  <c r="DK82" i="38"/>
  <c r="DI82" i="38"/>
  <c r="DH82" i="38"/>
  <c r="DG82" i="38"/>
  <c r="DF82" i="38"/>
  <c r="DD82" i="38"/>
  <c r="DC82" i="38"/>
  <c r="DB82" i="38"/>
  <c r="DA82" i="38"/>
  <c r="CY82" i="38"/>
  <c r="CX82" i="38"/>
  <c r="CW82" i="38"/>
  <c r="CV82" i="38"/>
  <c r="CT82" i="38"/>
  <c r="CS82" i="38"/>
  <c r="CR82" i="38"/>
  <c r="CQ82" i="38"/>
  <c r="CO82" i="38"/>
  <c r="CN82" i="38"/>
  <c r="CM82" i="38"/>
  <c r="CL82" i="38"/>
  <c r="CJ82" i="38"/>
  <c r="CI82" i="38"/>
  <c r="CH82" i="38"/>
  <c r="CG82" i="38"/>
  <c r="CE82" i="38"/>
  <c r="CD82" i="38"/>
  <c r="CC82" i="38"/>
  <c r="CB82" i="38"/>
  <c r="BZ82" i="38"/>
  <c r="BY82" i="38"/>
  <c r="BX82" i="38"/>
  <c r="BW82" i="38"/>
  <c r="BU82" i="38"/>
  <c r="BT82" i="38"/>
  <c r="BS82" i="38"/>
  <c r="BR82" i="38"/>
  <c r="BP82" i="38"/>
  <c r="BO82" i="38"/>
  <c r="BN82" i="38"/>
  <c r="BM82" i="38"/>
  <c r="BK82" i="38"/>
  <c r="BJ82" i="38"/>
  <c r="BI82" i="38"/>
  <c r="BH82" i="38"/>
  <c r="BF82" i="38"/>
  <c r="BE82" i="38"/>
  <c r="BD82" i="38"/>
  <c r="BC82" i="38"/>
  <c r="BA82" i="38"/>
  <c r="AZ82" i="38"/>
  <c r="AY82" i="38"/>
  <c r="AX82" i="38"/>
  <c r="AV82" i="38"/>
  <c r="AU82" i="38"/>
  <c r="AT82" i="38"/>
  <c r="AS82" i="38"/>
  <c r="AQ82" i="38"/>
  <c r="AP82" i="38"/>
  <c r="AO82" i="38"/>
  <c r="AN82" i="38"/>
  <c r="AM82" i="38"/>
  <c r="AL82" i="38"/>
  <c r="AK82" i="38"/>
  <c r="AJ82" i="38"/>
  <c r="AI82" i="38"/>
  <c r="AH82" i="38"/>
  <c r="AG82" i="38"/>
  <c r="AF82" i="38"/>
  <c r="AE82" i="38"/>
  <c r="AD82" i="38"/>
  <c r="AC82" i="38"/>
  <c r="AB82" i="38"/>
  <c r="AA82" i="38"/>
  <c r="Z82" i="38"/>
  <c r="Y82" i="38"/>
  <c r="X82" i="38"/>
  <c r="W82" i="38"/>
  <c r="V82" i="38"/>
  <c r="M82" i="38"/>
  <c r="L82" i="38"/>
  <c r="K82" i="38"/>
  <c r="J82" i="38"/>
  <c r="I82" i="38"/>
  <c r="H82" i="38"/>
  <c r="G82" i="38"/>
  <c r="F82" i="38"/>
  <c r="E82" i="38"/>
  <c r="D82" i="38"/>
  <c r="SA81" i="38"/>
  <c r="RZ81" i="38"/>
  <c r="RY81" i="38"/>
  <c r="RX81" i="38"/>
  <c r="RW81" i="38"/>
  <c r="RV81" i="38"/>
  <c r="RU81" i="38"/>
  <c r="RT81" i="38"/>
  <c r="RS81" i="38"/>
  <c r="RR81" i="38"/>
  <c r="RQ81" i="38"/>
  <c r="RP81" i="38"/>
  <c r="RO81" i="38"/>
  <c r="RN81" i="38"/>
  <c r="RM81" i="38"/>
  <c r="RL81" i="38"/>
  <c r="RK81" i="38"/>
  <c r="RJ81" i="38"/>
  <c r="RI81" i="38"/>
  <c r="RH81" i="38"/>
  <c r="RG81" i="38"/>
  <c r="RF81" i="38"/>
  <c r="RE81" i="38"/>
  <c r="RD81" i="38"/>
  <c r="RC81" i="38"/>
  <c r="RB81" i="38"/>
  <c r="RA81" i="38"/>
  <c r="QZ81" i="38"/>
  <c r="QY81" i="38"/>
  <c r="QX81" i="38"/>
  <c r="QW81" i="38"/>
  <c r="QV81" i="38"/>
  <c r="QU81" i="38"/>
  <c r="QT81" i="38"/>
  <c r="QS81" i="38"/>
  <c r="QR81" i="38"/>
  <c r="QQ81" i="38"/>
  <c r="QP81" i="38"/>
  <c r="QO81" i="38"/>
  <c r="QN81" i="38"/>
  <c r="QM81" i="38"/>
  <c r="QL81" i="38"/>
  <c r="QK81" i="38"/>
  <c r="QJ81" i="38"/>
  <c r="QI81" i="38"/>
  <c r="QH81" i="38"/>
  <c r="QG81" i="38"/>
  <c r="QF81" i="38"/>
  <c r="QE81" i="38"/>
  <c r="QD81" i="38"/>
  <c r="QC81" i="38"/>
  <c r="QB81" i="38"/>
  <c r="QA81" i="38"/>
  <c r="PZ81" i="38"/>
  <c r="PY81" i="38"/>
  <c r="PX81" i="38"/>
  <c r="PW81" i="38"/>
  <c r="PV81" i="38"/>
  <c r="PU81" i="38"/>
  <c r="PT81" i="38"/>
  <c r="PS81" i="38"/>
  <c r="PR81" i="38"/>
  <c r="PQ81" i="38"/>
  <c r="PP81" i="38"/>
  <c r="PO81" i="38"/>
  <c r="PN81" i="38"/>
  <c r="PM81" i="38"/>
  <c r="PL81" i="38"/>
  <c r="PK81" i="38"/>
  <c r="PJ81" i="38"/>
  <c r="PI81" i="38"/>
  <c r="PH81" i="38"/>
  <c r="PG81" i="38"/>
  <c r="PF81" i="38"/>
  <c r="PE81" i="38"/>
  <c r="PD81" i="38"/>
  <c r="PC81" i="38"/>
  <c r="PB81" i="38"/>
  <c r="PA81" i="38"/>
  <c r="OZ81" i="38"/>
  <c r="OY81" i="38"/>
  <c r="OX81" i="38"/>
  <c r="OW81" i="38"/>
  <c r="OV81" i="38"/>
  <c r="OU81" i="38"/>
  <c r="OT81" i="38"/>
  <c r="OS81" i="38"/>
  <c r="OR81" i="38"/>
  <c r="OQ81" i="38"/>
  <c r="OP81" i="38"/>
  <c r="OO81" i="38"/>
  <c r="ON81" i="38"/>
  <c r="OM81" i="38"/>
  <c r="OL81" i="38"/>
  <c r="OK81" i="38"/>
  <c r="OJ81" i="38"/>
  <c r="OI81" i="38"/>
  <c r="OH81" i="38"/>
  <c r="OG81" i="38"/>
  <c r="OF81" i="38"/>
  <c r="OE81" i="38"/>
  <c r="OD81" i="38"/>
  <c r="OC81" i="38"/>
  <c r="OB81" i="38"/>
  <c r="OA81" i="38"/>
  <c r="NZ81" i="38"/>
  <c r="NY81" i="38"/>
  <c r="NX81" i="38"/>
  <c r="NW81" i="38"/>
  <c r="NV81" i="38"/>
  <c r="NU81" i="38"/>
  <c r="NT81" i="38"/>
  <c r="NS81" i="38"/>
  <c r="NR81" i="38"/>
  <c r="NQ81" i="38"/>
  <c r="NP81" i="38"/>
  <c r="NO81" i="38"/>
  <c r="NN81" i="38"/>
  <c r="NM81" i="38"/>
  <c r="NL81" i="38"/>
  <c r="NK81" i="38"/>
  <c r="NJ81" i="38"/>
  <c r="NI81" i="38"/>
  <c r="NH81" i="38"/>
  <c r="NG81" i="38"/>
  <c r="NF81" i="38"/>
  <c r="NE81" i="38"/>
  <c r="ND81" i="38"/>
  <c r="NC81" i="38"/>
  <c r="NB81" i="38"/>
  <c r="NA81" i="38"/>
  <c r="MZ81" i="38"/>
  <c r="MY81" i="38"/>
  <c r="MX81" i="38"/>
  <c r="MW81" i="38"/>
  <c r="MV81" i="38"/>
  <c r="MU81" i="38"/>
  <c r="MT81" i="38"/>
  <c r="MS81" i="38"/>
  <c r="MR81" i="38"/>
  <c r="MQ81" i="38"/>
  <c r="MP81" i="38"/>
  <c r="MO81" i="38"/>
  <c r="MN81" i="38"/>
  <c r="MM81" i="38"/>
  <c r="ML81" i="38"/>
  <c r="MK81" i="38"/>
  <c r="MJ81" i="38"/>
  <c r="MI81" i="38"/>
  <c r="MH81" i="38"/>
  <c r="MG81" i="38"/>
  <c r="MF81" i="38"/>
  <c r="ME81" i="38"/>
  <c r="MD81" i="38"/>
  <c r="MC81" i="38"/>
  <c r="MB81" i="38"/>
  <c r="MA81" i="38"/>
  <c r="LZ81" i="38"/>
  <c r="LY81" i="38"/>
  <c r="LX81" i="38"/>
  <c r="LW81" i="38"/>
  <c r="LV81" i="38"/>
  <c r="LU81" i="38"/>
  <c r="LT81" i="38"/>
  <c r="LS81" i="38"/>
  <c r="LR81" i="38"/>
  <c r="LQ81" i="38"/>
  <c r="LP81" i="38"/>
  <c r="LO81" i="38"/>
  <c r="LN81" i="38"/>
  <c r="LM81" i="38"/>
  <c r="LL81" i="38"/>
  <c r="LK81" i="38"/>
  <c r="LJ81" i="38"/>
  <c r="LI81" i="38"/>
  <c r="LH81" i="38"/>
  <c r="LG81" i="38"/>
  <c r="LF81" i="38"/>
  <c r="LE81" i="38"/>
  <c r="LD81" i="38"/>
  <c r="LC81" i="38"/>
  <c r="LB81" i="38"/>
  <c r="LA81" i="38"/>
  <c r="KZ81" i="38"/>
  <c r="KY81" i="38"/>
  <c r="KX81" i="38"/>
  <c r="KW81" i="38"/>
  <c r="KV81" i="38"/>
  <c r="KU81" i="38"/>
  <c r="KT81" i="38"/>
  <c r="KS81" i="38"/>
  <c r="KR81" i="38"/>
  <c r="KQ81" i="38"/>
  <c r="KP81" i="38"/>
  <c r="KO81" i="38"/>
  <c r="KN81" i="38"/>
  <c r="KM81" i="38"/>
  <c r="KL81" i="38"/>
  <c r="KK81" i="38"/>
  <c r="KJ81" i="38"/>
  <c r="KI81" i="38"/>
  <c r="KH81" i="38"/>
  <c r="KG81" i="38"/>
  <c r="KF81" i="38"/>
  <c r="KE81" i="38"/>
  <c r="KD81" i="38"/>
  <c r="KC81" i="38"/>
  <c r="KB81" i="38"/>
  <c r="KA81" i="38"/>
  <c r="JZ81" i="38"/>
  <c r="JY81" i="38"/>
  <c r="JX81" i="38"/>
  <c r="JW81" i="38"/>
  <c r="JV81" i="38"/>
  <c r="JU81" i="38"/>
  <c r="JT81" i="38"/>
  <c r="JS81" i="38"/>
  <c r="JR81" i="38"/>
  <c r="JQ81" i="38"/>
  <c r="JP81" i="38"/>
  <c r="JO81" i="38"/>
  <c r="JN81" i="38"/>
  <c r="JM81" i="38"/>
  <c r="JL81" i="38"/>
  <c r="JK81" i="38"/>
  <c r="JJ81" i="38"/>
  <c r="JI81" i="38"/>
  <c r="JH81" i="38"/>
  <c r="JG81" i="38"/>
  <c r="JF81" i="38"/>
  <c r="JE81" i="38"/>
  <c r="JD81" i="38"/>
  <c r="JC81" i="38"/>
  <c r="JB81" i="38"/>
  <c r="JA81" i="38"/>
  <c r="IZ81" i="38"/>
  <c r="IY81" i="38"/>
  <c r="IX81" i="38"/>
  <c r="IW81" i="38"/>
  <c r="IV81" i="38"/>
  <c r="IU81" i="38"/>
  <c r="IT81" i="38"/>
  <c r="IS81" i="38"/>
  <c r="IR81" i="38"/>
  <c r="IQ81" i="38"/>
  <c r="IP81" i="38"/>
  <c r="IO81" i="38"/>
  <c r="IN81" i="38"/>
  <c r="IM81" i="38"/>
  <c r="IL81" i="38"/>
  <c r="IK81" i="38"/>
  <c r="IJ81" i="38"/>
  <c r="II81" i="38"/>
  <c r="IH81" i="38"/>
  <c r="IG81" i="38"/>
  <c r="IF81" i="38"/>
  <c r="IE81" i="38"/>
  <c r="ID81" i="38"/>
  <c r="IC81" i="38"/>
  <c r="IB81" i="38"/>
  <c r="IA81" i="38"/>
  <c r="HZ81" i="38"/>
  <c r="HY81" i="38"/>
  <c r="HX81" i="38"/>
  <c r="HW81" i="38"/>
  <c r="HV81" i="38"/>
  <c r="HU81" i="38"/>
  <c r="HT81" i="38"/>
  <c r="HS81" i="38"/>
  <c r="HR81" i="38"/>
  <c r="HQ81" i="38"/>
  <c r="HP81" i="38"/>
  <c r="HO81" i="38"/>
  <c r="HN81" i="38"/>
  <c r="HM81" i="38"/>
  <c r="HL81" i="38"/>
  <c r="HK81" i="38"/>
  <c r="HJ81" i="38"/>
  <c r="HI81" i="38"/>
  <c r="HH81" i="38"/>
  <c r="HG81" i="38"/>
  <c r="HF81" i="38"/>
  <c r="HE81" i="38"/>
  <c r="HD81" i="38"/>
  <c r="HC81" i="38"/>
  <c r="HB81" i="38"/>
  <c r="HA81" i="38"/>
  <c r="GZ81" i="38"/>
  <c r="GY81" i="38"/>
  <c r="GX81" i="38"/>
  <c r="GW81" i="38"/>
  <c r="GV81" i="38"/>
  <c r="GU81" i="38"/>
  <c r="GT81" i="38"/>
  <c r="GS81" i="38"/>
  <c r="GR81" i="38"/>
  <c r="GQ81" i="38"/>
  <c r="GP81" i="38"/>
  <c r="GO81" i="38"/>
  <c r="GN81" i="38"/>
  <c r="GM81" i="38"/>
  <c r="GL81" i="38"/>
  <c r="GK81" i="38"/>
  <c r="GJ81" i="38"/>
  <c r="GI81" i="38"/>
  <c r="GH81" i="38"/>
  <c r="GG81" i="38"/>
  <c r="GF81" i="38"/>
  <c r="GE81" i="38"/>
  <c r="GD81" i="38"/>
  <c r="GC81" i="38"/>
  <c r="GB81" i="38"/>
  <c r="GA81" i="38"/>
  <c r="FZ81" i="38"/>
  <c r="FY81" i="38"/>
  <c r="FX81" i="38"/>
  <c r="FW81" i="38"/>
  <c r="FV81" i="38"/>
  <c r="FU81" i="38"/>
  <c r="FT81" i="38"/>
  <c r="FS81" i="38"/>
  <c r="FR81" i="38"/>
  <c r="FQ81" i="38"/>
  <c r="FP81" i="38"/>
  <c r="FO81" i="38"/>
  <c r="FN81" i="38"/>
  <c r="FM81" i="38"/>
  <c r="FL81" i="38"/>
  <c r="FK81" i="38"/>
  <c r="FJ81" i="38"/>
  <c r="FI81" i="38"/>
  <c r="FH81" i="38"/>
  <c r="FG81" i="38"/>
  <c r="FF81" i="38"/>
  <c r="FE81" i="38"/>
  <c r="FD81" i="38"/>
  <c r="FC81" i="38"/>
  <c r="FB81" i="38"/>
  <c r="FA81" i="38"/>
  <c r="EZ81" i="38"/>
  <c r="EY81" i="38"/>
  <c r="EX81" i="38"/>
  <c r="EW81" i="38"/>
  <c r="EV81" i="38"/>
  <c r="EU81" i="38"/>
  <c r="ET81" i="38"/>
  <c r="ES81" i="38"/>
  <c r="ER81" i="38"/>
  <c r="EQ81" i="38"/>
  <c r="EP81" i="38"/>
  <c r="EO81" i="38"/>
  <c r="EN81" i="38"/>
  <c r="EM81" i="38"/>
  <c r="EL81" i="38"/>
  <c r="EK81" i="38"/>
  <c r="EJ81" i="38"/>
  <c r="EI81" i="38"/>
  <c r="EH81" i="38"/>
  <c r="EG81" i="38"/>
  <c r="EF81" i="38"/>
  <c r="EE81" i="38"/>
  <c r="ED81" i="38"/>
  <c r="EC81" i="38"/>
  <c r="EB81" i="38"/>
  <c r="EA81" i="38"/>
  <c r="DZ81" i="38"/>
  <c r="DY81" i="38"/>
  <c r="DX81" i="38"/>
  <c r="DW81" i="38"/>
  <c r="DV81" i="38"/>
  <c r="DU81" i="38"/>
  <c r="DT81" i="38"/>
  <c r="DS81" i="38"/>
  <c r="DR81" i="38"/>
  <c r="DQ81" i="38"/>
  <c r="DP81" i="38"/>
  <c r="DO81" i="38"/>
  <c r="DN81" i="38"/>
  <c r="DM81" i="38"/>
  <c r="DL81" i="38"/>
  <c r="DK81" i="38"/>
  <c r="DJ81" i="38"/>
  <c r="DI81" i="38"/>
  <c r="DH81" i="38"/>
  <c r="DG81" i="38"/>
  <c r="DF81" i="38"/>
  <c r="DE81" i="38"/>
  <c r="DD81" i="38"/>
  <c r="DC81" i="38"/>
  <c r="DB81" i="38"/>
  <c r="DA81" i="38"/>
  <c r="CZ81" i="38"/>
  <c r="CY81" i="38"/>
  <c r="CX81" i="38"/>
  <c r="CW81" i="38"/>
  <c r="CV81" i="38"/>
  <c r="CU81" i="38"/>
  <c r="CT81" i="38"/>
  <c r="CS81" i="38"/>
  <c r="CR81" i="38"/>
  <c r="CQ81" i="38"/>
  <c r="CP81" i="38"/>
  <c r="CO81" i="38"/>
  <c r="CN81" i="38"/>
  <c r="CM81" i="38"/>
  <c r="CL81" i="38"/>
  <c r="CK81" i="38"/>
  <c r="CJ81" i="38"/>
  <c r="CI81" i="38"/>
  <c r="CH81" i="38"/>
  <c r="CG81" i="38"/>
  <c r="CF81" i="38"/>
  <c r="CE81" i="38"/>
  <c r="CD81" i="38"/>
  <c r="CC81" i="38"/>
  <c r="CB81" i="38"/>
  <c r="CA81" i="38"/>
  <c r="BZ81" i="38"/>
  <c r="BY81" i="38"/>
  <c r="BX81" i="38"/>
  <c r="BW81" i="38"/>
  <c r="BV81" i="38"/>
  <c r="BU81" i="38"/>
  <c r="BT81" i="38"/>
  <c r="BS81" i="38"/>
  <c r="BR81" i="38"/>
  <c r="BQ81" i="38"/>
  <c r="BP81" i="38"/>
  <c r="BO81" i="38"/>
  <c r="BN81" i="38"/>
  <c r="BM81" i="38"/>
  <c r="BL81" i="38"/>
  <c r="BK81" i="38"/>
  <c r="BJ81" i="38"/>
  <c r="BI81" i="38"/>
  <c r="BH81" i="38"/>
  <c r="BG81" i="38"/>
  <c r="BF81" i="38"/>
  <c r="BE81" i="38"/>
  <c r="BD81" i="38"/>
  <c r="BC81" i="38"/>
  <c r="BB81" i="38"/>
  <c r="BA81" i="38"/>
  <c r="AZ81" i="38"/>
  <c r="AY81" i="38"/>
  <c r="AX81" i="38"/>
  <c r="AW81" i="38"/>
  <c r="AV81" i="38"/>
  <c r="AU81" i="38"/>
  <c r="AT81" i="38"/>
  <c r="AS81" i="38"/>
  <c r="AR81" i="38"/>
  <c r="AQ81" i="38"/>
  <c r="AP81" i="38"/>
  <c r="AO81" i="38"/>
  <c r="AN81" i="38"/>
  <c r="AM81" i="38"/>
  <c r="AL81" i="38"/>
  <c r="AK81" i="38"/>
  <c r="AJ81" i="38"/>
  <c r="AI81" i="38"/>
  <c r="AH81" i="38"/>
  <c r="AG81" i="38"/>
  <c r="AF81" i="38"/>
  <c r="AE81" i="38"/>
  <c r="AD81" i="38"/>
  <c r="AC81" i="38"/>
  <c r="AB81" i="38"/>
  <c r="AA81" i="38"/>
  <c r="Z81" i="38"/>
  <c r="Y81" i="38"/>
  <c r="X81" i="38"/>
  <c r="W81" i="38"/>
  <c r="V81" i="38"/>
  <c r="U81" i="38"/>
  <c r="T81" i="38"/>
  <c r="S81" i="38"/>
  <c r="R81" i="38"/>
  <c r="Q81" i="38"/>
  <c r="P81" i="38"/>
  <c r="O81" i="38"/>
  <c r="N81" i="38"/>
  <c r="M81" i="38"/>
  <c r="L81" i="38"/>
  <c r="K81" i="38"/>
  <c r="J81" i="38"/>
  <c r="I81" i="38"/>
  <c r="H81" i="38"/>
  <c r="G81" i="38"/>
  <c r="F81" i="38"/>
  <c r="E81" i="38"/>
  <c r="D81" i="38"/>
  <c r="D79" i="38"/>
  <c r="E79" i="38" s="1"/>
  <c r="F79" i="38" s="1"/>
  <c r="G79" i="38" s="1"/>
  <c r="H79" i="38" s="1"/>
  <c r="I79" i="38" s="1"/>
  <c r="J79" i="38" s="1"/>
  <c r="K79" i="38" s="1"/>
  <c r="L79" i="38" s="1"/>
  <c r="M79" i="38" s="1"/>
  <c r="N79" i="38" s="1"/>
  <c r="O79" i="38" s="1"/>
  <c r="P79" i="38" s="1"/>
  <c r="Q79" i="38" s="1"/>
  <c r="R79" i="38" s="1"/>
  <c r="S79" i="38" s="1"/>
  <c r="T79" i="38" s="1"/>
  <c r="U79" i="38" s="1"/>
  <c r="V79" i="38" s="1"/>
  <c r="W79" i="38" s="1"/>
  <c r="X79" i="38" s="1"/>
  <c r="Y79" i="38" s="1"/>
  <c r="Z79" i="38" s="1"/>
  <c r="AA79" i="38" s="1"/>
  <c r="AB79" i="38" s="1"/>
  <c r="AC79" i="38" s="1"/>
  <c r="AD79" i="38" s="1"/>
  <c r="AE79" i="38" s="1"/>
  <c r="AF79" i="38" s="1"/>
  <c r="AG79" i="38" s="1"/>
  <c r="AH79" i="38" s="1"/>
  <c r="AI79" i="38" s="1"/>
  <c r="AJ79" i="38" s="1"/>
  <c r="AK79" i="38" s="1"/>
  <c r="AL79" i="38" s="1"/>
  <c r="AM79" i="38" s="1"/>
  <c r="AN79" i="38" s="1"/>
  <c r="AO79" i="38" s="1"/>
  <c r="AP79" i="38" s="1"/>
  <c r="AQ79" i="38" s="1"/>
  <c r="AR79" i="38" s="1"/>
  <c r="AS79" i="38" s="1"/>
  <c r="AT79" i="38" s="1"/>
  <c r="AU79" i="38" s="1"/>
  <c r="AV79" i="38" s="1"/>
  <c r="AW79" i="38" s="1"/>
  <c r="AX79" i="38" s="1"/>
  <c r="AY79" i="38" s="1"/>
  <c r="AZ79" i="38" s="1"/>
  <c r="BA79" i="38" s="1"/>
  <c r="BB79" i="38" s="1"/>
  <c r="BC79" i="38" s="1"/>
  <c r="BD79" i="38" s="1"/>
  <c r="BE79" i="38" s="1"/>
  <c r="BF79" i="38" s="1"/>
  <c r="BG79" i="38" s="1"/>
  <c r="BH79" i="38" s="1"/>
  <c r="BI79" i="38" s="1"/>
  <c r="BJ79" i="38" s="1"/>
  <c r="BK79" i="38" s="1"/>
  <c r="BL79" i="38" s="1"/>
  <c r="BM79" i="38" s="1"/>
  <c r="BN79" i="38" s="1"/>
  <c r="BO79" i="38" s="1"/>
  <c r="BP79" i="38" s="1"/>
  <c r="BQ79" i="38" s="1"/>
  <c r="BR79" i="38" s="1"/>
  <c r="BS79" i="38" s="1"/>
  <c r="BT79" i="38" s="1"/>
  <c r="BU79" i="38" s="1"/>
  <c r="BV79" i="38" s="1"/>
  <c r="BW79" i="38" s="1"/>
  <c r="BX79" i="38" s="1"/>
  <c r="BY79" i="38" s="1"/>
  <c r="BZ79" i="38" s="1"/>
  <c r="CA79" i="38" s="1"/>
  <c r="CB79" i="38" s="1"/>
  <c r="CC79" i="38" s="1"/>
  <c r="CD79" i="38" s="1"/>
  <c r="CE79" i="38" s="1"/>
  <c r="CF79" i="38" s="1"/>
  <c r="CG79" i="38" s="1"/>
  <c r="CH79" i="38" s="1"/>
  <c r="CI79" i="38" s="1"/>
  <c r="CJ79" i="38" s="1"/>
  <c r="CK79" i="38" s="1"/>
  <c r="CL79" i="38" s="1"/>
  <c r="CM79" i="38" s="1"/>
  <c r="CN79" i="38" s="1"/>
  <c r="CO79" i="38" s="1"/>
  <c r="CP79" i="38" s="1"/>
  <c r="CQ79" i="38" s="1"/>
  <c r="CR79" i="38" s="1"/>
  <c r="CS79" i="38" s="1"/>
  <c r="CT79" i="38" s="1"/>
  <c r="CU79" i="38" s="1"/>
  <c r="CV79" i="38" s="1"/>
  <c r="CW79" i="38" s="1"/>
  <c r="CX79" i="38" s="1"/>
  <c r="CY79" i="38" s="1"/>
  <c r="CZ79" i="38" s="1"/>
  <c r="DA79" i="38" s="1"/>
  <c r="DB79" i="38" s="1"/>
  <c r="DC79" i="38" s="1"/>
  <c r="DD79" i="38" s="1"/>
  <c r="DE79" i="38" s="1"/>
  <c r="DF79" i="38" s="1"/>
  <c r="DG79" i="38" s="1"/>
  <c r="DH79" i="38" s="1"/>
  <c r="DI79" i="38" s="1"/>
  <c r="DJ79" i="38" s="1"/>
  <c r="DK79" i="38" s="1"/>
  <c r="DL79" i="38" s="1"/>
  <c r="DM79" i="38" s="1"/>
  <c r="DN79" i="38" s="1"/>
  <c r="DO79" i="38" s="1"/>
  <c r="DP79" i="38" s="1"/>
  <c r="DQ79" i="38" s="1"/>
  <c r="DR79" i="38" s="1"/>
  <c r="DS79" i="38" s="1"/>
  <c r="DT79" i="38" s="1"/>
  <c r="DU79" i="38" s="1"/>
  <c r="DV79" i="38" s="1"/>
  <c r="DW79" i="38" s="1"/>
  <c r="DX79" i="38" s="1"/>
  <c r="DY79" i="38" s="1"/>
  <c r="DZ79" i="38" s="1"/>
  <c r="EA79" i="38" s="1"/>
  <c r="EB79" i="38" s="1"/>
  <c r="EC79" i="38" s="1"/>
  <c r="ED79" i="38" s="1"/>
  <c r="EE79" i="38" s="1"/>
  <c r="EF79" i="38" s="1"/>
  <c r="EG79" i="38" s="1"/>
  <c r="EH79" i="38" s="1"/>
  <c r="EI79" i="38" s="1"/>
  <c r="EJ79" i="38" s="1"/>
  <c r="EK79" i="38" s="1"/>
  <c r="EL79" i="38" s="1"/>
  <c r="EM79" i="38" s="1"/>
  <c r="EN79" i="38" s="1"/>
  <c r="EO79" i="38" s="1"/>
  <c r="EP79" i="38" s="1"/>
  <c r="EQ79" i="38" s="1"/>
  <c r="ER79" i="38" s="1"/>
  <c r="ES79" i="38" s="1"/>
  <c r="ET79" i="38" s="1"/>
  <c r="EU79" i="38" s="1"/>
  <c r="EV79" i="38" s="1"/>
  <c r="EW79" i="38" s="1"/>
  <c r="EX79" i="38" s="1"/>
  <c r="EY79" i="38" s="1"/>
  <c r="EZ79" i="38" s="1"/>
  <c r="FA79" i="38" s="1"/>
  <c r="FB79" i="38" s="1"/>
  <c r="FC79" i="38" s="1"/>
  <c r="FD79" i="38" s="1"/>
  <c r="FE79" i="38" s="1"/>
  <c r="FF79" i="38" s="1"/>
  <c r="FG79" i="38" s="1"/>
  <c r="FH79" i="38" s="1"/>
  <c r="FI79" i="38" s="1"/>
  <c r="FJ79" i="38" s="1"/>
  <c r="FK79" i="38" s="1"/>
  <c r="FL79" i="38" s="1"/>
  <c r="FM79" i="38" s="1"/>
  <c r="FN79" i="38" s="1"/>
  <c r="FO79" i="38" s="1"/>
  <c r="FP79" i="38" s="1"/>
  <c r="FQ79" i="38" s="1"/>
  <c r="FR79" i="38" s="1"/>
  <c r="FS79" i="38" s="1"/>
  <c r="FT79" i="38" s="1"/>
  <c r="FU79" i="38" s="1"/>
  <c r="FV79" i="38" s="1"/>
  <c r="FW79" i="38" s="1"/>
  <c r="FX79" i="38" s="1"/>
  <c r="FY79" i="38" s="1"/>
  <c r="FZ79" i="38" s="1"/>
  <c r="GA79" i="38" s="1"/>
  <c r="GB79" i="38" s="1"/>
  <c r="GC79" i="38" s="1"/>
  <c r="GD79" i="38" s="1"/>
  <c r="GE79" i="38" s="1"/>
  <c r="GF79" i="38" s="1"/>
  <c r="GG79" i="38" s="1"/>
  <c r="GH79" i="38" s="1"/>
  <c r="GI79" i="38" s="1"/>
  <c r="GJ79" i="38" s="1"/>
  <c r="GK79" i="38" s="1"/>
  <c r="GL79" i="38" s="1"/>
  <c r="GM79" i="38" s="1"/>
  <c r="GN79" i="38" s="1"/>
  <c r="GO79" i="38" s="1"/>
  <c r="GP79" i="38" s="1"/>
  <c r="GQ79" i="38" s="1"/>
  <c r="GR79" i="38" s="1"/>
  <c r="GS79" i="38" s="1"/>
  <c r="GT79" i="38" s="1"/>
  <c r="GU79" i="38" s="1"/>
  <c r="GV79" i="38" s="1"/>
  <c r="GW79" i="38" s="1"/>
  <c r="GX79" i="38" s="1"/>
  <c r="GY79" i="38" s="1"/>
  <c r="GZ79" i="38" s="1"/>
  <c r="HA79" i="38" s="1"/>
  <c r="HB79" i="38" s="1"/>
  <c r="HC79" i="38" s="1"/>
  <c r="HD79" i="38" s="1"/>
  <c r="HE79" i="38" s="1"/>
  <c r="HF79" i="38" s="1"/>
  <c r="HG79" i="38" s="1"/>
  <c r="HH79" i="38" s="1"/>
  <c r="HI79" i="38" s="1"/>
  <c r="HJ79" i="38" s="1"/>
  <c r="HK79" i="38" s="1"/>
  <c r="HL79" i="38" s="1"/>
  <c r="HM79" i="38" s="1"/>
  <c r="HN79" i="38" s="1"/>
  <c r="HO79" i="38" s="1"/>
  <c r="HP79" i="38" s="1"/>
  <c r="HQ79" i="38" s="1"/>
  <c r="HR79" i="38" s="1"/>
  <c r="HS79" i="38" s="1"/>
  <c r="HT79" i="38" s="1"/>
  <c r="HU79" i="38" s="1"/>
  <c r="HV79" i="38" s="1"/>
  <c r="HW79" i="38" s="1"/>
  <c r="HX79" i="38" s="1"/>
  <c r="HY79" i="38" s="1"/>
  <c r="HZ79" i="38" s="1"/>
  <c r="IA79" i="38" s="1"/>
  <c r="IB79" i="38" s="1"/>
  <c r="IC79" i="38" s="1"/>
  <c r="ID79" i="38" s="1"/>
  <c r="IE79" i="38" s="1"/>
  <c r="IF79" i="38" s="1"/>
  <c r="IG79" i="38" s="1"/>
  <c r="IH79" i="38" s="1"/>
  <c r="II79" i="38" s="1"/>
  <c r="IJ79" i="38" s="1"/>
  <c r="IK79" i="38" s="1"/>
  <c r="IL79" i="38" s="1"/>
  <c r="IM79" i="38" s="1"/>
  <c r="IN79" i="38" s="1"/>
  <c r="IO79" i="38" s="1"/>
  <c r="IP79" i="38" s="1"/>
  <c r="IQ79" i="38" s="1"/>
  <c r="IR79" i="38" s="1"/>
  <c r="IS79" i="38" s="1"/>
  <c r="IT79" i="38" s="1"/>
  <c r="IU79" i="38" s="1"/>
  <c r="IV79" i="38" s="1"/>
  <c r="IW79" i="38" s="1"/>
  <c r="IX79" i="38" s="1"/>
  <c r="IY79" i="38" s="1"/>
  <c r="IZ79" i="38" s="1"/>
  <c r="JA79" i="38" s="1"/>
  <c r="JB79" i="38" s="1"/>
  <c r="JC79" i="38" s="1"/>
  <c r="JD79" i="38" s="1"/>
  <c r="JE79" i="38" s="1"/>
  <c r="JF79" i="38" s="1"/>
  <c r="JG79" i="38" s="1"/>
  <c r="JH79" i="38" s="1"/>
  <c r="JI79" i="38" s="1"/>
  <c r="JJ79" i="38" s="1"/>
  <c r="JK79" i="38" s="1"/>
  <c r="JL79" i="38" s="1"/>
  <c r="JM79" i="38" s="1"/>
  <c r="JN79" i="38" s="1"/>
  <c r="JO79" i="38" s="1"/>
  <c r="JP79" i="38" s="1"/>
  <c r="JQ79" i="38" s="1"/>
  <c r="JR79" i="38" s="1"/>
  <c r="JS79" i="38" s="1"/>
  <c r="JT79" i="38" s="1"/>
  <c r="JU79" i="38" s="1"/>
  <c r="JV79" i="38" s="1"/>
  <c r="JW79" i="38" s="1"/>
  <c r="JX79" i="38" s="1"/>
  <c r="JY79" i="38" s="1"/>
  <c r="JZ79" i="38" s="1"/>
  <c r="KA79" i="38" s="1"/>
  <c r="KB79" i="38" s="1"/>
  <c r="KC79" i="38" s="1"/>
  <c r="KD79" i="38" s="1"/>
  <c r="KE79" i="38" s="1"/>
  <c r="KF79" i="38" s="1"/>
  <c r="KG79" i="38" s="1"/>
  <c r="KH79" i="38" s="1"/>
  <c r="KI79" i="38" s="1"/>
  <c r="KJ79" i="38" s="1"/>
  <c r="KK79" i="38" s="1"/>
  <c r="KL79" i="38" s="1"/>
  <c r="KM79" i="38" s="1"/>
  <c r="KN79" i="38" s="1"/>
  <c r="KO79" i="38" s="1"/>
  <c r="KP79" i="38" s="1"/>
  <c r="KQ79" i="38" s="1"/>
  <c r="KR79" i="38" s="1"/>
  <c r="KS79" i="38" s="1"/>
  <c r="KT79" i="38" s="1"/>
  <c r="KU79" i="38" s="1"/>
  <c r="KV79" i="38" s="1"/>
  <c r="KW79" i="38" s="1"/>
  <c r="KX79" i="38" s="1"/>
  <c r="KY79" i="38" s="1"/>
  <c r="KZ79" i="38" s="1"/>
  <c r="LA79" i="38" s="1"/>
  <c r="LB79" i="38" s="1"/>
  <c r="LC79" i="38" s="1"/>
  <c r="LD79" i="38" s="1"/>
  <c r="LE79" i="38" s="1"/>
  <c r="LF79" i="38" s="1"/>
  <c r="LG79" i="38" s="1"/>
  <c r="LH79" i="38" s="1"/>
  <c r="LI79" i="38" s="1"/>
  <c r="LJ79" i="38" s="1"/>
  <c r="LK79" i="38" s="1"/>
  <c r="LL79" i="38" s="1"/>
  <c r="LM79" i="38" s="1"/>
  <c r="LN79" i="38" s="1"/>
  <c r="LO79" i="38" s="1"/>
  <c r="LP79" i="38" s="1"/>
  <c r="LQ79" i="38" s="1"/>
  <c r="LR79" i="38" s="1"/>
  <c r="LS79" i="38" s="1"/>
  <c r="LT79" i="38" s="1"/>
  <c r="LU79" i="38" s="1"/>
  <c r="LV79" i="38" s="1"/>
  <c r="LW79" i="38" s="1"/>
  <c r="LX79" i="38" s="1"/>
  <c r="LY79" i="38" s="1"/>
  <c r="LZ79" i="38" s="1"/>
  <c r="MA79" i="38" s="1"/>
  <c r="MB79" i="38" s="1"/>
  <c r="MC79" i="38" s="1"/>
  <c r="MD79" i="38" s="1"/>
  <c r="ME79" i="38" s="1"/>
  <c r="MF79" i="38" s="1"/>
  <c r="MG79" i="38" s="1"/>
  <c r="MH79" i="38" s="1"/>
  <c r="MI79" i="38" s="1"/>
  <c r="MJ79" i="38" s="1"/>
  <c r="MK79" i="38" s="1"/>
  <c r="ML79" i="38" s="1"/>
  <c r="MM79" i="38" s="1"/>
  <c r="MN79" i="38" s="1"/>
  <c r="MO79" i="38" s="1"/>
  <c r="MP79" i="38" s="1"/>
  <c r="MQ79" i="38" s="1"/>
  <c r="MR79" i="38" s="1"/>
  <c r="MS79" i="38" s="1"/>
  <c r="MT79" i="38" s="1"/>
  <c r="MU79" i="38" s="1"/>
  <c r="MV79" i="38" s="1"/>
  <c r="MW79" i="38" s="1"/>
  <c r="MX79" i="38" s="1"/>
  <c r="MY79" i="38" s="1"/>
  <c r="MZ79" i="38" s="1"/>
  <c r="NA79" i="38" s="1"/>
  <c r="NB79" i="38" s="1"/>
  <c r="NC79" i="38" s="1"/>
  <c r="ND79" i="38" s="1"/>
  <c r="NE79" i="38" s="1"/>
  <c r="NF79" i="38" s="1"/>
  <c r="NG79" i="38" s="1"/>
  <c r="NH79" i="38" s="1"/>
  <c r="NI79" i="38" s="1"/>
  <c r="NJ79" i="38" s="1"/>
  <c r="NK79" i="38" s="1"/>
  <c r="NL79" i="38" s="1"/>
  <c r="NM79" i="38" s="1"/>
  <c r="NN79" i="38" s="1"/>
  <c r="NO79" i="38" s="1"/>
  <c r="NP79" i="38" s="1"/>
  <c r="NQ79" i="38" s="1"/>
  <c r="NR79" i="38" s="1"/>
  <c r="NS79" i="38" s="1"/>
  <c r="NT79" i="38" s="1"/>
  <c r="NU79" i="38" s="1"/>
  <c r="NV79" i="38" s="1"/>
  <c r="NW79" i="38" s="1"/>
  <c r="NX79" i="38" s="1"/>
  <c r="NY79" i="38" s="1"/>
  <c r="NZ79" i="38" s="1"/>
  <c r="OA79" i="38" s="1"/>
  <c r="OB79" i="38" s="1"/>
  <c r="OC79" i="38" s="1"/>
  <c r="OD79" i="38" s="1"/>
  <c r="OE79" i="38" s="1"/>
  <c r="OF79" i="38" s="1"/>
  <c r="OG79" i="38" s="1"/>
  <c r="OH79" i="38" s="1"/>
  <c r="OI79" i="38" s="1"/>
  <c r="OJ79" i="38" s="1"/>
  <c r="OK79" i="38" s="1"/>
  <c r="OL79" i="38" s="1"/>
  <c r="OM79" i="38" s="1"/>
  <c r="ON79" i="38" s="1"/>
  <c r="OO79" i="38" s="1"/>
  <c r="OP79" i="38" s="1"/>
  <c r="OQ79" i="38" s="1"/>
  <c r="OR79" i="38" s="1"/>
  <c r="OS79" i="38" s="1"/>
  <c r="OT79" i="38" s="1"/>
  <c r="OU79" i="38" s="1"/>
  <c r="OV79" i="38" s="1"/>
  <c r="OW79" i="38" s="1"/>
  <c r="OX79" i="38" s="1"/>
  <c r="OY79" i="38" s="1"/>
  <c r="OZ79" i="38" s="1"/>
  <c r="PA79" i="38" s="1"/>
  <c r="PB79" i="38" s="1"/>
  <c r="PC79" i="38" s="1"/>
  <c r="PD79" i="38" s="1"/>
  <c r="PE79" i="38" s="1"/>
  <c r="PF79" i="38" s="1"/>
  <c r="PG79" i="38" s="1"/>
  <c r="PH79" i="38" s="1"/>
  <c r="PI79" i="38" s="1"/>
  <c r="PJ79" i="38" s="1"/>
  <c r="PK79" i="38" s="1"/>
  <c r="PL79" i="38" s="1"/>
  <c r="PM79" i="38" s="1"/>
  <c r="PN79" i="38" s="1"/>
  <c r="PO79" i="38" s="1"/>
  <c r="PP79" i="38" s="1"/>
  <c r="PQ79" i="38" s="1"/>
  <c r="PR79" i="38" s="1"/>
  <c r="PS79" i="38" s="1"/>
  <c r="PT79" i="38" s="1"/>
  <c r="PU79" i="38" s="1"/>
  <c r="PV79" i="38" s="1"/>
  <c r="PW79" i="38" s="1"/>
  <c r="PX79" i="38" s="1"/>
  <c r="PY79" i="38" s="1"/>
  <c r="PZ79" i="38" s="1"/>
  <c r="QA79" i="38" s="1"/>
  <c r="QB79" i="38" s="1"/>
  <c r="QC79" i="38" s="1"/>
  <c r="QD79" i="38" s="1"/>
  <c r="QE79" i="38" s="1"/>
  <c r="QF79" i="38" s="1"/>
  <c r="QG79" i="38" s="1"/>
  <c r="QH79" i="38" s="1"/>
  <c r="QI79" i="38" s="1"/>
  <c r="QJ79" i="38" s="1"/>
  <c r="QK79" i="38" s="1"/>
  <c r="QL79" i="38" s="1"/>
  <c r="QM79" i="38" s="1"/>
  <c r="QN79" i="38" s="1"/>
  <c r="QO79" i="38" s="1"/>
  <c r="QP79" i="38" s="1"/>
  <c r="QQ79" i="38" s="1"/>
  <c r="QR79" i="38" s="1"/>
  <c r="QS79" i="38" s="1"/>
  <c r="QT79" i="38" s="1"/>
  <c r="QU79" i="38" s="1"/>
  <c r="QV79" i="38" s="1"/>
  <c r="QW79" i="38" s="1"/>
  <c r="QX79" i="38" s="1"/>
  <c r="QY79" i="38" s="1"/>
  <c r="QZ79" i="38" s="1"/>
  <c r="RA79" i="38" s="1"/>
  <c r="RB79" i="38" s="1"/>
  <c r="RC79" i="38" s="1"/>
  <c r="RD79" i="38" s="1"/>
  <c r="RE79" i="38" s="1"/>
  <c r="RF79" i="38" s="1"/>
  <c r="RG79" i="38" s="1"/>
  <c r="RH79" i="38" s="1"/>
  <c r="RI79" i="38" s="1"/>
  <c r="RJ79" i="38" s="1"/>
  <c r="RK79" i="38" s="1"/>
  <c r="RL79" i="38" s="1"/>
  <c r="RM79" i="38" s="1"/>
  <c r="RN79" i="38" s="1"/>
  <c r="RO79" i="38" s="1"/>
  <c r="RP79" i="38" s="1"/>
  <c r="RQ79" i="38" s="1"/>
  <c r="RR79" i="38" s="1"/>
  <c r="RS79" i="38" s="1"/>
  <c r="RT79" i="38" s="1"/>
  <c r="RU79" i="38" s="1"/>
  <c r="RV79" i="38" s="1"/>
  <c r="RW79" i="38" s="1"/>
  <c r="RX79" i="38" s="1"/>
  <c r="RY79" i="38" s="1"/>
  <c r="RZ79" i="38" s="1"/>
  <c r="SA79" i="38" s="1"/>
  <c r="RS52" i="38"/>
  <c r="OJ52" i="38"/>
  <c r="LB52" i="38"/>
  <c r="HT52" i="38"/>
  <c r="EK52" i="38"/>
  <c r="BC52" i="38"/>
  <c r="D50" i="38"/>
  <c r="E50" i="38" s="1"/>
  <c r="F50" i="38" s="1"/>
  <c r="G50" i="38" s="1"/>
  <c r="H50" i="38" s="1"/>
  <c r="I50" i="38" s="1"/>
  <c r="J50" i="38" s="1"/>
  <c r="K50" i="38" s="1"/>
  <c r="L50" i="38" s="1"/>
  <c r="M50" i="38" s="1"/>
  <c r="N50" i="38" s="1"/>
  <c r="O50" i="38" s="1"/>
  <c r="P50" i="38" s="1"/>
  <c r="Q50" i="38" s="1"/>
  <c r="R50" i="38" s="1"/>
  <c r="S50" i="38" s="1"/>
  <c r="T50" i="38" s="1"/>
  <c r="U50" i="38" s="1"/>
  <c r="V50" i="38" s="1"/>
  <c r="W50" i="38" s="1"/>
  <c r="X50" i="38" s="1"/>
  <c r="Y50" i="38" s="1"/>
  <c r="Z50" i="38" s="1"/>
  <c r="AA50" i="38" s="1"/>
  <c r="AB50" i="38" s="1"/>
  <c r="AC50" i="38" s="1"/>
  <c r="AD50" i="38" s="1"/>
  <c r="AE50" i="38" s="1"/>
  <c r="AF50" i="38" s="1"/>
  <c r="AG50" i="38" s="1"/>
  <c r="AH50" i="38" s="1"/>
  <c r="AI50" i="38" s="1"/>
  <c r="AJ50" i="38" s="1"/>
  <c r="AK50" i="38" s="1"/>
  <c r="AL50" i="38" s="1"/>
  <c r="AM50" i="38" s="1"/>
  <c r="AN50" i="38" s="1"/>
  <c r="AO50" i="38" s="1"/>
  <c r="AP50" i="38" s="1"/>
  <c r="AQ50" i="38" s="1"/>
  <c r="AR50" i="38" s="1"/>
  <c r="AS50" i="38" s="1"/>
  <c r="AT50" i="38" s="1"/>
  <c r="AU50" i="38" s="1"/>
  <c r="AV50" i="38" s="1"/>
  <c r="AW50" i="38" s="1"/>
  <c r="AX50" i="38" s="1"/>
  <c r="AY50" i="38" s="1"/>
  <c r="AZ50" i="38" s="1"/>
  <c r="BA50" i="38" s="1"/>
  <c r="BB50" i="38" s="1"/>
  <c r="BC50" i="38" s="1"/>
  <c r="BD50" i="38" s="1"/>
  <c r="BE50" i="38" s="1"/>
  <c r="BF50" i="38" s="1"/>
  <c r="BG50" i="38" s="1"/>
  <c r="BH50" i="38" s="1"/>
  <c r="BI50" i="38" s="1"/>
  <c r="BJ50" i="38" s="1"/>
  <c r="BK50" i="38" s="1"/>
  <c r="BL50" i="38" s="1"/>
  <c r="BM50" i="38" s="1"/>
  <c r="BN50" i="38" s="1"/>
  <c r="BO50" i="38" s="1"/>
  <c r="BP50" i="38" s="1"/>
  <c r="BQ50" i="38" s="1"/>
  <c r="BR50" i="38" s="1"/>
  <c r="BS50" i="38" s="1"/>
  <c r="BT50" i="38" s="1"/>
  <c r="BU50" i="38" s="1"/>
  <c r="BV50" i="38" s="1"/>
  <c r="BW50" i="38" s="1"/>
  <c r="BX50" i="38" s="1"/>
  <c r="BY50" i="38" s="1"/>
  <c r="BZ50" i="38" s="1"/>
  <c r="CA50" i="38" s="1"/>
  <c r="CB50" i="38" s="1"/>
  <c r="CC50" i="38" s="1"/>
  <c r="CD50" i="38" s="1"/>
  <c r="CE50" i="38" s="1"/>
  <c r="CF50" i="38" s="1"/>
  <c r="CG50" i="38" s="1"/>
  <c r="CH50" i="38" s="1"/>
  <c r="CI50" i="38" s="1"/>
  <c r="CJ50" i="38" s="1"/>
  <c r="CK50" i="38" s="1"/>
  <c r="CL50" i="38" s="1"/>
  <c r="CM50" i="38" s="1"/>
  <c r="CN50" i="38" s="1"/>
  <c r="CO50" i="38" s="1"/>
  <c r="CP50" i="38" s="1"/>
  <c r="CQ50" i="38" s="1"/>
  <c r="CR50" i="38" s="1"/>
  <c r="CS50" i="38" s="1"/>
  <c r="CT50" i="38" s="1"/>
  <c r="CU50" i="38" s="1"/>
  <c r="CV50" i="38" s="1"/>
  <c r="CW50" i="38" s="1"/>
  <c r="CX50" i="38" s="1"/>
  <c r="CY50" i="38" s="1"/>
  <c r="CZ50" i="38" s="1"/>
  <c r="DA50" i="38" s="1"/>
  <c r="DB50" i="38" s="1"/>
  <c r="DC50" i="38" s="1"/>
  <c r="DD50" i="38" s="1"/>
  <c r="DE50" i="38" s="1"/>
  <c r="DF50" i="38" s="1"/>
  <c r="DG50" i="38" s="1"/>
  <c r="DH50" i="38" s="1"/>
  <c r="DI50" i="38" s="1"/>
  <c r="DJ50" i="38" s="1"/>
  <c r="DK50" i="38" s="1"/>
  <c r="DL50" i="38" s="1"/>
  <c r="DM50" i="38" s="1"/>
  <c r="DN50" i="38" s="1"/>
  <c r="DO50" i="38" s="1"/>
  <c r="DP50" i="38" s="1"/>
  <c r="DQ50" i="38" s="1"/>
  <c r="DR50" i="38" s="1"/>
  <c r="DS50" i="38" s="1"/>
  <c r="DT50" i="38" s="1"/>
  <c r="DU50" i="38" s="1"/>
  <c r="DV50" i="38" s="1"/>
  <c r="DW50" i="38" s="1"/>
  <c r="DX50" i="38" s="1"/>
  <c r="DY50" i="38" s="1"/>
  <c r="DZ50" i="38" s="1"/>
  <c r="EA50" i="38" s="1"/>
  <c r="EB50" i="38" s="1"/>
  <c r="EC50" i="38" s="1"/>
  <c r="ED50" i="38" s="1"/>
  <c r="EE50" i="38" s="1"/>
  <c r="EF50" i="38" s="1"/>
  <c r="EG50" i="38" s="1"/>
  <c r="EH50" i="38" s="1"/>
  <c r="EI50" i="38" s="1"/>
  <c r="EJ50" i="38" s="1"/>
  <c r="EK50" i="38" s="1"/>
  <c r="EL50" i="38" s="1"/>
  <c r="EM50" i="38" s="1"/>
  <c r="EN50" i="38" s="1"/>
  <c r="EO50" i="38" s="1"/>
  <c r="EP50" i="38" s="1"/>
  <c r="EQ50" i="38" s="1"/>
  <c r="ER50" i="38" s="1"/>
  <c r="ES50" i="38" s="1"/>
  <c r="ET50" i="38" s="1"/>
  <c r="EU50" i="38" s="1"/>
  <c r="EV50" i="38" s="1"/>
  <c r="EW50" i="38" s="1"/>
  <c r="EX50" i="38" s="1"/>
  <c r="EY50" i="38" s="1"/>
  <c r="EZ50" i="38" s="1"/>
  <c r="FA50" i="38" s="1"/>
  <c r="FB50" i="38" s="1"/>
  <c r="FC50" i="38" s="1"/>
  <c r="FD50" i="38" s="1"/>
  <c r="FE50" i="38" s="1"/>
  <c r="FF50" i="38" s="1"/>
  <c r="FG50" i="38" s="1"/>
  <c r="FH50" i="38" s="1"/>
  <c r="FI50" i="38" s="1"/>
  <c r="FJ50" i="38" s="1"/>
  <c r="FK50" i="38" s="1"/>
  <c r="FL50" i="38" s="1"/>
  <c r="FM50" i="38" s="1"/>
  <c r="FN50" i="38" s="1"/>
  <c r="FO50" i="38" s="1"/>
  <c r="FP50" i="38" s="1"/>
  <c r="FQ50" i="38" s="1"/>
  <c r="FR50" i="38" s="1"/>
  <c r="FS50" i="38" s="1"/>
  <c r="FT50" i="38" s="1"/>
  <c r="FU50" i="38" s="1"/>
  <c r="FV50" i="38" s="1"/>
  <c r="FW50" i="38" s="1"/>
  <c r="FX50" i="38" s="1"/>
  <c r="FY50" i="38" s="1"/>
  <c r="FZ50" i="38" s="1"/>
  <c r="GA50" i="38" s="1"/>
  <c r="GB50" i="38" s="1"/>
  <c r="GC50" i="38" s="1"/>
  <c r="GD50" i="38" s="1"/>
  <c r="GE50" i="38" s="1"/>
  <c r="GF50" i="38" s="1"/>
  <c r="GG50" i="38" s="1"/>
  <c r="GH50" i="38" s="1"/>
  <c r="GI50" i="38" s="1"/>
  <c r="GJ50" i="38" s="1"/>
  <c r="GK50" i="38" s="1"/>
  <c r="GL50" i="38" s="1"/>
  <c r="GM50" i="38" s="1"/>
  <c r="GN50" i="38" s="1"/>
  <c r="GO50" i="38" s="1"/>
  <c r="GP50" i="38" s="1"/>
  <c r="GQ50" i="38" s="1"/>
  <c r="GR50" i="38" s="1"/>
  <c r="GS50" i="38" s="1"/>
  <c r="GT50" i="38" s="1"/>
  <c r="GU50" i="38" s="1"/>
  <c r="GV50" i="38" s="1"/>
  <c r="GW50" i="38" s="1"/>
  <c r="GX50" i="38" s="1"/>
  <c r="GY50" i="38" s="1"/>
  <c r="GZ50" i="38" s="1"/>
  <c r="HA50" i="38" s="1"/>
  <c r="HB50" i="38" s="1"/>
  <c r="HC50" i="38" s="1"/>
  <c r="HD50" i="38" s="1"/>
  <c r="HE50" i="38" s="1"/>
  <c r="HF50" i="38" s="1"/>
  <c r="HG50" i="38" s="1"/>
  <c r="HH50" i="38" s="1"/>
  <c r="HI50" i="38" s="1"/>
  <c r="HJ50" i="38" s="1"/>
  <c r="HK50" i="38" s="1"/>
  <c r="HL50" i="38" s="1"/>
  <c r="HM50" i="38" s="1"/>
  <c r="HN50" i="38" s="1"/>
  <c r="HO50" i="38" s="1"/>
  <c r="HP50" i="38" s="1"/>
  <c r="HQ50" i="38" s="1"/>
  <c r="HR50" i="38" s="1"/>
  <c r="HS50" i="38" s="1"/>
  <c r="HT50" i="38" s="1"/>
  <c r="HU50" i="38" s="1"/>
  <c r="HV50" i="38" s="1"/>
  <c r="HW50" i="38" s="1"/>
  <c r="HX50" i="38" s="1"/>
  <c r="HY50" i="38" s="1"/>
  <c r="HZ50" i="38" s="1"/>
  <c r="IA50" i="38" s="1"/>
  <c r="IB50" i="38" s="1"/>
  <c r="IC50" i="38" s="1"/>
  <c r="ID50" i="38" s="1"/>
  <c r="IE50" i="38" s="1"/>
  <c r="IF50" i="38" s="1"/>
  <c r="IG50" i="38" s="1"/>
  <c r="IH50" i="38" s="1"/>
  <c r="II50" i="38" s="1"/>
  <c r="IJ50" i="38" s="1"/>
  <c r="IK50" i="38" s="1"/>
  <c r="IL50" i="38" s="1"/>
  <c r="IM50" i="38" s="1"/>
  <c r="IN50" i="38" s="1"/>
  <c r="IO50" i="38" s="1"/>
  <c r="IP50" i="38" s="1"/>
  <c r="IQ50" i="38" s="1"/>
  <c r="IR50" i="38" s="1"/>
  <c r="IS50" i="38" s="1"/>
  <c r="IT50" i="38" s="1"/>
  <c r="IU50" i="38" s="1"/>
  <c r="IV50" i="38" s="1"/>
  <c r="IW50" i="38" s="1"/>
  <c r="IX50" i="38" s="1"/>
  <c r="IY50" i="38" s="1"/>
  <c r="IZ50" i="38" s="1"/>
  <c r="JA50" i="38" s="1"/>
  <c r="JB50" i="38" s="1"/>
  <c r="JC50" i="38" s="1"/>
  <c r="JD50" i="38" s="1"/>
  <c r="JE50" i="38" s="1"/>
  <c r="JF50" i="38" s="1"/>
  <c r="JG50" i="38" s="1"/>
  <c r="JH50" i="38" s="1"/>
  <c r="JI50" i="38" s="1"/>
  <c r="JJ50" i="38" s="1"/>
  <c r="JK50" i="38" s="1"/>
  <c r="JL50" i="38" s="1"/>
  <c r="JM50" i="38" s="1"/>
  <c r="JN50" i="38" s="1"/>
  <c r="JO50" i="38" s="1"/>
  <c r="JP50" i="38" s="1"/>
  <c r="JQ50" i="38" s="1"/>
  <c r="JR50" i="38" s="1"/>
  <c r="JS50" i="38" s="1"/>
  <c r="JT50" i="38" s="1"/>
  <c r="JU50" i="38" s="1"/>
  <c r="JV50" i="38" s="1"/>
  <c r="JW50" i="38" s="1"/>
  <c r="JX50" i="38" s="1"/>
  <c r="JY50" i="38" s="1"/>
  <c r="JZ50" i="38" s="1"/>
  <c r="KA50" i="38" s="1"/>
  <c r="KB50" i="38" s="1"/>
  <c r="KC50" i="38" s="1"/>
  <c r="KD50" i="38" s="1"/>
  <c r="KE50" i="38" s="1"/>
  <c r="KF50" i="38" s="1"/>
  <c r="KG50" i="38" s="1"/>
  <c r="KH50" i="38" s="1"/>
  <c r="KI50" i="38" s="1"/>
  <c r="KJ50" i="38" s="1"/>
  <c r="KK50" i="38" s="1"/>
  <c r="KL50" i="38" s="1"/>
  <c r="KM50" i="38" s="1"/>
  <c r="KN50" i="38" s="1"/>
  <c r="KO50" i="38" s="1"/>
  <c r="KP50" i="38" s="1"/>
  <c r="KQ50" i="38" s="1"/>
  <c r="KR50" i="38" s="1"/>
  <c r="KS50" i="38" s="1"/>
  <c r="KT50" i="38" s="1"/>
  <c r="KU50" i="38" s="1"/>
  <c r="KV50" i="38" s="1"/>
  <c r="KW50" i="38" s="1"/>
  <c r="KX50" i="38" s="1"/>
  <c r="KY50" i="38" s="1"/>
  <c r="KZ50" i="38" s="1"/>
  <c r="LA50" i="38" s="1"/>
  <c r="LB50" i="38" s="1"/>
  <c r="LC50" i="38" s="1"/>
  <c r="LD50" i="38" s="1"/>
  <c r="LE50" i="38" s="1"/>
  <c r="LF50" i="38" s="1"/>
  <c r="LG50" i="38" s="1"/>
  <c r="LH50" i="38" s="1"/>
  <c r="LI50" i="38" s="1"/>
  <c r="LJ50" i="38" s="1"/>
  <c r="LK50" i="38" s="1"/>
  <c r="LL50" i="38" s="1"/>
  <c r="LM50" i="38" s="1"/>
  <c r="LN50" i="38" s="1"/>
  <c r="LO50" i="38" s="1"/>
  <c r="LP50" i="38" s="1"/>
  <c r="LQ50" i="38" s="1"/>
  <c r="LR50" i="38" s="1"/>
  <c r="LS50" i="38" s="1"/>
  <c r="LT50" i="38" s="1"/>
  <c r="LU50" i="38" s="1"/>
  <c r="LV50" i="38" s="1"/>
  <c r="LW50" i="38" s="1"/>
  <c r="LX50" i="38" s="1"/>
  <c r="LY50" i="38" s="1"/>
  <c r="LZ50" i="38" s="1"/>
  <c r="MA50" i="38" s="1"/>
  <c r="MB50" i="38" s="1"/>
  <c r="MC50" i="38" s="1"/>
  <c r="MD50" i="38" s="1"/>
  <c r="ME50" i="38" s="1"/>
  <c r="MF50" i="38" s="1"/>
  <c r="MG50" i="38" s="1"/>
  <c r="MH50" i="38" s="1"/>
  <c r="MI50" i="38" s="1"/>
  <c r="MJ50" i="38" s="1"/>
  <c r="MK50" i="38" s="1"/>
  <c r="ML50" i="38" s="1"/>
  <c r="MM50" i="38" s="1"/>
  <c r="MN50" i="38" s="1"/>
  <c r="MO50" i="38" s="1"/>
  <c r="MP50" i="38" s="1"/>
  <c r="MQ50" i="38" s="1"/>
  <c r="MR50" i="38" s="1"/>
  <c r="MS50" i="38" s="1"/>
  <c r="MT50" i="38" s="1"/>
  <c r="MU50" i="38" s="1"/>
  <c r="MV50" i="38" s="1"/>
  <c r="MW50" i="38" s="1"/>
  <c r="MX50" i="38" s="1"/>
  <c r="MY50" i="38" s="1"/>
  <c r="MZ50" i="38" s="1"/>
  <c r="NA50" i="38" s="1"/>
  <c r="NB50" i="38" s="1"/>
  <c r="NC50" i="38" s="1"/>
  <c r="ND50" i="38" s="1"/>
  <c r="NE50" i="38" s="1"/>
  <c r="NF50" i="38" s="1"/>
  <c r="NG50" i="38" s="1"/>
  <c r="NH50" i="38" s="1"/>
  <c r="NI50" i="38" s="1"/>
  <c r="NJ50" i="38" s="1"/>
  <c r="NK50" i="38" s="1"/>
  <c r="NL50" i="38" s="1"/>
  <c r="NM50" i="38" s="1"/>
  <c r="NN50" i="38" s="1"/>
  <c r="NO50" i="38" s="1"/>
  <c r="NP50" i="38" s="1"/>
  <c r="NQ50" i="38" s="1"/>
  <c r="NR50" i="38" s="1"/>
  <c r="NS50" i="38" s="1"/>
  <c r="NT50" i="38" s="1"/>
  <c r="NU50" i="38" s="1"/>
  <c r="NV50" i="38" s="1"/>
  <c r="NW50" i="38" s="1"/>
  <c r="NX50" i="38" s="1"/>
  <c r="NY50" i="38" s="1"/>
  <c r="NZ50" i="38" s="1"/>
  <c r="OA50" i="38" s="1"/>
  <c r="OB50" i="38" s="1"/>
  <c r="OC50" i="38" s="1"/>
  <c r="OD50" i="38" s="1"/>
  <c r="OE50" i="38" s="1"/>
  <c r="OF50" i="38" s="1"/>
  <c r="OG50" i="38" s="1"/>
  <c r="OH50" i="38" s="1"/>
  <c r="OI50" i="38" s="1"/>
  <c r="OJ50" i="38" s="1"/>
  <c r="OK50" i="38" s="1"/>
  <c r="OL50" i="38" s="1"/>
  <c r="OM50" i="38" s="1"/>
  <c r="ON50" i="38" s="1"/>
  <c r="OO50" i="38" s="1"/>
  <c r="OP50" i="38" s="1"/>
  <c r="OQ50" i="38" s="1"/>
  <c r="OR50" i="38" s="1"/>
  <c r="OS50" i="38" s="1"/>
  <c r="OT50" i="38" s="1"/>
  <c r="OU50" i="38" s="1"/>
  <c r="OV50" i="38" s="1"/>
  <c r="OW50" i="38" s="1"/>
  <c r="OX50" i="38" s="1"/>
  <c r="OY50" i="38" s="1"/>
  <c r="OZ50" i="38" s="1"/>
  <c r="PA50" i="38" s="1"/>
  <c r="PB50" i="38" s="1"/>
  <c r="PC50" i="38" s="1"/>
  <c r="PD50" i="38" s="1"/>
  <c r="PE50" i="38" s="1"/>
  <c r="PF50" i="38" s="1"/>
  <c r="PG50" i="38" s="1"/>
  <c r="PH50" i="38" s="1"/>
  <c r="PI50" i="38" s="1"/>
  <c r="PJ50" i="38" s="1"/>
  <c r="PK50" i="38" s="1"/>
  <c r="PL50" i="38" s="1"/>
  <c r="PM50" i="38" s="1"/>
  <c r="PN50" i="38" s="1"/>
  <c r="PO50" i="38" s="1"/>
  <c r="PP50" i="38" s="1"/>
  <c r="PQ50" i="38" s="1"/>
  <c r="PR50" i="38" s="1"/>
  <c r="PS50" i="38" s="1"/>
  <c r="PT50" i="38" s="1"/>
  <c r="PU50" i="38" s="1"/>
  <c r="PV50" i="38" s="1"/>
  <c r="PW50" i="38" s="1"/>
  <c r="PX50" i="38" s="1"/>
  <c r="PY50" i="38" s="1"/>
  <c r="PZ50" i="38" s="1"/>
  <c r="QA50" i="38" s="1"/>
  <c r="QB50" i="38" s="1"/>
  <c r="QC50" i="38" s="1"/>
  <c r="QD50" i="38" s="1"/>
  <c r="QE50" i="38" s="1"/>
  <c r="QF50" i="38" s="1"/>
  <c r="QG50" i="38" s="1"/>
  <c r="QH50" i="38" s="1"/>
  <c r="QI50" i="38" s="1"/>
  <c r="QJ50" i="38" s="1"/>
  <c r="QK50" i="38" s="1"/>
  <c r="QL50" i="38" s="1"/>
  <c r="QM50" i="38" s="1"/>
  <c r="QN50" i="38" s="1"/>
  <c r="QO50" i="38" s="1"/>
  <c r="QP50" i="38" s="1"/>
  <c r="QQ50" i="38" s="1"/>
  <c r="QR50" i="38" s="1"/>
  <c r="QS50" i="38" s="1"/>
  <c r="QT50" i="38" s="1"/>
  <c r="QU50" i="38" s="1"/>
  <c r="QV50" i="38" s="1"/>
  <c r="QW50" i="38" s="1"/>
  <c r="QX50" i="38" s="1"/>
  <c r="QY50" i="38" s="1"/>
  <c r="QZ50" i="38" s="1"/>
  <c r="RA50" i="38" s="1"/>
  <c r="RB50" i="38" s="1"/>
  <c r="RC50" i="38" s="1"/>
  <c r="RD50" i="38" s="1"/>
  <c r="RE50" i="38" s="1"/>
  <c r="RF50" i="38" s="1"/>
  <c r="RG50" i="38" s="1"/>
  <c r="RH50" i="38" s="1"/>
  <c r="RI50" i="38" s="1"/>
  <c r="RJ50" i="38" s="1"/>
  <c r="RK50" i="38" s="1"/>
  <c r="RL50" i="38" s="1"/>
  <c r="RM50" i="38" s="1"/>
  <c r="RN50" i="38" s="1"/>
  <c r="RO50" i="38" s="1"/>
  <c r="RP50" i="38" s="1"/>
  <c r="RQ50" i="38" s="1"/>
  <c r="RR50" i="38" s="1"/>
  <c r="RS50" i="38" s="1"/>
  <c r="RT50" i="38" s="1"/>
  <c r="RU50" i="38" s="1"/>
  <c r="RV50" i="38" s="1"/>
  <c r="RW50" i="38" s="1"/>
  <c r="RX50" i="38" s="1"/>
  <c r="RY50" i="38" s="1"/>
  <c r="RZ50" i="38" s="1"/>
  <c r="SA50" i="38" s="1"/>
  <c r="B45" i="38"/>
  <c r="B44" i="38"/>
  <c r="B41" i="38"/>
  <c r="B39" i="38"/>
  <c r="B38" i="38"/>
  <c r="B32" i="38"/>
  <c r="F28" i="38"/>
  <c r="G28" i="38" s="1"/>
  <c r="H28" i="38" s="1"/>
  <c r="I28" i="38" s="1"/>
  <c r="J28" i="38" s="1"/>
  <c r="K28" i="38" s="1"/>
  <c r="L28" i="38" s="1"/>
  <c r="M28" i="38" s="1"/>
  <c r="N28" i="38" s="1"/>
  <c r="O28" i="38" s="1"/>
  <c r="P28" i="38" s="1"/>
  <c r="Q28" i="38" s="1"/>
  <c r="R28" i="38" s="1"/>
  <c r="S28" i="38" s="1"/>
  <c r="T28" i="38" s="1"/>
  <c r="U28" i="38" s="1"/>
  <c r="V28" i="38" s="1"/>
  <c r="W28" i="38" s="1"/>
  <c r="X28" i="38" s="1"/>
  <c r="Y28" i="38" s="1"/>
  <c r="Z28" i="38" s="1"/>
  <c r="AA28" i="38" s="1"/>
  <c r="AB28" i="38" s="1"/>
  <c r="AC28" i="38" s="1"/>
  <c r="AD28" i="38" s="1"/>
  <c r="AE28" i="38" s="1"/>
  <c r="AF28" i="38" s="1"/>
  <c r="AG28" i="38" s="1"/>
  <c r="AH28" i="38" s="1"/>
  <c r="AI28" i="38" s="1"/>
  <c r="AJ28" i="38" s="1"/>
  <c r="AK28" i="38" s="1"/>
  <c r="AL28" i="38" s="1"/>
  <c r="AM28" i="38" s="1"/>
  <c r="AN28" i="38" s="1"/>
  <c r="AO28" i="38" s="1"/>
  <c r="AP28" i="38" s="1"/>
  <c r="AQ28" i="38" s="1"/>
  <c r="AR28" i="38" s="1"/>
  <c r="AS28" i="38" s="1"/>
  <c r="AT28" i="38" s="1"/>
  <c r="AU28" i="38" s="1"/>
  <c r="AV28" i="38" s="1"/>
  <c r="AW28" i="38" s="1"/>
  <c r="AX28" i="38" s="1"/>
  <c r="AY28" i="38" s="1"/>
  <c r="AZ28" i="38" s="1"/>
  <c r="BA28" i="38" s="1"/>
  <c r="BB28" i="38" s="1"/>
  <c r="BC28" i="38" s="1"/>
  <c r="BD28" i="38" s="1"/>
  <c r="BE28" i="38" s="1"/>
  <c r="BF28" i="38" s="1"/>
  <c r="BG28" i="38" s="1"/>
  <c r="BH28" i="38" s="1"/>
  <c r="BI28" i="38" s="1"/>
  <c r="BJ28" i="38" s="1"/>
  <c r="BK28" i="38" s="1"/>
  <c r="BL28" i="38" s="1"/>
  <c r="BM28" i="38" s="1"/>
  <c r="BN28" i="38" s="1"/>
  <c r="BO28" i="38" s="1"/>
  <c r="BP28" i="38" s="1"/>
  <c r="BQ28" i="38" s="1"/>
  <c r="BR28" i="38" s="1"/>
  <c r="BS28" i="38" s="1"/>
  <c r="BT28" i="38" s="1"/>
  <c r="BU28" i="38" s="1"/>
  <c r="BV28" i="38" s="1"/>
  <c r="BW28" i="38" s="1"/>
  <c r="BX28" i="38" s="1"/>
  <c r="BY28" i="38" s="1"/>
  <c r="BZ28" i="38" s="1"/>
  <c r="CA28" i="38" s="1"/>
  <c r="CB28" i="38" s="1"/>
  <c r="CC28" i="38" s="1"/>
  <c r="CD28" i="38" s="1"/>
  <c r="CE28" i="38" s="1"/>
  <c r="CF28" i="38" s="1"/>
  <c r="CG28" i="38" s="1"/>
  <c r="CH28" i="38" s="1"/>
  <c r="CI28" i="38" s="1"/>
  <c r="CJ28" i="38" s="1"/>
  <c r="CK28" i="38" s="1"/>
  <c r="CL28" i="38" s="1"/>
  <c r="CM28" i="38" s="1"/>
  <c r="CN28" i="38" s="1"/>
  <c r="CO28" i="38" s="1"/>
  <c r="CP28" i="38" s="1"/>
  <c r="CQ28" i="38" s="1"/>
  <c r="CR28" i="38" s="1"/>
  <c r="CS28" i="38" s="1"/>
  <c r="CT28" i="38" s="1"/>
  <c r="CU28" i="38" s="1"/>
  <c r="CV28" i="38" s="1"/>
  <c r="CW28" i="38" s="1"/>
  <c r="CX28" i="38" s="1"/>
  <c r="CY28" i="38" s="1"/>
  <c r="CZ28" i="38" s="1"/>
  <c r="DA28" i="38" s="1"/>
  <c r="DB28" i="38" s="1"/>
  <c r="DC28" i="38" s="1"/>
  <c r="DD28" i="38" s="1"/>
  <c r="DE28" i="38" s="1"/>
  <c r="DF28" i="38" s="1"/>
  <c r="DG28" i="38" s="1"/>
  <c r="DH28" i="38" s="1"/>
  <c r="DI28" i="38" s="1"/>
  <c r="DJ28" i="38" s="1"/>
  <c r="DK28" i="38" s="1"/>
  <c r="DL28" i="38" s="1"/>
  <c r="DM28" i="38" s="1"/>
  <c r="DN28" i="38" s="1"/>
  <c r="DO28" i="38" s="1"/>
  <c r="DP28" i="38" s="1"/>
  <c r="DQ28" i="38" s="1"/>
  <c r="DR28" i="38" s="1"/>
  <c r="DS28" i="38" s="1"/>
  <c r="DT28" i="38" s="1"/>
  <c r="DU28" i="38" s="1"/>
  <c r="DV28" i="38" s="1"/>
  <c r="DW28" i="38" s="1"/>
  <c r="DX28" i="38" s="1"/>
  <c r="DY28" i="38" s="1"/>
  <c r="DZ28" i="38" s="1"/>
  <c r="EA28" i="38" s="1"/>
  <c r="EB28" i="38" s="1"/>
  <c r="EC28" i="38" s="1"/>
  <c r="ED28" i="38" s="1"/>
  <c r="EE28" i="38" s="1"/>
  <c r="EF28" i="38" s="1"/>
  <c r="EG28" i="38" s="1"/>
  <c r="EH28" i="38" s="1"/>
  <c r="EI28" i="38" s="1"/>
  <c r="EJ28" i="38" s="1"/>
  <c r="EK28" i="38" s="1"/>
  <c r="EL28" i="38" s="1"/>
  <c r="EM28" i="38" s="1"/>
  <c r="EN28" i="38" s="1"/>
  <c r="EO28" i="38" s="1"/>
  <c r="EP28" i="38" s="1"/>
  <c r="EQ28" i="38" s="1"/>
  <c r="ER28" i="38" s="1"/>
  <c r="ES28" i="38" s="1"/>
  <c r="ET28" i="38" s="1"/>
  <c r="EU28" i="38" s="1"/>
  <c r="EV28" i="38" s="1"/>
  <c r="EW28" i="38" s="1"/>
  <c r="EX28" i="38" s="1"/>
  <c r="EY28" i="38" s="1"/>
  <c r="EZ28" i="38" s="1"/>
  <c r="FA28" i="38" s="1"/>
  <c r="FB28" i="38" s="1"/>
  <c r="FC28" i="38" s="1"/>
  <c r="FD28" i="38" s="1"/>
  <c r="FE28" i="38" s="1"/>
  <c r="FF28" i="38" s="1"/>
  <c r="FG28" i="38" s="1"/>
  <c r="FH28" i="38" s="1"/>
  <c r="FI28" i="38" s="1"/>
  <c r="FJ28" i="38" s="1"/>
  <c r="FK28" i="38" s="1"/>
  <c r="FL28" i="38" s="1"/>
  <c r="FM28" i="38" s="1"/>
  <c r="FN28" i="38" s="1"/>
  <c r="FO28" i="38" s="1"/>
  <c r="FP28" i="38" s="1"/>
  <c r="FQ28" i="38" s="1"/>
  <c r="FR28" i="38" s="1"/>
  <c r="FS28" i="38" s="1"/>
  <c r="FT28" i="38" s="1"/>
  <c r="FU28" i="38" s="1"/>
  <c r="FV28" i="38" s="1"/>
  <c r="FW28" i="38" s="1"/>
  <c r="FX28" i="38" s="1"/>
  <c r="FY28" i="38" s="1"/>
  <c r="FZ28" i="38" s="1"/>
  <c r="GA28" i="38" s="1"/>
  <c r="GB28" i="38" s="1"/>
  <c r="GC28" i="38" s="1"/>
  <c r="GD28" i="38" s="1"/>
  <c r="GE28" i="38" s="1"/>
  <c r="GF28" i="38" s="1"/>
  <c r="GG28" i="38" s="1"/>
  <c r="GH28" i="38" s="1"/>
  <c r="GI28" i="38" s="1"/>
  <c r="GJ28" i="38" s="1"/>
  <c r="GK28" i="38" s="1"/>
  <c r="GL28" i="38" s="1"/>
  <c r="GM28" i="38" s="1"/>
  <c r="GN28" i="38" s="1"/>
  <c r="GO28" i="38" s="1"/>
  <c r="GP28" i="38" s="1"/>
  <c r="GQ28" i="38" s="1"/>
  <c r="GR28" i="38" s="1"/>
  <c r="GS28" i="38" s="1"/>
  <c r="GT28" i="38" s="1"/>
  <c r="GU28" i="38" s="1"/>
  <c r="GV28" i="38" s="1"/>
  <c r="GW28" i="38" s="1"/>
  <c r="GX28" i="38" s="1"/>
  <c r="GY28" i="38" s="1"/>
  <c r="GZ28" i="38" s="1"/>
  <c r="HA28" i="38" s="1"/>
  <c r="HB28" i="38" s="1"/>
  <c r="HC28" i="38" s="1"/>
  <c r="HD28" i="38" s="1"/>
  <c r="HE28" i="38" s="1"/>
  <c r="HF28" i="38" s="1"/>
  <c r="HG28" i="38" s="1"/>
  <c r="HH28" i="38" s="1"/>
  <c r="HI28" i="38" s="1"/>
  <c r="HJ28" i="38" s="1"/>
  <c r="HK28" i="38" s="1"/>
  <c r="HL28" i="38" s="1"/>
  <c r="HM28" i="38" s="1"/>
  <c r="HN28" i="38" s="1"/>
  <c r="HO28" i="38" s="1"/>
  <c r="HP28" i="38" s="1"/>
  <c r="HQ28" i="38" s="1"/>
  <c r="HR28" i="38" s="1"/>
  <c r="HS28" i="38" s="1"/>
  <c r="HT28" i="38" s="1"/>
  <c r="HU28" i="38" s="1"/>
  <c r="HV28" i="38" s="1"/>
  <c r="HW28" i="38" s="1"/>
  <c r="HX28" i="38" s="1"/>
  <c r="HY28" i="38" s="1"/>
  <c r="HZ28" i="38" s="1"/>
  <c r="IA28" i="38" s="1"/>
  <c r="IB28" i="38" s="1"/>
  <c r="IC28" i="38" s="1"/>
  <c r="ID28" i="38" s="1"/>
  <c r="IE28" i="38" s="1"/>
  <c r="IF28" i="38" s="1"/>
  <c r="IG28" i="38" s="1"/>
  <c r="IH28" i="38" s="1"/>
  <c r="II28" i="38" s="1"/>
  <c r="IJ28" i="38" s="1"/>
  <c r="IK28" i="38" s="1"/>
  <c r="IL28" i="38" s="1"/>
  <c r="IM28" i="38" s="1"/>
  <c r="IN28" i="38" s="1"/>
  <c r="IO28" i="38" s="1"/>
  <c r="IP28" i="38" s="1"/>
  <c r="IQ28" i="38" s="1"/>
  <c r="IR28" i="38" s="1"/>
  <c r="IS28" i="38" s="1"/>
  <c r="IT28" i="38" s="1"/>
  <c r="IU28" i="38" s="1"/>
  <c r="IV28" i="38" s="1"/>
  <c r="IW28" i="38" s="1"/>
  <c r="IX28" i="38" s="1"/>
  <c r="IY28" i="38" s="1"/>
  <c r="IZ28" i="38" s="1"/>
  <c r="JA28" i="38" s="1"/>
  <c r="JB28" i="38" s="1"/>
  <c r="JC28" i="38" s="1"/>
  <c r="JD28" i="38" s="1"/>
  <c r="JE28" i="38" s="1"/>
  <c r="JF28" i="38" s="1"/>
  <c r="JG28" i="38" s="1"/>
  <c r="JH28" i="38" s="1"/>
  <c r="JI28" i="38" s="1"/>
  <c r="JJ28" i="38" s="1"/>
  <c r="JK28" i="38" s="1"/>
  <c r="JL28" i="38" s="1"/>
  <c r="JM28" i="38" s="1"/>
  <c r="JN28" i="38" s="1"/>
  <c r="JO28" i="38" s="1"/>
  <c r="JP28" i="38" s="1"/>
  <c r="JQ28" i="38" s="1"/>
  <c r="JR28" i="38" s="1"/>
  <c r="JS28" i="38" s="1"/>
  <c r="JT28" i="38" s="1"/>
  <c r="JU28" i="38" s="1"/>
  <c r="JV28" i="38" s="1"/>
  <c r="JW28" i="38" s="1"/>
  <c r="JX28" i="38" s="1"/>
  <c r="JY28" i="38" s="1"/>
  <c r="JZ28" i="38" s="1"/>
  <c r="KA28" i="38" s="1"/>
  <c r="KB28" i="38" s="1"/>
  <c r="KC28" i="38" s="1"/>
  <c r="KD28" i="38" s="1"/>
  <c r="KE28" i="38" s="1"/>
  <c r="KF28" i="38" s="1"/>
  <c r="KG28" i="38" s="1"/>
  <c r="KH28" i="38" s="1"/>
  <c r="KI28" i="38" s="1"/>
  <c r="KJ28" i="38" s="1"/>
  <c r="KK28" i="38" s="1"/>
  <c r="KL28" i="38" s="1"/>
  <c r="KM28" i="38" s="1"/>
  <c r="KN28" i="38" s="1"/>
  <c r="KO28" i="38" s="1"/>
  <c r="KP28" i="38" s="1"/>
  <c r="KQ28" i="38" s="1"/>
  <c r="KR28" i="38" s="1"/>
  <c r="KS28" i="38" s="1"/>
  <c r="KT28" i="38" s="1"/>
  <c r="KU28" i="38" s="1"/>
  <c r="KV28" i="38" s="1"/>
  <c r="KW28" i="38" s="1"/>
  <c r="KX28" i="38" s="1"/>
  <c r="KY28" i="38" s="1"/>
  <c r="KZ28" i="38" s="1"/>
  <c r="LA28" i="38" s="1"/>
  <c r="LB28" i="38" s="1"/>
  <c r="LC28" i="38" s="1"/>
  <c r="LD28" i="38" s="1"/>
  <c r="LE28" i="38" s="1"/>
  <c r="LF28" i="38" s="1"/>
  <c r="LG28" i="38" s="1"/>
  <c r="LH28" i="38" s="1"/>
  <c r="LI28" i="38" s="1"/>
  <c r="LJ28" i="38" s="1"/>
  <c r="LK28" i="38" s="1"/>
  <c r="LL28" i="38" s="1"/>
  <c r="LM28" i="38" s="1"/>
  <c r="LN28" i="38" s="1"/>
  <c r="LO28" i="38" s="1"/>
  <c r="LP28" i="38" s="1"/>
  <c r="LQ28" i="38" s="1"/>
  <c r="LR28" i="38" s="1"/>
  <c r="LS28" i="38" s="1"/>
  <c r="LT28" i="38" s="1"/>
  <c r="LU28" i="38" s="1"/>
  <c r="LV28" i="38" s="1"/>
  <c r="LW28" i="38" s="1"/>
  <c r="LX28" i="38" s="1"/>
  <c r="LY28" i="38" s="1"/>
  <c r="LZ28" i="38" s="1"/>
  <c r="MA28" i="38" s="1"/>
  <c r="MB28" i="38" s="1"/>
  <c r="MC28" i="38" s="1"/>
  <c r="MD28" i="38" s="1"/>
  <c r="ME28" i="38" s="1"/>
  <c r="MF28" i="38" s="1"/>
  <c r="MG28" i="38" s="1"/>
  <c r="MH28" i="38" s="1"/>
  <c r="MI28" i="38" s="1"/>
  <c r="MJ28" i="38" s="1"/>
  <c r="MK28" i="38" s="1"/>
  <c r="ML28" i="38" s="1"/>
  <c r="MM28" i="38" s="1"/>
  <c r="MN28" i="38" s="1"/>
  <c r="MO28" i="38" s="1"/>
  <c r="MP28" i="38" s="1"/>
  <c r="MQ28" i="38" s="1"/>
  <c r="MR28" i="38" s="1"/>
  <c r="MS28" i="38" s="1"/>
  <c r="MT28" i="38" s="1"/>
  <c r="MU28" i="38" s="1"/>
  <c r="MV28" i="38" s="1"/>
  <c r="MW28" i="38" s="1"/>
  <c r="MX28" i="38" s="1"/>
  <c r="MY28" i="38" s="1"/>
  <c r="MZ28" i="38" s="1"/>
  <c r="NA28" i="38" s="1"/>
  <c r="NB28" i="38" s="1"/>
  <c r="NC28" i="38" s="1"/>
  <c r="ND28" i="38" s="1"/>
  <c r="NE28" i="38" s="1"/>
  <c r="NF28" i="38" s="1"/>
  <c r="NG28" i="38" s="1"/>
  <c r="NH28" i="38" s="1"/>
  <c r="NI28" i="38" s="1"/>
  <c r="NJ28" i="38" s="1"/>
  <c r="NK28" i="38" s="1"/>
  <c r="NL28" i="38" s="1"/>
  <c r="NM28" i="38" s="1"/>
  <c r="NN28" i="38" s="1"/>
  <c r="NO28" i="38" s="1"/>
  <c r="NP28" i="38" s="1"/>
  <c r="NQ28" i="38" s="1"/>
  <c r="NR28" i="38" s="1"/>
  <c r="NS28" i="38" s="1"/>
  <c r="NT28" i="38" s="1"/>
  <c r="NU28" i="38" s="1"/>
  <c r="NV28" i="38" s="1"/>
  <c r="NW28" i="38" s="1"/>
  <c r="NX28" i="38" s="1"/>
  <c r="NY28" i="38" s="1"/>
  <c r="NZ28" i="38" s="1"/>
  <c r="OA28" i="38" s="1"/>
  <c r="OB28" i="38" s="1"/>
  <c r="OC28" i="38" s="1"/>
  <c r="OD28" i="38" s="1"/>
  <c r="OE28" i="38" s="1"/>
  <c r="OF28" i="38" s="1"/>
  <c r="OG28" i="38" s="1"/>
  <c r="OH28" i="38" s="1"/>
  <c r="OI28" i="38" s="1"/>
  <c r="OJ28" i="38" s="1"/>
  <c r="OK28" i="38" s="1"/>
  <c r="OL28" i="38" s="1"/>
  <c r="OM28" i="38" s="1"/>
  <c r="ON28" i="38" s="1"/>
  <c r="OO28" i="38" s="1"/>
  <c r="OP28" i="38" s="1"/>
  <c r="OQ28" i="38" s="1"/>
  <c r="OR28" i="38" s="1"/>
  <c r="OS28" i="38" s="1"/>
  <c r="OT28" i="38" s="1"/>
  <c r="OU28" i="38" s="1"/>
  <c r="OV28" i="38" s="1"/>
  <c r="OW28" i="38" s="1"/>
  <c r="OX28" i="38" s="1"/>
  <c r="OY28" i="38" s="1"/>
  <c r="OZ28" i="38" s="1"/>
  <c r="PA28" i="38" s="1"/>
  <c r="PB28" i="38" s="1"/>
  <c r="PC28" i="38" s="1"/>
  <c r="PD28" i="38" s="1"/>
  <c r="PE28" i="38" s="1"/>
  <c r="PF28" i="38" s="1"/>
  <c r="PG28" i="38" s="1"/>
  <c r="PH28" i="38" s="1"/>
  <c r="PI28" i="38" s="1"/>
  <c r="PJ28" i="38" s="1"/>
  <c r="PK28" i="38" s="1"/>
  <c r="PL28" i="38" s="1"/>
  <c r="PM28" i="38" s="1"/>
  <c r="PN28" i="38" s="1"/>
  <c r="PO28" i="38" s="1"/>
  <c r="PP28" i="38" s="1"/>
  <c r="PQ28" i="38" s="1"/>
  <c r="PR28" i="38" s="1"/>
  <c r="PS28" i="38" s="1"/>
  <c r="PT28" i="38" s="1"/>
  <c r="PU28" i="38" s="1"/>
  <c r="PV28" i="38" s="1"/>
  <c r="PW28" i="38" s="1"/>
  <c r="PX28" i="38" s="1"/>
  <c r="PY28" i="38" s="1"/>
  <c r="PZ28" i="38" s="1"/>
  <c r="QA28" i="38" s="1"/>
  <c r="QB28" i="38" s="1"/>
  <c r="QC28" i="38" s="1"/>
  <c r="QD28" i="38" s="1"/>
  <c r="QE28" i="38" s="1"/>
  <c r="QF28" i="38" s="1"/>
  <c r="QG28" i="38" s="1"/>
  <c r="QH28" i="38" s="1"/>
  <c r="QI28" i="38" s="1"/>
  <c r="QJ28" i="38" s="1"/>
  <c r="QK28" i="38" s="1"/>
  <c r="QL28" i="38" s="1"/>
  <c r="QM28" i="38" s="1"/>
  <c r="QN28" i="38" s="1"/>
  <c r="QO28" i="38" s="1"/>
  <c r="QP28" i="38" s="1"/>
  <c r="QQ28" i="38" s="1"/>
  <c r="QR28" i="38" s="1"/>
  <c r="QS28" i="38" s="1"/>
  <c r="QT28" i="38" s="1"/>
  <c r="QU28" i="38" s="1"/>
  <c r="QV28" i="38" s="1"/>
  <c r="QW28" i="38" s="1"/>
  <c r="QX28" i="38" s="1"/>
  <c r="QY28" i="38" s="1"/>
  <c r="QZ28" i="38" s="1"/>
  <c r="RA28" i="38" s="1"/>
  <c r="RB28" i="38" s="1"/>
  <c r="RC28" i="38" s="1"/>
  <c r="RD28" i="38" s="1"/>
  <c r="RE28" i="38" s="1"/>
  <c r="RF28" i="38" s="1"/>
  <c r="RG28" i="38" s="1"/>
  <c r="RH28" i="38" s="1"/>
  <c r="RI28" i="38" s="1"/>
  <c r="RJ28" i="38" s="1"/>
  <c r="RK28" i="38" s="1"/>
  <c r="RL28" i="38" s="1"/>
  <c r="RM28" i="38" s="1"/>
  <c r="RN28" i="38" s="1"/>
  <c r="RO28" i="38" s="1"/>
  <c r="RP28" i="38" s="1"/>
  <c r="RQ28" i="38" s="1"/>
  <c r="RR28" i="38" s="1"/>
  <c r="RS28" i="38" s="1"/>
  <c r="RT28" i="38" s="1"/>
  <c r="RU28" i="38" s="1"/>
  <c r="RV28" i="38" s="1"/>
  <c r="RW28" i="38" s="1"/>
  <c r="RX28" i="38" s="1"/>
  <c r="RY28" i="38" s="1"/>
  <c r="RZ28" i="38" s="1"/>
  <c r="SA28" i="38" s="1"/>
  <c r="E28" i="38"/>
  <c r="B24" i="38"/>
  <c r="B23" i="38"/>
  <c r="B22" i="38"/>
  <c r="B21" i="38"/>
  <c r="B20" i="38"/>
  <c r="B19" i="38"/>
  <c r="B18" i="38"/>
  <c r="B17" i="38"/>
  <c r="B16" i="38"/>
  <c r="B15" i="38"/>
  <c r="OG64" i="38"/>
  <c r="B14" i="38"/>
  <c r="B13" i="38"/>
  <c r="B12" i="38"/>
  <c r="B11" i="38"/>
  <c r="B10" i="38"/>
  <c r="B9" i="38"/>
  <c r="B85" i="38" s="1"/>
  <c r="B8" i="38"/>
  <c r="B7" i="38"/>
  <c r="B82" i="38" s="1"/>
  <c r="QB52" i="38"/>
  <c r="B6" i="38"/>
  <c r="B29" i="38" s="1"/>
  <c r="H4" i="38"/>
  <c r="AM106" i="20"/>
  <c r="AN106" i="20" s="1"/>
  <c r="AJ106" i="20"/>
  <c r="AK106" i="20" s="1"/>
  <c r="AG106" i="20"/>
  <c r="AH106" i="20" s="1"/>
  <c r="AN105" i="20"/>
  <c r="AM105" i="20"/>
  <c r="AK105" i="20"/>
  <c r="AJ105" i="20"/>
  <c r="AG105" i="20"/>
  <c r="AH105" i="20" s="1"/>
  <c r="AM104" i="20"/>
  <c r="AN104" i="20" s="1"/>
  <c r="AJ104" i="20"/>
  <c r="AK104" i="20" s="1"/>
  <c r="AG104" i="20"/>
  <c r="AH104" i="20" s="1"/>
  <c r="AN103" i="20"/>
  <c r="AM103" i="20"/>
  <c r="AK103" i="20"/>
  <c r="AJ103" i="20"/>
  <c r="AG103" i="20"/>
  <c r="AH103" i="20" s="1"/>
  <c r="AM102" i="20"/>
  <c r="AN102" i="20" s="1"/>
  <c r="AJ102" i="20"/>
  <c r="AK102" i="20" s="1"/>
  <c r="AG102" i="20"/>
  <c r="AH102" i="20" s="1"/>
  <c r="AN101" i="20"/>
  <c r="AM101" i="20"/>
  <c r="AK101" i="20"/>
  <c r="AJ101" i="20"/>
  <c r="AG101" i="20"/>
  <c r="AH101" i="20" s="1"/>
  <c r="AM100" i="20"/>
  <c r="AN100" i="20" s="1"/>
  <c r="AJ100" i="20"/>
  <c r="AK100" i="20" s="1"/>
  <c r="AG100" i="20"/>
  <c r="AH100" i="20" s="1"/>
  <c r="AN99" i="20"/>
  <c r="AM99" i="20"/>
  <c r="AK99" i="20"/>
  <c r="AJ99" i="20"/>
  <c r="AG99" i="20"/>
  <c r="AH99" i="20" s="1"/>
  <c r="AM98" i="20"/>
  <c r="AN98" i="20" s="1"/>
  <c r="AJ98" i="20"/>
  <c r="AK98" i="20" s="1"/>
  <c r="AG98" i="20"/>
  <c r="AH98" i="20" s="1"/>
  <c r="AN97" i="20"/>
  <c r="AM97" i="20"/>
  <c r="AK97" i="20"/>
  <c r="AJ97" i="20"/>
  <c r="AG97" i="20"/>
  <c r="AH97" i="20" s="1"/>
  <c r="AM96" i="20"/>
  <c r="AN96" i="20" s="1"/>
  <c r="AJ96" i="20"/>
  <c r="AK96" i="20" s="1"/>
  <c r="AG96" i="20"/>
  <c r="AH96" i="20" s="1"/>
  <c r="AN95" i="20"/>
  <c r="AM95" i="20"/>
  <c r="AK95" i="20"/>
  <c r="AJ95" i="20"/>
  <c r="AG95" i="20"/>
  <c r="AH95" i="20" s="1"/>
  <c r="AM94" i="20"/>
  <c r="AN94" i="20" s="1"/>
  <c r="AJ94" i="20"/>
  <c r="AK94" i="20" s="1"/>
  <c r="AG94" i="20"/>
  <c r="AH94" i="20" s="1"/>
  <c r="AN93" i="20"/>
  <c r="AM93" i="20"/>
  <c r="AK93" i="20"/>
  <c r="AJ93" i="20"/>
  <c r="AG93" i="20"/>
  <c r="AH93" i="20" s="1"/>
  <c r="AM92" i="20"/>
  <c r="AN92" i="20" s="1"/>
  <c r="AJ92" i="20"/>
  <c r="AK92" i="20" s="1"/>
  <c r="AG92" i="20"/>
  <c r="AH92" i="20" s="1"/>
  <c r="AN91" i="20"/>
  <c r="AM91" i="20"/>
  <c r="AK91" i="20"/>
  <c r="AJ91" i="20"/>
  <c r="AG91" i="20"/>
  <c r="AH91" i="20" s="1"/>
  <c r="AM90" i="20"/>
  <c r="AN90" i="20" s="1"/>
  <c r="AJ90" i="20"/>
  <c r="AK90" i="20" s="1"/>
  <c r="AG90" i="20"/>
  <c r="AH90" i="20" s="1"/>
  <c r="AN89" i="20"/>
  <c r="AM89" i="20"/>
  <c r="AK89" i="20"/>
  <c r="AJ89" i="20"/>
  <c r="AG89" i="20"/>
  <c r="AH89" i="20" s="1"/>
  <c r="AM88" i="20"/>
  <c r="AN88" i="20" s="1"/>
  <c r="AJ88" i="20"/>
  <c r="AK88" i="20" s="1"/>
  <c r="AG88" i="20"/>
  <c r="AH88" i="20" s="1"/>
  <c r="AN87" i="20"/>
  <c r="AM87" i="20"/>
  <c r="AK87" i="20"/>
  <c r="AJ87" i="20"/>
  <c r="AG87" i="20"/>
  <c r="AH87" i="20" s="1"/>
  <c r="AM86" i="20"/>
  <c r="AN86" i="20" s="1"/>
  <c r="AJ86" i="20"/>
  <c r="AK86" i="20" s="1"/>
  <c r="AG86" i="20"/>
  <c r="AH86" i="20" s="1"/>
  <c r="AN83" i="20"/>
  <c r="AM83" i="20"/>
  <c r="AK83" i="20"/>
  <c r="AJ83" i="20"/>
  <c r="AG83" i="20"/>
  <c r="AH83" i="20" s="1"/>
  <c r="AM82" i="20"/>
  <c r="AN82" i="20" s="1"/>
  <c r="AJ82" i="20"/>
  <c r="AK82" i="20" s="1"/>
  <c r="AG82" i="20"/>
  <c r="AH82" i="20" s="1"/>
  <c r="AN81" i="20"/>
  <c r="AM81" i="20"/>
  <c r="AK81" i="20"/>
  <c r="AJ81" i="20"/>
  <c r="AG81" i="20"/>
  <c r="AH81" i="20" s="1"/>
  <c r="AM80" i="20"/>
  <c r="AN80" i="20" s="1"/>
  <c r="AJ80" i="20"/>
  <c r="AK80" i="20" s="1"/>
  <c r="AG80" i="20"/>
  <c r="AH80" i="20" s="1"/>
  <c r="AN79" i="20"/>
  <c r="AM79" i="20"/>
  <c r="AK79" i="20"/>
  <c r="AJ79" i="20"/>
  <c r="AG79" i="20"/>
  <c r="AH79" i="20" s="1"/>
  <c r="AM78" i="20"/>
  <c r="AN78" i="20" s="1"/>
  <c r="AJ78" i="20"/>
  <c r="AK78" i="20" s="1"/>
  <c r="AG78" i="20"/>
  <c r="AH78" i="20" s="1"/>
  <c r="AN77" i="20"/>
  <c r="AM77" i="20"/>
  <c r="AK77" i="20"/>
  <c r="AJ77" i="20"/>
  <c r="AG77" i="20"/>
  <c r="AH77" i="20" s="1"/>
  <c r="AM76" i="20"/>
  <c r="AN76" i="20" s="1"/>
  <c r="AJ76" i="20"/>
  <c r="AK76" i="20" s="1"/>
  <c r="AG76" i="20"/>
  <c r="AH76" i="20" s="1"/>
  <c r="AN75" i="20"/>
  <c r="AM75" i="20"/>
  <c r="AK75" i="20"/>
  <c r="AJ75" i="20"/>
  <c r="AG75" i="20"/>
  <c r="AH75" i="20" s="1"/>
  <c r="AM74" i="20"/>
  <c r="AN74" i="20" s="1"/>
  <c r="AJ74" i="20"/>
  <c r="AK74" i="20" s="1"/>
  <c r="AG74" i="20"/>
  <c r="AH74" i="20" s="1"/>
  <c r="AN73" i="20"/>
  <c r="AM73" i="20"/>
  <c r="AK73" i="20"/>
  <c r="AJ73" i="20"/>
  <c r="AG73" i="20"/>
  <c r="AH73" i="20" s="1"/>
  <c r="AM72" i="20"/>
  <c r="AN72" i="20" s="1"/>
  <c r="AJ72" i="20"/>
  <c r="AK72" i="20" s="1"/>
  <c r="AG72" i="20"/>
  <c r="AH72" i="20" s="1"/>
  <c r="AN71" i="20"/>
  <c r="AM71" i="20"/>
  <c r="AK71" i="20"/>
  <c r="AJ71" i="20"/>
  <c r="AG71" i="20"/>
  <c r="AH71" i="20" s="1"/>
  <c r="AM70" i="20"/>
  <c r="AN70" i="20" s="1"/>
  <c r="AJ70" i="20"/>
  <c r="AK70" i="20" s="1"/>
  <c r="AG70" i="20"/>
  <c r="AH70" i="20" s="1"/>
  <c r="AM69" i="20"/>
  <c r="AN69" i="20" s="1"/>
  <c r="AG69" i="20"/>
  <c r="AH69" i="20" s="1"/>
  <c r="AM68" i="20"/>
  <c r="AN68" i="20" s="1"/>
  <c r="AG68" i="20"/>
  <c r="AH68" i="20" s="1"/>
  <c r="AN67" i="20"/>
  <c r="AM67" i="20"/>
  <c r="AK67" i="20"/>
  <c r="AJ67" i="20"/>
  <c r="AG67" i="20"/>
  <c r="AH67" i="20" s="1"/>
  <c r="AM66" i="20"/>
  <c r="AN66" i="20" s="1"/>
  <c r="AJ66" i="20"/>
  <c r="AK66" i="20" s="1"/>
  <c r="AG66" i="20"/>
  <c r="AH66" i="20" s="1"/>
  <c r="AN65" i="20"/>
  <c r="AM65" i="20"/>
  <c r="AK65" i="20"/>
  <c r="AJ65" i="20"/>
  <c r="AG65" i="20"/>
  <c r="AH65" i="20" s="1"/>
  <c r="AM64" i="20"/>
  <c r="AN64" i="20" s="1"/>
  <c r="AJ64" i="20"/>
  <c r="AK64" i="20" s="1"/>
  <c r="AG64" i="20"/>
  <c r="AH64" i="20" s="1"/>
  <c r="AN63" i="20"/>
  <c r="AM63" i="20"/>
  <c r="AJ63" i="20"/>
  <c r="AK63" i="20" s="1"/>
  <c r="AG63" i="20"/>
  <c r="AH63" i="20" s="1"/>
  <c r="AM62" i="20"/>
  <c r="AN62" i="20" s="1"/>
  <c r="AJ62" i="20"/>
  <c r="AK62" i="20" s="1"/>
  <c r="AG62" i="20"/>
  <c r="AH62" i="20" s="1"/>
  <c r="AM61" i="20"/>
  <c r="AN61" i="20" s="1"/>
  <c r="AJ61" i="20"/>
  <c r="AK61" i="20" s="1"/>
  <c r="AG61" i="20"/>
  <c r="AH61" i="20" s="1"/>
  <c r="AJ60" i="20"/>
  <c r="AK60" i="20" s="1"/>
  <c r="AG60" i="20"/>
  <c r="AH60" i="20" s="1"/>
  <c r="AN59" i="20"/>
  <c r="AM59" i="20"/>
  <c r="AK59" i="20"/>
  <c r="AJ59" i="20"/>
  <c r="AG59" i="20"/>
  <c r="AH59" i="20" s="1"/>
  <c r="AM58" i="20"/>
  <c r="AN58" i="20" s="1"/>
  <c r="AJ58" i="20"/>
  <c r="AK58" i="20" s="1"/>
  <c r="AG58" i="20"/>
  <c r="AH58" i="20" s="1"/>
  <c r="AN57" i="20"/>
  <c r="AM57" i="20"/>
  <c r="AK57" i="20"/>
  <c r="AJ57" i="20"/>
  <c r="AG57" i="20"/>
  <c r="AH57" i="20" s="1"/>
  <c r="AM56" i="20"/>
  <c r="AN56" i="20" s="1"/>
  <c r="AJ56" i="20"/>
  <c r="AK56" i="20" s="1"/>
  <c r="AG56" i="20"/>
  <c r="AH56" i="20" s="1"/>
  <c r="AN55" i="20"/>
  <c r="AM55" i="20"/>
  <c r="AK55" i="20"/>
  <c r="AJ55" i="20"/>
  <c r="AG55" i="20"/>
  <c r="AH55" i="20" s="1"/>
  <c r="AM54" i="20"/>
  <c r="AN54" i="20" s="1"/>
  <c r="AJ54" i="20"/>
  <c r="AK54" i="20" s="1"/>
  <c r="AG54" i="20"/>
  <c r="AH54" i="20" s="1"/>
  <c r="AN53" i="20"/>
  <c r="AM53" i="20"/>
  <c r="AK53" i="20"/>
  <c r="AJ53" i="20"/>
  <c r="AG53" i="20"/>
  <c r="AH53" i="20" s="1"/>
  <c r="AM52" i="20"/>
  <c r="AN52" i="20" s="1"/>
  <c r="AJ52" i="20"/>
  <c r="AK52" i="20" s="1"/>
  <c r="AG52" i="20"/>
  <c r="AH52" i="20" s="1"/>
  <c r="AN51" i="20"/>
  <c r="AM51" i="20"/>
  <c r="AK51" i="20"/>
  <c r="AJ51" i="20"/>
  <c r="AG51" i="20"/>
  <c r="AH51" i="20" s="1"/>
  <c r="AM50" i="20"/>
  <c r="AN50" i="20" s="1"/>
  <c r="AJ50" i="20"/>
  <c r="AK50" i="20" s="1"/>
  <c r="AG50" i="20"/>
  <c r="AH50" i="20" s="1"/>
  <c r="AN49" i="20"/>
  <c r="AM49" i="20"/>
  <c r="AK49" i="20"/>
  <c r="AJ49" i="20"/>
  <c r="AG49" i="20"/>
  <c r="AH49" i="20" s="1"/>
  <c r="AM48" i="20"/>
  <c r="AN48" i="20" s="1"/>
  <c r="AJ48" i="20"/>
  <c r="AK48" i="20" s="1"/>
  <c r="AG48" i="20"/>
  <c r="AH48" i="20" s="1"/>
  <c r="AN47" i="20"/>
  <c r="AM47" i="20"/>
  <c r="AK47" i="20"/>
  <c r="AJ47" i="20"/>
  <c r="AG47" i="20"/>
  <c r="AH47" i="20" s="1"/>
  <c r="AM46" i="20"/>
  <c r="AN46" i="20" s="1"/>
  <c r="AJ46" i="20"/>
  <c r="AK46" i="20" s="1"/>
  <c r="AG46" i="20"/>
  <c r="AH46" i="20" s="1"/>
  <c r="AM45" i="20"/>
  <c r="AN45" i="20" s="1"/>
  <c r="AJ45" i="20"/>
  <c r="AK45" i="20" s="1"/>
  <c r="AG45" i="20"/>
  <c r="AH45" i="20" s="1"/>
  <c r="AM44" i="20"/>
  <c r="AN44" i="20" s="1"/>
  <c r="AJ44" i="20"/>
  <c r="AK44" i="20" s="1"/>
  <c r="AN43" i="20"/>
  <c r="AM43" i="20"/>
  <c r="AK43" i="20"/>
  <c r="AJ43" i="20"/>
  <c r="AM42" i="20"/>
  <c r="AN42" i="20" s="1"/>
  <c r="AJ42" i="20"/>
  <c r="AK42" i="20" s="1"/>
  <c r="AG42" i="20"/>
  <c r="AH42" i="20" s="1"/>
  <c r="AN40" i="20"/>
  <c r="AM40" i="20"/>
  <c r="AK40" i="20"/>
  <c r="AJ40" i="20"/>
  <c r="AG40" i="20"/>
  <c r="AH40" i="20" s="1"/>
  <c r="AM39" i="20"/>
  <c r="AN39" i="20" s="1"/>
  <c r="AJ39" i="20"/>
  <c r="AK39" i="20" s="1"/>
  <c r="AG39" i="20"/>
  <c r="AH39" i="20" s="1"/>
  <c r="AN38" i="20"/>
  <c r="AM38" i="20"/>
  <c r="AK38" i="20"/>
  <c r="AJ38" i="20"/>
  <c r="AM37" i="20"/>
  <c r="AN37" i="20" s="1"/>
  <c r="AJ37" i="20"/>
  <c r="AK37" i="20" s="1"/>
  <c r="AN36" i="20"/>
  <c r="AM36" i="20"/>
  <c r="AK36" i="20"/>
  <c r="AJ36" i="20"/>
  <c r="AG36" i="20"/>
  <c r="AH36" i="20" s="1"/>
  <c r="AM35" i="20"/>
  <c r="AN35" i="20" s="1"/>
  <c r="AJ35" i="20"/>
  <c r="AK35" i="20" s="1"/>
  <c r="AG35" i="20"/>
  <c r="AH35" i="20" s="1"/>
  <c r="AN34" i="20"/>
  <c r="AM34" i="20"/>
  <c r="AK34" i="20"/>
  <c r="AJ34" i="20"/>
  <c r="AG34" i="20"/>
  <c r="AH34" i="20" s="1"/>
  <c r="AM33" i="20"/>
  <c r="AN33" i="20" s="1"/>
  <c r="AJ33" i="20"/>
  <c r="AK33" i="20" s="1"/>
  <c r="AG33" i="20"/>
  <c r="AH33" i="20" s="1"/>
  <c r="AN32" i="20"/>
  <c r="AM32" i="20"/>
  <c r="AG32" i="20"/>
  <c r="AH32" i="20" s="1"/>
  <c r="AM31" i="20"/>
  <c r="AN31" i="20" s="1"/>
  <c r="AJ31" i="20"/>
  <c r="AK31" i="20" s="1"/>
  <c r="AN30" i="20"/>
  <c r="AM30" i="20"/>
  <c r="AK30" i="20"/>
  <c r="AJ30" i="20"/>
  <c r="AG30" i="20"/>
  <c r="AH30" i="20" s="1"/>
  <c r="AM29" i="20"/>
  <c r="AN29" i="20" s="1"/>
  <c r="AJ29" i="20"/>
  <c r="AK29" i="20" s="1"/>
  <c r="AG29" i="20"/>
  <c r="AH29" i="20" s="1"/>
  <c r="AN28" i="20"/>
  <c r="AM28" i="20"/>
  <c r="AK28" i="20"/>
  <c r="AJ28" i="20"/>
  <c r="AG28" i="20"/>
  <c r="AH28" i="20" s="1"/>
  <c r="AM27" i="20"/>
  <c r="AN27" i="20" s="1"/>
  <c r="AJ27" i="20"/>
  <c r="AK27" i="20" s="1"/>
  <c r="AG27" i="20"/>
  <c r="AH27" i="20" s="1"/>
  <c r="AN26" i="20"/>
  <c r="AM26" i="20"/>
  <c r="AK26" i="20"/>
  <c r="AJ26" i="20"/>
  <c r="AG26" i="20"/>
  <c r="AH26" i="20" s="1"/>
  <c r="AM25" i="20"/>
  <c r="AN25" i="20" s="1"/>
  <c r="AJ25" i="20"/>
  <c r="AK25" i="20" s="1"/>
  <c r="AG25" i="20"/>
  <c r="AH25" i="20" s="1"/>
  <c r="AN24" i="20"/>
  <c r="AM24" i="20"/>
  <c r="AK24" i="20"/>
  <c r="AJ24" i="20"/>
  <c r="AG24" i="20"/>
  <c r="AH24" i="20" s="1"/>
  <c r="AM23" i="20"/>
  <c r="AN23" i="20" s="1"/>
  <c r="AJ23" i="20"/>
  <c r="AK23" i="20" s="1"/>
  <c r="AG23" i="20"/>
  <c r="AH23" i="20" s="1"/>
  <c r="AN22" i="20"/>
  <c r="AM22" i="20"/>
  <c r="AK22" i="20"/>
  <c r="AJ22" i="20"/>
  <c r="AG22" i="20"/>
  <c r="AH22" i="20" s="1"/>
  <c r="AM21" i="20"/>
  <c r="AN21" i="20" s="1"/>
  <c r="AJ21" i="20"/>
  <c r="AK21" i="20" s="1"/>
  <c r="AG21" i="20"/>
  <c r="AH21" i="20" s="1"/>
  <c r="AN20" i="20"/>
  <c r="AM20" i="20"/>
  <c r="AK20" i="20"/>
  <c r="AJ20" i="20"/>
  <c r="AG20" i="20"/>
  <c r="AH20" i="20" s="1"/>
  <c r="AM19" i="20"/>
  <c r="AN19" i="20" s="1"/>
  <c r="AJ19" i="20"/>
  <c r="AK19" i="20" s="1"/>
  <c r="AG19" i="20"/>
  <c r="AH19" i="20" s="1"/>
  <c r="AN18" i="20"/>
  <c r="AM18" i="20"/>
  <c r="AK18" i="20"/>
  <c r="AJ18" i="20"/>
  <c r="AG18" i="20"/>
  <c r="AH18" i="20" s="1"/>
  <c r="AM17" i="20"/>
  <c r="AN17" i="20" s="1"/>
  <c r="AJ17" i="20"/>
  <c r="AK17" i="20" s="1"/>
  <c r="AG17" i="20"/>
  <c r="AH17" i="20" s="1"/>
  <c r="AN16" i="20"/>
  <c r="AM16" i="20"/>
  <c r="AK16" i="20"/>
  <c r="AJ16" i="20"/>
  <c r="AG16" i="20"/>
  <c r="AH16" i="20" s="1"/>
  <c r="AM15" i="20"/>
  <c r="AN15" i="20" s="1"/>
  <c r="AJ15" i="20"/>
  <c r="AK15" i="20" s="1"/>
  <c r="AG15" i="20"/>
  <c r="AH15" i="20" s="1"/>
  <c r="AN14" i="20"/>
  <c r="AM14" i="20"/>
  <c r="AK14" i="20"/>
  <c r="AJ14" i="20"/>
  <c r="AG14" i="20"/>
  <c r="AH14" i="20" s="1"/>
  <c r="AM13" i="20"/>
  <c r="AN13" i="20" s="1"/>
  <c r="AJ13" i="20"/>
  <c r="AK13" i="20" s="1"/>
  <c r="AG13" i="20"/>
  <c r="AH13" i="20" s="1"/>
  <c r="AN12" i="20"/>
  <c r="AM12" i="20"/>
  <c r="AK12" i="20"/>
  <c r="AJ12" i="20"/>
  <c r="AG12" i="20"/>
  <c r="AH12" i="20" s="1"/>
  <c r="AM11" i="20"/>
  <c r="AN11" i="20" s="1"/>
  <c r="AJ11" i="20"/>
  <c r="AK11" i="20" s="1"/>
  <c r="AG11" i="20"/>
  <c r="AH11" i="20" s="1"/>
  <c r="AN10" i="20"/>
  <c r="AM10" i="20"/>
  <c r="AK10" i="20"/>
  <c r="AJ10" i="20"/>
  <c r="AG10" i="20"/>
  <c r="AH10" i="20" s="1"/>
  <c r="AM9" i="20"/>
  <c r="AN9" i="20" s="1"/>
  <c r="AJ9" i="20"/>
  <c r="AK9" i="20" s="1"/>
  <c r="AG9" i="20"/>
  <c r="AH9" i="20" s="1"/>
  <c r="AN8" i="20"/>
  <c r="AM8" i="20"/>
  <c r="AK8" i="20"/>
  <c r="AJ8" i="20"/>
  <c r="AG8" i="20"/>
  <c r="AH8" i="20" s="1"/>
  <c r="AM7" i="20"/>
  <c r="AN7" i="20" s="1"/>
  <c r="AJ7" i="20"/>
  <c r="AK7" i="20" s="1"/>
  <c r="AG7" i="20"/>
  <c r="AH7" i="20" s="1"/>
  <c r="AV103" i="20"/>
  <c r="AW103" i="20" s="1"/>
  <c r="AS103" i="20"/>
  <c r="AT103" i="20" s="1"/>
  <c r="AQ103" i="20"/>
  <c r="AP103" i="20"/>
  <c r="AE103" i="20"/>
  <c r="AD103" i="20"/>
  <c r="AA103" i="20"/>
  <c r="AB103" i="20" s="1"/>
  <c r="X103" i="20"/>
  <c r="Y103" i="20" s="1"/>
  <c r="M103" i="20"/>
  <c r="Q69" i="20"/>
  <c r="Q68" i="20"/>
  <c r="S97" i="20"/>
  <c r="S96" i="20"/>
  <c r="S95" i="20"/>
  <c r="S90" i="20"/>
  <c r="S89" i="20"/>
  <c r="S88" i="20"/>
  <c r="S87" i="20"/>
  <c r="S86" i="20"/>
  <c r="S85" i="20"/>
  <c r="S84" i="20"/>
  <c r="S83" i="20"/>
  <c r="S79" i="20"/>
  <c r="S78" i="20"/>
  <c r="S27" i="20"/>
  <c r="S22" i="20"/>
  <c r="E29" i="1" s="1"/>
  <c r="S14" i="20"/>
  <c r="S13" i="20"/>
  <c r="S9" i="20"/>
  <c r="S8" i="20"/>
  <c r="AJ62" i="26"/>
  <c r="AK62" i="26" s="1"/>
  <c r="AG62" i="26"/>
  <c r="AH62" i="26" s="1"/>
  <c r="AD62" i="26"/>
  <c r="AE62" i="26" s="1"/>
  <c r="AJ61" i="26"/>
  <c r="AK61" i="26" s="1"/>
  <c r="AG61" i="26"/>
  <c r="AH61" i="26" s="1"/>
  <c r="AD61" i="26"/>
  <c r="AE61" i="26" s="1"/>
  <c r="AJ60" i="26"/>
  <c r="AK60" i="26" s="1"/>
  <c r="AG60" i="26"/>
  <c r="AH60" i="26" s="1"/>
  <c r="AD60" i="26"/>
  <c r="AE60" i="26" s="1"/>
  <c r="AJ59" i="26"/>
  <c r="AK59" i="26" s="1"/>
  <c r="AG59" i="26"/>
  <c r="AH59" i="26" s="1"/>
  <c r="AD59" i="26"/>
  <c r="AE59" i="26" s="1"/>
  <c r="AJ58" i="26"/>
  <c r="AK58" i="26" s="1"/>
  <c r="AG58" i="26"/>
  <c r="AH58" i="26" s="1"/>
  <c r="AD58" i="26"/>
  <c r="AE58" i="26" s="1"/>
  <c r="AJ57" i="26"/>
  <c r="AK57" i="26" s="1"/>
  <c r="AG57" i="26"/>
  <c r="AH57" i="26" s="1"/>
  <c r="AD57" i="26"/>
  <c r="AE57" i="26" s="1"/>
  <c r="AJ56" i="26"/>
  <c r="AK56" i="26" s="1"/>
  <c r="AG56" i="26"/>
  <c r="AH56" i="26" s="1"/>
  <c r="AD56" i="26"/>
  <c r="AE56" i="26" s="1"/>
  <c r="AJ55" i="26"/>
  <c r="AK55" i="26" s="1"/>
  <c r="AG55" i="26"/>
  <c r="AH55" i="26" s="1"/>
  <c r="AD55" i="26"/>
  <c r="AE55" i="26" s="1"/>
  <c r="AJ54" i="26"/>
  <c r="AK54" i="26" s="1"/>
  <c r="AG54" i="26"/>
  <c r="AH54" i="26" s="1"/>
  <c r="AD54" i="26"/>
  <c r="AE54" i="26" s="1"/>
  <c r="AJ53" i="26"/>
  <c r="AK53" i="26" s="1"/>
  <c r="AG53" i="26"/>
  <c r="AH53" i="26" s="1"/>
  <c r="AD53" i="26"/>
  <c r="AE53" i="26" s="1"/>
  <c r="AJ52" i="26"/>
  <c r="AK52" i="26" s="1"/>
  <c r="AG52" i="26"/>
  <c r="AH52" i="26" s="1"/>
  <c r="AD52" i="26"/>
  <c r="AE52" i="26" s="1"/>
  <c r="AJ51" i="26"/>
  <c r="AK51" i="26" s="1"/>
  <c r="AG51" i="26"/>
  <c r="AH51" i="26" s="1"/>
  <c r="AD51" i="26"/>
  <c r="AE51" i="26" s="1"/>
  <c r="AJ50" i="26"/>
  <c r="AK50" i="26" s="1"/>
  <c r="AG50" i="26"/>
  <c r="AH50" i="26" s="1"/>
  <c r="AD50" i="26"/>
  <c r="AE50" i="26" s="1"/>
  <c r="AJ49" i="26"/>
  <c r="AK49" i="26" s="1"/>
  <c r="AG49" i="26"/>
  <c r="AH49" i="26" s="1"/>
  <c r="AD49" i="26"/>
  <c r="AE49" i="26" s="1"/>
  <c r="AJ48" i="26"/>
  <c r="AK48" i="26" s="1"/>
  <c r="AG48" i="26"/>
  <c r="AH48" i="26" s="1"/>
  <c r="AD48" i="26"/>
  <c r="AE48" i="26" s="1"/>
  <c r="AJ47" i="26"/>
  <c r="AK47" i="26" s="1"/>
  <c r="AG47" i="26"/>
  <c r="AH47" i="26" s="1"/>
  <c r="AD47" i="26"/>
  <c r="AE47" i="26" s="1"/>
  <c r="AJ46" i="26"/>
  <c r="AK46" i="26" s="1"/>
  <c r="AG46" i="26"/>
  <c r="AH46" i="26" s="1"/>
  <c r="AD46" i="26"/>
  <c r="AE46" i="26" s="1"/>
  <c r="AJ45" i="26"/>
  <c r="AK45" i="26" s="1"/>
  <c r="AG45" i="26"/>
  <c r="AH45" i="26" s="1"/>
  <c r="AD45" i="26"/>
  <c r="AE45" i="26" s="1"/>
  <c r="AJ44" i="26"/>
  <c r="AK44" i="26" s="1"/>
  <c r="AG44" i="26"/>
  <c r="AH44" i="26" s="1"/>
  <c r="AD44" i="26"/>
  <c r="AE44" i="26" s="1"/>
  <c r="AJ43" i="26"/>
  <c r="AK43" i="26" s="1"/>
  <c r="AG43" i="26"/>
  <c r="AH43" i="26" s="1"/>
  <c r="AD43" i="26"/>
  <c r="AE43" i="26" s="1"/>
  <c r="AJ42" i="26"/>
  <c r="AK42" i="26" s="1"/>
  <c r="AG42" i="26"/>
  <c r="AH42" i="26" s="1"/>
  <c r="AD42" i="26"/>
  <c r="AE42" i="26" s="1"/>
  <c r="AJ41" i="26"/>
  <c r="AK41" i="26" s="1"/>
  <c r="AG41" i="26"/>
  <c r="AH41" i="26" s="1"/>
  <c r="AD41" i="26"/>
  <c r="AE41" i="26" s="1"/>
  <c r="AJ40" i="26"/>
  <c r="AK40" i="26" s="1"/>
  <c r="AG40" i="26"/>
  <c r="AH40" i="26" s="1"/>
  <c r="AD40" i="26"/>
  <c r="AE40" i="26" s="1"/>
  <c r="AJ39" i="26"/>
  <c r="AK39" i="26" s="1"/>
  <c r="AG39" i="26"/>
  <c r="AH39" i="26" s="1"/>
  <c r="AD39" i="26"/>
  <c r="AE39" i="26" s="1"/>
  <c r="AJ38" i="26"/>
  <c r="AK38" i="26" s="1"/>
  <c r="AG38" i="26"/>
  <c r="AH38" i="26" s="1"/>
  <c r="AD38" i="26"/>
  <c r="AE38" i="26" s="1"/>
  <c r="AJ37" i="26"/>
  <c r="AK37" i="26" s="1"/>
  <c r="AG37" i="26"/>
  <c r="AH37" i="26" s="1"/>
  <c r="AD37" i="26"/>
  <c r="AE37" i="26" s="1"/>
  <c r="AJ36" i="26"/>
  <c r="AK36" i="26" s="1"/>
  <c r="AG36" i="26"/>
  <c r="AH36" i="26" s="1"/>
  <c r="AD36" i="26"/>
  <c r="AE36" i="26" s="1"/>
  <c r="AJ35" i="26"/>
  <c r="AK35" i="26" s="1"/>
  <c r="AG35" i="26"/>
  <c r="AH35" i="26" s="1"/>
  <c r="AD35" i="26"/>
  <c r="AE35" i="26" s="1"/>
  <c r="AJ34" i="26"/>
  <c r="AK34" i="26" s="1"/>
  <c r="AG34" i="26"/>
  <c r="AH34" i="26" s="1"/>
  <c r="AD34" i="26"/>
  <c r="AE34" i="26" s="1"/>
  <c r="AJ33" i="26"/>
  <c r="AK33" i="26" s="1"/>
  <c r="AD33" i="26"/>
  <c r="AE33" i="26" s="1"/>
  <c r="AJ32" i="26"/>
  <c r="AK32" i="26" s="1"/>
  <c r="AD32" i="26"/>
  <c r="AE32" i="26" s="1"/>
  <c r="AJ31" i="26"/>
  <c r="AK31" i="26" s="1"/>
  <c r="AG31" i="26"/>
  <c r="AH31" i="26" s="1"/>
  <c r="AD31" i="26"/>
  <c r="AE31" i="26" s="1"/>
  <c r="AJ30" i="26"/>
  <c r="AK30" i="26" s="1"/>
  <c r="AG30" i="26"/>
  <c r="AH30" i="26" s="1"/>
  <c r="AD30" i="26"/>
  <c r="AE30" i="26" s="1"/>
  <c r="AJ29" i="26"/>
  <c r="AK29" i="26" s="1"/>
  <c r="AG29" i="26"/>
  <c r="AH29" i="26" s="1"/>
  <c r="AD29" i="26"/>
  <c r="AE29" i="26" s="1"/>
  <c r="AJ28" i="26"/>
  <c r="AK28" i="26" s="1"/>
  <c r="AG28" i="26"/>
  <c r="AH28" i="26" s="1"/>
  <c r="AD28" i="26"/>
  <c r="AE28" i="26" s="1"/>
  <c r="AJ27" i="26"/>
  <c r="AK27" i="26" s="1"/>
  <c r="AG27" i="26"/>
  <c r="AH27" i="26" s="1"/>
  <c r="AD27" i="26"/>
  <c r="AE27" i="26" s="1"/>
  <c r="AJ26" i="26"/>
  <c r="AK26" i="26" s="1"/>
  <c r="AG26" i="26"/>
  <c r="AH26" i="26" s="1"/>
  <c r="AD26" i="26"/>
  <c r="AE26" i="26" s="1"/>
  <c r="AJ25" i="26"/>
  <c r="AK25" i="26" s="1"/>
  <c r="AG25" i="26"/>
  <c r="AH25" i="26" s="1"/>
  <c r="AD25" i="26"/>
  <c r="AE25" i="26" s="1"/>
  <c r="AJ24" i="26"/>
  <c r="AK24" i="26" s="1"/>
  <c r="AG24" i="26"/>
  <c r="AH24" i="26" s="1"/>
  <c r="AD24" i="26"/>
  <c r="AE24" i="26" s="1"/>
  <c r="AJ23" i="26"/>
  <c r="AK23" i="26" s="1"/>
  <c r="AG23" i="26"/>
  <c r="AH23" i="26" s="1"/>
  <c r="AD23" i="26"/>
  <c r="AE23" i="26" s="1"/>
  <c r="AJ22" i="26"/>
  <c r="AK22" i="26" s="1"/>
  <c r="AG22" i="26"/>
  <c r="AH22" i="26" s="1"/>
  <c r="AD22" i="26"/>
  <c r="AE22" i="26" s="1"/>
  <c r="AJ21" i="26"/>
  <c r="AK21" i="26" s="1"/>
  <c r="AG21" i="26"/>
  <c r="AH21" i="26" s="1"/>
  <c r="AD21" i="26"/>
  <c r="AE21" i="26" s="1"/>
  <c r="AJ20" i="26"/>
  <c r="AK20" i="26" s="1"/>
  <c r="AG20" i="26"/>
  <c r="AH20" i="26" s="1"/>
  <c r="AD20" i="26"/>
  <c r="AE20" i="26" s="1"/>
  <c r="AJ19" i="26"/>
  <c r="AK19" i="26" s="1"/>
  <c r="AG19" i="26"/>
  <c r="AH19" i="26" s="1"/>
  <c r="AD19" i="26"/>
  <c r="AE19" i="26" s="1"/>
  <c r="AJ18" i="26"/>
  <c r="AK18" i="26" s="1"/>
  <c r="AG18" i="26"/>
  <c r="AH18" i="26" s="1"/>
  <c r="AD18" i="26"/>
  <c r="AE18" i="26" s="1"/>
  <c r="AJ17" i="26"/>
  <c r="AK17" i="26" s="1"/>
  <c r="AG17" i="26"/>
  <c r="AH17" i="26" s="1"/>
  <c r="AD17" i="26"/>
  <c r="AE17" i="26" s="1"/>
  <c r="AJ16" i="26"/>
  <c r="AK16" i="26" s="1"/>
  <c r="AG16" i="26"/>
  <c r="AH16" i="26" s="1"/>
  <c r="AD16" i="26"/>
  <c r="AE16" i="26" s="1"/>
  <c r="AJ15" i="26"/>
  <c r="AK15" i="26" s="1"/>
  <c r="AG15" i="26"/>
  <c r="AH15" i="26" s="1"/>
  <c r="AD15" i="26"/>
  <c r="AE15" i="26" s="1"/>
  <c r="AJ14" i="26"/>
  <c r="AK14" i="26" s="1"/>
  <c r="AG14" i="26"/>
  <c r="AH14" i="26" s="1"/>
  <c r="AD14" i="26"/>
  <c r="AE14" i="26" s="1"/>
  <c r="AJ13" i="26"/>
  <c r="AK13" i="26" s="1"/>
  <c r="AG13" i="26"/>
  <c r="AH13" i="26" s="1"/>
  <c r="AD13" i="26"/>
  <c r="AE13" i="26" s="1"/>
  <c r="AJ12" i="26"/>
  <c r="AK12" i="26" s="1"/>
  <c r="AG12" i="26"/>
  <c r="AH12" i="26" s="1"/>
  <c r="AD12" i="26"/>
  <c r="AE12" i="26" s="1"/>
  <c r="AJ11" i="26"/>
  <c r="AK11" i="26" s="1"/>
  <c r="AG11" i="26"/>
  <c r="AH11" i="26" s="1"/>
  <c r="AD11" i="26"/>
  <c r="AJ10" i="26"/>
  <c r="AK10" i="26" s="1"/>
  <c r="AG10" i="26"/>
  <c r="AH10" i="26" s="1"/>
  <c r="AD10" i="26"/>
  <c r="AJ9" i="26"/>
  <c r="AK9" i="26" s="1"/>
  <c r="AG9" i="26"/>
  <c r="AH9" i="26" s="1"/>
  <c r="AD9" i="26"/>
  <c r="AJ8" i="26"/>
  <c r="AK8" i="26" s="1"/>
  <c r="AG8" i="26"/>
  <c r="AH8" i="26" s="1"/>
  <c r="AJ7" i="26"/>
  <c r="AK7" i="26" s="1"/>
  <c r="AG7" i="26"/>
  <c r="AH7" i="26" s="1"/>
  <c r="AD7" i="26"/>
  <c r="AE7" i="26" s="1"/>
  <c r="P60" i="26"/>
  <c r="P59" i="26"/>
  <c r="P58" i="26"/>
  <c r="P55" i="26"/>
  <c r="P54" i="26"/>
  <c r="P49" i="26"/>
  <c r="P48" i="26"/>
  <c r="P40" i="26"/>
  <c r="P39" i="26"/>
  <c r="P38" i="26"/>
  <c r="P37" i="26"/>
  <c r="P36" i="26"/>
  <c r="P35" i="26"/>
  <c r="P34" i="26"/>
  <c r="N33" i="26"/>
  <c r="N32" i="26"/>
  <c r="P28" i="26"/>
  <c r="P17" i="26"/>
  <c r="P16" i="26"/>
  <c r="P15" i="26"/>
  <c r="AU60" i="17"/>
  <c r="AV60" i="17" s="1"/>
  <c r="AS60" i="17"/>
  <c r="AR60" i="17"/>
  <c r="AO60" i="17"/>
  <c r="AP60" i="17" s="1"/>
  <c r="AU59" i="17"/>
  <c r="AV59" i="17" s="1"/>
  <c r="AS59" i="17"/>
  <c r="AR59" i="17"/>
  <c r="AP59" i="17"/>
  <c r="AO59" i="17"/>
  <c r="AU58" i="17"/>
  <c r="AV58" i="17" s="1"/>
  <c r="AS58" i="17"/>
  <c r="AR58" i="17"/>
  <c r="AO58" i="17"/>
  <c r="AP58" i="17" s="1"/>
  <c r="AU57" i="17"/>
  <c r="AV57" i="17" s="1"/>
  <c r="AS57" i="17"/>
  <c r="AR57" i="17"/>
  <c r="AP57" i="17"/>
  <c r="AO57" i="17"/>
  <c r="AU56" i="17"/>
  <c r="AV56" i="17" s="1"/>
  <c r="AS56" i="17"/>
  <c r="AR56" i="17"/>
  <c r="AO56" i="17"/>
  <c r="AP56" i="17" s="1"/>
  <c r="AU55" i="17"/>
  <c r="AV55" i="17" s="1"/>
  <c r="AS55" i="17"/>
  <c r="AR55" i="17"/>
  <c r="AP55" i="17"/>
  <c r="AO55" i="17"/>
  <c r="AU54" i="17"/>
  <c r="AV54" i="17" s="1"/>
  <c r="AR54" i="17"/>
  <c r="AS54" i="17" s="1"/>
  <c r="AO54" i="17"/>
  <c r="AP54" i="17" s="1"/>
  <c r="AU53" i="17"/>
  <c r="AV53" i="17" s="1"/>
  <c r="AR53" i="17"/>
  <c r="AS53" i="17" s="1"/>
  <c r="AO53" i="17"/>
  <c r="AP53" i="17" s="1"/>
  <c r="AU52" i="17"/>
  <c r="AV52" i="17" s="1"/>
  <c r="AS52" i="17"/>
  <c r="AR52" i="17"/>
  <c r="AO52" i="17"/>
  <c r="AP52" i="17" s="1"/>
  <c r="AU51" i="17"/>
  <c r="AV51" i="17" s="1"/>
  <c r="AS51" i="17"/>
  <c r="AR51" i="17"/>
  <c r="AP51" i="17"/>
  <c r="AO51" i="17"/>
  <c r="AU50" i="17"/>
  <c r="AV50" i="17" s="1"/>
  <c r="AS50" i="17"/>
  <c r="AR50" i="17"/>
  <c r="AO50" i="17"/>
  <c r="AP50" i="17" s="1"/>
  <c r="AU49" i="17"/>
  <c r="AV49" i="17" s="1"/>
  <c r="AS49" i="17"/>
  <c r="AR49" i="17"/>
  <c r="AP49" i="17"/>
  <c r="AO49" i="17"/>
  <c r="AU48" i="17"/>
  <c r="AV48" i="17" s="1"/>
  <c r="AS48" i="17"/>
  <c r="AR48" i="17"/>
  <c r="AO48" i="17"/>
  <c r="AP48" i="17" s="1"/>
  <c r="AU47" i="17"/>
  <c r="AV47" i="17" s="1"/>
  <c r="AS47" i="17"/>
  <c r="AR47" i="17"/>
  <c r="AP47" i="17"/>
  <c r="AO47" i="17"/>
  <c r="AU46" i="17"/>
  <c r="AV46" i="17" s="1"/>
  <c r="AS46" i="17"/>
  <c r="AR46" i="17"/>
  <c r="AO46" i="17"/>
  <c r="AP46" i="17" s="1"/>
  <c r="AU45" i="17"/>
  <c r="AV45" i="17" s="1"/>
  <c r="AS45" i="17"/>
  <c r="AR45" i="17"/>
  <c r="AP45" i="17"/>
  <c r="AO45" i="17"/>
  <c r="AU44" i="17"/>
  <c r="AV44" i="17" s="1"/>
  <c r="AS44" i="17"/>
  <c r="AR44" i="17"/>
  <c r="AO44" i="17"/>
  <c r="AP44" i="17" s="1"/>
  <c r="AU43" i="17"/>
  <c r="AV43" i="17" s="1"/>
  <c r="AS43" i="17"/>
  <c r="AR43" i="17"/>
  <c r="AP43" i="17"/>
  <c r="AO43" i="17"/>
  <c r="AU42" i="17"/>
  <c r="AV42" i="17" s="1"/>
  <c r="AS42" i="17"/>
  <c r="AR42" i="17"/>
  <c r="AO42" i="17"/>
  <c r="AP42" i="17" s="1"/>
  <c r="AU41" i="17"/>
  <c r="AV41" i="17" s="1"/>
  <c r="AS41" i="17"/>
  <c r="AR41" i="17"/>
  <c r="AP41" i="17"/>
  <c r="AO41" i="17"/>
  <c r="AU40" i="17"/>
  <c r="AV40" i="17" s="1"/>
  <c r="AS40" i="17"/>
  <c r="AR40" i="17"/>
  <c r="AO40" i="17"/>
  <c r="AP40" i="17" s="1"/>
  <c r="AU39" i="17"/>
  <c r="AV39" i="17" s="1"/>
  <c r="AS39" i="17"/>
  <c r="AR39" i="17"/>
  <c r="AP39" i="17"/>
  <c r="AO39" i="17"/>
  <c r="AU38" i="17"/>
  <c r="AV38" i="17" s="1"/>
  <c r="AS38" i="17"/>
  <c r="AR38" i="17"/>
  <c r="AO38" i="17"/>
  <c r="AP38" i="17" s="1"/>
  <c r="AU37" i="17"/>
  <c r="AV37" i="17" s="1"/>
  <c r="AS37" i="17"/>
  <c r="AR37" i="17"/>
  <c r="AP37" i="17"/>
  <c r="AO37" i="17"/>
  <c r="AU36" i="17"/>
  <c r="AV36" i="17" s="1"/>
  <c r="AS36" i="17"/>
  <c r="AR36" i="17"/>
  <c r="AO36" i="17"/>
  <c r="AP36" i="17" s="1"/>
  <c r="AU35" i="17"/>
  <c r="AV35" i="17" s="1"/>
  <c r="AS35" i="17"/>
  <c r="AR35" i="17"/>
  <c r="AP35" i="17"/>
  <c r="AO35" i="17"/>
  <c r="AU34" i="17"/>
  <c r="AV34" i="17" s="1"/>
  <c r="AS34" i="17"/>
  <c r="AR34" i="17"/>
  <c r="AO34" i="17"/>
  <c r="AP34" i="17" s="1"/>
  <c r="AU33" i="17"/>
  <c r="AV33" i="17" s="1"/>
  <c r="AS33" i="17"/>
  <c r="AR33" i="17"/>
  <c r="AP33" i="17"/>
  <c r="AO33" i="17"/>
  <c r="AU32" i="17"/>
  <c r="AV32" i="17" s="1"/>
  <c r="AS32" i="17"/>
  <c r="AR32" i="17"/>
  <c r="AO32" i="17"/>
  <c r="AP32" i="17" s="1"/>
  <c r="AU31" i="17"/>
  <c r="AV31" i="17" s="1"/>
  <c r="AO31" i="17"/>
  <c r="AP31" i="17" s="1"/>
  <c r="AU30" i="17"/>
  <c r="AV30" i="17" s="1"/>
  <c r="AO30" i="17"/>
  <c r="AP30" i="17" s="1"/>
  <c r="AU29" i="17"/>
  <c r="AV29" i="17" s="1"/>
  <c r="AS29" i="17"/>
  <c r="AR29" i="17"/>
  <c r="AP29" i="17"/>
  <c r="AO29" i="17"/>
  <c r="AU28" i="17"/>
  <c r="AV28" i="17" s="1"/>
  <c r="AS28" i="17"/>
  <c r="AR28" i="17"/>
  <c r="AO28" i="17"/>
  <c r="AP28" i="17" s="1"/>
  <c r="AU27" i="17"/>
  <c r="AV27" i="17" s="1"/>
  <c r="AS27" i="17"/>
  <c r="AR27" i="17"/>
  <c r="AP27" i="17"/>
  <c r="AO27" i="17"/>
  <c r="AU26" i="17"/>
  <c r="AV26" i="17" s="1"/>
  <c r="AS26" i="17"/>
  <c r="AR26" i="17"/>
  <c r="AO26" i="17"/>
  <c r="AP26" i="17" s="1"/>
  <c r="AU25" i="17"/>
  <c r="AV25" i="17" s="1"/>
  <c r="AS25" i="17"/>
  <c r="AR25" i="17"/>
  <c r="AP25" i="17"/>
  <c r="AO25" i="17"/>
  <c r="AU24" i="17"/>
  <c r="AV24" i="17" s="1"/>
  <c r="AS24" i="17"/>
  <c r="AR24" i="17"/>
  <c r="AO24" i="17"/>
  <c r="AP24" i="17" s="1"/>
  <c r="AU23" i="17"/>
  <c r="AV23" i="17" s="1"/>
  <c r="AS23" i="17"/>
  <c r="AR23" i="17"/>
  <c r="AP23" i="17"/>
  <c r="AO23" i="17"/>
  <c r="AU22" i="17"/>
  <c r="AV22" i="17" s="1"/>
  <c r="AR22" i="17"/>
  <c r="AS22" i="17" s="1"/>
  <c r="AU21" i="17"/>
  <c r="AV21" i="17" s="1"/>
  <c r="AS21" i="17"/>
  <c r="AR21" i="17"/>
  <c r="AP21" i="17"/>
  <c r="AO21" i="17"/>
  <c r="AU20" i="17"/>
  <c r="AV20" i="17" s="1"/>
  <c r="AO20" i="17"/>
  <c r="AP20" i="17" s="1"/>
  <c r="AU19" i="17"/>
  <c r="AV19" i="17" s="1"/>
  <c r="AO19" i="17"/>
  <c r="AP19" i="17" s="1"/>
  <c r="AU18" i="17"/>
  <c r="AV18" i="17" s="1"/>
  <c r="AO18" i="17"/>
  <c r="AP18" i="17" s="1"/>
  <c r="AU17" i="17"/>
  <c r="AV17" i="17" s="1"/>
  <c r="AS17" i="17"/>
  <c r="AR17" i="17"/>
  <c r="AP17" i="17"/>
  <c r="AO17" i="17"/>
  <c r="AU16" i="17"/>
  <c r="AV16" i="17" s="1"/>
  <c r="AS16" i="17"/>
  <c r="AR16" i="17"/>
  <c r="AO16" i="17"/>
  <c r="AP16" i="17" s="1"/>
  <c r="AU15" i="17"/>
  <c r="AV15" i="17" s="1"/>
  <c r="AS15" i="17"/>
  <c r="AR15" i="17"/>
  <c r="AP15" i="17"/>
  <c r="AO15" i="17"/>
  <c r="AU14" i="17"/>
  <c r="AV14" i="17" s="1"/>
  <c r="AS14" i="17"/>
  <c r="AR14" i="17"/>
  <c r="AO14" i="17"/>
  <c r="AP14" i="17" s="1"/>
  <c r="AU13" i="17"/>
  <c r="AV13" i="17" s="1"/>
  <c r="AS13" i="17"/>
  <c r="AR13" i="17"/>
  <c r="AP13" i="17"/>
  <c r="AO13" i="17"/>
  <c r="AU12" i="17"/>
  <c r="AV12" i="17" s="1"/>
  <c r="AS12" i="17"/>
  <c r="AR12" i="17"/>
  <c r="AO12" i="17"/>
  <c r="AP12" i="17" s="1"/>
  <c r="AU11" i="17"/>
  <c r="AV11" i="17" s="1"/>
  <c r="AS11" i="17"/>
  <c r="AR11" i="17"/>
  <c r="AP11" i="17"/>
  <c r="AO11" i="17"/>
  <c r="AU10" i="17"/>
  <c r="AV10" i="17" s="1"/>
  <c r="AS10" i="17"/>
  <c r="AR10" i="17"/>
  <c r="AO10" i="17"/>
  <c r="AP10" i="17" s="1"/>
  <c r="AU9" i="17"/>
  <c r="AV9" i="17" s="1"/>
  <c r="AS9" i="17"/>
  <c r="AR9" i="17"/>
  <c r="AP9" i="17"/>
  <c r="AO9" i="17"/>
  <c r="AU8" i="17"/>
  <c r="AV8" i="17" s="1"/>
  <c r="AO8" i="17"/>
  <c r="AP8" i="17" s="1"/>
  <c r="AU7" i="17"/>
  <c r="AV7" i="17" s="1"/>
  <c r="AS7" i="17"/>
  <c r="AR7" i="17"/>
  <c r="AP7" i="17"/>
  <c r="AO7" i="17"/>
  <c r="Y57" i="17"/>
  <c r="Y48" i="17"/>
  <c r="Y47" i="17"/>
  <c r="Y50" i="17" s="1"/>
  <c r="W37" i="17"/>
  <c r="W22" i="17"/>
  <c r="W20" i="17"/>
  <c r="W19" i="17"/>
  <c r="W18" i="17"/>
  <c r="Y14" i="17"/>
  <c r="AU19" i="16"/>
  <c r="AV19" i="16" s="1"/>
  <c r="AR19" i="16"/>
  <c r="AS19" i="16" s="1"/>
  <c r="AO19" i="16"/>
  <c r="AP19" i="16" s="1"/>
  <c r="AU18" i="16"/>
  <c r="AV18" i="16" s="1"/>
  <c r="AS18" i="16"/>
  <c r="AR18" i="16"/>
  <c r="AO18" i="16"/>
  <c r="AP18" i="16" s="1"/>
  <c r="AU17" i="16"/>
  <c r="AV17" i="16" s="1"/>
  <c r="AR17" i="16"/>
  <c r="AS17" i="16" s="1"/>
  <c r="AO17" i="16"/>
  <c r="AP17" i="16" s="1"/>
  <c r="AU16" i="16"/>
  <c r="AV16" i="16" s="1"/>
  <c r="AS16" i="16"/>
  <c r="AR16" i="16"/>
  <c r="AO16" i="16"/>
  <c r="AP16" i="16" s="1"/>
  <c r="AU15" i="16"/>
  <c r="AV15" i="16" s="1"/>
  <c r="AR15" i="16"/>
  <c r="AS15" i="16" s="1"/>
  <c r="AO15" i="16"/>
  <c r="AP15" i="16" s="1"/>
  <c r="AU14" i="16"/>
  <c r="AV14" i="16" s="1"/>
  <c r="AS14" i="16"/>
  <c r="AR14" i="16"/>
  <c r="AO14" i="16"/>
  <c r="AP14" i="16" s="1"/>
  <c r="AU13" i="16"/>
  <c r="AV13" i="16" s="1"/>
  <c r="AR13" i="16"/>
  <c r="AS13" i="16" s="1"/>
  <c r="AO13" i="16"/>
  <c r="AP13" i="16" s="1"/>
  <c r="AU12" i="16"/>
  <c r="AV12" i="16" s="1"/>
  <c r="AS12" i="16"/>
  <c r="AR12" i="16"/>
  <c r="AO12" i="16"/>
  <c r="AP12" i="16" s="1"/>
  <c r="AU11" i="16"/>
  <c r="AV11" i="16" s="1"/>
  <c r="AR11" i="16"/>
  <c r="AS11" i="16" s="1"/>
  <c r="AO11" i="16"/>
  <c r="AP11" i="16" s="1"/>
  <c r="AU10" i="16"/>
  <c r="AV10" i="16" s="1"/>
  <c r="AS10" i="16"/>
  <c r="AR10" i="16"/>
  <c r="AO10" i="16"/>
  <c r="AP10" i="16" s="1"/>
  <c r="AU9" i="16"/>
  <c r="AV9" i="16" s="1"/>
  <c r="AO9" i="16"/>
  <c r="AP9" i="16" s="1"/>
  <c r="AU8" i="16"/>
  <c r="AV8" i="16" s="1"/>
  <c r="AO8" i="16"/>
  <c r="AP8" i="16" s="1"/>
  <c r="AU7" i="16"/>
  <c r="AV7" i="16" s="1"/>
  <c r="AR7" i="16"/>
  <c r="AS7" i="16" s="1"/>
  <c r="AO7" i="16"/>
  <c r="AP7" i="16" s="1"/>
  <c r="W17" i="16"/>
  <c r="W14" i="16"/>
  <c r="W9" i="16"/>
  <c r="W8" i="16"/>
  <c r="AU22" i="15"/>
  <c r="AV22" i="15" s="1"/>
  <c r="AR22" i="15"/>
  <c r="AS22" i="15" s="1"/>
  <c r="AP22" i="15"/>
  <c r="AO22" i="15"/>
  <c r="AU21" i="15"/>
  <c r="AV21" i="15" s="1"/>
  <c r="AS21" i="15"/>
  <c r="AR21" i="15"/>
  <c r="AO21" i="15"/>
  <c r="AP21" i="15" s="1"/>
  <c r="AU20" i="15"/>
  <c r="AV20" i="15" s="1"/>
  <c r="AR20" i="15"/>
  <c r="AS20" i="15" s="1"/>
  <c r="AP20" i="15"/>
  <c r="AO20" i="15"/>
  <c r="AU19" i="15"/>
  <c r="AV19" i="15" s="1"/>
  <c r="AS19" i="15"/>
  <c r="AR19" i="15"/>
  <c r="AO19" i="15"/>
  <c r="AP19" i="15" s="1"/>
  <c r="AU18" i="15"/>
  <c r="AV18" i="15" s="1"/>
  <c r="AR18" i="15"/>
  <c r="AS18" i="15" s="1"/>
  <c r="AP18" i="15"/>
  <c r="AO18" i="15"/>
  <c r="AU17" i="15"/>
  <c r="AV17" i="15" s="1"/>
  <c r="AS17" i="15"/>
  <c r="AR17" i="15"/>
  <c r="AO17" i="15"/>
  <c r="AP17" i="15" s="1"/>
  <c r="AU16" i="15"/>
  <c r="AV16" i="15" s="1"/>
  <c r="AR16" i="15"/>
  <c r="AS16" i="15" s="1"/>
  <c r="AP16" i="15"/>
  <c r="AO16" i="15"/>
  <c r="AU15" i="15"/>
  <c r="AV15" i="15" s="1"/>
  <c r="AS15" i="15"/>
  <c r="AR15" i="15"/>
  <c r="AO15" i="15"/>
  <c r="AP15" i="15" s="1"/>
  <c r="AR14" i="15"/>
  <c r="AS14" i="15" s="1"/>
  <c r="AP14" i="15"/>
  <c r="AO14" i="15"/>
  <c r="AU13" i="15"/>
  <c r="AV13" i="15" s="1"/>
  <c r="AS13" i="15"/>
  <c r="AR13" i="15"/>
  <c r="AO13" i="15"/>
  <c r="AP13" i="15" s="1"/>
  <c r="AU12" i="15"/>
  <c r="AV12" i="15" s="1"/>
  <c r="AR12" i="15"/>
  <c r="AS12" i="15" s="1"/>
  <c r="AP12" i="15"/>
  <c r="AO12" i="15"/>
  <c r="AU11" i="15"/>
  <c r="AV11" i="15" s="1"/>
  <c r="AS11" i="15"/>
  <c r="AR11" i="15"/>
  <c r="AO11" i="15"/>
  <c r="AP11" i="15" s="1"/>
  <c r="AU10" i="15"/>
  <c r="AV10" i="15" s="1"/>
  <c r="AR10" i="15"/>
  <c r="AS10" i="15" s="1"/>
  <c r="AP10" i="15"/>
  <c r="AO10" i="15"/>
  <c r="AU9" i="15"/>
  <c r="AV9" i="15" s="1"/>
  <c r="AO9" i="15"/>
  <c r="AP9" i="15" s="1"/>
  <c r="AU8" i="15"/>
  <c r="AV8" i="15" s="1"/>
  <c r="AO8" i="15"/>
  <c r="AP8" i="15" s="1"/>
  <c r="AU7" i="15"/>
  <c r="AV7" i="15" s="1"/>
  <c r="AS7" i="15"/>
  <c r="AR7" i="15"/>
  <c r="AO7" i="15"/>
  <c r="AP7" i="15" s="1"/>
  <c r="AU6" i="15"/>
  <c r="AV6" i="15" s="1"/>
  <c r="AR6" i="15"/>
  <c r="AS6" i="15" s="1"/>
  <c r="AP6" i="15"/>
  <c r="AO6" i="15"/>
  <c r="Y20" i="15"/>
  <c r="Y19" i="15"/>
  <c r="U16" i="15"/>
  <c r="W16" i="15" s="1"/>
  <c r="AU64" i="14"/>
  <c r="AV64" i="14" s="1"/>
  <c r="AR64" i="14"/>
  <c r="AS64" i="14" s="1"/>
  <c r="AO64" i="14"/>
  <c r="AP64" i="14" s="1"/>
  <c r="AU63" i="14"/>
  <c r="AV63" i="14" s="1"/>
  <c r="AS63" i="14"/>
  <c r="AR63" i="14"/>
  <c r="AO63" i="14"/>
  <c r="AP63" i="14" s="1"/>
  <c r="AU62" i="14"/>
  <c r="AV62" i="14" s="1"/>
  <c r="AR62" i="14"/>
  <c r="AS62" i="14" s="1"/>
  <c r="AO62" i="14"/>
  <c r="AP62" i="14" s="1"/>
  <c r="AU61" i="14"/>
  <c r="AV61" i="14" s="1"/>
  <c r="AS61" i="14"/>
  <c r="AR61" i="14"/>
  <c r="AO61" i="14"/>
  <c r="AP61" i="14" s="1"/>
  <c r="AU60" i="14"/>
  <c r="AV60" i="14" s="1"/>
  <c r="AR60" i="14"/>
  <c r="AS60" i="14" s="1"/>
  <c r="AO60" i="14"/>
  <c r="AP60" i="14" s="1"/>
  <c r="AS59" i="14"/>
  <c r="AR59" i="14"/>
  <c r="AO59" i="14"/>
  <c r="AP59" i="14" s="1"/>
  <c r="AU58" i="14"/>
  <c r="AV58" i="14" s="1"/>
  <c r="AR58" i="14"/>
  <c r="AS58" i="14" s="1"/>
  <c r="AO58" i="14"/>
  <c r="AP58" i="14" s="1"/>
  <c r="AU57" i="14"/>
  <c r="AV57" i="14" s="1"/>
  <c r="AR57" i="14"/>
  <c r="AS57" i="14" s="1"/>
  <c r="AU56" i="14"/>
  <c r="AV56" i="14" s="1"/>
  <c r="AR56" i="14"/>
  <c r="AS56" i="14" s="1"/>
  <c r="AU55" i="14"/>
  <c r="AV55" i="14" s="1"/>
  <c r="AR55" i="14"/>
  <c r="AS55" i="14" s="1"/>
  <c r="AU54" i="14"/>
  <c r="AV54" i="14" s="1"/>
  <c r="AR54" i="14"/>
  <c r="AS54" i="14" s="1"/>
  <c r="AU53" i="14"/>
  <c r="AV53" i="14" s="1"/>
  <c r="AS53" i="14"/>
  <c r="AR53" i="14"/>
  <c r="AO53" i="14"/>
  <c r="AP53" i="14" s="1"/>
  <c r="AU52" i="14"/>
  <c r="AV52" i="14" s="1"/>
  <c r="AO52" i="14"/>
  <c r="AP52" i="14" s="1"/>
  <c r="AU51" i="14"/>
  <c r="AV51" i="14" s="1"/>
  <c r="AO51" i="14"/>
  <c r="AP51" i="14" s="1"/>
  <c r="AU50" i="14"/>
  <c r="AV50" i="14" s="1"/>
  <c r="AO50" i="14"/>
  <c r="AP50" i="14" s="1"/>
  <c r="AU49" i="14"/>
  <c r="AV49" i="14" s="1"/>
  <c r="AO49" i="14"/>
  <c r="AP49" i="14" s="1"/>
  <c r="AU48" i="14"/>
  <c r="AV48" i="14" s="1"/>
  <c r="AO48" i="14"/>
  <c r="AP48" i="14" s="1"/>
  <c r="AU47" i="14"/>
  <c r="AV47" i="14" s="1"/>
  <c r="AS47" i="14"/>
  <c r="AR47" i="14"/>
  <c r="AO47" i="14"/>
  <c r="AP47" i="14" s="1"/>
  <c r="AU46" i="14"/>
  <c r="AV46" i="14" s="1"/>
  <c r="AR46" i="14"/>
  <c r="AS46" i="14" s="1"/>
  <c r="AO46" i="14"/>
  <c r="AP46" i="14" s="1"/>
  <c r="AU45" i="14"/>
  <c r="AV45" i="14" s="1"/>
  <c r="AS45" i="14"/>
  <c r="AR45" i="14"/>
  <c r="AO45" i="14"/>
  <c r="AP45" i="14" s="1"/>
  <c r="AU44" i="14"/>
  <c r="AV44" i="14" s="1"/>
  <c r="AR44" i="14"/>
  <c r="AS44" i="14" s="1"/>
  <c r="AO44" i="14"/>
  <c r="AP44" i="14" s="1"/>
  <c r="AU43" i="14"/>
  <c r="AV43" i="14" s="1"/>
  <c r="AS43" i="14"/>
  <c r="AR43" i="14"/>
  <c r="AO43" i="14"/>
  <c r="AP43" i="14" s="1"/>
  <c r="AU42" i="14"/>
  <c r="AV42" i="14" s="1"/>
  <c r="AR42" i="14"/>
  <c r="AS42" i="14" s="1"/>
  <c r="AO42" i="14"/>
  <c r="AP42" i="14" s="1"/>
  <c r="AU41" i="14"/>
  <c r="AV41" i="14" s="1"/>
  <c r="AS41" i="14"/>
  <c r="AR41" i="14"/>
  <c r="AO41" i="14"/>
  <c r="AP41" i="14" s="1"/>
  <c r="AR40" i="14"/>
  <c r="AS40" i="14" s="1"/>
  <c r="AO40" i="14"/>
  <c r="AP40" i="14" s="1"/>
  <c r="AS39" i="14"/>
  <c r="AR39" i="14"/>
  <c r="AO39" i="14"/>
  <c r="AP39" i="14" s="1"/>
  <c r="AU38" i="14"/>
  <c r="AV38" i="14" s="1"/>
  <c r="AR38" i="14"/>
  <c r="AS38" i="14" s="1"/>
  <c r="AO38" i="14"/>
  <c r="AP38" i="14" s="1"/>
  <c r="AU37" i="14"/>
  <c r="AV37" i="14" s="1"/>
  <c r="AR37" i="14"/>
  <c r="AS37" i="14" s="1"/>
  <c r="AU36" i="14"/>
  <c r="AV36" i="14" s="1"/>
  <c r="AR36" i="14"/>
  <c r="AS36" i="14" s="1"/>
  <c r="AU35" i="14"/>
  <c r="AV35" i="14" s="1"/>
  <c r="AR35" i="14"/>
  <c r="AS35" i="14" s="1"/>
  <c r="AU34" i="14"/>
  <c r="AV34" i="14" s="1"/>
  <c r="AR34" i="14"/>
  <c r="AS34" i="14" s="1"/>
  <c r="AU33" i="14"/>
  <c r="AV33" i="14" s="1"/>
  <c r="AS33" i="14"/>
  <c r="AR33" i="14"/>
  <c r="AO33" i="14"/>
  <c r="AP33" i="14" s="1"/>
  <c r="AU32" i="14"/>
  <c r="AV32" i="14" s="1"/>
  <c r="AO32" i="14"/>
  <c r="AP32" i="14" s="1"/>
  <c r="AU31" i="14"/>
  <c r="AV31" i="14" s="1"/>
  <c r="AO31" i="14"/>
  <c r="AP31" i="14" s="1"/>
  <c r="AU30" i="14"/>
  <c r="AV30" i="14" s="1"/>
  <c r="AO30" i="14"/>
  <c r="AP30" i="14" s="1"/>
  <c r="AU29" i="14"/>
  <c r="AV29" i="14" s="1"/>
  <c r="AO29" i="14"/>
  <c r="AP29" i="14" s="1"/>
  <c r="AU28" i="14"/>
  <c r="AV28" i="14" s="1"/>
  <c r="AO28" i="14"/>
  <c r="AP28" i="14" s="1"/>
  <c r="AU27" i="14"/>
  <c r="AV27" i="14" s="1"/>
  <c r="AS27" i="14"/>
  <c r="AR27" i="14"/>
  <c r="AO27" i="14"/>
  <c r="AP27" i="14" s="1"/>
  <c r="AU26" i="14"/>
  <c r="AV26" i="14" s="1"/>
  <c r="AR26" i="14"/>
  <c r="AS26" i="14" s="1"/>
  <c r="AO26" i="14"/>
  <c r="AP26" i="14" s="1"/>
  <c r="AU25" i="14"/>
  <c r="AV25" i="14" s="1"/>
  <c r="AS25" i="14"/>
  <c r="AR25" i="14"/>
  <c r="AO25" i="14"/>
  <c r="AP25" i="14" s="1"/>
  <c r="AU24" i="14"/>
  <c r="AV24" i="14" s="1"/>
  <c r="AR24" i="14"/>
  <c r="AS24" i="14" s="1"/>
  <c r="AO24" i="14"/>
  <c r="AP24" i="14" s="1"/>
  <c r="AU23" i="14"/>
  <c r="AV23" i="14" s="1"/>
  <c r="AS23" i="14"/>
  <c r="AR23" i="14"/>
  <c r="AO23" i="14"/>
  <c r="AP23" i="14" s="1"/>
  <c r="AU22" i="14"/>
  <c r="AV22" i="14" s="1"/>
  <c r="AR22" i="14"/>
  <c r="AS22" i="14" s="1"/>
  <c r="AO22" i="14"/>
  <c r="AP22" i="14" s="1"/>
  <c r="AU21" i="14"/>
  <c r="AV21" i="14" s="1"/>
  <c r="AS21" i="14"/>
  <c r="AR21" i="14"/>
  <c r="AO21" i="14"/>
  <c r="AP21" i="14" s="1"/>
  <c r="AU20" i="14"/>
  <c r="AV20" i="14" s="1"/>
  <c r="AR20" i="14"/>
  <c r="AS20" i="14" s="1"/>
  <c r="AO20" i="14"/>
  <c r="AP20" i="14" s="1"/>
  <c r="AS19" i="14"/>
  <c r="AR19" i="14"/>
  <c r="AO19" i="14"/>
  <c r="AP19" i="14" s="1"/>
  <c r="AU18" i="14"/>
  <c r="AV18" i="14" s="1"/>
  <c r="AR18" i="14"/>
  <c r="AS18" i="14" s="1"/>
  <c r="AO18" i="14"/>
  <c r="AP18" i="14" s="1"/>
  <c r="AU17" i="14"/>
  <c r="AV17" i="14" s="1"/>
  <c r="AS17" i="14"/>
  <c r="AR17" i="14"/>
  <c r="AO17" i="14"/>
  <c r="AP17" i="14" s="1"/>
  <c r="AU16" i="14"/>
  <c r="AV16" i="14" s="1"/>
  <c r="AR16" i="14"/>
  <c r="AS16" i="14" s="1"/>
  <c r="AU15" i="14"/>
  <c r="AV15" i="14" s="1"/>
  <c r="AR15" i="14"/>
  <c r="AS15" i="14" s="1"/>
  <c r="AU14" i="14"/>
  <c r="AV14" i="14" s="1"/>
  <c r="AR14" i="14"/>
  <c r="AS14" i="14" s="1"/>
  <c r="AU13" i="14"/>
  <c r="AV13" i="14" s="1"/>
  <c r="AR13" i="14"/>
  <c r="AS13" i="14" s="1"/>
  <c r="AU12" i="14"/>
  <c r="AV12" i="14" s="1"/>
  <c r="AR12" i="14"/>
  <c r="AS12" i="14" s="1"/>
  <c r="AO12" i="14"/>
  <c r="AP12" i="14" s="1"/>
  <c r="AU11" i="14"/>
  <c r="AV11" i="14" s="1"/>
  <c r="AS11" i="14"/>
  <c r="AR11" i="14"/>
  <c r="AO11" i="14"/>
  <c r="AP11" i="14" s="1"/>
  <c r="AU10" i="14"/>
  <c r="AV10" i="14" s="1"/>
  <c r="AO10" i="14"/>
  <c r="AP10" i="14" s="1"/>
  <c r="AU9" i="14"/>
  <c r="AV9" i="14" s="1"/>
  <c r="AO9" i="14"/>
  <c r="AP9" i="14" s="1"/>
  <c r="AU8" i="14"/>
  <c r="AV8" i="14" s="1"/>
  <c r="AO8" i="14"/>
  <c r="AP8" i="14" s="1"/>
  <c r="AU7" i="14"/>
  <c r="AV7" i="14" s="1"/>
  <c r="AS7" i="14"/>
  <c r="AR7" i="14"/>
  <c r="AO7" i="14"/>
  <c r="AP7" i="14" s="1"/>
  <c r="W61" i="14"/>
  <c r="W59" i="14"/>
  <c r="AV59" i="14" s="1"/>
  <c r="Y44" i="14"/>
  <c r="W42" i="14"/>
  <c r="W40" i="14"/>
  <c r="AV40" i="14" s="1"/>
  <c r="W39" i="14"/>
  <c r="AV39" i="14" s="1"/>
  <c r="Y23" i="14"/>
  <c r="W21" i="14"/>
  <c r="W19" i="14"/>
  <c r="AV19" i="14" s="1"/>
  <c r="AV49" i="13"/>
  <c r="AV34" i="13"/>
  <c r="AV14" i="13"/>
  <c r="AP31" i="13"/>
  <c r="AP30" i="13"/>
  <c r="AP11" i="13"/>
  <c r="AP10" i="13"/>
  <c r="AU61" i="13"/>
  <c r="AV61" i="13" s="1"/>
  <c r="AR61" i="13"/>
  <c r="AS61" i="13" s="1"/>
  <c r="AO61" i="13"/>
  <c r="AP61" i="13" s="1"/>
  <c r="AU60" i="13"/>
  <c r="AV60" i="13" s="1"/>
  <c r="AR60" i="13"/>
  <c r="AS60" i="13" s="1"/>
  <c r="AO60" i="13"/>
  <c r="AP60" i="13" s="1"/>
  <c r="AU59" i="13"/>
  <c r="AV59" i="13" s="1"/>
  <c r="AR59" i="13"/>
  <c r="AS59" i="13" s="1"/>
  <c r="AO59" i="13"/>
  <c r="AP59" i="13" s="1"/>
  <c r="AU58" i="13"/>
  <c r="AV58" i="13" s="1"/>
  <c r="AR58" i="13"/>
  <c r="AS58" i="13" s="1"/>
  <c r="AO58" i="13"/>
  <c r="AP58" i="13" s="1"/>
  <c r="AU57" i="13"/>
  <c r="AV57" i="13" s="1"/>
  <c r="AR57" i="13"/>
  <c r="AS57" i="13" s="1"/>
  <c r="AO57" i="13"/>
  <c r="AP57" i="13" s="1"/>
  <c r="AU56" i="13"/>
  <c r="AV56" i="13" s="1"/>
  <c r="AS56" i="13"/>
  <c r="AR56" i="13"/>
  <c r="AO56" i="13"/>
  <c r="AP56" i="13" s="1"/>
  <c r="AU55" i="13"/>
  <c r="AV55" i="13" s="1"/>
  <c r="AR55" i="13"/>
  <c r="AS55" i="13" s="1"/>
  <c r="AO55" i="13"/>
  <c r="AP55" i="13" s="1"/>
  <c r="AU54" i="13"/>
  <c r="AV54" i="13" s="1"/>
  <c r="AS54" i="13"/>
  <c r="AR54" i="13"/>
  <c r="AO54" i="13"/>
  <c r="AP54" i="13" s="1"/>
  <c r="AU53" i="13"/>
  <c r="AV53" i="13" s="1"/>
  <c r="AR53" i="13"/>
  <c r="AS53" i="13" s="1"/>
  <c r="AO53" i="13"/>
  <c r="AP53" i="13" s="1"/>
  <c r="AU52" i="13"/>
  <c r="AV52" i="13" s="1"/>
  <c r="AS52" i="13"/>
  <c r="AR52" i="13"/>
  <c r="AO52" i="13"/>
  <c r="AP52" i="13" s="1"/>
  <c r="AU51" i="13"/>
  <c r="AV51" i="13" s="1"/>
  <c r="AR51" i="13"/>
  <c r="AS51" i="13" s="1"/>
  <c r="AO51" i="13"/>
  <c r="AP51" i="13" s="1"/>
  <c r="AU50" i="13"/>
  <c r="AV50" i="13" s="1"/>
  <c r="AS50" i="13"/>
  <c r="AR50" i="13"/>
  <c r="AO50" i="13"/>
  <c r="AP50" i="13" s="1"/>
  <c r="AR49" i="13"/>
  <c r="AS49" i="13" s="1"/>
  <c r="AO49" i="13"/>
  <c r="AP49" i="13" s="1"/>
  <c r="AU48" i="13"/>
  <c r="AV48" i="13" s="1"/>
  <c r="AS48" i="13"/>
  <c r="AR48" i="13"/>
  <c r="AO48" i="13"/>
  <c r="AP48" i="13" s="1"/>
  <c r="AU47" i="13"/>
  <c r="AV47" i="13" s="1"/>
  <c r="AO47" i="13"/>
  <c r="AP47" i="13" s="1"/>
  <c r="AU46" i="13"/>
  <c r="AV46" i="13" s="1"/>
  <c r="AS46" i="13"/>
  <c r="AR46" i="13"/>
  <c r="AO46" i="13"/>
  <c r="AP46" i="13" s="1"/>
  <c r="AU45" i="13"/>
  <c r="AV45" i="13" s="1"/>
  <c r="AR45" i="13"/>
  <c r="AS45" i="13" s="1"/>
  <c r="AO45" i="13"/>
  <c r="AP45" i="13" s="1"/>
  <c r="AU44" i="13"/>
  <c r="AV44" i="13" s="1"/>
  <c r="AS44" i="13"/>
  <c r="AR44" i="13"/>
  <c r="AO44" i="13"/>
  <c r="AP44" i="13" s="1"/>
  <c r="AU43" i="13"/>
  <c r="AV43" i="13" s="1"/>
  <c r="AR43" i="13"/>
  <c r="AS43" i="13" s="1"/>
  <c r="AO43" i="13"/>
  <c r="AP43" i="13" s="1"/>
  <c r="AU42" i="13"/>
  <c r="AV42" i="13" s="1"/>
  <c r="AS42" i="13"/>
  <c r="AR42" i="13"/>
  <c r="AO42" i="13"/>
  <c r="AP42" i="13" s="1"/>
  <c r="AU41" i="13"/>
  <c r="AV41" i="13" s="1"/>
  <c r="AR41" i="13"/>
  <c r="AS41" i="13" s="1"/>
  <c r="AO41" i="13"/>
  <c r="AP41" i="13" s="1"/>
  <c r="AU40" i="13"/>
  <c r="AV40" i="13" s="1"/>
  <c r="AS40" i="13"/>
  <c r="AR40" i="13"/>
  <c r="AO40" i="13"/>
  <c r="AP40" i="13" s="1"/>
  <c r="AU39" i="13"/>
  <c r="AV39" i="13" s="1"/>
  <c r="AR39" i="13"/>
  <c r="AS39" i="13" s="1"/>
  <c r="AO39" i="13"/>
  <c r="AP39" i="13" s="1"/>
  <c r="AU38" i="13"/>
  <c r="AV38" i="13" s="1"/>
  <c r="AR38" i="13"/>
  <c r="AS38" i="13" s="1"/>
  <c r="AO38" i="13"/>
  <c r="AP38" i="13" s="1"/>
  <c r="AU37" i="13"/>
  <c r="AV37" i="13" s="1"/>
  <c r="AR37" i="13"/>
  <c r="AS37" i="13" s="1"/>
  <c r="AO37" i="13"/>
  <c r="AP37" i="13" s="1"/>
  <c r="AU36" i="13"/>
  <c r="AV36" i="13" s="1"/>
  <c r="AS36" i="13"/>
  <c r="AR36" i="13"/>
  <c r="AO36" i="13"/>
  <c r="AP36" i="13" s="1"/>
  <c r="AU35" i="13"/>
  <c r="AV35" i="13" s="1"/>
  <c r="AR35" i="13"/>
  <c r="AS35" i="13" s="1"/>
  <c r="AO35" i="13"/>
  <c r="AP35" i="13" s="1"/>
  <c r="AS34" i="13"/>
  <c r="AR34" i="13"/>
  <c r="AO34" i="13"/>
  <c r="AP34" i="13" s="1"/>
  <c r="AU33" i="13"/>
  <c r="AV33" i="13" s="1"/>
  <c r="AR33" i="13"/>
  <c r="AS33" i="13" s="1"/>
  <c r="AO33" i="13"/>
  <c r="AP33" i="13" s="1"/>
  <c r="AU32" i="13"/>
  <c r="AV32" i="13" s="1"/>
  <c r="AS32" i="13"/>
  <c r="AR32" i="13"/>
  <c r="AO32" i="13"/>
  <c r="AP32" i="13" s="1"/>
  <c r="AU31" i="13"/>
  <c r="AV31" i="13" s="1"/>
  <c r="AR31" i="13"/>
  <c r="AS31" i="13" s="1"/>
  <c r="AO31" i="13"/>
  <c r="AU30" i="13"/>
  <c r="AV30" i="13" s="1"/>
  <c r="AS30" i="13"/>
  <c r="AR30" i="13"/>
  <c r="AO30" i="13"/>
  <c r="AU29" i="13"/>
  <c r="AV29" i="13" s="1"/>
  <c r="AR29" i="13"/>
  <c r="AS29" i="13" s="1"/>
  <c r="AO29" i="13"/>
  <c r="AP29" i="13" s="1"/>
  <c r="AU28" i="13"/>
  <c r="AV28" i="13" s="1"/>
  <c r="AO28" i="13"/>
  <c r="AP28" i="13" s="1"/>
  <c r="AU27" i="13"/>
  <c r="AV27" i="13" s="1"/>
  <c r="AR27" i="13"/>
  <c r="AS27" i="13" s="1"/>
  <c r="AO27" i="13"/>
  <c r="AP27" i="13" s="1"/>
  <c r="AU26" i="13"/>
  <c r="AV26" i="13" s="1"/>
  <c r="AS26" i="13"/>
  <c r="AR26" i="13"/>
  <c r="AO26" i="13"/>
  <c r="AP26" i="13" s="1"/>
  <c r="AU25" i="13"/>
  <c r="AV25" i="13" s="1"/>
  <c r="AR25" i="13"/>
  <c r="AS25" i="13" s="1"/>
  <c r="AO25" i="13"/>
  <c r="AP25" i="13" s="1"/>
  <c r="AU24" i="13"/>
  <c r="AV24" i="13" s="1"/>
  <c r="AS24" i="13"/>
  <c r="AR24" i="13"/>
  <c r="AO24" i="13"/>
  <c r="AP24" i="13" s="1"/>
  <c r="AU23" i="13"/>
  <c r="AV23" i="13" s="1"/>
  <c r="AR23" i="13"/>
  <c r="AS23" i="13" s="1"/>
  <c r="AO23" i="13"/>
  <c r="AP23" i="13" s="1"/>
  <c r="AU22" i="13"/>
  <c r="AV22" i="13" s="1"/>
  <c r="AS22" i="13"/>
  <c r="AR22" i="13"/>
  <c r="AO22" i="13"/>
  <c r="AP22" i="13" s="1"/>
  <c r="AU21" i="13"/>
  <c r="AV21" i="13" s="1"/>
  <c r="AR21" i="13"/>
  <c r="AS21" i="13" s="1"/>
  <c r="AO21" i="13"/>
  <c r="AP21" i="13" s="1"/>
  <c r="AU20" i="13"/>
  <c r="AV20" i="13" s="1"/>
  <c r="AS20" i="13"/>
  <c r="AR20" i="13"/>
  <c r="AO20" i="13"/>
  <c r="AP20" i="13" s="1"/>
  <c r="AU19" i="13"/>
  <c r="AV19" i="13" s="1"/>
  <c r="AR19" i="13"/>
  <c r="AS19" i="13" s="1"/>
  <c r="AO19" i="13"/>
  <c r="AP19" i="13" s="1"/>
  <c r="AU18" i="13"/>
  <c r="AV18" i="13" s="1"/>
  <c r="AR18" i="13"/>
  <c r="AS18" i="13" s="1"/>
  <c r="AO18" i="13"/>
  <c r="AP18" i="13" s="1"/>
  <c r="AU17" i="13"/>
  <c r="AV17" i="13" s="1"/>
  <c r="AR17" i="13"/>
  <c r="AS17" i="13" s="1"/>
  <c r="AO17" i="13"/>
  <c r="AP17" i="13" s="1"/>
  <c r="AU16" i="13"/>
  <c r="AV16" i="13" s="1"/>
  <c r="AS16" i="13"/>
  <c r="AR16" i="13"/>
  <c r="AO16" i="13"/>
  <c r="AP16" i="13" s="1"/>
  <c r="AU15" i="13"/>
  <c r="AV15" i="13" s="1"/>
  <c r="AR15" i="13"/>
  <c r="AS15" i="13" s="1"/>
  <c r="AO15" i="13"/>
  <c r="AP15" i="13" s="1"/>
  <c r="AS14" i="13"/>
  <c r="AR14" i="13"/>
  <c r="AO14" i="13"/>
  <c r="AP14" i="13" s="1"/>
  <c r="AU13" i="13"/>
  <c r="AV13" i="13" s="1"/>
  <c r="AR13" i="13"/>
  <c r="AS13" i="13" s="1"/>
  <c r="AO13" i="13"/>
  <c r="AP13" i="13" s="1"/>
  <c r="AU12" i="13"/>
  <c r="AV12" i="13" s="1"/>
  <c r="AS12" i="13"/>
  <c r="AR12" i="13"/>
  <c r="AO12" i="13"/>
  <c r="AP12" i="13" s="1"/>
  <c r="AU11" i="13"/>
  <c r="AV11" i="13" s="1"/>
  <c r="AR11" i="13"/>
  <c r="AS11" i="13" s="1"/>
  <c r="AO11" i="13"/>
  <c r="AU10" i="13"/>
  <c r="AV10" i="13" s="1"/>
  <c r="AS10" i="13"/>
  <c r="AR10" i="13"/>
  <c r="AO10" i="13"/>
  <c r="AU9" i="13"/>
  <c r="AV9" i="13" s="1"/>
  <c r="AR9" i="13"/>
  <c r="AS9" i="13" s="1"/>
  <c r="AO9" i="13"/>
  <c r="AP9" i="13" s="1"/>
  <c r="AU8" i="13"/>
  <c r="AV8" i="13" s="1"/>
  <c r="AO8" i="13"/>
  <c r="AP8" i="13" s="1"/>
  <c r="AU7" i="13"/>
  <c r="AV7" i="13" s="1"/>
  <c r="AR7" i="13"/>
  <c r="AS7" i="13" s="1"/>
  <c r="AO7" i="13"/>
  <c r="AP7" i="13" s="1"/>
  <c r="Y37" i="13"/>
  <c r="Y36" i="13"/>
  <c r="Y17" i="13"/>
  <c r="Y16" i="13"/>
  <c r="AP108" i="11"/>
  <c r="AP95" i="11"/>
  <c r="AM83" i="11"/>
  <c r="AM85" i="11"/>
  <c r="AM86" i="11"/>
  <c r="AM87" i="11"/>
  <c r="AM88" i="11"/>
  <c r="AM89" i="11"/>
  <c r="AM90" i="11"/>
  <c r="AM91" i="11"/>
  <c r="AM92" i="11"/>
  <c r="AM93" i="11"/>
  <c r="AM94" i="11"/>
  <c r="AM95" i="11"/>
  <c r="AM96" i="11"/>
  <c r="AM99" i="11"/>
  <c r="AM100" i="11"/>
  <c r="AM102" i="11"/>
  <c r="AM103" i="11"/>
  <c r="AM104" i="11"/>
  <c r="AM105" i="11"/>
  <c r="AM106" i="11"/>
  <c r="AM107" i="11"/>
  <c r="AM108" i="11"/>
  <c r="AM109" i="11"/>
  <c r="AM110" i="11"/>
  <c r="AM111" i="11"/>
  <c r="AM112" i="11"/>
  <c r="AM113" i="11"/>
  <c r="AM114" i="11"/>
  <c r="AM115" i="11"/>
  <c r="AP79" i="11"/>
  <c r="AP78" i="11"/>
  <c r="AP77" i="11"/>
  <c r="AP76" i="11"/>
  <c r="AP58" i="11"/>
  <c r="AP59" i="11"/>
  <c r="AP60" i="11"/>
  <c r="AP61" i="11"/>
  <c r="AP57" i="11"/>
  <c r="AP36" i="11"/>
  <c r="AP37" i="11"/>
  <c r="AP40" i="11"/>
  <c r="AP35" i="11"/>
  <c r="AP18" i="11"/>
  <c r="AU115" i="11"/>
  <c r="AV115" i="11" s="1"/>
  <c r="AR115" i="11"/>
  <c r="AS115" i="11" s="1"/>
  <c r="AO115" i="11"/>
  <c r="AP115" i="11" s="1"/>
  <c r="AU114" i="11"/>
  <c r="AV114" i="11" s="1"/>
  <c r="AS114" i="11"/>
  <c r="AR114" i="11"/>
  <c r="AO114" i="11"/>
  <c r="AP114" i="11" s="1"/>
  <c r="AU113" i="11"/>
  <c r="AV113" i="11" s="1"/>
  <c r="AR113" i="11"/>
  <c r="AS113" i="11" s="1"/>
  <c r="AO113" i="11"/>
  <c r="AP113" i="11" s="1"/>
  <c r="AU112" i="11"/>
  <c r="AV112" i="11" s="1"/>
  <c r="AS112" i="11"/>
  <c r="AR112" i="11"/>
  <c r="AO112" i="11"/>
  <c r="AP112" i="11" s="1"/>
  <c r="AU111" i="11"/>
  <c r="AV111" i="11" s="1"/>
  <c r="AR111" i="11"/>
  <c r="AS111" i="11" s="1"/>
  <c r="AO111" i="11"/>
  <c r="AP111" i="11" s="1"/>
  <c r="AU110" i="11"/>
  <c r="AV110" i="11" s="1"/>
  <c r="AS110" i="11"/>
  <c r="AR110" i="11"/>
  <c r="AO110" i="11"/>
  <c r="AP110" i="11" s="1"/>
  <c r="AU109" i="11"/>
  <c r="AV109" i="11" s="1"/>
  <c r="AR109" i="11"/>
  <c r="AS109" i="11" s="1"/>
  <c r="AO109" i="11"/>
  <c r="AP109" i="11" s="1"/>
  <c r="AU108" i="11"/>
  <c r="AV108" i="11" s="1"/>
  <c r="AS108" i="11"/>
  <c r="AR108" i="11"/>
  <c r="AO108" i="11"/>
  <c r="AU107" i="11"/>
  <c r="AV107" i="11" s="1"/>
  <c r="AR107" i="11"/>
  <c r="AS107" i="11" s="1"/>
  <c r="AO107" i="11"/>
  <c r="AP107" i="11" s="1"/>
  <c r="AU106" i="11"/>
  <c r="AV106" i="11" s="1"/>
  <c r="AS106" i="11"/>
  <c r="AR106" i="11"/>
  <c r="AO106" i="11"/>
  <c r="AP106" i="11" s="1"/>
  <c r="AU105" i="11"/>
  <c r="AV105" i="11" s="1"/>
  <c r="AR105" i="11"/>
  <c r="AS105" i="11" s="1"/>
  <c r="AO105" i="11"/>
  <c r="AP105" i="11" s="1"/>
  <c r="AU104" i="11"/>
  <c r="AV104" i="11" s="1"/>
  <c r="AS104" i="11"/>
  <c r="AR104" i="11"/>
  <c r="AO104" i="11"/>
  <c r="AP104" i="11" s="1"/>
  <c r="AU103" i="11"/>
  <c r="AV103" i="11" s="1"/>
  <c r="AR103" i="11"/>
  <c r="AS103" i="11" s="1"/>
  <c r="AO103" i="11"/>
  <c r="AP103" i="11" s="1"/>
  <c r="AU102" i="11"/>
  <c r="AV102" i="11" s="1"/>
  <c r="AS102" i="11"/>
  <c r="AR102" i="11"/>
  <c r="AO102" i="11"/>
  <c r="AP102" i="11" s="1"/>
  <c r="AU101" i="11"/>
  <c r="AV101" i="11" s="1"/>
  <c r="AR101" i="11"/>
  <c r="AS101" i="11" s="1"/>
  <c r="AO101" i="11"/>
  <c r="AP101" i="11" s="1"/>
  <c r="AU100" i="11"/>
  <c r="AV100" i="11" s="1"/>
  <c r="AS100" i="11"/>
  <c r="AR100" i="11"/>
  <c r="AO100" i="11"/>
  <c r="AP100" i="11" s="1"/>
  <c r="AU99" i="11"/>
  <c r="AV99" i="11" s="1"/>
  <c r="AR99" i="11"/>
  <c r="AS99" i="11" s="1"/>
  <c r="AO99" i="11"/>
  <c r="AP99" i="11" s="1"/>
  <c r="AS98" i="11"/>
  <c r="AR98" i="11"/>
  <c r="AO98" i="11"/>
  <c r="AP98" i="11" s="1"/>
  <c r="AR97" i="11"/>
  <c r="AS97" i="11" s="1"/>
  <c r="AO97" i="11"/>
  <c r="AP97" i="11" s="1"/>
  <c r="AU96" i="11"/>
  <c r="AV96" i="11" s="1"/>
  <c r="AS96" i="11"/>
  <c r="AR96" i="11"/>
  <c r="AO96" i="11"/>
  <c r="AP96" i="11" s="1"/>
  <c r="AU95" i="11"/>
  <c r="AV95" i="11" s="1"/>
  <c r="AR95" i="11"/>
  <c r="AS95" i="11" s="1"/>
  <c r="AO95" i="11"/>
  <c r="AU94" i="11"/>
  <c r="AV94" i="11" s="1"/>
  <c r="AS94" i="11"/>
  <c r="AR94" i="11"/>
  <c r="AO94" i="11"/>
  <c r="AP94" i="11" s="1"/>
  <c r="AU93" i="11"/>
  <c r="AV93" i="11" s="1"/>
  <c r="AO93" i="11"/>
  <c r="AP93" i="11" s="1"/>
  <c r="AU92" i="11"/>
  <c r="AV92" i="11" s="1"/>
  <c r="AO92" i="11"/>
  <c r="AP92" i="11" s="1"/>
  <c r="AU91" i="11"/>
  <c r="AV91" i="11" s="1"/>
  <c r="AO91" i="11"/>
  <c r="AP91" i="11" s="1"/>
  <c r="AU90" i="11"/>
  <c r="AV90" i="11" s="1"/>
  <c r="AS90" i="11"/>
  <c r="AR90" i="11"/>
  <c r="AO90" i="11"/>
  <c r="AP90" i="11" s="1"/>
  <c r="AU89" i="11"/>
  <c r="AV89" i="11" s="1"/>
  <c r="AR89" i="11"/>
  <c r="AS89" i="11" s="1"/>
  <c r="AO89" i="11"/>
  <c r="AP89" i="11" s="1"/>
  <c r="AU88" i="11"/>
  <c r="AV88" i="11" s="1"/>
  <c r="AS88" i="11"/>
  <c r="AR88" i="11"/>
  <c r="AO88" i="11"/>
  <c r="AP88" i="11" s="1"/>
  <c r="AU87" i="11"/>
  <c r="AV87" i="11" s="1"/>
  <c r="AR87" i="11"/>
  <c r="AS87" i="11" s="1"/>
  <c r="AO87" i="11"/>
  <c r="AP87" i="11" s="1"/>
  <c r="AU86" i="11"/>
  <c r="AV86" i="11" s="1"/>
  <c r="AS86" i="11"/>
  <c r="AR86" i="11"/>
  <c r="AO86" i="11"/>
  <c r="AP86" i="11" s="1"/>
  <c r="AU85" i="11"/>
  <c r="AV85" i="11" s="1"/>
  <c r="AR85" i="11"/>
  <c r="AS85" i="11" s="1"/>
  <c r="AO85" i="11"/>
  <c r="AP85" i="11" s="1"/>
  <c r="AU84" i="11"/>
  <c r="AV84" i="11" s="1"/>
  <c r="AS84" i="11"/>
  <c r="AR84" i="11"/>
  <c r="AO84" i="11"/>
  <c r="AP84" i="11" s="1"/>
  <c r="AU83" i="11"/>
  <c r="AV83" i="11" s="1"/>
  <c r="AR83" i="11"/>
  <c r="AS83" i="11" s="1"/>
  <c r="AO83" i="11"/>
  <c r="AP83" i="11" s="1"/>
  <c r="AS82" i="11"/>
  <c r="AR82" i="11"/>
  <c r="AO82" i="11"/>
  <c r="AP82" i="11" s="1"/>
  <c r="AR81" i="11"/>
  <c r="AS81" i="11" s="1"/>
  <c r="AO81" i="11"/>
  <c r="AP81" i="11" s="1"/>
  <c r="AU80" i="11"/>
  <c r="AV80" i="11" s="1"/>
  <c r="AS80" i="11"/>
  <c r="AR80" i="11"/>
  <c r="AO80" i="11"/>
  <c r="AP80" i="11" s="1"/>
  <c r="AU79" i="11"/>
  <c r="AV79" i="11" s="1"/>
  <c r="AR79" i="11"/>
  <c r="AS79" i="11" s="1"/>
  <c r="AO79" i="11"/>
  <c r="AU78" i="11"/>
  <c r="AV78" i="11" s="1"/>
  <c r="AS78" i="11"/>
  <c r="AR78" i="11"/>
  <c r="AO78" i="11"/>
  <c r="AU77" i="11"/>
  <c r="AV77" i="11" s="1"/>
  <c r="AR77" i="11"/>
  <c r="AS77" i="11" s="1"/>
  <c r="AO77" i="11"/>
  <c r="AU76" i="11"/>
  <c r="AV76" i="11" s="1"/>
  <c r="AS76" i="11"/>
  <c r="AR76" i="11"/>
  <c r="AO76" i="11"/>
  <c r="AU75" i="11"/>
  <c r="AV75" i="11" s="1"/>
  <c r="AR75" i="11"/>
  <c r="AS75" i="11" s="1"/>
  <c r="AO75" i="11"/>
  <c r="AP75" i="11" s="1"/>
  <c r="AU74" i="11"/>
  <c r="AV74" i="11" s="1"/>
  <c r="AO74" i="11"/>
  <c r="AP74" i="11" s="1"/>
  <c r="AU73" i="11"/>
  <c r="AV73" i="11" s="1"/>
  <c r="AO73" i="11"/>
  <c r="AP73" i="11" s="1"/>
  <c r="AU72" i="11"/>
  <c r="AV72" i="11" s="1"/>
  <c r="AO72" i="11"/>
  <c r="AP72" i="11" s="1"/>
  <c r="AU71" i="11"/>
  <c r="AV71" i="11" s="1"/>
  <c r="AO71" i="11"/>
  <c r="AP71" i="11" s="1"/>
  <c r="AU70" i="11"/>
  <c r="AV70" i="11" s="1"/>
  <c r="AS70" i="11"/>
  <c r="AR70" i="11"/>
  <c r="AO70" i="11"/>
  <c r="AP70" i="11" s="1"/>
  <c r="AU69" i="11"/>
  <c r="AV69" i="11" s="1"/>
  <c r="AO69" i="11"/>
  <c r="AP69" i="11" s="1"/>
  <c r="AU68" i="11"/>
  <c r="AV68" i="11" s="1"/>
  <c r="AS68" i="11"/>
  <c r="AR68" i="11"/>
  <c r="AO68" i="11"/>
  <c r="AP68" i="11" s="1"/>
  <c r="AU67" i="11"/>
  <c r="AV67" i="11" s="1"/>
  <c r="AR67" i="11"/>
  <c r="AS67" i="11" s="1"/>
  <c r="AO67" i="11"/>
  <c r="AP67" i="11" s="1"/>
  <c r="AU66" i="11"/>
  <c r="AV66" i="11" s="1"/>
  <c r="AS66" i="11"/>
  <c r="AR66" i="11"/>
  <c r="AO66" i="11"/>
  <c r="AP66" i="11" s="1"/>
  <c r="AU65" i="11"/>
  <c r="AV65" i="11" s="1"/>
  <c r="AR65" i="11"/>
  <c r="AS65" i="11" s="1"/>
  <c r="AO65" i="11"/>
  <c r="AP65" i="11" s="1"/>
  <c r="AU64" i="11"/>
  <c r="AV64" i="11" s="1"/>
  <c r="AS64" i="11"/>
  <c r="AR64" i="11"/>
  <c r="AO64" i="11"/>
  <c r="AP64" i="11" s="1"/>
  <c r="AU63" i="11"/>
  <c r="AV63" i="11" s="1"/>
  <c r="AR63" i="11"/>
  <c r="AS63" i="11" s="1"/>
  <c r="AO63" i="11"/>
  <c r="AP63" i="11" s="1"/>
  <c r="AU62" i="11"/>
  <c r="AV62" i="11" s="1"/>
  <c r="AS62" i="11"/>
  <c r="AR62" i="11"/>
  <c r="AO62" i="11"/>
  <c r="AP62" i="11" s="1"/>
  <c r="AU61" i="11"/>
  <c r="AV61" i="11" s="1"/>
  <c r="AR61" i="11"/>
  <c r="AS61" i="11" s="1"/>
  <c r="AO61" i="11"/>
  <c r="AU60" i="11"/>
  <c r="AV60" i="11" s="1"/>
  <c r="AS60" i="11"/>
  <c r="AR60" i="11"/>
  <c r="AO60" i="11"/>
  <c r="AU59" i="11"/>
  <c r="AV59" i="11" s="1"/>
  <c r="AR59" i="11"/>
  <c r="AS59" i="11" s="1"/>
  <c r="AO59" i="11"/>
  <c r="AU58" i="11"/>
  <c r="AV58" i="11" s="1"/>
  <c r="AS58" i="11"/>
  <c r="AR58" i="11"/>
  <c r="AO58" i="11"/>
  <c r="AU57" i="11"/>
  <c r="AV57" i="11" s="1"/>
  <c r="AR57" i="11"/>
  <c r="AS57" i="11" s="1"/>
  <c r="AO57" i="11"/>
  <c r="AU56" i="11"/>
  <c r="AV56" i="11" s="1"/>
  <c r="AS56" i="11"/>
  <c r="AR56" i="11"/>
  <c r="AO56" i="11"/>
  <c r="AP56" i="11" s="1"/>
  <c r="AU55" i="11"/>
  <c r="AV55" i="11" s="1"/>
  <c r="AO55" i="11"/>
  <c r="AP55" i="11" s="1"/>
  <c r="AU54" i="11"/>
  <c r="AV54" i="11" s="1"/>
  <c r="AO54" i="11"/>
  <c r="AP54" i="11" s="1"/>
  <c r="AU53" i="11"/>
  <c r="AV53" i="11" s="1"/>
  <c r="AO53" i="11"/>
  <c r="AP53" i="11" s="1"/>
  <c r="AU52" i="11"/>
  <c r="AV52" i="11" s="1"/>
  <c r="AO52" i="11"/>
  <c r="AP52" i="11" s="1"/>
  <c r="AU51" i="11"/>
  <c r="AV51" i="11" s="1"/>
  <c r="AO51" i="11"/>
  <c r="AP51" i="11" s="1"/>
  <c r="AU50" i="11"/>
  <c r="AV50" i="11" s="1"/>
  <c r="AO50" i="11"/>
  <c r="AP50" i="11" s="1"/>
  <c r="AU49" i="11"/>
  <c r="AV49" i="11" s="1"/>
  <c r="AO49" i="11"/>
  <c r="AP49" i="11" s="1"/>
  <c r="AU48" i="11"/>
  <c r="AV48" i="11" s="1"/>
  <c r="AO48" i="11"/>
  <c r="AP48" i="11" s="1"/>
  <c r="AU47" i="11"/>
  <c r="AV47" i="11" s="1"/>
  <c r="AR47" i="11"/>
  <c r="AS47" i="11" s="1"/>
  <c r="AO47" i="11"/>
  <c r="AP47" i="11" s="1"/>
  <c r="AU46" i="11"/>
  <c r="AV46" i="11" s="1"/>
  <c r="AS46" i="11"/>
  <c r="AR46" i="11"/>
  <c r="AO46" i="11"/>
  <c r="AP46" i="11" s="1"/>
  <c r="AU45" i="11"/>
  <c r="AV45" i="11" s="1"/>
  <c r="AR45" i="11"/>
  <c r="AS45" i="11" s="1"/>
  <c r="AO45" i="11"/>
  <c r="AP45" i="11" s="1"/>
  <c r="AU44" i="11"/>
  <c r="AV44" i="11" s="1"/>
  <c r="AS44" i="11"/>
  <c r="AR44" i="11"/>
  <c r="AO44" i="11"/>
  <c r="AP44" i="11" s="1"/>
  <c r="AU43" i="11"/>
  <c r="AV43" i="11" s="1"/>
  <c r="AR43" i="11"/>
  <c r="AS43" i="11" s="1"/>
  <c r="AO43" i="11"/>
  <c r="AP43" i="11" s="1"/>
  <c r="AU42" i="11"/>
  <c r="AV42" i="11" s="1"/>
  <c r="AS42" i="11"/>
  <c r="AR42" i="11"/>
  <c r="AO42" i="11"/>
  <c r="AP42" i="11" s="1"/>
  <c r="AU41" i="11"/>
  <c r="AV41" i="11" s="1"/>
  <c r="AR41" i="11"/>
  <c r="AS41" i="11" s="1"/>
  <c r="AO41" i="11"/>
  <c r="AP41" i="11" s="1"/>
  <c r="AU40" i="11"/>
  <c r="AV40" i="11" s="1"/>
  <c r="AS40" i="11"/>
  <c r="AR40" i="11"/>
  <c r="AO40" i="11"/>
  <c r="AU39" i="11"/>
  <c r="AV39" i="11" s="1"/>
  <c r="AR39" i="11"/>
  <c r="AS39" i="11" s="1"/>
  <c r="AO39" i="11"/>
  <c r="AU38" i="11"/>
  <c r="AV38" i="11" s="1"/>
  <c r="AS38" i="11"/>
  <c r="AR38" i="11"/>
  <c r="AO38" i="11"/>
  <c r="AU37" i="11"/>
  <c r="AV37" i="11" s="1"/>
  <c r="AR37" i="11"/>
  <c r="AS37" i="11" s="1"/>
  <c r="AO37" i="11"/>
  <c r="AU36" i="11"/>
  <c r="AV36" i="11" s="1"/>
  <c r="AS36" i="11"/>
  <c r="AR36" i="11"/>
  <c r="AO36" i="11"/>
  <c r="AU35" i="11"/>
  <c r="AV35" i="11" s="1"/>
  <c r="AR35" i="11"/>
  <c r="AS35" i="11" s="1"/>
  <c r="AO35" i="11"/>
  <c r="AU34" i="11"/>
  <c r="AV34" i="11" s="1"/>
  <c r="AS34" i="11"/>
  <c r="AR34" i="11"/>
  <c r="AO34" i="11"/>
  <c r="AP34" i="11" s="1"/>
  <c r="AU33" i="11"/>
  <c r="AV33" i="11" s="1"/>
  <c r="AO33" i="11"/>
  <c r="AP33" i="11" s="1"/>
  <c r="AU32" i="11"/>
  <c r="AV32" i="11" s="1"/>
  <c r="AO32" i="11"/>
  <c r="AP32" i="11" s="1"/>
  <c r="AU31" i="11"/>
  <c r="AV31" i="11" s="1"/>
  <c r="AO31" i="11"/>
  <c r="AP31" i="11" s="1"/>
  <c r="AU30" i="11"/>
  <c r="AV30" i="11" s="1"/>
  <c r="AO30" i="11"/>
  <c r="AP30" i="11" s="1"/>
  <c r="AU29" i="11"/>
  <c r="AV29" i="11" s="1"/>
  <c r="AO29" i="11"/>
  <c r="AP29" i="11" s="1"/>
  <c r="AU28" i="11"/>
  <c r="AV28" i="11" s="1"/>
  <c r="AO28" i="11"/>
  <c r="AP28" i="11" s="1"/>
  <c r="AU27" i="11"/>
  <c r="AV27" i="11" s="1"/>
  <c r="AO27" i="11"/>
  <c r="AP27" i="11" s="1"/>
  <c r="AU26" i="11"/>
  <c r="AV26" i="11" s="1"/>
  <c r="AO26" i="11"/>
  <c r="AP26" i="11" s="1"/>
  <c r="AU25" i="11"/>
  <c r="AV25" i="11" s="1"/>
  <c r="AR25" i="11"/>
  <c r="AS25" i="11" s="1"/>
  <c r="AO25" i="11"/>
  <c r="AP25" i="11" s="1"/>
  <c r="AU24" i="11"/>
  <c r="AV24" i="11" s="1"/>
  <c r="AR24" i="11"/>
  <c r="AS24" i="11" s="1"/>
  <c r="AO24" i="11"/>
  <c r="AP24" i="11" s="1"/>
  <c r="AU23" i="11"/>
  <c r="AV23" i="11" s="1"/>
  <c r="AR23" i="11"/>
  <c r="AS23" i="11" s="1"/>
  <c r="AO23" i="11"/>
  <c r="AP23" i="11" s="1"/>
  <c r="AU22" i="11"/>
  <c r="AV22" i="11" s="1"/>
  <c r="AR22" i="11"/>
  <c r="AS22" i="11" s="1"/>
  <c r="AO22" i="11"/>
  <c r="AP22" i="11" s="1"/>
  <c r="AU21" i="11"/>
  <c r="AV21" i="11" s="1"/>
  <c r="AR21" i="11"/>
  <c r="AS21" i="11" s="1"/>
  <c r="AO21" i="11"/>
  <c r="AP21" i="11" s="1"/>
  <c r="AU20" i="11"/>
  <c r="AV20" i="11" s="1"/>
  <c r="AR20" i="11"/>
  <c r="AS20" i="11" s="1"/>
  <c r="AO20" i="11"/>
  <c r="AP20" i="11" s="1"/>
  <c r="AU19" i="11"/>
  <c r="AV19" i="11" s="1"/>
  <c r="AR19" i="11"/>
  <c r="AS19" i="11" s="1"/>
  <c r="AO19" i="11"/>
  <c r="AP19" i="11" s="1"/>
  <c r="AU18" i="11"/>
  <c r="AV18" i="11" s="1"/>
  <c r="AR18" i="11"/>
  <c r="AS18" i="11" s="1"/>
  <c r="AO18" i="11"/>
  <c r="AU17" i="11"/>
  <c r="AV17" i="11" s="1"/>
  <c r="AR17" i="11"/>
  <c r="AS17" i="11" s="1"/>
  <c r="AO17" i="11"/>
  <c r="AP17" i="11" s="1"/>
  <c r="AU16" i="11"/>
  <c r="AV16" i="11" s="1"/>
  <c r="AO16" i="11"/>
  <c r="AP16" i="11" s="1"/>
  <c r="AU15" i="11"/>
  <c r="AV15" i="11" s="1"/>
  <c r="AR15" i="11"/>
  <c r="AS15" i="11" s="1"/>
  <c r="AO15" i="11"/>
  <c r="AP15" i="11" s="1"/>
  <c r="AU14" i="11"/>
  <c r="AV14" i="11" s="1"/>
  <c r="AR14" i="11"/>
  <c r="AS14" i="11" s="1"/>
  <c r="AO14" i="11"/>
  <c r="AP14" i="11" s="1"/>
  <c r="AU13" i="11"/>
  <c r="AV13" i="11" s="1"/>
  <c r="AR13" i="11"/>
  <c r="AS13" i="11" s="1"/>
  <c r="AO13" i="11"/>
  <c r="AP13" i="11" s="1"/>
  <c r="AU12" i="11"/>
  <c r="AV12" i="11" s="1"/>
  <c r="AR12" i="11"/>
  <c r="AS12" i="11" s="1"/>
  <c r="AO12" i="11"/>
  <c r="AP12" i="11" s="1"/>
  <c r="AU11" i="11"/>
  <c r="AV11" i="11" s="1"/>
  <c r="AR11" i="11"/>
  <c r="AS11" i="11" s="1"/>
  <c r="AO11" i="11"/>
  <c r="AP11" i="11" s="1"/>
  <c r="AU10" i="11"/>
  <c r="AV10" i="11" s="1"/>
  <c r="AR10" i="11"/>
  <c r="AS10" i="11" s="1"/>
  <c r="AO10" i="11"/>
  <c r="AP10" i="11" s="1"/>
  <c r="AU9" i="11"/>
  <c r="AV9" i="11" s="1"/>
  <c r="AR9" i="11"/>
  <c r="AS9" i="11" s="1"/>
  <c r="AO9" i="11"/>
  <c r="AP9" i="11" s="1"/>
  <c r="AU8" i="11"/>
  <c r="AV8" i="11" s="1"/>
  <c r="AR8" i="11"/>
  <c r="AS8" i="11" s="1"/>
  <c r="AO8" i="11"/>
  <c r="AP8" i="11" s="1"/>
  <c r="AU7" i="11"/>
  <c r="AV7" i="11" s="1"/>
  <c r="AR7" i="11"/>
  <c r="AS7" i="11" s="1"/>
  <c r="AO7" i="11"/>
  <c r="AP7" i="11" s="1"/>
  <c r="Y112" i="11"/>
  <c r="Y111" i="11"/>
  <c r="Y110" i="11"/>
  <c r="Y106" i="11"/>
  <c r="W101" i="11"/>
  <c r="Y100" i="11"/>
  <c r="W98" i="11"/>
  <c r="AV98" i="11" s="1"/>
  <c r="W97" i="11"/>
  <c r="AV97" i="11" s="1"/>
  <c r="Y86" i="11"/>
  <c r="Y70" i="11"/>
  <c r="Y64" i="11"/>
  <c r="Y63" i="11"/>
  <c r="Y42" i="11"/>
  <c r="AP39" i="11"/>
  <c r="AP38" i="11"/>
  <c r="Y20" i="11"/>
  <c r="Y13" i="11"/>
  <c r="AU69" i="10"/>
  <c r="AV69" i="10" s="1"/>
  <c r="AR69" i="10"/>
  <c r="AS69" i="10" s="1"/>
  <c r="AO69" i="10"/>
  <c r="AP69" i="10" s="1"/>
  <c r="AU68" i="10"/>
  <c r="AV68" i="10" s="1"/>
  <c r="AS68" i="10"/>
  <c r="AR68" i="10"/>
  <c r="AO68" i="10"/>
  <c r="AP68" i="10" s="1"/>
  <c r="AU67" i="10"/>
  <c r="AV67" i="10" s="1"/>
  <c r="AR67" i="10"/>
  <c r="AS67" i="10" s="1"/>
  <c r="AO67" i="10"/>
  <c r="AP67" i="10" s="1"/>
  <c r="AU66" i="10"/>
  <c r="AV66" i="10" s="1"/>
  <c r="AS66" i="10"/>
  <c r="AR66" i="10"/>
  <c r="AO66" i="10"/>
  <c r="AP66" i="10" s="1"/>
  <c r="AU65" i="10"/>
  <c r="AV65" i="10" s="1"/>
  <c r="AR65" i="10"/>
  <c r="AS65" i="10" s="1"/>
  <c r="AO65" i="10"/>
  <c r="AP65" i="10" s="1"/>
  <c r="AU64" i="10"/>
  <c r="AV64" i="10" s="1"/>
  <c r="AS64" i="10"/>
  <c r="AR64" i="10"/>
  <c r="AO64" i="10"/>
  <c r="AP64" i="10" s="1"/>
  <c r="AU63" i="10"/>
  <c r="AV63" i="10" s="1"/>
  <c r="AO63" i="10"/>
  <c r="AP63" i="10" s="1"/>
  <c r="AU62" i="10"/>
  <c r="AV62" i="10" s="1"/>
  <c r="AS62" i="10"/>
  <c r="AR62" i="10"/>
  <c r="AO62" i="10"/>
  <c r="AP62" i="10" s="1"/>
  <c r="AU61" i="10"/>
  <c r="AV61" i="10" s="1"/>
  <c r="AR61" i="10"/>
  <c r="AS61" i="10" s="1"/>
  <c r="AO61" i="10"/>
  <c r="AP61" i="10" s="1"/>
  <c r="AU60" i="10"/>
  <c r="AV60" i="10" s="1"/>
  <c r="AS60" i="10"/>
  <c r="AR60" i="10"/>
  <c r="AO60" i="10"/>
  <c r="AP60" i="10" s="1"/>
  <c r="AU59" i="10"/>
  <c r="AV59" i="10" s="1"/>
  <c r="AR59" i="10"/>
  <c r="AS59" i="10" s="1"/>
  <c r="AO59" i="10"/>
  <c r="AP59" i="10" s="1"/>
  <c r="AU58" i="10"/>
  <c r="AV58" i="10" s="1"/>
  <c r="AS58" i="10"/>
  <c r="AR58" i="10"/>
  <c r="AO58" i="10"/>
  <c r="AP58" i="10" s="1"/>
  <c r="AU57" i="10"/>
  <c r="AV57" i="10" s="1"/>
  <c r="AR57" i="10"/>
  <c r="AS57" i="10" s="1"/>
  <c r="AO57" i="10"/>
  <c r="AP57" i="10" s="1"/>
  <c r="AU56" i="10"/>
  <c r="AV56" i="10" s="1"/>
  <c r="AS56" i="10"/>
  <c r="AR56" i="10"/>
  <c r="AO56" i="10"/>
  <c r="AP56" i="10" s="1"/>
  <c r="AU55" i="10"/>
  <c r="AV55" i="10" s="1"/>
  <c r="AR55" i="10"/>
  <c r="AS55" i="10" s="1"/>
  <c r="AO55" i="10"/>
  <c r="AP55" i="10" s="1"/>
  <c r="AU54" i="10"/>
  <c r="AV54" i="10" s="1"/>
  <c r="AS54" i="10"/>
  <c r="AR54" i="10"/>
  <c r="AO54" i="10"/>
  <c r="AP54" i="10" s="1"/>
  <c r="AU53" i="10"/>
  <c r="AV53" i="10" s="1"/>
  <c r="AO53" i="10"/>
  <c r="AP53" i="10" s="1"/>
  <c r="AU52" i="10"/>
  <c r="AV52" i="10" s="1"/>
  <c r="AO52" i="10"/>
  <c r="AP52" i="10" s="1"/>
  <c r="AU51" i="10"/>
  <c r="AV51" i="10" s="1"/>
  <c r="AR51" i="10"/>
  <c r="AS51" i="10" s="1"/>
  <c r="AO51" i="10"/>
  <c r="AP51" i="10" s="1"/>
  <c r="AU50" i="10"/>
  <c r="AV50" i="10" s="1"/>
  <c r="AS50" i="10"/>
  <c r="AR50" i="10"/>
  <c r="AO50" i="10"/>
  <c r="AP50" i="10" s="1"/>
  <c r="AU49" i="10"/>
  <c r="AV49" i="10" s="1"/>
  <c r="AR49" i="10"/>
  <c r="AS49" i="10" s="1"/>
  <c r="AO49" i="10"/>
  <c r="AP49" i="10" s="1"/>
  <c r="AU48" i="10"/>
  <c r="AV48" i="10" s="1"/>
  <c r="AS48" i="10"/>
  <c r="AR48" i="10"/>
  <c r="AO48" i="10"/>
  <c r="AP48" i="10" s="1"/>
  <c r="AU47" i="10"/>
  <c r="AV47" i="10" s="1"/>
  <c r="AR47" i="10"/>
  <c r="AS47" i="10" s="1"/>
  <c r="AO47" i="10"/>
  <c r="AP47" i="10" s="1"/>
  <c r="AU46" i="10"/>
  <c r="AV46" i="10" s="1"/>
  <c r="AS46" i="10"/>
  <c r="AR46" i="10"/>
  <c r="AO46" i="10"/>
  <c r="AP46" i="10" s="1"/>
  <c r="AU45" i="10"/>
  <c r="AV45" i="10" s="1"/>
  <c r="AR45" i="10"/>
  <c r="AS45" i="10" s="1"/>
  <c r="AO45" i="10"/>
  <c r="AP45" i="10" s="1"/>
  <c r="AS44" i="10"/>
  <c r="AR44" i="10"/>
  <c r="AO44" i="10"/>
  <c r="AP44" i="10" s="1"/>
  <c r="AR43" i="10"/>
  <c r="AS43" i="10" s="1"/>
  <c r="AO43" i="10"/>
  <c r="AP43" i="10" s="1"/>
  <c r="AU42" i="10"/>
  <c r="AV42" i="10" s="1"/>
  <c r="AS42" i="10"/>
  <c r="AR42" i="10"/>
  <c r="AO42" i="10"/>
  <c r="AP42" i="10" s="1"/>
  <c r="AU41" i="10"/>
  <c r="AV41" i="10" s="1"/>
  <c r="AO41" i="10"/>
  <c r="AP41" i="10" s="1"/>
  <c r="AU40" i="10"/>
  <c r="AV40" i="10" s="1"/>
  <c r="AO40" i="10"/>
  <c r="AP40" i="10" s="1"/>
  <c r="AU39" i="10"/>
  <c r="AR39" i="10"/>
  <c r="AS39" i="10" s="1"/>
  <c r="AO39" i="10"/>
  <c r="AP39" i="10" s="1"/>
  <c r="AU38" i="10"/>
  <c r="AS38" i="10"/>
  <c r="AR38" i="10"/>
  <c r="AO38" i="10"/>
  <c r="AP38" i="10" s="1"/>
  <c r="AU37" i="10"/>
  <c r="AR37" i="10"/>
  <c r="AS37" i="10" s="1"/>
  <c r="AO37" i="10"/>
  <c r="AP37" i="10" s="1"/>
  <c r="AU36" i="10"/>
  <c r="AS36" i="10"/>
  <c r="AR36" i="10"/>
  <c r="AO36" i="10"/>
  <c r="AP36" i="10" s="1"/>
  <c r="AU35" i="10"/>
  <c r="AR35" i="10"/>
  <c r="AS35" i="10" s="1"/>
  <c r="AO35" i="10"/>
  <c r="AP35" i="10" s="1"/>
  <c r="AU34" i="10"/>
  <c r="AS34" i="10"/>
  <c r="AR34" i="10"/>
  <c r="AO34" i="10"/>
  <c r="AP34" i="10" s="1"/>
  <c r="AU33" i="10"/>
  <c r="AR33" i="10"/>
  <c r="AS33" i="10" s="1"/>
  <c r="AO33" i="10"/>
  <c r="AP33" i="10" s="1"/>
  <c r="AU32" i="10"/>
  <c r="AS32" i="10"/>
  <c r="AR32" i="10"/>
  <c r="AO32" i="10"/>
  <c r="AP32" i="10" s="1"/>
  <c r="AR31" i="10"/>
  <c r="AS31" i="10" s="1"/>
  <c r="AO31" i="10"/>
  <c r="AP31" i="10" s="1"/>
  <c r="AS30" i="10"/>
  <c r="AR30" i="10"/>
  <c r="AO30" i="10"/>
  <c r="AP30" i="10" s="1"/>
  <c r="AR29" i="10"/>
  <c r="AS29" i="10" s="1"/>
  <c r="AO29" i="10"/>
  <c r="AP29" i="10" s="1"/>
  <c r="AS28" i="10"/>
  <c r="AR28" i="10"/>
  <c r="AO28" i="10"/>
  <c r="AP28" i="10" s="1"/>
  <c r="AR27" i="10"/>
  <c r="AS27" i="10" s="1"/>
  <c r="AO27" i="10"/>
  <c r="AP27" i="10" s="1"/>
  <c r="AU26" i="10"/>
  <c r="AV26" i="10" s="1"/>
  <c r="AS26" i="10"/>
  <c r="AR26" i="10"/>
  <c r="AO26" i="10"/>
  <c r="AP26" i="10" s="1"/>
  <c r="AU25" i="10"/>
  <c r="AV25" i="10" s="1"/>
  <c r="AO25" i="10"/>
  <c r="AP25" i="10" s="1"/>
  <c r="AU24" i="10"/>
  <c r="AV24" i="10" s="1"/>
  <c r="AO24" i="10"/>
  <c r="AP24" i="10" s="1"/>
  <c r="AU23" i="10"/>
  <c r="AR23" i="10"/>
  <c r="AS23" i="10" s="1"/>
  <c r="AO23" i="10"/>
  <c r="AP23" i="10" s="1"/>
  <c r="AU22" i="10"/>
  <c r="AS22" i="10"/>
  <c r="AR22" i="10"/>
  <c r="AO22" i="10"/>
  <c r="AP22" i="10" s="1"/>
  <c r="AU21" i="10"/>
  <c r="AR21" i="10"/>
  <c r="AS21" i="10" s="1"/>
  <c r="AO21" i="10"/>
  <c r="AP21" i="10" s="1"/>
  <c r="AU20" i="10"/>
  <c r="AS20" i="10"/>
  <c r="AR20" i="10"/>
  <c r="AO20" i="10"/>
  <c r="AP20" i="10" s="1"/>
  <c r="AU19" i="10"/>
  <c r="AR19" i="10"/>
  <c r="AS19" i="10" s="1"/>
  <c r="AO19" i="10"/>
  <c r="AP19" i="10" s="1"/>
  <c r="AU18" i="10"/>
  <c r="AS18" i="10"/>
  <c r="AR18" i="10"/>
  <c r="AO18" i="10"/>
  <c r="AP18" i="10" s="1"/>
  <c r="AU17" i="10"/>
  <c r="AR17" i="10"/>
  <c r="AS17" i="10" s="1"/>
  <c r="AO17" i="10"/>
  <c r="AP17" i="10" s="1"/>
  <c r="AU16" i="10"/>
  <c r="AS16" i="10"/>
  <c r="AR16" i="10"/>
  <c r="AO16" i="10"/>
  <c r="AP16" i="10" s="1"/>
  <c r="AR15" i="10"/>
  <c r="AS15" i="10" s="1"/>
  <c r="AO15" i="10"/>
  <c r="AP15" i="10" s="1"/>
  <c r="AS14" i="10"/>
  <c r="AR14" i="10"/>
  <c r="AO14" i="10"/>
  <c r="AP14" i="10" s="1"/>
  <c r="AR13" i="10"/>
  <c r="AS13" i="10" s="1"/>
  <c r="AO13" i="10"/>
  <c r="AP13" i="10" s="1"/>
  <c r="AS12" i="10"/>
  <c r="AR12" i="10"/>
  <c r="AO12" i="10"/>
  <c r="AP12" i="10" s="1"/>
  <c r="AR11" i="10"/>
  <c r="AS11" i="10" s="1"/>
  <c r="AO11" i="10"/>
  <c r="AP11" i="10" s="1"/>
  <c r="AU10" i="10"/>
  <c r="AV10" i="10" s="1"/>
  <c r="AS10" i="10"/>
  <c r="AR10" i="10"/>
  <c r="AO10" i="10"/>
  <c r="AP10" i="10" s="1"/>
  <c r="AU9" i="10"/>
  <c r="AV9" i="10" s="1"/>
  <c r="AO9" i="10"/>
  <c r="AP9" i="10" s="1"/>
  <c r="AU8" i="10"/>
  <c r="AV8" i="10" s="1"/>
  <c r="AO8" i="10"/>
  <c r="AP8" i="10" s="1"/>
  <c r="AU7" i="10"/>
  <c r="AV7" i="10" s="1"/>
  <c r="AR7" i="10"/>
  <c r="AS7" i="10" s="1"/>
  <c r="AO7" i="10"/>
  <c r="AP7" i="10" s="1"/>
  <c r="W65" i="10"/>
  <c r="W55" i="10"/>
  <c r="AU44" i="5"/>
  <c r="AV44" i="5" s="1"/>
  <c r="AR44" i="5"/>
  <c r="AS44" i="5" s="1"/>
  <c r="AO44" i="5"/>
  <c r="AP44" i="5" s="1"/>
  <c r="AU43" i="5"/>
  <c r="AV43" i="5" s="1"/>
  <c r="AR43" i="5"/>
  <c r="AS43" i="5" s="1"/>
  <c r="AO43" i="5"/>
  <c r="AP43" i="5" s="1"/>
  <c r="AU42" i="5"/>
  <c r="AV42" i="5" s="1"/>
  <c r="AR42" i="5"/>
  <c r="AS42" i="5" s="1"/>
  <c r="AO42" i="5"/>
  <c r="AP42" i="5" s="1"/>
  <c r="AU41" i="5"/>
  <c r="AV41" i="5" s="1"/>
  <c r="AR41" i="5"/>
  <c r="AS41" i="5" s="1"/>
  <c r="AO41" i="5"/>
  <c r="AP41" i="5" s="1"/>
  <c r="AU40" i="5"/>
  <c r="AV40" i="5" s="1"/>
  <c r="AR40" i="5"/>
  <c r="AS40" i="5" s="1"/>
  <c r="AO40" i="5"/>
  <c r="AP40" i="5" s="1"/>
  <c r="AU39" i="5"/>
  <c r="AV39" i="5" s="1"/>
  <c r="AR39" i="5"/>
  <c r="AS39" i="5" s="1"/>
  <c r="AO39" i="5"/>
  <c r="AP39" i="5" s="1"/>
  <c r="AU38" i="5"/>
  <c r="AV38" i="5" s="1"/>
  <c r="AR38" i="5"/>
  <c r="AS38" i="5" s="1"/>
  <c r="AO38" i="5"/>
  <c r="AP38" i="5" s="1"/>
  <c r="AU37" i="5"/>
  <c r="AV37" i="5" s="1"/>
  <c r="AR37" i="5"/>
  <c r="AS37" i="5" s="1"/>
  <c r="AO37" i="5"/>
  <c r="AP37" i="5" s="1"/>
  <c r="AU33" i="5"/>
  <c r="AV33" i="5" s="1"/>
  <c r="AR33" i="5"/>
  <c r="AS33" i="5" s="1"/>
  <c r="AO33" i="5"/>
  <c r="AP33" i="5" s="1"/>
  <c r="AU32" i="5"/>
  <c r="AV32" i="5" s="1"/>
  <c r="AR32" i="5"/>
  <c r="AS32" i="5" s="1"/>
  <c r="AO32" i="5"/>
  <c r="AP32" i="5" s="1"/>
  <c r="AU31" i="5"/>
  <c r="AV31" i="5" s="1"/>
  <c r="AR31" i="5"/>
  <c r="AS31" i="5" s="1"/>
  <c r="AO31" i="5"/>
  <c r="AP31" i="5" s="1"/>
  <c r="AU30" i="5"/>
  <c r="AV30" i="5" s="1"/>
  <c r="AR30" i="5"/>
  <c r="AS30" i="5" s="1"/>
  <c r="AO30" i="5"/>
  <c r="AP30" i="5" s="1"/>
  <c r="AU29" i="5"/>
  <c r="AV29" i="5" s="1"/>
  <c r="AR29" i="5"/>
  <c r="AS29" i="5" s="1"/>
  <c r="AO29" i="5"/>
  <c r="AP29" i="5" s="1"/>
  <c r="AU28" i="5"/>
  <c r="AV28" i="5" s="1"/>
  <c r="AR28" i="5"/>
  <c r="AS28" i="5" s="1"/>
  <c r="AO28" i="5"/>
  <c r="AP28" i="5" s="1"/>
  <c r="AU27" i="5"/>
  <c r="AV27" i="5" s="1"/>
  <c r="AR27" i="5"/>
  <c r="AS27" i="5" s="1"/>
  <c r="AO27" i="5"/>
  <c r="AP27" i="5" s="1"/>
  <c r="AU26" i="5"/>
  <c r="AV26" i="5" s="1"/>
  <c r="AR26" i="5"/>
  <c r="AS26" i="5" s="1"/>
  <c r="AO26" i="5"/>
  <c r="AP26" i="5" s="1"/>
  <c r="AU25" i="5"/>
  <c r="AV25" i="5" s="1"/>
  <c r="AR25" i="5"/>
  <c r="AS25" i="5" s="1"/>
  <c r="AO25" i="5"/>
  <c r="AP25" i="5" s="1"/>
  <c r="AU24" i="5"/>
  <c r="AV24" i="5" s="1"/>
  <c r="AR24" i="5"/>
  <c r="AS24" i="5" s="1"/>
  <c r="AO24" i="5"/>
  <c r="AP24" i="5" s="1"/>
  <c r="AU23" i="5"/>
  <c r="AV23" i="5" s="1"/>
  <c r="AR23" i="5"/>
  <c r="AS23" i="5" s="1"/>
  <c r="AO23" i="5"/>
  <c r="AP23" i="5" s="1"/>
  <c r="AU22" i="5"/>
  <c r="AV22" i="5" s="1"/>
  <c r="AO22" i="5"/>
  <c r="AP22" i="5" s="1"/>
  <c r="AU21" i="5"/>
  <c r="AV21" i="5" s="1"/>
  <c r="AO21" i="5"/>
  <c r="AP21" i="5" s="1"/>
  <c r="AU20" i="5"/>
  <c r="AV20" i="5" s="1"/>
  <c r="AR20" i="5"/>
  <c r="AS20" i="5" s="1"/>
  <c r="AO20" i="5"/>
  <c r="AP20" i="5" s="1"/>
  <c r="AU19" i="5"/>
  <c r="AV19" i="5" s="1"/>
  <c r="AR19" i="5"/>
  <c r="AS19" i="5" s="1"/>
  <c r="AO19" i="5"/>
  <c r="AP19" i="5" s="1"/>
  <c r="AU18" i="5"/>
  <c r="AV18" i="5" s="1"/>
  <c r="AR18" i="5"/>
  <c r="AS18" i="5" s="1"/>
  <c r="AO18" i="5"/>
  <c r="AP18" i="5" s="1"/>
  <c r="AU17" i="5"/>
  <c r="AV17" i="5" s="1"/>
  <c r="AR17" i="5"/>
  <c r="AS17" i="5" s="1"/>
  <c r="AO17" i="5"/>
  <c r="AP17" i="5" s="1"/>
  <c r="AU16" i="5"/>
  <c r="AV16" i="5" s="1"/>
  <c r="AR16" i="5"/>
  <c r="AS16" i="5" s="1"/>
  <c r="AO16" i="5"/>
  <c r="AP16" i="5" s="1"/>
  <c r="AU15" i="5"/>
  <c r="AV15" i="5" s="1"/>
  <c r="AR15" i="5"/>
  <c r="AS15" i="5" s="1"/>
  <c r="AO15" i="5"/>
  <c r="AP15" i="5" s="1"/>
  <c r="AU14" i="5"/>
  <c r="AV14" i="5" s="1"/>
  <c r="AR14" i="5"/>
  <c r="AS14" i="5" s="1"/>
  <c r="AO14" i="5"/>
  <c r="AP14" i="5" s="1"/>
  <c r="AU13" i="5"/>
  <c r="AV13" i="5" s="1"/>
  <c r="AR13" i="5"/>
  <c r="AS13" i="5" s="1"/>
  <c r="AO13" i="5"/>
  <c r="AP13" i="5" s="1"/>
  <c r="AU12" i="5"/>
  <c r="AV12" i="5" s="1"/>
  <c r="AR12" i="5"/>
  <c r="AS12" i="5" s="1"/>
  <c r="AO12" i="5"/>
  <c r="AP12" i="5" s="1"/>
  <c r="AU11" i="5"/>
  <c r="AV11" i="5" s="1"/>
  <c r="AR11" i="5"/>
  <c r="AS11" i="5" s="1"/>
  <c r="AO11" i="5"/>
  <c r="AP11" i="5" s="1"/>
  <c r="AU10" i="5"/>
  <c r="AV10" i="5" s="1"/>
  <c r="AR10" i="5"/>
  <c r="AS10" i="5" s="1"/>
  <c r="AO10" i="5"/>
  <c r="AP10" i="5" s="1"/>
  <c r="AU9" i="5"/>
  <c r="AV9" i="5" s="1"/>
  <c r="AR9" i="5"/>
  <c r="AS9" i="5" s="1"/>
  <c r="AO9" i="5"/>
  <c r="AP9" i="5" s="1"/>
  <c r="AU8" i="5"/>
  <c r="AV8" i="5" s="1"/>
  <c r="AR8" i="5"/>
  <c r="AS8" i="5" s="1"/>
  <c r="AO8" i="5"/>
  <c r="AP8" i="5" s="1"/>
  <c r="AU7" i="5"/>
  <c r="AR7" i="5"/>
  <c r="AO7" i="5"/>
  <c r="Y42" i="5"/>
  <c r="Y44" i="5" s="1"/>
  <c r="W35" i="5"/>
  <c r="W34" i="5"/>
  <c r="Y29" i="5"/>
  <c r="Y28" i="5"/>
  <c r="Y24" i="5"/>
  <c r="Y23" i="5"/>
  <c r="Y16" i="5"/>
  <c r="Y18" i="5" s="1"/>
  <c r="Y8" i="5"/>
  <c r="Y7" i="5"/>
  <c r="L24" i="7"/>
  <c r="E9" i="1" s="1"/>
  <c r="L11" i="7"/>
  <c r="N12" i="3"/>
  <c r="L12" i="3"/>
  <c r="L15" i="3" s="1"/>
  <c r="L16" i="3" s="1"/>
  <c r="J12" i="3"/>
  <c r="AF30" i="4"/>
  <c r="AG30" i="4" s="1"/>
  <c r="AC30" i="4"/>
  <c r="AD30" i="4" s="1"/>
  <c r="Z30" i="4"/>
  <c r="AA30" i="4" s="1"/>
  <c r="AF29" i="4"/>
  <c r="AG29" i="4" s="1"/>
  <c r="AD29" i="4"/>
  <c r="AC29" i="4"/>
  <c r="Z29" i="4"/>
  <c r="AA29" i="4" s="1"/>
  <c r="AF28" i="4"/>
  <c r="AG28" i="4" s="1"/>
  <c r="AC28" i="4"/>
  <c r="AD28" i="4" s="1"/>
  <c r="Z28" i="4"/>
  <c r="AA28" i="4" s="1"/>
  <c r="AF27" i="4"/>
  <c r="AG27" i="4" s="1"/>
  <c r="AD27" i="4"/>
  <c r="AC27" i="4"/>
  <c r="Z27" i="4"/>
  <c r="AA27" i="4" s="1"/>
  <c r="AF26" i="4"/>
  <c r="AG26" i="4" s="1"/>
  <c r="AC26" i="4"/>
  <c r="AD26" i="4" s="1"/>
  <c r="Z26" i="4"/>
  <c r="AA26" i="4" s="1"/>
  <c r="AF25" i="4"/>
  <c r="AG25" i="4" s="1"/>
  <c r="AD25" i="4"/>
  <c r="AC25" i="4"/>
  <c r="Z25" i="4"/>
  <c r="AA25" i="4" s="1"/>
  <c r="AF24" i="4"/>
  <c r="AG24" i="4" s="1"/>
  <c r="AC24" i="4"/>
  <c r="AD24" i="4" s="1"/>
  <c r="Z24" i="4"/>
  <c r="AA24" i="4" s="1"/>
  <c r="AF23" i="4"/>
  <c r="AG23" i="4" s="1"/>
  <c r="AC23" i="4"/>
  <c r="AD23" i="4" s="1"/>
  <c r="Z23" i="4"/>
  <c r="AA23" i="4" s="1"/>
  <c r="AF20" i="4"/>
  <c r="AG20" i="4" s="1"/>
  <c r="AC20" i="4"/>
  <c r="AD20" i="4" s="1"/>
  <c r="Z20" i="4"/>
  <c r="AA20" i="4" s="1"/>
  <c r="AG19" i="4"/>
  <c r="AF19" i="4"/>
  <c r="AD19" i="4"/>
  <c r="AC19" i="4"/>
  <c r="Z19" i="4"/>
  <c r="AA19" i="4" s="1"/>
  <c r="AF18" i="4"/>
  <c r="AG18" i="4" s="1"/>
  <c r="AC18" i="4"/>
  <c r="AD18" i="4" s="1"/>
  <c r="Z18" i="4"/>
  <c r="AA18" i="4" s="1"/>
  <c r="AF17" i="4"/>
  <c r="AG17" i="4" s="1"/>
  <c r="AC17" i="4"/>
  <c r="AD17" i="4" s="1"/>
  <c r="Z17" i="4"/>
  <c r="AA17" i="4" s="1"/>
  <c r="AF12" i="4"/>
  <c r="AG12" i="4" s="1"/>
  <c r="AC12" i="4"/>
  <c r="AD12" i="4" s="1"/>
  <c r="Z12" i="4"/>
  <c r="AA12" i="4" s="1"/>
  <c r="AF11" i="4"/>
  <c r="AG11" i="4" s="1"/>
  <c r="AD11" i="4"/>
  <c r="AC11" i="4"/>
  <c r="Z11" i="4"/>
  <c r="AA11" i="4" s="1"/>
  <c r="AF8" i="4"/>
  <c r="AG8" i="4" s="1"/>
  <c r="AC8" i="4"/>
  <c r="AD8" i="4" s="1"/>
  <c r="Z8" i="4"/>
  <c r="AA8" i="4" s="1"/>
  <c r="AF7" i="4"/>
  <c r="AG7" i="4" s="1"/>
  <c r="AD7" i="4"/>
  <c r="AC7" i="4"/>
  <c r="Z7" i="4"/>
  <c r="AA7" i="4" s="1"/>
  <c r="M28" i="4"/>
  <c r="M26" i="4"/>
  <c r="J6" i="1"/>
  <c r="F96" i="6"/>
  <c r="F95" i="6"/>
  <c r="F92" i="6"/>
  <c r="F93" i="6" s="1"/>
  <c r="F80" i="6"/>
  <c r="F82" i="6" s="1"/>
  <c r="W59" i="13"/>
  <c r="F72" i="6"/>
  <c r="W58" i="13"/>
  <c r="W57" i="13"/>
  <c r="W60" i="13"/>
  <c r="H8" i="6"/>
  <c r="U81" i="11" s="1"/>
  <c r="U84" i="11" s="1"/>
  <c r="W84" i="11" s="1"/>
  <c r="G8" i="6"/>
  <c r="F8" i="6"/>
  <c r="F43" i="6"/>
  <c r="U30" i="17" s="1"/>
  <c r="F38" i="6"/>
  <c r="F35" i="6"/>
  <c r="F31" i="6"/>
  <c r="U63" i="10" s="1"/>
  <c r="F29" i="6"/>
  <c r="U52" i="10" s="1"/>
  <c r="E73" i="32"/>
  <c r="E75" i="32"/>
  <c r="E77" i="32"/>
  <c r="C93" i="38" l="1"/>
  <c r="C97" i="38"/>
  <c r="S93" i="20"/>
  <c r="U40" i="10"/>
  <c r="F85" i="6"/>
  <c r="W14" i="15"/>
  <c r="AV14" i="15" s="1"/>
  <c r="F52" i="6"/>
  <c r="U8" i="10" s="1"/>
  <c r="U21" i="5"/>
  <c r="U22" i="5"/>
  <c r="AV7" i="5"/>
  <c r="AS7" i="5"/>
  <c r="AP7" i="5"/>
  <c r="AF105" i="38"/>
  <c r="AE105" i="38"/>
  <c r="AQ105" i="38"/>
  <c r="CY105" i="38"/>
  <c r="JW105" i="38"/>
  <c r="ME105" i="38"/>
  <c r="QU105" i="38"/>
  <c r="BC105" i="38"/>
  <c r="DK105" i="38"/>
  <c r="FS105" i="38"/>
  <c r="KI105" i="38"/>
  <c r="MQ105" i="38"/>
  <c r="OY105" i="38"/>
  <c r="RG105" i="38"/>
  <c r="BN105" i="38"/>
  <c r="GD105" i="38"/>
  <c r="IL105" i="38"/>
  <c r="KT105" i="38"/>
  <c r="PJ105" i="38"/>
  <c r="RR105" i="38"/>
  <c r="BD105" i="38"/>
  <c r="FT105" i="38"/>
  <c r="IB105" i="38"/>
  <c r="KJ105" i="38"/>
  <c r="OZ105" i="38"/>
  <c r="RH105" i="38"/>
  <c r="MR105" i="38"/>
  <c r="JY105" i="38"/>
  <c r="AD105" i="38"/>
  <c r="AP105" i="38"/>
  <c r="BZ105" i="38"/>
  <c r="CL105" i="38"/>
  <c r="CX105" i="38"/>
  <c r="EH105" i="38"/>
  <c r="ET105" i="38"/>
  <c r="FF105" i="38"/>
  <c r="GP105" i="38"/>
  <c r="HN105" i="38"/>
  <c r="IX105" i="38"/>
  <c r="JJ105" i="38"/>
  <c r="JV105" i="38"/>
  <c r="LF105" i="38"/>
  <c r="LR105" i="38"/>
  <c r="MD105" i="38"/>
  <c r="NN105" i="38"/>
  <c r="NZ105" i="38"/>
  <c r="PV105" i="38"/>
  <c r="QH105" i="38"/>
  <c r="QT105" i="38"/>
  <c r="OC105" i="38"/>
  <c r="BO105" i="38"/>
  <c r="DW105" i="38"/>
  <c r="IM105" i="38"/>
  <c r="KU105" i="38"/>
  <c r="NC105" i="38"/>
  <c r="RS105" i="38"/>
  <c r="FI105" i="38"/>
  <c r="CD105" i="38"/>
  <c r="EL105" i="38"/>
  <c r="JB105" i="38"/>
  <c r="MG105" i="38"/>
  <c r="AI105" i="38"/>
  <c r="BS105" i="38"/>
  <c r="EA105" i="38"/>
  <c r="GI105" i="38"/>
  <c r="IQ105" i="38"/>
  <c r="KY105" i="38"/>
  <c r="NG105" i="38"/>
  <c r="PO105" i="38"/>
  <c r="RW105" i="38"/>
  <c r="AV105" i="38"/>
  <c r="BH105" i="38"/>
  <c r="DD105" i="38"/>
  <c r="DP105" i="38"/>
  <c r="FL105" i="38"/>
  <c r="FX105" i="38"/>
  <c r="HT105" i="38"/>
  <c r="KB105" i="38"/>
  <c r="MJ105" i="38"/>
  <c r="QZ105" i="38"/>
  <c r="CO105" i="38"/>
  <c r="HQ105" i="38"/>
  <c r="FA105" i="38"/>
  <c r="HI105" i="38"/>
  <c r="JQ105" i="38"/>
  <c r="LY105" i="38"/>
  <c r="OG105" i="38"/>
  <c r="QO105" i="38"/>
  <c r="Z105" i="38"/>
  <c r="AL105" i="38"/>
  <c r="CH105" i="38"/>
  <c r="EP105" i="38"/>
  <c r="GX105" i="38"/>
  <c r="JF105" i="38"/>
  <c r="LN105" i="38"/>
  <c r="NV105" i="38"/>
  <c r="QD105" i="38"/>
  <c r="BW105" i="38"/>
  <c r="DS105" i="38"/>
  <c r="EE105" i="38"/>
  <c r="GM105" i="38"/>
  <c r="II105" i="38"/>
  <c r="IU105" i="38"/>
  <c r="AS105" i="38"/>
  <c r="OO105" i="38"/>
  <c r="AZ105" i="38"/>
  <c r="DH105" i="38"/>
  <c r="HX105" i="38"/>
  <c r="MN105" i="38"/>
  <c r="OV105" i="38"/>
  <c r="DA105" i="38"/>
  <c r="QW105" i="38"/>
  <c r="AC105" i="38"/>
  <c r="AO105" i="38"/>
  <c r="CW105" i="38"/>
  <c r="FE105" i="38"/>
  <c r="HM105" i="38"/>
  <c r="JU105" i="38"/>
  <c r="OK105" i="38"/>
  <c r="QS105" i="38"/>
  <c r="BP105" i="38"/>
  <c r="CB105" i="38"/>
  <c r="CN105" i="38"/>
  <c r="DX105" i="38"/>
  <c r="EJ105" i="38"/>
  <c r="EV105" i="38"/>
  <c r="GF105" i="38"/>
  <c r="GR105" i="38"/>
  <c r="HD105" i="38"/>
  <c r="JL105" i="38"/>
  <c r="KV105" i="38"/>
  <c r="LH105" i="38"/>
  <c r="LT105" i="38"/>
  <c r="ND105" i="38"/>
  <c r="NP105" i="38"/>
  <c r="OB105" i="38"/>
  <c r="PL105" i="38"/>
  <c r="PX105" i="38"/>
  <c r="QJ105" i="38"/>
  <c r="RT105" i="38"/>
  <c r="CM105" i="38"/>
  <c r="AG105" i="38"/>
  <c r="BE105" i="38"/>
  <c r="CC105" i="38"/>
  <c r="DM105" i="38"/>
  <c r="EK105" i="38"/>
  <c r="GS105" i="38"/>
  <c r="IC105" i="38"/>
  <c r="JA105" i="38"/>
  <c r="KK105" i="38"/>
  <c r="LI105" i="38"/>
  <c r="MS105" i="38"/>
  <c r="NQ105" i="38"/>
  <c r="RI105" i="38"/>
  <c r="LS105" i="38"/>
  <c r="AH105" i="38"/>
  <c r="AT105" i="38"/>
  <c r="BF105" i="38"/>
  <c r="BR105" i="38"/>
  <c r="DB105" i="38"/>
  <c r="DN105" i="38"/>
  <c r="DZ105" i="38"/>
  <c r="FJ105" i="38"/>
  <c r="FV105" i="38"/>
  <c r="GH105" i="38"/>
  <c r="HR105" i="38"/>
  <c r="ID105" i="38"/>
  <c r="IP105" i="38"/>
  <c r="AU105" i="38"/>
  <c r="CE105" i="38"/>
  <c r="CQ105" i="38"/>
  <c r="DC105" i="38"/>
  <c r="EM105" i="38"/>
  <c r="EY105" i="38"/>
  <c r="FK105" i="38"/>
  <c r="GU105" i="38"/>
  <c r="HG105" i="38"/>
  <c r="JC105" i="38"/>
  <c r="JO105" i="38"/>
  <c r="KA105" i="38"/>
  <c r="LK105" i="38"/>
  <c r="LW105" i="38"/>
  <c r="MI105" i="38"/>
  <c r="NS105" i="38"/>
  <c r="OE105" i="38"/>
  <c r="OQ105" i="38"/>
  <c r="QA105" i="38"/>
  <c r="QM105" i="38"/>
  <c r="X105" i="38"/>
  <c r="AJ105" i="38"/>
  <c r="BT105" i="38"/>
  <c r="CR105" i="38"/>
  <c r="EB105" i="38"/>
  <c r="EZ105" i="38"/>
  <c r="GJ105" i="38"/>
  <c r="HH105" i="38"/>
  <c r="JP105" i="38"/>
  <c r="NH105" i="38"/>
  <c r="OF105" i="38"/>
  <c r="QI105" i="38"/>
  <c r="Y105" i="38"/>
  <c r="AK105" i="38"/>
  <c r="CG105" i="38"/>
  <c r="DQ105" i="38"/>
  <c r="EC105" i="38"/>
  <c r="EO105" i="38"/>
  <c r="FY105" i="38"/>
  <c r="GK105" i="38"/>
  <c r="GW105" i="38"/>
  <c r="IG105" i="38"/>
  <c r="IS105" i="38"/>
  <c r="JE105" i="38"/>
  <c r="KO105" i="38"/>
  <c r="LA105" i="38"/>
  <c r="LM105" i="38"/>
  <c r="MW105" i="38"/>
  <c r="NI105" i="38"/>
  <c r="NU105" i="38"/>
  <c r="PQ105" i="38"/>
  <c r="QC105" i="38"/>
  <c r="RY105" i="38"/>
  <c r="AX105" i="38"/>
  <c r="BJ105" i="38"/>
  <c r="CT105" i="38"/>
  <c r="DF105" i="38"/>
  <c r="DR105" i="38"/>
  <c r="FB105" i="38"/>
  <c r="FN105" i="38"/>
  <c r="FZ105" i="38"/>
  <c r="HJ105" i="38"/>
  <c r="HV105" i="38"/>
  <c r="IH105" i="38"/>
  <c r="JR105" i="38"/>
  <c r="KD105" i="38"/>
  <c r="KP105" i="38"/>
  <c r="LZ105" i="38"/>
  <c r="ML105" i="38"/>
  <c r="MX105" i="38"/>
  <c r="OH105" i="38"/>
  <c r="OT105" i="38"/>
  <c r="PF105" i="38"/>
  <c r="QP105" i="38"/>
  <c r="RB105" i="38"/>
  <c r="RN105" i="38"/>
  <c r="DG105" i="38"/>
  <c r="EQ105" i="38"/>
  <c r="FO105" i="38"/>
  <c r="GY105" i="38"/>
  <c r="HW105" i="38"/>
  <c r="JG105" i="38"/>
  <c r="AB105" i="38"/>
  <c r="AN105" i="38"/>
  <c r="EF105" i="38"/>
  <c r="GN105" i="38"/>
  <c r="GZ105" i="38"/>
  <c r="IV105" i="38"/>
  <c r="JT105" i="38"/>
  <c r="NL105" i="38"/>
  <c r="OJ105" i="38"/>
  <c r="PT105" i="38"/>
  <c r="BA105" i="38"/>
  <c r="BM105" i="38"/>
  <c r="BY105" i="38"/>
  <c r="DI105" i="38"/>
  <c r="DU105" i="38"/>
  <c r="EG105" i="38"/>
  <c r="FQ105" i="38"/>
  <c r="GC105" i="38"/>
  <c r="GO105" i="38"/>
  <c r="HY105" i="38"/>
  <c r="IK105" i="38"/>
  <c r="IW105" i="38"/>
  <c r="KG105" i="38"/>
  <c r="KS105" i="38"/>
  <c r="LE105" i="38"/>
  <c r="MO105" i="38"/>
  <c r="NA105" i="38"/>
  <c r="NM105" i="38"/>
  <c r="OW105" i="38"/>
  <c r="PI105" i="38"/>
  <c r="PU105" i="38"/>
  <c r="RE105" i="38"/>
  <c r="RQ105" i="38"/>
  <c r="W33" i="10"/>
  <c r="B95" i="38"/>
  <c r="B66" i="38"/>
  <c r="B101" i="38"/>
  <c r="B72" i="38"/>
  <c r="BL52" i="38"/>
  <c r="EU52" i="38"/>
  <c r="IC52" i="38"/>
  <c r="LL52" i="38"/>
  <c r="OT52" i="38"/>
  <c r="B53" i="38"/>
  <c r="B86" i="38"/>
  <c r="B57" i="38"/>
  <c r="B30" i="38"/>
  <c r="BQ52" i="38"/>
  <c r="EZ52" i="38"/>
  <c r="IH52" i="38"/>
  <c r="LP52" i="38"/>
  <c r="OY52" i="38"/>
  <c r="B88" i="38"/>
  <c r="B59" i="38"/>
  <c r="B34" i="38"/>
  <c r="B96" i="38"/>
  <c r="B67" i="38"/>
  <c r="B102" i="38"/>
  <c r="B73" i="38"/>
  <c r="B46" i="38"/>
  <c r="CA52" i="38"/>
  <c r="FI52" i="38"/>
  <c r="IR52" i="38"/>
  <c r="LZ52" i="38"/>
  <c r="PH52" i="38"/>
  <c r="RF102" i="38"/>
  <c r="OX102" i="38"/>
  <c r="MP102" i="38"/>
  <c r="KH102" i="38"/>
  <c r="HZ102" i="38"/>
  <c r="FR102" i="38"/>
  <c r="DJ102" i="38"/>
  <c r="BB102" i="38"/>
  <c r="QG102" i="38"/>
  <c r="NY102" i="38"/>
  <c r="LQ102" i="38"/>
  <c r="JI102" i="38"/>
  <c r="HA102" i="38"/>
  <c r="ES102" i="38"/>
  <c r="CK102" i="38"/>
  <c r="RP102" i="38"/>
  <c r="PH102" i="38"/>
  <c r="MZ102" i="38"/>
  <c r="KR102" i="38"/>
  <c r="IJ102" i="38"/>
  <c r="GB102" i="38"/>
  <c r="DT102" i="38"/>
  <c r="BL102" i="38"/>
  <c r="QQ102" i="38"/>
  <c r="OI102" i="38"/>
  <c r="MA102" i="38"/>
  <c r="JS102" i="38"/>
  <c r="HK102" i="38"/>
  <c r="FC102" i="38"/>
  <c r="CU102" i="38"/>
  <c r="RZ102" i="38"/>
  <c r="PR102" i="38"/>
  <c r="NJ102" i="38"/>
  <c r="LB102" i="38"/>
  <c r="IT102" i="38"/>
  <c r="GL102" i="38"/>
  <c r="ED102" i="38"/>
  <c r="BV102" i="38"/>
  <c r="RA102" i="38"/>
  <c r="OS102" i="38"/>
  <c r="MK102" i="38"/>
  <c r="KC102" i="38"/>
  <c r="HU102" i="38"/>
  <c r="FM102" i="38"/>
  <c r="DE102" i="38"/>
  <c r="AW102" i="38"/>
  <c r="QB102" i="38"/>
  <c r="NT102" i="38"/>
  <c r="LL102" i="38"/>
  <c r="JD102" i="38"/>
  <c r="GV102" i="38"/>
  <c r="EN102" i="38"/>
  <c r="CF102" i="38"/>
  <c r="RK102" i="38"/>
  <c r="PC102" i="38"/>
  <c r="MU102" i="38"/>
  <c r="KM102" i="38"/>
  <c r="IE102" i="38"/>
  <c r="FW102" i="38"/>
  <c r="DO102" i="38"/>
  <c r="BG102" i="38"/>
  <c r="QL102" i="38"/>
  <c r="OD102" i="38"/>
  <c r="LV102" i="38"/>
  <c r="JN102" i="38"/>
  <c r="HF102" i="38"/>
  <c r="EX102" i="38"/>
  <c r="CP102" i="38"/>
  <c r="QV102" i="38"/>
  <c r="ON102" i="38"/>
  <c r="MF102" i="38"/>
  <c r="JX102" i="38"/>
  <c r="HP102" i="38"/>
  <c r="FH102" i="38"/>
  <c r="CZ102" i="38"/>
  <c r="AR102" i="38"/>
  <c r="PM102" i="38"/>
  <c r="BQ102" i="38"/>
  <c r="EI102" i="38"/>
  <c r="NE102" i="38"/>
  <c r="KW102" i="38"/>
  <c r="NO102" i="38"/>
  <c r="IO102" i="38"/>
  <c r="LG102" i="38"/>
  <c r="GG102" i="38"/>
  <c r="IY102" i="38"/>
  <c r="RU102" i="38"/>
  <c r="DY102" i="38"/>
  <c r="PW102" i="38"/>
  <c r="GQ102" i="38"/>
  <c r="CA102" i="38"/>
  <c r="RT73" i="38"/>
  <c r="RH73" i="38"/>
  <c r="QV73" i="38"/>
  <c r="QJ73" i="38"/>
  <c r="PX73" i="38"/>
  <c r="PL73" i="38"/>
  <c r="OZ73" i="38"/>
  <c r="ON73" i="38"/>
  <c r="OB73" i="38"/>
  <c r="NP73" i="38"/>
  <c r="ND73" i="38"/>
  <c r="MR73" i="38"/>
  <c r="MF73" i="38"/>
  <c r="LT73" i="38"/>
  <c r="LH73" i="38"/>
  <c r="KV73" i="38"/>
  <c r="KJ73" i="38"/>
  <c r="JX73" i="38"/>
  <c r="JL73" i="38"/>
  <c r="IZ73" i="38"/>
  <c r="IN73" i="38"/>
  <c r="IB73" i="38"/>
  <c r="HP73" i="38"/>
  <c r="HD73" i="38"/>
  <c r="GR73" i="38"/>
  <c r="GF73" i="38"/>
  <c r="FT73" i="38"/>
  <c r="FH73" i="38"/>
  <c r="EV73" i="38"/>
  <c r="EJ73" i="38"/>
  <c r="DX73" i="38"/>
  <c r="DL73" i="38"/>
  <c r="CZ73" i="38"/>
  <c r="CN73" i="38"/>
  <c r="CB73" i="38"/>
  <c r="BP73" i="38"/>
  <c r="BD73" i="38"/>
  <c r="AR73" i="38"/>
  <c r="AF73" i="38"/>
  <c r="T73" i="38"/>
  <c r="H73" i="38"/>
  <c r="RP73" i="38"/>
  <c r="RD73" i="38"/>
  <c r="QR73" i="38"/>
  <c r="QF73" i="38"/>
  <c r="PT73" i="38"/>
  <c r="PH73" i="38"/>
  <c r="OV73" i="38"/>
  <c r="OJ73" i="38"/>
  <c r="NX73" i="38"/>
  <c r="NL73" i="38"/>
  <c r="MZ73" i="38"/>
  <c r="MN73" i="38"/>
  <c r="MB73" i="38"/>
  <c r="LP73" i="38"/>
  <c r="LD73" i="38"/>
  <c r="KR73" i="38"/>
  <c r="KF73" i="38"/>
  <c r="JT73" i="38"/>
  <c r="JH73" i="38"/>
  <c r="IV73" i="38"/>
  <c r="IJ73" i="38"/>
  <c r="HX73" i="38"/>
  <c r="HL73" i="38"/>
  <c r="GZ73" i="38"/>
  <c r="GN73" i="38"/>
  <c r="GB73" i="38"/>
  <c r="FP73" i="38"/>
  <c r="FD73" i="38"/>
  <c r="ER73" i="38"/>
  <c r="EF73" i="38"/>
  <c r="DT73" i="38"/>
  <c r="DH73" i="38"/>
  <c r="CV73" i="38"/>
  <c r="CJ73" i="38"/>
  <c r="BX73" i="38"/>
  <c r="BL73" i="38"/>
  <c r="AZ73" i="38"/>
  <c r="AN73" i="38"/>
  <c r="AB73" i="38"/>
  <c r="P73" i="38"/>
  <c r="D73" i="38"/>
  <c r="RU73" i="38"/>
  <c r="RF73" i="38"/>
  <c r="QQ73" i="38"/>
  <c r="QC73" i="38"/>
  <c r="PO73" i="38"/>
  <c r="PA73" i="38"/>
  <c r="OL73" i="38"/>
  <c r="NW73" i="38"/>
  <c r="NI73" i="38"/>
  <c r="MU73" i="38"/>
  <c r="MG73" i="38"/>
  <c r="LR73" i="38"/>
  <c r="LC73" i="38"/>
  <c r="KO73" i="38"/>
  <c r="KA73" i="38"/>
  <c r="JM73" i="38"/>
  <c r="IX73" i="38"/>
  <c r="II73" i="38"/>
  <c r="HU73" i="38"/>
  <c r="HG73" i="38"/>
  <c r="GS73" i="38"/>
  <c r="GD73" i="38"/>
  <c r="FO73" i="38"/>
  <c r="FA73" i="38"/>
  <c r="EM73" i="38"/>
  <c r="DY73" i="38"/>
  <c r="DJ73" i="38"/>
  <c r="CU73" i="38"/>
  <c r="CG73" i="38"/>
  <c r="BS73" i="38"/>
  <c r="BE73" i="38"/>
  <c r="AP73" i="38"/>
  <c r="AA73" i="38"/>
  <c r="M73" i="38"/>
  <c r="RQ73" i="38"/>
  <c r="RB73" i="38"/>
  <c r="QN73" i="38"/>
  <c r="PZ73" i="38"/>
  <c r="PK73" i="38"/>
  <c r="OW73" i="38"/>
  <c r="OH73" i="38"/>
  <c r="NT73" i="38"/>
  <c r="NF73" i="38"/>
  <c r="MQ73" i="38"/>
  <c r="MC73" i="38"/>
  <c r="LN73" i="38"/>
  <c r="KZ73" i="38"/>
  <c r="KL73" i="38"/>
  <c r="JW73" i="38"/>
  <c r="JI73" i="38"/>
  <c r="IT73" i="38"/>
  <c r="IF73" i="38"/>
  <c r="HR73" i="38"/>
  <c r="HC73" i="38"/>
  <c r="GO73" i="38"/>
  <c r="FZ73" i="38"/>
  <c r="FL73" i="38"/>
  <c r="EX73" i="38"/>
  <c r="EI73" i="38"/>
  <c r="DU73" i="38"/>
  <c r="DF73" i="38"/>
  <c r="CR73" i="38"/>
  <c r="CD73" i="38"/>
  <c r="BO73" i="38"/>
  <c r="BA73" i="38"/>
  <c r="AL73" i="38"/>
  <c r="X73" i="38"/>
  <c r="J73" i="38"/>
  <c r="RR73" i="38"/>
  <c r="QZ73" i="38"/>
  <c r="QI73" i="38"/>
  <c r="PR73" i="38"/>
  <c r="PB73" i="38"/>
  <c r="OI73" i="38"/>
  <c r="NR73" i="38"/>
  <c r="NA73" i="38"/>
  <c r="MJ73" i="38"/>
  <c r="LS73" i="38"/>
  <c r="LA73" i="38"/>
  <c r="KI73" i="38"/>
  <c r="JR73" i="38"/>
  <c r="JB73" i="38"/>
  <c r="IK73" i="38"/>
  <c r="HS73" i="38"/>
  <c r="HA73" i="38"/>
  <c r="GJ73" i="38"/>
  <c r="FS73" i="38"/>
  <c r="FB73" i="38"/>
  <c r="EK73" i="38"/>
  <c r="DR73" i="38"/>
  <c r="DB73" i="38"/>
  <c r="CK73" i="38"/>
  <c r="BT73" i="38"/>
  <c r="BB73" i="38"/>
  <c r="AJ73" i="38"/>
  <c r="S73" i="38"/>
  <c r="SA73" i="38"/>
  <c r="RK73" i="38"/>
  <c r="QT73" i="38"/>
  <c r="QB73" i="38"/>
  <c r="PJ73" i="38"/>
  <c r="OS73" i="38"/>
  <c r="OC73" i="38"/>
  <c r="NK73" i="38"/>
  <c r="MT73" i="38"/>
  <c r="MA73" i="38"/>
  <c r="LK73" i="38"/>
  <c r="KT73" i="38"/>
  <c r="KC73" i="38"/>
  <c r="JK73" i="38"/>
  <c r="IS73" i="38"/>
  <c r="IC73" i="38"/>
  <c r="HK73" i="38"/>
  <c r="GU73" i="38"/>
  <c r="GC73" i="38"/>
  <c r="FK73" i="38"/>
  <c r="ET73" i="38"/>
  <c r="EC73" i="38"/>
  <c r="DM73" i="38"/>
  <c r="CT73" i="38"/>
  <c r="CC73" i="38"/>
  <c r="BK73" i="38"/>
  <c r="AU73" i="38"/>
  <c r="AD73" i="38"/>
  <c r="L73" i="38"/>
  <c r="RZ73" i="38"/>
  <c r="RJ73" i="38"/>
  <c r="QS73" i="38"/>
  <c r="QA73" i="38"/>
  <c r="PI73" i="38"/>
  <c r="OR73" i="38"/>
  <c r="OA73" i="38"/>
  <c r="NJ73" i="38"/>
  <c r="MS73" i="38"/>
  <c r="LZ73" i="38"/>
  <c r="LJ73" i="38"/>
  <c r="KS73" i="38"/>
  <c r="KB73" i="38"/>
  <c r="JJ73" i="38"/>
  <c r="IR73" i="38"/>
  <c r="IA73" i="38"/>
  <c r="HJ73" i="38"/>
  <c r="GT73" i="38"/>
  <c r="GA73" i="38"/>
  <c r="FJ73" i="38"/>
  <c r="ES73" i="38"/>
  <c r="EB73" i="38"/>
  <c r="DK73" i="38"/>
  <c r="CS73" i="38"/>
  <c r="CA73" i="38"/>
  <c r="BJ73" i="38"/>
  <c r="AT73" i="38"/>
  <c r="AC73" i="38"/>
  <c r="K73" i="38"/>
  <c r="RY73" i="38"/>
  <c r="RI73" i="38"/>
  <c r="QP73" i="38"/>
  <c r="PY73" i="38"/>
  <c r="PG73" i="38"/>
  <c r="RX73" i="38"/>
  <c r="RG73" i="38"/>
  <c r="QO73" i="38"/>
  <c r="PW73" i="38"/>
  <c r="PF73" i="38"/>
  <c r="OP73" i="38"/>
  <c r="NY73" i="38"/>
  <c r="NG73" i="38"/>
  <c r="MO73" i="38"/>
  <c r="LX73" i="38"/>
  <c r="LG73" i="38"/>
  <c r="KP73" i="38"/>
  <c r="JY73" i="38"/>
  <c r="JF73" i="38"/>
  <c r="IP73" i="38"/>
  <c r="HY73" i="38"/>
  <c r="HH73" i="38"/>
  <c r="GP73" i="38"/>
  <c r="FX73" i="38"/>
  <c r="FG73" i="38"/>
  <c r="EP73" i="38"/>
  <c r="DZ73" i="38"/>
  <c r="DG73" i="38"/>
  <c r="CP73" i="38"/>
  <c r="BY73" i="38"/>
  <c r="BH73" i="38"/>
  <c r="AQ73" i="38"/>
  <c r="Y73" i="38"/>
  <c r="G73" i="38"/>
  <c r="RV73" i="38"/>
  <c r="QU73" i="38"/>
  <c r="PP73" i="38"/>
  <c r="OM73" i="38"/>
  <c r="NN73" i="38"/>
  <c r="ML73" i="38"/>
  <c r="LM73" i="38"/>
  <c r="KM73" i="38"/>
  <c r="JO73" i="38"/>
  <c r="IM73" i="38"/>
  <c r="HN73" i="38"/>
  <c r="GL73" i="38"/>
  <c r="FN73" i="38"/>
  <c r="EN73" i="38"/>
  <c r="DO73" i="38"/>
  <c r="CM73" i="38"/>
  <c r="BN73" i="38"/>
  <c r="AM73" i="38"/>
  <c r="O73" i="38"/>
  <c r="RN73" i="38"/>
  <c r="QK73" i="38"/>
  <c r="PE73" i="38"/>
  <c r="OF73" i="38"/>
  <c r="NE73" i="38"/>
  <c r="MH73" i="38"/>
  <c r="LF73" i="38"/>
  <c r="KG73" i="38"/>
  <c r="JE73" i="38"/>
  <c r="IG73" i="38"/>
  <c r="HF73" i="38"/>
  <c r="GH73" i="38"/>
  <c r="FF73" i="38"/>
  <c r="EG73" i="38"/>
  <c r="DE73" i="38"/>
  <c r="CH73" i="38"/>
  <c r="BG73" i="38"/>
  <c r="AH73" i="38"/>
  <c r="F73" i="38"/>
  <c r="RM73" i="38"/>
  <c r="QH73" i="38"/>
  <c r="PD73" i="38"/>
  <c r="OE73" i="38"/>
  <c r="NC73" i="38"/>
  <c r="ME73" i="38"/>
  <c r="LE73" i="38"/>
  <c r="KE73" i="38"/>
  <c r="JD73" i="38"/>
  <c r="IE73" i="38"/>
  <c r="HE73" i="38"/>
  <c r="GG73" i="38"/>
  <c r="FE73" i="38"/>
  <c r="EE73" i="38"/>
  <c r="RL73" i="38"/>
  <c r="QG73" i="38"/>
  <c r="PC73" i="38"/>
  <c r="OD73" i="38"/>
  <c r="RC73" i="38"/>
  <c r="QD73" i="38"/>
  <c r="OX73" i="38"/>
  <c r="NV73" i="38"/>
  <c r="RO73" i="38"/>
  <c r="PQ73" i="38"/>
  <c r="NS73" i="38"/>
  <c r="MK73" i="38"/>
  <c r="KY73" i="38"/>
  <c r="JS73" i="38"/>
  <c r="IL73" i="38"/>
  <c r="GY73" i="38"/>
  <c r="FU73" i="38"/>
  <c r="EL73" i="38"/>
  <c r="DC73" i="38"/>
  <c r="BW73" i="38"/>
  <c r="AV73" i="38"/>
  <c r="Q73" i="38"/>
  <c r="QY73" i="38"/>
  <c r="OY73" i="38"/>
  <c r="NM73" i="38"/>
  <c r="LY73" i="38"/>
  <c r="KU73" i="38"/>
  <c r="JN73" i="38"/>
  <c r="HZ73" i="38"/>
  <c r="GV73" i="38"/>
  <c r="FM73" i="38"/>
  <c r="EA73" i="38"/>
  <c r="CX73" i="38"/>
  <c r="BR73" i="38"/>
  <c r="AK73" i="38"/>
  <c r="E73" i="38"/>
  <c r="QM73" i="38"/>
  <c r="OQ73" i="38"/>
  <c r="MY73" i="38"/>
  <c r="LU73" i="38"/>
  <c r="KK73" i="38"/>
  <c r="JA73" i="38"/>
  <c r="HT73" i="38"/>
  <c r="GK73" i="38"/>
  <c r="EZ73" i="38"/>
  <c r="DS73" i="38"/>
  <c r="CO73" i="38"/>
  <c r="BI73" i="38"/>
  <c r="AE73" i="38"/>
  <c r="QL73" i="38"/>
  <c r="OO73" i="38"/>
  <c r="MX73" i="38"/>
  <c r="LQ73" i="38"/>
  <c r="KH73" i="38"/>
  <c r="IY73" i="38"/>
  <c r="HQ73" i="38"/>
  <c r="GI73" i="38"/>
  <c r="EY73" i="38"/>
  <c r="DQ73" i="38"/>
  <c r="CL73" i="38"/>
  <c r="BF73" i="38"/>
  <c r="Z73" i="38"/>
  <c r="QE73" i="38"/>
  <c r="OK73" i="38"/>
  <c r="MW73" i="38"/>
  <c r="LO73" i="38"/>
  <c r="KD73" i="38"/>
  <c r="IW73" i="38"/>
  <c r="HO73" i="38"/>
  <c r="GE73" i="38"/>
  <c r="EW73" i="38"/>
  <c r="DP73" i="38"/>
  <c r="CI73" i="38"/>
  <c r="BC73" i="38"/>
  <c r="W73" i="38"/>
  <c r="RW73" i="38"/>
  <c r="OT73" i="38"/>
  <c r="MD73" i="38"/>
  <c r="JU73" i="38"/>
  <c r="HM73" i="38"/>
  <c r="FI73" i="38"/>
  <c r="DA73" i="38"/>
  <c r="AX73" i="38"/>
  <c r="RS73" i="38"/>
  <c r="OG73" i="38"/>
  <c r="LW73" i="38"/>
  <c r="JQ73" i="38"/>
  <c r="HI73" i="38"/>
  <c r="FC73" i="38"/>
  <c r="CY73" i="38"/>
  <c r="AW73" i="38"/>
  <c r="RE73" i="38"/>
  <c r="NZ73" i="38"/>
  <c r="LV73" i="38"/>
  <c r="JP73" i="38"/>
  <c r="HB73" i="38"/>
  <c r="EU73" i="38"/>
  <c r="CW73" i="38"/>
  <c r="AS73" i="38"/>
  <c r="RA73" i="38"/>
  <c r="NU73" i="38"/>
  <c r="LL73" i="38"/>
  <c r="JG73" i="38"/>
  <c r="GX73" i="38"/>
  <c r="EQ73" i="38"/>
  <c r="CQ73" i="38"/>
  <c r="AO73" i="38"/>
  <c r="QW73" i="38"/>
  <c r="NO73" i="38"/>
  <c r="LB73" i="38"/>
  <c r="IU73" i="38"/>
  <c r="GQ73" i="38"/>
  <c r="EH73" i="38"/>
  <c r="CE73" i="38"/>
  <c r="AG73" i="38"/>
  <c r="PV73" i="38"/>
  <c r="NH73" i="38"/>
  <c r="KX73" i="38"/>
  <c r="IQ73" i="38"/>
  <c r="GM73" i="38"/>
  <c r="ED73" i="38"/>
  <c r="BZ73" i="38"/>
  <c r="V73" i="38"/>
  <c r="PU73" i="38"/>
  <c r="NB73" i="38"/>
  <c r="KW73" i="38"/>
  <c r="IO73" i="38"/>
  <c r="FY73" i="38"/>
  <c r="DW73" i="38"/>
  <c r="BV73" i="38"/>
  <c r="U73" i="38"/>
  <c r="PS73" i="38"/>
  <c r="MV73" i="38"/>
  <c r="KQ73" i="38"/>
  <c r="IH73" i="38"/>
  <c r="FW73" i="38"/>
  <c r="DV73" i="38"/>
  <c r="BU73" i="38"/>
  <c r="R73" i="38"/>
  <c r="PN73" i="38"/>
  <c r="MP73" i="38"/>
  <c r="KN73" i="38"/>
  <c r="ID73" i="38"/>
  <c r="FV73" i="38"/>
  <c r="DN73" i="38"/>
  <c r="BQ73" i="38"/>
  <c r="N73" i="38"/>
  <c r="QX73" i="38"/>
  <c r="GW73" i="38"/>
  <c r="PM73" i="38"/>
  <c r="FR73" i="38"/>
  <c r="OU73" i="38"/>
  <c r="FQ73" i="38"/>
  <c r="MM73" i="38"/>
  <c r="DI73" i="38"/>
  <c r="MI73" i="38"/>
  <c r="DD73" i="38"/>
  <c r="LI73" i="38"/>
  <c r="CF73" i="38"/>
  <c r="JZ73" i="38"/>
  <c r="BM73" i="38"/>
  <c r="JV73" i="38"/>
  <c r="AY73" i="38"/>
  <c r="JC73" i="38"/>
  <c r="AI73" i="38"/>
  <c r="HW73" i="38"/>
  <c r="I73" i="38"/>
  <c r="NQ73" i="38"/>
  <c r="HV73" i="38"/>
  <c r="EO73" i="38"/>
  <c r="B33" i="38"/>
  <c r="CF52" i="38"/>
  <c r="FN52" i="38"/>
  <c r="IV52" i="38"/>
  <c r="ME52" i="38"/>
  <c r="PM52" i="38"/>
  <c r="RP94" i="38"/>
  <c r="PH94" i="38"/>
  <c r="MZ94" i="38"/>
  <c r="KR94" i="38"/>
  <c r="IJ94" i="38"/>
  <c r="GB94" i="38"/>
  <c r="DT94" i="38"/>
  <c r="BL94" i="38"/>
  <c r="QQ94" i="38"/>
  <c r="OI94" i="38"/>
  <c r="MA94" i="38"/>
  <c r="JS94" i="38"/>
  <c r="HK94" i="38"/>
  <c r="FC94" i="38"/>
  <c r="CU94" i="38"/>
  <c r="RZ94" i="38"/>
  <c r="PR94" i="38"/>
  <c r="NJ94" i="38"/>
  <c r="LB94" i="38"/>
  <c r="IT94" i="38"/>
  <c r="GL94" i="38"/>
  <c r="ED94" i="38"/>
  <c r="BV94" i="38"/>
  <c r="QB94" i="38"/>
  <c r="NT94" i="38"/>
  <c r="LL94" i="38"/>
  <c r="JD94" i="38"/>
  <c r="GV94" i="38"/>
  <c r="EN94" i="38"/>
  <c r="CF94" i="38"/>
  <c r="RK94" i="38"/>
  <c r="PC94" i="38"/>
  <c r="MU94" i="38"/>
  <c r="KM94" i="38"/>
  <c r="IE94" i="38"/>
  <c r="FW94" i="38"/>
  <c r="DO94" i="38"/>
  <c r="BG94" i="38"/>
  <c r="QL94" i="38"/>
  <c r="OD94" i="38"/>
  <c r="LV94" i="38"/>
  <c r="JN94" i="38"/>
  <c r="HF94" i="38"/>
  <c r="EX94" i="38"/>
  <c r="CP94" i="38"/>
  <c r="RU94" i="38"/>
  <c r="PM94" i="38"/>
  <c r="NE94" i="38"/>
  <c r="KW94" i="38"/>
  <c r="IO94" i="38"/>
  <c r="GG94" i="38"/>
  <c r="DY94" i="38"/>
  <c r="QV94" i="38"/>
  <c r="ON94" i="38"/>
  <c r="MF94" i="38"/>
  <c r="JX94" i="38"/>
  <c r="HP94" i="38"/>
  <c r="FH94" i="38"/>
  <c r="CZ94" i="38"/>
  <c r="AR94" i="38"/>
  <c r="PW94" i="38"/>
  <c r="NO94" i="38"/>
  <c r="LG94" i="38"/>
  <c r="IY94" i="38"/>
  <c r="GQ94" i="38"/>
  <c r="EI94" i="38"/>
  <c r="CA94" i="38"/>
  <c r="RF94" i="38"/>
  <c r="OX94" i="38"/>
  <c r="MP94" i="38"/>
  <c r="DJ94" i="38"/>
  <c r="RA94" i="38"/>
  <c r="JI94" i="38"/>
  <c r="FM94" i="38"/>
  <c r="OS94" i="38"/>
  <c r="KH94" i="38"/>
  <c r="BQ94" i="38"/>
  <c r="HA94" i="38"/>
  <c r="BB94" i="38"/>
  <c r="MK94" i="38"/>
  <c r="DE94" i="38"/>
  <c r="QG94" i="38"/>
  <c r="HZ94" i="38"/>
  <c r="ES94" i="38"/>
  <c r="NY94" i="38"/>
  <c r="KC94" i="38"/>
  <c r="LQ94" i="38"/>
  <c r="CK94" i="38"/>
  <c r="FR94" i="38"/>
  <c r="HU94" i="38"/>
  <c r="AW94" i="38"/>
  <c r="RZ65" i="38"/>
  <c r="RN65" i="38"/>
  <c r="RB65" i="38"/>
  <c r="QP65" i="38"/>
  <c r="QD65" i="38"/>
  <c r="PR65" i="38"/>
  <c r="PF65" i="38"/>
  <c r="OT65" i="38"/>
  <c r="OH65" i="38"/>
  <c r="NV65" i="38"/>
  <c r="NJ65" i="38"/>
  <c r="MX65" i="38"/>
  <c r="ML65" i="38"/>
  <c r="LZ65" i="38"/>
  <c r="LN65" i="38"/>
  <c r="LB65" i="38"/>
  <c r="KP65" i="38"/>
  <c r="KD65" i="38"/>
  <c r="JR65" i="38"/>
  <c r="JF65" i="38"/>
  <c r="IT65" i="38"/>
  <c r="IH65" i="38"/>
  <c r="HV65" i="38"/>
  <c r="HJ65" i="38"/>
  <c r="GX65" i="38"/>
  <c r="GL65" i="38"/>
  <c r="FZ65" i="38"/>
  <c r="FN65" i="38"/>
  <c r="FB65" i="38"/>
  <c r="EP65" i="38"/>
  <c r="ED65" i="38"/>
  <c r="DR65" i="38"/>
  <c r="DF65" i="38"/>
  <c r="CT65" i="38"/>
  <c r="CH65" i="38"/>
  <c r="BV65" i="38"/>
  <c r="BJ65" i="38"/>
  <c r="AX65" i="38"/>
  <c r="AL65" i="38"/>
  <c r="Z65" i="38"/>
  <c r="N65" i="38"/>
  <c r="RT65" i="38"/>
  <c r="RH65" i="38"/>
  <c r="QV65" i="38"/>
  <c r="QJ65" i="38"/>
  <c r="PX65" i="38"/>
  <c r="PL65" i="38"/>
  <c r="OZ65" i="38"/>
  <c r="ON65" i="38"/>
  <c r="OB65" i="38"/>
  <c r="NP65" i="38"/>
  <c r="ND65" i="38"/>
  <c r="MR65" i="38"/>
  <c r="MF65" i="38"/>
  <c r="LT65" i="38"/>
  <c r="LH65" i="38"/>
  <c r="KV65" i="38"/>
  <c r="KJ65" i="38"/>
  <c r="JX65" i="38"/>
  <c r="JL65" i="38"/>
  <c r="IZ65" i="38"/>
  <c r="IN65" i="38"/>
  <c r="IB65" i="38"/>
  <c r="RP65" i="38"/>
  <c r="RD65" i="38"/>
  <c r="QR65" i="38"/>
  <c r="QF65" i="38"/>
  <c r="PT65" i="38"/>
  <c r="PH65" i="38"/>
  <c r="OV65" i="38"/>
  <c r="OJ65" i="38"/>
  <c r="NX65" i="38"/>
  <c r="NL65" i="38"/>
  <c r="MZ65" i="38"/>
  <c r="MN65" i="38"/>
  <c r="MB65" i="38"/>
  <c r="LP65" i="38"/>
  <c r="LD65" i="38"/>
  <c r="KR65" i="38"/>
  <c r="KF65" i="38"/>
  <c r="JT65" i="38"/>
  <c r="JH65" i="38"/>
  <c r="IV65" i="38"/>
  <c r="IJ65" i="38"/>
  <c r="HX65" i="38"/>
  <c r="RY65" i="38"/>
  <c r="RJ65" i="38"/>
  <c r="QT65" i="38"/>
  <c r="QC65" i="38"/>
  <c r="PN65" i="38"/>
  <c r="OX65" i="38"/>
  <c r="OG65" i="38"/>
  <c r="NR65" i="38"/>
  <c r="NB65" i="38"/>
  <c r="MK65" i="38"/>
  <c r="LV65" i="38"/>
  <c r="LF65" i="38"/>
  <c r="KO65" i="38"/>
  <c r="JZ65" i="38"/>
  <c r="JJ65" i="38"/>
  <c r="IS65" i="38"/>
  <c r="ID65" i="38"/>
  <c r="HO65" i="38"/>
  <c r="HB65" i="38"/>
  <c r="GO65" i="38"/>
  <c r="GB65" i="38"/>
  <c r="FO65" i="38"/>
  <c r="FA65" i="38"/>
  <c r="EN65" i="38"/>
  <c r="EA65" i="38"/>
  <c r="DN65" i="38"/>
  <c r="DA65" i="38"/>
  <c r="CN65" i="38"/>
  <c r="CA65" i="38"/>
  <c r="BN65" i="38"/>
  <c r="BA65" i="38"/>
  <c r="AN65" i="38"/>
  <c r="AA65" i="38"/>
  <c r="M65" i="38"/>
  <c r="RX65" i="38"/>
  <c r="RI65" i="38"/>
  <c r="QS65" i="38"/>
  <c r="QB65" i="38"/>
  <c r="PM65" i="38"/>
  <c r="OW65" i="38"/>
  <c r="OF65" i="38"/>
  <c r="NQ65" i="38"/>
  <c r="NA65" i="38"/>
  <c r="MJ65" i="38"/>
  <c r="LU65" i="38"/>
  <c r="LE65" i="38"/>
  <c r="KN65" i="38"/>
  <c r="JY65" i="38"/>
  <c r="JI65" i="38"/>
  <c r="IR65" i="38"/>
  <c r="IC65" i="38"/>
  <c r="HN65" i="38"/>
  <c r="HA65" i="38"/>
  <c r="GN65" i="38"/>
  <c r="GA65" i="38"/>
  <c r="FM65" i="38"/>
  <c r="EZ65" i="38"/>
  <c r="EM65" i="38"/>
  <c r="DZ65" i="38"/>
  <c r="DM65" i="38"/>
  <c r="CZ65" i="38"/>
  <c r="CM65" i="38"/>
  <c r="BZ65" i="38"/>
  <c r="BM65" i="38"/>
  <c r="AZ65" i="38"/>
  <c r="AM65" i="38"/>
  <c r="Y65" i="38"/>
  <c r="L65" i="38"/>
  <c r="RW65" i="38"/>
  <c r="RG65" i="38"/>
  <c r="QQ65" i="38"/>
  <c r="QA65" i="38"/>
  <c r="PK65" i="38"/>
  <c r="OU65" i="38"/>
  <c r="OE65" i="38"/>
  <c r="NO65" i="38"/>
  <c r="MY65" i="38"/>
  <c r="MI65" i="38"/>
  <c r="LS65" i="38"/>
  <c r="LC65" i="38"/>
  <c r="KM65" i="38"/>
  <c r="JW65" i="38"/>
  <c r="JG65" i="38"/>
  <c r="IQ65" i="38"/>
  <c r="IA65" i="38"/>
  <c r="HM65" i="38"/>
  <c r="GZ65" i="38"/>
  <c r="GM65" i="38"/>
  <c r="FY65" i="38"/>
  <c r="FL65" i="38"/>
  <c r="EY65" i="38"/>
  <c r="EL65" i="38"/>
  <c r="DY65" i="38"/>
  <c r="DL65" i="38"/>
  <c r="CY65" i="38"/>
  <c r="CL65" i="38"/>
  <c r="BY65" i="38"/>
  <c r="BL65" i="38"/>
  <c r="AY65" i="38"/>
  <c r="AK65" i="38"/>
  <c r="X65" i="38"/>
  <c r="K65" i="38"/>
  <c r="RU65" i="38"/>
  <c r="RE65" i="38"/>
  <c r="QN65" i="38"/>
  <c r="PY65" i="38"/>
  <c r="PI65" i="38"/>
  <c r="OR65" i="38"/>
  <c r="OC65" i="38"/>
  <c r="NM65" i="38"/>
  <c r="MV65" i="38"/>
  <c r="MG65" i="38"/>
  <c r="LQ65" i="38"/>
  <c r="KZ65" i="38"/>
  <c r="KK65" i="38"/>
  <c r="JU65" i="38"/>
  <c r="JD65" i="38"/>
  <c r="IO65" i="38"/>
  <c r="HY65" i="38"/>
  <c r="HK65" i="38"/>
  <c r="GW65" i="38"/>
  <c r="GJ65" i="38"/>
  <c r="FW65" i="38"/>
  <c r="FJ65" i="38"/>
  <c r="EW65" i="38"/>
  <c r="EJ65" i="38"/>
  <c r="DW65" i="38"/>
  <c r="DJ65" i="38"/>
  <c r="CW65" i="38"/>
  <c r="CJ65" i="38"/>
  <c r="BW65" i="38"/>
  <c r="BI65" i="38"/>
  <c r="AV65" i="38"/>
  <c r="AI65" i="38"/>
  <c r="V65" i="38"/>
  <c r="I65" i="38"/>
  <c r="RS65" i="38"/>
  <c r="RC65" i="38"/>
  <c r="QM65" i="38"/>
  <c r="PW65" i="38"/>
  <c r="PG65" i="38"/>
  <c r="OQ65" i="38"/>
  <c r="OA65" i="38"/>
  <c r="NK65" i="38"/>
  <c r="MU65" i="38"/>
  <c r="ME65" i="38"/>
  <c r="LO65" i="38"/>
  <c r="KY65" i="38"/>
  <c r="KI65" i="38"/>
  <c r="JS65" i="38"/>
  <c r="JC65" i="38"/>
  <c r="IM65" i="38"/>
  <c r="HW65" i="38"/>
  <c r="HI65" i="38"/>
  <c r="GV65" i="38"/>
  <c r="GI65" i="38"/>
  <c r="FV65" i="38"/>
  <c r="FI65" i="38"/>
  <c r="EV65" i="38"/>
  <c r="EI65" i="38"/>
  <c r="DV65" i="38"/>
  <c r="DI65" i="38"/>
  <c r="CV65" i="38"/>
  <c r="CI65" i="38"/>
  <c r="BU65" i="38"/>
  <c r="BH65" i="38"/>
  <c r="AU65" i="38"/>
  <c r="AH65" i="38"/>
  <c r="U65" i="38"/>
  <c r="H65" i="38"/>
  <c r="RR65" i="38"/>
  <c r="RA65" i="38"/>
  <c r="QL65" i="38"/>
  <c r="PV65" i="38"/>
  <c r="PE65" i="38"/>
  <c r="OP65" i="38"/>
  <c r="NZ65" i="38"/>
  <c r="NI65" i="38"/>
  <c r="MT65" i="38"/>
  <c r="MD65" i="38"/>
  <c r="LM65" i="38"/>
  <c r="KX65" i="38"/>
  <c r="KH65" i="38"/>
  <c r="JQ65" i="38"/>
  <c r="JB65" i="38"/>
  <c r="IL65" i="38"/>
  <c r="HU65" i="38"/>
  <c r="HH65" i="38"/>
  <c r="GU65" i="38"/>
  <c r="GH65" i="38"/>
  <c r="FU65" i="38"/>
  <c r="FH65" i="38"/>
  <c r="EU65" i="38"/>
  <c r="EH65" i="38"/>
  <c r="DU65" i="38"/>
  <c r="DH65" i="38"/>
  <c r="CU65" i="38"/>
  <c r="CG65" i="38"/>
  <c r="BT65" i="38"/>
  <c r="BG65" i="38"/>
  <c r="AT65" i="38"/>
  <c r="AG65" i="38"/>
  <c r="T65" i="38"/>
  <c r="G65" i="38"/>
  <c r="RQ65" i="38"/>
  <c r="QZ65" i="38"/>
  <c r="QK65" i="38"/>
  <c r="PU65" i="38"/>
  <c r="PD65" i="38"/>
  <c r="OO65" i="38"/>
  <c r="NY65" i="38"/>
  <c r="NH65" i="38"/>
  <c r="MS65" i="38"/>
  <c r="MC65" i="38"/>
  <c r="LL65" i="38"/>
  <c r="KW65" i="38"/>
  <c r="KG65" i="38"/>
  <c r="JP65" i="38"/>
  <c r="JA65" i="38"/>
  <c r="IK65" i="38"/>
  <c r="HT65" i="38"/>
  <c r="HG65" i="38"/>
  <c r="GT65" i="38"/>
  <c r="GG65" i="38"/>
  <c r="FT65" i="38"/>
  <c r="FG65" i="38"/>
  <c r="ET65" i="38"/>
  <c r="EG65" i="38"/>
  <c r="DT65" i="38"/>
  <c r="DG65" i="38"/>
  <c r="CS65" i="38"/>
  <c r="CF65" i="38"/>
  <c r="BS65" i="38"/>
  <c r="BF65" i="38"/>
  <c r="AS65" i="38"/>
  <c r="AF65" i="38"/>
  <c r="S65" i="38"/>
  <c r="F65" i="38"/>
  <c r="RO65" i="38"/>
  <c r="QY65" i="38"/>
  <c r="QI65" i="38"/>
  <c r="PS65" i="38"/>
  <c r="PC65" i="38"/>
  <c r="OM65" i="38"/>
  <c r="NW65" i="38"/>
  <c r="NG65" i="38"/>
  <c r="MQ65" i="38"/>
  <c r="MA65" i="38"/>
  <c r="LK65" i="38"/>
  <c r="KU65" i="38"/>
  <c r="KE65" i="38"/>
  <c r="JO65" i="38"/>
  <c r="IY65" i="38"/>
  <c r="II65" i="38"/>
  <c r="HS65" i="38"/>
  <c r="HF65" i="38"/>
  <c r="GS65" i="38"/>
  <c r="GF65" i="38"/>
  <c r="FS65" i="38"/>
  <c r="FF65" i="38"/>
  <c r="ES65" i="38"/>
  <c r="EF65" i="38"/>
  <c r="DS65" i="38"/>
  <c r="DE65" i="38"/>
  <c r="CR65" i="38"/>
  <c r="CE65" i="38"/>
  <c r="BR65" i="38"/>
  <c r="BE65" i="38"/>
  <c r="AR65" i="38"/>
  <c r="AE65" i="38"/>
  <c r="R65" i="38"/>
  <c r="E65" i="38"/>
  <c r="RM65" i="38"/>
  <c r="QX65" i="38"/>
  <c r="QH65" i="38"/>
  <c r="PQ65" i="38"/>
  <c r="PB65" i="38"/>
  <c r="OL65" i="38"/>
  <c r="NU65" i="38"/>
  <c r="NF65" i="38"/>
  <c r="MP65" i="38"/>
  <c r="LY65" i="38"/>
  <c r="LJ65" i="38"/>
  <c r="KT65" i="38"/>
  <c r="KC65" i="38"/>
  <c r="JN65" i="38"/>
  <c r="IX65" i="38"/>
  <c r="IG65" i="38"/>
  <c r="HR65" i="38"/>
  <c r="HE65" i="38"/>
  <c r="GR65" i="38"/>
  <c r="GE65" i="38"/>
  <c r="FR65" i="38"/>
  <c r="FE65" i="38"/>
  <c r="ER65" i="38"/>
  <c r="EE65" i="38"/>
  <c r="DQ65" i="38"/>
  <c r="DD65" i="38"/>
  <c r="CQ65" i="38"/>
  <c r="CD65" i="38"/>
  <c r="BQ65" i="38"/>
  <c r="BD65" i="38"/>
  <c r="AQ65" i="38"/>
  <c r="AD65" i="38"/>
  <c r="Q65" i="38"/>
  <c r="D65" i="38"/>
  <c r="RL65" i="38"/>
  <c r="QW65" i="38"/>
  <c r="QG65" i="38"/>
  <c r="PP65" i="38"/>
  <c r="PA65" i="38"/>
  <c r="OK65" i="38"/>
  <c r="NT65" i="38"/>
  <c r="NE65" i="38"/>
  <c r="MO65" i="38"/>
  <c r="LX65" i="38"/>
  <c r="LI65" i="38"/>
  <c r="KS65" i="38"/>
  <c r="KB65" i="38"/>
  <c r="JM65" i="38"/>
  <c r="IW65" i="38"/>
  <c r="IF65" i="38"/>
  <c r="HQ65" i="38"/>
  <c r="HD65" i="38"/>
  <c r="GQ65" i="38"/>
  <c r="GD65" i="38"/>
  <c r="FQ65" i="38"/>
  <c r="FD65" i="38"/>
  <c r="EQ65" i="38"/>
  <c r="EC65" i="38"/>
  <c r="DP65" i="38"/>
  <c r="DC65" i="38"/>
  <c r="CP65" i="38"/>
  <c r="CC65" i="38"/>
  <c r="BP65" i="38"/>
  <c r="BC65" i="38"/>
  <c r="AP65" i="38"/>
  <c r="AC65" i="38"/>
  <c r="P65" i="38"/>
  <c r="OY65" i="38"/>
  <c r="LG65" i="38"/>
  <c r="HP65" i="38"/>
  <c r="EO65" i="38"/>
  <c r="BO65" i="38"/>
  <c r="OS65" i="38"/>
  <c r="LA65" i="38"/>
  <c r="HL65" i="38"/>
  <c r="EK65" i="38"/>
  <c r="BK65" i="38"/>
  <c r="SA65" i="38"/>
  <c r="OI65" i="38"/>
  <c r="KQ65" i="38"/>
  <c r="HC65" i="38"/>
  <c r="EB65" i="38"/>
  <c r="BB65" i="38"/>
  <c r="RF65" i="38"/>
  <c r="NN65" i="38"/>
  <c r="JV65" i="38"/>
  <c r="GK65" i="38"/>
  <c r="DK65" i="38"/>
  <c r="AJ65" i="38"/>
  <c r="QU65" i="38"/>
  <c r="NC65" i="38"/>
  <c r="JK65" i="38"/>
  <c r="GC65" i="38"/>
  <c r="DB65" i="38"/>
  <c r="AB65" i="38"/>
  <c r="QO65" i="38"/>
  <c r="MW65" i="38"/>
  <c r="JE65" i="38"/>
  <c r="FX65" i="38"/>
  <c r="CX65" i="38"/>
  <c r="W65" i="38"/>
  <c r="QE65" i="38"/>
  <c r="MM65" i="38"/>
  <c r="IU65" i="38"/>
  <c r="FP65" i="38"/>
  <c r="CO65" i="38"/>
  <c r="PZ65" i="38"/>
  <c r="MH65" i="38"/>
  <c r="IP65" i="38"/>
  <c r="FK65" i="38"/>
  <c r="CK65" i="38"/>
  <c r="J65" i="38"/>
  <c r="PO65" i="38"/>
  <c r="LW65" i="38"/>
  <c r="IE65" i="38"/>
  <c r="FC65" i="38"/>
  <c r="CB65" i="38"/>
  <c r="GY65" i="38"/>
  <c r="GP65" i="38"/>
  <c r="EX65" i="38"/>
  <c r="RK65" i="38"/>
  <c r="DO65" i="38"/>
  <c r="PJ65" i="38"/>
  <c r="BX65" i="38"/>
  <c r="OD65" i="38"/>
  <c r="AW65" i="38"/>
  <c r="NS65" i="38"/>
  <c r="AO65" i="38"/>
  <c r="LR65" i="38"/>
  <c r="O65" i="38"/>
  <c r="KL65" i="38"/>
  <c r="KA65" i="38"/>
  <c r="RV65" i="38"/>
  <c r="HZ65" i="38"/>
  <c r="DX65" i="38"/>
  <c r="B89" i="38"/>
  <c r="B60" i="38"/>
  <c r="B35" i="38"/>
  <c r="B97" i="38"/>
  <c r="B68" i="38"/>
  <c r="B103" i="38"/>
  <c r="B74" i="38"/>
  <c r="B47" i="38"/>
  <c r="G52" i="38"/>
  <c r="CO52" i="38"/>
  <c r="FX52" i="38"/>
  <c r="JF52" i="38"/>
  <c r="MN52" i="38"/>
  <c r="PW52" i="38"/>
  <c r="B81" i="38"/>
  <c r="B52" i="38"/>
  <c r="L52" i="38"/>
  <c r="CT52" i="38"/>
  <c r="GB52" i="38"/>
  <c r="JK52" i="38"/>
  <c r="MS52" i="38"/>
  <c r="RV52" i="38"/>
  <c r="RJ52" i="38"/>
  <c r="QX52" i="38"/>
  <c r="QL52" i="38"/>
  <c r="PZ52" i="38"/>
  <c r="PN52" i="38"/>
  <c r="PB52" i="38"/>
  <c r="OP52" i="38"/>
  <c r="OD52" i="38"/>
  <c r="NR52" i="38"/>
  <c r="NF52" i="38"/>
  <c r="MT52" i="38"/>
  <c r="MH52" i="38"/>
  <c r="LV52" i="38"/>
  <c r="LJ52" i="38"/>
  <c r="KX52" i="38"/>
  <c r="KL52" i="38"/>
  <c r="JZ52" i="38"/>
  <c r="JN52" i="38"/>
  <c r="JB52" i="38"/>
  <c r="IP52" i="38"/>
  <c r="ID52" i="38"/>
  <c r="HR52" i="38"/>
  <c r="HF52" i="38"/>
  <c r="GT52" i="38"/>
  <c r="GH52" i="38"/>
  <c r="FV52" i="38"/>
  <c r="FJ52" i="38"/>
  <c r="EX52" i="38"/>
  <c r="EL52" i="38"/>
  <c r="DZ52" i="38"/>
  <c r="DN52" i="38"/>
  <c r="DB52" i="38"/>
  <c r="CP52" i="38"/>
  <c r="CD52" i="38"/>
  <c r="BR52" i="38"/>
  <c r="BF52" i="38"/>
  <c r="AT52" i="38"/>
  <c r="AH52" i="38"/>
  <c r="V52" i="38"/>
  <c r="J52" i="38"/>
  <c r="RQ52" i="38"/>
  <c r="RE52" i="38"/>
  <c r="QS52" i="38"/>
  <c r="QG52" i="38"/>
  <c r="PU52" i="38"/>
  <c r="PI52" i="38"/>
  <c r="OW52" i="38"/>
  <c r="OK52" i="38"/>
  <c r="NY52" i="38"/>
  <c r="NM52" i="38"/>
  <c r="NA52" i="38"/>
  <c r="MO52" i="38"/>
  <c r="MC52" i="38"/>
  <c r="LQ52" i="38"/>
  <c r="LE52" i="38"/>
  <c r="KS52" i="38"/>
  <c r="KG52" i="38"/>
  <c r="JU52" i="38"/>
  <c r="JI52" i="38"/>
  <c r="IW52" i="38"/>
  <c r="IK52" i="38"/>
  <c r="HY52" i="38"/>
  <c r="HM52" i="38"/>
  <c r="HA52" i="38"/>
  <c r="GO52" i="38"/>
  <c r="GC52" i="38"/>
  <c r="FQ52" i="38"/>
  <c r="FE52" i="38"/>
  <c r="ES52" i="38"/>
  <c r="EG52" i="38"/>
  <c r="DU52" i="38"/>
  <c r="DI52" i="38"/>
  <c r="CW52" i="38"/>
  <c r="CK52" i="38"/>
  <c r="BY52" i="38"/>
  <c r="BM52" i="38"/>
  <c r="BA52" i="38"/>
  <c r="AO52" i="38"/>
  <c r="AC52" i="38"/>
  <c r="Q52" i="38"/>
  <c r="E52" i="38"/>
  <c r="RR52" i="38"/>
  <c r="RC52" i="38"/>
  <c r="QO52" i="38"/>
  <c r="QA52" i="38"/>
  <c r="PL52" i="38"/>
  <c r="OX52" i="38"/>
  <c r="OI52" i="38"/>
  <c r="NU52" i="38"/>
  <c r="NG52" i="38"/>
  <c r="MR52" i="38"/>
  <c r="MD52" i="38"/>
  <c r="LO52" i="38"/>
  <c r="LA52" i="38"/>
  <c r="KM52" i="38"/>
  <c r="JX52" i="38"/>
  <c r="JJ52" i="38"/>
  <c r="IU52" i="38"/>
  <c r="IG52" i="38"/>
  <c r="HS52" i="38"/>
  <c r="HD52" i="38"/>
  <c r="GP52" i="38"/>
  <c r="GA52" i="38"/>
  <c r="FM52" i="38"/>
  <c r="EY52" i="38"/>
  <c r="EJ52" i="38"/>
  <c r="DV52" i="38"/>
  <c r="DG52" i="38"/>
  <c r="CS52" i="38"/>
  <c r="CE52" i="38"/>
  <c r="BP52" i="38"/>
  <c r="BB52" i="38"/>
  <c r="AM52" i="38"/>
  <c r="Y52" i="38"/>
  <c r="K52" i="38"/>
  <c r="RP52" i="38"/>
  <c r="RB52" i="38"/>
  <c r="QN52" i="38"/>
  <c r="PY52" i="38"/>
  <c r="PK52" i="38"/>
  <c r="OV52" i="38"/>
  <c r="OH52" i="38"/>
  <c r="NT52" i="38"/>
  <c r="NE52" i="38"/>
  <c r="MQ52" i="38"/>
  <c r="MB52" i="38"/>
  <c r="LN52" i="38"/>
  <c r="KZ52" i="38"/>
  <c r="KK52" i="38"/>
  <c r="JW52" i="38"/>
  <c r="JH52" i="38"/>
  <c r="IT52" i="38"/>
  <c r="IF52" i="38"/>
  <c r="HQ52" i="38"/>
  <c r="HC52" i="38"/>
  <c r="GN52" i="38"/>
  <c r="FZ52" i="38"/>
  <c r="FL52" i="38"/>
  <c r="EW52" i="38"/>
  <c r="EI52" i="38"/>
  <c r="DT52" i="38"/>
  <c r="DF52" i="38"/>
  <c r="CR52" i="38"/>
  <c r="CC52" i="38"/>
  <c r="BO52" i="38"/>
  <c r="AZ52" i="38"/>
  <c r="AL52" i="38"/>
  <c r="X52" i="38"/>
  <c r="I52" i="38"/>
  <c r="RO52" i="38"/>
  <c r="RA52" i="38"/>
  <c r="QM52" i="38"/>
  <c r="PX52" i="38"/>
  <c r="PJ52" i="38"/>
  <c r="OU52" i="38"/>
  <c r="OG52" i="38"/>
  <c r="NS52" i="38"/>
  <c r="ND52" i="38"/>
  <c r="MP52" i="38"/>
  <c r="MA52" i="38"/>
  <c r="LM52" i="38"/>
  <c r="KY52" i="38"/>
  <c r="KJ52" i="38"/>
  <c r="JV52" i="38"/>
  <c r="JG52" i="38"/>
  <c r="IS52" i="38"/>
  <c r="IE52" i="38"/>
  <c r="HP52" i="38"/>
  <c r="HB52" i="38"/>
  <c r="GM52" i="38"/>
  <c r="FY52" i="38"/>
  <c r="FK52" i="38"/>
  <c r="EV52" i="38"/>
  <c r="EH52" i="38"/>
  <c r="DS52" i="38"/>
  <c r="DE52" i="38"/>
  <c r="CQ52" i="38"/>
  <c r="CB52" i="38"/>
  <c r="BN52" i="38"/>
  <c r="AY52" i="38"/>
  <c r="AK52" i="38"/>
  <c r="W52" i="38"/>
  <c r="H52" i="38"/>
  <c r="SA52" i="38"/>
  <c r="RM52" i="38"/>
  <c r="QY52" i="38"/>
  <c r="QJ52" i="38"/>
  <c r="PV52" i="38"/>
  <c r="PG52" i="38"/>
  <c r="OS52" i="38"/>
  <c r="OE52" i="38"/>
  <c r="NP52" i="38"/>
  <c r="NB52" i="38"/>
  <c r="MM52" i="38"/>
  <c r="LY52" i="38"/>
  <c r="LK52" i="38"/>
  <c r="KV52" i="38"/>
  <c r="KH52" i="38"/>
  <c r="JS52" i="38"/>
  <c r="JE52" i="38"/>
  <c r="IQ52" i="38"/>
  <c r="IB52" i="38"/>
  <c r="HN52" i="38"/>
  <c r="GY52" i="38"/>
  <c r="GK52" i="38"/>
  <c r="FW52" i="38"/>
  <c r="FH52" i="38"/>
  <c r="ET52" i="38"/>
  <c r="EE52" i="38"/>
  <c r="DQ52" i="38"/>
  <c r="DC52" i="38"/>
  <c r="CN52" i="38"/>
  <c r="BZ52" i="38"/>
  <c r="BK52" i="38"/>
  <c r="AW52" i="38"/>
  <c r="AI52" i="38"/>
  <c r="T52" i="38"/>
  <c r="F52" i="38"/>
  <c r="RZ52" i="38"/>
  <c r="RL52" i="38"/>
  <c r="QW52" i="38"/>
  <c r="QI52" i="38"/>
  <c r="PT52" i="38"/>
  <c r="PF52" i="38"/>
  <c r="OR52" i="38"/>
  <c r="OC52" i="38"/>
  <c r="NO52" i="38"/>
  <c r="MZ52" i="38"/>
  <c r="ML52" i="38"/>
  <c r="LX52" i="38"/>
  <c r="LI52" i="38"/>
  <c r="KU52" i="38"/>
  <c r="KF52" i="38"/>
  <c r="JR52" i="38"/>
  <c r="JD52" i="38"/>
  <c r="IO52" i="38"/>
  <c r="IA52" i="38"/>
  <c r="HL52" i="38"/>
  <c r="GX52" i="38"/>
  <c r="GJ52" i="38"/>
  <c r="FU52" i="38"/>
  <c r="FG52" i="38"/>
  <c r="ER52" i="38"/>
  <c r="ED52" i="38"/>
  <c r="DP52" i="38"/>
  <c r="DA52" i="38"/>
  <c r="CM52" i="38"/>
  <c r="BX52" i="38"/>
  <c r="BJ52" i="38"/>
  <c r="AV52" i="38"/>
  <c r="AG52" i="38"/>
  <c r="S52" i="38"/>
  <c r="D52" i="38"/>
  <c r="RY52" i="38"/>
  <c r="RK52" i="38"/>
  <c r="QV52" i="38"/>
  <c r="QH52" i="38"/>
  <c r="PS52" i="38"/>
  <c r="PE52" i="38"/>
  <c r="OQ52" i="38"/>
  <c r="OB52" i="38"/>
  <c r="NN52" i="38"/>
  <c r="MY52" i="38"/>
  <c r="MK52" i="38"/>
  <c r="LW52" i="38"/>
  <c r="LH52" i="38"/>
  <c r="KT52" i="38"/>
  <c r="KE52" i="38"/>
  <c r="JQ52" i="38"/>
  <c r="JC52" i="38"/>
  <c r="IN52" i="38"/>
  <c r="HZ52" i="38"/>
  <c r="HK52" i="38"/>
  <c r="GW52" i="38"/>
  <c r="GI52" i="38"/>
  <c r="FT52" i="38"/>
  <c r="FF52" i="38"/>
  <c r="EQ52" i="38"/>
  <c r="EC52" i="38"/>
  <c r="DO52" i="38"/>
  <c r="CZ52" i="38"/>
  <c r="CL52" i="38"/>
  <c r="BW52" i="38"/>
  <c r="BI52" i="38"/>
  <c r="AU52" i="38"/>
  <c r="AF52" i="38"/>
  <c r="R52" i="38"/>
  <c r="RX52" i="38"/>
  <c r="RI52" i="38"/>
  <c r="QU52" i="38"/>
  <c r="QF52" i="38"/>
  <c r="PR52" i="38"/>
  <c r="PD52" i="38"/>
  <c r="OO52" i="38"/>
  <c r="OA52" i="38"/>
  <c r="NL52" i="38"/>
  <c r="MX52" i="38"/>
  <c r="MJ52" i="38"/>
  <c r="LU52" i="38"/>
  <c r="LG52" i="38"/>
  <c r="KR52" i="38"/>
  <c r="KD52" i="38"/>
  <c r="JP52" i="38"/>
  <c r="JA52" i="38"/>
  <c r="IM52" i="38"/>
  <c r="HX52" i="38"/>
  <c r="HJ52" i="38"/>
  <c r="GV52" i="38"/>
  <c r="GG52" i="38"/>
  <c r="FS52" i="38"/>
  <c r="FD52" i="38"/>
  <c r="EP52" i="38"/>
  <c r="EB52" i="38"/>
  <c r="DM52" i="38"/>
  <c r="CY52" i="38"/>
  <c r="CJ52" i="38"/>
  <c r="BV52" i="38"/>
  <c r="BH52" i="38"/>
  <c r="AS52" i="38"/>
  <c r="AE52" i="38"/>
  <c r="P52" i="38"/>
  <c r="RW52" i="38"/>
  <c r="RH52" i="38"/>
  <c r="QT52" i="38"/>
  <c r="QE52" i="38"/>
  <c r="PQ52" i="38"/>
  <c r="PC52" i="38"/>
  <c r="ON52" i="38"/>
  <c r="NZ52" i="38"/>
  <c r="NK52" i="38"/>
  <c r="MW52" i="38"/>
  <c r="MI52" i="38"/>
  <c r="LT52" i="38"/>
  <c r="LF52" i="38"/>
  <c r="KQ52" i="38"/>
  <c r="KC52" i="38"/>
  <c r="JO52" i="38"/>
  <c r="IZ52" i="38"/>
  <c r="IL52" i="38"/>
  <c r="HW52" i="38"/>
  <c r="HI52" i="38"/>
  <c r="GU52" i="38"/>
  <c r="GF52" i="38"/>
  <c r="FR52" i="38"/>
  <c r="FC52" i="38"/>
  <c r="EO52" i="38"/>
  <c r="EA52" i="38"/>
  <c r="DL52" i="38"/>
  <c r="CX52" i="38"/>
  <c r="CI52" i="38"/>
  <c r="BU52" i="38"/>
  <c r="BG52" i="38"/>
  <c r="AR52" i="38"/>
  <c r="AD52" i="38"/>
  <c r="O52" i="38"/>
  <c r="RU52" i="38"/>
  <c r="RG52" i="38"/>
  <c r="QR52" i="38"/>
  <c r="QD52" i="38"/>
  <c r="PP52" i="38"/>
  <c r="PA52" i="38"/>
  <c r="OM52" i="38"/>
  <c r="NX52" i="38"/>
  <c r="NJ52" i="38"/>
  <c r="MV52" i="38"/>
  <c r="MG52" i="38"/>
  <c r="LS52" i="38"/>
  <c r="LD52" i="38"/>
  <c r="KP52" i="38"/>
  <c r="KB52" i="38"/>
  <c r="JM52" i="38"/>
  <c r="IY52" i="38"/>
  <c r="IJ52" i="38"/>
  <c r="HV52" i="38"/>
  <c r="HH52" i="38"/>
  <c r="GS52" i="38"/>
  <c r="GE52" i="38"/>
  <c r="FP52" i="38"/>
  <c r="FB52" i="38"/>
  <c r="EN52" i="38"/>
  <c r="DY52" i="38"/>
  <c r="DK52" i="38"/>
  <c r="CV52" i="38"/>
  <c r="CH52" i="38"/>
  <c r="BT52" i="38"/>
  <c r="BE52" i="38"/>
  <c r="AQ52" i="38"/>
  <c r="AB52" i="38"/>
  <c r="N52" i="38"/>
  <c r="RT52" i="38"/>
  <c r="RF52" i="38"/>
  <c r="QQ52" i="38"/>
  <c r="QC52" i="38"/>
  <c r="PO52" i="38"/>
  <c r="OZ52" i="38"/>
  <c r="OL52" i="38"/>
  <c r="NW52" i="38"/>
  <c r="NI52" i="38"/>
  <c r="MU52" i="38"/>
  <c r="MF52" i="38"/>
  <c r="LR52" i="38"/>
  <c r="LC52" i="38"/>
  <c r="KO52" i="38"/>
  <c r="KA52" i="38"/>
  <c r="JL52" i="38"/>
  <c r="IX52" i="38"/>
  <c r="II52" i="38"/>
  <c r="HU52" i="38"/>
  <c r="HG52" i="38"/>
  <c r="GR52" i="38"/>
  <c r="GD52" i="38"/>
  <c r="FO52" i="38"/>
  <c r="FA52" i="38"/>
  <c r="EM52" i="38"/>
  <c r="DX52" i="38"/>
  <c r="DJ52" i="38"/>
  <c r="CU52" i="38"/>
  <c r="CG52" i="38"/>
  <c r="BS52" i="38"/>
  <c r="BD52" i="38"/>
  <c r="AP52" i="38"/>
  <c r="AA52" i="38"/>
  <c r="M52" i="38"/>
  <c r="B91" i="38"/>
  <c r="B62" i="38"/>
  <c r="B36" i="38"/>
  <c r="B98" i="38"/>
  <c r="B69" i="38"/>
  <c r="B40" i="38"/>
  <c r="U52" i="38"/>
  <c r="DD52" i="38"/>
  <c r="GL52" i="38"/>
  <c r="JT52" i="38"/>
  <c r="NC52" i="38"/>
  <c r="QK52" i="38"/>
  <c r="Z52" i="38"/>
  <c r="DH52" i="38"/>
  <c r="GQ52" i="38"/>
  <c r="JY52" i="38"/>
  <c r="NH52" i="38"/>
  <c r="QP52" i="38"/>
  <c r="B93" i="38"/>
  <c r="B64" i="38"/>
  <c r="B37" i="38"/>
  <c r="B99" i="38"/>
  <c r="B70" i="38"/>
  <c r="B43" i="38"/>
  <c r="B42" i="38"/>
  <c r="AJ52" i="38"/>
  <c r="DR52" i="38"/>
  <c r="GZ52" i="38"/>
  <c r="KI52" i="38"/>
  <c r="NQ52" i="38"/>
  <c r="QZ52" i="38"/>
  <c r="B84" i="38"/>
  <c r="B31" i="38"/>
  <c r="B55" i="38"/>
  <c r="RF93" i="38"/>
  <c r="RP93" i="38"/>
  <c r="PH93" i="38"/>
  <c r="MZ93" i="38"/>
  <c r="KR93" i="38"/>
  <c r="RZ93" i="38"/>
  <c r="PR93" i="38"/>
  <c r="NJ93" i="38"/>
  <c r="LB93" i="38"/>
  <c r="IT93" i="38"/>
  <c r="GL93" i="38"/>
  <c r="ED93" i="38"/>
  <c r="BV93" i="38"/>
  <c r="RA93" i="38"/>
  <c r="QL93" i="38"/>
  <c r="OD93" i="38"/>
  <c r="LV93" i="38"/>
  <c r="JN93" i="38"/>
  <c r="HF93" i="38"/>
  <c r="EX93" i="38"/>
  <c r="CP93" i="38"/>
  <c r="RU93" i="38"/>
  <c r="QG93" i="38"/>
  <c r="OI93" i="38"/>
  <c r="CU93" i="38"/>
  <c r="AW93" i="38"/>
  <c r="MU93" i="38"/>
  <c r="KW93" i="38"/>
  <c r="JX93" i="38"/>
  <c r="IY93" i="38"/>
  <c r="HZ93" i="38"/>
  <c r="HA93" i="38"/>
  <c r="GB93" i="38"/>
  <c r="OS93" i="38"/>
  <c r="NT93" i="38"/>
  <c r="FC93" i="38"/>
  <c r="DE93" i="38"/>
  <c r="CF93" i="38"/>
  <c r="BG93" i="38"/>
  <c r="QQ93" i="38"/>
  <c r="KH93" i="38"/>
  <c r="JI93" i="38"/>
  <c r="IJ93" i="38"/>
  <c r="PC93" i="38"/>
  <c r="NE93" i="38"/>
  <c r="MF93" i="38"/>
  <c r="LG93" i="38"/>
  <c r="HK93" i="38"/>
  <c r="FM93" i="38"/>
  <c r="EN93" i="38"/>
  <c r="DO93" i="38"/>
  <c r="BQ93" i="38"/>
  <c r="QB93" i="38"/>
  <c r="AR93" i="38"/>
  <c r="MP93" i="38"/>
  <c r="LQ93" i="38"/>
  <c r="JS93" i="38"/>
  <c r="HU93" i="38"/>
  <c r="GV93" i="38"/>
  <c r="FW93" i="38"/>
  <c r="DY93" i="38"/>
  <c r="PM93" i="38"/>
  <c r="ON93" i="38"/>
  <c r="NO93" i="38"/>
  <c r="CZ93" i="38"/>
  <c r="CA93" i="38"/>
  <c r="BB93" i="38"/>
  <c r="KC93" i="38"/>
  <c r="JD93" i="38"/>
  <c r="IE93" i="38"/>
  <c r="GG93" i="38"/>
  <c r="QV93" i="38"/>
  <c r="PW93" i="38"/>
  <c r="KM93" i="38"/>
  <c r="IO93" i="38"/>
  <c r="HP93" i="38"/>
  <c r="EI93" i="38"/>
  <c r="MA93" i="38"/>
  <c r="DT93" i="38"/>
  <c r="LL93" i="38"/>
  <c r="FH93" i="38"/>
  <c r="ES93" i="38"/>
  <c r="MK93" i="38"/>
  <c r="BL93" i="38"/>
  <c r="RK93" i="38"/>
  <c r="FR93" i="38"/>
  <c r="NY93" i="38"/>
  <c r="CK93" i="38"/>
  <c r="GQ93" i="38"/>
  <c r="OX93" i="38"/>
  <c r="DJ93" i="38"/>
  <c r="RP64" i="38"/>
  <c r="RD64" i="38"/>
  <c r="QR64" i="38"/>
  <c r="QF64" i="38"/>
  <c r="PT64" i="38"/>
  <c r="PH64" i="38"/>
  <c r="OV64" i="38"/>
  <c r="OJ64" i="38"/>
  <c r="NX64" i="38"/>
  <c r="NL64" i="38"/>
  <c r="RZ64" i="38"/>
  <c r="RM64" i="38"/>
  <c r="QZ64" i="38"/>
  <c r="QM64" i="38"/>
  <c r="PZ64" i="38"/>
  <c r="PM64" i="38"/>
  <c r="OZ64" i="38"/>
  <c r="OM64" i="38"/>
  <c r="NZ64" i="38"/>
  <c r="NM64" i="38"/>
  <c r="MZ64" i="38"/>
  <c r="MN64" i="38"/>
  <c r="MB64" i="38"/>
  <c r="LP64" i="38"/>
  <c r="LD64" i="38"/>
  <c r="KR64" i="38"/>
  <c r="KF64" i="38"/>
  <c r="JT64" i="38"/>
  <c r="JH64" i="38"/>
  <c r="IV64" i="38"/>
  <c r="IJ64" i="38"/>
  <c r="RY64" i="38"/>
  <c r="RL64" i="38"/>
  <c r="QY64" i="38"/>
  <c r="QL64" i="38"/>
  <c r="PY64" i="38"/>
  <c r="PL64" i="38"/>
  <c r="OY64" i="38"/>
  <c r="OL64" i="38"/>
  <c r="NY64" i="38"/>
  <c r="NK64" i="38"/>
  <c r="MY64" i="38"/>
  <c r="MM64" i="38"/>
  <c r="MA64" i="38"/>
  <c r="LO64" i="38"/>
  <c r="LC64" i="38"/>
  <c r="KQ64" i="38"/>
  <c r="KE64" i="38"/>
  <c r="JS64" i="38"/>
  <c r="JG64" i="38"/>
  <c r="IU64" i="38"/>
  <c r="II64" i="38"/>
  <c r="HW64" i="38"/>
  <c r="HK64" i="38"/>
  <c r="RX64" i="38"/>
  <c r="RK64" i="38"/>
  <c r="QX64" i="38"/>
  <c r="QK64" i="38"/>
  <c r="PX64" i="38"/>
  <c r="PK64" i="38"/>
  <c r="OX64" i="38"/>
  <c r="OK64" i="38"/>
  <c r="NW64" i="38"/>
  <c r="NJ64" i="38"/>
  <c r="MX64" i="38"/>
  <c r="ML64" i="38"/>
  <c r="LZ64" i="38"/>
  <c r="LN64" i="38"/>
  <c r="LB64" i="38"/>
  <c r="KP64" i="38"/>
  <c r="KD64" i="38"/>
  <c r="JR64" i="38"/>
  <c r="JF64" i="38"/>
  <c r="IT64" i="38"/>
  <c r="IH64" i="38"/>
  <c r="HV64" i="38"/>
  <c r="HJ64" i="38"/>
  <c r="GX64" i="38"/>
  <c r="GL64" i="38"/>
  <c r="FZ64" i="38"/>
  <c r="FN64" i="38"/>
  <c r="FB64" i="38"/>
  <c r="EP64" i="38"/>
  <c r="ED64" i="38"/>
  <c r="DR64" i="38"/>
  <c r="DF64" i="38"/>
  <c r="CT64" i="38"/>
  <c r="CH64" i="38"/>
  <c r="BV64" i="38"/>
  <c r="BJ64" i="38"/>
  <c r="AX64" i="38"/>
  <c r="AL64" i="38"/>
  <c r="Z64" i="38"/>
  <c r="N64" i="38"/>
  <c r="RV64" i="38"/>
  <c r="RI64" i="38"/>
  <c r="QV64" i="38"/>
  <c r="QI64" i="38"/>
  <c r="PV64" i="38"/>
  <c r="PI64" i="38"/>
  <c r="OU64" i="38"/>
  <c r="OH64" i="38"/>
  <c r="NU64" i="38"/>
  <c r="NH64" i="38"/>
  <c r="MV64" i="38"/>
  <c r="MJ64" i="38"/>
  <c r="LX64" i="38"/>
  <c r="LL64" i="38"/>
  <c r="KZ64" i="38"/>
  <c r="KN64" i="38"/>
  <c r="KB64" i="38"/>
  <c r="JP64" i="38"/>
  <c r="JD64" i="38"/>
  <c r="IR64" i="38"/>
  <c r="IF64" i="38"/>
  <c r="HT64" i="38"/>
  <c r="HH64" i="38"/>
  <c r="GV64" i="38"/>
  <c r="GJ64" i="38"/>
  <c r="FX64" i="38"/>
  <c r="FL64" i="38"/>
  <c r="EZ64" i="38"/>
  <c r="EN64" i="38"/>
  <c r="EB64" i="38"/>
  <c r="DP64" i="38"/>
  <c r="DD64" i="38"/>
  <c r="CR64" i="38"/>
  <c r="CF64" i="38"/>
  <c r="BT64" i="38"/>
  <c r="BH64" i="38"/>
  <c r="AV64" i="38"/>
  <c r="AJ64" i="38"/>
  <c r="X64" i="38"/>
  <c r="L64" i="38"/>
  <c r="RU64" i="38"/>
  <c r="RH64" i="38"/>
  <c r="QU64" i="38"/>
  <c r="QH64" i="38"/>
  <c r="PU64" i="38"/>
  <c r="RT64" i="38"/>
  <c r="RG64" i="38"/>
  <c r="QT64" i="38"/>
  <c r="QG64" i="38"/>
  <c r="PS64" i="38"/>
  <c r="PF64" i="38"/>
  <c r="OS64" i="38"/>
  <c r="OF64" i="38"/>
  <c r="NS64" i="38"/>
  <c r="NF64" i="38"/>
  <c r="MT64" i="38"/>
  <c r="MH64" i="38"/>
  <c r="LV64" i="38"/>
  <c r="LJ64" i="38"/>
  <c r="KX64" i="38"/>
  <c r="KL64" i="38"/>
  <c r="JZ64" i="38"/>
  <c r="JN64" i="38"/>
  <c r="JB64" i="38"/>
  <c r="IP64" i="38"/>
  <c r="ID64" i="38"/>
  <c r="HR64" i="38"/>
  <c r="HF64" i="38"/>
  <c r="GT64" i="38"/>
  <c r="GH64" i="38"/>
  <c r="RS64" i="38"/>
  <c r="RF64" i="38"/>
  <c r="QS64" i="38"/>
  <c r="QE64" i="38"/>
  <c r="PR64" i="38"/>
  <c r="PE64" i="38"/>
  <c r="OR64" i="38"/>
  <c r="OE64" i="38"/>
  <c r="NR64" i="38"/>
  <c r="NE64" i="38"/>
  <c r="MS64" i="38"/>
  <c r="MG64" i="38"/>
  <c r="LU64" i="38"/>
  <c r="LI64" i="38"/>
  <c r="KW64" i="38"/>
  <c r="KK64" i="38"/>
  <c r="JY64" i="38"/>
  <c r="JM64" i="38"/>
  <c r="JA64" i="38"/>
  <c r="IO64" i="38"/>
  <c r="IC64" i="38"/>
  <c r="HQ64" i="38"/>
  <c r="HE64" i="38"/>
  <c r="GS64" i="38"/>
  <c r="GG64" i="38"/>
  <c r="FU64" i="38"/>
  <c r="FI64" i="38"/>
  <c r="EW64" i="38"/>
  <c r="EK64" i="38"/>
  <c r="DY64" i="38"/>
  <c r="DM64" i="38"/>
  <c r="DA64" i="38"/>
  <c r="CO64" i="38"/>
  <c r="CC64" i="38"/>
  <c r="BQ64" i="38"/>
  <c r="BE64" i="38"/>
  <c r="AS64" i="38"/>
  <c r="AG64" i="38"/>
  <c r="U64" i="38"/>
  <c r="I64" i="38"/>
  <c r="RR64" i="38"/>
  <c r="RE64" i="38"/>
  <c r="QQ64" i="38"/>
  <c r="QD64" i="38"/>
  <c r="PQ64" i="38"/>
  <c r="PD64" i="38"/>
  <c r="OQ64" i="38"/>
  <c r="OD64" i="38"/>
  <c r="NQ64" i="38"/>
  <c r="ND64" i="38"/>
  <c r="MR64" i="38"/>
  <c r="MF64" i="38"/>
  <c r="LT64" i="38"/>
  <c r="LH64" i="38"/>
  <c r="KV64" i="38"/>
  <c r="KJ64" i="38"/>
  <c r="JX64" i="38"/>
  <c r="JL64" i="38"/>
  <c r="IZ64" i="38"/>
  <c r="IN64" i="38"/>
  <c r="IB64" i="38"/>
  <c r="HP64" i="38"/>
  <c r="HD64" i="38"/>
  <c r="RQ64" i="38"/>
  <c r="RC64" i="38"/>
  <c r="QP64" i="38"/>
  <c r="QC64" i="38"/>
  <c r="PP64" i="38"/>
  <c r="PC64" i="38"/>
  <c r="OP64" i="38"/>
  <c r="OC64" i="38"/>
  <c r="NP64" i="38"/>
  <c r="NC64" i="38"/>
  <c r="MQ64" i="38"/>
  <c r="ME64" i="38"/>
  <c r="LS64" i="38"/>
  <c r="LG64" i="38"/>
  <c r="KU64" i="38"/>
  <c r="KI64" i="38"/>
  <c r="JW64" i="38"/>
  <c r="JK64" i="38"/>
  <c r="IY64" i="38"/>
  <c r="IM64" i="38"/>
  <c r="IA64" i="38"/>
  <c r="HO64" i="38"/>
  <c r="HC64" i="38"/>
  <c r="GQ64" i="38"/>
  <c r="GE64" i="38"/>
  <c r="FS64" i="38"/>
  <c r="FG64" i="38"/>
  <c r="EU64" i="38"/>
  <c r="EI64" i="38"/>
  <c r="DW64" i="38"/>
  <c r="DK64" i="38"/>
  <c r="CY64" i="38"/>
  <c r="CM64" i="38"/>
  <c r="CA64" i="38"/>
  <c r="BO64" i="38"/>
  <c r="BC64" i="38"/>
  <c r="AQ64" i="38"/>
  <c r="AE64" i="38"/>
  <c r="S64" i="38"/>
  <c r="G64" i="38"/>
  <c r="RO64" i="38"/>
  <c r="RB64" i="38"/>
  <c r="QO64" i="38"/>
  <c r="QB64" i="38"/>
  <c r="PO64" i="38"/>
  <c r="PB64" i="38"/>
  <c r="OO64" i="38"/>
  <c r="OB64" i="38"/>
  <c r="NO64" i="38"/>
  <c r="NB64" i="38"/>
  <c r="MP64" i="38"/>
  <c r="MD64" i="38"/>
  <c r="LR64" i="38"/>
  <c r="LF64" i="38"/>
  <c r="KT64" i="38"/>
  <c r="KH64" i="38"/>
  <c r="JV64" i="38"/>
  <c r="JJ64" i="38"/>
  <c r="IX64" i="38"/>
  <c r="IL64" i="38"/>
  <c r="HZ64" i="38"/>
  <c r="HN64" i="38"/>
  <c r="HB64" i="38"/>
  <c r="GP64" i="38"/>
  <c r="GD64" i="38"/>
  <c r="FR64" i="38"/>
  <c r="FF64" i="38"/>
  <c r="ET64" i="38"/>
  <c r="EH64" i="38"/>
  <c r="DV64" i="38"/>
  <c r="DJ64" i="38"/>
  <c r="CX64" i="38"/>
  <c r="CL64" i="38"/>
  <c r="BZ64" i="38"/>
  <c r="BN64" i="38"/>
  <c r="BB64" i="38"/>
  <c r="AP64" i="38"/>
  <c r="AD64" i="38"/>
  <c r="R64" i="38"/>
  <c r="F64" i="38"/>
  <c r="RN64" i="38"/>
  <c r="OW64" i="38"/>
  <c r="MW64" i="38"/>
  <c r="LA64" i="38"/>
  <c r="JE64" i="38"/>
  <c r="HM64" i="38"/>
  <c r="GM64" i="38"/>
  <c r="FP64" i="38"/>
  <c r="EV64" i="38"/>
  <c r="EA64" i="38"/>
  <c r="DG64" i="38"/>
  <c r="CK64" i="38"/>
  <c r="BR64" i="38"/>
  <c r="AW64" i="38"/>
  <c r="AB64" i="38"/>
  <c r="H64" i="38"/>
  <c r="RJ64" i="38"/>
  <c r="OT64" i="38"/>
  <c r="MU64" i="38"/>
  <c r="KY64" i="38"/>
  <c r="JC64" i="38"/>
  <c r="HL64" i="38"/>
  <c r="GK64" i="38"/>
  <c r="FO64" i="38"/>
  <c r="ES64" i="38"/>
  <c r="DZ64" i="38"/>
  <c r="DE64" i="38"/>
  <c r="CJ64" i="38"/>
  <c r="BP64" i="38"/>
  <c r="AU64" i="38"/>
  <c r="AA64" i="38"/>
  <c r="E64" i="38"/>
  <c r="RA64" i="38"/>
  <c r="ON64" i="38"/>
  <c r="MO64" i="38"/>
  <c r="KS64" i="38"/>
  <c r="IW64" i="38"/>
  <c r="HI64" i="38"/>
  <c r="GI64" i="38"/>
  <c r="FM64" i="38"/>
  <c r="ER64" i="38"/>
  <c r="DX64" i="38"/>
  <c r="DC64" i="38"/>
  <c r="CI64" i="38"/>
  <c r="QJ64" i="38"/>
  <c r="OA64" i="38"/>
  <c r="MC64" i="38"/>
  <c r="KG64" i="38"/>
  <c r="IK64" i="38"/>
  <c r="GZ64" i="38"/>
  <c r="GB64" i="38"/>
  <c r="FH64" i="38"/>
  <c r="EM64" i="38"/>
  <c r="DS64" i="38"/>
  <c r="CW64" i="38"/>
  <c r="CD64" i="38"/>
  <c r="BI64" i="38"/>
  <c r="AN64" i="38"/>
  <c r="T64" i="38"/>
  <c r="QA64" i="38"/>
  <c r="NV64" i="38"/>
  <c r="LY64" i="38"/>
  <c r="KC64" i="38"/>
  <c r="IG64" i="38"/>
  <c r="GY64" i="38"/>
  <c r="GA64" i="38"/>
  <c r="FE64" i="38"/>
  <c r="EL64" i="38"/>
  <c r="DQ64" i="38"/>
  <c r="CV64" i="38"/>
  <c r="CB64" i="38"/>
  <c r="BG64" i="38"/>
  <c r="AM64" i="38"/>
  <c r="Q64" i="38"/>
  <c r="PW64" i="38"/>
  <c r="NT64" i="38"/>
  <c r="LW64" i="38"/>
  <c r="KA64" i="38"/>
  <c r="IE64" i="38"/>
  <c r="GW64" i="38"/>
  <c r="FY64" i="38"/>
  <c r="FD64" i="38"/>
  <c r="EJ64" i="38"/>
  <c r="DO64" i="38"/>
  <c r="CU64" i="38"/>
  <c r="BY64" i="38"/>
  <c r="BF64" i="38"/>
  <c r="AK64" i="38"/>
  <c r="P64" i="38"/>
  <c r="PJ64" i="38"/>
  <c r="NI64" i="38"/>
  <c r="LM64" i="38"/>
  <c r="JQ64" i="38"/>
  <c r="HX64" i="38"/>
  <c r="GR64" i="38"/>
  <c r="FV64" i="38"/>
  <c r="FA64" i="38"/>
  <c r="EF64" i="38"/>
  <c r="DL64" i="38"/>
  <c r="CQ64" i="38"/>
  <c r="BW64" i="38"/>
  <c r="BA64" i="38"/>
  <c r="AH64" i="38"/>
  <c r="M64" i="38"/>
  <c r="SA64" i="38"/>
  <c r="PG64" i="38"/>
  <c r="NG64" i="38"/>
  <c r="LK64" i="38"/>
  <c r="JO64" i="38"/>
  <c r="HU64" i="38"/>
  <c r="GO64" i="38"/>
  <c r="FT64" i="38"/>
  <c r="EY64" i="38"/>
  <c r="EE64" i="38"/>
  <c r="DI64" i="38"/>
  <c r="CP64" i="38"/>
  <c r="BU64" i="38"/>
  <c r="AZ64" i="38"/>
  <c r="AF64" i="38"/>
  <c r="K64" i="38"/>
  <c r="PN64" i="38"/>
  <c r="JU64" i="38"/>
  <c r="FW64" i="38"/>
  <c r="DN64" i="38"/>
  <c r="BK64" i="38"/>
  <c r="J64" i="38"/>
  <c r="PA64" i="38"/>
  <c r="JI64" i="38"/>
  <c r="FQ64" i="38"/>
  <c r="DH64" i="38"/>
  <c r="BD64" i="38"/>
  <c r="D64" i="38"/>
  <c r="OI64" i="38"/>
  <c r="IS64" i="38"/>
  <c r="FK64" i="38"/>
  <c r="DB64" i="38"/>
  <c r="AY64" i="38"/>
  <c r="NN64" i="38"/>
  <c r="HY64" i="38"/>
  <c r="FC64" i="38"/>
  <c r="CS64" i="38"/>
  <c r="AR64" i="38"/>
  <c r="NA64" i="38"/>
  <c r="HS64" i="38"/>
  <c r="EX64" i="38"/>
  <c r="CN64" i="38"/>
  <c r="AO64" i="38"/>
  <c r="MK64" i="38"/>
  <c r="HG64" i="38"/>
  <c r="EQ64" i="38"/>
  <c r="CG64" i="38"/>
  <c r="AI64" i="38"/>
  <c r="MI64" i="38"/>
  <c r="HA64" i="38"/>
  <c r="EO64" i="38"/>
  <c r="CE64" i="38"/>
  <c r="AC64" i="38"/>
  <c r="LQ64" i="38"/>
  <c r="GU64" i="38"/>
  <c r="EG64" i="38"/>
  <c r="BX64" i="38"/>
  <c r="Y64" i="38"/>
  <c r="RW64" i="38"/>
  <c r="LE64" i="38"/>
  <c r="GN64" i="38"/>
  <c r="EC64" i="38"/>
  <c r="BS64" i="38"/>
  <c r="W64" i="38"/>
  <c r="QW64" i="38"/>
  <c r="KO64" i="38"/>
  <c r="GF64" i="38"/>
  <c r="DU64" i="38"/>
  <c r="BM64" i="38"/>
  <c r="V64" i="38"/>
  <c r="KM64" i="38"/>
  <c r="IQ64" i="38"/>
  <c r="GC64" i="38"/>
  <c r="FJ64" i="38"/>
  <c r="DT64" i="38"/>
  <c r="CZ64" i="38"/>
  <c r="BL64" i="38"/>
  <c r="AT64" i="38"/>
  <c r="O64" i="38"/>
  <c r="QN64" i="38"/>
  <c r="AN52" i="38"/>
  <c r="DW52" i="38"/>
  <c r="HE52" i="38"/>
  <c r="KN52" i="38"/>
  <c r="NV52" i="38"/>
  <c r="RD52" i="38"/>
  <c r="AX52" i="38"/>
  <c r="EF52" i="38"/>
  <c r="HO52" i="38"/>
  <c r="KW52" i="38"/>
  <c r="OF52" i="38"/>
  <c r="RN52" i="38"/>
  <c r="B94" i="38"/>
  <c r="B65" i="38"/>
  <c r="B100" i="38"/>
  <c r="B71" i="38"/>
  <c r="QV101" i="38"/>
  <c r="ON101" i="38"/>
  <c r="MF101" i="38"/>
  <c r="JX101" i="38"/>
  <c r="HP101" i="38"/>
  <c r="FH101" i="38"/>
  <c r="CZ101" i="38"/>
  <c r="AR101" i="38"/>
  <c r="PW101" i="38"/>
  <c r="NO101" i="38"/>
  <c r="LG101" i="38"/>
  <c r="IY101" i="38"/>
  <c r="GQ101" i="38"/>
  <c r="EI101" i="38"/>
  <c r="CA101" i="38"/>
  <c r="G101" i="38"/>
  <c r="RF101" i="38"/>
  <c r="OX101" i="38"/>
  <c r="MP101" i="38"/>
  <c r="KH101" i="38"/>
  <c r="HZ101" i="38"/>
  <c r="FR101" i="38"/>
  <c r="DJ101" i="38"/>
  <c r="BB101" i="38"/>
  <c r="F101" i="38"/>
  <c r="QG101" i="38"/>
  <c r="NY101" i="38"/>
  <c r="LQ101" i="38"/>
  <c r="JI101" i="38"/>
  <c r="HA101" i="38"/>
  <c r="ES101" i="38"/>
  <c r="CK101" i="38"/>
  <c r="E101" i="38"/>
  <c r="C101" i="38" s="1"/>
  <c r="RP101" i="38"/>
  <c r="PH101" i="38"/>
  <c r="MZ101" i="38"/>
  <c r="KR101" i="38"/>
  <c r="IJ101" i="38"/>
  <c r="GB101" i="38"/>
  <c r="DT101" i="38"/>
  <c r="BL101" i="38"/>
  <c r="QQ101" i="38"/>
  <c r="OI101" i="38"/>
  <c r="MA101" i="38"/>
  <c r="JS101" i="38"/>
  <c r="HK101" i="38"/>
  <c r="FC101" i="38"/>
  <c r="CU101" i="38"/>
  <c r="RZ101" i="38"/>
  <c r="PR101" i="38"/>
  <c r="NJ101" i="38"/>
  <c r="LB101" i="38"/>
  <c r="IT101" i="38"/>
  <c r="GL101" i="38"/>
  <c r="ED101" i="38"/>
  <c r="BV101" i="38"/>
  <c r="RA101" i="38"/>
  <c r="OS101" i="38"/>
  <c r="MK101" i="38"/>
  <c r="KC101" i="38"/>
  <c r="HU101" i="38"/>
  <c r="FM101" i="38"/>
  <c r="DE101" i="38"/>
  <c r="AW101" i="38"/>
  <c r="QB101" i="38"/>
  <c r="NT101" i="38"/>
  <c r="LL101" i="38"/>
  <c r="JD101" i="38"/>
  <c r="GV101" i="38"/>
  <c r="EN101" i="38"/>
  <c r="CF101" i="38"/>
  <c r="QL101" i="38"/>
  <c r="OD101" i="38"/>
  <c r="LV101" i="38"/>
  <c r="JN101" i="38"/>
  <c r="HF101" i="38"/>
  <c r="EX101" i="38"/>
  <c r="CP101" i="38"/>
  <c r="KW101" i="38"/>
  <c r="FW101" i="38"/>
  <c r="IO101" i="38"/>
  <c r="GG101" i="38"/>
  <c r="PC101" i="38"/>
  <c r="BG101" i="38"/>
  <c r="RU101" i="38"/>
  <c r="DY101" i="38"/>
  <c r="MU101" i="38"/>
  <c r="PM101" i="38"/>
  <c r="BQ101" i="38"/>
  <c r="KM101" i="38"/>
  <c r="NE101" i="38"/>
  <c r="RK101" i="38"/>
  <c r="IE101" i="38"/>
  <c r="DO101" i="38"/>
  <c r="RV72" i="38"/>
  <c r="RJ72" i="38"/>
  <c r="QX72" i="38"/>
  <c r="QL72" i="38"/>
  <c r="PZ72" i="38"/>
  <c r="PN72" i="38"/>
  <c r="PB72" i="38"/>
  <c r="OP72" i="38"/>
  <c r="OD72" i="38"/>
  <c r="NR72" i="38"/>
  <c r="NF72" i="38"/>
  <c r="MT72" i="38"/>
  <c r="MH72" i="38"/>
  <c r="LV72" i="38"/>
  <c r="LJ72" i="38"/>
  <c r="KX72" i="38"/>
  <c r="KL72" i="38"/>
  <c r="JZ72" i="38"/>
  <c r="JN72" i="38"/>
  <c r="JB72" i="38"/>
  <c r="IP72" i="38"/>
  <c r="ID72" i="38"/>
  <c r="HR72" i="38"/>
  <c r="HF72" i="38"/>
  <c r="GT72" i="38"/>
  <c r="GH72" i="38"/>
  <c r="FV72" i="38"/>
  <c r="FJ72" i="38"/>
  <c r="EX72" i="38"/>
  <c r="EL72" i="38"/>
  <c r="DZ72" i="38"/>
  <c r="DN72" i="38"/>
  <c r="DB72" i="38"/>
  <c r="CP72" i="38"/>
  <c r="CD72" i="38"/>
  <c r="BR72" i="38"/>
  <c r="BF72" i="38"/>
  <c r="AT72" i="38"/>
  <c r="AH72" i="38"/>
  <c r="V72" i="38"/>
  <c r="J72" i="38"/>
  <c r="RR72" i="38"/>
  <c r="RF72" i="38"/>
  <c r="QT72" i="38"/>
  <c r="QH72" i="38"/>
  <c r="PV72" i="38"/>
  <c r="PJ72" i="38"/>
  <c r="OX72" i="38"/>
  <c r="OL72" i="38"/>
  <c r="NZ72" i="38"/>
  <c r="NN72" i="38"/>
  <c r="NB72" i="38"/>
  <c r="MP72" i="38"/>
  <c r="MD72" i="38"/>
  <c r="LR72" i="38"/>
  <c r="LF72" i="38"/>
  <c r="KT72" i="38"/>
  <c r="KH72" i="38"/>
  <c r="JV72" i="38"/>
  <c r="JJ72" i="38"/>
  <c r="IX72" i="38"/>
  <c r="IL72" i="38"/>
  <c r="HZ72" i="38"/>
  <c r="HN72" i="38"/>
  <c r="HB72" i="38"/>
  <c r="GP72" i="38"/>
  <c r="GD72" i="38"/>
  <c r="FR72" i="38"/>
  <c r="FF72" i="38"/>
  <c r="ET72" i="38"/>
  <c r="EH72" i="38"/>
  <c r="DV72" i="38"/>
  <c r="DJ72" i="38"/>
  <c r="CX72" i="38"/>
  <c r="CL72" i="38"/>
  <c r="BZ72" i="38"/>
  <c r="BN72" i="38"/>
  <c r="BB72" i="38"/>
  <c r="AP72" i="38"/>
  <c r="AD72" i="38"/>
  <c r="R72" i="38"/>
  <c r="F72" i="38"/>
  <c r="RY72" i="38"/>
  <c r="RK72" i="38"/>
  <c r="QV72" i="38"/>
  <c r="RU72" i="38"/>
  <c r="RG72" i="38"/>
  <c r="QR72" i="38"/>
  <c r="QD72" i="38"/>
  <c r="PP72" i="38"/>
  <c r="PA72" i="38"/>
  <c r="OM72" i="38"/>
  <c r="NX72" i="38"/>
  <c r="NJ72" i="38"/>
  <c r="MV72" i="38"/>
  <c r="MG72" i="38"/>
  <c r="LS72" i="38"/>
  <c r="LD72" i="38"/>
  <c r="KP72" i="38"/>
  <c r="KB72" i="38"/>
  <c r="JM72" i="38"/>
  <c r="IY72" i="38"/>
  <c r="IJ72" i="38"/>
  <c r="HV72" i="38"/>
  <c r="HH72" i="38"/>
  <c r="GS72" i="38"/>
  <c r="GE72" i="38"/>
  <c r="FP72" i="38"/>
  <c r="FB72" i="38"/>
  <c r="EN72" i="38"/>
  <c r="DY72" i="38"/>
  <c r="DK72" i="38"/>
  <c r="RL72" i="38"/>
  <c r="QS72" i="38"/>
  <c r="QC72" i="38"/>
  <c r="PM72" i="38"/>
  <c r="OW72" i="38"/>
  <c r="OH72" i="38"/>
  <c r="NS72" i="38"/>
  <c r="NC72" i="38"/>
  <c r="MM72" i="38"/>
  <c r="LX72" i="38"/>
  <c r="LH72" i="38"/>
  <c r="KR72" i="38"/>
  <c r="KC72" i="38"/>
  <c r="JL72" i="38"/>
  <c r="IV72" i="38"/>
  <c r="IG72" i="38"/>
  <c r="HQ72" i="38"/>
  <c r="HA72" i="38"/>
  <c r="GL72" i="38"/>
  <c r="FW72" i="38"/>
  <c r="RT72" i="38"/>
  <c r="RC72" i="38"/>
  <c r="QM72" i="38"/>
  <c r="PW72" i="38"/>
  <c r="PG72" i="38"/>
  <c r="OR72" i="38"/>
  <c r="OB72" i="38"/>
  <c r="NL72" i="38"/>
  <c r="MW72" i="38"/>
  <c r="MF72" i="38"/>
  <c r="LP72" i="38"/>
  <c r="LA72" i="38"/>
  <c r="KK72" i="38"/>
  <c r="JU72" i="38"/>
  <c r="JF72" i="38"/>
  <c r="IQ72" i="38"/>
  <c r="IA72" i="38"/>
  <c r="HK72" i="38"/>
  <c r="GV72" i="38"/>
  <c r="GF72" i="38"/>
  <c r="FO72" i="38"/>
  <c r="EZ72" i="38"/>
  <c r="RS72" i="38"/>
  <c r="RB72" i="38"/>
  <c r="QK72" i="38"/>
  <c r="PU72" i="38"/>
  <c r="PF72" i="38"/>
  <c r="OQ72" i="38"/>
  <c r="OA72" i="38"/>
  <c r="NK72" i="38"/>
  <c r="MU72" i="38"/>
  <c r="ME72" i="38"/>
  <c r="LO72" i="38"/>
  <c r="KZ72" i="38"/>
  <c r="KJ72" i="38"/>
  <c r="JT72" i="38"/>
  <c r="JE72" i="38"/>
  <c r="IO72" i="38"/>
  <c r="HY72" i="38"/>
  <c r="HJ72" i="38"/>
  <c r="GU72" i="38"/>
  <c r="GC72" i="38"/>
  <c r="FN72" i="38"/>
  <c r="EY72" i="38"/>
  <c r="EI72" i="38"/>
  <c r="DS72" i="38"/>
  <c r="DD72" i="38"/>
  <c r="CO72" i="38"/>
  <c r="CA72" i="38"/>
  <c r="BL72" i="38"/>
  <c r="AX72" i="38"/>
  <c r="AJ72" i="38"/>
  <c r="U72" i="38"/>
  <c r="G72" i="38"/>
  <c r="RP72" i="38"/>
  <c r="QZ72" i="38"/>
  <c r="QI72" i="38"/>
  <c r="PS72" i="38"/>
  <c r="PD72" i="38"/>
  <c r="ON72" i="38"/>
  <c r="NW72" i="38"/>
  <c r="NH72" i="38"/>
  <c r="MR72" i="38"/>
  <c r="MB72" i="38"/>
  <c r="LM72" i="38"/>
  <c r="KW72" i="38"/>
  <c r="KG72" i="38"/>
  <c r="JR72" i="38"/>
  <c r="JC72" i="38"/>
  <c r="IM72" i="38"/>
  <c r="HW72" i="38"/>
  <c r="HG72" i="38"/>
  <c r="GQ72" i="38"/>
  <c r="GA72" i="38"/>
  <c r="FL72" i="38"/>
  <c r="EV72" i="38"/>
  <c r="EF72" i="38"/>
  <c r="DQ72" i="38"/>
  <c r="DA72" i="38"/>
  <c r="CM72" i="38"/>
  <c r="BX72" i="38"/>
  <c r="RN72" i="38"/>
  <c r="QO72" i="38"/>
  <c r="PQ72" i="38"/>
  <c r="OT72" i="38"/>
  <c r="NU72" i="38"/>
  <c r="MY72" i="38"/>
  <c r="LZ72" i="38"/>
  <c r="LC72" i="38"/>
  <c r="KE72" i="38"/>
  <c r="JH72" i="38"/>
  <c r="II72" i="38"/>
  <c r="HM72" i="38"/>
  <c r="GN72" i="38"/>
  <c r="FS72" i="38"/>
  <c r="EU72" i="38"/>
  <c r="EC72" i="38"/>
  <c r="DI72" i="38"/>
  <c r="CS72" i="38"/>
  <c r="CB72" i="38"/>
  <c r="BJ72" i="38"/>
  <c r="AU72" i="38"/>
  <c r="AE72" i="38"/>
  <c r="O72" i="38"/>
  <c r="RH72" i="38"/>
  <c r="QG72" i="38"/>
  <c r="PK72" i="38"/>
  <c r="OK72" i="38"/>
  <c r="NP72" i="38"/>
  <c r="MQ72" i="38"/>
  <c r="LU72" i="38"/>
  <c r="KV72" i="38"/>
  <c r="JY72" i="38"/>
  <c r="JA72" i="38"/>
  <c r="IE72" i="38"/>
  <c r="HE72" i="38"/>
  <c r="GJ72" i="38"/>
  <c r="FK72" i="38"/>
  <c r="EQ72" i="38"/>
  <c r="DX72" i="38"/>
  <c r="DF72" i="38"/>
  <c r="CN72" i="38"/>
  <c r="BV72" i="38"/>
  <c r="BG72" i="38"/>
  <c r="AQ72" i="38"/>
  <c r="AA72" i="38"/>
  <c r="L72" i="38"/>
  <c r="RI72" i="38"/>
  <c r="QE72" i="38"/>
  <c r="PC72" i="38"/>
  <c r="OC72" i="38"/>
  <c r="MZ72" i="38"/>
  <c r="LW72" i="38"/>
  <c r="KS72" i="38"/>
  <c r="JQ72" i="38"/>
  <c r="IR72" i="38"/>
  <c r="HO72" i="38"/>
  <c r="GK72" i="38"/>
  <c r="FH72" i="38"/>
  <c r="EK72" i="38"/>
  <c r="DO72" i="38"/>
  <c r="CT72" i="38"/>
  <c r="BW72" i="38"/>
  <c r="BD72" i="38"/>
  <c r="AL72" i="38"/>
  <c r="S72" i="38"/>
  <c r="RA72" i="38"/>
  <c r="PY72" i="38"/>
  <c r="OV72" i="38"/>
  <c r="NT72" i="38"/>
  <c r="MO72" i="38"/>
  <c r="LN72" i="38"/>
  <c r="KN72" i="38"/>
  <c r="JK72" i="38"/>
  <c r="IH72" i="38"/>
  <c r="HD72" i="38"/>
  <c r="GB72" i="38"/>
  <c r="FD72" i="38"/>
  <c r="EE72" i="38"/>
  <c r="DH72" i="38"/>
  <c r="CK72" i="38"/>
  <c r="BS72" i="38"/>
  <c r="AZ72" i="38"/>
  <c r="AG72" i="38"/>
  <c r="N72" i="38"/>
  <c r="RZ72" i="38"/>
  <c r="QU72" i="38"/>
  <c r="PR72" i="38"/>
  <c r="OO72" i="38"/>
  <c r="NM72" i="38"/>
  <c r="MK72" i="38"/>
  <c r="LI72" i="38"/>
  <c r="KF72" i="38"/>
  <c r="JD72" i="38"/>
  <c r="IB72" i="38"/>
  <c r="GY72" i="38"/>
  <c r="FX72" i="38"/>
  <c r="EW72" i="38"/>
  <c r="EA72" i="38"/>
  <c r="DC72" i="38"/>
  <c r="CH72" i="38"/>
  <c r="BO72" i="38"/>
  <c r="AV72" i="38"/>
  <c r="AB72" i="38"/>
  <c r="I72" i="38"/>
  <c r="RX72" i="38"/>
  <c r="QQ72" i="38"/>
  <c r="PO72" i="38"/>
  <c r="OJ72" i="38"/>
  <c r="NI72" i="38"/>
  <c r="MJ72" i="38"/>
  <c r="LG72" i="38"/>
  <c r="KD72" i="38"/>
  <c r="IZ72" i="38"/>
  <c r="HX72" i="38"/>
  <c r="GX72" i="38"/>
  <c r="FU72" i="38"/>
  <c r="ES72" i="38"/>
  <c r="DW72" i="38"/>
  <c r="CZ72" i="38"/>
  <c r="CG72" i="38"/>
  <c r="BM72" i="38"/>
  <c r="AS72" i="38"/>
  <c r="Z72" i="38"/>
  <c r="H72" i="38"/>
  <c r="RW72" i="38"/>
  <c r="QP72" i="38"/>
  <c r="PL72" i="38"/>
  <c r="OI72" i="38"/>
  <c r="NG72" i="38"/>
  <c r="MI72" i="38"/>
  <c r="LE72" i="38"/>
  <c r="KA72" i="38"/>
  <c r="IW72" i="38"/>
  <c r="HU72" i="38"/>
  <c r="GW72" i="38"/>
  <c r="FT72" i="38"/>
  <c r="ER72" i="38"/>
  <c r="DU72" i="38"/>
  <c r="CY72" i="38"/>
  <c r="CF72" i="38"/>
  <c r="BK72" i="38"/>
  <c r="AR72" i="38"/>
  <c r="Y72" i="38"/>
  <c r="E72" i="38"/>
  <c r="SA72" i="38"/>
  <c r="QA72" i="38"/>
  <c r="OE72" i="38"/>
  <c r="MC72" i="38"/>
  <c r="KM72" i="38"/>
  <c r="IN72" i="38"/>
  <c r="GO72" i="38"/>
  <c r="FA72" i="38"/>
  <c r="DL72" i="38"/>
  <c r="BY72" i="38"/>
  <c r="AO72" i="38"/>
  <c r="M72" i="38"/>
  <c r="RQ72" i="38"/>
  <c r="PX72" i="38"/>
  <c r="NY72" i="38"/>
  <c r="MA72" i="38"/>
  <c r="KI72" i="38"/>
  <c r="IK72" i="38"/>
  <c r="GM72" i="38"/>
  <c r="EP72" i="38"/>
  <c r="DG72" i="38"/>
  <c r="BU72" i="38"/>
  <c r="AN72" i="38"/>
  <c r="K72" i="38"/>
  <c r="RO72" i="38"/>
  <c r="PT72" i="38"/>
  <c r="NV72" i="38"/>
  <c r="LY72" i="38"/>
  <c r="JX72" i="38"/>
  <c r="IF72" i="38"/>
  <c r="GI72" i="38"/>
  <c r="EO72" i="38"/>
  <c r="DE72" i="38"/>
  <c r="BT72" i="38"/>
  <c r="AM72" i="38"/>
  <c r="D72" i="38"/>
  <c r="RM72" i="38"/>
  <c r="PI72" i="38"/>
  <c r="NQ72" i="38"/>
  <c r="LT72" i="38"/>
  <c r="JW72" i="38"/>
  <c r="IC72" i="38"/>
  <c r="GG72" i="38"/>
  <c r="EM72" i="38"/>
  <c r="CW72" i="38"/>
  <c r="BQ72" i="38"/>
  <c r="AK72" i="38"/>
  <c r="RD72" i="38"/>
  <c r="PE72" i="38"/>
  <c r="NE72" i="38"/>
  <c r="LL72" i="38"/>
  <c r="JP72" i="38"/>
  <c r="HS72" i="38"/>
  <c r="FY72" i="38"/>
  <c r="EG72" i="38"/>
  <c r="CU72" i="38"/>
  <c r="BI72" i="38"/>
  <c r="AF72" i="38"/>
  <c r="QY72" i="38"/>
  <c r="OZ72" i="38"/>
  <c r="ND72" i="38"/>
  <c r="LK72" i="38"/>
  <c r="JO72" i="38"/>
  <c r="HP72" i="38"/>
  <c r="FQ72" i="38"/>
  <c r="ED72" i="38"/>
  <c r="CR72" i="38"/>
  <c r="BH72" i="38"/>
  <c r="AC72" i="38"/>
  <c r="QW72" i="38"/>
  <c r="OY72" i="38"/>
  <c r="NA72" i="38"/>
  <c r="LB72" i="38"/>
  <c r="JI72" i="38"/>
  <c r="HL72" i="38"/>
  <c r="FM72" i="38"/>
  <c r="EB72" i="38"/>
  <c r="CQ72" i="38"/>
  <c r="BE72" i="38"/>
  <c r="X72" i="38"/>
  <c r="QN72" i="38"/>
  <c r="OU72" i="38"/>
  <c r="MX72" i="38"/>
  <c r="KY72" i="38"/>
  <c r="JG72" i="38"/>
  <c r="HI72" i="38"/>
  <c r="FI72" i="38"/>
  <c r="DT72" i="38"/>
  <c r="CJ72" i="38"/>
  <c r="BC72" i="38"/>
  <c r="W72" i="38"/>
  <c r="QJ72" i="38"/>
  <c r="OS72" i="38"/>
  <c r="MS72" i="38"/>
  <c r="KU72" i="38"/>
  <c r="IU72" i="38"/>
  <c r="HC72" i="38"/>
  <c r="FG72" i="38"/>
  <c r="DR72" i="38"/>
  <c r="CI72" i="38"/>
  <c r="BA72" i="38"/>
  <c r="T72" i="38"/>
  <c r="RE72" i="38"/>
  <c r="JS72" i="38"/>
  <c r="CV72" i="38"/>
  <c r="QF72" i="38"/>
  <c r="IT72" i="38"/>
  <c r="CE72" i="38"/>
  <c r="QB72" i="38"/>
  <c r="IS72" i="38"/>
  <c r="CC72" i="38"/>
  <c r="OG72" i="38"/>
  <c r="GZ72" i="38"/>
  <c r="AY72" i="38"/>
  <c r="OF72" i="38"/>
  <c r="GR72" i="38"/>
  <c r="AW72" i="38"/>
  <c r="NO72" i="38"/>
  <c r="FZ72" i="38"/>
  <c r="AI72" i="38"/>
  <c r="MN72" i="38"/>
  <c r="FE72" i="38"/>
  <c r="Q72" i="38"/>
  <c r="ML72" i="38"/>
  <c r="FC72" i="38"/>
  <c r="P72" i="38"/>
  <c r="LQ72" i="38"/>
  <c r="EJ72" i="38"/>
  <c r="KQ72" i="38"/>
  <c r="DP72" i="38"/>
  <c r="DM72" i="38"/>
  <c r="BP72" i="38"/>
  <c r="PH72" i="38"/>
  <c r="KO72" i="38"/>
  <c r="HT72" i="38"/>
  <c r="B56" i="38"/>
  <c r="C81" i="38"/>
  <c r="AA105" i="38"/>
  <c r="AM105" i="38"/>
  <c r="AY105" i="38"/>
  <c r="BK105" i="38"/>
  <c r="CI105" i="38"/>
  <c r="GA105" i="38"/>
  <c r="BX105" i="38"/>
  <c r="CJ105" i="38"/>
  <c r="CV105" i="38"/>
  <c r="ER105" i="38"/>
  <c r="FD105" i="38"/>
  <c r="FP105" i="38"/>
  <c r="HL105" i="38"/>
  <c r="JH105" i="38"/>
  <c r="KF105" i="38"/>
  <c r="LD105" i="38"/>
  <c r="LP105" i="38"/>
  <c r="MB105" i="38"/>
  <c r="NX105" i="38"/>
  <c r="RD105" i="38"/>
  <c r="MC105" i="38"/>
  <c r="DV105" i="38"/>
  <c r="HB105" i="38"/>
  <c r="NB105" i="38"/>
  <c r="OL105" i="38"/>
  <c r="EU105" i="38"/>
  <c r="FG105" i="38"/>
  <c r="GE105" i="38"/>
  <c r="HC105" i="38"/>
  <c r="HO105" i="38"/>
  <c r="IA105" i="38"/>
  <c r="JK105" i="38"/>
  <c r="OA105" i="38"/>
  <c r="OM105" i="38"/>
  <c r="PK105" i="38"/>
  <c r="DL105" i="38"/>
  <c r="IN105" i="38"/>
  <c r="IZ105" i="38"/>
  <c r="EW105" i="38"/>
  <c r="FU105" i="38"/>
  <c r="HE105" i="38"/>
  <c r="JM105" i="38"/>
  <c r="LU105" i="38"/>
  <c r="PA105" i="38"/>
  <c r="PY105" i="38"/>
  <c r="QK105" i="38"/>
  <c r="GT105" i="38"/>
  <c r="JZ105" i="38"/>
  <c r="HS105" i="38"/>
  <c r="QY105" i="38"/>
  <c r="IF105" i="38"/>
  <c r="IR105" i="38"/>
  <c r="KN105" i="38"/>
  <c r="KZ105" i="38"/>
  <c r="LX105" i="38"/>
  <c r="MV105" i="38"/>
  <c r="OR105" i="38"/>
  <c r="PD105" i="38"/>
  <c r="PP105" i="38"/>
  <c r="QN105" i="38"/>
  <c r="RL105" i="38"/>
  <c r="RX105" i="38"/>
  <c r="BI105" i="38"/>
  <c r="BU105" i="38"/>
  <c r="CS105" i="38"/>
  <c r="PE105" i="38"/>
  <c r="RM105" i="38"/>
  <c r="KL105" i="38"/>
  <c r="KX105" i="38"/>
  <c r="LJ105" i="38"/>
  <c r="MH105" i="38"/>
  <c r="MT105" i="38"/>
  <c r="NF105" i="38"/>
  <c r="NR105" i="38"/>
  <c r="OP105" i="38"/>
  <c r="PB105" i="38"/>
  <c r="PN105" i="38"/>
  <c r="PZ105" i="38"/>
  <c r="QX105" i="38"/>
  <c r="RJ105" i="38"/>
  <c r="RV105" i="38"/>
  <c r="KE105" i="38"/>
  <c r="KQ105" i="38"/>
  <c r="LC105" i="38"/>
  <c r="LO105" i="38"/>
  <c r="MM105" i="38"/>
  <c r="MY105" i="38"/>
  <c r="NK105" i="38"/>
  <c r="NW105" i="38"/>
  <c r="OU105" i="38"/>
  <c r="PG105" i="38"/>
  <c r="PS105" i="38"/>
  <c r="QE105" i="38"/>
  <c r="RC105" i="38"/>
  <c r="RO105" i="38"/>
  <c r="SA105" i="38"/>
  <c r="QF105" i="38"/>
  <c r="QR105" i="38"/>
  <c r="C100" i="38"/>
  <c r="C102" i="38"/>
  <c r="S81" i="20"/>
  <c r="S11" i="20"/>
  <c r="E27" i="1" s="1"/>
  <c r="S99" i="20"/>
  <c r="S16" i="20"/>
  <c r="AK63" i="26"/>
  <c r="P62" i="26"/>
  <c r="P51" i="26"/>
  <c r="AV61" i="17"/>
  <c r="AV20" i="16"/>
  <c r="W81" i="11"/>
  <c r="AV81" i="11" s="1"/>
  <c r="U82" i="11"/>
  <c r="W82" i="11" s="1"/>
  <c r="AV82" i="11" s="1"/>
  <c r="AV45" i="5"/>
  <c r="Y10" i="5"/>
  <c r="Y31" i="5"/>
  <c r="F83" i="6"/>
  <c r="F83" i="32"/>
  <c r="I34" i="5" s="1"/>
  <c r="Y34" i="5" s="1"/>
  <c r="M35" i="5"/>
  <c r="M34" i="5"/>
  <c r="R35" i="5"/>
  <c r="R34" i="5"/>
  <c r="Z35" i="5"/>
  <c r="AB35" i="5" s="1"/>
  <c r="Z34" i="5"/>
  <c r="AB34" i="5" s="1"/>
  <c r="H103" i="6"/>
  <c r="H102" i="6"/>
  <c r="I35" i="5"/>
  <c r="Y35" i="5" s="1"/>
  <c r="I36" i="5"/>
  <c r="H50" i="32"/>
  <c r="G50" i="32"/>
  <c r="C65" i="38" l="1"/>
  <c r="AD36" i="5"/>
  <c r="Y36" i="5"/>
  <c r="S23" i="20"/>
  <c r="E28" i="1"/>
  <c r="U46" i="10"/>
  <c r="W46" i="10" s="1"/>
  <c r="F84" i="6"/>
  <c r="F58" i="6"/>
  <c r="F59" i="6"/>
  <c r="Y37" i="5"/>
  <c r="C52" i="38"/>
  <c r="C64" i="38"/>
  <c r="C72" i="38"/>
  <c r="C73" i="38"/>
  <c r="F89" i="6"/>
  <c r="F87" i="6"/>
  <c r="F88" i="6" s="1"/>
  <c r="AD35" i="5"/>
  <c r="AD34" i="5"/>
  <c r="T34" i="5"/>
  <c r="T35" i="5"/>
  <c r="O34" i="5"/>
  <c r="O35" i="5"/>
  <c r="G45" i="32"/>
  <c r="H45" i="32" s="1"/>
  <c r="H54" i="32"/>
  <c r="I42" i="32"/>
  <c r="H24" i="32"/>
  <c r="G24" i="32"/>
  <c r="AD37" i="5" l="1"/>
  <c r="F57" i="6"/>
  <c r="F56" i="6"/>
  <c r="O37" i="5"/>
  <c r="T37" i="5"/>
  <c r="H51" i="6"/>
  <c r="K9" i="16" l="1"/>
  <c r="K8" i="16"/>
  <c r="K21" i="14"/>
  <c r="M21" i="14" s="1"/>
  <c r="K19" i="14"/>
  <c r="M19" i="14" s="1"/>
  <c r="K10" i="14"/>
  <c r="Z42" i="13"/>
  <c r="Z22" i="13"/>
  <c r="P53" i="10"/>
  <c r="P41" i="10"/>
  <c r="F53" i="10"/>
  <c r="G53" i="10" s="1"/>
  <c r="BD53" i="10"/>
  <c r="BE53" i="10" s="1"/>
  <c r="AX53" i="10"/>
  <c r="AY53" i="10" s="1"/>
  <c r="AL53" i="10"/>
  <c r="AM53" i="10" s="1"/>
  <c r="AF53" i="10"/>
  <c r="AG53" i="10" s="1"/>
  <c r="E53" i="10"/>
  <c r="F41" i="10"/>
  <c r="G41" i="10" s="1"/>
  <c r="BD41" i="10"/>
  <c r="BE41" i="10" s="1"/>
  <c r="AX41" i="10"/>
  <c r="AY41" i="10" s="1"/>
  <c r="AL41" i="10"/>
  <c r="AM41" i="10" s="1"/>
  <c r="AF41" i="10"/>
  <c r="AG41" i="10" s="1"/>
  <c r="E41" i="10"/>
  <c r="P25" i="10"/>
  <c r="F25" i="10"/>
  <c r="G25" i="10" s="1"/>
  <c r="BD25" i="10"/>
  <c r="BE25" i="10" s="1"/>
  <c r="AX25" i="10"/>
  <c r="AY25" i="10" s="1"/>
  <c r="AL25" i="10"/>
  <c r="AM25" i="10" s="1"/>
  <c r="AF25" i="10"/>
  <c r="AG25" i="10" s="1"/>
  <c r="E25" i="10"/>
  <c r="F9" i="10"/>
  <c r="G9" i="10" s="1"/>
  <c r="BD9" i="10"/>
  <c r="BE9" i="10" s="1"/>
  <c r="AX9" i="10"/>
  <c r="AY9" i="10" s="1"/>
  <c r="AL9" i="10"/>
  <c r="AM9" i="10" s="1"/>
  <c r="AF9" i="10"/>
  <c r="AG9" i="10" s="1"/>
  <c r="E9" i="10"/>
  <c r="M25" i="10" l="1"/>
  <c r="W25" i="10"/>
  <c r="M41" i="10"/>
  <c r="W41" i="10"/>
  <c r="M9" i="10"/>
  <c r="W9" i="10"/>
  <c r="AI53" i="10"/>
  <c r="AR53" i="10"/>
  <c r="BA41" i="10"/>
  <c r="AR41" i="10"/>
  <c r="AS41" i="10" s="1"/>
  <c r="BA25" i="10"/>
  <c r="AR25" i="10"/>
  <c r="AS25" i="10" s="1"/>
  <c r="BA9" i="10"/>
  <c r="AR9" i="10"/>
  <c r="AS9" i="10" s="1"/>
  <c r="M53" i="10"/>
  <c r="W53" i="10"/>
  <c r="R53" i="10"/>
  <c r="AI41" i="10"/>
  <c r="AJ41" i="10" s="1"/>
  <c r="BA53" i="10"/>
  <c r="AI25" i="10"/>
  <c r="AJ25" i="10" s="1"/>
  <c r="AI9" i="10"/>
  <c r="AJ9" i="10" s="1"/>
  <c r="AJ53" i="10" l="1"/>
  <c r="AS53" i="10"/>
  <c r="BD59" i="13"/>
  <c r="BE59" i="13" s="1"/>
  <c r="BA59" i="13"/>
  <c r="BB59" i="13" s="1"/>
  <c r="AX59" i="13"/>
  <c r="AY59" i="13" s="1"/>
  <c r="AL59" i="13"/>
  <c r="AM59" i="13" s="1"/>
  <c r="AI59" i="13"/>
  <c r="AJ59" i="13" s="1"/>
  <c r="AF59" i="13"/>
  <c r="AG59" i="13" s="1"/>
  <c r="E59" i="13"/>
  <c r="BD58" i="13"/>
  <c r="BE58" i="13" s="1"/>
  <c r="BA58" i="13"/>
  <c r="BB58" i="13" s="1"/>
  <c r="AX58" i="13"/>
  <c r="AY58" i="13" s="1"/>
  <c r="AL58" i="13"/>
  <c r="AM58" i="13" s="1"/>
  <c r="AI58" i="13"/>
  <c r="AJ58" i="13" s="1"/>
  <c r="AF58" i="13"/>
  <c r="AG58" i="13" s="1"/>
  <c r="E58" i="13"/>
  <c r="BD57" i="13"/>
  <c r="BE57" i="13" s="1"/>
  <c r="BA57" i="13"/>
  <c r="BB57" i="13" s="1"/>
  <c r="AX57" i="13"/>
  <c r="AY57" i="13" s="1"/>
  <c r="AL57" i="13"/>
  <c r="AM57" i="13" s="1"/>
  <c r="AI57" i="13"/>
  <c r="AJ57" i="13" s="1"/>
  <c r="AF57" i="13"/>
  <c r="AG57" i="13" s="1"/>
  <c r="E57" i="13"/>
  <c r="BD56" i="13"/>
  <c r="BE56" i="13" s="1"/>
  <c r="BA56" i="13"/>
  <c r="BB56" i="13" s="1"/>
  <c r="AX56" i="13"/>
  <c r="AY56" i="13" s="1"/>
  <c r="AL56" i="13"/>
  <c r="AM56" i="13" s="1"/>
  <c r="AI56" i="13"/>
  <c r="AJ56" i="13" s="1"/>
  <c r="AF56" i="13"/>
  <c r="AG56" i="13" s="1"/>
  <c r="BD61" i="13"/>
  <c r="BE61" i="13" s="1"/>
  <c r="BA61" i="13"/>
  <c r="BB61" i="13" s="1"/>
  <c r="AX61" i="13"/>
  <c r="AY61" i="13" s="1"/>
  <c r="AL61" i="13"/>
  <c r="AM61" i="13" s="1"/>
  <c r="AI61" i="13"/>
  <c r="AJ61" i="13" s="1"/>
  <c r="AF61" i="13"/>
  <c r="AG61" i="13" s="1"/>
  <c r="BD60" i="13"/>
  <c r="BE60" i="13" s="1"/>
  <c r="BA60" i="13"/>
  <c r="BB60" i="13" s="1"/>
  <c r="AX60" i="13"/>
  <c r="AY60" i="13" s="1"/>
  <c r="AL60" i="13"/>
  <c r="AM60" i="13" s="1"/>
  <c r="AI60" i="13"/>
  <c r="AJ60" i="13" s="1"/>
  <c r="AF60" i="13"/>
  <c r="AG60" i="13" s="1"/>
  <c r="E60" i="13"/>
  <c r="BD55" i="13"/>
  <c r="BE55" i="13" s="1"/>
  <c r="BA55" i="13"/>
  <c r="BB55" i="13" s="1"/>
  <c r="AX55" i="13"/>
  <c r="AY55" i="13" s="1"/>
  <c r="AL55" i="13"/>
  <c r="AM55" i="13" s="1"/>
  <c r="AI55" i="13"/>
  <c r="AJ55" i="13" s="1"/>
  <c r="AF55" i="13"/>
  <c r="AG55" i="13" s="1"/>
  <c r="E29" i="6" l="1"/>
  <c r="J11" i="32"/>
  <c r="I34" i="32"/>
  <c r="H30" i="6"/>
  <c r="P14" i="20" l="1"/>
  <c r="P13" i="20"/>
  <c r="P9" i="20"/>
  <c r="P8" i="20"/>
  <c r="P61" i="14" l="1"/>
  <c r="R61" i="14" s="1"/>
  <c r="P59" i="14"/>
  <c r="R59" i="14" s="1"/>
  <c r="BD64" i="14"/>
  <c r="BE64" i="14" s="1"/>
  <c r="BA64" i="14"/>
  <c r="BB64" i="14" s="1"/>
  <c r="AX64" i="14"/>
  <c r="AY64" i="14" s="1"/>
  <c r="AL64" i="14"/>
  <c r="AM64" i="14" s="1"/>
  <c r="AI64" i="14"/>
  <c r="AJ64" i="14" s="1"/>
  <c r="AF64" i="14"/>
  <c r="AG64" i="14" s="1"/>
  <c r="BD63" i="14"/>
  <c r="BE63" i="14" s="1"/>
  <c r="BA63" i="14"/>
  <c r="BB63" i="14" s="1"/>
  <c r="AX63" i="14"/>
  <c r="AY63" i="14" s="1"/>
  <c r="AL63" i="14"/>
  <c r="AM63" i="14" s="1"/>
  <c r="AI63" i="14"/>
  <c r="AJ63" i="14" s="1"/>
  <c r="AF63" i="14"/>
  <c r="AG63" i="14" s="1"/>
  <c r="BD62" i="14"/>
  <c r="BE62" i="14" s="1"/>
  <c r="BA62" i="14"/>
  <c r="BB62" i="14" s="1"/>
  <c r="AX62" i="14"/>
  <c r="AY62" i="14" s="1"/>
  <c r="AL62" i="14"/>
  <c r="AM62" i="14" s="1"/>
  <c r="AI62" i="14"/>
  <c r="AJ62" i="14" s="1"/>
  <c r="AF62" i="14"/>
  <c r="AG62" i="14" s="1"/>
  <c r="BD61" i="14"/>
  <c r="BE61" i="14" s="1"/>
  <c r="BA61" i="14"/>
  <c r="BB61" i="14" s="1"/>
  <c r="AX61" i="14"/>
  <c r="AY61" i="14" s="1"/>
  <c r="AL61" i="14"/>
  <c r="AM61" i="14" s="1"/>
  <c r="AI61" i="14"/>
  <c r="AJ61" i="14" s="1"/>
  <c r="AF61" i="14"/>
  <c r="AG61" i="14" s="1"/>
  <c r="AB61" i="14"/>
  <c r="F61" i="14"/>
  <c r="BD60" i="14"/>
  <c r="BE60" i="14" s="1"/>
  <c r="BA60" i="14"/>
  <c r="BB60" i="14" s="1"/>
  <c r="AX60" i="14"/>
  <c r="AY60" i="14" s="1"/>
  <c r="AL60" i="14"/>
  <c r="AM60" i="14" s="1"/>
  <c r="AJ60" i="14"/>
  <c r="AI60" i="14"/>
  <c r="AF60" i="14"/>
  <c r="AG60" i="14" s="1"/>
  <c r="BA59" i="14"/>
  <c r="BB59" i="14" s="1"/>
  <c r="AX59" i="14"/>
  <c r="AY59" i="14" s="1"/>
  <c r="AI59" i="14"/>
  <c r="AJ59" i="14" s="1"/>
  <c r="AF59" i="14"/>
  <c r="AG59" i="14" s="1"/>
  <c r="AB59" i="14"/>
  <c r="F59" i="14"/>
  <c r="BD58" i="14"/>
  <c r="BE58" i="14" s="1"/>
  <c r="BA58" i="14"/>
  <c r="BB58" i="14" s="1"/>
  <c r="AX58" i="14"/>
  <c r="AY58" i="14" s="1"/>
  <c r="AL58" i="14"/>
  <c r="AM58" i="14" s="1"/>
  <c r="AI58" i="14"/>
  <c r="AJ58" i="14" s="1"/>
  <c r="AF58" i="14"/>
  <c r="AG58" i="14" s="1"/>
  <c r="BD57" i="14"/>
  <c r="BE57" i="14" s="1"/>
  <c r="BA57" i="14"/>
  <c r="BB57" i="14" s="1"/>
  <c r="AL57" i="14"/>
  <c r="AM57" i="14" s="1"/>
  <c r="AI57" i="14"/>
  <c r="AJ57" i="14" s="1"/>
  <c r="E57" i="14"/>
  <c r="AO57" i="14" s="1"/>
  <c r="AP57" i="14" s="1"/>
  <c r="BD56" i="14"/>
  <c r="BE56" i="14" s="1"/>
  <c r="BA56" i="14"/>
  <c r="BB56" i="14" s="1"/>
  <c r="AL56" i="14"/>
  <c r="AM56" i="14" s="1"/>
  <c r="AI56" i="14"/>
  <c r="AJ56" i="14" s="1"/>
  <c r="E56" i="14"/>
  <c r="BD55" i="14"/>
  <c r="BE55" i="14" s="1"/>
  <c r="BA55" i="14"/>
  <c r="BB55" i="14" s="1"/>
  <c r="AL55" i="14"/>
  <c r="AM55" i="14" s="1"/>
  <c r="AI55" i="14"/>
  <c r="AJ55" i="14" s="1"/>
  <c r="E55" i="14"/>
  <c r="BD54" i="14"/>
  <c r="BE54" i="14" s="1"/>
  <c r="BA54" i="14"/>
  <c r="BB54" i="14" s="1"/>
  <c r="AL54" i="14"/>
  <c r="AM54" i="14" s="1"/>
  <c r="AI54" i="14"/>
  <c r="AJ54" i="14" s="1"/>
  <c r="E54" i="14"/>
  <c r="BD53" i="14"/>
  <c r="BE53" i="14" s="1"/>
  <c r="BA53" i="14"/>
  <c r="BB53" i="14" s="1"/>
  <c r="AX53" i="14"/>
  <c r="AY53" i="14" s="1"/>
  <c r="AL53" i="14"/>
  <c r="AM53" i="14" s="1"/>
  <c r="AI53" i="14"/>
  <c r="AJ53" i="14" s="1"/>
  <c r="AF53" i="14"/>
  <c r="AG53" i="14" s="1"/>
  <c r="BD52" i="14"/>
  <c r="BE52" i="14" s="1"/>
  <c r="AX52" i="14"/>
  <c r="AY52" i="14" s="1"/>
  <c r="AL52" i="14"/>
  <c r="AM52" i="14" s="1"/>
  <c r="AF52" i="14"/>
  <c r="AG52" i="14" s="1"/>
  <c r="E52" i="14"/>
  <c r="BD51" i="14"/>
  <c r="BE51" i="14" s="1"/>
  <c r="AX51" i="14"/>
  <c r="AY51" i="14" s="1"/>
  <c r="AL51" i="14"/>
  <c r="AM51" i="14" s="1"/>
  <c r="AF51" i="14"/>
  <c r="AG51" i="14" s="1"/>
  <c r="E51" i="14"/>
  <c r="BD50" i="14"/>
  <c r="BE50" i="14" s="1"/>
  <c r="AX50" i="14"/>
  <c r="AY50" i="14" s="1"/>
  <c r="AL50" i="14"/>
  <c r="AM50" i="14" s="1"/>
  <c r="AF50" i="14"/>
  <c r="AG50" i="14" s="1"/>
  <c r="E50" i="14"/>
  <c r="BD49" i="14"/>
  <c r="BE49" i="14" s="1"/>
  <c r="AX49" i="14"/>
  <c r="AY49" i="14" s="1"/>
  <c r="AL49" i="14"/>
  <c r="AM49" i="14" s="1"/>
  <c r="AF49" i="14"/>
  <c r="AG49" i="14" s="1"/>
  <c r="E49" i="14"/>
  <c r="BD48" i="14"/>
  <c r="BE48" i="14" s="1"/>
  <c r="AX48" i="14"/>
  <c r="AY48" i="14" s="1"/>
  <c r="AM48" i="14"/>
  <c r="AL48" i="14"/>
  <c r="AF48" i="14"/>
  <c r="AG48" i="14" s="1"/>
  <c r="E48" i="14"/>
  <c r="BD47" i="14"/>
  <c r="BE47" i="14" s="1"/>
  <c r="BA47" i="14"/>
  <c r="BB47" i="14" s="1"/>
  <c r="AX47" i="14"/>
  <c r="AY47" i="14" s="1"/>
  <c r="AL47" i="14"/>
  <c r="AM47" i="14" s="1"/>
  <c r="AI47" i="14"/>
  <c r="AJ47" i="14" s="1"/>
  <c r="AF47" i="14"/>
  <c r="AG47" i="14" s="1"/>
  <c r="BD46" i="14"/>
  <c r="BE46" i="14" s="1"/>
  <c r="BA46" i="14"/>
  <c r="BB46" i="14" s="1"/>
  <c r="AX46" i="14"/>
  <c r="AY46" i="14" s="1"/>
  <c r="AL46" i="14"/>
  <c r="AM46" i="14" s="1"/>
  <c r="AI46" i="14"/>
  <c r="AJ46" i="14" s="1"/>
  <c r="AF46" i="14"/>
  <c r="AG46" i="14" s="1"/>
  <c r="D87" i="6"/>
  <c r="F68" i="32"/>
  <c r="F65" i="32"/>
  <c r="F64" i="32"/>
  <c r="F61" i="32"/>
  <c r="F60" i="32"/>
  <c r="F67" i="32"/>
  <c r="F66" i="32"/>
  <c r="F63" i="32"/>
  <c r="F62" i="32"/>
  <c r="F59" i="32"/>
  <c r="F58" i="32"/>
  <c r="F57" i="32"/>
  <c r="BA51" i="14" l="1"/>
  <c r="BB51" i="14" s="1"/>
  <c r="AR51" i="14"/>
  <c r="AS51" i="14" s="1"/>
  <c r="AF54" i="14"/>
  <c r="AG54" i="14" s="1"/>
  <c r="AO54" i="14"/>
  <c r="AP54" i="14" s="1"/>
  <c r="AI49" i="14"/>
  <c r="AJ49" i="14" s="1"/>
  <c r="AR49" i="14"/>
  <c r="AS49" i="14" s="1"/>
  <c r="AF56" i="14"/>
  <c r="AG56" i="14" s="1"/>
  <c r="AO56" i="14"/>
  <c r="AP56" i="14" s="1"/>
  <c r="AI52" i="14"/>
  <c r="AJ52" i="14" s="1"/>
  <c r="AR52" i="14"/>
  <c r="AS52" i="14" s="1"/>
  <c r="AI50" i="14"/>
  <c r="AJ50" i="14" s="1"/>
  <c r="AR50" i="14"/>
  <c r="AS50" i="14" s="1"/>
  <c r="BA48" i="14"/>
  <c r="BB48" i="14" s="1"/>
  <c r="AR48" i="14"/>
  <c r="AS48" i="14" s="1"/>
  <c r="BD59" i="14"/>
  <c r="AU59" i="14"/>
  <c r="AX55" i="14"/>
  <c r="AY55" i="14" s="1"/>
  <c r="AO55" i="14"/>
  <c r="AP55" i="14" s="1"/>
  <c r="AX57" i="14"/>
  <c r="AY57" i="14" s="1"/>
  <c r="AX56" i="14"/>
  <c r="AY56" i="14" s="1"/>
  <c r="AF55" i="14"/>
  <c r="AG55" i="14" s="1"/>
  <c r="AI48" i="14"/>
  <c r="AJ48" i="14" s="1"/>
  <c r="BA49" i="14"/>
  <c r="BB49" i="14" s="1"/>
  <c r="AI51" i="14"/>
  <c r="AJ51" i="14" s="1"/>
  <c r="AF57" i="14"/>
  <c r="AG57" i="14" s="1"/>
  <c r="AL59" i="14"/>
  <c r="AM59" i="14" s="1"/>
  <c r="BE59" i="14"/>
  <c r="BA52" i="14"/>
  <c r="BB52" i="14" s="1"/>
  <c r="AX54" i="14"/>
  <c r="AY54" i="14" s="1"/>
  <c r="BA50" i="14"/>
  <c r="BB50" i="14" s="1"/>
  <c r="J27" i="32"/>
  <c r="H4" i="30" l="1"/>
  <c r="H4" i="31"/>
  <c r="AB18" i="11" l="1"/>
  <c r="AB16" i="11"/>
  <c r="AF19" i="11"/>
  <c r="AG19" i="11" s="1"/>
  <c r="AI19" i="11"/>
  <c r="AJ19" i="11" s="1"/>
  <c r="AL19" i="11"/>
  <c r="AM19" i="11" s="1"/>
  <c r="AX19" i="11"/>
  <c r="AY19" i="11"/>
  <c r="BA19" i="11"/>
  <c r="BB19" i="11"/>
  <c r="BD19" i="11"/>
  <c r="BE19" i="11" s="1"/>
  <c r="AF20" i="11"/>
  <c r="AG20" i="11" s="1"/>
  <c r="AI20" i="11"/>
  <c r="AJ20" i="11" s="1"/>
  <c r="AL20" i="11"/>
  <c r="AM20" i="11" s="1"/>
  <c r="AX20" i="11"/>
  <c r="AY20" i="11" s="1"/>
  <c r="BA20" i="11"/>
  <c r="BB20" i="11"/>
  <c r="BD20" i="11"/>
  <c r="BE20" i="11"/>
  <c r="AF21" i="11"/>
  <c r="AG21" i="11" s="1"/>
  <c r="AI21" i="11"/>
  <c r="AJ21" i="11" s="1"/>
  <c r="AL21" i="11"/>
  <c r="AM21" i="11" s="1"/>
  <c r="AX21" i="11"/>
  <c r="AY21" i="11" s="1"/>
  <c r="BA21" i="11"/>
  <c r="BB21" i="11" s="1"/>
  <c r="BD21" i="11"/>
  <c r="BE21" i="11" s="1"/>
  <c r="AF22" i="11"/>
  <c r="AG22" i="11"/>
  <c r="AI22" i="11"/>
  <c r="AJ22" i="11" s="1"/>
  <c r="AL22" i="11"/>
  <c r="AM22" i="11" s="1"/>
  <c r="AX22" i="11"/>
  <c r="AY22" i="11" s="1"/>
  <c r="BA22" i="11"/>
  <c r="BB22" i="11" s="1"/>
  <c r="BD22" i="11"/>
  <c r="BE22" i="11" s="1"/>
  <c r="E16" i="11"/>
  <c r="AR16" i="11" s="1"/>
  <c r="AS16" i="11" s="1"/>
  <c r="AD20" i="11"/>
  <c r="T20" i="11"/>
  <c r="O20" i="11"/>
  <c r="C16" i="28" l="1"/>
  <c r="C17" i="28"/>
  <c r="C18" i="28"/>
  <c r="C19" i="28"/>
  <c r="C20" i="28"/>
  <c r="C21" i="28"/>
  <c r="C22" i="28"/>
  <c r="C15" i="28"/>
  <c r="B100" i="30"/>
  <c r="B69" i="30"/>
  <c r="B40" i="30"/>
  <c r="B24" i="28"/>
  <c r="B23" i="28"/>
  <c r="B73" i="28" s="1"/>
  <c r="B22" i="28"/>
  <c r="B72" i="28" s="1"/>
  <c r="B21" i="28"/>
  <c r="B100" i="28" s="1"/>
  <c r="B20" i="28"/>
  <c r="B19" i="28"/>
  <c r="B98" i="28" s="1"/>
  <c r="B18" i="28"/>
  <c r="B97" i="28" s="1"/>
  <c r="B17" i="28"/>
  <c r="B96" i="28" s="1"/>
  <c r="B16" i="28"/>
  <c r="B39" i="28" s="1"/>
  <c r="B15" i="28"/>
  <c r="B38" i="28" s="1"/>
  <c r="B14" i="28"/>
  <c r="B64" i="28" s="1"/>
  <c r="B13" i="28"/>
  <c r="B36" i="28" s="1"/>
  <c r="B12" i="28"/>
  <c r="B35" i="28" s="1"/>
  <c r="B11" i="28"/>
  <c r="B59" i="28" s="1"/>
  <c r="B10" i="28"/>
  <c r="B9" i="28"/>
  <c r="B8" i="28"/>
  <c r="B84" i="28" s="1"/>
  <c r="B7" i="28"/>
  <c r="B82" i="28" s="1"/>
  <c r="B6" i="28"/>
  <c r="B29" i="28" s="1"/>
  <c r="B24" i="30"/>
  <c r="B47" i="30" s="1"/>
  <c r="B23" i="30"/>
  <c r="B46" i="30" s="1"/>
  <c r="B22" i="30"/>
  <c r="B72" i="30" s="1"/>
  <c r="B21" i="30"/>
  <c r="B71" i="30" s="1"/>
  <c r="B20" i="30"/>
  <c r="B99" i="30" s="1"/>
  <c r="B19" i="30"/>
  <c r="B98" i="30" s="1"/>
  <c r="B18" i="30"/>
  <c r="B97" i="30" s="1"/>
  <c r="B17" i="30"/>
  <c r="B96" i="30" s="1"/>
  <c r="B16" i="30"/>
  <c r="B95" i="30" s="1"/>
  <c r="B15" i="30"/>
  <c r="B94" i="30" s="1"/>
  <c r="B14" i="30"/>
  <c r="B93" i="30" s="1"/>
  <c r="B13" i="30"/>
  <c r="B91" i="30" s="1"/>
  <c r="B12" i="30"/>
  <c r="B35" i="30" s="1"/>
  <c r="B11" i="30"/>
  <c r="B88" i="30" s="1"/>
  <c r="B10" i="30"/>
  <c r="B33" i="30" s="1"/>
  <c r="B9" i="30"/>
  <c r="B85" i="30" s="1"/>
  <c r="B8" i="30"/>
  <c r="B31" i="30" s="1"/>
  <c r="B7" i="30"/>
  <c r="B30" i="30" s="1"/>
  <c r="B6" i="30"/>
  <c r="B52" i="30" s="1"/>
  <c r="B24" i="31"/>
  <c r="B103" i="31" s="1"/>
  <c r="B23" i="31"/>
  <c r="B73" i="31" s="1"/>
  <c r="B22" i="31"/>
  <c r="B101" i="31" s="1"/>
  <c r="B21" i="31"/>
  <c r="B100" i="31" s="1"/>
  <c r="B20" i="31"/>
  <c r="B43" i="31" s="1"/>
  <c r="B19" i="31"/>
  <c r="B98" i="31" s="1"/>
  <c r="B18" i="31"/>
  <c r="B97" i="31" s="1"/>
  <c r="B17" i="31"/>
  <c r="B40" i="31" s="1"/>
  <c r="B16" i="31"/>
  <c r="B39" i="31" s="1"/>
  <c r="B15" i="31"/>
  <c r="B38" i="31" s="1"/>
  <c r="B14" i="31"/>
  <c r="B93" i="31" s="1"/>
  <c r="C16" i="31"/>
  <c r="C18" i="31"/>
  <c r="V90" i="20"/>
  <c r="P90" i="20"/>
  <c r="M90" i="20"/>
  <c r="V89" i="20"/>
  <c r="P89" i="20"/>
  <c r="M89" i="20"/>
  <c r="V85" i="20"/>
  <c r="P85" i="20"/>
  <c r="M85" i="20"/>
  <c r="C21" i="31" s="1"/>
  <c r="V84" i="20"/>
  <c r="P84" i="20"/>
  <c r="M84" i="20"/>
  <c r="C20" i="31" s="1"/>
  <c r="B13" i="31"/>
  <c r="B91" i="31" s="1"/>
  <c r="B12" i="31"/>
  <c r="B89" i="31" s="1"/>
  <c r="B11" i="31"/>
  <c r="B34" i="31" s="1"/>
  <c r="B10" i="31"/>
  <c r="B57" i="31" s="1"/>
  <c r="AA44" i="20"/>
  <c r="AB44" i="20" s="1"/>
  <c r="AD44" i="20"/>
  <c r="AE44" i="20" s="1"/>
  <c r="AS44" i="20"/>
  <c r="AT44" i="20" s="1"/>
  <c r="AV44" i="20"/>
  <c r="AW44" i="20" s="1"/>
  <c r="X45" i="20"/>
  <c r="AA45" i="20"/>
  <c r="AB45" i="20" s="1"/>
  <c r="AD45" i="20"/>
  <c r="AE45" i="20" s="1"/>
  <c r="AP45" i="20"/>
  <c r="AS45" i="20"/>
  <c r="AT45" i="20" s="1"/>
  <c r="AV45" i="20"/>
  <c r="AW45" i="20" s="1"/>
  <c r="AA46" i="20"/>
  <c r="AB46" i="20" s="1"/>
  <c r="AD46" i="20"/>
  <c r="AE46" i="20" s="1"/>
  <c r="AS46" i="20"/>
  <c r="AT46" i="20" s="1"/>
  <c r="AV46" i="20"/>
  <c r="AW46" i="20" s="1"/>
  <c r="X47" i="20"/>
  <c r="Y47" i="20" s="1"/>
  <c r="AA47" i="20"/>
  <c r="AB47" i="20" s="1"/>
  <c r="AD47" i="20"/>
  <c r="AE47" i="20" s="1"/>
  <c r="AP47" i="20"/>
  <c r="AQ47" i="20" s="1"/>
  <c r="AS47" i="20"/>
  <c r="AT47" i="20"/>
  <c r="AV47" i="20"/>
  <c r="AW47" i="20" s="1"/>
  <c r="X48" i="20"/>
  <c r="Y48" i="20" s="1"/>
  <c r="AA48" i="20"/>
  <c r="AB48" i="20" s="1"/>
  <c r="AD48" i="20"/>
  <c r="AE48" i="20" s="1"/>
  <c r="AP48" i="20"/>
  <c r="AQ48" i="20" s="1"/>
  <c r="AS48" i="20"/>
  <c r="AT48" i="20" s="1"/>
  <c r="AV48" i="20"/>
  <c r="AW48" i="20" s="1"/>
  <c r="X49" i="20"/>
  <c r="Y49" i="20" s="1"/>
  <c r="AA49" i="20"/>
  <c r="AB49" i="20" s="1"/>
  <c r="AD49" i="20"/>
  <c r="AE49" i="20" s="1"/>
  <c r="AP49" i="20"/>
  <c r="AQ49" i="20" s="1"/>
  <c r="AS49" i="20"/>
  <c r="AT49" i="20" s="1"/>
  <c r="AV49" i="20"/>
  <c r="AW49" i="20" s="1"/>
  <c r="X50" i="20"/>
  <c r="Y50" i="20" s="1"/>
  <c r="AA50" i="20"/>
  <c r="AB50" i="20" s="1"/>
  <c r="AD50" i="20"/>
  <c r="AE50" i="20"/>
  <c r="AP50" i="20"/>
  <c r="AQ50" i="20" s="1"/>
  <c r="AS50" i="20"/>
  <c r="AT50" i="20" s="1"/>
  <c r="AV50" i="20"/>
  <c r="AW50" i="20" s="1"/>
  <c r="X51" i="20"/>
  <c r="Y51" i="20" s="1"/>
  <c r="AA51" i="20"/>
  <c r="AB51" i="20" s="1"/>
  <c r="AD51" i="20"/>
  <c r="AE51" i="20" s="1"/>
  <c r="AP51" i="20"/>
  <c r="AQ51" i="20" s="1"/>
  <c r="AS51" i="20"/>
  <c r="AT51" i="20" s="1"/>
  <c r="AV51" i="20"/>
  <c r="AW51" i="20" s="1"/>
  <c r="X52" i="20"/>
  <c r="Y52" i="20" s="1"/>
  <c r="AA52" i="20"/>
  <c r="AB52" i="20" s="1"/>
  <c r="AD52" i="20"/>
  <c r="AE52" i="20" s="1"/>
  <c r="AP52" i="20"/>
  <c r="AQ52" i="20" s="1"/>
  <c r="AS52" i="20"/>
  <c r="AT52" i="20" s="1"/>
  <c r="AV52" i="20"/>
  <c r="AW52" i="20" s="1"/>
  <c r="X53" i="20"/>
  <c r="Y53" i="20" s="1"/>
  <c r="AA53" i="20"/>
  <c r="AB53" i="20" s="1"/>
  <c r="AD53" i="20"/>
  <c r="AE53" i="20" s="1"/>
  <c r="AP53" i="20"/>
  <c r="AQ53" i="20" s="1"/>
  <c r="AS53" i="20"/>
  <c r="AT53" i="20" s="1"/>
  <c r="AV53" i="20"/>
  <c r="AW53" i="20" s="1"/>
  <c r="X54" i="20"/>
  <c r="Y54" i="20" s="1"/>
  <c r="AA54" i="20"/>
  <c r="AB54" i="20" s="1"/>
  <c r="AD54" i="20"/>
  <c r="AE54" i="20" s="1"/>
  <c r="AP54" i="20"/>
  <c r="AQ54" i="20" s="1"/>
  <c r="AS54" i="20"/>
  <c r="AT54" i="20" s="1"/>
  <c r="AV54" i="20"/>
  <c r="AW54" i="20" s="1"/>
  <c r="X55" i="20"/>
  <c r="Y55" i="20" s="1"/>
  <c r="AA55" i="20"/>
  <c r="AB55" i="20" s="1"/>
  <c r="AD55" i="20"/>
  <c r="AE55" i="20" s="1"/>
  <c r="AP55" i="20"/>
  <c r="AQ55" i="20" s="1"/>
  <c r="AS55" i="20"/>
  <c r="AT55" i="20" s="1"/>
  <c r="AV55" i="20"/>
  <c r="AW55" i="20" s="1"/>
  <c r="X56" i="20"/>
  <c r="Y56" i="20" s="1"/>
  <c r="AA56" i="20"/>
  <c r="AB56" i="20" s="1"/>
  <c r="AD56" i="20"/>
  <c r="AE56" i="20" s="1"/>
  <c r="AP56" i="20"/>
  <c r="AQ56" i="20" s="1"/>
  <c r="AS56" i="20"/>
  <c r="AT56" i="20" s="1"/>
  <c r="AV56" i="20"/>
  <c r="AW56" i="20" s="1"/>
  <c r="X57" i="20"/>
  <c r="Y57" i="20" s="1"/>
  <c r="AA57" i="20"/>
  <c r="AB57" i="20" s="1"/>
  <c r="AD57" i="20"/>
  <c r="AE57" i="20" s="1"/>
  <c r="AP57" i="20"/>
  <c r="AQ57" i="20" s="1"/>
  <c r="AS57" i="20"/>
  <c r="AT57" i="20" s="1"/>
  <c r="AV57" i="20"/>
  <c r="AW57" i="20" s="1"/>
  <c r="X58" i="20"/>
  <c r="Y58" i="20" s="1"/>
  <c r="AA58" i="20"/>
  <c r="AB58" i="20" s="1"/>
  <c r="AD58" i="20"/>
  <c r="AE58" i="20" s="1"/>
  <c r="AP58" i="20"/>
  <c r="AQ58" i="20" s="1"/>
  <c r="AS58" i="20"/>
  <c r="AT58" i="20" s="1"/>
  <c r="AV58" i="20"/>
  <c r="AW58" i="20" s="1"/>
  <c r="X59" i="20"/>
  <c r="Y59" i="20" s="1"/>
  <c r="AA59" i="20"/>
  <c r="AB59" i="20" s="1"/>
  <c r="AD59" i="20"/>
  <c r="AE59" i="20" s="1"/>
  <c r="AP59" i="20"/>
  <c r="AQ59" i="20" s="1"/>
  <c r="AS59" i="20"/>
  <c r="AT59" i="20" s="1"/>
  <c r="AV59" i="20"/>
  <c r="AW59" i="20" s="1"/>
  <c r="X60" i="20"/>
  <c r="Y60" i="20" s="1"/>
  <c r="AA60" i="20"/>
  <c r="AB60" i="20" s="1"/>
  <c r="AP60" i="20"/>
  <c r="AQ60" i="20" s="1"/>
  <c r="AS60" i="20"/>
  <c r="AT60" i="20" s="1"/>
  <c r="X61" i="20"/>
  <c r="Y61" i="20" s="1"/>
  <c r="AA61" i="20"/>
  <c r="AB61" i="20" s="1"/>
  <c r="AD61" i="20"/>
  <c r="AE61" i="20" s="1"/>
  <c r="AP61" i="20"/>
  <c r="AQ61" i="20" s="1"/>
  <c r="AS61" i="20"/>
  <c r="AT61" i="20" s="1"/>
  <c r="AV61" i="20"/>
  <c r="AW61" i="20" s="1"/>
  <c r="X62" i="20"/>
  <c r="Y62" i="20" s="1"/>
  <c r="AA62" i="20"/>
  <c r="AB62" i="20" s="1"/>
  <c r="AD62" i="20"/>
  <c r="AE62" i="20" s="1"/>
  <c r="AP62" i="20"/>
  <c r="AQ62" i="20" s="1"/>
  <c r="AS62" i="20"/>
  <c r="AT62" i="20" s="1"/>
  <c r="AV62" i="20"/>
  <c r="AW62" i="20" s="1"/>
  <c r="X63" i="20"/>
  <c r="Y63" i="20" s="1"/>
  <c r="AA63" i="20"/>
  <c r="AB63" i="20" s="1"/>
  <c r="AD63" i="20"/>
  <c r="AE63" i="20" s="1"/>
  <c r="AP63" i="20"/>
  <c r="AQ63" i="20" s="1"/>
  <c r="AS63" i="20"/>
  <c r="AT63" i="20" s="1"/>
  <c r="AV63" i="20"/>
  <c r="AW63" i="20" s="1"/>
  <c r="X64" i="20"/>
  <c r="Y64" i="20" s="1"/>
  <c r="AA64" i="20"/>
  <c r="AB64" i="20" s="1"/>
  <c r="AD64" i="20"/>
  <c r="AE64" i="20" s="1"/>
  <c r="AP64" i="20"/>
  <c r="AQ64" i="20" s="1"/>
  <c r="AS64" i="20"/>
  <c r="AT64" i="20" s="1"/>
  <c r="AV64" i="20"/>
  <c r="AW64" i="20" s="1"/>
  <c r="X65" i="20"/>
  <c r="Y65" i="20" s="1"/>
  <c r="AA65" i="20"/>
  <c r="AB65" i="20" s="1"/>
  <c r="AD65" i="20"/>
  <c r="AE65" i="20" s="1"/>
  <c r="AP65" i="20"/>
  <c r="AQ65" i="20" s="1"/>
  <c r="AS65" i="20"/>
  <c r="AT65" i="20" s="1"/>
  <c r="AV65" i="20"/>
  <c r="AW65" i="20" s="1"/>
  <c r="X66" i="20"/>
  <c r="Y66" i="20" s="1"/>
  <c r="AA66" i="20"/>
  <c r="AB66" i="20" s="1"/>
  <c r="AD66" i="20"/>
  <c r="AE66" i="20" s="1"/>
  <c r="AP66" i="20"/>
  <c r="AQ66" i="20" s="1"/>
  <c r="AS66" i="20"/>
  <c r="AT66" i="20" s="1"/>
  <c r="AV66" i="20"/>
  <c r="AW66" i="20" s="1"/>
  <c r="X67" i="20"/>
  <c r="Y67" i="20" s="1"/>
  <c r="AA67" i="20"/>
  <c r="AB67" i="20" s="1"/>
  <c r="AD67" i="20"/>
  <c r="AE67" i="20" s="1"/>
  <c r="AP67" i="20"/>
  <c r="AQ67" i="20" s="1"/>
  <c r="AS67" i="20"/>
  <c r="AT67" i="20" s="1"/>
  <c r="AV67" i="20"/>
  <c r="AW67" i="20" s="1"/>
  <c r="X68" i="20"/>
  <c r="Y68" i="20" s="1"/>
  <c r="AD68" i="20"/>
  <c r="AE68" i="20" s="1"/>
  <c r="AP68" i="20"/>
  <c r="AQ68" i="20" s="1"/>
  <c r="AV68" i="20"/>
  <c r="AW68" i="20" s="1"/>
  <c r="X69" i="20"/>
  <c r="Y69" i="20" s="1"/>
  <c r="AD69" i="20"/>
  <c r="AE69" i="20" s="1"/>
  <c r="AP69" i="20"/>
  <c r="AQ69" i="20" s="1"/>
  <c r="AV69" i="20"/>
  <c r="AW69" i="20" s="1"/>
  <c r="X70" i="20"/>
  <c r="Y70" i="20" s="1"/>
  <c r="AA70" i="20"/>
  <c r="AB70" i="20" s="1"/>
  <c r="AD70" i="20"/>
  <c r="AE70" i="20" s="1"/>
  <c r="AP70" i="20"/>
  <c r="AQ70" i="20" s="1"/>
  <c r="AS70" i="20"/>
  <c r="AT70" i="20" s="1"/>
  <c r="AV70" i="20"/>
  <c r="AW70" i="20" s="1"/>
  <c r="E44" i="20"/>
  <c r="AG44" i="20" s="1"/>
  <c r="E43" i="20"/>
  <c r="AG43" i="20" s="1"/>
  <c r="B9" i="31"/>
  <c r="B56" i="31" s="1"/>
  <c r="B8" i="31"/>
  <c r="B55" i="31" s="1"/>
  <c r="B7" i="31"/>
  <c r="B53" i="31" s="1"/>
  <c r="B6" i="31"/>
  <c r="B52" i="31" s="1"/>
  <c r="E39" i="20"/>
  <c r="E38" i="20"/>
  <c r="AG38" i="20" s="1"/>
  <c r="E37" i="20"/>
  <c r="AG37" i="20" s="1"/>
  <c r="M49" i="20"/>
  <c r="I6" i="1"/>
  <c r="H6" i="1"/>
  <c r="B47" i="28" l="1"/>
  <c r="B74" i="28"/>
  <c r="B99" i="28"/>
  <c r="B70" i="28"/>
  <c r="B43" i="28"/>
  <c r="B86" i="28"/>
  <c r="B33" i="28"/>
  <c r="B85" i="28"/>
  <c r="B32" i="28"/>
  <c r="HF100" i="38"/>
  <c r="HP100" i="38"/>
  <c r="OX100" i="38"/>
  <c r="ES100" i="38"/>
  <c r="JS100" i="38"/>
  <c r="JD100" i="38"/>
  <c r="RA100" i="38"/>
  <c r="GG100" i="38"/>
  <c r="NT71" i="38"/>
  <c r="EX100" i="38"/>
  <c r="FH100" i="38"/>
  <c r="MP100" i="38"/>
  <c r="CK100" i="38"/>
  <c r="HK100" i="38"/>
  <c r="GV100" i="38"/>
  <c r="FM100" i="38"/>
  <c r="DY100" i="38"/>
  <c r="RT71" i="38"/>
  <c r="QP71" i="38"/>
  <c r="CP100" i="38"/>
  <c r="CZ100" i="38"/>
  <c r="KH100" i="38"/>
  <c r="RP100" i="38"/>
  <c r="FC100" i="38"/>
  <c r="EN100" i="38"/>
  <c r="BG100" i="38"/>
  <c r="KC100" i="38"/>
  <c r="RH71" i="38"/>
  <c r="RU100" i="38"/>
  <c r="AR100" i="38"/>
  <c r="HZ100" i="38"/>
  <c r="NE100" i="38"/>
  <c r="NO100" i="38"/>
  <c r="DJ100" i="38"/>
  <c r="KR100" i="38"/>
  <c r="PR100" i="38"/>
  <c r="DO100" i="38"/>
  <c r="BQ100" i="38"/>
  <c r="QZ71" i="38"/>
  <c r="PX71" i="38"/>
  <c r="QL100" i="38"/>
  <c r="QV100" i="38"/>
  <c r="GQ100" i="38"/>
  <c r="NY100" i="38"/>
  <c r="KW100" i="38"/>
  <c r="BB100" i="38"/>
  <c r="MA100" i="38"/>
  <c r="HU100" i="38"/>
  <c r="ED100" i="38"/>
  <c r="OZ71" i="38"/>
  <c r="MV71" i="38"/>
  <c r="HH71" i="38"/>
  <c r="BT71" i="38"/>
  <c r="OI71" i="38"/>
  <c r="ID71" i="38"/>
  <c r="PZ71" i="38"/>
  <c r="JN71" i="38"/>
  <c r="DM71" i="38"/>
  <c r="OW71" i="38"/>
  <c r="HK71" i="38"/>
  <c r="AS71" i="38"/>
  <c r="MC71" i="38"/>
  <c r="EV71" i="38"/>
  <c r="QW71" i="38"/>
  <c r="IZ71" i="38"/>
  <c r="CB71" i="38"/>
  <c r="RE71" i="38"/>
  <c r="GG71" i="38"/>
  <c r="OO71" i="38"/>
  <c r="EO71" i="38"/>
  <c r="MM71" i="38"/>
  <c r="CY71" i="38"/>
  <c r="KU71" i="38"/>
  <c r="BN71" i="38"/>
  <c r="JX71" i="38"/>
  <c r="AU71" i="38"/>
  <c r="IY71" i="38"/>
  <c r="AA71" i="38"/>
  <c r="IE71" i="38"/>
  <c r="I71" i="38"/>
  <c r="HI71" i="38"/>
  <c r="RM71" i="38"/>
  <c r="GK71" i="38"/>
  <c r="MK71" i="38"/>
  <c r="LW71" i="38"/>
  <c r="LD71" i="38"/>
  <c r="HC71" i="38"/>
  <c r="AW71" i="38"/>
  <c r="II71" i="38"/>
  <c r="IO100" i="38"/>
  <c r="QG100" i="38"/>
  <c r="CU100" i="38"/>
  <c r="KM100" i="38"/>
  <c r="RX71" i="38"/>
  <c r="ON71" i="38"/>
  <c r="MJ71" i="38"/>
  <c r="GV71" i="38"/>
  <c r="BH71" i="38"/>
  <c r="NS71" i="38"/>
  <c r="HQ71" i="38"/>
  <c r="PJ71" i="38"/>
  <c r="JA71" i="38"/>
  <c r="SA71" i="38"/>
  <c r="OD71" i="38"/>
  <c r="GU71" i="38"/>
  <c r="AF71" i="38"/>
  <c r="LM71" i="38"/>
  <c r="EG71" i="38"/>
  <c r="QD71" i="38"/>
  <c r="IK71" i="38"/>
  <c r="BO71" i="38"/>
  <c r="PW71" i="38"/>
  <c r="FI71" i="38"/>
  <c r="NK71" i="38"/>
  <c r="DT71" i="38"/>
  <c r="LT71" i="38"/>
  <c r="CI71" i="38"/>
  <c r="JZ71" i="38"/>
  <c r="AX71" i="38"/>
  <c r="JC71" i="38"/>
  <c r="AD71" i="38"/>
  <c r="IG71" i="38"/>
  <c r="J71" i="38"/>
  <c r="HJ71" i="38"/>
  <c r="RQ71" i="38"/>
  <c r="GL71" i="38"/>
  <c r="QH71" i="38"/>
  <c r="FR71" i="38"/>
  <c r="JF71" i="38"/>
  <c r="IT71" i="38"/>
  <c r="HX71" i="38"/>
  <c r="DX71" i="38"/>
  <c r="RK71" i="38"/>
  <c r="GH71" i="38"/>
  <c r="ON100" i="38"/>
  <c r="LQ100" i="38"/>
  <c r="RZ100" i="38"/>
  <c r="BV100" i="38"/>
  <c r="RL71" i="38"/>
  <c r="OB71" i="38"/>
  <c r="LX71" i="38"/>
  <c r="GJ71" i="38"/>
  <c r="AV71" i="38"/>
  <c r="NE71" i="38"/>
  <c r="HD71" i="38"/>
  <c r="OU71" i="38"/>
  <c r="IN71" i="38"/>
  <c r="RG71" i="38"/>
  <c r="NL71" i="38"/>
  <c r="GF71" i="38"/>
  <c r="S71" i="38"/>
  <c r="KW71" i="38"/>
  <c r="DR71" i="38"/>
  <c r="PI71" i="38"/>
  <c r="HV71" i="38"/>
  <c r="BB71" i="38"/>
  <c r="OT71" i="38"/>
  <c r="EP71" i="38"/>
  <c r="MN71" i="38"/>
  <c r="CZ71" i="38"/>
  <c r="KX71" i="38"/>
  <c r="BQ71" i="38"/>
  <c r="JH71" i="38"/>
  <c r="AG71" i="38"/>
  <c r="IH71" i="38"/>
  <c r="K71" i="38"/>
  <c r="HL71" i="38"/>
  <c r="RS71" i="38"/>
  <c r="GM71" i="38"/>
  <c r="QK71" i="38"/>
  <c r="FS71" i="38"/>
  <c r="PB71" i="38"/>
  <c r="ET71" i="38"/>
  <c r="FW71" i="38"/>
  <c r="FM71" i="38"/>
  <c r="ER71" i="38"/>
  <c r="BE71" i="38"/>
  <c r="MU71" i="38"/>
  <c r="FE71" i="38"/>
  <c r="MF100" i="38"/>
  <c r="JI100" i="38"/>
  <c r="NJ100" i="38"/>
  <c r="AW100" i="38"/>
  <c r="QN71" i="38"/>
  <c r="NP71" i="38"/>
  <c r="LL71" i="38"/>
  <c r="FX71" i="38"/>
  <c r="AJ71" i="38"/>
  <c r="MR71" i="38"/>
  <c r="GQ71" i="38"/>
  <c r="OE71" i="38"/>
  <c r="IA71" i="38"/>
  <c r="QM71" i="38"/>
  <c r="MW71" i="38"/>
  <c r="FP71" i="38"/>
  <c r="F71" i="38"/>
  <c r="KH71" i="38"/>
  <c r="DC71" i="38"/>
  <c r="OQ71" i="38"/>
  <c r="HF71" i="38"/>
  <c r="AO71" i="38"/>
  <c r="NM71" i="38"/>
  <c r="DV71" i="38"/>
  <c r="LU71" i="38"/>
  <c r="CJ71" i="38"/>
  <c r="KC71" i="38"/>
  <c r="AY71" i="38"/>
  <c r="IJ71" i="38"/>
  <c r="N71" i="38"/>
  <c r="HM71" i="38"/>
  <c r="RW71" i="38"/>
  <c r="GO71" i="38"/>
  <c r="QL71" i="38"/>
  <c r="FT71" i="38"/>
  <c r="PE71" i="38"/>
  <c r="EW71" i="38"/>
  <c r="NU71" i="38"/>
  <c r="DY71" i="38"/>
  <c r="CW71" i="38"/>
  <c r="CL71" i="38"/>
  <c r="BV71" i="38"/>
  <c r="NN71" i="38"/>
  <c r="JM71" i="38"/>
  <c r="DE71" i="38"/>
  <c r="JX100" i="38"/>
  <c r="HA100" i="38"/>
  <c r="LB100" i="38"/>
  <c r="IE100" i="38"/>
  <c r="QB71" i="38"/>
  <c r="RR71" i="38"/>
  <c r="KZ71" i="38"/>
  <c r="FL71" i="38"/>
  <c r="X71" i="38"/>
  <c r="ME71" i="38"/>
  <c r="GD71" i="38"/>
  <c r="NO71" i="38"/>
  <c r="HN71" i="38"/>
  <c r="PU71" i="38"/>
  <c r="MG71" i="38"/>
  <c r="EY71" i="38"/>
  <c r="RP71" i="38"/>
  <c r="JS71" i="38"/>
  <c r="CP71" i="38"/>
  <c r="NY71" i="38"/>
  <c r="GP71" i="38"/>
  <c r="AB71" i="38"/>
  <c r="MP71" i="38"/>
  <c r="DA71" i="38"/>
  <c r="KY71" i="38"/>
  <c r="BR71" i="38"/>
  <c r="JI71" i="38"/>
  <c r="AH71" i="38"/>
  <c r="HP71" i="38"/>
  <c r="RY71" i="38"/>
  <c r="GS71" i="38"/>
  <c r="QO71" i="38"/>
  <c r="FU71" i="38"/>
  <c r="PF71" i="38"/>
  <c r="EX71" i="38"/>
  <c r="NW71" i="38"/>
  <c r="EA71" i="38"/>
  <c r="MX71" i="38"/>
  <c r="DH71" i="38"/>
  <c r="AE71" i="38"/>
  <c r="U71" i="38"/>
  <c r="D71" i="38"/>
  <c r="KI71" i="38"/>
  <c r="GI71" i="38"/>
  <c r="RI71" i="38"/>
  <c r="PW100" i="38"/>
  <c r="PH100" i="38"/>
  <c r="IT100" i="38"/>
  <c r="GL100" i="38"/>
  <c r="PP71" i="38"/>
  <c r="RD71" i="38"/>
  <c r="KN71" i="38"/>
  <c r="EZ71" i="38"/>
  <c r="L71" i="38"/>
  <c r="LR71" i="38"/>
  <c r="FQ71" i="38"/>
  <c r="NB71" i="38"/>
  <c r="HA71" i="38"/>
  <c r="PC71" i="38"/>
  <c r="LQ71" i="38"/>
  <c r="EJ71" i="38"/>
  <c r="QX71" i="38"/>
  <c r="JB71" i="38"/>
  <c r="CC71" i="38"/>
  <c r="NG71" i="38"/>
  <c r="FZ71" i="38"/>
  <c r="O71" i="38"/>
  <c r="LV71" i="38"/>
  <c r="CK71" i="38"/>
  <c r="KD71" i="38"/>
  <c r="AZ71" i="38"/>
  <c r="IM71" i="38"/>
  <c r="Q71" i="38"/>
  <c r="GW71" i="38"/>
  <c r="QR71" i="38"/>
  <c r="FV71" i="38"/>
  <c r="PG71" i="38"/>
  <c r="FB71" i="38"/>
  <c r="OA71" i="38"/>
  <c r="EC71" i="38"/>
  <c r="MY71" i="38"/>
  <c r="DI71" i="38"/>
  <c r="LZ71" i="38"/>
  <c r="CN71" i="38"/>
  <c r="QG71" i="38"/>
  <c r="PA71" i="38"/>
  <c r="OH71" i="38"/>
  <c r="HB71" i="38"/>
  <c r="DF71" i="38"/>
  <c r="PQ71" i="38"/>
  <c r="LG100" i="38"/>
  <c r="MZ100" i="38"/>
  <c r="QB100" i="38"/>
  <c r="OS100" i="38"/>
  <c r="PD71" i="38"/>
  <c r="QA71" i="38"/>
  <c r="KB71" i="38"/>
  <c r="EN71" i="38"/>
  <c r="RZ71" i="38"/>
  <c r="LE71" i="38"/>
  <c r="FD71" i="38"/>
  <c r="MO71" i="38"/>
  <c r="GN71" i="38"/>
  <c r="OK71" i="38"/>
  <c r="LA71" i="38"/>
  <c r="DU71" i="38"/>
  <c r="QF71" i="38"/>
  <c r="IL71" i="38"/>
  <c r="BP71" i="38"/>
  <c r="MQ71" i="38"/>
  <c r="FJ71" i="38"/>
  <c r="RN71" i="38"/>
  <c r="LC71" i="38"/>
  <c r="BU71" i="38"/>
  <c r="JJ71" i="38"/>
  <c r="AI71" i="38"/>
  <c r="HR71" i="38"/>
  <c r="QY71" i="38"/>
  <c r="FY71" i="38"/>
  <c r="PN71" i="38"/>
  <c r="FC71" i="38"/>
  <c r="OC71" i="38"/>
  <c r="EE71" i="38"/>
  <c r="MZ71" i="38"/>
  <c r="DJ71" i="38"/>
  <c r="MD71" i="38"/>
  <c r="CQ71" i="38"/>
  <c r="LG71" i="38"/>
  <c r="BX71" i="38"/>
  <c r="LY71" i="38"/>
  <c r="LF71" i="38"/>
  <c r="KT71" i="38"/>
  <c r="DW71" i="38"/>
  <c r="AM71" i="38"/>
  <c r="CE71" i="38"/>
  <c r="IY100" i="38"/>
  <c r="IJ100" i="38"/>
  <c r="NT100" i="38"/>
  <c r="RK100" i="38"/>
  <c r="OR71" i="38"/>
  <c r="PM71" i="38"/>
  <c r="JP71" i="38"/>
  <c r="EB71" i="38"/>
  <c r="RJ71" i="38"/>
  <c r="KR71" i="38"/>
  <c r="EQ71" i="38"/>
  <c r="MB71" i="38"/>
  <c r="GA71" i="38"/>
  <c r="NQ71" i="38"/>
  <c r="KK71" i="38"/>
  <c r="DG71" i="38"/>
  <c r="PK71" i="38"/>
  <c r="HW71" i="38"/>
  <c r="BC71" i="38"/>
  <c r="MA71" i="38"/>
  <c r="EU71" i="38"/>
  <c r="QU71" i="38"/>
  <c r="KF71" i="38"/>
  <c r="BA71" i="38"/>
  <c r="IO71" i="38"/>
  <c r="R71" i="38"/>
  <c r="GX71" i="38"/>
  <c r="PS71" i="38"/>
  <c r="FF71" i="38"/>
  <c r="OG71" i="38"/>
  <c r="EH71" i="38"/>
  <c r="NA71" i="38"/>
  <c r="DK71" i="38"/>
  <c r="MF71" i="38"/>
  <c r="CS71" i="38"/>
  <c r="LH71" i="38"/>
  <c r="BY71" i="38"/>
  <c r="KL71" i="38"/>
  <c r="BG71" i="38"/>
  <c r="IU71" i="38"/>
  <c r="HY71" i="38"/>
  <c r="HO71" i="38"/>
  <c r="BD71" i="38"/>
  <c r="AL71" i="38"/>
  <c r="OD100" i="38"/>
  <c r="EI100" i="38"/>
  <c r="GB100" i="38"/>
  <c r="LL100" i="38"/>
  <c r="FW100" i="38"/>
  <c r="OF71" i="38"/>
  <c r="OX71" i="38"/>
  <c r="JD71" i="38"/>
  <c r="DP71" i="38"/>
  <c r="QT71" i="38"/>
  <c r="KE71" i="38"/>
  <c r="ED71" i="38"/>
  <c r="LO71" i="38"/>
  <c r="FN71" i="38"/>
  <c r="RU71" i="38"/>
  <c r="JV71" i="38"/>
  <c r="CT71" i="38"/>
  <c r="OS71" i="38"/>
  <c r="HG71" i="38"/>
  <c r="AP71" i="38"/>
  <c r="LK71" i="38"/>
  <c r="EF71" i="38"/>
  <c r="QC71" i="38"/>
  <c r="JK71" i="38"/>
  <c r="AK71" i="38"/>
  <c r="HS71" i="38"/>
  <c r="RA71" i="38"/>
  <c r="GC71" i="38"/>
  <c r="OL71" i="38"/>
  <c r="EK71" i="38"/>
  <c r="NC71" i="38"/>
  <c r="DL71" i="38"/>
  <c r="MH71" i="38"/>
  <c r="CU71" i="38"/>
  <c r="LI71" i="38"/>
  <c r="BZ71" i="38"/>
  <c r="KM71" i="38"/>
  <c r="BI71" i="38"/>
  <c r="JO71" i="38"/>
  <c r="AN71" i="38"/>
  <c r="FO71" i="38"/>
  <c r="ES71" i="38"/>
  <c r="EI71" i="38"/>
  <c r="ND71" i="38"/>
  <c r="M71" i="38"/>
  <c r="JN100" i="38"/>
  <c r="RF100" i="38"/>
  <c r="QQ100" i="38"/>
  <c r="MU100" i="38"/>
  <c r="DE100" i="38"/>
  <c r="QJ71" i="38"/>
  <c r="NV71" i="38"/>
  <c r="IF71" i="38"/>
  <c r="CR71" i="38"/>
  <c r="PO71" i="38"/>
  <c r="JE71" i="38"/>
  <c r="RF71" i="38"/>
  <c r="KO71" i="38"/>
  <c r="EM71" i="38"/>
  <c r="QI71" i="38"/>
  <c r="IP71" i="38"/>
  <c r="BS71" i="38"/>
  <c r="NI71" i="38"/>
  <c r="GB71" i="38"/>
  <c r="P71" i="38"/>
  <c r="KG71" i="38"/>
  <c r="DB71" i="38"/>
  <c r="OP71" i="38"/>
  <c r="HU71" i="38"/>
  <c r="RC71" i="38"/>
  <c r="GE71" i="38"/>
  <c r="OM71" i="38"/>
  <c r="EL71" i="38"/>
  <c r="ML71" i="38"/>
  <c r="CX71" i="38"/>
  <c r="LN71" i="38"/>
  <c r="CD71" i="38"/>
  <c r="KQ71" i="38"/>
  <c r="BK71" i="38"/>
  <c r="JU71" i="38"/>
  <c r="AR71" i="38"/>
  <c r="IW71" i="38"/>
  <c r="Y71" i="38"/>
  <c r="IB71" i="38"/>
  <c r="G71" i="38"/>
  <c r="V71" i="38"/>
  <c r="E71" i="38"/>
  <c r="NR71" i="38"/>
  <c r="GT71" i="38"/>
  <c r="LP71" i="38"/>
  <c r="LV100" i="38"/>
  <c r="OJ71" i="38"/>
  <c r="LB71" i="38"/>
  <c r="GR71" i="38"/>
  <c r="T71" i="38"/>
  <c r="MI71" i="38"/>
  <c r="JT71" i="38"/>
  <c r="BM71" i="38"/>
  <c r="IQ71" i="38"/>
  <c r="PM100" i="38"/>
  <c r="NH71" i="38"/>
  <c r="KA71" i="38"/>
  <c r="FK71" i="38"/>
  <c r="PV71" i="38"/>
  <c r="KS71" i="38"/>
  <c r="IC71" i="38"/>
  <c r="KJ71" i="38"/>
  <c r="IX71" i="38"/>
  <c r="CA100" i="38"/>
  <c r="IR71" i="38"/>
  <c r="FA71" i="38"/>
  <c r="AC71" i="38"/>
  <c r="GY71" i="38"/>
  <c r="CV71" i="38"/>
  <c r="AQ71" i="38"/>
  <c r="JY71" i="38"/>
  <c r="PY71" i="38"/>
  <c r="FR100" i="38"/>
  <c r="HT71" i="38"/>
  <c r="DZ71" i="38"/>
  <c r="RO71" i="38"/>
  <c r="FH71" i="38"/>
  <c r="BL71" i="38"/>
  <c r="H71" i="38"/>
  <c r="DN71" i="38"/>
  <c r="NX71" i="38"/>
  <c r="DT100" i="38"/>
  <c r="DD71" i="38"/>
  <c r="RB71" i="38"/>
  <c r="KV71" i="38"/>
  <c r="PT71" i="38"/>
  <c r="LJ71" i="38"/>
  <c r="IV71" i="38"/>
  <c r="MT71" i="38"/>
  <c r="PC100" i="38"/>
  <c r="OI100" i="38"/>
  <c r="CF71" i="38"/>
  <c r="PR71" i="38"/>
  <c r="JQ71" i="38"/>
  <c r="NJ71" i="38"/>
  <c r="JW71" i="38"/>
  <c r="HE71" i="38"/>
  <c r="JL71" i="38"/>
  <c r="LS71" i="38"/>
  <c r="CF100" i="38"/>
  <c r="QE71" i="38"/>
  <c r="JG71" i="38"/>
  <c r="DQ71" i="38"/>
  <c r="FG71" i="38"/>
  <c r="CA71" i="38"/>
  <c r="W71" i="38"/>
  <c r="BL100" i="38"/>
  <c r="OY71" i="38"/>
  <c r="HZ71" i="38"/>
  <c r="CO71" i="38"/>
  <c r="DS71" i="38"/>
  <c r="AT71" i="38"/>
  <c r="QS71" i="38"/>
  <c r="MK100" i="38"/>
  <c r="JR71" i="38"/>
  <c r="CG71" i="38"/>
  <c r="PH71" i="38"/>
  <c r="NF71" i="38"/>
  <c r="KP71" i="38"/>
  <c r="CM71" i="38"/>
  <c r="BF71" i="38"/>
  <c r="QV71" i="38"/>
  <c r="RV71" i="38"/>
  <c r="NZ71" i="38"/>
  <c r="IS71" i="38"/>
  <c r="DO71" i="38"/>
  <c r="BJ71" i="38"/>
  <c r="BW71" i="38"/>
  <c r="PL71" i="38"/>
  <c r="QQ71" i="38"/>
  <c r="MS71" i="38"/>
  <c r="GZ71" i="38"/>
  <c r="CH71" i="38"/>
  <c r="Z71" i="38"/>
  <c r="OV71" i="38"/>
  <c r="JX99" i="38"/>
  <c r="LB99" i="38"/>
  <c r="RA99" i="38"/>
  <c r="LL99" i="38"/>
  <c r="OI99" i="38"/>
  <c r="NT99" i="38"/>
  <c r="KR99" i="38"/>
  <c r="NY99" i="38"/>
  <c r="OV70" i="38"/>
  <c r="OG70" i="38"/>
  <c r="IS70" i="38"/>
  <c r="MV70" i="38"/>
  <c r="PZ70" i="38"/>
  <c r="JD70" i="38"/>
  <c r="DN70" i="38"/>
  <c r="OT70" i="38"/>
  <c r="LE70" i="38"/>
  <c r="FH70" i="38"/>
  <c r="T70" i="38"/>
  <c r="NY70" i="38"/>
  <c r="HM70" i="38"/>
  <c r="BY70" i="38"/>
  <c r="PR70" i="38"/>
  <c r="IW70" i="38"/>
  <c r="DG70" i="38"/>
  <c r="PO70" i="38"/>
  <c r="IV70" i="38"/>
  <c r="DF70" i="38"/>
  <c r="MX70" i="38"/>
  <c r="CS70" i="38"/>
  <c r="JC70" i="38"/>
  <c r="R70" i="38"/>
  <c r="FU70" i="38"/>
  <c r="HE70" i="38"/>
  <c r="HP99" i="38"/>
  <c r="IT99" i="38"/>
  <c r="PM99" i="38"/>
  <c r="HZ99" i="38"/>
  <c r="IJ99" i="38"/>
  <c r="KH99" i="38"/>
  <c r="JS99" i="38"/>
  <c r="KM99" i="38"/>
  <c r="OJ70" i="38"/>
  <c r="NU70" i="38"/>
  <c r="IG70" i="38"/>
  <c r="MJ70" i="38"/>
  <c r="PK70" i="38"/>
  <c r="IQ70" i="38"/>
  <c r="DB70" i="38"/>
  <c r="RW70" i="38"/>
  <c r="KQ70" i="38"/>
  <c r="EV70" i="38"/>
  <c r="H70" i="38"/>
  <c r="NG70" i="38"/>
  <c r="HA70" i="38"/>
  <c r="BM70" i="38"/>
  <c r="PA70" i="38"/>
  <c r="IJ70" i="38"/>
  <c r="CU70" i="38"/>
  <c r="OZ70" i="38"/>
  <c r="II70" i="38"/>
  <c r="CT70" i="38"/>
  <c r="LW70" i="38"/>
  <c r="BZ70" i="38"/>
  <c r="IF70" i="38"/>
  <c r="QE70" i="38"/>
  <c r="EZ70" i="38"/>
  <c r="GJ70" i="38"/>
  <c r="HX70" i="38"/>
  <c r="FH99" i="38"/>
  <c r="GL99" i="38"/>
  <c r="KC99" i="38"/>
  <c r="HA99" i="38"/>
  <c r="HK99" i="38"/>
  <c r="G99" i="38"/>
  <c r="CA99" i="38"/>
  <c r="RZ70" i="38"/>
  <c r="NX70" i="38"/>
  <c r="NI70" i="38"/>
  <c r="RO70" i="38"/>
  <c r="LX70" i="38"/>
  <c r="OU70" i="38"/>
  <c r="ID70" i="38"/>
  <c r="CP70" i="38"/>
  <c r="RG70" i="38"/>
  <c r="KB70" i="38"/>
  <c r="EJ70" i="38"/>
  <c r="RU70" i="38"/>
  <c r="MR70" i="38"/>
  <c r="GO70" i="38"/>
  <c r="BA70" i="38"/>
  <c r="OL70" i="38"/>
  <c r="HW70" i="38"/>
  <c r="CI70" i="38"/>
  <c r="OK70" i="38"/>
  <c r="HV70" i="38"/>
  <c r="CH70" i="38"/>
  <c r="KY70" i="38"/>
  <c r="BE70" i="38"/>
  <c r="HL70" i="38"/>
  <c r="OX70" i="38"/>
  <c r="QA70" i="38"/>
  <c r="FP70" i="38"/>
  <c r="CZ99" i="38"/>
  <c r="ED99" i="38"/>
  <c r="IO99" i="38"/>
  <c r="GB99" i="38"/>
  <c r="QG99" i="38"/>
  <c r="OS99" i="38"/>
  <c r="BB99" i="38"/>
  <c r="RN70" i="38"/>
  <c r="NL70" i="38"/>
  <c r="MW70" i="38"/>
  <c r="RA70" i="38"/>
  <c r="LL70" i="38"/>
  <c r="OD70" i="38"/>
  <c r="HR70" i="38"/>
  <c r="CD70" i="38"/>
  <c r="QM70" i="38"/>
  <c r="JO70" i="38"/>
  <c r="DX70" i="38"/>
  <c r="RD70" i="38"/>
  <c r="MD70" i="38"/>
  <c r="GC70" i="38"/>
  <c r="AO70" i="38"/>
  <c r="NV70" i="38"/>
  <c r="HK70" i="38"/>
  <c r="AR99" i="38"/>
  <c r="BV99" i="38"/>
  <c r="MZ99" i="38"/>
  <c r="FC99" i="38"/>
  <c r="MU99" i="38"/>
  <c r="NE99" i="38"/>
  <c r="E99" i="38"/>
  <c r="RB70" i="38"/>
  <c r="MZ70" i="38"/>
  <c r="MK70" i="38"/>
  <c r="QN70" i="38"/>
  <c r="KZ70" i="38"/>
  <c r="NO70" i="38"/>
  <c r="HF70" i="38"/>
  <c r="BR70" i="38"/>
  <c r="PX70" i="38"/>
  <c r="JB70" i="38"/>
  <c r="DL70" i="38"/>
  <c r="QK70" i="38"/>
  <c r="LP70" i="38"/>
  <c r="FQ70" i="38"/>
  <c r="AC70" i="38"/>
  <c r="NE70" i="38"/>
  <c r="GY70" i="38"/>
  <c r="BK70" i="38"/>
  <c r="ND70" i="38"/>
  <c r="GX70" i="38"/>
  <c r="BJ70" i="38"/>
  <c r="JF70" i="38"/>
  <c r="S70" i="38"/>
  <c r="FW70" i="38"/>
  <c r="MS70" i="38"/>
  <c r="OO70" i="38"/>
  <c r="RV70" i="38"/>
  <c r="FM70" i="38"/>
  <c r="QL99" i="38"/>
  <c r="PW99" i="38"/>
  <c r="QB99" i="38"/>
  <c r="MA99" i="38"/>
  <c r="RU99" i="38"/>
  <c r="JI99" i="38"/>
  <c r="HU99" i="38"/>
  <c r="IE99" i="38"/>
  <c r="QP70" i="38"/>
  <c r="RP70" i="38"/>
  <c r="LY70" i="38"/>
  <c r="QB70" i="38"/>
  <c r="KN70" i="38"/>
  <c r="MY70" i="38"/>
  <c r="GT70" i="38"/>
  <c r="BF70" i="38"/>
  <c r="PI70" i="38"/>
  <c r="IO70" i="38"/>
  <c r="CZ70" i="38"/>
  <c r="PV70" i="38"/>
  <c r="LB70" i="38"/>
  <c r="FE70" i="38"/>
  <c r="Q70" i="38"/>
  <c r="MP70" i="38"/>
  <c r="GM70" i="38"/>
  <c r="LV99" i="38"/>
  <c r="JN99" i="38"/>
  <c r="IY99" i="38"/>
  <c r="EI99" i="38"/>
  <c r="ES99" i="38"/>
  <c r="DE99" i="38"/>
  <c r="DO99" i="38"/>
  <c r="EX99" i="38"/>
  <c r="PC99" i="38"/>
  <c r="QS70" i="38"/>
  <c r="QC70" i="38"/>
  <c r="KO70" i="38"/>
  <c r="OR70" i="38"/>
  <c r="QT70" i="38"/>
  <c r="LG70" i="38"/>
  <c r="FJ70" i="38"/>
  <c r="RH70" i="38"/>
  <c r="NM70" i="38"/>
  <c r="HD70" i="38"/>
  <c r="BP70" i="38"/>
  <c r="QJ70" i="38"/>
  <c r="JL70" i="38"/>
  <c r="DU70" i="38"/>
  <c r="QY70" i="38"/>
  <c r="KX70" i="38"/>
  <c r="ON99" i="38"/>
  <c r="PR99" i="38"/>
  <c r="CK99" i="38"/>
  <c r="CU99" i="38"/>
  <c r="BG99" i="38"/>
  <c r="BQ99" i="38"/>
  <c r="RP99" i="38"/>
  <c r="HF99" i="38"/>
  <c r="PT70" i="38"/>
  <c r="PE70" i="38"/>
  <c r="JQ70" i="38"/>
  <c r="NT70" i="38"/>
  <c r="RI70" i="38"/>
  <c r="KE70" i="38"/>
  <c r="EL70" i="38"/>
  <c r="PY70" i="38"/>
  <c r="MG70" i="38"/>
  <c r="GF70" i="38"/>
  <c r="AR70" i="38"/>
  <c r="PC70" i="38"/>
  <c r="IL70" i="38"/>
  <c r="CW70" i="38"/>
  <c r="QX70" i="38"/>
  <c r="JW70" i="38"/>
  <c r="JD99" i="38"/>
  <c r="EN99" i="38"/>
  <c r="RF70" i="38"/>
  <c r="PD70" i="38"/>
  <c r="FV70" i="38"/>
  <c r="HP70" i="38"/>
  <c r="JY70" i="38"/>
  <c r="LN70" i="38"/>
  <c r="AA70" i="38"/>
  <c r="JI70" i="38"/>
  <c r="Z70" i="38"/>
  <c r="DO70" i="38"/>
  <c r="DM70" i="38"/>
  <c r="GP70" i="38"/>
  <c r="NK70" i="38"/>
  <c r="BO70" i="38"/>
  <c r="IR70" i="38"/>
  <c r="I70" i="38"/>
  <c r="GE70" i="38"/>
  <c r="OE70" i="38"/>
  <c r="DT70" i="38"/>
  <c r="LD70" i="38"/>
  <c r="BH70" i="38"/>
  <c r="FF70" i="38"/>
  <c r="HH70" i="38"/>
  <c r="GU70" i="38"/>
  <c r="GK70" i="38"/>
  <c r="IZ70" i="38"/>
  <c r="MQ70" i="38"/>
  <c r="MU70" i="38"/>
  <c r="FX70" i="38"/>
  <c r="IP70" i="38"/>
  <c r="M70" i="38"/>
  <c r="KL70" i="38"/>
  <c r="JN70" i="38"/>
  <c r="JT70" i="38"/>
  <c r="DJ99" i="38"/>
  <c r="CP99" i="38"/>
  <c r="QF70" i="38"/>
  <c r="OF70" i="38"/>
  <c r="EX70" i="38"/>
  <c r="GR70" i="38"/>
  <c r="IY70" i="38"/>
  <c r="KJ70" i="38"/>
  <c r="O70" i="38"/>
  <c r="HJ70" i="38"/>
  <c r="N70" i="38"/>
  <c r="AJ70" i="38"/>
  <c r="CR70" i="38"/>
  <c r="PW70" i="38"/>
  <c r="ML70" i="38"/>
  <c r="AU70" i="38"/>
  <c r="HU70" i="38"/>
  <c r="RK70" i="38"/>
  <c r="FK70" i="38"/>
  <c r="NC70" i="38"/>
  <c r="CY70" i="38"/>
  <c r="KF70" i="38"/>
  <c r="AN70" i="38"/>
  <c r="DE70" i="38"/>
  <c r="EF70" i="38"/>
  <c r="EB70" i="38"/>
  <c r="DP70" i="38"/>
  <c r="P70" i="38"/>
  <c r="BQ70" i="38"/>
  <c r="CF99" i="38"/>
  <c r="BW70" i="38"/>
  <c r="EU70" i="38"/>
  <c r="OC70" i="38"/>
  <c r="CV70" i="38"/>
  <c r="MP99" i="38"/>
  <c r="JV70" i="38"/>
  <c r="PL70" i="38"/>
  <c r="AW70" i="38"/>
  <c r="BL99" i="38"/>
  <c r="RF99" i="38"/>
  <c r="PH70" i="38"/>
  <c r="NH70" i="38"/>
  <c r="DZ70" i="38"/>
  <c r="FT70" i="38"/>
  <c r="HY70" i="38"/>
  <c r="JJ70" i="38"/>
  <c r="RM70" i="38"/>
  <c r="GL70" i="38"/>
  <c r="QL70" i="38"/>
  <c r="QI70" i="38"/>
  <c r="BX70" i="38"/>
  <c r="NN70" i="38"/>
  <c r="LJ70" i="38"/>
  <c r="AB70" i="38"/>
  <c r="HB70" i="38"/>
  <c r="PM70" i="38"/>
  <c r="EO70" i="38"/>
  <c r="ME70" i="38"/>
  <c r="CE70" i="38"/>
  <c r="JH70" i="38"/>
  <c r="V70" i="38"/>
  <c r="BB70" i="38"/>
  <c r="CM70" i="38"/>
  <c r="CA70" i="38"/>
  <c r="BT70" i="38"/>
  <c r="IC70" i="38"/>
  <c r="LR70" i="38"/>
  <c r="LQ99" i="38"/>
  <c r="BV70" i="38"/>
  <c r="BN70" i="38"/>
  <c r="AV70" i="38"/>
  <c r="MB70" i="38"/>
  <c r="CJ70" i="38"/>
  <c r="KD70" i="38"/>
  <c r="GQ99" i="38"/>
  <c r="GV99" i="38"/>
  <c r="RC70" i="38"/>
  <c r="SA70" i="38"/>
  <c r="AT70" i="38"/>
  <c r="CN70" i="38"/>
  <c r="ES70" i="38"/>
  <c r="GA70" i="38"/>
  <c r="QW70" i="38"/>
  <c r="FZ70" i="38"/>
  <c r="PB70" i="38"/>
  <c r="OY70" i="38"/>
  <c r="BC70" i="38"/>
  <c r="MM70" i="38"/>
  <c r="KM70" i="38"/>
  <c r="J70" i="38"/>
  <c r="GG70" i="38"/>
  <c r="OH70" i="38"/>
  <c r="DV70" i="38"/>
  <c r="LF70" i="38"/>
  <c r="BI70" i="38"/>
  <c r="IM70" i="38"/>
  <c r="D70" i="38"/>
  <c r="L70" i="38"/>
  <c r="AK70" i="38"/>
  <c r="AG70" i="38"/>
  <c r="AD70" i="38"/>
  <c r="K70" i="38"/>
  <c r="IA70" i="38"/>
  <c r="PU70" i="38"/>
  <c r="JA70" i="38"/>
  <c r="GD70" i="38"/>
  <c r="U70" i="38"/>
  <c r="PP70" i="38"/>
  <c r="HI70" i="38"/>
  <c r="MC70" i="38"/>
  <c r="OD99" i="38"/>
  <c r="FR99" i="38"/>
  <c r="FW99" i="38"/>
  <c r="QO70" i="38"/>
  <c r="RJ70" i="38"/>
  <c r="RX70" i="38"/>
  <c r="CB70" i="38"/>
  <c r="EG70" i="38"/>
  <c r="FO70" i="38"/>
  <c r="QG70" i="38"/>
  <c r="FN70" i="38"/>
  <c r="NZ70" i="38"/>
  <c r="NW70" i="38"/>
  <c r="AI70" i="38"/>
  <c r="LO70" i="38"/>
  <c r="JP70" i="38"/>
  <c r="RL70" i="38"/>
  <c r="FL70" i="38"/>
  <c r="NF70" i="38"/>
  <c r="DA70" i="38"/>
  <c r="KG70" i="38"/>
  <c r="AP70" i="38"/>
  <c r="HQ70" i="38"/>
  <c r="MN70" i="38"/>
  <c r="PF70" i="38"/>
  <c r="OP70" i="38"/>
  <c r="NQ70" i="38"/>
  <c r="NA70" i="38"/>
  <c r="FS70" i="38"/>
  <c r="AZ70" i="38"/>
  <c r="RQ70" i="38"/>
  <c r="AM70" i="38"/>
  <c r="IK70" i="38"/>
  <c r="QV99" i="38"/>
  <c r="DT99" i="38"/>
  <c r="DY99" i="38"/>
  <c r="PQ70" i="38"/>
  <c r="RY70" i="38"/>
  <c r="QQ70" i="38"/>
  <c r="BD70" i="38"/>
  <c r="DI70" i="38"/>
  <c r="FC70" i="38"/>
  <c r="NS70" i="38"/>
  <c r="FB70" i="38"/>
  <c r="KA70" i="38"/>
  <c r="MT70" i="38"/>
  <c r="NR70" i="38"/>
  <c r="KP70" i="38"/>
  <c r="IT70" i="38"/>
  <c r="PN70" i="38"/>
  <c r="ER70" i="38"/>
  <c r="MF70" i="38"/>
  <c r="CF70" i="38"/>
  <c r="JK70" i="38"/>
  <c r="W70" i="38"/>
  <c r="GV70" i="38"/>
  <c r="IX70" i="38"/>
  <c r="LC70" i="38"/>
  <c r="KR70" i="38"/>
  <c r="JU70" i="38"/>
  <c r="JG70" i="38"/>
  <c r="EY70" i="38"/>
  <c r="GN70" i="38"/>
  <c r="KC70" i="38"/>
  <c r="KW70" i="38"/>
  <c r="DY70" i="38"/>
  <c r="DQ70" i="38"/>
  <c r="GH70" i="38"/>
  <c r="AL70" i="38"/>
  <c r="Y70" i="38"/>
  <c r="CC70" i="38"/>
  <c r="MF99" i="38"/>
  <c r="OX99" i="38"/>
  <c r="QQ99" i="38"/>
  <c r="OS70" i="38"/>
  <c r="QR70" i="38"/>
  <c r="PJ70" i="38"/>
  <c r="AF70" i="38"/>
  <c r="CK70" i="38"/>
  <c r="EQ70" i="38"/>
  <c r="MO70" i="38"/>
  <c r="EP70" i="38"/>
  <c r="IH70" i="38"/>
  <c r="LV70" i="38"/>
  <c r="LT70" i="38"/>
  <c r="JS70" i="38"/>
  <c r="HC70" i="38"/>
  <c r="OI70" i="38"/>
  <c r="DW70" i="38"/>
  <c r="LH70" i="38"/>
  <c r="BL70" i="38"/>
  <c r="IN70" i="38"/>
  <c r="F70" i="38"/>
  <c r="GB70" i="38"/>
  <c r="FR70" i="38"/>
  <c r="HO70" i="38"/>
  <c r="HG70" i="38"/>
  <c r="FY70" i="38"/>
  <c r="EW70" i="38"/>
  <c r="AH70" i="38"/>
  <c r="NO99" i="38"/>
  <c r="MK99" i="38"/>
  <c r="GG99" i="38"/>
  <c r="LM70" i="38"/>
  <c r="MI70" i="38"/>
  <c r="OQ70" i="38"/>
  <c r="RT70" i="38"/>
  <c r="E70" i="38"/>
  <c r="EE70" i="38"/>
  <c r="MA70" i="38"/>
  <c r="ED70" i="38"/>
  <c r="HN70" i="38"/>
  <c r="KV70" i="38"/>
  <c r="KU70" i="38"/>
  <c r="IU70" i="38"/>
  <c r="GI70" i="38"/>
  <c r="NJ70" i="38"/>
  <c r="DC70" i="38"/>
  <c r="KH70" i="38"/>
  <c r="AQ70" i="38"/>
  <c r="HS70" i="38"/>
  <c r="QV70" i="38"/>
  <c r="FG70" i="38"/>
  <c r="DH70" i="38"/>
  <c r="EK70" i="38"/>
  <c r="EC70" i="38"/>
  <c r="EA70" i="38"/>
  <c r="DK70" i="38"/>
  <c r="DJ70" i="38"/>
  <c r="RZ99" i="38"/>
  <c r="LI70" i="38"/>
  <c r="OM70" i="38"/>
  <c r="LG99" i="38"/>
  <c r="KW99" i="38"/>
  <c r="RK99" i="38"/>
  <c r="LA70" i="38"/>
  <c r="LU70" i="38"/>
  <c r="OB70" i="38"/>
  <c r="QZ70" i="38"/>
  <c r="RR70" i="38"/>
  <c r="DS70" i="38"/>
  <c r="LK70" i="38"/>
  <c r="DR70" i="38"/>
  <c r="GS70" i="38"/>
  <c r="JZ70" i="38"/>
  <c r="JX70" i="38"/>
  <c r="HZ70" i="38"/>
  <c r="ET70" i="38"/>
  <c r="MH70" i="38"/>
  <c r="CG70" i="38"/>
  <c r="JM70" i="38"/>
  <c r="X70" i="38"/>
  <c r="GW70" i="38"/>
  <c r="PG70" i="38"/>
  <c r="EM70" i="38"/>
  <c r="BG70" i="38"/>
  <c r="CO70" i="38"/>
  <c r="CL70" i="38"/>
  <c r="BU70" i="38"/>
  <c r="BS70" i="38"/>
  <c r="QU70" i="38"/>
  <c r="KS70" i="38"/>
  <c r="GQ70" i="38"/>
  <c r="G70" i="38"/>
  <c r="AE70" i="38"/>
  <c r="RS70" i="38"/>
  <c r="EH70" i="38"/>
  <c r="EN70" i="38"/>
  <c r="CQ70" i="38"/>
  <c r="NJ99" i="38"/>
  <c r="PH99" i="38"/>
  <c r="AW99" i="38"/>
  <c r="JE70" i="38"/>
  <c r="JR70" i="38"/>
  <c r="LS70" i="38"/>
  <c r="ON70" i="38"/>
  <c r="QH70" i="38"/>
  <c r="AY70" i="38"/>
  <c r="KI70" i="38"/>
  <c r="AX70" i="38"/>
  <c r="FD70" i="38"/>
  <c r="FA70" i="38"/>
  <c r="IE70" i="38"/>
  <c r="PS70" i="38"/>
  <c r="DD70" i="38"/>
  <c r="KK70" i="38"/>
  <c r="AS70" i="38"/>
  <c r="HT70" i="38"/>
  <c r="RE70" i="38"/>
  <c r="FI70" i="38"/>
  <c r="NB70" i="38"/>
  <c r="CX70" i="38"/>
  <c r="LZ70" i="38"/>
  <c r="OW70" i="38"/>
  <c r="OA70" i="38"/>
  <c r="NP70" i="38"/>
  <c r="LQ70" i="38"/>
  <c r="QD70" i="38"/>
  <c r="FM99" i="38"/>
  <c r="IB70" i="38"/>
  <c r="EI70" i="38"/>
  <c r="GZ70" i="38"/>
  <c r="KT70" i="38"/>
  <c r="B37" i="31"/>
  <c r="B38" i="30"/>
  <c r="B29" i="31"/>
  <c r="B42" i="31"/>
  <c r="B62" i="31"/>
  <c r="B46" i="28"/>
  <c r="B53" i="30"/>
  <c r="B45" i="28"/>
  <c r="B52" i="28"/>
  <c r="B44" i="28"/>
  <c r="B62" i="28"/>
  <c r="B88" i="31"/>
  <c r="B65" i="30"/>
  <c r="B93" i="28"/>
  <c r="B44" i="30"/>
  <c r="B94" i="31"/>
  <c r="B101" i="28"/>
  <c r="B95" i="31"/>
  <c r="B73" i="30"/>
  <c r="B102" i="28"/>
  <c r="B37" i="28"/>
  <c r="B99" i="31"/>
  <c r="B74" i="30"/>
  <c r="B34" i="28"/>
  <c r="B102" i="31"/>
  <c r="B31" i="28"/>
  <c r="B56" i="30"/>
  <c r="B81" i="30"/>
  <c r="B32" i="30"/>
  <c r="B45" i="31"/>
  <c r="B57" i="28"/>
  <c r="B89" i="30"/>
  <c r="B41" i="31"/>
  <c r="B36" i="30"/>
  <c r="B59" i="31"/>
  <c r="B60" i="28"/>
  <c r="B88" i="28"/>
  <c r="B37" i="30"/>
  <c r="B60" i="31"/>
  <c r="B62" i="30"/>
  <c r="B91" i="28"/>
  <c r="B30" i="31"/>
  <c r="B101" i="30"/>
  <c r="B53" i="28"/>
  <c r="B82" i="30"/>
  <c r="B89" i="28"/>
  <c r="B102" i="30"/>
  <c r="B103" i="28"/>
  <c r="B31" i="31"/>
  <c r="B39" i="30"/>
  <c r="B32" i="31"/>
  <c r="B44" i="31"/>
  <c r="B81" i="31"/>
  <c r="B55" i="30"/>
  <c r="B64" i="30"/>
  <c r="B65" i="28"/>
  <c r="B81" i="28"/>
  <c r="B103" i="30"/>
  <c r="B42" i="28"/>
  <c r="B30" i="28"/>
  <c r="B33" i="31"/>
  <c r="B82" i="31"/>
  <c r="B66" i="28"/>
  <c r="B41" i="28"/>
  <c r="B29" i="30"/>
  <c r="B41" i="30"/>
  <c r="B46" i="31"/>
  <c r="B84" i="31"/>
  <c r="B57" i="30"/>
  <c r="B66" i="30"/>
  <c r="B67" i="28"/>
  <c r="B84" i="30"/>
  <c r="B94" i="28"/>
  <c r="B40" i="28"/>
  <c r="B42" i="30"/>
  <c r="B35" i="31"/>
  <c r="B47" i="31"/>
  <c r="B85" i="31"/>
  <c r="B55" i="28"/>
  <c r="B67" i="30"/>
  <c r="B68" i="28"/>
  <c r="B95" i="28"/>
  <c r="B43" i="30"/>
  <c r="B36" i="31"/>
  <c r="B86" i="31"/>
  <c r="B56" i="28"/>
  <c r="B68" i="30"/>
  <c r="B69" i="28"/>
  <c r="B86" i="30"/>
  <c r="B59" i="30"/>
  <c r="B70" i="30"/>
  <c r="B71" i="28"/>
  <c r="B45" i="30"/>
  <c r="B34" i="30"/>
  <c r="B96" i="31"/>
  <c r="B60" i="30"/>
  <c r="X44" i="20"/>
  <c r="Y44" i="20" s="1"/>
  <c r="AP44" i="20"/>
  <c r="X46" i="20"/>
  <c r="Y46" i="20" s="1"/>
  <c r="AP46" i="20"/>
  <c r="Y45" i="20"/>
  <c r="AQ45" i="20"/>
  <c r="C99" i="38" l="1"/>
  <c r="C70" i="38"/>
  <c r="C71" i="38"/>
  <c r="AQ46" i="20"/>
  <c r="I30" i="1" l="1"/>
  <c r="P15" i="32"/>
  <c r="P16" i="32"/>
  <c r="P17" i="32"/>
  <c r="P22" i="32"/>
  <c r="P23" i="32"/>
  <c r="P25" i="32"/>
  <c r="P27" i="32"/>
  <c r="P28" i="32"/>
  <c r="P30" i="32"/>
  <c r="P31" i="32"/>
  <c r="P32" i="32"/>
  <c r="P36" i="32"/>
  <c r="P38" i="32"/>
  <c r="P39" i="32"/>
  <c r="P40" i="32"/>
  <c r="G89" i="6" l="1"/>
  <c r="B74" i="31" l="1"/>
  <c r="C53" i="26"/>
  <c r="B69" i="31"/>
  <c r="B66" i="31"/>
  <c r="B67" i="31" l="1"/>
  <c r="B71" i="31"/>
  <c r="B70" i="31"/>
  <c r="B64" i="31"/>
  <c r="B72" i="31"/>
  <c r="B65" i="31"/>
  <c r="B68" i="31"/>
  <c r="F295" i="23" l="1"/>
  <c r="E295" i="23"/>
  <c r="F297" i="23" s="1"/>
  <c r="G295" i="23"/>
  <c r="F284" i="23"/>
  <c r="F286" i="23" s="1"/>
  <c r="G284" i="23"/>
  <c r="G286" i="23" s="1"/>
  <c r="E284" i="23"/>
  <c r="E286" i="23" s="1"/>
  <c r="F275" i="23"/>
  <c r="F277" i="23" s="1"/>
  <c r="G275" i="23"/>
  <c r="G277" i="23" s="1"/>
  <c r="E275" i="23"/>
  <c r="E277" i="23" s="1"/>
  <c r="E297" i="23" l="1"/>
  <c r="E305" i="23"/>
  <c r="F302" i="23"/>
  <c r="F307" i="23"/>
  <c r="G304" i="23"/>
  <c r="E302" i="23"/>
  <c r="F299" i="23"/>
  <c r="E296" i="23"/>
  <c r="E307" i="23"/>
  <c r="F304" i="23"/>
  <c r="G301" i="23"/>
  <c r="E299" i="23"/>
  <c r="F296" i="23"/>
  <c r="F306" i="23"/>
  <c r="G303" i="23"/>
  <c r="E301" i="23"/>
  <c r="F298" i="23"/>
  <c r="G307" i="23"/>
  <c r="G299" i="23"/>
  <c r="G296" i="23"/>
  <c r="G306" i="23"/>
  <c r="E304" i="23"/>
  <c r="G308" i="23"/>
  <c r="E306" i="23"/>
  <c r="F303" i="23"/>
  <c r="G300" i="23"/>
  <c r="E298" i="23"/>
  <c r="G298" i="23"/>
  <c r="F308" i="23"/>
  <c r="G305" i="23"/>
  <c r="E303" i="23"/>
  <c r="F300" i="23"/>
  <c r="G297" i="23"/>
  <c r="F301" i="23"/>
  <c r="E308" i="23"/>
  <c r="F305" i="23"/>
  <c r="G302" i="23"/>
  <c r="E300" i="23"/>
  <c r="C27" i="10" l="1"/>
  <c r="W27" i="10" s="1"/>
  <c r="AV27" i="10" s="1"/>
  <c r="Z10" i="14" l="1"/>
  <c r="E10" i="14"/>
  <c r="AR10" i="14" s="1"/>
  <c r="K9" i="26" l="1"/>
  <c r="K10" i="26"/>
  <c r="K11" i="26"/>
  <c r="Q49" i="26"/>
  <c r="Q32" i="26" l="1"/>
  <c r="K32" i="26"/>
  <c r="E33" i="26"/>
  <c r="AG33" i="26" s="1"/>
  <c r="AH33" i="26" s="1"/>
  <c r="E32" i="26"/>
  <c r="AG32" i="26" s="1"/>
  <c r="Q33" i="26"/>
  <c r="K33" i="26"/>
  <c r="AH32" i="26" l="1"/>
  <c r="AH63" i="26" s="1"/>
  <c r="J52" i="32"/>
  <c r="B22" i="34" l="1"/>
  <c r="B3" i="34"/>
  <c r="B17" i="34"/>
  <c r="BO3" i="10" s="1"/>
  <c r="BO2" i="10"/>
  <c r="C46" i="10"/>
  <c r="C44" i="10"/>
  <c r="W44" i="10" s="1"/>
  <c r="AV44" i="10" s="1"/>
  <c r="C43" i="10"/>
  <c r="W43" i="10" s="1"/>
  <c r="AV43" i="10" s="1"/>
  <c r="C34" i="10"/>
  <c r="C33" i="10"/>
  <c r="C31" i="10"/>
  <c r="W31" i="10" s="1"/>
  <c r="AV31" i="10" s="1"/>
  <c r="C30" i="10"/>
  <c r="W30" i="10" s="1"/>
  <c r="AV30" i="10" s="1"/>
  <c r="C29" i="10"/>
  <c r="W29" i="10" s="1"/>
  <c r="C28" i="10"/>
  <c r="W28" i="10" s="1"/>
  <c r="AV28" i="10" s="1"/>
  <c r="C18" i="10"/>
  <c r="U18" i="10" s="1"/>
  <c r="W18" i="10" s="1"/>
  <c r="C17" i="10"/>
  <c r="W17" i="10" s="1"/>
  <c r="C15" i="10"/>
  <c r="W15" i="10" s="1"/>
  <c r="AV15" i="10" s="1"/>
  <c r="C14" i="10"/>
  <c r="W14" i="10" s="1"/>
  <c r="AV14" i="10" s="1"/>
  <c r="C13" i="10"/>
  <c r="W13" i="10" s="1"/>
  <c r="C12" i="10"/>
  <c r="W12" i="10" s="1"/>
  <c r="AV12" i="10" s="1"/>
  <c r="C11" i="10"/>
  <c r="W11" i="10" s="1"/>
  <c r="AV11" i="10" s="1"/>
  <c r="G43" i="6"/>
  <c r="G35" i="6"/>
  <c r="G31" i="6"/>
  <c r="G29" i="6"/>
  <c r="F5" i="1"/>
  <c r="BA13" i="10"/>
  <c r="BB13" i="10" s="1"/>
  <c r="AX13" i="10"/>
  <c r="AY13" i="10" s="1"/>
  <c r="AI13" i="10"/>
  <c r="AJ13" i="10" s="1"/>
  <c r="AF13" i="10"/>
  <c r="AG13" i="10" s="1"/>
  <c r="M13" i="10"/>
  <c r="F22" i="24"/>
  <c r="H22" i="24" s="1"/>
  <c r="N22" i="24"/>
  <c r="O22" i="24"/>
  <c r="R22" i="24" s="1"/>
  <c r="F15" i="24"/>
  <c r="H15" i="24" s="1"/>
  <c r="N15" i="24"/>
  <c r="O15" i="24"/>
  <c r="R15" i="24" s="1"/>
  <c r="A44" i="35"/>
  <c r="AL44" i="35" s="1"/>
  <c r="F11" i="10"/>
  <c r="F12" i="10"/>
  <c r="BD12" i="10"/>
  <c r="F14" i="10"/>
  <c r="F15" i="10"/>
  <c r="AL15" i="10" s="1"/>
  <c r="F27" i="10"/>
  <c r="F28" i="10"/>
  <c r="F30" i="10"/>
  <c r="F31" i="10"/>
  <c r="F43" i="10"/>
  <c r="F44" i="10"/>
  <c r="F81" i="11"/>
  <c r="F82" i="11"/>
  <c r="F97" i="11"/>
  <c r="F98" i="11"/>
  <c r="AL98" i="11" s="1"/>
  <c r="Z81" i="11"/>
  <c r="AB81" i="11" s="1"/>
  <c r="Z97" i="11"/>
  <c r="AB97" i="11" s="1"/>
  <c r="Z98" i="11"/>
  <c r="AB98" i="11" s="1"/>
  <c r="F14" i="13"/>
  <c r="F34" i="13"/>
  <c r="AL34" i="13" s="1"/>
  <c r="AM34" i="13" s="1"/>
  <c r="F49" i="13"/>
  <c r="AB42" i="13"/>
  <c r="F19" i="14"/>
  <c r="F39" i="14"/>
  <c r="F40" i="14"/>
  <c r="Z19" i="14"/>
  <c r="AB19" i="14" s="1"/>
  <c r="Z39" i="14"/>
  <c r="AB39" i="14" s="1"/>
  <c r="Z40" i="14"/>
  <c r="AB40" i="14" s="1"/>
  <c r="F14" i="15"/>
  <c r="Z14" i="15"/>
  <c r="AB14" i="15" s="1"/>
  <c r="BD8" i="10"/>
  <c r="BE8" i="10" s="1"/>
  <c r="BD17" i="10"/>
  <c r="BE17" i="10" s="1"/>
  <c r="BD18" i="10"/>
  <c r="BE18" i="10" s="1"/>
  <c r="BD24" i="10"/>
  <c r="BE24" i="10" s="1"/>
  <c r="BD33" i="10"/>
  <c r="BE33" i="10" s="1"/>
  <c r="BD34" i="10"/>
  <c r="BE34" i="10" s="1"/>
  <c r="BD40" i="10"/>
  <c r="BE40" i="10" s="1"/>
  <c r="BD46" i="10"/>
  <c r="BE46" i="10" s="1"/>
  <c r="BD52" i="10"/>
  <c r="BE52" i="10" s="1"/>
  <c r="BD55" i="10"/>
  <c r="BE55" i="10" s="1"/>
  <c r="BD63" i="10"/>
  <c r="BE63" i="10" s="1"/>
  <c r="BD65" i="10"/>
  <c r="BE65" i="10" s="1"/>
  <c r="BD7" i="10"/>
  <c r="BE7" i="10" s="1"/>
  <c r="BD10" i="10"/>
  <c r="BE10" i="10" s="1"/>
  <c r="BD16" i="10"/>
  <c r="BE16" i="10" s="1"/>
  <c r="BD19" i="10"/>
  <c r="BD20" i="10"/>
  <c r="BD21" i="10"/>
  <c r="BE21" i="10" s="1"/>
  <c r="BD22" i="10"/>
  <c r="BE22" i="10" s="1"/>
  <c r="BD23" i="10"/>
  <c r="BE23" i="10" s="1"/>
  <c r="BD26" i="10"/>
  <c r="BE26" i="10" s="1"/>
  <c r="BD32" i="10"/>
  <c r="BE32" i="10" s="1"/>
  <c r="BD35" i="10"/>
  <c r="BE35" i="10" s="1"/>
  <c r="BD36" i="10"/>
  <c r="BE36" i="10" s="1"/>
  <c r="BD37" i="10"/>
  <c r="BE37" i="10" s="1"/>
  <c r="BD38" i="10"/>
  <c r="BD39" i="10"/>
  <c r="BE39" i="10" s="1"/>
  <c r="BD42" i="10"/>
  <c r="BE42" i="10" s="1"/>
  <c r="BD45" i="10"/>
  <c r="BE45" i="10" s="1"/>
  <c r="BD47" i="10"/>
  <c r="BD48" i="10"/>
  <c r="BE48" i="10" s="1"/>
  <c r="BD49" i="10"/>
  <c r="BE49" i="10" s="1"/>
  <c r="BD50" i="10"/>
  <c r="BE50" i="10" s="1"/>
  <c r="BD51" i="10"/>
  <c r="BE51" i="10" s="1"/>
  <c r="BD54" i="10"/>
  <c r="BE54" i="10" s="1"/>
  <c r="BD56" i="10"/>
  <c r="BE56" i="10" s="1"/>
  <c r="BD57" i="10"/>
  <c r="BE57" i="10" s="1"/>
  <c r="BD58" i="10"/>
  <c r="BE58" i="10" s="1"/>
  <c r="BD59" i="10"/>
  <c r="BE59" i="10" s="1"/>
  <c r="BD60" i="10"/>
  <c r="BE60" i="10" s="1"/>
  <c r="BD61" i="10"/>
  <c r="BD62" i="10"/>
  <c r="BD64" i="10"/>
  <c r="BE64" i="10" s="1"/>
  <c r="BD66" i="10"/>
  <c r="BE66" i="10" s="1"/>
  <c r="BD67" i="10"/>
  <c r="BE67" i="10" s="1"/>
  <c r="BD68" i="10"/>
  <c r="BE68" i="10" s="1"/>
  <c r="BD69" i="10"/>
  <c r="BE69" i="10" s="1"/>
  <c r="BE19" i="10"/>
  <c r="BE20" i="10"/>
  <c r="BE38" i="10"/>
  <c r="BE47" i="10"/>
  <c r="BE61" i="10"/>
  <c r="BE62" i="10"/>
  <c r="F28" i="24"/>
  <c r="H28" i="24" s="1"/>
  <c r="H29" i="24" s="1"/>
  <c r="G28" i="24"/>
  <c r="N28" i="24"/>
  <c r="A43" i="35"/>
  <c r="AL43" i="35" s="1"/>
  <c r="F27" i="24"/>
  <c r="H27" i="24" s="1"/>
  <c r="N27" i="24"/>
  <c r="A42" i="35"/>
  <c r="F26" i="24"/>
  <c r="H26" i="24" s="1"/>
  <c r="G26" i="24"/>
  <c r="N26" i="24"/>
  <c r="A41" i="35"/>
  <c r="AL41" i="35" s="1"/>
  <c r="F25" i="24"/>
  <c r="H25" i="24" s="1"/>
  <c r="N25" i="24"/>
  <c r="A40" i="35"/>
  <c r="AL40" i="35" s="1"/>
  <c r="F24" i="24"/>
  <c r="H24" i="24" s="1"/>
  <c r="G24" i="24"/>
  <c r="N24" i="24"/>
  <c r="A39" i="35"/>
  <c r="AL39" i="35" s="1"/>
  <c r="F23" i="24"/>
  <c r="H23" i="24" s="1"/>
  <c r="G23" i="24"/>
  <c r="N23" i="24"/>
  <c r="A38" i="35"/>
  <c r="AL38" i="35"/>
  <c r="A37" i="35"/>
  <c r="F21" i="24"/>
  <c r="H21" i="24" s="1"/>
  <c r="G21" i="24"/>
  <c r="N21" i="24"/>
  <c r="A36" i="35"/>
  <c r="AL36" i="35"/>
  <c r="F20" i="24"/>
  <c r="H20" i="24" s="1"/>
  <c r="N20" i="24"/>
  <c r="A35" i="35"/>
  <c r="AL35" i="35" s="1"/>
  <c r="F19" i="24"/>
  <c r="H19" i="24" s="1"/>
  <c r="G19" i="24"/>
  <c r="K35" i="35" s="1"/>
  <c r="N19" i="24"/>
  <c r="A34" i="35"/>
  <c r="AL34" i="35" s="1"/>
  <c r="F18" i="24"/>
  <c r="H18" i="24" s="1"/>
  <c r="N18" i="24"/>
  <c r="A33" i="35"/>
  <c r="AL33" i="35"/>
  <c r="F17" i="24"/>
  <c r="H17" i="24" s="1"/>
  <c r="G17" i="24"/>
  <c r="K33" i="35" s="1"/>
  <c r="N17" i="24"/>
  <c r="A32" i="35"/>
  <c r="AL32" i="35" s="1"/>
  <c r="F16" i="24"/>
  <c r="H16" i="24" s="1"/>
  <c r="G16" i="24"/>
  <c r="K32" i="35" s="1"/>
  <c r="N16" i="24"/>
  <c r="A31" i="35"/>
  <c r="AL31" i="35" s="1"/>
  <c r="A30" i="35"/>
  <c r="AL30" i="35" s="1"/>
  <c r="F14" i="24"/>
  <c r="H14" i="24" s="1"/>
  <c r="G14" i="24"/>
  <c r="K30" i="35" s="1"/>
  <c r="N14" i="24"/>
  <c r="A29" i="35"/>
  <c r="AL29" i="35" s="1"/>
  <c r="F13" i="24"/>
  <c r="H13" i="24" s="1"/>
  <c r="N13" i="24"/>
  <c r="A28" i="35"/>
  <c r="AL28" i="35" s="1"/>
  <c r="F12" i="24"/>
  <c r="H12" i="24" s="1"/>
  <c r="G12" i="24"/>
  <c r="N12" i="24"/>
  <c r="A27" i="35"/>
  <c r="AL27" i="35" s="1"/>
  <c r="F11" i="24"/>
  <c r="H11" i="24" s="1"/>
  <c r="G11" i="24"/>
  <c r="K27" i="35" s="1"/>
  <c r="N11" i="24"/>
  <c r="A26" i="35"/>
  <c r="K26" i="35" s="1"/>
  <c r="F10" i="24"/>
  <c r="H10" i="24" s="1"/>
  <c r="N10" i="24"/>
  <c r="A25" i="35"/>
  <c r="AL25" i="35" s="1"/>
  <c r="F9" i="24"/>
  <c r="H9" i="24" s="1"/>
  <c r="G9" i="24"/>
  <c r="K25" i="35" s="1"/>
  <c r="N9" i="24"/>
  <c r="A24" i="35"/>
  <c r="AL24" i="35" s="1"/>
  <c r="F8" i="24"/>
  <c r="H8" i="24" s="1"/>
  <c r="G8" i="24"/>
  <c r="K24" i="35" s="1"/>
  <c r="N8" i="24"/>
  <c r="A23" i="35"/>
  <c r="AL23" i="35" s="1"/>
  <c r="F7" i="24"/>
  <c r="H7" i="24" s="1"/>
  <c r="G7" i="24"/>
  <c r="N7" i="24"/>
  <c r="A22" i="35"/>
  <c r="AL22" i="35" s="1"/>
  <c r="F6" i="24"/>
  <c r="H6" i="24" s="1"/>
  <c r="G6" i="24"/>
  <c r="K22" i="35" s="1"/>
  <c r="N6" i="24"/>
  <c r="E8" i="10"/>
  <c r="E24" i="10"/>
  <c r="E40" i="10"/>
  <c r="E52" i="10"/>
  <c r="E63" i="10"/>
  <c r="F8" i="10"/>
  <c r="BA11" i="10"/>
  <c r="BB11" i="10" s="1"/>
  <c r="BA12" i="10"/>
  <c r="BB12" i="10" s="1"/>
  <c r="BA14" i="10"/>
  <c r="BB14" i="10" s="1"/>
  <c r="BA15" i="10"/>
  <c r="BB15" i="10" s="1"/>
  <c r="BA17" i="10"/>
  <c r="BB17" i="10" s="1"/>
  <c r="BA18" i="10"/>
  <c r="BB18" i="10" s="1"/>
  <c r="F24" i="10"/>
  <c r="BA27" i="10"/>
  <c r="BB27" i="10" s="1"/>
  <c r="BA28" i="10"/>
  <c r="BB28" i="10" s="1"/>
  <c r="BA29" i="10"/>
  <c r="BB29" i="10" s="1"/>
  <c r="BA30" i="10"/>
  <c r="BB30" i="10" s="1"/>
  <c r="BA31" i="10"/>
  <c r="BB31" i="10" s="1"/>
  <c r="BA33" i="10"/>
  <c r="BB33" i="10" s="1"/>
  <c r="BA34" i="10"/>
  <c r="BB34" i="10" s="1"/>
  <c r="F40" i="10"/>
  <c r="BA43" i="10"/>
  <c r="BB43" i="10" s="1"/>
  <c r="BA44" i="10"/>
  <c r="BB44" i="10" s="1"/>
  <c r="BA46" i="10"/>
  <c r="BB46" i="10" s="1"/>
  <c r="F52" i="10"/>
  <c r="BA55" i="10"/>
  <c r="BB55" i="10"/>
  <c r="F63" i="10"/>
  <c r="BA65" i="10"/>
  <c r="BB65" i="10" s="1"/>
  <c r="BA7" i="10"/>
  <c r="BB7" i="10" s="1"/>
  <c r="BA10" i="10"/>
  <c r="BB10" i="10" s="1"/>
  <c r="BA16" i="10"/>
  <c r="BB16" i="10" s="1"/>
  <c r="BA19" i="10"/>
  <c r="BB19" i="10" s="1"/>
  <c r="BA20" i="10"/>
  <c r="BB20" i="10" s="1"/>
  <c r="BA21" i="10"/>
  <c r="BB21" i="10" s="1"/>
  <c r="BA22" i="10"/>
  <c r="BB22" i="10" s="1"/>
  <c r="BA23" i="10"/>
  <c r="BA26" i="10"/>
  <c r="BB26" i="10" s="1"/>
  <c r="BA32" i="10"/>
  <c r="BB32" i="10" s="1"/>
  <c r="BA35" i="10"/>
  <c r="BB35" i="10" s="1"/>
  <c r="BA36" i="10"/>
  <c r="BB36" i="10" s="1"/>
  <c r="BA37" i="10"/>
  <c r="BB37" i="10" s="1"/>
  <c r="BA38" i="10"/>
  <c r="BB38" i="10" s="1"/>
  <c r="BA39" i="10"/>
  <c r="BB39" i="10" s="1"/>
  <c r="BA42" i="10"/>
  <c r="BB42" i="10" s="1"/>
  <c r="BA45" i="10"/>
  <c r="BB45" i="10" s="1"/>
  <c r="BA47" i="10"/>
  <c r="BB47" i="10" s="1"/>
  <c r="BA48" i="10"/>
  <c r="BB48" i="10" s="1"/>
  <c r="BA49" i="10"/>
  <c r="BA50" i="10"/>
  <c r="BB50" i="10" s="1"/>
  <c r="BA51" i="10"/>
  <c r="BB51" i="10" s="1"/>
  <c r="BA54" i="10"/>
  <c r="BB54" i="10" s="1"/>
  <c r="BA56" i="10"/>
  <c r="BB56" i="10" s="1"/>
  <c r="BA57" i="10"/>
  <c r="BB57" i="10" s="1"/>
  <c r="BA58" i="10"/>
  <c r="BB58" i="10" s="1"/>
  <c r="BA59" i="10"/>
  <c r="BB59" i="10" s="1"/>
  <c r="BA60" i="10"/>
  <c r="BB60" i="10" s="1"/>
  <c r="BA61" i="10"/>
  <c r="BB61" i="10" s="1"/>
  <c r="BA62" i="10"/>
  <c r="BB62" i="10" s="1"/>
  <c r="BA64" i="10"/>
  <c r="BB64" i="10" s="1"/>
  <c r="BA66" i="10"/>
  <c r="BA67" i="10"/>
  <c r="BB67" i="10" s="1"/>
  <c r="BA68" i="10"/>
  <c r="BB68" i="10" s="1"/>
  <c r="BA69" i="10"/>
  <c r="BB69" i="10" s="1"/>
  <c r="BB23" i="10"/>
  <c r="BB49" i="10"/>
  <c r="BB66" i="10"/>
  <c r="AI14" i="10"/>
  <c r="AJ14" i="10"/>
  <c r="AI15" i="10"/>
  <c r="AJ15" i="10" s="1"/>
  <c r="AI18" i="10"/>
  <c r="AJ18" i="10" s="1"/>
  <c r="AI30" i="10"/>
  <c r="AJ30" i="10" s="1"/>
  <c r="AI43" i="10"/>
  <c r="AJ43" i="10" s="1"/>
  <c r="AI44" i="10"/>
  <c r="AJ44" i="10" s="1"/>
  <c r="AI65" i="10"/>
  <c r="AJ65" i="10" s="1"/>
  <c r="AI7" i="10"/>
  <c r="AJ7" i="10" s="1"/>
  <c r="AI10" i="10"/>
  <c r="AJ10" i="10" s="1"/>
  <c r="AI11" i="10"/>
  <c r="AJ11" i="10" s="1"/>
  <c r="AI12" i="10"/>
  <c r="AI16" i="10"/>
  <c r="AJ16" i="10" s="1"/>
  <c r="AI17" i="10"/>
  <c r="AI19" i="10"/>
  <c r="AJ19" i="10" s="1"/>
  <c r="AI20" i="10"/>
  <c r="AJ20" i="10" s="1"/>
  <c r="AI21" i="10"/>
  <c r="AJ21" i="10" s="1"/>
  <c r="AI22" i="10"/>
  <c r="AJ22" i="10" s="1"/>
  <c r="AI23" i="10"/>
  <c r="AJ23" i="10" s="1"/>
  <c r="AI26" i="10"/>
  <c r="AJ26" i="10" s="1"/>
  <c r="AI27" i="10"/>
  <c r="AJ27" i="10" s="1"/>
  <c r="AI28" i="10"/>
  <c r="AJ28" i="10" s="1"/>
  <c r="AI29" i="10"/>
  <c r="AJ29" i="10" s="1"/>
  <c r="AI31" i="10"/>
  <c r="AJ31" i="10" s="1"/>
  <c r="AI32" i="10"/>
  <c r="AJ32" i="10" s="1"/>
  <c r="AI33" i="10"/>
  <c r="AJ33" i="10" s="1"/>
  <c r="AI34" i="10"/>
  <c r="AJ34" i="10" s="1"/>
  <c r="AI35" i="10"/>
  <c r="AJ35" i="10" s="1"/>
  <c r="AI36" i="10"/>
  <c r="AJ36" i="10" s="1"/>
  <c r="AI37" i="10"/>
  <c r="AJ37" i="10" s="1"/>
  <c r="AI38" i="10"/>
  <c r="AJ38" i="10" s="1"/>
  <c r="AI39" i="10"/>
  <c r="AJ39" i="10" s="1"/>
  <c r="AI42" i="10"/>
  <c r="AJ42" i="10" s="1"/>
  <c r="AI45" i="10"/>
  <c r="AJ45" i="10" s="1"/>
  <c r="AI46" i="10"/>
  <c r="AJ46" i="10" s="1"/>
  <c r="AI47" i="10"/>
  <c r="AJ47" i="10" s="1"/>
  <c r="AI48" i="10"/>
  <c r="AJ48" i="10" s="1"/>
  <c r="AI49" i="10"/>
  <c r="AJ49" i="10" s="1"/>
  <c r="AI50" i="10"/>
  <c r="AJ50" i="10" s="1"/>
  <c r="AI51" i="10"/>
  <c r="AJ51" i="10" s="1"/>
  <c r="AI54" i="10"/>
  <c r="AJ54" i="10" s="1"/>
  <c r="AI55" i="10"/>
  <c r="AJ55" i="10" s="1"/>
  <c r="AI56" i="10"/>
  <c r="AJ56" i="10" s="1"/>
  <c r="AI57" i="10"/>
  <c r="AJ57" i="10" s="1"/>
  <c r="AI58" i="10"/>
  <c r="AJ58" i="10" s="1"/>
  <c r="AI59" i="10"/>
  <c r="AJ59" i="10" s="1"/>
  <c r="AI60" i="10"/>
  <c r="AJ60" i="10" s="1"/>
  <c r="AI61" i="10"/>
  <c r="AJ61" i="10" s="1"/>
  <c r="AI62" i="10"/>
  <c r="AJ62" i="10" s="1"/>
  <c r="AI64" i="10"/>
  <c r="AJ64" i="10" s="1"/>
  <c r="AI66" i="10"/>
  <c r="AJ66" i="10" s="1"/>
  <c r="AI67" i="10"/>
  <c r="AJ67" i="10" s="1"/>
  <c r="AI68" i="10"/>
  <c r="AJ68" i="10" s="1"/>
  <c r="AI69" i="10"/>
  <c r="AJ69" i="10" s="1"/>
  <c r="AJ12" i="10"/>
  <c r="AJ17" i="10"/>
  <c r="AL11" i="10"/>
  <c r="AM11" i="10" s="1"/>
  <c r="AL31" i="10"/>
  <c r="AM31" i="10" s="1"/>
  <c r="R14" i="10"/>
  <c r="R30" i="10"/>
  <c r="R43" i="10"/>
  <c r="AM43" i="10" s="1"/>
  <c r="R44" i="10"/>
  <c r="AL82" i="11"/>
  <c r="AL97" i="11"/>
  <c r="P81" i="11"/>
  <c r="P82" i="11" s="1"/>
  <c r="R82" i="11" s="1"/>
  <c r="AM82" i="11" s="1"/>
  <c r="P97" i="11"/>
  <c r="R97" i="11" s="1"/>
  <c r="AM97" i="11" s="1"/>
  <c r="P98" i="11"/>
  <c r="R98" i="11" s="1"/>
  <c r="AM98" i="11" s="1"/>
  <c r="AL49" i="13"/>
  <c r="AM49" i="13" s="1"/>
  <c r="AL19" i="14"/>
  <c r="AL39" i="14"/>
  <c r="P19" i="14"/>
  <c r="R19" i="14" s="1"/>
  <c r="AM19" i="14" s="1"/>
  <c r="P39" i="14"/>
  <c r="R39" i="14" s="1"/>
  <c r="P40" i="14"/>
  <c r="R40" i="14" s="1"/>
  <c r="P14" i="15"/>
  <c r="R14" i="15" s="1"/>
  <c r="AL8" i="10"/>
  <c r="AM8" i="10" s="1"/>
  <c r="AL17" i="10"/>
  <c r="AM17" i="10" s="1"/>
  <c r="AL18" i="10"/>
  <c r="AM18" i="10" s="1"/>
  <c r="AL24" i="10"/>
  <c r="AM24" i="10" s="1"/>
  <c r="AL33" i="10"/>
  <c r="AM33" i="10" s="1"/>
  <c r="AL34" i="10"/>
  <c r="AM34" i="10" s="1"/>
  <c r="AL40" i="10"/>
  <c r="AM40" i="10" s="1"/>
  <c r="AL46" i="10"/>
  <c r="AM46" i="10" s="1"/>
  <c r="AL52" i="10"/>
  <c r="AM52" i="10" s="1"/>
  <c r="AL55" i="10"/>
  <c r="AM55" i="10" s="1"/>
  <c r="AL63" i="10"/>
  <c r="AM63" i="10" s="1"/>
  <c r="AL65" i="10"/>
  <c r="AM65" i="10" s="1"/>
  <c r="AL7" i="10"/>
  <c r="AM7" i="10" s="1"/>
  <c r="AL10" i="10"/>
  <c r="AM10" i="10" s="1"/>
  <c r="AL16" i="10"/>
  <c r="AM16" i="10" s="1"/>
  <c r="AL19" i="10"/>
  <c r="AM19" i="10" s="1"/>
  <c r="AL20" i="10"/>
  <c r="AM20" i="10" s="1"/>
  <c r="AL21" i="10"/>
  <c r="AM21" i="10" s="1"/>
  <c r="AL22" i="10"/>
  <c r="AM22" i="10" s="1"/>
  <c r="AL23" i="10"/>
  <c r="AM23" i="10" s="1"/>
  <c r="AL26" i="10"/>
  <c r="AM26" i="10" s="1"/>
  <c r="AL32" i="10"/>
  <c r="AM32" i="10" s="1"/>
  <c r="AL35" i="10"/>
  <c r="AM35" i="10" s="1"/>
  <c r="AL36" i="10"/>
  <c r="AM36" i="10" s="1"/>
  <c r="AL37" i="10"/>
  <c r="AM37" i="10" s="1"/>
  <c r="AL38" i="10"/>
  <c r="AM38" i="10" s="1"/>
  <c r="AL39" i="10"/>
  <c r="AM39" i="10" s="1"/>
  <c r="AL42" i="10"/>
  <c r="AM42" i="10" s="1"/>
  <c r="AL45" i="10"/>
  <c r="AM45" i="10" s="1"/>
  <c r="AL47" i="10"/>
  <c r="AL48" i="10"/>
  <c r="AM48" i="10" s="1"/>
  <c r="AL49" i="10"/>
  <c r="AM49" i="10" s="1"/>
  <c r="AL50" i="10"/>
  <c r="AM50" i="10" s="1"/>
  <c r="AL51" i="10"/>
  <c r="AM51" i="10" s="1"/>
  <c r="AL54" i="10"/>
  <c r="AM54" i="10" s="1"/>
  <c r="AL56" i="10"/>
  <c r="AM56" i="10" s="1"/>
  <c r="AL57" i="10"/>
  <c r="AM57" i="10" s="1"/>
  <c r="AL58" i="10"/>
  <c r="AM58" i="10" s="1"/>
  <c r="AL59" i="10"/>
  <c r="AM59" i="10" s="1"/>
  <c r="AL60" i="10"/>
  <c r="AM60" i="10" s="1"/>
  <c r="AL61" i="10"/>
  <c r="AM61" i="10" s="1"/>
  <c r="AL62" i="10"/>
  <c r="AL64" i="10"/>
  <c r="AM64" i="10" s="1"/>
  <c r="AL66" i="10"/>
  <c r="AM66" i="10" s="1"/>
  <c r="AL67" i="10"/>
  <c r="AM67" i="10" s="1"/>
  <c r="AL68" i="10"/>
  <c r="AM68" i="10" s="1"/>
  <c r="AL69" i="10"/>
  <c r="AM69" i="10" s="1"/>
  <c r="AM47" i="10"/>
  <c r="AM62" i="10"/>
  <c r="R45" i="35"/>
  <c r="E9" i="14"/>
  <c r="E30" i="14"/>
  <c r="K31" i="35"/>
  <c r="AO30" i="35"/>
  <c r="AT30" i="35"/>
  <c r="AO31" i="35"/>
  <c r="AT31" i="35"/>
  <c r="AO32" i="35"/>
  <c r="AT32" i="35"/>
  <c r="AO33" i="35"/>
  <c r="AT33" i="35"/>
  <c r="AO34" i="35"/>
  <c r="K34" i="35"/>
  <c r="AT34" i="35"/>
  <c r="AO35" i="35"/>
  <c r="AT35" i="35"/>
  <c r="AO36" i="35"/>
  <c r="K36" i="35"/>
  <c r="AT36" i="35"/>
  <c r="AO37" i="35"/>
  <c r="AT37" i="35"/>
  <c r="AO38" i="35"/>
  <c r="K38" i="35"/>
  <c r="AT38" i="35"/>
  <c r="AO39" i="35"/>
  <c r="AT39" i="35"/>
  <c r="AO40" i="35"/>
  <c r="AT40" i="35"/>
  <c r="AO41" i="35"/>
  <c r="K41" i="35"/>
  <c r="AT41" i="35"/>
  <c r="AO42" i="35"/>
  <c r="AT42" i="35"/>
  <c r="AO43" i="35"/>
  <c r="K43" i="35"/>
  <c r="AT43" i="35"/>
  <c r="AO44" i="35"/>
  <c r="AT44" i="35"/>
  <c r="P24" i="35"/>
  <c r="U24" i="35"/>
  <c r="P25" i="35"/>
  <c r="U25" i="35"/>
  <c r="P26" i="35"/>
  <c r="U26" i="35"/>
  <c r="P27" i="35"/>
  <c r="U27" i="35"/>
  <c r="P28" i="35"/>
  <c r="U28" i="35"/>
  <c r="K29" i="35"/>
  <c r="P29" i="35"/>
  <c r="U29" i="35"/>
  <c r="P30" i="35"/>
  <c r="U30" i="35"/>
  <c r="P31" i="35"/>
  <c r="U31" i="35"/>
  <c r="P32" i="35"/>
  <c r="U32" i="35"/>
  <c r="P33" i="35"/>
  <c r="U33" i="35"/>
  <c r="P34" i="35"/>
  <c r="U34" i="35"/>
  <c r="P35" i="35"/>
  <c r="U35" i="35"/>
  <c r="P36" i="35"/>
  <c r="U36" i="35"/>
  <c r="P37" i="35"/>
  <c r="U37" i="35"/>
  <c r="P38" i="35"/>
  <c r="U38" i="35"/>
  <c r="P39" i="35"/>
  <c r="U39" i="35"/>
  <c r="P40" i="35"/>
  <c r="U40" i="35"/>
  <c r="P41" i="35"/>
  <c r="U41" i="35"/>
  <c r="P42" i="35"/>
  <c r="U42" i="35"/>
  <c r="P43" i="35"/>
  <c r="U43" i="35"/>
  <c r="P44" i="35"/>
  <c r="U44" i="35"/>
  <c r="A88" i="35"/>
  <c r="Z88" i="35" s="1"/>
  <c r="E7" i="24"/>
  <c r="B30" i="23"/>
  <c r="M22" i="35" s="1"/>
  <c r="B31" i="23"/>
  <c r="M31" i="35" s="1"/>
  <c r="E8" i="24"/>
  <c r="E9" i="24"/>
  <c r="E10" i="24"/>
  <c r="E11" i="24"/>
  <c r="E12" i="24"/>
  <c r="E13" i="24"/>
  <c r="E14" i="24"/>
  <c r="E16" i="24"/>
  <c r="E17" i="24"/>
  <c r="E18" i="24"/>
  <c r="E19" i="24"/>
  <c r="E20" i="24"/>
  <c r="E21" i="24"/>
  <c r="E23" i="24"/>
  <c r="E24" i="24"/>
  <c r="E25" i="24"/>
  <c r="E26" i="24"/>
  <c r="E27" i="24"/>
  <c r="E28" i="24"/>
  <c r="I97" i="23"/>
  <c r="J97" i="23"/>
  <c r="I96" i="23"/>
  <c r="B5" i="23"/>
  <c r="F30" i="17" s="1"/>
  <c r="B6" i="23"/>
  <c r="F8" i="17" s="1"/>
  <c r="B7" i="23"/>
  <c r="B8" i="23"/>
  <c r="B9" i="23"/>
  <c r="B10" i="23"/>
  <c r="B11" i="23"/>
  <c r="B12" i="23"/>
  <c r="B13" i="23"/>
  <c r="B14" i="23"/>
  <c r="B15" i="23"/>
  <c r="L31" i="35" s="1"/>
  <c r="B16" i="23"/>
  <c r="B17" i="23"/>
  <c r="B18" i="23"/>
  <c r="B19" i="23"/>
  <c r="B20" i="23"/>
  <c r="B21" i="23"/>
  <c r="B23" i="23"/>
  <c r="B24" i="23"/>
  <c r="B25" i="23"/>
  <c r="B26" i="23"/>
  <c r="B27" i="23"/>
  <c r="B28" i="23"/>
  <c r="E6" i="24"/>
  <c r="E60" i="20"/>
  <c r="AM60" i="20" s="1"/>
  <c r="F9" i="15"/>
  <c r="C59" i="24"/>
  <c r="D59" i="24"/>
  <c r="C45" i="24"/>
  <c r="D45" i="24"/>
  <c r="B4" i="23"/>
  <c r="O53" i="23"/>
  <c r="F53" i="23" s="1"/>
  <c r="C4" i="23" s="1"/>
  <c r="O54" i="23"/>
  <c r="F54" i="23" s="1"/>
  <c r="C5" i="23" s="1"/>
  <c r="O55" i="23"/>
  <c r="F55" i="23" s="1"/>
  <c r="O56" i="23"/>
  <c r="F56" i="23" s="1"/>
  <c r="C7" i="23" s="1"/>
  <c r="O57" i="23"/>
  <c r="F57" i="23" s="1"/>
  <c r="C8" i="23" s="1"/>
  <c r="O58" i="23"/>
  <c r="F58" i="23" s="1"/>
  <c r="C9" i="23" s="1"/>
  <c r="O59" i="23"/>
  <c r="F59" i="23" s="1"/>
  <c r="C10" i="23" s="1"/>
  <c r="O60" i="23"/>
  <c r="F60" i="23" s="1"/>
  <c r="C11" i="23" s="1"/>
  <c r="O61" i="23"/>
  <c r="F61" i="23" s="1"/>
  <c r="C12" i="23" s="1"/>
  <c r="O62" i="23"/>
  <c r="F62" i="23" s="1"/>
  <c r="C13" i="23" s="1"/>
  <c r="O63" i="23"/>
  <c r="F63" i="23" s="1"/>
  <c r="C14" i="23" s="1"/>
  <c r="O64" i="23"/>
  <c r="F64" i="23" s="1"/>
  <c r="O65" i="23"/>
  <c r="F65" i="23" s="1"/>
  <c r="O66" i="23"/>
  <c r="F66" i="23" s="1"/>
  <c r="C17" i="23" s="1"/>
  <c r="O67" i="23"/>
  <c r="F67" i="23" s="1"/>
  <c r="C18" i="23" s="1"/>
  <c r="O68" i="23"/>
  <c r="F68" i="23" s="1"/>
  <c r="C19" i="23" s="1"/>
  <c r="O69" i="23"/>
  <c r="F69" i="23" s="1"/>
  <c r="O70" i="23"/>
  <c r="F70" i="23" s="1"/>
  <c r="C21" i="23" s="1"/>
  <c r="B22" i="23"/>
  <c r="I76" i="23"/>
  <c r="C22" i="23" s="1"/>
  <c r="I77" i="23"/>
  <c r="C23" i="23" s="1"/>
  <c r="I78" i="23"/>
  <c r="C24" i="23" s="1"/>
  <c r="I79" i="23"/>
  <c r="C25" i="23" s="1"/>
  <c r="I80" i="23"/>
  <c r="C26" i="23" s="1"/>
  <c r="I81" i="23"/>
  <c r="C27" i="23" s="1"/>
  <c r="I82" i="23"/>
  <c r="C28" i="23" s="1"/>
  <c r="B29" i="23"/>
  <c r="N34" i="35" s="1"/>
  <c r="F88" i="23"/>
  <c r="G88" i="23"/>
  <c r="H88" i="23"/>
  <c r="C30" i="23"/>
  <c r="C31" i="23"/>
  <c r="B32" i="23"/>
  <c r="I94" i="23"/>
  <c r="J94" i="23"/>
  <c r="B33" i="23"/>
  <c r="I95" i="23"/>
  <c r="J95" i="23"/>
  <c r="B34" i="23"/>
  <c r="J96" i="23"/>
  <c r="B36" i="23"/>
  <c r="I98" i="23"/>
  <c r="J98" i="23"/>
  <c r="B37" i="23"/>
  <c r="I99" i="23"/>
  <c r="J99" i="23"/>
  <c r="C53" i="24"/>
  <c r="D53" i="24"/>
  <c r="C54" i="24"/>
  <c r="D54" i="24"/>
  <c r="C55" i="24"/>
  <c r="D55" i="24"/>
  <c r="C56" i="24"/>
  <c r="D56" i="24"/>
  <c r="C57" i="24"/>
  <c r="D57" i="24"/>
  <c r="C58" i="24"/>
  <c r="D58" i="24"/>
  <c r="C60" i="24"/>
  <c r="D60" i="24"/>
  <c r="C61" i="24"/>
  <c r="D61" i="24"/>
  <c r="C46" i="24"/>
  <c r="D46" i="24"/>
  <c r="C47" i="24"/>
  <c r="D47" i="24"/>
  <c r="C48" i="24"/>
  <c r="D48" i="24"/>
  <c r="C49" i="24"/>
  <c r="D49" i="24"/>
  <c r="C50" i="24"/>
  <c r="D50" i="24"/>
  <c r="C51" i="24"/>
  <c r="D51" i="24"/>
  <c r="C52" i="24"/>
  <c r="D52" i="24"/>
  <c r="C40" i="24"/>
  <c r="D40" i="24"/>
  <c r="C41" i="24"/>
  <c r="D41" i="24"/>
  <c r="C42" i="24"/>
  <c r="D42" i="24"/>
  <c r="C43" i="24"/>
  <c r="D43" i="24"/>
  <c r="C44" i="24"/>
  <c r="D44" i="24"/>
  <c r="D39" i="24"/>
  <c r="C39" i="24"/>
  <c r="D42" i="32"/>
  <c r="P24" i="32"/>
  <c r="D34" i="32"/>
  <c r="I33" i="32"/>
  <c r="D33" i="32"/>
  <c r="F14" i="16"/>
  <c r="H36" i="28"/>
  <c r="I36" i="28"/>
  <c r="J36" i="28"/>
  <c r="K36" i="28"/>
  <c r="L36" i="28"/>
  <c r="M36" i="28"/>
  <c r="N36" i="28"/>
  <c r="O36" i="28"/>
  <c r="P36" i="28"/>
  <c r="Q36" i="28"/>
  <c r="R36" i="28"/>
  <c r="S36" i="28"/>
  <c r="T36" i="28"/>
  <c r="U36" i="28"/>
  <c r="V36" i="28"/>
  <c r="W36" i="28"/>
  <c r="X36" i="28"/>
  <c r="Y36" i="28"/>
  <c r="Z36" i="28"/>
  <c r="AA36" i="28"/>
  <c r="AB36" i="28"/>
  <c r="G36" i="28"/>
  <c r="AX30" i="10"/>
  <c r="AY30" i="10" s="1"/>
  <c r="AF30" i="10"/>
  <c r="AG30" i="10" s="1"/>
  <c r="M30" i="10"/>
  <c r="AX14" i="10"/>
  <c r="AY14" i="10" s="1"/>
  <c r="AF14" i="10"/>
  <c r="AG14" i="10" s="1"/>
  <c r="M14" i="10"/>
  <c r="E52" i="6"/>
  <c r="AO22" i="35"/>
  <c r="AO23" i="35"/>
  <c r="AO24" i="35"/>
  <c r="AO25" i="35"/>
  <c r="AO26" i="35"/>
  <c r="AO27" i="35"/>
  <c r="AO28" i="35"/>
  <c r="AO29" i="35"/>
  <c r="AT23" i="35"/>
  <c r="AT24" i="35"/>
  <c r="AT25" i="35"/>
  <c r="AT27" i="35"/>
  <c r="AT28" i="35"/>
  <c r="AT29" i="35"/>
  <c r="D88" i="28"/>
  <c r="D89" i="28"/>
  <c r="D91" i="28"/>
  <c r="D86" i="28"/>
  <c r="E88" i="28"/>
  <c r="E89" i="28"/>
  <c r="E91" i="28"/>
  <c r="E86" i="28"/>
  <c r="F88" i="28"/>
  <c r="F89" i="28"/>
  <c r="F91" i="28"/>
  <c r="F86" i="28"/>
  <c r="H52" i="32"/>
  <c r="I52" i="32" s="1"/>
  <c r="I20" i="32"/>
  <c r="I19" i="32"/>
  <c r="I24" i="32"/>
  <c r="I54" i="32"/>
  <c r="I51" i="32"/>
  <c r="I50" i="32"/>
  <c r="I49" i="32"/>
  <c r="I48" i="32"/>
  <c r="I47" i="32"/>
  <c r="I46" i="32"/>
  <c r="I45" i="32"/>
  <c r="I44" i="32"/>
  <c r="I41" i="32"/>
  <c r="I40" i="32"/>
  <c r="I39" i="32"/>
  <c r="I38" i="32"/>
  <c r="I36" i="32"/>
  <c r="I32" i="32"/>
  <c r="I31" i="32"/>
  <c r="I30" i="32"/>
  <c r="I28" i="32"/>
  <c r="I27" i="32"/>
  <c r="I25" i="32"/>
  <c r="I23" i="32"/>
  <c r="I22" i="32"/>
  <c r="I17" i="32"/>
  <c r="I16" i="32"/>
  <c r="I15" i="32"/>
  <c r="I14" i="32"/>
  <c r="I13" i="32"/>
  <c r="I11" i="32"/>
  <c r="I10" i="32"/>
  <c r="I8" i="32"/>
  <c r="I7" i="32"/>
  <c r="M43" i="10"/>
  <c r="AF43" i="10"/>
  <c r="AG43" i="10" s="1"/>
  <c r="AX43" i="10"/>
  <c r="AY43" i="10" s="1"/>
  <c r="I17" i="16"/>
  <c r="Y17" i="16" s="1"/>
  <c r="E17" i="16"/>
  <c r="Z17" i="16"/>
  <c r="AB17" i="16" s="1"/>
  <c r="P17" i="16"/>
  <c r="R17" i="16" s="1"/>
  <c r="K17" i="16"/>
  <c r="M17" i="16" s="1"/>
  <c r="K14" i="16"/>
  <c r="M14" i="16" s="1"/>
  <c r="P14" i="16"/>
  <c r="R14" i="16" s="1"/>
  <c r="Z14" i="16"/>
  <c r="AB14" i="16" s="1"/>
  <c r="E74" i="32"/>
  <c r="E76" i="32"/>
  <c r="B58" i="32"/>
  <c r="F47" i="13"/>
  <c r="F28" i="13"/>
  <c r="F8" i="13"/>
  <c r="F22" i="5"/>
  <c r="F21" i="5"/>
  <c r="D38" i="6"/>
  <c r="E43" i="6"/>
  <c r="G38" i="6"/>
  <c r="B59" i="32"/>
  <c r="I9" i="26" s="1"/>
  <c r="P51" i="20"/>
  <c r="P52" i="20"/>
  <c r="P50" i="20"/>
  <c r="V51" i="20"/>
  <c r="V52" i="20"/>
  <c r="V50" i="20"/>
  <c r="I61" i="32"/>
  <c r="J61" i="32" s="1"/>
  <c r="Q18" i="4"/>
  <c r="A69" i="35"/>
  <c r="Z69" i="35" s="1"/>
  <c r="A70" i="35"/>
  <c r="Z70" i="35" s="1"/>
  <c r="A71" i="35"/>
  <c r="Z71" i="35" s="1"/>
  <c r="A72" i="35"/>
  <c r="Z72" i="35" s="1"/>
  <c r="A73" i="35"/>
  <c r="Z73" i="35" s="1"/>
  <c r="A74" i="35"/>
  <c r="Z74" i="35" s="1"/>
  <c r="A75" i="35"/>
  <c r="Z75" i="35" s="1"/>
  <c r="A76" i="35"/>
  <c r="Z76" i="35" s="1"/>
  <c r="A77" i="35"/>
  <c r="Z77" i="35" s="1"/>
  <c r="A78" i="35"/>
  <c r="Z78" i="35" s="1"/>
  <c r="A79" i="35"/>
  <c r="Z79" i="35" s="1"/>
  <c r="A80" i="35"/>
  <c r="Z80" i="35" s="1"/>
  <c r="A81" i="35"/>
  <c r="Z81" i="35" s="1"/>
  <c r="A82" i="35"/>
  <c r="Z82" i="35" s="1"/>
  <c r="A83" i="35"/>
  <c r="Z83" i="35" s="1"/>
  <c r="A84" i="35"/>
  <c r="Z84" i="35" s="1"/>
  <c r="A85" i="35"/>
  <c r="Z85" i="35" s="1"/>
  <c r="A86" i="35"/>
  <c r="Z86" i="35" s="1"/>
  <c r="A87" i="35"/>
  <c r="Z87" i="35" s="1"/>
  <c r="A89" i="35"/>
  <c r="Z89" i="35" s="1"/>
  <c r="A90" i="35"/>
  <c r="Z90" i="35" s="1"/>
  <c r="A91" i="35"/>
  <c r="Z91" i="35" s="1"/>
  <c r="A92" i="35"/>
  <c r="Z92" i="35" s="1"/>
  <c r="A93" i="35"/>
  <c r="Z93" i="35" s="1"/>
  <c r="A94" i="35"/>
  <c r="Z94" i="35" s="1"/>
  <c r="A95" i="35"/>
  <c r="Z95" i="35" s="1"/>
  <c r="A96" i="35"/>
  <c r="Z96" i="35" s="1"/>
  <c r="A97" i="35"/>
  <c r="Z97" i="35" s="1"/>
  <c r="A98" i="35"/>
  <c r="Z98" i="35" s="1"/>
  <c r="A99" i="35"/>
  <c r="Z99" i="35" s="1"/>
  <c r="A100" i="35"/>
  <c r="Z100" i="35" s="1"/>
  <c r="A101" i="35"/>
  <c r="Z101" i="35" s="1"/>
  <c r="A102" i="35"/>
  <c r="Z102" i="35" s="1"/>
  <c r="A103" i="35"/>
  <c r="Z103" i="35" s="1"/>
  <c r="A104" i="35"/>
  <c r="Z104" i="35" s="1"/>
  <c r="A68" i="35"/>
  <c r="Z68" i="35" s="1"/>
  <c r="A52" i="35"/>
  <c r="A53" i="35"/>
  <c r="A54" i="35"/>
  <c r="A55" i="35"/>
  <c r="A56" i="35"/>
  <c r="A57" i="35"/>
  <c r="A58" i="35"/>
  <c r="A59" i="35"/>
  <c r="A60" i="35"/>
  <c r="A61" i="35"/>
  <c r="A62" i="35"/>
  <c r="A51" i="35"/>
  <c r="U23" i="35"/>
  <c r="L23" i="35"/>
  <c r="L22" i="35"/>
  <c r="P23" i="35"/>
  <c r="P22" i="35"/>
  <c r="Q7" i="4"/>
  <c r="R7" i="4"/>
  <c r="AO30" i="4"/>
  <c r="AP30" i="4" s="1"/>
  <c r="AL30" i="4"/>
  <c r="AM30" i="4" s="1"/>
  <c r="AI30" i="4"/>
  <c r="AJ30" i="4" s="1"/>
  <c r="W30" i="4"/>
  <c r="X30" i="4" s="1"/>
  <c r="T30" i="4"/>
  <c r="U30" i="4" s="1"/>
  <c r="Q30" i="4"/>
  <c r="R30" i="4" s="1"/>
  <c r="AO29" i="4"/>
  <c r="AP29" i="4" s="1"/>
  <c r="AL29" i="4"/>
  <c r="AM29" i="4" s="1"/>
  <c r="AI29" i="4"/>
  <c r="AJ29" i="4" s="1"/>
  <c r="W29" i="4"/>
  <c r="X29" i="4"/>
  <c r="T29" i="4"/>
  <c r="U29" i="4" s="1"/>
  <c r="Q29" i="4"/>
  <c r="R29" i="4"/>
  <c r="AO28" i="4"/>
  <c r="AP28" i="4" s="1"/>
  <c r="AL28" i="4"/>
  <c r="AM28" i="4" s="1"/>
  <c r="AI28" i="4"/>
  <c r="AJ28" i="4" s="1"/>
  <c r="W28" i="4"/>
  <c r="X28" i="4" s="1"/>
  <c r="T28" i="4"/>
  <c r="U28" i="4" s="1"/>
  <c r="Q28" i="4"/>
  <c r="R28" i="4" s="1"/>
  <c r="AO27" i="4"/>
  <c r="AP27" i="4"/>
  <c r="AL27" i="4"/>
  <c r="AM27" i="4" s="1"/>
  <c r="AI27" i="4"/>
  <c r="AJ27" i="4" s="1"/>
  <c r="W27" i="4"/>
  <c r="X27" i="4" s="1"/>
  <c r="T27" i="4"/>
  <c r="U27" i="4" s="1"/>
  <c r="Q27" i="4"/>
  <c r="R27" i="4" s="1"/>
  <c r="AO26" i="4"/>
  <c r="AP26" i="4" s="1"/>
  <c r="AL26" i="4"/>
  <c r="AM26" i="4" s="1"/>
  <c r="AI26" i="4"/>
  <c r="AJ26" i="4" s="1"/>
  <c r="W26" i="4"/>
  <c r="X26" i="4"/>
  <c r="T26" i="4"/>
  <c r="U26" i="4"/>
  <c r="Q26" i="4"/>
  <c r="R26" i="4" s="1"/>
  <c r="AO25" i="4"/>
  <c r="AP25" i="4" s="1"/>
  <c r="AL25" i="4"/>
  <c r="AM25" i="4" s="1"/>
  <c r="AI25" i="4"/>
  <c r="AJ25" i="4" s="1"/>
  <c r="W25" i="4"/>
  <c r="X25" i="4" s="1"/>
  <c r="T25" i="4"/>
  <c r="U25" i="4" s="1"/>
  <c r="Q25" i="4"/>
  <c r="R25" i="4"/>
  <c r="AO24" i="4"/>
  <c r="AP24" i="4"/>
  <c r="AL24" i="4"/>
  <c r="AM24" i="4" s="1"/>
  <c r="AI24" i="4"/>
  <c r="AJ24" i="4" s="1"/>
  <c r="W24" i="4"/>
  <c r="X24" i="4" s="1"/>
  <c r="T24" i="4"/>
  <c r="U24" i="4"/>
  <c r="Q24" i="4"/>
  <c r="R24" i="4"/>
  <c r="AO23" i="4"/>
  <c r="AP23" i="4" s="1"/>
  <c r="AL23" i="4"/>
  <c r="AM23" i="4" s="1"/>
  <c r="AI23" i="4"/>
  <c r="AJ23" i="4" s="1"/>
  <c r="W23" i="4"/>
  <c r="X23" i="4" s="1"/>
  <c r="T23" i="4"/>
  <c r="U23" i="4" s="1"/>
  <c r="Q23" i="4"/>
  <c r="R23" i="4" s="1"/>
  <c r="AO20" i="4"/>
  <c r="AP20" i="4" s="1"/>
  <c r="AL20" i="4"/>
  <c r="AM20" i="4"/>
  <c r="AI20" i="4"/>
  <c r="AJ20" i="4" s="1"/>
  <c r="W20" i="4"/>
  <c r="X20" i="4"/>
  <c r="T20" i="4"/>
  <c r="U20" i="4"/>
  <c r="Q20" i="4"/>
  <c r="R20" i="4"/>
  <c r="AO19" i="4"/>
  <c r="AP19" i="4"/>
  <c r="AL19" i="4"/>
  <c r="AM19" i="4" s="1"/>
  <c r="AI19" i="4"/>
  <c r="AJ19" i="4" s="1"/>
  <c r="W19" i="4"/>
  <c r="X19" i="4" s="1"/>
  <c r="T19" i="4"/>
  <c r="U19" i="4" s="1"/>
  <c r="Q19" i="4"/>
  <c r="R19" i="4"/>
  <c r="AO18" i="4"/>
  <c r="AP18" i="4" s="1"/>
  <c r="AL18" i="4"/>
  <c r="AM18" i="4"/>
  <c r="AI18" i="4"/>
  <c r="AJ18" i="4" s="1"/>
  <c r="W18" i="4"/>
  <c r="X18" i="4" s="1"/>
  <c r="T18" i="4"/>
  <c r="U18" i="4" s="1"/>
  <c r="R18" i="4"/>
  <c r="AO12" i="4"/>
  <c r="AP12" i="4" s="1"/>
  <c r="AL12" i="4"/>
  <c r="AM12" i="4" s="1"/>
  <c r="AI12" i="4"/>
  <c r="AJ12" i="4" s="1"/>
  <c r="W12" i="4"/>
  <c r="X12" i="4" s="1"/>
  <c r="T12" i="4"/>
  <c r="U12" i="4" s="1"/>
  <c r="Q12" i="4"/>
  <c r="R12" i="4" s="1"/>
  <c r="AO11" i="4"/>
  <c r="AP11" i="4" s="1"/>
  <c r="AL11" i="4"/>
  <c r="AM11" i="4" s="1"/>
  <c r="AI11" i="4"/>
  <c r="AJ11" i="4" s="1"/>
  <c r="W11" i="4"/>
  <c r="X11" i="4" s="1"/>
  <c r="T11" i="4"/>
  <c r="U11" i="4" s="1"/>
  <c r="Q11" i="4"/>
  <c r="R11" i="4" s="1"/>
  <c r="AO8" i="4"/>
  <c r="AP8" i="4" s="1"/>
  <c r="AL8" i="4"/>
  <c r="AM8" i="4" s="1"/>
  <c r="AI8" i="4"/>
  <c r="AJ8" i="4" s="1"/>
  <c r="W8" i="4"/>
  <c r="X8" i="4" s="1"/>
  <c r="T8" i="4"/>
  <c r="U8" i="4" s="1"/>
  <c r="Q8" i="4"/>
  <c r="R8" i="4" s="1"/>
  <c r="AO7" i="4"/>
  <c r="AP7" i="4" s="1"/>
  <c r="AL7" i="4"/>
  <c r="AM7" i="4" s="1"/>
  <c r="AI7" i="4"/>
  <c r="AJ7" i="4" s="1"/>
  <c r="W7" i="4"/>
  <c r="X7" i="4" s="1"/>
  <c r="T7" i="4"/>
  <c r="U7" i="4" s="1"/>
  <c r="AF9" i="17"/>
  <c r="AG9" i="17"/>
  <c r="AI9" i="17"/>
  <c r="AJ9" i="17" s="1"/>
  <c r="AL9" i="17"/>
  <c r="AM9" i="17" s="1"/>
  <c r="AX9" i="17"/>
  <c r="AY9" i="17"/>
  <c r="BA9" i="17"/>
  <c r="BB9" i="17" s="1"/>
  <c r="BD9" i="17"/>
  <c r="BE9" i="17" s="1"/>
  <c r="AF10" i="17"/>
  <c r="AG10" i="17" s="1"/>
  <c r="AI10" i="17"/>
  <c r="AJ10" i="17" s="1"/>
  <c r="AL10" i="17"/>
  <c r="AM10" i="17"/>
  <c r="AX10" i="17"/>
  <c r="AY10" i="17" s="1"/>
  <c r="BA10" i="17"/>
  <c r="BB10" i="17"/>
  <c r="BD10" i="17"/>
  <c r="BE10" i="17" s="1"/>
  <c r="AF11" i="17"/>
  <c r="AG11" i="17" s="1"/>
  <c r="AI11" i="17"/>
  <c r="AJ11" i="17" s="1"/>
  <c r="AL11" i="17"/>
  <c r="AM11" i="17" s="1"/>
  <c r="AX11" i="17"/>
  <c r="AY11" i="17"/>
  <c r="BA11" i="17"/>
  <c r="BB11" i="17"/>
  <c r="BD11" i="17"/>
  <c r="BE11" i="17" s="1"/>
  <c r="AF12" i="17"/>
  <c r="AG12" i="17" s="1"/>
  <c r="AI12" i="17"/>
  <c r="AJ12" i="17" s="1"/>
  <c r="AL12" i="17"/>
  <c r="AM12" i="17" s="1"/>
  <c r="AX12" i="17"/>
  <c r="AY12" i="17" s="1"/>
  <c r="BA12" i="17"/>
  <c r="BB12" i="17"/>
  <c r="BD12" i="17"/>
  <c r="BE12" i="17" s="1"/>
  <c r="AF13" i="17"/>
  <c r="AG13" i="17" s="1"/>
  <c r="AI13" i="17"/>
  <c r="AJ13" i="17" s="1"/>
  <c r="AL13" i="17"/>
  <c r="AM13" i="17" s="1"/>
  <c r="AX13" i="17"/>
  <c r="AY13" i="17" s="1"/>
  <c r="BA13" i="17"/>
  <c r="BB13" i="17"/>
  <c r="BD13" i="17"/>
  <c r="BE13" i="17" s="1"/>
  <c r="AF14" i="17"/>
  <c r="AG14" i="17" s="1"/>
  <c r="AI14" i="17"/>
  <c r="AJ14" i="17" s="1"/>
  <c r="AL14" i="17"/>
  <c r="AM14" i="17"/>
  <c r="AX14" i="17"/>
  <c r="AY14" i="17" s="1"/>
  <c r="BA14" i="17"/>
  <c r="BB14" i="17"/>
  <c r="BD14" i="17"/>
  <c r="BE14" i="17" s="1"/>
  <c r="AF15" i="17"/>
  <c r="AG15" i="17" s="1"/>
  <c r="AI15" i="17"/>
  <c r="AJ15" i="17" s="1"/>
  <c r="AL15" i="17"/>
  <c r="AM15" i="17" s="1"/>
  <c r="AX15" i="17"/>
  <c r="AY15" i="17"/>
  <c r="BA15" i="17"/>
  <c r="BB15" i="17"/>
  <c r="BD15" i="17"/>
  <c r="BE15" i="17" s="1"/>
  <c r="AF16" i="17"/>
  <c r="AG16" i="17" s="1"/>
  <c r="AI16" i="17"/>
  <c r="AJ16" i="17" s="1"/>
  <c r="AL16" i="17"/>
  <c r="AM16" i="17" s="1"/>
  <c r="AX16" i="17"/>
  <c r="AY16" i="17" s="1"/>
  <c r="BA16" i="17"/>
  <c r="BB16" i="17" s="1"/>
  <c r="BD16" i="17"/>
  <c r="BE16" i="17" s="1"/>
  <c r="AF17" i="17"/>
  <c r="AG17" i="17" s="1"/>
  <c r="AI17" i="17"/>
  <c r="AJ17" i="17" s="1"/>
  <c r="AL17" i="17"/>
  <c r="AM17" i="17" s="1"/>
  <c r="AX17" i="17"/>
  <c r="AY17" i="17" s="1"/>
  <c r="BA17" i="17"/>
  <c r="BB17" i="17"/>
  <c r="BD17" i="17"/>
  <c r="BE17" i="17" s="1"/>
  <c r="AF18" i="17"/>
  <c r="AG18" i="17" s="1"/>
  <c r="E18" i="17"/>
  <c r="BA18" i="17" s="1"/>
  <c r="AL18" i="17"/>
  <c r="AM18" i="17" s="1"/>
  <c r="AX18" i="17"/>
  <c r="AY18" i="17" s="1"/>
  <c r="BD18" i="17"/>
  <c r="BE18" i="17"/>
  <c r="AF19" i="17"/>
  <c r="AG19" i="17" s="1"/>
  <c r="E19" i="17"/>
  <c r="AL19" i="17"/>
  <c r="AM19" i="17" s="1"/>
  <c r="AX19" i="17"/>
  <c r="AY19" i="17" s="1"/>
  <c r="BD19" i="17"/>
  <c r="BE19" i="17" s="1"/>
  <c r="AF20" i="17"/>
  <c r="AG20" i="17" s="1"/>
  <c r="E20" i="17"/>
  <c r="AL20" i="17"/>
  <c r="AM20" i="17" s="1"/>
  <c r="AX20" i="17"/>
  <c r="AY20" i="17" s="1"/>
  <c r="BD20" i="17"/>
  <c r="BE20" i="17" s="1"/>
  <c r="AF21" i="17"/>
  <c r="AG21" i="17"/>
  <c r="AI21" i="17"/>
  <c r="AJ21" i="17" s="1"/>
  <c r="AL21" i="17"/>
  <c r="AM21" i="17"/>
  <c r="AX21" i="17"/>
  <c r="AY21" i="17" s="1"/>
  <c r="BA21" i="17"/>
  <c r="BB21" i="17"/>
  <c r="BD21" i="17"/>
  <c r="BE21" i="17" s="1"/>
  <c r="E22" i="17"/>
  <c r="AI22" i="17"/>
  <c r="AJ22" i="17" s="1"/>
  <c r="AL22" i="17"/>
  <c r="AM22" i="17"/>
  <c r="BA22" i="17"/>
  <c r="BB22" i="17" s="1"/>
  <c r="BD22" i="17"/>
  <c r="BE22" i="17" s="1"/>
  <c r="AF23" i="17"/>
  <c r="AG23" i="17" s="1"/>
  <c r="AI23" i="17"/>
  <c r="AJ23" i="17" s="1"/>
  <c r="AL23" i="17"/>
  <c r="AM23" i="17"/>
  <c r="AX23" i="17"/>
  <c r="AY23" i="17" s="1"/>
  <c r="BA23" i="17"/>
  <c r="BB23" i="17" s="1"/>
  <c r="BD23" i="17"/>
  <c r="BE23" i="17" s="1"/>
  <c r="AF24" i="17"/>
  <c r="AG24" i="17" s="1"/>
  <c r="AI24" i="17"/>
  <c r="AJ24" i="17" s="1"/>
  <c r="AL24" i="17"/>
  <c r="AM24" i="17"/>
  <c r="AX24" i="17"/>
  <c r="AY24" i="17" s="1"/>
  <c r="BA24" i="17"/>
  <c r="BB24" i="17"/>
  <c r="BD24" i="17"/>
  <c r="BE24" i="17" s="1"/>
  <c r="AF25" i="17"/>
  <c r="AG25" i="17" s="1"/>
  <c r="AI25" i="17"/>
  <c r="AJ25" i="17"/>
  <c r="AL25" i="17"/>
  <c r="AM25" i="17"/>
  <c r="AX25" i="17"/>
  <c r="AY25" i="17" s="1"/>
  <c r="BA25" i="17"/>
  <c r="BB25" i="17"/>
  <c r="BD25" i="17"/>
  <c r="BE25" i="17" s="1"/>
  <c r="AF26" i="17"/>
  <c r="AG26" i="17" s="1"/>
  <c r="AI26" i="17"/>
  <c r="AJ26" i="17" s="1"/>
  <c r="AL26" i="17"/>
  <c r="AM26" i="17" s="1"/>
  <c r="AX26" i="17"/>
  <c r="AY26" i="17" s="1"/>
  <c r="BA26" i="17"/>
  <c r="BB26" i="17"/>
  <c r="BD26" i="17"/>
  <c r="BE26" i="17" s="1"/>
  <c r="AF27" i="17"/>
  <c r="AG27" i="17" s="1"/>
  <c r="AI27" i="17"/>
  <c r="AJ27" i="17" s="1"/>
  <c r="AL27" i="17"/>
  <c r="AM27" i="17"/>
  <c r="AX27" i="17"/>
  <c r="AY27" i="17" s="1"/>
  <c r="BA27" i="17"/>
  <c r="BB27" i="17" s="1"/>
  <c r="BD27" i="17"/>
  <c r="BE27" i="17" s="1"/>
  <c r="AF28" i="17"/>
  <c r="AG28" i="17" s="1"/>
  <c r="AI28" i="17"/>
  <c r="AJ28" i="17" s="1"/>
  <c r="AL28" i="17"/>
  <c r="AM28" i="17"/>
  <c r="AX28" i="17"/>
  <c r="AY28" i="17" s="1"/>
  <c r="BA28" i="17"/>
  <c r="BB28" i="17"/>
  <c r="BD28" i="17"/>
  <c r="BE28" i="17" s="1"/>
  <c r="AF29" i="17"/>
  <c r="AG29" i="17" s="1"/>
  <c r="AI29" i="17"/>
  <c r="AJ29" i="17"/>
  <c r="AL29" i="17"/>
  <c r="AM29" i="17"/>
  <c r="AX29" i="17"/>
  <c r="AY29" i="17" s="1"/>
  <c r="BA29" i="17"/>
  <c r="BB29" i="17"/>
  <c r="BD29" i="17"/>
  <c r="BE29" i="17" s="1"/>
  <c r="AF30" i="17"/>
  <c r="AG30" i="17" s="1"/>
  <c r="E30" i="17"/>
  <c r="BA30" i="17" s="1"/>
  <c r="AL30" i="17"/>
  <c r="AM30" i="17" s="1"/>
  <c r="AX30" i="17"/>
  <c r="AY30" i="17" s="1"/>
  <c r="BD30" i="17"/>
  <c r="BE30" i="17" s="1"/>
  <c r="AF31" i="17"/>
  <c r="AG31" i="17" s="1"/>
  <c r="E31" i="17"/>
  <c r="AL31" i="17"/>
  <c r="AM31" i="17" s="1"/>
  <c r="AX31" i="17"/>
  <c r="AY31" i="17" s="1"/>
  <c r="BD31" i="17"/>
  <c r="BE31" i="17" s="1"/>
  <c r="AF32" i="17"/>
  <c r="AG32" i="17" s="1"/>
  <c r="AI32" i="17"/>
  <c r="AJ32" i="17" s="1"/>
  <c r="AL32" i="17"/>
  <c r="AM32" i="17" s="1"/>
  <c r="AX32" i="17"/>
  <c r="AY32" i="17" s="1"/>
  <c r="BA32" i="17"/>
  <c r="BB32" i="17" s="1"/>
  <c r="BD32" i="17"/>
  <c r="BE32" i="17"/>
  <c r="AF33" i="17"/>
  <c r="AG33" i="17" s="1"/>
  <c r="AI33" i="17"/>
  <c r="AJ33" i="17"/>
  <c r="AL33" i="17"/>
  <c r="AM33" i="17" s="1"/>
  <c r="AX33" i="17"/>
  <c r="AY33" i="17" s="1"/>
  <c r="BA33" i="17"/>
  <c r="BB33" i="17" s="1"/>
  <c r="BD33" i="17"/>
  <c r="BE33" i="17" s="1"/>
  <c r="AF34" i="17"/>
  <c r="AG34" i="17" s="1"/>
  <c r="AI34" i="17"/>
  <c r="AJ34" i="17"/>
  <c r="AL34" i="17"/>
  <c r="AM34" i="17" s="1"/>
  <c r="AX34" i="17"/>
  <c r="AY34" i="17" s="1"/>
  <c r="BA34" i="17"/>
  <c r="BB34" i="17" s="1"/>
  <c r="BD34" i="17"/>
  <c r="BE34" i="17" s="1"/>
  <c r="AF35" i="17"/>
  <c r="AG35" i="17" s="1"/>
  <c r="AI35" i="17"/>
  <c r="AJ35" i="17"/>
  <c r="AL35" i="17"/>
  <c r="AM35" i="17"/>
  <c r="AX35" i="17"/>
  <c r="AY35" i="17" s="1"/>
  <c r="BA35" i="17"/>
  <c r="BB35" i="17" s="1"/>
  <c r="BD35" i="17"/>
  <c r="BE35" i="17"/>
  <c r="AF36" i="17"/>
  <c r="AG36" i="17" s="1"/>
  <c r="AI36" i="17"/>
  <c r="AJ36" i="17"/>
  <c r="AL36" i="17"/>
  <c r="AM36" i="17"/>
  <c r="AX36" i="17"/>
  <c r="AY36" i="17"/>
  <c r="BA36" i="17"/>
  <c r="BB36" i="17" s="1"/>
  <c r="BD36" i="17"/>
  <c r="BE36" i="17"/>
  <c r="AF37" i="17"/>
  <c r="AG37" i="17" s="1"/>
  <c r="AI37" i="17"/>
  <c r="AJ37" i="17"/>
  <c r="AL37" i="17"/>
  <c r="AM37" i="17" s="1"/>
  <c r="AX37" i="17"/>
  <c r="AY37" i="17" s="1"/>
  <c r="BA37" i="17"/>
  <c r="BB37" i="17"/>
  <c r="BD37" i="17"/>
  <c r="BE37" i="17" s="1"/>
  <c r="AF38" i="17"/>
  <c r="AG38" i="17" s="1"/>
  <c r="AI38" i="17"/>
  <c r="AJ38" i="17" s="1"/>
  <c r="AL38" i="17"/>
  <c r="AM38" i="17"/>
  <c r="AX38" i="17"/>
  <c r="AY38" i="17"/>
  <c r="BA38" i="17"/>
  <c r="BB38" i="17" s="1"/>
  <c r="BD38" i="17"/>
  <c r="BE38" i="17" s="1"/>
  <c r="AF39" i="17"/>
  <c r="AG39" i="17" s="1"/>
  <c r="AI39" i="17"/>
  <c r="AJ39" i="17" s="1"/>
  <c r="AL39" i="17"/>
  <c r="AM39" i="17" s="1"/>
  <c r="AX39" i="17"/>
  <c r="AY39" i="17" s="1"/>
  <c r="BA39" i="17"/>
  <c r="BB39" i="17"/>
  <c r="BD39" i="17"/>
  <c r="BE39" i="17" s="1"/>
  <c r="AF40" i="17"/>
  <c r="AG40" i="17" s="1"/>
  <c r="AI40" i="17"/>
  <c r="AJ40" i="17" s="1"/>
  <c r="AL40" i="17"/>
  <c r="AM40" i="17" s="1"/>
  <c r="AX40" i="17"/>
  <c r="AY40" i="17" s="1"/>
  <c r="BA40" i="17"/>
  <c r="BB40" i="17"/>
  <c r="BD40" i="17"/>
  <c r="BE40" i="17" s="1"/>
  <c r="AF41" i="17"/>
  <c r="AG41" i="17" s="1"/>
  <c r="AI41" i="17"/>
  <c r="AJ41" i="17" s="1"/>
  <c r="AL41" i="17"/>
  <c r="AM41" i="17" s="1"/>
  <c r="AX41" i="17"/>
  <c r="AY41" i="17"/>
  <c r="BA41" i="17"/>
  <c r="BB41" i="17" s="1"/>
  <c r="BD41" i="17"/>
  <c r="BE41" i="17" s="1"/>
  <c r="AF42" i="17"/>
  <c r="AG42" i="17" s="1"/>
  <c r="AI42" i="17"/>
  <c r="AJ42" i="17" s="1"/>
  <c r="AL42" i="17"/>
  <c r="AM42" i="17" s="1"/>
  <c r="AX42" i="17"/>
  <c r="AY42" i="17" s="1"/>
  <c r="BA42" i="17"/>
  <c r="BB42" i="17"/>
  <c r="BD42" i="17"/>
  <c r="BE42" i="17" s="1"/>
  <c r="AF43" i="17"/>
  <c r="AG43" i="17" s="1"/>
  <c r="AI43" i="17"/>
  <c r="AJ43" i="17" s="1"/>
  <c r="AL43" i="17"/>
  <c r="AM43" i="17" s="1"/>
  <c r="AX43" i="17"/>
  <c r="AY43" i="17" s="1"/>
  <c r="BA43" i="17"/>
  <c r="BB43" i="17"/>
  <c r="BD43" i="17"/>
  <c r="BE43" i="17" s="1"/>
  <c r="AF44" i="17"/>
  <c r="AG44" i="17" s="1"/>
  <c r="AI44" i="17"/>
  <c r="AJ44" i="17" s="1"/>
  <c r="AL44" i="17"/>
  <c r="AM44" i="17" s="1"/>
  <c r="AX44" i="17"/>
  <c r="AY44" i="17"/>
  <c r="BA44" i="17"/>
  <c r="BB44" i="17" s="1"/>
  <c r="BD44" i="17"/>
  <c r="BE44" i="17" s="1"/>
  <c r="AF45" i="17"/>
  <c r="AG45" i="17" s="1"/>
  <c r="AI45" i="17"/>
  <c r="AJ45" i="17" s="1"/>
  <c r="AL45" i="17"/>
  <c r="AM45" i="17" s="1"/>
  <c r="AX45" i="17"/>
  <c r="AY45" i="17" s="1"/>
  <c r="BA45" i="17"/>
  <c r="BB45" i="17" s="1"/>
  <c r="BD45" i="17"/>
  <c r="BE45" i="17" s="1"/>
  <c r="AF46" i="17"/>
  <c r="AG46" i="17" s="1"/>
  <c r="AI46" i="17"/>
  <c r="AJ46" i="17" s="1"/>
  <c r="AL46" i="17"/>
  <c r="AM46" i="17" s="1"/>
  <c r="AX46" i="17"/>
  <c r="AY46" i="17"/>
  <c r="BA46" i="17"/>
  <c r="BB46" i="17" s="1"/>
  <c r="BD46" i="17"/>
  <c r="BE46" i="17" s="1"/>
  <c r="AF47" i="17"/>
  <c r="AG47" i="17" s="1"/>
  <c r="AI47" i="17"/>
  <c r="AJ47" i="17" s="1"/>
  <c r="AL47" i="17"/>
  <c r="AM47" i="17" s="1"/>
  <c r="AX47" i="17"/>
  <c r="AY47" i="17"/>
  <c r="BA47" i="17"/>
  <c r="BB47" i="17" s="1"/>
  <c r="BD47" i="17"/>
  <c r="BE47" i="17" s="1"/>
  <c r="AF48" i="17"/>
  <c r="AG48" i="17" s="1"/>
  <c r="AI48" i="17"/>
  <c r="AJ48" i="17" s="1"/>
  <c r="AL48" i="17"/>
  <c r="AM48" i="17" s="1"/>
  <c r="AX48" i="17"/>
  <c r="AY48" i="17"/>
  <c r="BA48" i="17"/>
  <c r="BB48" i="17" s="1"/>
  <c r="BD48" i="17"/>
  <c r="BE48" i="17" s="1"/>
  <c r="AF49" i="17"/>
  <c r="AG49" i="17" s="1"/>
  <c r="AI49" i="17"/>
  <c r="AJ49" i="17" s="1"/>
  <c r="AL49" i="17"/>
  <c r="AM49" i="17" s="1"/>
  <c r="AX49" i="17"/>
  <c r="AY49" i="17"/>
  <c r="BA49" i="17"/>
  <c r="BB49" i="17" s="1"/>
  <c r="BD49" i="17"/>
  <c r="BE49" i="17" s="1"/>
  <c r="AF50" i="17"/>
  <c r="AG50" i="17" s="1"/>
  <c r="AI50" i="17"/>
  <c r="AJ50" i="17" s="1"/>
  <c r="AL50" i="17"/>
  <c r="AM50" i="17" s="1"/>
  <c r="AX50" i="17"/>
  <c r="AY50" i="17"/>
  <c r="BA50" i="17"/>
  <c r="BB50" i="17" s="1"/>
  <c r="BD50" i="17"/>
  <c r="BE50" i="17" s="1"/>
  <c r="AF51" i="17"/>
  <c r="AG51" i="17" s="1"/>
  <c r="AI51" i="17"/>
  <c r="AJ51" i="17" s="1"/>
  <c r="AL51" i="17"/>
  <c r="AM51" i="17" s="1"/>
  <c r="AX51" i="17"/>
  <c r="AY51" i="17" s="1"/>
  <c r="BA51" i="17"/>
  <c r="BB51" i="17"/>
  <c r="BD51" i="17"/>
  <c r="BE51" i="17" s="1"/>
  <c r="AF52" i="17"/>
  <c r="AG52" i="17" s="1"/>
  <c r="AI52" i="17"/>
  <c r="AJ52" i="17" s="1"/>
  <c r="AL52" i="17"/>
  <c r="AM52" i="17" s="1"/>
  <c r="AX52" i="17"/>
  <c r="AY52" i="17"/>
  <c r="BA52" i="17"/>
  <c r="BB52" i="17"/>
  <c r="BD52" i="17"/>
  <c r="BE52" i="17" s="1"/>
  <c r="AF53" i="17"/>
  <c r="AG53" i="17" s="1"/>
  <c r="AI53" i="17"/>
  <c r="AJ53" i="17" s="1"/>
  <c r="AL53" i="17"/>
  <c r="AM53" i="17" s="1"/>
  <c r="AX53" i="17"/>
  <c r="AY53" i="17" s="1"/>
  <c r="BA53" i="17"/>
  <c r="BB53" i="17" s="1"/>
  <c r="BD53" i="17"/>
  <c r="BE53" i="17" s="1"/>
  <c r="AF54" i="17"/>
  <c r="AG54" i="17" s="1"/>
  <c r="AI54" i="17"/>
  <c r="AJ54" i="17" s="1"/>
  <c r="AL54" i="17"/>
  <c r="AM54" i="17" s="1"/>
  <c r="AX54" i="17"/>
  <c r="AY54" i="17" s="1"/>
  <c r="BA54" i="17"/>
  <c r="BB54" i="17" s="1"/>
  <c r="BD54" i="17"/>
  <c r="BE54" i="17" s="1"/>
  <c r="AF55" i="17"/>
  <c r="AG55" i="17"/>
  <c r="AI55" i="17"/>
  <c r="AJ55" i="17" s="1"/>
  <c r="AL55" i="17"/>
  <c r="AM55" i="17" s="1"/>
  <c r="AX55" i="17"/>
  <c r="AY55" i="17" s="1"/>
  <c r="BA55" i="17"/>
  <c r="BB55" i="17" s="1"/>
  <c r="BD55" i="17"/>
  <c r="BE55" i="17" s="1"/>
  <c r="AF56" i="17"/>
  <c r="AG56" i="17"/>
  <c r="AI56" i="17"/>
  <c r="AJ56" i="17"/>
  <c r="AL56" i="17"/>
  <c r="AM56" i="17"/>
  <c r="AX56" i="17"/>
  <c r="AY56" i="17" s="1"/>
  <c r="BA56" i="17"/>
  <c r="BB56" i="17" s="1"/>
  <c r="BD56" i="17"/>
  <c r="BE56" i="17" s="1"/>
  <c r="AF57" i="17"/>
  <c r="AG57" i="17"/>
  <c r="AI57" i="17"/>
  <c r="AJ57" i="17" s="1"/>
  <c r="AL57" i="17"/>
  <c r="AM57" i="17" s="1"/>
  <c r="AX57" i="17"/>
  <c r="AY57" i="17" s="1"/>
  <c r="BA57" i="17"/>
  <c r="BB57" i="17" s="1"/>
  <c r="BD57" i="17"/>
  <c r="BE57" i="17" s="1"/>
  <c r="AF58" i="17"/>
  <c r="AG58" i="17" s="1"/>
  <c r="AI58" i="17"/>
  <c r="AJ58" i="17" s="1"/>
  <c r="AL58" i="17"/>
  <c r="AM58" i="17"/>
  <c r="AX58" i="17"/>
  <c r="AY58" i="17" s="1"/>
  <c r="BA58" i="17"/>
  <c r="BB58" i="17" s="1"/>
  <c r="BD58" i="17"/>
  <c r="BE58" i="17" s="1"/>
  <c r="AF59" i="17"/>
  <c r="AG59" i="17"/>
  <c r="AI59" i="17"/>
  <c r="AJ59" i="17" s="1"/>
  <c r="AL59" i="17"/>
  <c r="AM59" i="17"/>
  <c r="AX59" i="17"/>
  <c r="AY59" i="17" s="1"/>
  <c r="BA59" i="17"/>
  <c r="BB59" i="17" s="1"/>
  <c r="BD59" i="17"/>
  <c r="BE59" i="17" s="1"/>
  <c r="AF60" i="17"/>
  <c r="AG60" i="17"/>
  <c r="AI60" i="17"/>
  <c r="AJ60" i="17"/>
  <c r="AL60" i="17"/>
  <c r="AM60" i="17" s="1"/>
  <c r="AX60" i="17"/>
  <c r="AY60" i="17" s="1"/>
  <c r="BA60" i="17"/>
  <c r="BB60" i="17" s="1"/>
  <c r="BD60" i="17"/>
  <c r="BE60" i="17" s="1"/>
  <c r="M104" i="20"/>
  <c r="M102" i="20"/>
  <c r="M97" i="20"/>
  <c r="M96" i="20"/>
  <c r="M95" i="20"/>
  <c r="EK71" i="31"/>
  <c r="M88" i="20"/>
  <c r="M87" i="20"/>
  <c r="M86" i="20"/>
  <c r="C22" i="31" s="1"/>
  <c r="M83" i="20"/>
  <c r="C19" i="31" s="1"/>
  <c r="M79" i="20"/>
  <c r="M78" i="20"/>
  <c r="M74" i="20"/>
  <c r="M73" i="20"/>
  <c r="M63" i="20"/>
  <c r="M61" i="20"/>
  <c r="M60" i="20"/>
  <c r="C10" i="31"/>
  <c r="NW57" i="31" s="1"/>
  <c r="M27" i="20"/>
  <c r="C6" i="31" s="1"/>
  <c r="M23" i="20"/>
  <c r="M22" i="20"/>
  <c r="C29" i="1" s="1"/>
  <c r="M14" i="20"/>
  <c r="M13" i="20"/>
  <c r="M9" i="20"/>
  <c r="M8" i="20"/>
  <c r="X32" i="20"/>
  <c r="Y32" i="20" s="1"/>
  <c r="AD32" i="20"/>
  <c r="AE32" i="20" s="1"/>
  <c r="AP32" i="20"/>
  <c r="AQ32" i="20" s="1"/>
  <c r="AV32" i="20"/>
  <c r="AW32" i="20" s="1"/>
  <c r="X33" i="20"/>
  <c r="Y33" i="20" s="1"/>
  <c r="AA33" i="20"/>
  <c r="AB33" i="20" s="1"/>
  <c r="AD33" i="20"/>
  <c r="AE33" i="20" s="1"/>
  <c r="AP33" i="20"/>
  <c r="AQ33" i="20" s="1"/>
  <c r="AS33" i="20"/>
  <c r="AT33" i="20" s="1"/>
  <c r="AV33" i="20"/>
  <c r="AW33" i="20" s="1"/>
  <c r="X34" i="20"/>
  <c r="Y34" i="20" s="1"/>
  <c r="AA34" i="20"/>
  <c r="AB34" i="20" s="1"/>
  <c r="AD34" i="20"/>
  <c r="AE34" i="20" s="1"/>
  <c r="AP34" i="20"/>
  <c r="AQ34" i="20" s="1"/>
  <c r="AS34" i="20"/>
  <c r="AT34" i="20" s="1"/>
  <c r="AV34" i="20"/>
  <c r="AW34" i="20" s="1"/>
  <c r="X35" i="20"/>
  <c r="Y35" i="20" s="1"/>
  <c r="AA35" i="20"/>
  <c r="AB35" i="20" s="1"/>
  <c r="AD35" i="20"/>
  <c r="AE35" i="20" s="1"/>
  <c r="AP35" i="20"/>
  <c r="AQ35" i="20" s="1"/>
  <c r="AS35" i="20"/>
  <c r="AT35" i="20" s="1"/>
  <c r="AV35" i="20"/>
  <c r="AW35" i="20" s="1"/>
  <c r="X36" i="20"/>
  <c r="Y36" i="20" s="1"/>
  <c r="AA36" i="20"/>
  <c r="AB36" i="20" s="1"/>
  <c r="AD36" i="20"/>
  <c r="AE36" i="20" s="1"/>
  <c r="AP36" i="20"/>
  <c r="AQ36" i="20" s="1"/>
  <c r="AS36" i="20"/>
  <c r="AT36" i="20" s="1"/>
  <c r="AV36" i="20"/>
  <c r="AW36" i="20" s="1"/>
  <c r="E32" i="20"/>
  <c r="AA32" i="20" s="1"/>
  <c r="AB32" i="20" s="1"/>
  <c r="T32" i="20"/>
  <c r="E69" i="20"/>
  <c r="AJ69" i="20" s="1"/>
  <c r="AK69" i="20" s="1"/>
  <c r="E31" i="20"/>
  <c r="AG31" i="20" s="1"/>
  <c r="X71" i="20"/>
  <c r="Y71" i="20" s="1"/>
  <c r="AA71" i="20"/>
  <c r="AB71" i="20" s="1"/>
  <c r="AD71" i="20"/>
  <c r="AE71" i="20" s="1"/>
  <c r="AP71" i="20"/>
  <c r="AQ71" i="20" s="1"/>
  <c r="AS71" i="20"/>
  <c r="AT71" i="20" s="1"/>
  <c r="AV71" i="20"/>
  <c r="AW71" i="20" s="1"/>
  <c r="X72" i="20"/>
  <c r="Y72" i="20" s="1"/>
  <c r="AA72" i="20"/>
  <c r="AB72" i="20" s="1"/>
  <c r="AD72" i="20"/>
  <c r="AE72" i="20" s="1"/>
  <c r="AP72" i="20"/>
  <c r="AQ72" i="20" s="1"/>
  <c r="AS72" i="20"/>
  <c r="AT72" i="20" s="1"/>
  <c r="AV72" i="20"/>
  <c r="AW72" i="20" s="1"/>
  <c r="X73" i="20"/>
  <c r="Y73" i="20" s="1"/>
  <c r="AA73" i="20"/>
  <c r="AB73" i="20" s="1"/>
  <c r="AD73" i="20"/>
  <c r="AE73" i="20" s="1"/>
  <c r="AP73" i="20"/>
  <c r="AQ73" i="20" s="1"/>
  <c r="AS73" i="20"/>
  <c r="AT73" i="20" s="1"/>
  <c r="AV73" i="20"/>
  <c r="AW73" i="20" s="1"/>
  <c r="X74" i="20"/>
  <c r="Y74" i="20" s="1"/>
  <c r="AA74" i="20"/>
  <c r="AB74" i="20" s="1"/>
  <c r="AD74" i="20"/>
  <c r="AE74" i="20" s="1"/>
  <c r="AP74" i="20"/>
  <c r="AQ74" i="20" s="1"/>
  <c r="AS74" i="20"/>
  <c r="AT74" i="20" s="1"/>
  <c r="AV74" i="20"/>
  <c r="AW74" i="20" s="1"/>
  <c r="X75" i="20"/>
  <c r="Y75" i="20" s="1"/>
  <c r="AA75" i="20"/>
  <c r="AB75" i="20" s="1"/>
  <c r="AD75" i="20"/>
  <c r="AE75" i="20" s="1"/>
  <c r="AP75" i="20"/>
  <c r="AQ75" i="20" s="1"/>
  <c r="AS75" i="20"/>
  <c r="AT75" i="20" s="1"/>
  <c r="AV75" i="20"/>
  <c r="AW75" i="20" s="1"/>
  <c r="X76" i="20"/>
  <c r="Y76" i="20" s="1"/>
  <c r="AA76" i="20"/>
  <c r="AB76" i="20" s="1"/>
  <c r="AD76" i="20"/>
  <c r="AE76" i="20" s="1"/>
  <c r="AP76" i="20"/>
  <c r="AQ76" i="20" s="1"/>
  <c r="AS76" i="20"/>
  <c r="AT76" i="20" s="1"/>
  <c r="AV76" i="20"/>
  <c r="AW76" i="20" s="1"/>
  <c r="X77" i="20"/>
  <c r="Y77" i="20" s="1"/>
  <c r="AA77" i="20"/>
  <c r="AB77" i="20" s="1"/>
  <c r="AD77" i="20"/>
  <c r="AE77" i="20" s="1"/>
  <c r="AP77" i="20"/>
  <c r="AQ77" i="20" s="1"/>
  <c r="AS77" i="20"/>
  <c r="AT77" i="20" s="1"/>
  <c r="AV77" i="20"/>
  <c r="AW77" i="20" s="1"/>
  <c r="X78" i="20"/>
  <c r="Y78" i="20" s="1"/>
  <c r="AA78" i="20"/>
  <c r="AB78" i="20" s="1"/>
  <c r="AD78" i="20"/>
  <c r="AE78" i="20" s="1"/>
  <c r="AP78" i="20"/>
  <c r="AQ78" i="20" s="1"/>
  <c r="AS78" i="20"/>
  <c r="AT78" i="20" s="1"/>
  <c r="AV78" i="20"/>
  <c r="AW78" i="20" s="1"/>
  <c r="X79" i="20"/>
  <c r="Y79" i="20" s="1"/>
  <c r="AA79" i="20"/>
  <c r="AB79" i="20" s="1"/>
  <c r="AD79" i="20"/>
  <c r="AE79" i="20" s="1"/>
  <c r="AP79" i="20"/>
  <c r="AQ79" i="20" s="1"/>
  <c r="AS79" i="20"/>
  <c r="AT79" i="20" s="1"/>
  <c r="AV79" i="20"/>
  <c r="AW79" i="20" s="1"/>
  <c r="X80" i="20"/>
  <c r="Y80" i="20" s="1"/>
  <c r="AA80" i="20"/>
  <c r="AB80" i="20" s="1"/>
  <c r="AD80" i="20"/>
  <c r="AE80" i="20" s="1"/>
  <c r="AP80" i="20"/>
  <c r="AQ80" i="20" s="1"/>
  <c r="AS80" i="20"/>
  <c r="AT80" i="20" s="1"/>
  <c r="AV80" i="20"/>
  <c r="AW80" i="20" s="1"/>
  <c r="X81" i="20"/>
  <c r="Y81" i="20" s="1"/>
  <c r="AA81" i="20"/>
  <c r="AB81" i="20" s="1"/>
  <c r="AD81" i="20"/>
  <c r="AE81" i="20" s="1"/>
  <c r="AP81" i="20"/>
  <c r="AQ81" i="20" s="1"/>
  <c r="AS81" i="20"/>
  <c r="AT81" i="20" s="1"/>
  <c r="AV81" i="20"/>
  <c r="AW81" i="20" s="1"/>
  <c r="X82" i="20"/>
  <c r="Y82" i="20" s="1"/>
  <c r="AA82" i="20"/>
  <c r="AB82" i="20" s="1"/>
  <c r="AD82" i="20"/>
  <c r="AE82" i="20" s="1"/>
  <c r="AP82" i="20"/>
  <c r="AQ82" i="20" s="1"/>
  <c r="AS82" i="20"/>
  <c r="AT82" i="20" s="1"/>
  <c r="AV82" i="20"/>
  <c r="AW82" i="20" s="1"/>
  <c r="X83" i="20"/>
  <c r="Y83" i="20" s="1"/>
  <c r="AA83" i="20"/>
  <c r="AB83" i="20" s="1"/>
  <c r="AD83" i="20"/>
  <c r="AE83" i="20" s="1"/>
  <c r="AP83" i="20"/>
  <c r="AQ83" i="20" s="1"/>
  <c r="AS83" i="20"/>
  <c r="AT83" i="20" s="1"/>
  <c r="AV83" i="20"/>
  <c r="AW83" i="20" s="1"/>
  <c r="X86" i="20"/>
  <c r="Y86" i="20" s="1"/>
  <c r="AA86" i="20"/>
  <c r="AB86" i="20" s="1"/>
  <c r="AD86" i="20"/>
  <c r="AE86" i="20" s="1"/>
  <c r="AP86" i="20"/>
  <c r="AQ86" i="20" s="1"/>
  <c r="AS86" i="20"/>
  <c r="AT86" i="20" s="1"/>
  <c r="AV86" i="20"/>
  <c r="AW86" i="20" s="1"/>
  <c r="X87" i="20"/>
  <c r="Y87" i="20" s="1"/>
  <c r="AA87" i="20"/>
  <c r="AB87" i="20" s="1"/>
  <c r="AD87" i="20"/>
  <c r="AE87" i="20" s="1"/>
  <c r="AP87" i="20"/>
  <c r="AQ87" i="20" s="1"/>
  <c r="AS87" i="20"/>
  <c r="AT87" i="20" s="1"/>
  <c r="AV87" i="20"/>
  <c r="AW87" i="20" s="1"/>
  <c r="X88" i="20"/>
  <c r="Y88" i="20" s="1"/>
  <c r="AA88" i="20"/>
  <c r="AB88" i="20" s="1"/>
  <c r="AD88" i="20"/>
  <c r="AE88" i="20" s="1"/>
  <c r="AP88" i="20"/>
  <c r="AQ88" i="20" s="1"/>
  <c r="AS88" i="20"/>
  <c r="AT88" i="20" s="1"/>
  <c r="AV88" i="20"/>
  <c r="AW88" i="20" s="1"/>
  <c r="X89" i="20"/>
  <c r="Y89" i="20" s="1"/>
  <c r="AA89" i="20"/>
  <c r="AB89" i="20" s="1"/>
  <c r="AD89" i="20"/>
  <c r="AE89" i="20" s="1"/>
  <c r="AP89" i="20"/>
  <c r="AQ89" i="20" s="1"/>
  <c r="AS89" i="20"/>
  <c r="AT89" i="20" s="1"/>
  <c r="AV89" i="20"/>
  <c r="AW89" i="20" s="1"/>
  <c r="X90" i="20"/>
  <c r="Y90" i="20" s="1"/>
  <c r="AA90" i="20"/>
  <c r="AB90" i="20" s="1"/>
  <c r="AD90" i="20"/>
  <c r="AE90" i="20" s="1"/>
  <c r="AP90" i="20"/>
  <c r="AQ90" i="20" s="1"/>
  <c r="AS90" i="20"/>
  <c r="AT90" i="20" s="1"/>
  <c r="AV90" i="20"/>
  <c r="AW90" i="20" s="1"/>
  <c r="X91" i="20"/>
  <c r="Y91" i="20" s="1"/>
  <c r="AA91" i="20"/>
  <c r="AB91" i="20" s="1"/>
  <c r="AD91" i="20"/>
  <c r="AE91" i="20" s="1"/>
  <c r="AP91" i="20"/>
  <c r="AQ91" i="20" s="1"/>
  <c r="AS91" i="20"/>
  <c r="AT91" i="20" s="1"/>
  <c r="AV91" i="20"/>
  <c r="AW91" i="20" s="1"/>
  <c r="X92" i="20"/>
  <c r="Y92" i="20" s="1"/>
  <c r="AA92" i="20"/>
  <c r="AB92" i="20" s="1"/>
  <c r="AD92" i="20"/>
  <c r="AE92" i="20" s="1"/>
  <c r="AP92" i="20"/>
  <c r="AQ92" i="20" s="1"/>
  <c r="AS92" i="20"/>
  <c r="AT92" i="20" s="1"/>
  <c r="AV92" i="20"/>
  <c r="AW92" i="20" s="1"/>
  <c r="X93" i="20"/>
  <c r="Y93" i="20" s="1"/>
  <c r="AA93" i="20"/>
  <c r="AB93" i="20" s="1"/>
  <c r="AD93" i="20"/>
  <c r="AE93" i="20" s="1"/>
  <c r="AP93" i="20"/>
  <c r="AQ93" i="20" s="1"/>
  <c r="AS93" i="20"/>
  <c r="AT93" i="20" s="1"/>
  <c r="AV93" i="20"/>
  <c r="AW93" i="20" s="1"/>
  <c r="X94" i="20"/>
  <c r="Y94" i="20" s="1"/>
  <c r="AA94" i="20"/>
  <c r="AB94" i="20" s="1"/>
  <c r="AD94" i="20"/>
  <c r="AE94" i="20" s="1"/>
  <c r="AP94" i="20"/>
  <c r="AQ94" i="20" s="1"/>
  <c r="AS94" i="20"/>
  <c r="AT94" i="20" s="1"/>
  <c r="AV94" i="20"/>
  <c r="AW94" i="20" s="1"/>
  <c r="X95" i="20"/>
  <c r="Y95" i="20" s="1"/>
  <c r="AA95" i="20"/>
  <c r="AB95" i="20" s="1"/>
  <c r="AD95" i="20"/>
  <c r="AE95" i="20" s="1"/>
  <c r="AP95" i="20"/>
  <c r="AQ95" i="20" s="1"/>
  <c r="AS95" i="20"/>
  <c r="AT95" i="20" s="1"/>
  <c r="AV95" i="20"/>
  <c r="AW95" i="20" s="1"/>
  <c r="X96" i="20"/>
  <c r="Y96" i="20" s="1"/>
  <c r="AA96" i="20"/>
  <c r="AB96" i="20" s="1"/>
  <c r="AD96" i="20"/>
  <c r="AE96" i="20" s="1"/>
  <c r="AP96" i="20"/>
  <c r="AQ96" i="20" s="1"/>
  <c r="AS96" i="20"/>
  <c r="AT96" i="20" s="1"/>
  <c r="AV96" i="20"/>
  <c r="AW96" i="20" s="1"/>
  <c r="X97" i="20"/>
  <c r="Y97" i="20" s="1"/>
  <c r="AA97" i="20"/>
  <c r="AB97" i="20" s="1"/>
  <c r="AD97" i="20"/>
  <c r="AE97" i="20" s="1"/>
  <c r="AP97" i="20"/>
  <c r="AQ97" i="20" s="1"/>
  <c r="AS97" i="20"/>
  <c r="AT97" i="20" s="1"/>
  <c r="AV97" i="20"/>
  <c r="AW97" i="20" s="1"/>
  <c r="X98" i="20"/>
  <c r="Y98" i="20" s="1"/>
  <c r="AA98" i="20"/>
  <c r="AB98" i="20" s="1"/>
  <c r="AD98" i="20"/>
  <c r="AE98" i="20" s="1"/>
  <c r="AP98" i="20"/>
  <c r="AQ98" i="20" s="1"/>
  <c r="AS98" i="20"/>
  <c r="AT98" i="20" s="1"/>
  <c r="AV98" i="20"/>
  <c r="AW98" i="20" s="1"/>
  <c r="X99" i="20"/>
  <c r="Y99" i="20" s="1"/>
  <c r="AA99" i="20"/>
  <c r="AB99" i="20" s="1"/>
  <c r="AD99" i="20"/>
  <c r="AE99" i="20" s="1"/>
  <c r="AP99" i="20"/>
  <c r="AQ99" i="20" s="1"/>
  <c r="AS99" i="20"/>
  <c r="AT99" i="20" s="1"/>
  <c r="AV99" i="20"/>
  <c r="AW99" i="20" s="1"/>
  <c r="X100" i="20"/>
  <c r="Y100" i="20" s="1"/>
  <c r="AA100" i="20"/>
  <c r="AB100" i="20" s="1"/>
  <c r="AD100" i="20"/>
  <c r="AE100" i="20" s="1"/>
  <c r="AP100" i="20"/>
  <c r="AQ100" i="20" s="1"/>
  <c r="AS100" i="20"/>
  <c r="AT100" i="20" s="1"/>
  <c r="AV100" i="20"/>
  <c r="AW100" i="20" s="1"/>
  <c r="X101" i="20"/>
  <c r="Y101" i="20" s="1"/>
  <c r="AA101" i="20"/>
  <c r="AB101" i="20" s="1"/>
  <c r="AD101" i="20"/>
  <c r="AE101" i="20" s="1"/>
  <c r="AP101" i="20"/>
  <c r="AQ101" i="20" s="1"/>
  <c r="AS101" i="20"/>
  <c r="AT101" i="20" s="1"/>
  <c r="AV101" i="20"/>
  <c r="AW101" i="20" s="1"/>
  <c r="X102" i="20"/>
  <c r="Y102" i="20" s="1"/>
  <c r="AA102" i="20"/>
  <c r="AB102" i="20" s="1"/>
  <c r="AD102" i="20"/>
  <c r="AE102" i="20" s="1"/>
  <c r="AP102" i="20"/>
  <c r="AQ102" i="20" s="1"/>
  <c r="AS102" i="20"/>
  <c r="AT102" i="20" s="1"/>
  <c r="AV102" i="20"/>
  <c r="AW102" i="20" s="1"/>
  <c r="X104" i="20"/>
  <c r="Y104" i="20" s="1"/>
  <c r="AA104" i="20"/>
  <c r="AB104" i="20" s="1"/>
  <c r="AD104" i="20"/>
  <c r="AE104" i="20" s="1"/>
  <c r="AP104" i="20"/>
  <c r="AQ104" i="20" s="1"/>
  <c r="AS104" i="20"/>
  <c r="AT104" i="20" s="1"/>
  <c r="AV104" i="20"/>
  <c r="AW104" i="20" s="1"/>
  <c r="X105" i="20"/>
  <c r="Y105" i="20" s="1"/>
  <c r="AA105" i="20"/>
  <c r="AB105" i="20" s="1"/>
  <c r="AD105" i="20"/>
  <c r="AE105" i="20" s="1"/>
  <c r="AP105" i="20"/>
  <c r="AQ105" i="20" s="1"/>
  <c r="AS105" i="20"/>
  <c r="AT105" i="20" s="1"/>
  <c r="AV105" i="20"/>
  <c r="AW105" i="20" s="1"/>
  <c r="X106" i="20"/>
  <c r="Y106" i="20" s="1"/>
  <c r="AA106" i="20"/>
  <c r="AB106" i="20" s="1"/>
  <c r="AD106" i="20"/>
  <c r="AE106" i="20" s="1"/>
  <c r="AP106" i="20"/>
  <c r="AQ106" i="20" s="1"/>
  <c r="AS106" i="20"/>
  <c r="AT106" i="20" s="1"/>
  <c r="AV106" i="20"/>
  <c r="AW106" i="20" s="1"/>
  <c r="AV43" i="20"/>
  <c r="AW43" i="20" s="1"/>
  <c r="AS43" i="20"/>
  <c r="AT43" i="20" s="1"/>
  <c r="AP43" i="20"/>
  <c r="AD43" i="20"/>
  <c r="AE43" i="20" s="1"/>
  <c r="AA43" i="20"/>
  <c r="AB43" i="20" s="1"/>
  <c r="X43" i="20"/>
  <c r="AV42" i="20"/>
  <c r="AW42" i="20" s="1"/>
  <c r="AS42" i="20"/>
  <c r="AT42" i="20" s="1"/>
  <c r="AP42" i="20"/>
  <c r="AQ42" i="20" s="1"/>
  <c r="AD42" i="20"/>
  <c r="AE42" i="20" s="1"/>
  <c r="AA42" i="20"/>
  <c r="AB42" i="20" s="1"/>
  <c r="X42" i="20"/>
  <c r="Y42" i="20" s="1"/>
  <c r="AV40" i="20"/>
  <c r="AW40" i="20" s="1"/>
  <c r="AS40" i="20"/>
  <c r="AT40" i="20" s="1"/>
  <c r="AD40" i="20"/>
  <c r="AE40" i="20" s="1"/>
  <c r="AA40" i="20"/>
  <c r="AB40" i="20" s="1"/>
  <c r="AV39" i="20"/>
  <c r="AW39" i="20" s="1"/>
  <c r="AS39" i="20"/>
  <c r="AT39" i="20" s="1"/>
  <c r="AD39" i="20"/>
  <c r="AE39" i="20" s="1"/>
  <c r="AA39" i="20"/>
  <c r="AB39" i="20" s="1"/>
  <c r="AV38" i="20"/>
  <c r="AW38" i="20" s="1"/>
  <c r="AS38" i="20"/>
  <c r="AT38" i="20" s="1"/>
  <c r="AD38" i="20"/>
  <c r="AE38" i="20" s="1"/>
  <c r="AA38" i="20"/>
  <c r="AB38" i="20" s="1"/>
  <c r="AV37" i="20"/>
  <c r="AW37" i="20" s="1"/>
  <c r="AS37" i="20"/>
  <c r="AT37" i="20" s="1"/>
  <c r="AD37" i="20"/>
  <c r="AE37" i="20" s="1"/>
  <c r="AA37" i="20"/>
  <c r="AB37" i="20" s="1"/>
  <c r="AV31" i="20"/>
  <c r="AW31" i="20" s="1"/>
  <c r="AS31" i="20"/>
  <c r="AT31" i="20" s="1"/>
  <c r="AP31" i="20"/>
  <c r="AD31" i="20"/>
  <c r="AE31" i="20" s="1"/>
  <c r="AA31" i="20"/>
  <c r="AB31" i="20" s="1"/>
  <c r="X31" i="20"/>
  <c r="AV30" i="20"/>
  <c r="AW30" i="20" s="1"/>
  <c r="AS30" i="20"/>
  <c r="AT30" i="20" s="1"/>
  <c r="AP30" i="20"/>
  <c r="AQ30" i="20" s="1"/>
  <c r="AD30" i="20"/>
  <c r="AE30" i="20" s="1"/>
  <c r="AA30" i="20"/>
  <c r="AB30" i="20" s="1"/>
  <c r="X30" i="20"/>
  <c r="Y30" i="20" s="1"/>
  <c r="AV29" i="20"/>
  <c r="AW29" i="20" s="1"/>
  <c r="AS29" i="20"/>
  <c r="AT29" i="20" s="1"/>
  <c r="AP29" i="20"/>
  <c r="AQ29" i="20" s="1"/>
  <c r="AD29" i="20"/>
  <c r="AE29" i="20" s="1"/>
  <c r="AA29" i="20"/>
  <c r="AB29" i="20" s="1"/>
  <c r="X29" i="20"/>
  <c r="Y29" i="20" s="1"/>
  <c r="AV28" i="20"/>
  <c r="AW28" i="20" s="1"/>
  <c r="AS28" i="20"/>
  <c r="AT28" i="20" s="1"/>
  <c r="AP28" i="20"/>
  <c r="AQ28" i="20" s="1"/>
  <c r="AD28" i="20"/>
  <c r="AE28" i="20" s="1"/>
  <c r="AA28" i="20"/>
  <c r="AB28" i="20" s="1"/>
  <c r="Y28" i="20"/>
  <c r="AV27" i="20"/>
  <c r="AW27" i="20" s="1"/>
  <c r="AS27" i="20"/>
  <c r="AT27" i="20" s="1"/>
  <c r="AP27" i="20"/>
  <c r="AQ27" i="20" s="1"/>
  <c r="AD27" i="20"/>
  <c r="AE27" i="20" s="1"/>
  <c r="AA27" i="20"/>
  <c r="AB27" i="20" s="1"/>
  <c r="X27" i="20"/>
  <c r="Y27" i="20" s="1"/>
  <c r="AV26" i="20"/>
  <c r="AW26" i="20" s="1"/>
  <c r="AS26" i="20"/>
  <c r="AT26" i="20" s="1"/>
  <c r="AP26" i="20"/>
  <c r="AQ26" i="20" s="1"/>
  <c r="AD26" i="20"/>
  <c r="AE26" i="20" s="1"/>
  <c r="AA26" i="20"/>
  <c r="AB26" i="20" s="1"/>
  <c r="X26" i="20"/>
  <c r="Y26" i="20" s="1"/>
  <c r="AV25" i="20"/>
  <c r="AW25" i="20" s="1"/>
  <c r="AS25" i="20"/>
  <c r="AT25" i="20" s="1"/>
  <c r="AP25" i="20"/>
  <c r="AQ25" i="20" s="1"/>
  <c r="AD25" i="20"/>
  <c r="AE25" i="20" s="1"/>
  <c r="AA25" i="20"/>
  <c r="AB25" i="20" s="1"/>
  <c r="X25" i="20"/>
  <c r="Y25" i="20" s="1"/>
  <c r="AV24" i="20"/>
  <c r="AW24" i="20" s="1"/>
  <c r="AS24" i="20"/>
  <c r="AT24" i="20" s="1"/>
  <c r="AP24" i="20"/>
  <c r="AQ24" i="20" s="1"/>
  <c r="AD24" i="20"/>
  <c r="AE24" i="20" s="1"/>
  <c r="AA24" i="20"/>
  <c r="AB24" i="20" s="1"/>
  <c r="X24" i="20"/>
  <c r="Y24" i="20" s="1"/>
  <c r="AV23" i="20"/>
  <c r="AW23" i="20" s="1"/>
  <c r="AS23" i="20"/>
  <c r="AT23" i="20" s="1"/>
  <c r="AP23" i="20"/>
  <c r="AQ23" i="20" s="1"/>
  <c r="AD23" i="20"/>
  <c r="AE23" i="20" s="1"/>
  <c r="AA23" i="20"/>
  <c r="AB23" i="20" s="1"/>
  <c r="X23" i="20"/>
  <c r="Y23" i="20" s="1"/>
  <c r="AV22" i="20"/>
  <c r="AW22" i="20" s="1"/>
  <c r="AS22" i="20"/>
  <c r="AT22" i="20" s="1"/>
  <c r="AP22" i="20"/>
  <c r="AQ22" i="20" s="1"/>
  <c r="AD22" i="20"/>
  <c r="AE22" i="20" s="1"/>
  <c r="AA22" i="20"/>
  <c r="AB22" i="20" s="1"/>
  <c r="X22" i="20"/>
  <c r="Y22" i="20" s="1"/>
  <c r="AV21" i="20"/>
  <c r="AW21" i="20" s="1"/>
  <c r="AS21" i="20"/>
  <c r="AT21" i="20" s="1"/>
  <c r="AP21" i="20"/>
  <c r="AQ21" i="20" s="1"/>
  <c r="AD21" i="20"/>
  <c r="AE21" i="20" s="1"/>
  <c r="AA21" i="20"/>
  <c r="AB21" i="20" s="1"/>
  <c r="X21" i="20"/>
  <c r="Y21" i="20" s="1"/>
  <c r="AV20" i="20"/>
  <c r="AW20" i="20" s="1"/>
  <c r="AS20" i="20"/>
  <c r="AT20" i="20" s="1"/>
  <c r="AP20" i="20"/>
  <c r="AQ20" i="20" s="1"/>
  <c r="AD20" i="20"/>
  <c r="AE20" i="20" s="1"/>
  <c r="AA20" i="20"/>
  <c r="AB20" i="20" s="1"/>
  <c r="X20" i="20"/>
  <c r="Y20" i="20" s="1"/>
  <c r="AV19" i="20"/>
  <c r="AW19" i="20" s="1"/>
  <c r="AS19" i="20"/>
  <c r="AT19" i="20" s="1"/>
  <c r="AP19" i="20"/>
  <c r="AQ19" i="20" s="1"/>
  <c r="AD19" i="20"/>
  <c r="AE19" i="20" s="1"/>
  <c r="AA19" i="20"/>
  <c r="AB19" i="20" s="1"/>
  <c r="X19" i="20"/>
  <c r="Y19" i="20" s="1"/>
  <c r="AV18" i="20"/>
  <c r="AW18" i="20" s="1"/>
  <c r="AS18" i="20"/>
  <c r="AT18" i="20" s="1"/>
  <c r="AP18" i="20"/>
  <c r="AQ18" i="20" s="1"/>
  <c r="AD18" i="20"/>
  <c r="AE18" i="20" s="1"/>
  <c r="AA18" i="20"/>
  <c r="AB18" i="20" s="1"/>
  <c r="X18" i="20"/>
  <c r="Y18" i="20" s="1"/>
  <c r="AV17" i="20"/>
  <c r="AW17" i="20" s="1"/>
  <c r="AS17" i="20"/>
  <c r="AT17" i="20" s="1"/>
  <c r="AP17" i="20"/>
  <c r="AQ17" i="20" s="1"/>
  <c r="AD17" i="20"/>
  <c r="AE17" i="20" s="1"/>
  <c r="AA17" i="20"/>
  <c r="AB17" i="20" s="1"/>
  <c r="X17" i="20"/>
  <c r="Y17" i="20" s="1"/>
  <c r="AV16" i="20"/>
  <c r="AW16" i="20" s="1"/>
  <c r="AS16" i="20"/>
  <c r="AT16" i="20" s="1"/>
  <c r="AP16" i="20"/>
  <c r="AQ16" i="20" s="1"/>
  <c r="AD16" i="20"/>
  <c r="AE16" i="20" s="1"/>
  <c r="AA16" i="20"/>
  <c r="AB16" i="20" s="1"/>
  <c r="X16" i="20"/>
  <c r="Y16" i="20" s="1"/>
  <c r="AV15" i="20"/>
  <c r="AW15" i="20" s="1"/>
  <c r="AS15" i="20"/>
  <c r="AT15" i="20" s="1"/>
  <c r="AP15" i="20"/>
  <c r="AQ15" i="20" s="1"/>
  <c r="AD15" i="20"/>
  <c r="AE15" i="20" s="1"/>
  <c r="AA15" i="20"/>
  <c r="AB15" i="20" s="1"/>
  <c r="X15" i="20"/>
  <c r="Y15" i="20" s="1"/>
  <c r="AV14" i="20"/>
  <c r="AW14" i="20" s="1"/>
  <c r="AS14" i="20"/>
  <c r="AT14" i="20" s="1"/>
  <c r="AP14" i="20"/>
  <c r="AQ14" i="20" s="1"/>
  <c r="AD14" i="20"/>
  <c r="AE14" i="20" s="1"/>
  <c r="AA14" i="20"/>
  <c r="AB14" i="20" s="1"/>
  <c r="X14" i="20"/>
  <c r="Y14" i="20" s="1"/>
  <c r="AV13" i="20"/>
  <c r="AW13" i="20" s="1"/>
  <c r="AS13" i="20"/>
  <c r="AT13" i="20" s="1"/>
  <c r="AP13" i="20"/>
  <c r="AQ13" i="20" s="1"/>
  <c r="AD13" i="20"/>
  <c r="AE13" i="20" s="1"/>
  <c r="AA13" i="20"/>
  <c r="AB13" i="20" s="1"/>
  <c r="X13" i="20"/>
  <c r="Y13" i="20" s="1"/>
  <c r="AV12" i="20"/>
  <c r="AW12" i="20" s="1"/>
  <c r="AS12" i="20"/>
  <c r="AT12" i="20" s="1"/>
  <c r="AP12" i="20"/>
  <c r="AQ12" i="20" s="1"/>
  <c r="AD12" i="20"/>
  <c r="AE12" i="20" s="1"/>
  <c r="AA12" i="20"/>
  <c r="AB12" i="20" s="1"/>
  <c r="X12" i="20"/>
  <c r="Y12" i="20" s="1"/>
  <c r="AV11" i="20"/>
  <c r="AW11" i="20" s="1"/>
  <c r="AS11" i="20"/>
  <c r="AT11" i="20" s="1"/>
  <c r="AP11" i="20"/>
  <c r="AQ11" i="20" s="1"/>
  <c r="AD11" i="20"/>
  <c r="AE11" i="20" s="1"/>
  <c r="AA11" i="20"/>
  <c r="AB11" i="20" s="1"/>
  <c r="X11" i="20"/>
  <c r="Y11" i="20" s="1"/>
  <c r="AV10" i="20"/>
  <c r="AW10" i="20" s="1"/>
  <c r="AS10" i="20"/>
  <c r="AT10" i="20" s="1"/>
  <c r="AP10" i="20"/>
  <c r="AQ10" i="20" s="1"/>
  <c r="AD10" i="20"/>
  <c r="AE10" i="20" s="1"/>
  <c r="AA10" i="20"/>
  <c r="AB10" i="20" s="1"/>
  <c r="X10" i="20"/>
  <c r="Y10" i="20" s="1"/>
  <c r="AV9" i="20"/>
  <c r="AW9" i="20" s="1"/>
  <c r="AS9" i="20"/>
  <c r="AT9" i="20" s="1"/>
  <c r="AP9" i="20"/>
  <c r="AQ9" i="20" s="1"/>
  <c r="AD9" i="20"/>
  <c r="AE9" i="20" s="1"/>
  <c r="AA9" i="20"/>
  <c r="AB9" i="20" s="1"/>
  <c r="X9" i="20"/>
  <c r="Y9" i="20" s="1"/>
  <c r="AV8" i="20"/>
  <c r="AW8" i="20" s="1"/>
  <c r="AS8" i="20"/>
  <c r="AT8" i="20" s="1"/>
  <c r="AP8" i="20"/>
  <c r="AQ8" i="20" s="1"/>
  <c r="AD8" i="20"/>
  <c r="AE8" i="20" s="1"/>
  <c r="AA8" i="20"/>
  <c r="AB8" i="20" s="1"/>
  <c r="X8" i="20"/>
  <c r="Y8" i="20" s="1"/>
  <c r="AV7" i="20"/>
  <c r="AW7" i="20" s="1"/>
  <c r="AS7" i="20"/>
  <c r="AT7" i="20" s="1"/>
  <c r="AP7" i="20"/>
  <c r="AQ7" i="20" s="1"/>
  <c r="AD7" i="20"/>
  <c r="AE7" i="20" s="1"/>
  <c r="AA7" i="20"/>
  <c r="AB7" i="20" s="1"/>
  <c r="X7" i="20"/>
  <c r="Y7" i="20" s="1"/>
  <c r="T69" i="20"/>
  <c r="T68" i="20"/>
  <c r="N69" i="20"/>
  <c r="N68" i="20"/>
  <c r="E68" i="20"/>
  <c r="AJ68" i="20" s="1"/>
  <c r="AK68" i="20" s="1"/>
  <c r="I67" i="32"/>
  <c r="J67" i="32" s="1"/>
  <c r="G44" i="20" s="1"/>
  <c r="I59" i="32"/>
  <c r="J59" i="32" s="1"/>
  <c r="G37" i="20" s="1"/>
  <c r="Q37" i="20" s="1"/>
  <c r="AH37" i="20" s="1"/>
  <c r="I58" i="32"/>
  <c r="J58" i="32" s="1"/>
  <c r="G38" i="20" s="1"/>
  <c r="Q38" i="20" s="1"/>
  <c r="AH38" i="20" s="1"/>
  <c r="B68" i="32"/>
  <c r="I43" i="20" s="1"/>
  <c r="AM62" i="26"/>
  <c r="AN62" i="26" s="1"/>
  <c r="AP62" i="26"/>
  <c r="AQ62" i="26" s="1"/>
  <c r="AS62" i="26"/>
  <c r="AT62" i="26" s="1"/>
  <c r="AP8" i="26"/>
  <c r="AQ8" i="26" s="1"/>
  <c r="AS8" i="26"/>
  <c r="AT8" i="26" s="1"/>
  <c r="AM9" i="26"/>
  <c r="AP9" i="26"/>
  <c r="AQ9" i="26" s="1"/>
  <c r="AS9" i="26"/>
  <c r="AT9" i="26" s="1"/>
  <c r="AM10" i="26"/>
  <c r="AP10" i="26"/>
  <c r="AQ10" i="26" s="1"/>
  <c r="AS10" i="26"/>
  <c r="AT10" i="26" s="1"/>
  <c r="AM11" i="26"/>
  <c r="AP11" i="26"/>
  <c r="AQ11" i="26" s="1"/>
  <c r="AS11" i="26"/>
  <c r="AT11" i="26" s="1"/>
  <c r="AM12" i="26"/>
  <c r="AN12" i="26" s="1"/>
  <c r="AP12" i="26"/>
  <c r="AQ12" i="26" s="1"/>
  <c r="AS12" i="26"/>
  <c r="AT12" i="26" s="1"/>
  <c r="AM13" i="26"/>
  <c r="AN13" i="26" s="1"/>
  <c r="AP13" i="26"/>
  <c r="AQ13" i="26" s="1"/>
  <c r="AS13" i="26"/>
  <c r="AT13" i="26" s="1"/>
  <c r="AM14" i="26"/>
  <c r="AN14" i="26" s="1"/>
  <c r="AP14" i="26"/>
  <c r="AQ14" i="26" s="1"/>
  <c r="AS14" i="26"/>
  <c r="AT14" i="26" s="1"/>
  <c r="AM15" i="26"/>
  <c r="AN15" i="26" s="1"/>
  <c r="AP15" i="26"/>
  <c r="AQ15" i="26" s="1"/>
  <c r="AS15" i="26"/>
  <c r="AT15" i="26" s="1"/>
  <c r="AM16" i="26"/>
  <c r="AN16" i="26" s="1"/>
  <c r="AP16" i="26"/>
  <c r="AQ16" i="26" s="1"/>
  <c r="AS16" i="26"/>
  <c r="AT16" i="26" s="1"/>
  <c r="AM17" i="26"/>
  <c r="AN17" i="26" s="1"/>
  <c r="AP17" i="26"/>
  <c r="AQ17" i="26" s="1"/>
  <c r="AS17" i="26"/>
  <c r="AT17" i="26" s="1"/>
  <c r="AM18" i="26"/>
  <c r="AN18" i="26" s="1"/>
  <c r="AP18" i="26"/>
  <c r="AQ18" i="26" s="1"/>
  <c r="AS18" i="26"/>
  <c r="AT18" i="26" s="1"/>
  <c r="AM19" i="26"/>
  <c r="AN19" i="26" s="1"/>
  <c r="AP19" i="26"/>
  <c r="AQ19" i="26" s="1"/>
  <c r="AS19" i="26"/>
  <c r="AT19" i="26" s="1"/>
  <c r="AM20" i="26"/>
  <c r="AN20" i="26" s="1"/>
  <c r="AP20" i="26"/>
  <c r="AQ20" i="26" s="1"/>
  <c r="AS20" i="26"/>
  <c r="AT20" i="26" s="1"/>
  <c r="AM21" i="26"/>
  <c r="AN21" i="26" s="1"/>
  <c r="AP21" i="26"/>
  <c r="AQ21" i="26" s="1"/>
  <c r="AS21" i="26"/>
  <c r="AT21" i="26" s="1"/>
  <c r="AM22" i="26"/>
  <c r="AN22" i="26" s="1"/>
  <c r="AP22" i="26"/>
  <c r="AQ22" i="26" s="1"/>
  <c r="AS22" i="26"/>
  <c r="AT22" i="26" s="1"/>
  <c r="AM23" i="26"/>
  <c r="AN23" i="26" s="1"/>
  <c r="AP23" i="26"/>
  <c r="AQ23" i="26"/>
  <c r="AS23" i="26"/>
  <c r="AT23" i="26" s="1"/>
  <c r="AM24" i="26"/>
  <c r="AN24" i="26" s="1"/>
  <c r="AP24" i="26"/>
  <c r="AQ24" i="26" s="1"/>
  <c r="AS24" i="26"/>
  <c r="AT24" i="26" s="1"/>
  <c r="AM25" i="26"/>
  <c r="AN25" i="26" s="1"/>
  <c r="AP25" i="26"/>
  <c r="AQ25" i="26" s="1"/>
  <c r="AS25" i="26"/>
  <c r="AT25" i="26" s="1"/>
  <c r="AM26" i="26"/>
  <c r="AN26" i="26" s="1"/>
  <c r="AP26" i="26"/>
  <c r="AQ26" i="26" s="1"/>
  <c r="AS26" i="26"/>
  <c r="AT26" i="26" s="1"/>
  <c r="AM27" i="26"/>
  <c r="AN27" i="26" s="1"/>
  <c r="AP27" i="26"/>
  <c r="AQ27" i="26" s="1"/>
  <c r="AS27" i="26"/>
  <c r="AT27" i="26" s="1"/>
  <c r="AM28" i="26"/>
  <c r="AN28" i="26" s="1"/>
  <c r="AP28" i="26"/>
  <c r="AQ28" i="26" s="1"/>
  <c r="AS28" i="26"/>
  <c r="AT28" i="26" s="1"/>
  <c r="AM29" i="26"/>
  <c r="AN29" i="26" s="1"/>
  <c r="AP29" i="26"/>
  <c r="AQ29" i="26" s="1"/>
  <c r="AS29" i="26"/>
  <c r="AT29" i="26" s="1"/>
  <c r="AM30" i="26"/>
  <c r="AN30" i="26" s="1"/>
  <c r="AP30" i="26"/>
  <c r="AQ30" i="26" s="1"/>
  <c r="AS30" i="26"/>
  <c r="AT30" i="26" s="1"/>
  <c r="AM31" i="26"/>
  <c r="AN31" i="26" s="1"/>
  <c r="AP31" i="26"/>
  <c r="AQ31" i="26" s="1"/>
  <c r="AS31" i="26"/>
  <c r="AT31" i="26" s="1"/>
  <c r="AM32" i="26"/>
  <c r="AN32" i="26" s="1"/>
  <c r="AP32" i="26"/>
  <c r="AQ32" i="26" s="1"/>
  <c r="AS32" i="26"/>
  <c r="AT32" i="26" s="1"/>
  <c r="AM33" i="26"/>
  <c r="AN33" i="26" s="1"/>
  <c r="AP33" i="26"/>
  <c r="AQ33" i="26" s="1"/>
  <c r="AS33" i="26"/>
  <c r="AT33" i="26" s="1"/>
  <c r="AM34" i="26"/>
  <c r="AN34" i="26" s="1"/>
  <c r="AP34" i="26"/>
  <c r="AQ34" i="26" s="1"/>
  <c r="AS34" i="26"/>
  <c r="AT34" i="26" s="1"/>
  <c r="AM35" i="26"/>
  <c r="AN35" i="26" s="1"/>
  <c r="AP35" i="26"/>
  <c r="AQ35" i="26" s="1"/>
  <c r="AS35" i="26"/>
  <c r="AT35" i="26" s="1"/>
  <c r="AM36" i="26"/>
  <c r="AN36" i="26" s="1"/>
  <c r="AP36" i="26"/>
  <c r="AQ36" i="26" s="1"/>
  <c r="AS36" i="26"/>
  <c r="AT36" i="26" s="1"/>
  <c r="AM37" i="26"/>
  <c r="AN37" i="26"/>
  <c r="AP37" i="26"/>
  <c r="AQ37" i="26" s="1"/>
  <c r="AS37" i="26"/>
  <c r="AT37" i="26" s="1"/>
  <c r="AM38" i="26"/>
  <c r="AN38" i="26" s="1"/>
  <c r="AP38" i="26"/>
  <c r="AQ38" i="26" s="1"/>
  <c r="AS38" i="26"/>
  <c r="AT38" i="26" s="1"/>
  <c r="AM39" i="26"/>
  <c r="AN39" i="26" s="1"/>
  <c r="X39" i="26"/>
  <c r="Y39" i="26" s="1"/>
  <c r="AS39" i="26"/>
  <c r="AT39" i="26" s="1"/>
  <c r="AM40" i="26"/>
  <c r="AN40" i="26" s="1"/>
  <c r="AP40" i="26"/>
  <c r="AQ40" i="26" s="1"/>
  <c r="AS40" i="26"/>
  <c r="AT40" i="26" s="1"/>
  <c r="AM41" i="26"/>
  <c r="AN41" i="26" s="1"/>
  <c r="AP41" i="26"/>
  <c r="AQ41" i="26" s="1"/>
  <c r="AS41" i="26"/>
  <c r="AT41" i="26" s="1"/>
  <c r="AM42" i="26"/>
  <c r="AN42" i="26" s="1"/>
  <c r="AP42" i="26"/>
  <c r="AQ42" i="26" s="1"/>
  <c r="AS42" i="26"/>
  <c r="AT42" i="26" s="1"/>
  <c r="AM43" i="26"/>
  <c r="AN43" i="26" s="1"/>
  <c r="AP43" i="26"/>
  <c r="AQ43" i="26" s="1"/>
  <c r="AS43" i="26"/>
  <c r="AT43" i="26" s="1"/>
  <c r="AM44" i="26"/>
  <c r="AN44" i="26" s="1"/>
  <c r="AP44" i="26"/>
  <c r="AQ44" i="26" s="1"/>
  <c r="AS44" i="26"/>
  <c r="AT44" i="26" s="1"/>
  <c r="AM45" i="26"/>
  <c r="AN45" i="26" s="1"/>
  <c r="AP45" i="26"/>
  <c r="AQ45" i="26" s="1"/>
  <c r="AS45" i="26"/>
  <c r="AT45" i="26" s="1"/>
  <c r="AM46" i="26"/>
  <c r="AN46" i="26" s="1"/>
  <c r="AP46" i="26"/>
  <c r="AQ46" i="26" s="1"/>
  <c r="AS46" i="26"/>
  <c r="AT46" i="26" s="1"/>
  <c r="AM47" i="26"/>
  <c r="AN47" i="26" s="1"/>
  <c r="AP47" i="26"/>
  <c r="AQ47" i="26" s="1"/>
  <c r="AS47" i="26"/>
  <c r="AT47" i="26" s="1"/>
  <c r="AM48" i="26"/>
  <c r="AN48" i="26" s="1"/>
  <c r="AP48" i="26"/>
  <c r="AQ48" i="26" s="1"/>
  <c r="AS48" i="26"/>
  <c r="AT48" i="26" s="1"/>
  <c r="AM49" i="26"/>
  <c r="AN49" i="26" s="1"/>
  <c r="AP49" i="26"/>
  <c r="AQ49" i="26" s="1"/>
  <c r="AS49" i="26"/>
  <c r="AT49" i="26" s="1"/>
  <c r="AM50" i="26"/>
  <c r="AN50" i="26" s="1"/>
  <c r="AP50" i="26"/>
  <c r="AQ50" i="26" s="1"/>
  <c r="AS50" i="26"/>
  <c r="AT50" i="26" s="1"/>
  <c r="AM51" i="26"/>
  <c r="AN51" i="26" s="1"/>
  <c r="AP51" i="26"/>
  <c r="AQ51" i="26" s="1"/>
  <c r="AS51" i="26"/>
  <c r="AT51" i="26" s="1"/>
  <c r="AM52" i="26"/>
  <c r="AN52" i="26" s="1"/>
  <c r="AP52" i="26"/>
  <c r="AQ52" i="26" s="1"/>
  <c r="AS52" i="26"/>
  <c r="AT52" i="26" s="1"/>
  <c r="AM53" i="26"/>
  <c r="AN53" i="26" s="1"/>
  <c r="AP53" i="26"/>
  <c r="AQ53" i="26" s="1"/>
  <c r="AS53" i="26"/>
  <c r="AT53" i="26" s="1"/>
  <c r="AM54" i="26"/>
  <c r="AN54" i="26" s="1"/>
  <c r="AP54" i="26"/>
  <c r="AQ54" i="26" s="1"/>
  <c r="AS54" i="26"/>
  <c r="AT54" i="26" s="1"/>
  <c r="AM55" i="26"/>
  <c r="AN55" i="26" s="1"/>
  <c r="AP55" i="26"/>
  <c r="AQ55" i="26" s="1"/>
  <c r="AS55" i="26"/>
  <c r="AT55" i="26" s="1"/>
  <c r="AM56" i="26"/>
  <c r="AN56" i="26" s="1"/>
  <c r="AP56" i="26"/>
  <c r="AQ56" i="26" s="1"/>
  <c r="AS56" i="26"/>
  <c r="AT56" i="26" s="1"/>
  <c r="AM57" i="26"/>
  <c r="AN57" i="26" s="1"/>
  <c r="AP57" i="26"/>
  <c r="AQ57" i="26" s="1"/>
  <c r="AS57" i="26"/>
  <c r="AT57" i="26" s="1"/>
  <c r="AM58" i="26"/>
  <c r="AN58" i="26" s="1"/>
  <c r="AP58" i="26"/>
  <c r="AQ58" i="26" s="1"/>
  <c r="AS58" i="26"/>
  <c r="AT58" i="26" s="1"/>
  <c r="AM59" i="26"/>
  <c r="AN59" i="26" s="1"/>
  <c r="AP59" i="26"/>
  <c r="AQ59" i="26" s="1"/>
  <c r="AS59" i="26"/>
  <c r="AT59" i="26" s="1"/>
  <c r="AM60" i="26"/>
  <c r="AN60" i="26" s="1"/>
  <c r="AP60" i="26"/>
  <c r="AQ60" i="26" s="1"/>
  <c r="AS60" i="26"/>
  <c r="AT60" i="26" s="1"/>
  <c r="AM61" i="26"/>
  <c r="AN61" i="26" s="1"/>
  <c r="AP61" i="26"/>
  <c r="AQ61" i="26" s="1"/>
  <c r="AS61" i="26"/>
  <c r="AT61" i="26" s="1"/>
  <c r="AS7" i="26"/>
  <c r="AT7" i="26" s="1"/>
  <c r="AP7" i="26"/>
  <c r="AQ7" i="26" s="1"/>
  <c r="AM7" i="26"/>
  <c r="AN7" i="26" s="1"/>
  <c r="U7" i="26"/>
  <c r="V7" i="26" s="1"/>
  <c r="X7" i="26"/>
  <c r="Y7" i="26" s="1"/>
  <c r="AA7" i="26"/>
  <c r="AB7" i="26" s="1"/>
  <c r="U33" i="26"/>
  <c r="V33" i="26" s="1"/>
  <c r="AA33" i="26"/>
  <c r="AB33" i="26" s="1"/>
  <c r="U34" i="26"/>
  <c r="V34" i="26" s="1"/>
  <c r="X34" i="26"/>
  <c r="Y34" i="26" s="1"/>
  <c r="AA34" i="26"/>
  <c r="AB34" i="26" s="1"/>
  <c r="U35" i="26"/>
  <c r="V35" i="26" s="1"/>
  <c r="X35" i="26"/>
  <c r="Y35" i="26" s="1"/>
  <c r="AA35" i="26"/>
  <c r="AB35" i="26" s="1"/>
  <c r="U36" i="26"/>
  <c r="V36" i="26" s="1"/>
  <c r="AA36" i="26"/>
  <c r="AB36" i="26" s="1"/>
  <c r="U37" i="26"/>
  <c r="V37" i="26" s="1"/>
  <c r="AA37" i="26"/>
  <c r="AB37" i="26" s="1"/>
  <c r="U38" i="26"/>
  <c r="V38" i="26" s="1"/>
  <c r="AA38" i="26"/>
  <c r="AB38" i="26" s="1"/>
  <c r="U39" i="26"/>
  <c r="V39" i="26" s="1"/>
  <c r="AA39" i="26"/>
  <c r="AB39" i="26" s="1"/>
  <c r="U40" i="26"/>
  <c r="V40" i="26" s="1"/>
  <c r="X40" i="26"/>
  <c r="Y40" i="26" s="1"/>
  <c r="AA40" i="26"/>
  <c r="AB40" i="26" s="1"/>
  <c r="U41" i="26"/>
  <c r="V41" i="26" s="1"/>
  <c r="X41" i="26"/>
  <c r="Y41" i="26" s="1"/>
  <c r="AA41" i="26"/>
  <c r="AB41" i="26" s="1"/>
  <c r="U42" i="26"/>
  <c r="V42" i="26" s="1"/>
  <c r="X42" i="26"/>
  <c r="Y42" i="26" s="1"/>
  <c r="AA42" i="26"/>
  <c r="AB42" i="26" s="1"/>
  <c r="U43" i="26"/>
  <c r="V43" i="26" s="1"/>
  <c r="X43" i="26"/>
  <c r="Y43" i="26" s="1"/>
  <c r="AA43" i="26"/>
  <c r="AB43" i="26" s="1"/>
  <c r="U44" i="26"/>
  <c r="V44" i="26" s="1"/>
  <c r="X44" i="26"/>
  <c r="Y44" i="26" s="1"/>
  <c r="AA44" i="26"/>
  <c r="AB44" i="26" s="1"/>
  <c r="U45" i="26"/>
  <c r="V45" i="26" s="1"/>
  <c r="X45" i="26"/>
  <c r="Y45" i="26" s="1"/>
  <c r="AA45" i="26"/>
  <c r="AB45" i="26" s="1"/>
  <c r="U46" i="26"/>
  <c r="V46" i="26" s="1"/>
  <c r="X46" i="26"/>
  <c r="Y46" i="26" s="1"/>
  <c r="AA46" i="26"/>
  <c r="AB46" i="26" s="1"/>
  <c r="U47" i="26"/>
  <c r="V47" i="26" s="1"/>
  <c r="X47" i="26"/>
  <c r="Y47" i="26" s="1"/>
  <c r="AA47" i="26"/>
  <c r="AB47" i="26" s="1"/>
  <c r="U48" i="26"/>
  <c r="V48" i="26" s="1"/>
  <c r="X48" i="26"/>
  <c r="Y48" i="26" s="1"/>
  <c r="AA48" i="26"/>
  <c r="AB48" i="26" s="1"/>
  <c r="U49" i="26"/>
  <c r="V49" i="26" s="1"/>
  <c r="X49" i="26"/>
  <c r="Y49" i="26" s="1"/>
  <c r="AA49" i="26"/>
  <c r="AB49" i="26" s="1"/>
  <c r="U50" i="26"/>
  <c r="V50" i="26" s="1"/>
  <c r="X50" i="26"/>
  <c r="Y50" i="26" s="1"/>
  <c r="AA50" i="26"/>
  <c r="AB50" i="26" s="1"/>
  <c r="U51" i="26"/>
  <c r="V51" i="26" s="1"/>
  <c r="X51" i="26"/>
  <c r="Y51" i="26" s="1"/>
  <c r="AA51" i="26"/>
  <c r="AB51" i="26" s="1"/>
  <c r="U52" i="26"/>
  <c r="V52" i="26" s="1"/>
  <c r="X52" i="26"/>
  <c r="Y52" i="26" s="1"/>
  <c r="AA52" i="26"/>
  <c r="AB52" i="26" s="1"/>
  <c r="U53" i="26"/>
  <c r="V53" i="26" s="1"/>
  <c r="X53" i="26"/>
  <c r="Y53" i="26" s="1"/>
  <c r="AA53" i="26"/>
  <c r="AB53" i="26" s="1"/>
  <c r="U54" i="26"/>
  <c r="V54" i="26" s="1"/>
  <c r="X54" i="26"/>
  <c r="Y54" i="26" s="1"/>
  <c r="AA54" i="26"/>
  <c r="AB54" i="26" s="1"/>
  <c r="U55" i="26"/>
  <c r="V55" i="26" s="1"/>
  <c r="X55" i="26"/>
  <c r="Y55" i="26" s="1"/>
  <c r="AA55" i="26"/>
  <c r="AB55" i="26" s="1"/>
  <c r="U56" i="26"/>
  <c r="V56" i="26" s="1"/>
  <c r="X56" i="26"/>
  <c r="Y56" i="26" s="1"/>
  <c r="AA56" i="26"/>
  <c r="AB56" i="26" s="1"/>
  <c r="U57" i="26"/>
  <c r="V57" i="26" s="1"/>
  <c r="X57" i="26"/>
  <c r="Y57" i="26" s="1"/>
  <c r="AA57" i="26"/>
  <c r="AB57" i="26" s="1"/>
  <c r="U58" i="26"/>
  <c r="V58" i="26" s="1"/>
  <c r="X58" i="26"/>
  <c r="Y58" i="26" s="1"/>
  <c r="AA58" i="26"/>
  <c r="AB58" i="26" s="1"/>
  <c r="U59" i="26"/>
  <c r="V59" i="26" s="1"/>
  <c r="X59" i="26"/>
  <c r="Y59" i="26" s="1"/>
  <c r="AA59" i="26"/>
  <c r="AB59" i="26" s="1"/>
  <c r="U60" i="26"/>
  <c r="V60" i="26" s="1"/>
  <c r="X60" i="26"/>
  <c r="Y60" i="26" s="1"/>
  <c r="AA60" i="26"/>
  <c r="AB60" i="26" s="1"/>
  <c r="U61" i="26"/>
  <c r="V61" i="26" s="1"/>
  <c r="X61" i="26"/>
  <c r="Y61" i="26" s="1"/>
  <c r="AA61" i="26"/>
  <c r="AB61" i="26" s="1"/>
  <c r="U62" i="26"/>
  <c r="V62" i="26" s="1"/>
  <c r="X62" i="26"/>
  <c r="Y62" i="26" s="1"/>
  <c r="AA62" i="26"/>
  <c r="AB62" i="26" s="1"/>
  <c r="U9" i="26"/>
  <c r="X9" i="26"/>
  <c r="Y9" i="26" s="1"/>
  <c r="AA9" i="26"/>
  <c r="AB9" i="26" s="1"/>
  <c r="U10" i="26"/>
  <c r="X10" i="26"/>
  <c r="Y10" i="26" s="1"/>
  <c r="AA10" i="26"/>
  <c r="AB10" i="26" s="1"/>
  <c r="U11" i="26"/>
  <c r="X11" i="26"/>
  <c r="Y11" i="26" s="1"/>
  <c r="AA11" i="26"/>
  <c r="AB11" i="26" s="1"/>
  <c r="U12" i="26"/>
  <c r="V12" i="26" s="1"/>
  <c r="X12" i="26"/>
  <c r="Y12" i="26" s="1"/>
  <c r="AA12" i="26"/>
  <c r="AB12" i="26" s="1"/>
  <c r="U13" i="26"/>
  <c r="V13" i="26" s="1"/>
  <c r="X13" i="26"/>
  <c r="Y13" i="26" s="1"/>
  <c r="AA13" i="26"/>
  <c r="AB13" i="26" s="1"/>
  <c r="U14" i="26"/>
  <c r="V14" i="26" s="1"/>
  <c r="X14" i="26"/>
  <c r="Y14" i="26" s="1"/>
  <c r="AA14" i="26"/>
  <c r="AB14" i="26" s="1"/>
  <c r="U15" i="26"/>
  <c r="V15" i="26" s="1"/>
  <c r="X15" i="26"/>
  <c r="Y15" i="26" s="1"/>
  <c r="AA15" i="26"/>
  <c r="AB15" i="26" s="1"/>
  <c r="U16" i="26"/>
  <c r="V16" i="26" s="1"/>
  <c r="X16" i="26"/>
  <c r="Y16" i="26" s="1"/>
  <c r="AA16" i="26"/>
  <c r="AB16" i="26" s="1"/>
  <c r="U17" i="26"/>
  <c r="V17" i="26" s="1"/>
  <c r="X17" i="26"/>
  <c r="Y17" i="26" s="1"/>
  <c r="AA17" i="26"/>
  <c r="AB17" i="26" s="1"/>
  <c r="U18" i="26"/>
  <c r="V18" i="26" s="1"/>
  <c r="X18" i="26"/>
  <c r="Y18" i="26" s="1"/>
  <c r="AA18" i="26"/>
  <c r="AB18" i="26" s="1"/>
  <c r="U19" i="26"/>
  <c r="V19" i="26" s="1"/>
  <c r="X19" i="26"/>
  <c r="Y19" i="26" s="1"/>
  <c r="AA19" i="26"/>
  <c r="AB19" i="26" s="1"/>
  <c r="U20" i="26"/>
  <c r="V20" i="26" s="1"/>
  <c r="X20" i="26"/>
  <c r="Y20" i="26" s="1"/>
  <c r="AA20" i="26"/>
  <c r="AB20" i="26" s="1"/>
  <c r="U21" i="26"/>
  <c r="V21" i="26" s="1"/>
  <c r="X21" i="26"/>
  <c r="Y21" i="26" s="1"/>
  <c r="AA21" i="26"/>
  <c r="AB21" i="26" s="1"/>
  <c r="U22" i="26"/>
  <c r="V22" i="26" s="1"/>
  <c r="X22" i="26"/>
  <c r="Y22" i="26" s="1"/>
  <c r="AA22" i="26"/>
  <c r="AB22" i="26" s="1"/>
  <c r="U23" i="26"/>
  <c r="V23" i="26" s="1"/>
  <c r="X23" i="26"/>
  <c r="Y23" i="26" s="1"/>
  <c r="AA23" i="26"/>
  <c r="AB23" i="26" s="1"/>
  <c r="U24" i="26"/>
  <c r="V24" i="26" s="1"/>
  <c r="X24" i="26"/>
  <c r="Y24" i="26" s="1"/>
  <c r="AA24" i="26"/>
  <c r="AB24" i="26" s="1"/>
  <c r="U25" i="26"/>
  <c r="V25" i="26" s="1"/>
  <c r="X25" i="26"/>
  <c r="Y25" i="26" s="1"/>
  <c r="AA25" i="26"/>
  <c r="AB25" i="26" s="1"/>
  <c r="U26" i="26"/>
  <c r="V26" i="26" s="1"/>
  <c r="X26" i="26"/>
  <c r="Y26" i="26" s="1"/>
  <c r="AA26" i="26"/>
  <c r="AB26" i="26" s="1"/>
  <c r="U27" i="26"/>
  <c r="V27" i="26" s="1"/>
  <c r="X27" i="26"/>
  <c r="Y27" i="26" s="1"/>
  <c r="AA27" i="26"/>
  <c r="AB27" i="26" s="1"/>
  <c r="U28" i="26"/>
  <c r="V28" i="26" s="1"/>
  <c r="X28" i="26"/>
  <c r="Y28" i="26" s="1"/>
  <c r="AA28" i="26"/>
  <c r="AB28" i="26" s="1"/>
  <c r="U29" i="26"/>
  <c r="V29" i="26" s="1"/>
  <c r="X29" i="26"/>
  <c r="Y29" i="26" s="1"/>
  <c r="AA29" i="26"/>
  <c r="AB29" i="26" s="1"/>
  <c r="U30" i="26"/>
  <c r="V30" i="26" s="1"/>
  <c r="X30" i="26"/>
  <c r="Y30" i="26" s="1"/>
  <c r="AA30" i="26"/>
  <c r="AB30" i="26" s="1"/>
  <c r="U31" i="26"/>
  <c r="V31" i="26" s="1"/>
  <c r="X31" i="26"/>
  <c r="Y31" i="26" s="1"/>
  <c r="AA31" i="26"/>
  <c r="AB31" i="26" s="1"/>
  <c r="U32" i="26"/>
  <c r="V32" i="26" s="1"/>
  <c r="X32" i="26"/>
  <c r="Y32" i="26" s="1"/>
  <c r="AA32" i="26"/>
  <c r="AB32" i="26" s="1"/>
  <c r="AA8" i="26"/>
  <c r="AB8" i="26"/>
  <c r="X8" i="26"/>
  <c r="Y8" i="26" s="1"/>
  <c r="I11" i="26"/>
  <c r="I64" i="32"/>
  <c r="J64" i="32" s="1"/>
  <c r="G11" i="26" s="1"/>
  <c r="N11" i="26" s="1"/>
  <c r="AE11" i="26" s="1"/>
  <c r="BD8" i="17"/>
  <c r="BE8" i="17" s="1"/>
  <c r="AX8" i="17"/>
  <c r="AY8" i="17" s="1"/>
  <c r="AL8" i="17"/>
  <c r="AM8" i="17" s="1"/>
  <c r="AF8" i="17"/>
  <c r="AG8" i="17" s="1"/>
  <c r="BD7" i="17"/>
  <c r="BE7" i="17"/>
  <c r="BA7" i="17"/>
  <c r="BB7" i="17" s="1"/>
  <c r="AX7" i="17"/>
  <c r="AY7" i="17" s="1"/>
  <c r="AL7" i="17"/>
  <c r="AM7" i="17" s="1"/>
  <c r="AI7" i="17"/>
  <c r="AJ7" i="17" s="1"/>
  <c r="AF7" i="17"/>
  <c r="AG7" i="17" s="1"/>
  <c r="BD19" i="16"/>
  <c r="BE19" i="16"/>
  <c r="BB19" i="16"/>
  <c r="BA19" i="16"/>
  <c r="AX19" i="16"/>
  <c r="AY19" i="16"/>
  <c r="AL19" i="16"/>
  <c r="AM19" i="16" s="1"/>
  <c r="AI19" i="16"/>
  <c r="AJ19" i="16" s="1"/>
  <c r="AF19" i="16"/>
  <c r="AG19" i="16" s="1"/>
  <c r="BD18" i="16"/>
  <c r="BE18" i="16"/>
  <c r="BA18" i="16"/>
  <c r="BB18" i="16" s="1"/>
  <c r="AX18" i="16"/>
  <c r="AY18" i="16"/>
  <c r="AL18" i="16"/>
  <c r="AM18" i="16" s="1"/>
  <c r="AI18" i="16"/>
  <c r="AJ18" i="16" s="1"/>
  <c r="AF18" i="16"/>
  <c r="AG18" i="16"/>
  <c r="BD17" i="16"/>
  <c r="BE17" i="16" s="1"/>
  <c r="BA17" i="16"/>
  <c r="BB17" i="16" s="1"/>
  <c r="AX17" i="16"/>
  <c r="AY17" i="16" s="1"/>
  <c r="AL17" i="16"/>
  <c r="AM17" i="16" s="1"/>
  <c r="AI17" i="16"/>
  <c r="AJ17" i="16" s="1"/>
  <c r="AF17" i="16"/>
  <c r="AG17" i="16" s="1"/>
  <c r="BD16" i="16"/>
  <c r="BE16" i="16" s="1"/>
  <c r="BA16" i="16"/>
  <c r="BB16" i="16" s="1"/>
  <c r="AX16" i="16"/>
  <c r="AY16" i="16" s="1"/>
  <c r="AL16" i="16"/>
  <c r="AM16" i="16" s="1"/>
  <c r="AI16" i="16"/>
  <c r="AJ16" i="16"/>
  <c r="AF16" i="16"/>
  <c r="AG16" i="16"/>
  <c r="BD15" i="16"/>
  <c r="BE15" i="16" s="1"/>
  <c r="BA15" i="16"/>
  <c r="BB15" i="16"/>
  <c r="AX15" i="16"/>
  <c r="AY15" i="16" s="1"/>
  <c r="AL15" i="16"/>
  <c r="AM15" i="16" s="1"/>
  <c r="AI15" i="16"/>
  <c r="AJ15" i="16" s="1"/>
  <c r="AF15" i="16"/>
  <c r="AG15" i="16" s="1"/>
  <c r="BD14" i="16"/>
  <c r="BE14" i="16" s="1"/>
  <c r="BA14" i="16"/>
  <c r="BB14" i="16" s="1"/>
  <c r="AX14" i="16"/>
  <c r="AY14" i="16" s="1"/>
  <c r="AL14" i="16"/>
  <c r="AM14" i="16" s="1"/>
  <c r="AM8" i="16"/>
  <c r="AI14" i="16"/>
  <c r="AJ14" i="16" s="1"/>
  <c r="AF14" i="16"/>
  <c r="BD13" i="16"/>
  <c r="BE13" i="16" s="1"/>
  <c r="BA13" i="16"/>
  <c r="BB13" i="16" s="1"/>
  <c r="AX13" i="16"/>
  <c r="AY13" i="16"/>
  <c r="AL13" i="16"/>
  <c r="AM13" i="16"/>
  <c r="AI13" i="16"/>
  <c r="AJ13" i="16" s="1"/>
  <c r="AF13" i="16"/>
  <c r="AG13" i="16" s="1"/>
  <c r="BD12" i="16"/>
  <c r="BE12" i="16" s="1"/>
  <c r="BA12" i="16"/>
  <c r="BB12" i="16" s="1"/>
  <c r="AX12" i="16"/>
  <c r="AY12" i="16" s="1"/>
  <c r="AL12" i="16"/>
  <c r="AM12" i="16"/>
  <c r="AI12" i="16"/>
  <c r="AJ12" i="16" s="1"/>
  <c r="AF12" i="16"/>
  <c r="AG12" i="16" s="1"/>
  <c r="BD11" i="16"/>
  <c r="BE11" i="16" s="1"/>
  <c r="BA11" i="16"/>
  <c r="BB11" i="16" s="1"/>
  <c r="AX11" i="16"/>
  <c r="AY11" i="16" s="1"/>
  <c r="AL11" i="16"/>
  <c r="AM11" i="16" s="1"/>
  <c r="AI11" i="16"/>
  <c r="AJ11" i="16" s="1"/>
  <c r="AF11" i="16"/>
  <c r="AG11" i="16" s="1"/>
  <c r="BD10" i="16"/>
  <c r="BE10" i="16" s="1"/>
  <c r="BA10" i="16"/>
  <c r="BB10" i="16" s="1"/>
  <c r="AX10" i="16"/>
  <c r="AY10" i="16"/>
  <c r="AL10" i="16"/>
  <c r="AM10" i="16"/>
  <c r="AI10" i="16"/>
  <c r="AJ10" i="16" s="1"/>
  <c r="AF10" i="16"/>
  <c r="AG10" i="16"/>
  <c r="BD9" i="16"/>
  <c r="BE9" i="16" s="1"/>
  <c r="AX9" i="16"/>
  <c r="AY9" i="16" s="1"/>
  <c r="AL9" i="16"/>
  <c r="AM9" i="16" s="1"/>
  <c r="AF9" i="16"/>
  <c r="AG9" i="16" s="1"/>
  <c r="BD8" i="16"/>
  <c r="BE8" i="16" s="1"/>
  <c r="AX8" i="16"/>
  <c r="AY8" i="16" s="1"/>
  <c r="AL8" i="16"/>
  <c r="AF8" i="16"/>
  <c r="AG8" i="16" s="1"/>
  <c r="BD7" i="16"/>
  <c r="BE7" i="16" s="1"/>
  <c r="BA7" i="16"/>
  <c r="BB7" i="16" s="1"/>
  <c r="AX7" i="16"/>
  <c r="AY7" i="16" s="1"/>
  <c r="AL7" i="16"/>
  <c r="AM7" i="16" s="1"/>
  <c r="AI7" i="16"/>
  <c r="AJ7" i="16" s="1"/>
  <c r="AF7" i="16"/>
  <c r="AG7" i="16"/>
  <c r="BD22" i="15"/>
  <c r="BE22" i="15" s="1"/>
  <c r="BA22" i="15"/>
  <c r="BB22" i="15" s="1"/>
  <c r="AX22" i="15"/>
  <c r="AY22" i="15" s="1"/>
  <c r="AL22" i="15"/>
  <c r="AM22" i="15" s="1"/>
  <c r="AI22" i="15"/>
  <c r="AJ22" i="15" s="1"/>
  <c r="AF22" i="15"/>
  <c r="AG22" i="15" s="1"/>
  <c r="BD21" i="15"/>
  <c r="BE21" i="15" s="1"/>
  <c r="BA21" i="15"/>
  <c r="BB21" i="15" s="1"/>
  <c r="AX21" i="15"/>
  <c r="AY21" i="15" s="1"/>
  <c r="AL21" i="15"/>
  <c r="AM21" i="15"/>
  <c r="AI21" i="15"/>
  <c r="AJ21" i="15" s="1"/>
  <c r="AF21" i="15"/>
  <c r="AG21" i="15" s="1"/>
  <c r="BD20" i="15"/>
  <c r="BE20" i="15" s="1"/>
  <c r="BA20" i="15"/>
  <c r="BB20" i="15" s="1"/>
  <c r="AX20" i="15"/>
  <c r="AY20" i="15" s="1"/>
  <c r="AL20" i="15"/>
  <c r="AM20" i="15" s="1"/>
  <c r="AI20" i="15"/>
  <c r="AJ20" i="15" s="1"/>
  <c r="AF20" i="15"/>
  <c r="AG20" i="15" s="1"/>
  <c r="BD19" i="15"/>
  <c r="BE19" i="15" s="1"/>
  <c r="BA19" i="15"/>
  <c r="BB19" i="15"/>
  <c r="AX19" i="15"/>
  <c r="AY19" i="15" s="1"/>
  <c r="AL19" i="15"/>
  <c r="AM19" i="15" s="1"/>
  <c r="AI19" i="15"/>
  <c r="AJ19" i="15" s="1"/>
  <c r="AF19" i="15"/>
  <c r="AG19" i="15" s="1"/>
  <c r="BD18" i="15"/>
  <c r="BE18" i="15" s="1"/>
  <c r="BA18" i="15"/>
  <c r="BB18" i="15" s="1"/>
  <c r="AX18" i="15"/>
  <c r="AY18" i="15"/>
  <c r="AL18" i="15"/>
  <c r="AM18" i="15"/>
  <c r="AI18" i="15"/>
  <c r="AJ18" i="15" s="1"/>
  <c r="AF18" i="15"/>
  <c r="AG18" i="15" s="1"/>
  <c r="BD17" i="15"/>
  <c r="BE17" i="15" s="1"/>
  <c r="BA17" i="15"/>
  <c r="BB17" i="15"/>
  <c r="AX17" i="15"/>
  <c r="AY17" i="15" s="1"/>
  <c r="AL17" i="15"/>
  <c r="AM17" i="15" s="1"/>
  <c r="AI17" i="15"/>
  <c r="AJ17" i="15" s="1"/>
  <c r="AF17" i="15"/>
  <c r="AG17" i="15"/>
  <c r="BD16" i="15"/>
  <c r="BE16" i="15" s="1"/>
  <c r="BA16" i="15"/>
  <c r="BB16" i="15" s="1"/>
  <c r="AX16" i="15"/>
  <c r="AY16" i="15" s="1"/>
  <c r="AL16" i="15"/>
  <c r="AM16" i="15" s="1"/>
  <c r="AI16" i="15"/>
  <c r="AJ16" i="15" s="1"/>
  <c r="AF16" i="15"/>
  <c r="AG16" i="15" s="1"/>
  <c r="BD15" i="15"/>
  <c r="BE15" i="15" s="1"/>
  <c r="BA15" i="15"/>
  <c r="BB15" i="15" s="1"/>
  <c r="AX15" i="15"/>
  <c r="AY15" i="15" s="1"/>
  <c r="AL15" i="15"/>
  <c r="AM15" i="15" s="1"/>
  <c r="AI15" i="15"/>
  <c r="AJ15" i="15"/>
  <c r="AF15" i="15"/>
  <c r="AG15" i="15" s="1"/>
  <c r="BA14" i="15"/>
  <c r="BB14" i="15" s="1"/>
  <c r="AX14" i="15"/>
  <c r="AY14" i="15" s="1"/>
  <c r="AI14" i="15"/>
  <c r="AJ14" i="15" s="1"/>
  <c r="AF14" i="15"/>
  <c r="AG14" i="15" s="1"/>
  <c r="BD13" i="15"/>
  <c r="BE13" i="15" s="1"/>
  <c r="BA13" i="15"/>
  <c r="BB13" i="15" s="1"/>
  <c r="AX13" i="15"/>
  <c r="AY13" i="15"/>
  <c r="AL13" i="15"/>
  <c r="AM13" i="15" s="1"/>
  <c r="AI13" i="15"/>
  <c r="AJ13" i="15" s="1"/>
  <c r="AF13" i="15"/>
  <c r="AG13" i="15"/>
  <c r="BD12" i="15"/>
  <c r="BE12" i="15" s="1"/>
  <c r="BA12" i="15"/>
  <c r="BB12" i="15" s="1"/>
  <c r="AX12" i="15"/>
  <c r="AY12" i="15" s="1"/>
  <c r="AL12" i="15"/>
  <c r="AM12" i="15" s="1"/>
  <c r="AI12" i="15"/>
  <c r="AJ12" i="15" s="1"/>
  <c r="AF12" i="15"/>
  <c r="AG12" i="15" s="1"/>
  <c r="BD11" i="15"/>
  <c r="BE11" i="15"/>
  <c r="BA11" i="15"/>
  <c r="BB11" i="15" s="1"/>
  <c r="AX11" i="15"/>
  <c r="AY11" i="15" s="1"/>
  <c r="AL11" i="15"/>
  <c r="AM11" i="15" s="1"/>
  <c r="AI11" i="15"/>
  <c r="AJ11" i="15" s="1"/>
  <c r="AF11" i="15"/>
  <c r="AG11" i="15" s="1"/>
  <c r="BD10" i="15"/>
  <c r="BE10" i="15" s="1"/>
  <c r="BA10" i="15"/>
  <c r="BB10" i="15" s="1"/>
  <c r="AX10" i="15"/>
  <c r="AY10" i="15" s="1"/>
  <c r="AL10" i="15"/>
  <c r="AM10" i="15" s="1"/>
  <c r="AI10" i="15"/>
  <c r="AJ10" i="15" s="1"/>
  <c r="AF10" i="15"/>
  <c r="AG10" i="15"/>
  <c r="BD9" i="15"/>
  <c r="BE9" i="15" s="1"/>
  <c r="AX9" i="15"/>
  <c r="AY9" i="15" s="1"/>
  <c r="AL9" i="15"/>
  <c r="AM9" i="15" s="1"/>
  <c r="AF9" i="15"/>
  <c r="AG9" i="15" s="1"/>
  <c r="BD8" i="15"/>
  <c r="BE8" i="15" s="1"/>
  <c r="AX8" i="15"/>
  <c r="AY8" i="15" s="1"/>
  <c r="AL8" i="15"/>
  <c r="AM8" i="15" s="1"/>
  <c r="AF8" i="15"/>
  <c r="AG8" i="15" s="1"/>
  <c r="BD7" i="15"/>
  <c r="BE7" i="15"/>
  <c r="BA7" i="15"/>
  <c r="BB7" i="15" s="1"/>
  <c r="AX7" i="15"/>
  <c r="AY7" i="15" s="1"/>
  <c r="AL7" i="15"/>
  <c r="AM7" i="15" s="1"/>
  <c r="AI7" i="15"/>
  <c r="AJ7" i="15" s="1"/>
  <c r="AF7" i="15"/>
  <c r="AG7" i="15" s="1"/>
  <c r="BD6" i="15"/>
  <c r="BE6" i="15" s="1"/>
  <c r="BA6" i="15"/>
  <c r="BB6" i="15" s="1"/>
  <c r="AX6" i="15"/>
  <c r="AY6" i="15" s="1"/>
  <c r="AL6" i="15"/>
  <c r="AM6" i="15"/>
  <c r="AJ6" i="15"/>
  <c r="AI6" i="15"/>
  <c r="AF6" i="15"/>
  <c r="AG6" i="15" s="1"/>
  <c r="BD45" i="14"/>
  <c r="BE45" i="14" s="1"/>
  <c r="BA45" i="14"/>
  <c r="BB45" i="14" s="1"/>
  <c r="AX45" i="14"/>
  <c r="AY45" i="14" s="1"/>
  <c r="AL45" i="14"/>
  <c r="AM45" i="14" s="1"/>
  <c r="AI45" i="14"/>
  <c r="AJ45" i="14" s="1"/>
  <c r="AF45" i="14"/>
  <c r="AG45" i="14" s="1"/>
  <c r="BD44" i="14"/>
  <c r="BE44" i="14" s="1"/>
  <c r="BA44" i="14"/>
  <c r="BB44" i="14" s="1"/>
  <c r="AX44" i="14"/>
  <c r="AY44" i="14" s="1"/>
  <c r="AL44" i="14"/>
  <c r="AM44" i="14" s="1"/>
  <c r="AI44" i="14"/>
  <c r="AJ44" i="14" s="1"/>
  <c r="AF44" i="14"/>
  <c r="AG44" i="14" s="1"/>
  <c r="BD43" i="14"/>
  <c r="BE43" i="14" s="1"/>
  <c r="BA43" i="14"/>
  <c r="BB43" i="14" s="1"/>
  <c r="AX43" i="14"/>
  <c r="AY43" i="14" s="1"/>
  <c r="AL43" i="14"/>
  <c r="AM43" i="14" s="1"/>
  <c r="AI43" i="14"/>
  <c r="AJ43" i="14" s="1"/>
  <c r="AF43" i="14"/>
  <c r="AG43" i="14" s="1"/>
  <c r="BD42" i="14"/>
  <c r="BE42" i="14" s="1"/>
  <c r="BA42" i="14"/>
  <c r="BB42" i="14" s="1"/>
  <c r="AX42" i="14"/>
  <c r="AY42" i="14" s="1"/>
  <c r="AL42" i="14"/>
  <c r="AM42" i="14" s="1"/>
  <c r="AI42" i="14"/>
  <c r="AJ42" i="14" s="1"/>
  <c r="AF42" i="14"/>
  <c r="AG42" i="14" s="1"/>
  <c r="BD41" i="14"/>
  <c r="BE41" i="14" s="1"/>
  <c r="BA41" i="14"/>
  <c r="BB41" i="14" s="1"/>
  <c r="AX41" i="14"/>
  <c r="AY41" i="14" s="1"/>
  <c r="AL41" i="14"/>
  <c r="AM41" i="14" s="1"/>
  <c r="AI41" i="14"/>
  <c r="AJ41" i="14" s="1"/>
  <c r="AF41" i="14"/>
  <c r="AG41" i="14" s="1"/>
  <c r="BA40" i="14"/>
  <c r="BB40" i="14" s="1"/>
  <c r="AX40" i="14"/>
  <c r="AY40" i="14" s="1"/>
  <c r="AI40" i="14"/>
  <c r="AJ40" i="14" s="1"/>
  <c r="AF40" i="14"/>
  <c r="AG40" i="14" s="1"/>
  <c r="BA39" i="14"/>
  <c r="BB39" i="14" s="1"/>
  <c r="AX39" i="14"/>
  <c r="AY39" i="14" s="1"/>
  <c r="AI39" i="14"/>
  <c r="AJ39" i="14" s="1"/>
  <c r="AF39" i="14"/>
  <c r="AG39" i="14" s="1"/>
  <c r="BD38" i="14"/>
  <c r="BE38" i="14" s="1"/>
  <c r="BA38" i="14"/>
  <c r="BB38" i="14" s="1"/>
  <c r="AX38" i="14"/>
  <c r="AY38" i="14" s="1"/>
  <c r="AL38" i="14"/>
  <c r="AM38" i="14" s="1"/>
  <c r="AI38" i="14"/>
  <c r="AJ38" i="14" s="1"/>
  <c r="AF38" i="14"/>
  <c r="AG38" i="14" s="1"/>
  <c r="BD37" i="14"/>
  <c r="BE37" i="14" s="1"/>
  <c r="BA37" i="14"/>
  <c r="BB37" i="14" s="1"/>
  <c r="AL37" i="14"/>
  <c r="AM37" i="14" s="1"/>
  <c r="AI37" i="14"/>
  <c r="AJ37" i="14" s="1"/>
  <c r="BD36" i="14"/>
  <c r="BE36" i="14" s="1"/>
  <c r="BA36" i="14"/>
  <c r="BB36" i="14" s="1"/>
  <c r="AL36" i="14"/>
  <c r="AM36" i="14" s="1"/>
  <c r="AI36" i="14"/>
  <c r="AJ36" i="14" s="1"/>
  <c r="BD35" i="14"/>
  <c r="BE35" i="14" s="1"/>
  <c r="BA35" i="14"/>
  <c r="BB35" i="14" s="1"/>
  <c r="AL35" i="14"/>
  <c r="AM35" i="14" s="1"/>
  <c r="AI35" i="14"/>
  <c r="AJ35" i="14" s="1"/>
  <c r="BD34" i="14"/>
  <c r="BE34" i="14" s="1"/>
  <c r="BA34" i="14"/>
  <c r="BB34" i="14" s="1"/>
  <c r="AL34" i="14"/>
  <c r="AM34" i="14" s="1"/>
  <c r="AI34" i="14"/>
  <c r="AJ34" i="14" s="1"/>
  <c r="BD33" i="14"/>
  <c r="BE33" i="14" s="1"/>
  <c r="BA33" i="14"/>
  <c r="BB33" i="14" s="1"/>
  <c r="AX33" i="14"/>
  <c r="AY33" i="14" s="1"/>
  <c r="AL33" i="14"/>
  <c r="AM33" i="14" s="1"/>
  <c r="AI33" i="14"/>
  <c r="AJ33" i="14" s="1"/>
  <c r="AF33" i="14"/>
  <c r="AG33" i="14" s="1"/>
  <c r="BD32" i="14"/>
  <c r="BE32" i="14" s="1"/>
  <c r="AX32" i="14"/>
  <c r="AY32" i="14" s="1"/>
  <c r="AL32" i="14"/>
  <c r="AM32" i="14" s="1"/>
  <c r="AF32" i="14"/>
  <c r="AG32" i="14" s="1"/>
  <c r="BD31" i="14"/>
  <c r="BE31" i="14" s="1"/>
  <c r="AX31" i="14"/>
  <c r="AY31" i="14" s="1"/>
  <c r="AL31" i="14"/>
  <c r="AM31" i="14" s="1"/>
  <c r="AF31" i="14"/>
  <c r="AG31" i="14" s="1"/>
  <c r="BD30" i="14"/>
  <c r="BE30" i="14" s="1"/>
  <c r="AX30" i="14"/>
  <c r="AY30" i="14" s="1"/>
  <c r="AL30" i="14"/>
  <c r="AM30" i="14"/>
  <c r="AF30" i="14"/>
  <c r="AG30" i="14" s="1"/>
  <c r="BD29" i="14"/>
  <c r="BE29" i="14" s="1"/>
  <c r="AX29" i="14"/>
  <c r="AY29" i="14" s="1"/>
  <c r="AL29" i="14"/>
  <c r="AM29" i="14" s="1"/>
  <c r="AF29" i="14"/>
  <c r="AG29" i="14" s="1"/>
  <c r="BD28" i="14"/>
  <c r="BE28" i="14" s="1"/>
  <c r="AX28" i="14"/>
  <c r="AY28" i="14" s="1"/>
  <c r="AL28" i="14"/>
  <c r="AM28" i="14" s="1"/>
  <c r="AF28" i="14"/>
  <c r="AG28" i="14" s="1"/>
  <c r="BD27" i="14"/>
  <c r="BE27" i="14" s="1"/>
  <c r="BA27" i="14"/>
  <c r="BB27" i="14" s="1"/>
  <c r="AX27" i="14"/>
  <c r="AY27" i="14" s="1"/>
  <c r="AL27" i="14"/>
  <c r="AM27" i="14" s="1"/>
  <c r="AI27" i="14"/>
  <c r="AJ27" i="14" s="1"/>
  <c r="AF27" i="14"/>
  <c r="AG27" i="14" s="1"/>
  <c r="BD26" i="14"/>
  <c r="BE26" i="14" s="1"/>
  <c r="BA26" i="14"/>
  <c r="BB26" i="14" s="1"/>
  <c r="AX26" i="14"/>
  <c r="AY26" i="14" s="1"/>
  <c r="AL26" i="14"/>
  <c r="AM26" i="14" s="1"/>
  <c r="AI26" i="14"/>
  <c r="AJ26" i="14" s="1"/>
  <c r="AF26" i="14"/>
  <c r="AG26" i="14" s="1"/>
  <c r="BD25" i="14"/>
  <c r="BE25" i="14" s="1"/>
  <c r="BA25" i="14"/>
  <c r="BB25" i="14" s="1"/>
  <c r="AX25" i="14"/>
  <c r="AY25" i="14" s="1"/>
  <c r="AL25" i="14"/>
  <c r="AM25" i="14" s="1"/>
  <c r="AI25" i="14"/>
  <c r="AJ25" i="14" s="1"/>
  <c r="AF25" i="14"/>
  <c r="AG25" i="14" s="1"/>
  <c r="BD24" i="14"/>
  <c r="BE24" i="14" s="1"/>
  <c r="BA24" i="14"/>
  <c r="BB24" i="14" s="1"/>
  <c r="AX24" i="14"/>
  <c r="AY24" i="14" s="1"/>
  <c r="AL24" i="14"/>
  <c r="AM24" i="14" s="1"/>
  <c r="AI24" i="14"/>
  <c r="AJ24" i="14" s="1"/>
  <c r="AF24" i="14"/>
  <c r="AG24" i="14" s="1"/>
  <c r="BD23" i="14"/>
  <c r="BE23" i="14" s="1"/>
  <c r="BA23" i="14"/>
  <c r="BB23" i="14" s="1"/>
  <c r="AX23" i="14"/>
  <c r="AY23" i="14" s="1"/>
  <c r="AL23" i="14"/>
  <c r="AM23" i="14" s="1"/>
  <c r="AI23" i="14"/>
  <c r="AJ23" i="14" s="1"/>
  <c r="AF23" i="14"/>
  <c r="AG23" i="14" s="1"/>
  <c r="BD22" i="14"/>
  <c r="BE22" i="14" s="1"/>
  <c r="BA22" i="14"/>
  <c r="BB22" i="14" s="1"/>
  <c r="AX22" i="14"/>
  <c r="AY22" i="14" s="1"/>
  <c r="AL22" i="14"/>
  <c r="AM22" i="14" s="1"/>
  <c r="AI22" i="14"/>
  <c r="AJ22" i="14" s="1"/>
  <c r="AF22" i="14"/>
  <c r="AG22" i="14" s="1"/>
  <c r="BD21" i="14"/>
  <c r="BE21" i="14" s="1"/>
  <c r="BA21" i="14"/>
  <c r="BB21" i="14" s="1"/>
  <c r="AX21" i="14"/>
  <c r="AY21" i="14" s="1"/>
  <c r="AL21" i="14"/>
  <c r="AM21" i="14" s="1"/>
  <c r="AI21" i="14"/>
  <c r="AJ21" i="14" s="1"/>
  <c r="AF21" i="14"/>
  <c r="AG21" i="14" s="1"/>
  <c r="BD20" i="14"/>
  <c r="BE20" i="14" s="1"/>
  <c r="BA20" i="14"/>
  <c r="BB20" i="14" s="1"/>
  <c r="AX20" i="14"/>
  <c r="AY20" i="14" s="1"/>
  <c r="AL20" i="14"/>
  <c r="AM20" i="14" s="1"/>
  <c r="AI20" i="14"/>
  <c r="AJ20" i="14" s="1"/>
  <c r="AF20" i="14"/>
  <c r="AG20" i="14" s="1"/>
  <c r="BA19" i="14"/>
  <c r="BB19" i="14" s="1"/>
  <c r="AX19" i="14"/>
  <c r="AY19" i="14" s="1"/>
  <c r="AI19" i="14"/>
  <c r="AJ19" i="14" s="1"/>
  <c r="AF19" i="14"/>
  <c r="AG19" i="14" s="1"/>
  <c r="BD18" i="14"/>
  <c r="BE18" i="14" s="1"/>
  <c r="BA18" i="14"/>
  <c r="BB18" i="14" s="1"/>
  <c r="AX18" i="14"/>
  <c r="AY18" i="14" s="1"/>
  <c r="AL18" i="14"/>
  <c r="AM18" i="14" s="1"/>
  <c r="AI18" i="14"/>
  <c r="AJ18" i="14" s="1"/>
  <c r="AF18" i="14"/>
  <c r="AG18" i="14" s="1"/>
  <c r="BD17" i="14"/>
  <c r="BE17" i="14" s="1"/>
  <c r="BA17" i="14"/>
  <c r="BB17" i="14" s="1"/>
  <c r="AX17" i="14"/>
  <c r="AY17" i="14" s="1"/>
  <c r="AL17" i="14"/>
  <c r="AM17" i="14" s="1"/>
  <c r="AI17" i="14"/>
  <c r="AJ17" i="14" s="1"/>
  <c r="AF17" i="14"/>
  <c r="AG17" i="14" s="1"/>
  <c r="BD16" i="14"/>
  <c r="BE16" i="14" s="1"/>
  <c r="BA16" i="14"/>
  <c r="BB16" i="14" s="1"/>
  <c r="AL16" i="14"/>
  <c r="AM16" i="14" s="1"/>
  <c r="AI16" i="14"/>
  <c r="AJ16" i="14" s="1"/>
  <c r="BD15" i="14"/>
  <c r="BE15" i="14" s="1"/>
  <c r="BA15" i="14"/>
  <c r="BB15" i="14" s="1"/>
  <c r="AL15" i="14"/>
  <c r="AM15" i="14" s="1"/>
  <c r="AI15" i="14"/>
  <c r="AJ15" i="14" s="1"/>
  <c r="BD14" i="14"/>
  <c r="BE14" i="14" s="1"/>
  <c r="BA14" i="14"/>
  <c r="BB14" i="14" s="1"/>
  <c r="AL14" i="14"/>
  <c r="AM14" i="14" s="1"/>
  <c r="AI14" i="14"/>
  <c r="AJ14" i="14" s="1"/>
  <c r="BD13" i="14"/>
  <c r="BE13" i="14" s="1"/>
  <c r="BA13" i="14"/>
  <c r="BB13" i="14" s="1"/>
  <c r="AL13" i="14"/>
  <c r="AM13" i="14" s="1"/>
  <c r="AI13" i="14"/>
  <c r="AJ13" i="14" s="1"/>
  <c r="BD12" i="14"/>
  <c r="BE12" i="14" s="1"/>
  <c r="BA12" i="14"/>
  <c r="BB12" i="14" s="1"/>
  <c r="AX12" i="14"/>
  <c r="AY12" i="14" s="1"/>
  <c r="AL12" i="14"/>
  <c r="AM12" i="14" s="1"/>
  <c r="AI12" i="14"/>
  <c r="AJ12" i="14" s="1"/>
  <c r="AF12" i="14"/>
  <c r="AG12" i="14" s="1"/>
  <c r="BD11" i="14"/>
  <c r="BE11" i="14" s="1"/>
  <c r="BA11" i="14"/>
  <c r="BB11" i="14" s="1"/>
  <c r="AX11" i="14"/>
  <c r="AY11" i="14" s="1"/>
  <c r="AL11" i="14"/>
  <c r="AM11" i="14" s="1"/>
  <c r="AI11" i="14"/>
  <c r="AJ11" i="14" s="1"/>
  <c r="AF11" i="14"/>
  <c r="AG11" i="14" s="1"/>
  <c r="BD10" i="14"/>
  <c r="BE10" i="14" s="1"/>
  <c r="AX10" i="14"/>
  <c r="AY10" i="14" s="1"/>
  <c r="AL10" i="14"/>
  <c r="AM10" i="14" s="1"/>
  <c r="AF10" i="14"/>
  <c r="AG10" i="14" s="1"/>
  <c r="BD9" i="14"/>
  <c r="BE9" i="14" s="1"/>
  <c r="AX9" i="14"/>
  <c r="AY9" i="14" s="1"/>
  <c r="AL9" i="14"/>
  <c r="AM9" i="14" s="1"/>
  <c r="AF9" i="14"/>
  <c r="AG9" i="14" s="1"/>
  <c r="BD8" i="14"/>
  <c r="BE8" i="14" s="1"/>
  <c r="AX8" i="14"/>
  <c r="AY8" i="14" s="1"/>
  <c r="AL8" i="14"/>
  <c r="AM8" i="14" s="1"/>
  <c r="AF8" i="14"/>
  <c r="AG8" i="14" s="1"/>
  <c r="BD7" i="14"/>
  <c r="BE7" i="14" s="1"/>
  <c r="BA7" i="14"/>
  <c r="BB7" i="14" s="1"/>
  <c r="AX7" i="14"/>
  <c r="AY7" i="14" s="1"/>
  <c r="AL7" i="14"/>
  <c r="AM7" i="14" s="1"/>
  <c r="AI7" i="14"/>
  <c r="AJ7" i="14" s="1"/>
  <c r="AF7" i="14"/>
  <c r="AG7" i="14" s="1"/>
  <c r="BD54" i="13"/>
  <c r="BE54" i="13" s="1"/>
  <c r="BA54" i="13"/>
  <c r="BB54" i="13" s="1"/>
  <c r="AX54" i="13"/>
  <c r="AY54" i="13" s="1"/>
  <c r="AL54" i="13"/>
  <c r="AM54" i="13" s="1"/>
  <c r="AI54" i="13"/>
  <c r="AJ54" i="13" s="1"/>
  <c r="AF54" i="13"/>
  <c r="AG54" i="13" s="1"/>
  <c r="BD53" i="13"/>
  <c r="BE53" i="13" s="1"/>
  <c r="BA53" i="13"/>
  <c r="BB53" i="13" s="1"/>
  <c r="AX53" i="13"/>
  <c r="AY53" i="13" s="1"/>
  <c r="AL53" i="13"/>
  <c r="AM53" i="13" s="1"/>
  <c r="AI53" i="13"/>
  <c r="AJ53" i="13" s="1"/>
  <c r="AF53" i="13"/>
  <c r="AG53" i="13" s="1"/>
  <c r="BD52" i="13"/>
  <c r="BE52" i="13" s="1"/>
  <c r="BA52" i="13"/>
  <c r="BB52" i="13" s="1"/>
  <c r="AX52" i="13"/>
  <c r="AY52" i="13" s="1"/>
  <c r="AL52" i="13"/>
  <c r="AM52" i="13" s="1"/>
  <c r="AI52" i="13"/>
  <c r="AJ52" i="13" s="1"/>
  <c r="AF52" i="13"/>
  <c r="AG52" i="13" s="1"/>
  <c r="BD51" i="13"/>
  <c r="BE51" i="13" s="1"/>
  <c r="BA51" i="13"/>
  <c r="BB51" i="13" s="1"/>
  <c r="AX51" i="13"/>
  <c r="AY51" i="13" s="1"/>
  <c r="AL51" i="13"/>
  <c r="AM51" i="13" s="1"/>
  <c r="AI51" i="13"/>
  <c r="AJ51" i="13" s="1"/>
  <c r="AF51" i="13"/>
  <c r="AG51" i="13" s="1"/>
  <c r="BD50" i="13"/>
  <c r="BE50" i="13" s="1"/>
  <c r="BA50" i="13"/>
  <c r="BB50" i="13" s="1"/>
  <c r="AX50" i="13"/>
  <c r="AY50" i="13" s="1"/>
  <c r="AL50" i="13"/>
  <c r="AM50" i="13" s="1"/>
  <c r="AI50" i="13"/>
  <c r="AJ50" i="13" s="1"/>
  <c r="AF50" i="13"/>
  <c r="AG50" i="13" s="1"/>
  <c r="BA49" i="13"/>
  <c r="BB49" i="13" s="1"/>
  <c r="AX49" i="13"/>
  <c r="AY49" i="13" s="1"/>
  <c r="AI49" i="13"/>
  <c r="AJ49" i="13" s="1"/>
  <c r="AF49" i="13"/>
  <c r="AG49" i="13" s="1"/>
  <c r="BD48" i="13"/>
  <c r="BE48" i="13" s="1"/>
  <c r="BA48" i="13"/>
  <c r="BB48" i="13" s="1"/>
  <c r="AX48" i="13"/>
  <c r="AY48" i="13" s="1"/>
  <c r="AL48" i="13"/>
  <c r="AM48" i="13" s="1"/>
  <c r="AI48" i="13"/>
  <c r="AJ48" i="13" s="1"/>
  <c r="AF48" i="13"/>
  <c r="AG48" i="13" s="1"/>
  <c r="BD47" i="13"/>
  <c r="BE47" i="13" s="1"/>
  <c r="AX47" i="13"/>
  <c r="AY47" i="13" s="1"/>
  <c r="AL47" i="13"/>
  <c r="AM47" i="13" s="1"/>
  <c r="AF47" i="13"/>
  <c r="AG47" i="13" s="1"/>
  <c r="BD46" i="13"/>
  <c r="BE46" i="13" s="1"/>
  <c r="BA46" i="13"/>
  <c r="BB46" i="13" s="1"/>
  <c r="AX46" i="13"/>
  <c r="AY46" i="13" s="1"/>
  <c r="AL46" i="13"/>
  <c r="AM46" i="13" s="1"/>
  <c r="AI46" i="13"/>
  <c r="AJ46" i="13" s="1"/>
  <c r="AF46" i="13"/>
  <c r="AG46" i="13" s="1"/>
  <c r="BD45" i="13"/>
  <c r="BE45" i="13" s="1"/>
  <c r="BA45" i="13"/>
  <c r="BB45" i="13" s="1"/>
  <c r="AX45" i="13"/>
  <c r="AY45" i="13" s="1"/>
  <c r="AL45" i="13"/>
  <c r="AM45" i="13" s="1"/>
  <c r="AI45" i="13"/>
  <c r="AJ45" i="13" s="1"/>
  <c r="AF45" i="13"/>
  <c r="AG45" i="13" s="1"/>
  <c r="BD44" i="13"/>
  <c r="BE44" i="13" s="1"/>
  <c r="BA44" i="13"/>
  <c r="BB44" i="13" s="1"/>
  <c r="AX44" i="13"/>
  <c r="AY44" i="13" s="1"/>
  <c r="AL44" i="13"/>
  <c r="AM44" i="13" s="1"/>
  <c r="AI44" i="13"/>
  <c r="AJ44" i="13" s="1"/>
  <c r="AF44" i="13"/>
  <c r="AG44" i="13" s="1"/>
  <c r="BD43" i="13"/>
  <c r="BE43" i="13" s="1"/>
  <c r="BA43" i="13"/>
  <c r="BB43" i="13" s="1"/>
  <c r="AX43" i="13"/>
  <c r="AY43" i="13" s="1"/>
  <c r="AL43" i="13"/>
  <c r="AM43" i="13" s="1"/>
  <c r="AI43" i="13"/>
  <c r="AJ43" i="13" s="1"/>
  <c r="AF43" i="13"/>
  <c r="AG43" i="13" s="1"/>
  <c r="BD42" i="13"/>
  <c r="BE42" i="13" s="1"/>
  <c r="BA42" i="13"/>
  <c r="BB42" i="13" s="1"/>
  <c r="AX42" i="13"/>
  <c r="AY42" i="13" s="1"/>
  <c r="AL42" i="13"/>
  <c r="AM42" i="13" s="1"/>
  <c r="AI42" i="13"/>
  <c r="AJ42" i="13" s="1"/>
  <c r="AF42" i="13"/>
  <c r="AG42" i="13" s="1"/>
  <c r="BD41" i="13"/>
  <c r="BE41" i="13" s="1"/>
  <c r="BA41" i="13"/>
  <c r="BB41" i="13" s="1"/>
  <c r="AX41" i="13"/>
  <c r="AY41" i="13" s="1"/>
  <c r="AL41" i="13"/>
  <c r="AM41" i="13" s="1"/>
  <c r="AI41" i="13"/>
  <c r="AJ41" i="13" s="1"/>
  <c r="AF41" i="13"/>
  <c r="AG41" i="13" s="1"/>
  <c r="BD40" i="13"/>
  <c r="BE40" i="13" s="1"/>
  <c r="BA40" i="13"/>
  <c r="BB40" i="13" s="1"/>
  <c r="AX40" i="13"/>
  <c r="AY40" i="13" s="1"/>
  <c r="AL40" i="13"/>
  <c r="AM40" i="13" s="1"/>
  <c r="AI40" i="13"/>
  <c r="AJ40" i="13" s="1"/>
  <c r="AF40" i="13"/>
  <c r="AG40" i="13" s="1"/>
  <c r="BD39" i="13"/>
  <c r="BE39" i="13" s="1"/>
  <c r="BA39" i="13"/>
  <c r="BB39" i="13" s="1"/>
  <c r="AX39" i="13"/>
  <c r="AY39" i="13" s="1"/>
  <c r="AL39" i="13"/>
  <c r="AM39" i="13" s="1"/>
  <c r="AI39" i="13"/>
  <c r="AJ39" i="13" s="1"/>
  <c r="AF39" i="13"/>
  <c r="AG39" i="13" s="1"/>
  <c r="BD38" i="13"/>
  <c r="BE38" i="13" s="1"/>
  <c r="BA38" i="13"/>
  <c r="BB38" i="13" s="1"/>
  <c r="AX38" i="13"/>
  <c r="AY38" i="13" s="1"/>
  <c r="AL38" i="13"/>
  <c r="AM38" i="13" s="1"/>
  <c r="AI38" i="13"/>
  <c r="AJ38" i="13" s="1"/>
  <c r="AF38" i="13"/>
  <c r="AG38" i="13" s="1"/>
  <c r="BD37" i="13"/>
  <c r="BE37" i="13" s="1"/>
  <c r="BA37" i="13"/>
  <c r="BB37" i="13" s="1"/>
  <c r="AX37" i="13"/>
  <c r="AY37" i="13" s="1"/>
  <c r="AL37" i="13"/>
  <c r="AM37" i="13" s="1"/>
  <c r="AI37" i="13"/>
  <c r="AJ37" i="13" s="1"/>
  <c r="AF37" i="13"/>
  <c r="AG37" i="13" s="1"/>
  <c r="BD36" i="13"/>
  <c r="BE36" i="13" s="1"/>
  <c r="BA36" i="13"/>
  <c r="BB36" i="13" s="1"/>
  <c r="AX36" i="13"/>
  <c r="AY36" i="13" s="1"/>
  <c r="AL36" i="13"/>
  <c r="AM36" i="13" s="1"/>
  <c r="AI36" i="13"/>
  <c r="AJ36" i="13" s="1"/>
  <c r="AF36" i="13"/>
  <c r="AG36" i="13" s="1"/>
  <c r="BD35" i="13"/>
  <c r="BE35" i="13" s="1"/>
  <c r="BA35" i="13"/>
  <c r="BB35" i="13" s="1"/>
  <c r="AX35" i="13"/>
  <c r="AY35" i="13" s="1"/>
  <c r="AL35" i="13"/>
  <c r="AM35" i="13" s="1"/>
  <c r="AI35" i="13"/>
  <c r="AJ35" i="13" s="1"/>
  <c r="AF35" i="13"/>
  <c r="AG35" i="13" s="1"/>
  <c r="BA34" i="13"/>
  <c r="BB34" i="13" s="1"/>
  <c r="AX34" i="13"/>
  <c r="AY34" i="13" s="1"/>
  <c r="AI34" i="13"/>
  <c r="AJ34" i="13" s="1"/>
  <c r="AF34" i="13"/>
  <c r="AG34" i="13" s="1"/>
  <c r="BD33" i="13"/>
  <c r="BE33" i="13" s="1"/>
  <c r="BA33" i="13"/>
  <c r="BB33" i="13" s="1"/>
  <c r="AX33" i="13"/>
  <c r="AY33" i="13" s="1"/>
  <c r="AL33" i="13"/>
  <c r="AM33" i="13" s="1"/>
  <c r="AI33" i="13"/>
  <c r="AJ33" i="13" s="1"/>
  <c r="AF33" i="13"/>
  <c r="AG33" i="13" s="1"/>
  <c r="BD32" i="13"/>
  <c r="BE32" i="13" s="1"/>
  <c r="BA32" i="13"/>
  <c r="BB32" i="13" s="1"/>
  <c r="AX32" i="13"/>
  <c r="AY32" i="13" s="1"/>
  <c r="AL32" i="13"/>
  <c r="AM32" i="13" s="1"/>
  <c r="AI32" i="13"/>
  <c r="AJ32" i="13" s="1"/>
  <c r="AF32" i="13"/>
  <c r="AG32" i="13" s="1"/>
  <c r="BD31" i="13"/>
  <c r="BE31" i="13" s="1"/>
  <c r="BA31" i="13"/>
  <c r="BB31" i="13" s="1"/>
  <c r="AX31" i="13"/>
  <c r="AY31" i="13" s="1"/>
  <c r="AL31" i="13"/>
  <c r="AM31" i="13" s="1"/>
  <c r="AI31" i="13"/>
  <c r="AJ31" i="13" s="1"/>
  <c r="AF31" i="13"/>
  <c r="AG31" i="13" s="1"/>
  <c r="BD30" i="13"/>
  <c r="BE30" i="13" s="1"/>
  <c r="BA30" i="13"/>
  <c r="BB30" i="13" s="1"/>
  <c r="AX30" i="13"/>
  <c r="AY30" i="13" s="1"/>
  <c r="AL30" i="13"/>
  <c r="AM30" i="13" s="1"/>
  <c r="AI30" i="13"/>
  <c r="AJ30" i="13" s="1"/>
  <c r="AF30" i="13"/>
  <c r="AG30" i="13" s="1"/>
  <c r="BD29" i="13"/>
  <c r="BE29" i="13" s="1"/>
  <c r="BA29" i="13"/>
  <c r="BB29" i="13" s="1"/>
  <c r="AX29" i="13"/>
  <c r="AY29" i="13" s="1"/>
  <c r="AL29" i="13"/>
  <c r="AM29" i="13" s="1"/>
  <c r="AI29" i="13"/>
  <c r="AJ29" i="13" s="1"/>
  <c r="AF29" i="13"/>
  <c r="AG29" i="13" s="1"/>
  <c r="BD28" i="13"/>
  <c r="BE28" i="13" s="1"/>
  <c r="AX28" i="13"/>
  <c r="AY28" i="13" s="1"/>
  <c r="AL28" i="13"/>
  <c r="AM28" i="13" s="1"/>
  <c r="AF28" i="13"/>
  <c r="AG28" i="13" s="1"/>
  <c r="BD27" i="13"/>
  <c r="BE27" i="13" s="1"/>
  <c r="BA27" i="13"/>
  <c r="BB27" i="13" s="1"/>
  <c r="AX27" i="13"/>
  <c r="AY27" i="13" s="1"/>
  <c r="AL27" i="13"/>
  <c r="AM27" i="13" s="1"/>
  <c r="AI27" i="13"/>
  <c r="AJ27" i="13" s="1"/>
  <c r="AF27" i="13"/>
  <c r="AG27" i="13" s="1"/>
  <c r="BD26" i="13"/>
  <c r="BE26" i="13" s="1"/>
  <c r="BA26" i="13"/>
  <c r="BB26" i="13" s="1"/>
  <c r="AX26" i="13"/>
  <c r="AY26" i="13" s="1"/>
  <c r="AL26" i="13"/>
  <c r="AM26" i="13" s="1"/>
  <c r="AI26" i="13"/>
  <c r="AJ26" i="13" s="1"/>
  <c r="AF26" i="13"/>
  <c r="AG26" i="13" s="1"/>
  <c r="BD25" i="13"/>
  <c r="BE25" i="13" s="1"/>
  <c r="BA25" i="13"/>
  <c r="BB25" i="13" s="1"/>
  <c r="AX25" i="13"/>
  <c r="AY25" i="13" s="1"/>
  <c r="AL25" i="13"/>
  <c r="AM25" i="13" s="1"/>
  <c r="AI25" i="13"/>
  <c r="AJ25" i="13" s="1"/>
  <c r="AF25" i="13"/>
  <c r="AG25" i="13" s="1"/>
  <c r="BD24" i="13"/>
  <c r="BE24" i="13" s="1"/>
  <c r="BA24" i="13"/>
  <c r="BB24" i="13" s="1"/>
  <c r="AX24" i="13"/>
  <c r="AY24" i="13" s="1"/>
  <c r="AL24" i="13"/>
  <c r="AM24" i="13" s="1"/>
  <c r="AI24" i="13"/>
  <c r="AJ24" i="13" s="1"/>
  <c r="AF24" i="13"/>
  <c r="AG24" i="13" s="1"/>
  <c r="BD23" i="13"/>
  <c r="BE23" i="13" s="1"/>
  <c r="BA23" i="13"/>
  <c r="BB23" i="13" s="1"/>
  <c r="AX23" i="13"/>
  <c r="AY23" i="13" s="1"/>
  <c r="AL23" i="13"/>
  <c r="AM23" i="13" s="1"/>
  <c r="AI23" i="13"/>
  <c r="AJ23" i="13" s="1"/>
  <c r="AF23" i="13"/>
  <c r="AG23" i="13" s="1"/>
  <c r="BD22" i="13"/>
  <c r="BE22" i="13" s="1"/>
  <c r="BA22" i="13"/>
  <c r="BB22" i="13" s="1"/>
  <c r="AX22" i="13"/>
  <c r="AY22" i="13" s="1"/>
  <c r="AL22" i="13"/>
  <c r="AM22" i="13" s="1"/>
  <c r="AI22" i="13"/>
  <c r="AJ22" i="13" s="1"/>
  <c r="AF22" i="13"/>
  <c r="AG22" i="13" s="1"/>
  <c r="BD21" i="13"/>
  <c r="BE21" i="13" s="1"/>
  <c r="BA21" i="13"/>
  <c r="BB21" i="13" s="1"/>
  <c r="AX21" i="13"/>
  <c r="AY21" i="13" s="1"/>
  <c r="AL21" i="13"/>
  <c r="AM21" i="13" s="1"/>
  <c r="AI21" i="13"/>
  <c r="AJ21" i="13" s="1"/>
  <c r="AF21" i="13"/>
  <c r="AG21" i="13" s="1"/>
  <c r="BD20" i="13"/>
  <c r="BE20" i="13" s="1"/>
  <c r="BA20" i="13"/>
  <c r="BB20" i="13" s="1"/>
  <c r="AX20" i="13"/>
  <c r="AY20" i="13" s="1"/>
  <c r="AL20" i="13"/>
  <c r="AM20" i="13" s="1"/>
  <c r="AI20" i="13"/>
  <c r="AJ20" i="13" s="1"/>
  <c r="AF20" i="13"/>
  <c r="AG20" i="13" s="1"/>
  <c r="BD19" i="13"/>
  <c r="BE19" i="13" s="1"/>
  <c r="BA19" i="13"/>
  <c r="BB19" i="13" s="1"/>
  <c r="AX19" i="13"/>
  <c r="AY19" i="13" s="1"/>
  <c r="AL19" i="13"/>
  <c r="AM19" i="13" s="1"/>
  <c r="AI19" i="13"/>
  <c r="AJ19" i="13" s="1"/>
  <c r="AF19" i="13"/>
  <c r="AG19" i="13" s="1"/>
  <c r="BD18" i="13"/>
  <c r="BE18" i="13" s="1"/>
  <c r="BA18" i="13"/>
  <c r="BB18" i="13" s="1"/>
  <c r="AX18" i="13"/>
  <c r="AY18" i="13" s="1"/>
  <c r="AL18" i="13"/>
  <c r="AM18" i="13" s="1"/>
  <c r="AI18" i="13"/>
  <c r="AJ18" i="13" s="1"/>
  <c r="AF18" i="13"/>
  <c r="AG18" i="13" s="1"/>
  <c r="BD17" i="13"/>
  <c r="BE17" i="13" s="1"/>
  <c r="BA17" i="13"/>
  <c r="BB17" i="13" s="1"/>
  <c r="AX17" i="13"/>
  <c r="AY17" i="13" s="1"/>
  <c r="AL17" i="13"/>
  <c r="AM17" i="13" s="1"/>
  <c r="AI17" i="13"/>
  <c r="AJ17" i="13" s="1"/>
  <c r="AF17" i="13"/>
  <c r="AG17" i="13" s="1"/>
  <c r="BD16" i="13"/>
  <c r="BE16" i="13" s="1"/>
  <c r="BA16" i="13"/>
  <c r="BB16" i="13" s="1"/>
  <c r="AX16" i="13"/>
  <c r="AY16" i="13" s="1"/>
  <c r="AL16" i="13"/>
  <c r="AM16" i="13" s="1"/>
  <c r="AI16" i="13"/>
  <c r="AJ16" i="13" s="1"/>
  <c r="AF16" i="13"/>
  <c r="AG16" i="13" s="1"/>
  <c r="BD15" i="13"/>
  <c r="BE15" i="13" s="1"/>
  <c r="BA15" i="13"/>
  <c r="BB15" i="13" s="1"/>
  <c r="AX15" i="13"/>
  <c r="AY15" i="13" s="1"/>
  <c r="AL15" i="13"/>
  <c r="AM15" i="13" s="1"/>
  <c r="AI15" i="13"/>
  <c r="AJ15" i="13" s="1"/>
  <c r="AF15" i="13"/>
  <c r="AG15" i="13" s="1"/>
  <c r="BA14" i="13"/>
  <c r="BB14" i="13" s="1"/>
  <c r="AX14" i="13"/>
  <c r="AY14" i="13" s="1"/>
  <c r="AI14" i="13"/>
  <c r="AJ14" i="13" s="1"/>
  <c r="AF14" i="13"/>
  <c r="AG14" i="13" s="1"/>
  <c r="BD13" i="13"/>
  <c r="BE13" i="13" s="1"/>
  <c r="BA13" i="13"/>
  <c r="BB13" i="13" s="1"/>
  <c r="AX13" i="13"/>
  <c r="AY13" i="13" s="1"/>
  <c r="AL13" i="13"/>
  <c r="AM13" i="13" s="1"/>
  <c r="AI13" i="13"/>
  <c r="AJ13" i="13" s="1"/>
  <c r="AF13" i="13"/>
  <c r="AG13" i="13" s="1"/>
  <c r="BD12" i="13"/>
  <c r="BE12" i="13" s="1"/>
  <c r="BA12" i="13"/>
  <c r="BB12" i="13" s="1"/>
  <c r="AX12" i="13"/>
  <c r="AY12" i="13" s="1"/>
  <c r="AL12" i="13"/>
  <c r="AM12" i="13" s="1"/>
  <c r="AI12" i="13"/>
  <c r="AJ12" i="13" s="1"/>
  <c r="AF12" i="13"/>
  <c r="AG12" i="13" s="1"/>
  <c r="BD11" i="13"/>
  <c r="BE11" i="13" s="1"/>
  <c r="BA11" i="13"/>
  <c r="BB11" i="13" s="1"/>
  <c r="AX11" i="13"/>
  <c r="AY11" i="13" s="1"/>
  <c r="AL11" i="13"/>
  <c r="AM11" i="13" s="1"/>
  <c r="AI11" i="13"/>
  <c r="AJ11" i="13" s="1"/>
  <c r="AF11" i="13"/>
  <c r="AG11" i="13" s="1"/>
  <c r="BD10" i="13"/>
  <c r="BE10" i="13" s="1"/>
  <c r="BA10" i="13"/>
  <c r="BB10" i="13" s="1"/>
  <c r="AX10" i="13"/>
  <c r="AY10" i="13" s="1"/>
  <c r="AL10" i="13"/>
  <c r="AM10" i="13" s="1"/>
  <c r="AI10" i="13"/>
  <c r="AJ10" i="13" s="1"/>
  <c r="AF10" i="13"/>
  <c r="AG10" i="13" s="1"/>
  <c r="BD9" i="13"/>
  <c r="BE9" i="13" s="1"/>
  <c r="BA9" i="13"/>
  <c r="BB9" i="13" s="1"/>
  <c r="AX9" i="13"/>
  <c r="AY9" i="13" s="1"/>
  <c r="AL9" i="13"/>
  <c r="AM9" i="13" s="1"/>
  <c r="AI9" i="13"/>
  <c r="AJ9" i="13" s="1"/>
  <c r="AF9" i="13"/>
  <c r="AG9" i="13" s="1"/>
  <c r="BD8" i="13"/>
  <c r="BE8" i="13" s="1"/>
  <c r="AX8" i="13"/>
  <c r="AY8" i="13" s="1"/>
  <c r="AL8" i="13"/>
  <c r="AM8" i="13" s="1"/>
  <c r="AF8" i="13"/>
  <c r="AG8" i="13" s="1"/>
  <c r="BD7" i="13"/>
  <c r="BE7" i="13" s="1"/>
  <c r="BA7" i="13"/>
  <c r="BB7" i="13" s="1"/>
  <c r="AX7" i="13"/>
  <c r="AY7" i="13" s="1"/>
  <c r="AL7" i="13"/>
  <c r="AM7" i="13" s="1"/>
  <c r="AI7" i="13"/>
  <c r="AJ7" i="13" s="1"/>
  <c r="AF7" i="13"/>
  <c r="AG7" i="13" s="1"/>
  <c r="E48" i="11"/>
  <c r="E49" i="11"/>
  <c r="E50" i="11"/>
  <c r="E51" i="11"/>
  <c r="E52" i="11"/>
  <c r="E53" i="11"/>
  <c r="AR53" i="11" s="1"/>
  <c r="AS53" i="11" s="1"/>
  <c r="E54" i="11"/>
  <c r="BA54" i="11" s="1"/>
  <c r="BB54" i="11" s="1"/>
  <c r="E55" i="11"/>
  <c r="E69" i="11"/>
  <c r="AR69" i="11" s="1"/>
  <c r="AS69" i="11" s="1"/>
  <c r="E71" i="11"/>
  <c r="E72" i="11"/>
  <c r="BA72" i="11" s="1"/>
  <c r="BB72" i="11" s="1"/>
  <c r="E73" i="11"/>
  <c r="E74" i="11"/>
  <c r="E91" i="11"/>
  <c r="AR91" i="11" s="1"/>
  <c r="AS91" i="11" s="1"/>
  <c r="E92" i="11"/>
  <c r="AR92" i="11" s="1"/>
  <c r="AS92" i="11" s="1"/>
  <c r="E93" i="11"/>
  <c r="AI101" i="11"/>
  <c r="AJ101" i="11" s="1"/>
  <c r="AF62" i="11"/>
  <c r="AG62" i="11" s="1"/>
  <c r="AI62" i="11"/>
  <c r="AJ62" i="11" s="1"/>
  <c r="AL62" i="11"/>
  <c r="AM62" i="11" s="1"/>
  <c r="AX62" i="11"/>
  <c r="AY62" i="11" s="1"/>
  <c r="BA62" i="11"/>
  <c r="BB62" i="11"/>
  <c r="BD62" i="11"/>
  <c r="BE62" i="11" s="1"/>
  <c r="AF63" i="11"/>
  <c r="AG63" i="11" s="1"/>
  <c r="AI63" i="11"/>
  <c r="AJ63" i="11" s="1"/>
  <c r="AL63" i="11"/>
  <c r="AM63" i="11" s="1"/>
  <c r="AX63" i="11"/>
  <c r="AY63" i="11" s="1"/>
  <c r="BA63" i="11"/>
  <c r="BB63" i="11" s="1"/>
  <c r="BD63" i="11"/>
  <c r="BE63" i="11" s="1"/>
  <c r="AF64" i="11"/>
  <c r="AG64" i="11" s="1"/>
  <c r="AI64" i="11"/>
  <c r="AJ64" i="11" s="1"/>
  <c r="AL64" i="11"/>
  <c r="AM64" i="11"/>
  <c r="AX64" i="11"/>
  <c r="AY64" i="11" s="1"/>
  <c r="BA64" i="11"/>
  <c r="BB64" i="11" s="1"/>
  <c r="BD64" i="11"/>
  <c r="BE64" i="11" s="1"/>
  <c r="AF65" i="11"/>
  <c r="AG65" i="11" s="1"/>
  <c r="AI65" i="11"/>
  <c r="AJ65" i="11" s="1"/>
  <c r="AL65" i="11"/>
  <c r="AM65" i="11" s="1"/>
  <c r="AX65" i="11"/>
  <c r="AY65" i="11" s="1"/>
  <c r="BA65" i="11"/>
  <c r="BB65" i="11" s="1"/>
  <c r="BD65" i="11"/>
  <c r="BE65" i="11" s="1"/>
  <c r="AF66" i="11"/>
  <c r="AG66" i="11" s="1"/>
  <c r="AI66" i="11"/>
  <c r="AJ66" i="11" s="1"/>
  <c r="AL66" i="11"/>
  <c r="AM66" i="11" s="1"/>
  <c r="AX66" i="11"/>
  <c r="AY66" i="11"/>
  <c r="BA66" i="11"/>
  <c r="BB66" i="11" s="1"/>
  <c r="BD66" i="11"/>
  <c r="BE66" i="11" s="1"/>
  <c r="AF67" i="11"/>
  <c r="AG67" i="11"/>
  <c r="AI67" i="11"/>
  <c r="AJ67" i="11" s="1"/>
  <c r="AL67" i="11"/>
  <c r="AM67" i="11" s="1"/>
  <c r="AX67" i="11"/>
  <c r="AY67" i="11" s="1"/>
  <c r="BA67" i="11"/>
  <c r="BB67" i="11" s="1"/>
  <c r="BD67" i="11"/>
  <c r="BE67" i="11" s="1"/>
  <c r="AF68" i="11"/>
  <c r="AG68" i="11" s="1"/>
  <c r="AI68" i="11"/>
  <c r="AJ68" i="11" s="1"/>
  <c r="AL68" i="11"/>
  <c r="AM68" i="11" s="1"/>
  <c r="AX68" i="11"/>
  <c r="AY68" i="11" s="1"/>
  <c r="BA68" i="11"/>
  <c r="BB68" i="11" s="1"/>
  <c r="BD68" i="11"/>
  <c r="BE68" i="11" s="1"/>
  <c r="AF69" i="11"/>
  <c r="AG69" i="11" s="1"/>
  <c r="AL69" i="11"/>
  <c r="AM69" i="11" s="1"/>
  <c r="AX69" i="11"/>
  <c r="AY69" i="11" s="1"/>
  <c r="BD69" i="11"/>
  <c r="BE69" i="11" s="1"/>
  <c r="AF70" i="11"/>
  <c r="AG70" i="11" s="1"/>
  <c r="AI70" i="11"/>
  <c r="AJ70" i="11" s="1"/>
  <c r="AL70" i="11"/>
  <c r="AM70" i="11" s="1"/>
  <c r="AX70" i="11"/>
  <c r="AY70" i="11" s="1"/>
  <c r="BA70" i="11"/>
  <c r="BB70" i="11" s="1"/>
  <c r="BD70" i="11"/>
  <c r="BE70" i="11" s="1"/>
  <c r="AF71" i="11"/>
  <c r="AG71" i="11" s="1"/>
  <c r="AL71" i="11"/>
  <c r="AM71" i="11"/>
  <c r="AX71" i="11"/>
  <c r="AY71" i="11" s="1"/>
  <c r="BD71" i="11"/>
  <c r="BE71" i="11" s="1"/>
  <c r="AF72" i="11"/>
  <c r="AG72" i="11" s="1"/>
  <c r="AL72" i="11"/>
  <c r="AM72" i="11" s="1"/>
  <c r="AX72" i="11"/>
  <c r="AY72" i="11" s="1"/>
  <c r="BD72" i="11"/>
  <c r="BE72" i="11" s="1"/>
  <c r="AF73" i="11"/>
  <c r="AG73" i="11" s="1"/>
  <c r="AL73" i="11"/>
  <c r="AM73" i="11" s="1"/>
  <c r="AX73" i="11"/>
  <c r="AY73" i="11" s="1"/>
  <c r="BD73" i="11"/>
  <c r="BE73" i="11" s="1"/>
  <c r="AF74" i="11"/>
  <c r="AG74" i="11" s="1"/>
  <c r="AL74" i="11"/>
  <c r="AM74" i="11" s="1"/>
  <c r="AX74" i="11"/>
  <c r="AY74" i="11" s="1"/>
  <c r="BD74" i="11"/>
  <c r="BE74" i="11" s="1"/>
  <c r="AF75" i="11"/>
  <c r="AG75" i="11" s="1"/>
  <c r="AI75" i="11"/>
  <c r="AJ75" i="11" s="1"/>
  <c r="AL75" i="11"/>
  <c r="AM75" i="11" s="1"/>
  <c r="AX75" i="11"/>
  <c r="AY75" i="11" s="1"/>
  <c r="BA75" i="11"/>
  <c r="BB75" i="11" s="1"/>
  <c r="BD75" i="11"/>
  <c r="BE75" i="11" s="1"/>
  <c r="AF76" i="11"/>
  <c r="AG76" i="11" s="1"/>
  <c r="AI76" i="11"/>
  <c r="AJ76" i="11" s="1"/>
  <c r="AL76" i="11"/>
  <c r="AM76" i="11" s="1"/>
  <c r="AX76" i="11"/>
  <c r="AY76" i="11" s="1"/>
  <c r="BA76" i="11"/>
  <c r="BB76" i="11" s="1"/>
  <c r="BD76" i="11"/>
  <c r="BE76" i="11" s="1"/>
  <c r="AF77" i="11"/>
  <c r="AG77" i="11" s="1"/>
  <c r="AI77" i="11"/>
  <c r="AJ77" i="11" s="1"/>
  <c r="AL77" i="11"/>
  <c r="AM77" i="11" s="1"/>
  <c r="AX77" i="11"/>
  <c r="AY77" i="11" s="1"/>
  <c r="BA77" i="11"/>
  <c r="BB77" i="11" s="1"/>
  <c r="BD77" i="11"/>
  <c r="BE77" i="11" s="1"/>
  <c r="AF78" i="11"/>
  <c r="AG78" i="11" s="1"/>
  <c r="AI78" i="11"/>
  <c r="AJ78" i="11" s="1"/>
  <c r="AL78" i="11"/>
  <c r="AM78" i="11" s="1"/>
  <c r="AX78" i="11"/>
  <c r="AY78" i="11" s="1"/>
  <c r="BA78" i="11"/>
  <c r="BB78" i="11" s="1"/>
  <c r="BD78" i="11"/>
  <c r="BE78" i="11" s="1"/>
  <c r="AF79" i="11"/>
  <c r="AG79" i="11" s="1"/>
  <c r="AI79" i="11"/>
  <c r="AJ79" i="11" s="1"/>
  <c r="AL79" i="11"/>
  <c r="AM79" i="11" s="1"/>
  <c r="AX79" i="11"/>
  <c r="AY79" i="11" s="1"/>
  <c r="BA79" i="11"/>
  <c r="BB79" i="11" s="1"/>
  <c r="BD79" i="11"/>
  <c r="BE79" i="11" s="1"/>
  <c r="AF80" i="11"/>
  <c r="AG80" i="11" s="1"/>
  <c r="AI80" i="11"/>
  <c r="AJ80" i="11" s="1"/>
  <c r="AL80" i="11"/>
  <c r="AM80" i="11" s="1"/>
  <c r="AX80" i="11"/>
  <c r="AY80" i="11"/>
  <c r="BA80" i="11"/>
  <c r="BB80" i="11" s="1"/>
  <c r="BD80" i="11"/>
  <c r="BE80" i="11" s="1"/>
  <c r="AF81" i="11"/>
  <c r="AG81" i="11" s="1"/>
  <c r="AI81" i="11"/>
  <c r="AJ81" i="11" s="1"/>
  <c r="AX81" i="11"/>
  <c r="AY81" i="11" s="1"/>
  <c r="BA81" i="11"/>
  <c r="BB81" i="11" s="1"/>
  <c r="AF82" i="11"/>
  <c r="AG82" i="11" s="1"/>
  <c r="AI82" i="11"/>
  <c r="AJ82" i="11" s="1"/>
  <c r="AX82" i="11"/>
  <c r="AY82" i="11" s="1"/>
  <c r="BA82" i="11"/>
  <c r="BB82" i="11" s="1"/>
  <c r="AF83" i="11"/>
  <c r="AG83" i="11" s="1"/>
  <c r="AI83" i="11"/>
  <c r="AJ83" i="11" s="1"/>
  <c r="AL83" i="11"/>
  <c r="AX83" i="11"/>
  <c r="AY83" i="11" s="1"/>
  <c r="BA83" i="11"/>
  <c r="BB83" i="11"/>
  <c r="BD83" i="11"/>
  <c r="BE83" i="11" s="1"/>
  <c r="AF84" i="11"/>
  <c r="AG84" i="11" s="1"/>
  <c r="AI84" i="11"/>
  <c r="AJ84" i="11" s="1"/>
  <c r="AL84" i="11"/>
  <c r="AM84" i="11" s="1"/>
  <c r="AX84" i="11"/>
  <c r="AY84" i="11" s="1"/>
  <c r="BA84" i="11"/>
  <c r="BB84" i="11" s="1"/>
  <c r="BD84" i="11"/>
  <c r="BE84" i="11" s="1"/>
  <c r="AF85" i="11"/>
  <c r="AG85" i="11" s="1"/>
  <c r="AI85" i="11"/>
  <c r="AJ85" i="11" s="1"/>
  <c r="AL85" i="11"/>
  <c r="AX85" i="11"/>
  <c r="AY85" i="11" s="1"/>
  <c r="BA85" i="11"/>
  <c r="BB85" i="11" s="1"/>
  <c r="BD85" i="11"/>
  <c r="BE85" i="11" s="1"/>
  <c r="AF86" i="11"/>
  <c r="AG86" i="11" s="1"/>
  <c r="AI86" i="11"/>
  <c r="AJ86" i="11" s="1"/>
  <c r="AL86" i="11"/>
  <c r="AX86" i="11"/>
  <c r="AY86" i="11" s="1"/>
  <c r="BA86" i="11"/>
  <c r="BB86" i="11" s="1"/>
  <c r="BD86" i="11"/>
  <c r="BE86" i="11" s="1"/>
  <c r="AF87" i="11"/>
  <c r="AG87" i="11" s="1"/>
  <c r="AI87" i="11"/>
  <c r="AJ87" i="11" s="1"/>
  <c r="AL87" i="11"/>
  <c r="AX87" i="11"/>
  <c r="AY87" i="11" s="1"/>
  <c r="BA87" i="11"/>
  <c r="BB87" i="11" s="1"/>
  <c r="BD87" i="11"/>
  <c r="BE87" i="11" s="1"/>
  <c r="AF88" i="11"/>
  <c r="AG88" i="11" s="1"/>
  <c r="AI88" i="11"/>
  <c r="AJ88" i="11" s="1"/>
  <c r="AL88" i="11"/>
  <c r="AX88" i="11"/>
  <c r="AY88" i="11" s="1"/>
  <c r="BA88" i="11"/>
  <c r="BB88" i="11"/>
  <c r="BD88" i="11"/>
  <c r="BE88" i="11"/>
  <c r="AF89" i="11"/>
  <c r="AG89" i="11" s="1"/>
  <c r="AI89" i="11"/>
  <c r="AJ89" i="11" s="1"/>
  <c r="AL89" i="11"/>
  <c r="AX89" i="11"/>
  <c r="AY89" i="11" s="1"/>
  <c r="BA89" i="11"/>
  <c r="BB89" i="11" s="1"/>
  <c r="BD89" i="11"/>
  <c r="BE89" i="11" s="1"/>
  <c r="AF90" i="11"/>
  <c r="AG90" i="11" s="1"/>
  <c r="AI90" i="11"/>
  <c r="AJ90" i="11" s="1"/>
  <c r="AL90" i="11"/>
  <c r="AX90" i="11"/>
  <c r="AY90" i="11" s="1"/>
  <c r="BA90" i="11"/>
  <c r="BB90" i="11" s="1"/>
  <c r="BD90" i="11"/>
  <c r="BE90" i="11"/>
  <c r="AF91" i="11"/>
  <c r="AG91" i="11" s="1"/>
  <c r="AL91" i="11"/>
  <c r="AX91" i="11"/>
  <c r="AY91" i="11" s="1"/>
  <c r="BD91" i="11"/>
  <c r="BE91" i="11" s="1"/>
  <c r="AF92" i="11"/>
  <c r="AG92" i="11" s="1"/>
  <c r="AL92" i="11"/>
  <c r="AX92" i="11"/>
  <c r="AY92" i="11" s="1"/>
  <c r="BD92" i="11"/>
  <c r="BE92" i="11" s="1"/>
  <c r="AF93" i="11"/>
  <c r="AG93" i="11" s="1"/>
  <c r="AL93" i="11"/>
  <c r="AX93" i="11"/>
  <c r="AY93" i="11" s="1"/>
  <c r="BD93" i="11"/>
  <c r="BE93" i="11" s="1"/>
  <c r="AF94" i="11"/>
  <c r="AG94" i="11" s="1"/>
  <c r="AI94" i="11"/>
  <c r="AJ94" i="11" s="1"/>
  <c r="AL94" i="11"/>
  <c r="AX94" i="11"/>
  <c r="AY94" i="11" s="1"/>
  <c r="BA94" i="11"/>
  <c r="BB94" i="11" s="1"/>
  <c r="BD94" i="11"/>
  <c r="BE94" i="11" s="1"/>
  <c r="AF95" i="11"/>
  <c r="AG95" i="11" s="1"/>
  <c r="AI95" i="11"/>
  <c r="AJ95" i="11" s="1"/>
  <c r="AL95" i="11"/>
  <c r="AX95" i="11"/>
  <c r="AY95" i="11" s="1"/>
  <c r="BA95" i="11"/>
  <c r="BB95" i="11" s="1"/>
  <c r="BD95" i="11"/>
  <c r="BE95" i="11" s="1"/>
  <c r="AF96" i="11"/>
  <c r="AG96" i="11"/>
  <c r="AI96" i="11"/>
  <c r="AJ96" i="11" s="1"/>
  <c r="AL96" i="11"/>
  <c r="AX96" i="11"/>
  <c r="AY96" i="11" s="1"/>
  <c r="BA96" i="11"/>
  <c r="BB96" i="11" s="1"/>
  <c r="BD96" i="11"/>
  <c r="BE96" i="11"/>
  <c r="AF97" i="11"/>
  <c r="AG97" i="11" s="1"/>
  <c r="AI97" i="11"/>
  <c r="AJ97" i="11" s="1"/>
  <c r="AX97" i="11"/>
  <c r="AY97" i="11" s="1"/>
  <c r="BA97" i="11"/>
  <c r="BB97" i="11" s="1"/>
  <c r="AF98" i="11"/>
  <c r="AG98" i="11" s="1"/>
  <c r="AI98" i="11"/>
  <c r="AJ98" i="11" s="1"/>
  <c r="AX98" i="11"/>
  <c r="AY98" i="11" s="1"/>
  <c r="BA98" i="11"/>
  <c r="BB98" i="11" s="1"/>
  <c r="AF99" i="11"/>
  <c r="AG99" i="11" s="1"/>
  <c r="AI99" i="11"/>
  <c r="AJ99" i="11" s="1"/>
  <c r="AL99" i="11"/>
  <c r="AX99" i="11"/>
  <c r="AY99" i="11" s="1"/>
  <c r="BA99" i="11"/>
  <c r="BB99" i="11" s="1"/>
  <c r="BD99" i="11"/>
  <c r="BE99" i="11" s="1"/>
  <c r="AF100" i="11"/>
  <c r="AG100" i="11" s="1"/>
  <c r="AI100" i="11"/>
  <c r="AJ100" i="11" s="1"/>
  <c r="AL100" i="11"/>
  <c r="AX100" i="11"/>
  <c r="AY100" i="11" s="1"/>
  <c r="BA100" i="11"/>
  <c r="BB100" i="11" s="1"/>
  <c r="BD100" i="11"/>
  <c r="BE100" i="11" s="1"/>
  <c r="AF101" i="11"/>
  <c r="AG101" i="11" s="1"/>
  <c r="AL101" i="11"/>
  <c r="AM101" i="11" s="1"/>
  <c r="AX101" i="11"/>
  <c r="AY101" i="11" s="1"/>
  <c r="BA101" i="11"/>
  <c r="BB101" i="11" s="1"/>
  <c r="BD101" i="11"/>
  <c r="BE101" i="11" s="1"/>
  <c r="AF102" i="11"/>
  <c r="AG102" i="11" s="1"/>
  <c r="AI102" i="11"/>
  <c r="AJ102" i="11" s="1"/>
  <c r="AL102" i="11"/>
  <c r="AX102" i="11"/>
  <c r="AY102" i="11" s="1"/>
  <c r="BA102" i="11"/>
  <c r="BB102" i="11" s="1"/>
  <c r="BD102" i="11"/>
  <c r="BE102" i="11" s="1"/>
  <c r="AF103" i="11"/>
  <c r="AG103" i="11" s="1"/>
  <c r="AI103" i="11"/>
  <c r="AJ103" i="11" s="1"/>
  <c r="AL103" i="11"/>
  <c r="AX103" i="11"/>
  <c r="AY103" i="11" s="1"/>
  <c r="BA103" i="11"/>
  <c r="BB103" i="11" s="1"/>
  <c r="BD103" i="11"/>
  <c r="BE103" i="11" s="1"/>
  <c r="AF104" i="11"/>
  <c r="AG104" i="11" s="1"/>
  <c r="AI104" i="11"/>
  <c r="AJ104" i="11" s="1"/>
  <c r="AL104" i="11"/>
  <c r="AX104" i="11"/>
  <c r="AY104" i="11" s="1"/>
  <c r="BA104" i="11"/>
  <c r="BB104" i="11" s="1"/>
  <c r="BD104" i="11"/>
  <c r="BE104" i="11" s="1"/>
  <c r="AF105" i="11"/>
  <c r="AG105" i="11" s="1"/>
  <c r="AI105" i="11"/>
  <c r="AJ105" i="11" s="1"/>
  <c r="AL105" i="11"/>
  <c r="AX105" i="11"/>
  <c r="AY105" i="11" s="1"/>
  <c r="BA105" i="11"/>
  <c r="BB105" i="11" s="1"/>
  <c r="BD105" i="11"/>
  <c r="BE105" i="11" s="1"/>
  <c r="AF106" i="11"/>
  <c r="AG106" i="11" s="1"/>
  <c r="AI106" i="11"/>
  <c r="AJ106" i="11" s="1"/>
  <c r="AL106" i="11"/>
  <c r="AX106" i="11"/>
  <c r="AY106" i="11" s="1"/>
  <c r="BA106" i="11"/>
  <c r="BB106" i="11" s="1"/>
  <c r="BD106" i="11"/>
  <c r="BE106" i="11" s="1"/>
  <c r="AF107" i="11"/>
  <c r="AG107" i="11"/>
  <c r="AI107" i="11"/>
  <c r="AJ107" i="11" s="1"/>
  <c r="AL107" i="11"/>
  <c r="AX107" i="11"/>
  <c r="AY107" i="11" s="1"/>
  <c r="BA107" i="11"/>
  <c r="BB107" i="11" s="1"/>
  <c r="BD107" i="11"/>
  <c r="BE107" i="11" s="1"/>
  <c r="AF108" i="11"/>
  <c r="AG108" i="11" s="1"/>
  <c r="AI108" i="11"/>
  <c r="AJ108" i="11" s="1"/>
  <c r="AL108" i="11"/>
  <c r="AX108" i="11"/>
  <c r="AY108" i="11" s="1"/>
  <c r="BA108" i="11"/>
  <c r="BB108" i="11" s="1"/>
  <c r="BD108" i="11"/>
  <c r="BE108" i="11" s="1"/>
  <c r="AF109" i="11"/>
  <c r="AG109" i="11" s="1"/>
  <c r="AI109" i="11"/>
  <c r="AJ109" i="11" s="1"/>
  <c r="AL109" i="11"/>
  <c r="AX109" i="11"/>
  <c r="AY109" i="11" s="1"/>
  <c r="BA109" i="11"/>
  <c r="BB109" i="11" s="1"/>
  <c r="BD109" i="11"/>
  <c r="BE109" i="11" s="1"/>
  <c r="AF110" i="11"/>
  <c r="AG110" i="11" s="1"/>
  <c r="AI110" i="11"/>
  <c r="AJ110" i="11" s="1"/>
  <c r="AL110" i="11"/>
  <c r="AX110" i="11"/>
  <c r="AY110" i="11" s="1"/>
  <c r="BA110" i="11"/>
  <c r="BB110" i="11"/>
  <c r="BD110" i="11"/>
  <c r="BE110" i="11" s="1"/>
  <c r="AF111" i="11"/>
  <c r="AG111" i="11" s="1"/>
  <c r="AI111" i="11"/>
  <c r="AJ111" i="11" s="1"/>
  <c r="AL111" i="11"/>
  <c r="AX111" i="11"/>
  <c r="AY111" i="11" s="1"/>
  <c r="BA111" i="11"/>
  <c r="BB111" i="11" s="1"/>
  <c r="BD111" i="11"/>
  <c r="BE111" i="11" s="1"/>
  <c r="AF112" i="11"/>
  <c r="AG112" i="11" s="1"/>
  <c r="AI112" i="11"/>
  <c r="AJ112" i="11" s="1"/>
  <c r="AL112" i="11"/>
  <c r="AX112" i="11"/>
  <c r="AY112" i="11" s="1"/>
  <c r="BA112" i="11"/>
  <c r="BB112" i="11" s="1"/>
  <c r="BD112" i="11"/>
  <c r="BE112" i="11" s="1"/>
  <c r="AF113" i="11"/>
  <c r="AG113" i="11" s="1"/>
  <c r="AI113" i="11"/>
  <c r="AJ113" i="11" s="1"/>
  <c r="AL113" i="11"/>
  <c r="AX113" i="11"/>
  <c r="AY113" i="11" s="1"/>
  <c r="BA113" i="11"/>
  <c r="BB113" i="11" s="1"/>
  <c r="BD113" i="11"/>
  <c r="BE113" i="11" s="1"/>
  <c r="AF114" i="11"/>
  <c r="AG114" i="11" s="1"/>
  <c r="AI114" i="11"/>
  <c r="AJ114" i="11" s="1"/>
  <c r="AL114" i="11"/>
  <c r="AX114" i="11"/>
  <c r="AY114" i="11"/>
  <c r="BA114" i="11"/>
  <c r="BB114" i="11" s="1"/>
  <c r="BD114" i="11"/>
  <c r="BE114" i="11" s="1"/>
  <c r="AF115" i="11"/>
  <c r="AG115" i="11" s="1"/>
  <c r="AI115" i="11"/>
  <c r="AJ115" i="11" s="1"/>
  <c r="AL115" i="11"/>
  <c r="AX115" i="11"/>
  <c r="AY115" i="11" s="1"/>
  <c r="BA115" i="11"/>
  <c r="BB115" i="11" s="1"/>
  <c r="BD115" i="11"/>
  <c r="BE115" i="11" s="1"/>
  <c r="BD61" i="11"/>
  <c r="BE61" i="11" s="1"/>
  <c r="BA61" i="11"/>
  <c r="BB61" i="11" s="1"/>
  <c r="AX61" i="11"/>
  <c r="AY61" i="11" s="1"/>
  <c r="AL61" i="11"/>
  <c r="AM61" i="11" s="1"/>
  <c r="AI61" i="11"/>
  <c r="AJ61" i="11" s="1"/>
  <c r="AF61" i="11"/>
  <c r="AG61" i="11" s="1"/>
  <c r="BD60" i="11"/>
  <c r="BE60" i="11" s="1"/>
  <c r="BA60" i="11"/>
  <c r="BB60" i="11" s="1"/>
  <c r="AX60" i="11"/>
  <c r="AY60" i="11" s="1"/>
  <c r="AL60" i="11"/>
  <c r="AM60" i="11" s="1"/>
  <c r="AI60" i="11"/>
  <c r="AJ60" i="11" s="1"/>
  <c r="AF60" i="11"/>
  <c r="AG60" i="11" s="1"/>
  <c r="BD59" i="11"/>
  <c r="BE59" i="11" s="1"/>
  <c r="BA59" i="11"/>
  <c r="BB59" i="11" s="1"/>
  <c r="AX59" i="11"/>
  <c r="AY59" i="11" s="1"/>
  <c r="AL59" i="11"/>
  <c r="AM59" i="11" s="1"/>
  <c r="AI59" i="11"/>
  <c r="AJ59" i="11" s="1"/>
  <c r="AF59" i="11"/>
  <c r="AG59" i="11" s="1"/>
  <c r="BD58" i="11"/>
  <c r="BE58" i="11" s="1"/>
  <c r="BA58" i="11"/>
  <c r="BB58" i="11" s="1"/>
  <c r="AX58" i="11"/>
  <c r="AY58" i="11" s="1"/>
  <c r="AL58" i="11"/>
  <c r="AM58" i="11" s="1"/>
  <c r="AI58" i="11"/>
  <c r="AJ58" i="11" s="1"/>
  <c r="AF58" i="11"/>
  <c r="AG58" i="11" s="1"/>
  <c r="BD57" i="11"/>
  <c r="BE57" i="11" s="1"/>
  <c r="BA57" i="11"/>
  <c r="BB57" i="11" s="1"/>
  <c r="AX57" i="11"/>
  <c r="AY57" i="11" s="1"/>
  <c r="AL57" i="11"/>
  <c r="AM57" i="11" s="1"/>
  <c r="AI57" i="11"/>
  <c r="AJ57" i="11" s="1"/>
  <c r="AF57" i="11"/>
  <c r="AG57" i="11" s="1"/>
  <c r="BD56" i="11"/>
  <c r="BE56" i="11" s="1"/>
  <c r="BA56" i="11"/>
  <c r="BB56" i="11" s="1"/>
  <c r="AX56" i="11"/>
  <c r="AY56" i="11" s="1"/>
  <c r="AL56" i="11"/>
  <c r="AM56" i="11" s="1"/>
  <c r="AI56" i="11"/>
  <c r="AJ56" i="11" s="1"/>
  <c r="AF56" i="11"/>
  <c r="AG56" i="11" s="1"/>
  <c r="BD55" i="11"/>
  <c r="BE55" i="11" s="1"/>
  <c r="AX55" i="11"/>
  <c r="AY55" i="11" s="1"/>
  <c r="AL55" i="11"/>
  <c r="AM55" i="11"/>
  <c r="AF55" i="11"/>
  <c r="AG55" i="11" s="1"/>
  <c r="BD54" i="11"/>
  <c r="BE54" i="11" s="1"/>
  <c r="AX54" i="11"/>
  <c r="AY54" i="11" s="1"/>
  <c r="AL54" i="11"/>
  <c r="AM54" i="11" s="1"/>
  <c r="AF54" i="11"/>
  <c r="AG54" i="11" s="1"/>
  <c r="BD53" i="11"/>
  <c r="BE53" i="11" s="1"/>
  <c r="AX53" i="11"/>
  <c r="AY53" i="11" s="1"/>
  <c r="AL53" i="11"/>
  <c r="AM53" i="11" s="1"/>
  <c r="AF53" i="11"/>
  <c r="AG53" i="11" s="1"/>
  <c r="BD52" i="11"/>
  <c r="BE52" i="11" s="1"/>
  <c r="AX52" i="11"/>
  <c r="AY52" i="11" s="1"/>
  <c r="AL52" i="11"/>
  <c r="AM52" i="11" s="1"/>
  <c r="AF52" i="11"/>
  <c r="AG52" i="11" s="1"/>
  <c r="BD51" i="11"/>
  <c r="BE51" i="11" s="1"/>
  <c r="AX51" i="11"/>
  <c r="AY51" i="11" s="1"/>
  <c r="AL51" i="11"/>
  <c r="AM51" i="11" s="1"/>
  <c r="AF51" i="11"/>
  <c r="AG51" i="11" s="1"/>
  <c r="BD50" i="11"/>
  <c r="BE50" i="11" s="1"/>
  <c r="AX50" i="11"/>
  <c r="AY50" i="11" s="1"/>
  <c r="AL50" i="11"/>
  <c r="AM50" i="11" s="1"/>
  <c r="AF50" i="11"/>
  <c r="AG50" i="11" s="1"/>
  <c r="BD49" i="11"/>
  <c r="BE49" i="11" s="1"/>
  <c r="AX49" i="11"/>
  <c r="AY49" i="11" s="1"/>
  <c r="AL49" i="11"/>
  <c r="AM49" i="11" s="1"/>
  <c r="AF49" i="11"/>
  <c r="AG49" i="11" s="1"/>
  <c r="BD48" i="11"/>
  <c r="BE48" i="11" s="1"/>
  <c r="AX48" i="11"/>
  <c r="AY48" i="11" s="1"/>
  <c r="AL48" i="11"/>
  <c r="AM48" i="11" s="1"/>
  <c r="AF48" i="11"/>
  <c r="AG48" i="11" s="1"/>
  <c r="BD47" i="11"/>
  <c r="BE47" i="11" s="1"/>
  <c r="BA47" i="11"/>
  <c r="BB47" i="11" s="1"/>
  <c r="AX47" i="11"/>
  <c r="AY47" i="11" s="1"/>
  <c r="AL47" i="11"/>
  <c r="AM47" i="11" s="1"/>
  <c r="AI47" i="11"/>
  <c r="AJ47" i="11" s="1"/>
  <c r="AF47" i="11"/>
  <c r="AG47" i="11" s="1"/>
  <c r="BD46" i="11"/>
  <c r="BE46" i="11" s="1"/>
  <c r="BA46" i="11"/>
  <c r="BB46" i="11" s="1"/>
  <c r="AX46" i="11"/>
  <c r="AY46" i="11" s="1"/>
  <c r="AL46" i="11"/>
  <c r="AM46" i="11" s="1"/>
  <c r="AI46" i="11"/>
  <c r="AJ46" i="11" s="1"/>
  <c r="AF46" i="11"/>
  <c r="AG46" i="11" s="1"/>
  <c r="BE45" i="11"/>
  <c r="BD45" i="11"/>
  <c r="BA45" i="11"/>
  <c r="BB45" i="11" s="1"/>
  <c r="AX45" i="11"/>
  <c r="AY45" i="11" s="1"/>
  <c r="AL45" i="11"/>
  <c r="AM45" i="11"/>
  <c r="AI45" i="11"/>
  <c r="AJ45" i="11" s="1"/>
  <c r="AF45" i="11"/>
  <c r="AG45" i="11" s="1"/>
  <c r="BD44" i="11"/>
  <c r="BE44" i="11" s="1"/>
  <c r="BA44" i="11"/>
  <c r="BB44" i="11" s="1"/>
  <c r="AX44" i="11"/>
  <c r="AY44" i="11" s="1"/>
  <c r="AL44" i="11"/>
  <c r="AM44" i="11" s="1"/>
  <c r="AI44" i="11"/>
  <c r="AJ44" i="11" s="1"/>
  <c r="AF44" i="11"/>
  <c r="AG44" i="11"/>
  <c r="BD43" i="11"/>
  <c r="BE43" i="11" s="1"/>
  <c r="BA43" i="11"/>
  <c r="BB43" i="11" s="1"/>
  <c r="AX43" i="11"/>
  <c r="AY43" i="11" s="1"/>
  <c r="AL43" i="11"/>
  <c r="AM43" i="11"/>
  <c r="AI43" i="11"/>
  <c r="AJ43" i="11" s="1"/>
  <c r="AF43" i="11"/>
  <c r="AG43" i="11" s="1"/>
  <c r="BD42" i="11"/>
  <c r="BE42" i="11" s="1"/>
  <c r="BA42" i="11"/>
  <c r="BB42" i="11" s="1"/>
  <c r="AX42" i="11"/>
  <c r="AY42" i="11" s="1"/>
  <c r="AL42" i="11"/>
  <c r="AM42" i="11" s="1"/>
  <c r="AI42" i="11"/>
  <c r="AJ42" i="11" s="1"/>
  <c r="AF42" i="11"/>
  <c r="AG42" i="11"/>
  <c r="BD41" i="11"/>
  <c r="BE41" i="11" s="1"/>
  <c r="BA41" i="11"/>
  <c r="BB41" i="11" s="1"/>
  <c r="AX41" i="11"/>
  <c r="AY41" i="11" s="1"/>
  <c r="AL41" i="11"/>
  <c r="AM41" i="11" s="1"/>
  <c r="AI41" i="11"/>
  <c r="AJ41" i="11" s="1"/>
  <c r="AG41" i="11"/>
  <c r="AF41" i="11"/>
  <c r="BD40" i="11"/>
  <c r="BE40" i="11" s="1"/>
  <c r="BA40" i="11"/>
  <c r="BB40" i="11" s="1"/>
  <c r="AX40" i="11"/>
  <c r="AY40" i="11" s="1"/>
  <c r="AL40" i="11"/>
  <c r="AM40" i="11" s="1"/>
  <c r="AI40" i="11"/>
  <c r="AJ40" i="11" s="1"/>
  <c r="AF40" i="11"/>
  <c r="AG40" i="11" s="1"/>
  <c r="BD39" i="11"/>
  <c r="BE39" i="11" s="1"/>
  <c r="BA39" i="11"/>
  <c r="BB39" i="11" s="1"/>
  <c r="AX39" i="11"/>
  <c r="AL39" i="11"/>
  <c r="AM39" i="11" s="1"/>
  <c r="AI39" i="11"/>
  <c r="AJ39" i="11" s="1"/>
  <c r="AF39" i="11"/>
  <c r="BD38" i="11"/>
  <c r="BE38" i="11" s="1"/>
  <c r="BA38" i="11"/>
  <c r="BB38" i="11" s="1"/>
  <c r="AX38" i="11"/>
  <c r="AL38" i="11"/>
  <c r="AM38" i="11" s="1"/>
  <c r="AI38" i="11"/>
  <c r="AJ38" i="11" s="1"/>
  <c r="AF38" i="11"/>
  <c r="BD37" i="11"/>
  <c r="BE37" i="11" s="1"/>
  <c r="BA37" i="11"/>
  <c r="BB37" i="11" s="1"/>
  <c r="AX37" i="11"/>
  <c r="AY37" i="11" s="1"/>
  <c r="AL37" i="11"/>
  <c r="AM37" i="11"/>
  <c r="AI37" i="11"/>
  <c r="AJ37" i="11" s="1"/>
  <c r="AF37" i="11"/>
  <c r="AG37" i="11" s="1"/>
  <c r="BD36" i="11"/>
  <c r="BE36" i="11" s="1"/>
  <c r="BA36" i="11"/>
  <c r="BB36" i="11" s="1"/>
  <c r="AX36" i="11"/>
  <c r="AY36" i="11" s="1"/>
  <c r="AL36" i="11"/>
  <c r="AM36" i="11" s="1"/>
  <c r="AI36" i="11"/>
  <c r="AJ36" i="11" s="1"/>
  <c r="AF36" i="11"/>
  <c r="AG36" i="11" s="1"/>
  <c r="BD35" i="11"/>
  <c r="BE35" i="11" s="1"/>
  <c r="BA35" i="11"/>
  <c r="BB35" i="11" s="1"/>
  <c r="AX35" i="11"/>
  <c r="AY35" i="11" s="1"/>
  <c r="AL35" i="11"/>
  <c r="AM35" i="11" s="1"/>
  <c r="AI35" i="11"/>
  <c r="AJ35" i="11" s="1"/>
  <c r="AF35" i="11"/>
  <c r="AG35" i="11" s="1"/>
  <c r="BD34" i="11"/>
  <c r="BE34" i="11" s="1"/>
  <c r="BA34" i="11"/>
  <c r="BB34" i="11" s="1"/>
  <c r="AX34" i="11"/>
  <c r="AY34" i="11" s="1"/>
  <c r="AL34" i="11"/>
  <c r="AM34" i="11" s="1"/>
  <c r="AI34" i="11"/>
  <c r="AJ34" i="11" s="1"/>
  <c r="AF34" i="11"/>
  <c r="AG34" i="11" s="1"/>
  <c r="BD33" i="11"/>
  <c r="BE33" i="11" s="1"/>
  <c r="AX33" i="11"/>
  <c r="AY33" i="11" s="1"/>
  <c r="AL33" i="11"/>
  <c r="AM33" i="11" s="1"/>
  <c r="AF33" i="11"/>
  <c r="AG33" i="11" s="1"/>
  <c r="BD32" i="11"/>
  <c r="BE32" i="11" s="1"/>
  <c r="AX32" i="11"/>
  <c r="AY32" i="11" s="1"/>
  <c r="AL32" i="11"/>
  <c r="AM32" i="11" s="1"/>
  <c r="AF32" i="11"/>
  <c r="AG32" i="11" s="1"/>
  <c r="BD31" i="11"/>
  <c r="BE31" i="11" s="1"/>
  <c r="AX31" i="11"/>
  <c r="AY31" i="11" s="1"/>
  <c r="AL31" i="11"/>
  <c r="AM31" i="11" s="1"/>
  <c r="AF31" i="11"/>
  <c r="AG31" i="11" s="1"/>
  <c r="BD30" i="11"/>
  <c r="BE30" i="11" s="1"/>
  <c r="AX30" i="11"/>
  <c r="AY30" i="11" s="1"/>
  <c r="AL30" i="11"/>
  <c r="AM30" i="11" s="1"/>
  <c r="AF30" i="11"/>
  <c r="AG30" i="11" s="1"/>
  <c r="BD29" i="11"/>
  <c r="BE29" i="11" s="1"/>
  <c r="AX29" i="11"/>
  <c r="AY29" i="11" s="1"/>
  <c r="AL29" i="11"/>
  <c r="AM29" i="11" s="1"/>
  <c r="AF29" i="11"/>
  <c r="AG29" i="11" s="1"/>
  <c r="BD28" i="11"/>
  <c r="BE28" i="11" s="1"/>
  <c r="AX28" i="11"/>
  <c r="AY28" i="11" s="1"/>
  <c r="AL28" i="11"/>
  <c r="AM28" i="11" s="1"/>
  <c r="AF28" i="11"/>
  <c r="AG28" i="11" s="1"/>
  <c r="BD27" i="11"/>
  <c r="BE27" i="11" s="1"/>
  <c r="AX27" i="11"/>
  <c r="AY27" i="11" s="1"/>
  <c r="AL27" i="11"/>
  <c r="AM27" i="11" s="1"/>
  <c r="AF27" i="11"/>
  <c r="AG27" i="11" s="1"/>
  <c r="BD26" i="11"/>
  <c r="BE26" i="11" s="1"/>
  <c r="AX26" i="11"/>
  <c r="AY26" i="11" s="1"/>
  <c r="AL26" i="11"/>
  <c r="AM26" i="11" s="1"/>
  <c r="AF26" i="11"/>
  <c r="AG26" i="11" s="1"/>
  <c r="BD25" i="11"/>
  <c r="BE25" i="11" s="1"/>
  <c r="BA25" i="11"/>
  <c r="BB25" i="11" s="1"/>
  <c r="AX25" i="11"/>
  <c r="AY25" i="11" s="1"/>
  <c r="AL25" i="11"/>
  <c r="AM25" i="11" s="1"/>
  <c r="AI25" i="11"/>
  <c r="AJ25" i="11" s="1"/>
  <c r="AF25" i="11"/>
  <c r="AG25" i="11" s="1"/>
  <c r="BD24" i="11"/>
  <c r="BE24" i="11" s="1"/>
  <c r="BA24" i="11"/>
  <c r="BB24" i="11" s="1"/>
  <c r="AX24" i="11"/>
  <c r="AY24" i="11" s="1"/>
  <c r="AL24" i="11"/>
  <c r="AM24" i="11" s="1"/>
  <c r="AI24" i="11"/>
  <c r="AJ24" i="11" s="1"/>
  <c r="AF24" i="11"/>
  <c r="AG24" i="11" s="1"/>
  <c r="BD23" i="11"/>
  <c r="BE23" i="11" s="1"/>
  <c r="BA23" i="11"/>
  <c r="BB23" i="11" s="1"/>
  <c r="AX23" i="11"/>
  <c r="AY23" i="11" s="1"/>
  <c r="AL23" i="11"/>
  <c r="AM23" i="11" s="1"/>
  <c r="AI23" i="11"/>
  <c r="AJ23" i="11" s="1"/>
  <c r="AF23" i="11"/>
  <c r="AG23" i="11" s="1"/>
  <c r="BD18" i="11"/>
  <c r="BE18" i="11" s="1"/>
  <c r="BA18" i="11"/>
  <c r="BB18" i="11" s="1"/>
  <c r="AX18" i="11"/>
  <c r="AY18" i="11" s="1"/>
  <c r="AL18" i="11"/>
  <c r="AM18" i="11" s="1"/>
  <c r="AI18" i="11"/>
  <c r="AJ18" i="11" s="1"/>
  <c r="AF18" i="11"/>
  <c r="AG18" i="11" s="1"/>
  <c r="BD17" i="11"/>
  <c r="BE17" i="11" s="1"/>
  <c r="BA17" i="11"/>
  <c r="BB17" i="11" s="1"/>
  <c r="AX17" i="11"/>
  <c r="AY17" i="11" s="1"/>
  <c r="AL17" i="11"/>
  <c r="AM17" i="11" s="1"/>
  <c r="AI17" i="11"/>
  <c r="AJ17" i="11" s="1"/>
  <c r="AF17" i="11"/>
  <c r="AG17" i="11" s="1"/>
  <c r="BD16" i="11"/>
  <c r="BE16" i="11" s="1"/>
  <c r="BA16" i="11"/>
  <c r="BB16" i="11" s="1"/>
  <c r="AX16" i="11"/>
  <c r="AY16" i="11" s="1"/>
  <c r="AL16" i="11"/>
  <c r="AM16" i="11" s="1"/>
  <c r="AI16" i="11"/>
  <c r="AJ16" i="11" s="1"/>
  <c r="AF16" i="11"/>
  <c r="AG16" i="11" s="1"/>
  <c r="BD15" i="11"/>
  <c r="BE15" i="11" s="1"/>
  <c r="BA15" i="11"/>
  <c r="BB15" i="11" s="1"/>
  <c r="AX15" i="11"/>
  <c r="AY15" i="11" s="1"/>
  <c r="AL15" i="11"/>
  <c r="AM15" i="11" s="1"/>
  <c r="AI15" i="11"/>
  <c r="AJ15" i="11" s="1"/>
  <c r="AF15" i="11"/>
  <c r="AG15" i="11" s="1"/>
  <c r="BD14" i="11"/>
  <c r="BE14" i="11" s="1"/>
  <c r="BA14" i="11"/>
  <c r="BB14" i="11" s="1"/>
  <c r="AX14" i="11"/>
  <c r="AY14" i="11" s="1"/>
  <c r="AL14" i="11"/>
  <c r="AM14" i="11" s="1"/>
  <c r="AI14" i="11"/>
  <c r="AJ14" i="11" s="1"/>
  <c r="AF14" i="11"/>
  <c r="AG14" i="11"/>
  <c r="BD13" i="11"/>
  <c r="BE13" i="11" s="1"/>
  <c r="BA13" i="11"/>
  <c r="BB13" i="11" s="1"/>
  <c r="AX13" i="11"/>
  <c r="AY13" i="11" s="1"/>
  <c r="AL13" i="11"/>
  <c r="AM13" i="11"/>
  <c r="AI13" i="11"/>
  <c r="AJ13" i="11" s="1"/>
  <c r="AF13" i="11"/>
  <c r="AG13" i="11" s="1"/>
  <c r="BD12" i="11"/>
  <c r="BE12" i="11" s="1"/>
  <c r="BA12" i="11"/>
  <c r="BB12" i="11" s="1"/>
  <c r="AX12" i="11"/>
  <c r="AY12" i="11" s="1"/>
  <c r="AL12" i="11"/>
  <c r="AM12" i="11" s="1"/>
  <c r="AI12" i="11"/>
  <c r="AJ12" i="11" s="1"/>
  <c r="AF12" i="11"/>
  <c r="AG12" i="11" s="1"/>
  <c r="BD11" i="11"/>
  <c r="BE11" i="11" s="1"/>
  <c r="BA11" i="11"/>
  <c r="BB11" i="11" s="1"/>
  <c r="AX11" i="11"/>
  <c r="AY11" i="11" s="1"/>
  <c r="AL11" i="11"/>
  <c r="AM11" i="11" s="1"/>
  <c r="AI11" i="11"/>
  <c r="AJ11" i="11" s="1"/>
  <c r="AF11" i="11"/>
  <c r="AG11" i="11" s="1"/>
  <c r="BD10" i="11"/>
  <c r="BE10" i="11" s="1"/>
  <c r="BA10" i="11"/>
  <c r="BB10" i="11" s="1"/>
  <c r="AX10" i="11"/>
  <c r="AY10" i="11" s="1"/>
  <c r="AL10" i="11"/>
  <c r="AM10" i="11" s="1"/>
  <c r="AI10" i="11"/>
  <c r="AJ10" i="11" s="1"/>
  <c r="AF10" i="11"/>
  <c r="AG10" i="11" s="1"/>
  <c r="BD9" i="11"/>
  <c r="BE9" i="11" s="1"/>
  <c r="BA9" i="11"/>
  <c r="BB9" i="11" s="1"/>
  <c r="AX9" i="11"/>
  <c r="AY9" i="11" s="1"/>
  <c r="AL9" i="11"/>
  <c r="AM9" i="11" s="1"/>
  <c r="AI9" i="11"/>
  <c r="AJ9" i="11" s="1"/>
  <c r="AF9" i="11"/>
  <c r="AG9" i="11" s="1"/>
  <c r="BD8" i="11"/>
  <c r="BE8" i="11" s="1"/>
  <c r="BA8" i="11"/>
  <c r="BB8" i="11" s="1"/>
  <c r="AX8" i="11"/>
  <c r="AY8" i="11" s="1"/>
  <c r="AL8" i="11"/>
  <c r="AM8" i="11" s="1"/>
  <c r="AI8" i="11"/>
  <c r="AJ8" i="11" s="1"/>
  <c r="AF8" i="11"/>
  <c r="AG8" i="11"/>
  <c r="BD7" i="11"/>
  <c r="BE7" i="11" s="1"/>
  <c r="BA7" i="11"/>
  <c r="BB7" i="11" s="1"/>
  <c r="AX7" i="11"/>
  <c r="AY7" i="11" s="1"/>
  <c r="AL7" i="11"/>
  <c r="AM7" i="11" s="1"/>
  <c r="AI7" i="11"/>
  <c r="AJ7" i="11" s="1"/>
  <c r="AF7" i="11"/>
  <c r="AG7" i="11" s="1"/>
  <c r="BD44" i="5"/>
  <c r="BE44" i="5" s="1"/>
  <c r="BA44" i="5"/>
  <c r="BB44" i="5" s="1"/>
  <c r="AX44" i="5"/>
  <c r="AY44" i="5" s="1"/>
  <c r="AL44" i="5"/>
  <c r="AM44" i="5" s="1"/>
  <c r="AI44" i="5"/>
  <c r="AJ44" i="5" s="1"/>
  <c r="AF44" i="5"/>
  <c r="AG44" i="5" s="1"/>
  <c r="BD43" i="5"/>
  <c r="BE43" i="5" s="1"/>
  <c r="BA43" i="5"/>
  <c r="BB43" i="5" s="1"/>
  <c r="AX43" i="5"/>
  <c r="AY43" i="5" s="1"/>
  <c r="AL43" i="5"/>
  <c r="AM43" i="5" s="1"/>
  <c r="AI43" i="5"/>
  <c r="AJ43" i="5" s="1"/>
  <c r="AF43" i="5"/>
  <c r="AG43" i="5" s="1"/>
  <c r="BD42" i="5"/>
  <c r="BE42" i="5" s="1"/>
  <c r="BA42" i="5"/>
  <c r="BB42" i="5" s="1"/>
  <c r="AX42" i="5"/>
  <c r="AY42" i="5" s="1"/>
  <c r="AL42" i="5"/>
  <c r="AM42" i="5" s="1"/>
  <c r="AI42" i="5"/>
  <c r="AJ42" i="5" s="1"/>
  <c r="AF42" i="5"/>
  <c r="AG42" i="5" s="1"/>
  <c r="BD41" i="5"/>
  <c r="BE41" i="5" s="1"/>
  <c r="BA41" i="5"/>
  <c r="BB41" i="5" s="1"/>
  <c r="AX41" i="5"/>
  <c r="AY41" i="5" s="1"/>
  <c r="AL41" i="5"/>
  <c r="AM41" i="5" s="1"/>
  <c r="AI41" i="5"/>
  <c r="AJ41" i="5" s="1"/>
  <c r="AF41" i="5"/>
  <c r="AG41" i="5" s="1"/>
  <c r="BD40" i="5"/>
  <c r="BE40" i="5" s="1"/>
  <c r="BA40" i="5"/>
  <c r="BB40" i="5" s="1"/>
  <c r="AX40" i="5"/>
  <c r="AY40" i="5" s="1"/>
  <c r="AL40" i="5"/>
  <c r="AM40" i="5" s="1"/>
  <c r="AI40" i="5"/>
  <c r="AJ40" i="5" s="1"/>
  <c r="AF40" i="5"/>
  <c r="AG40" i="5" s="1"/>
  <c r="BD39" i="5"/>
  <c r="BE39" i="5" s="1"/>
  <c r="BA39" i="5"/>
  <c r="BB39" i="5" s="1"/>
  <c r="AX39" i="5"/>
  <c r="AY39" i="5"/>
  <c r="AL39" i="5"/>
  <c r="AM39" i="5" s="1"/>
  <c r="AI39" i="5"/>
  <c r="AJ39" i="5" s="1"/>
  <c r="AF39" i="5"/>
  <c r="AG39" i="5" s="1"/>
  <c r="BD38" i="5"/>
  <c r="BE38" i="5" s="1"/>
  <c r="BA38" i="5"/>
  <c r="BB38" i="5" s="1"/>
  <c r="AX38" i="5"/>
  <c r="AY38" i="5" s="1"/>
  <c r="AL38" i="5"/>
  <c r="AM38" i="5" s="1"/>
  <c r="AI38" i="5"/>
  <c r="AJ38" i="5" s="1"/>
  <c r="AF38" i="5"/>
  <c r="AG38" i="5" s="1"/>
  <c r="BD37" i="5"/>
  <c r="BE37" i="5" s="1"/>
  <c r="BA37" i="5"/>
  <c r="BB37" i="5" s="1"/>
  <c r="AX37" i="5"/>
  <c r="AY37" i="5" s="1"/>
  <c r="AL37" i="5"/>
  <c r="AM37" i="5" s="1"/>
  <c r="AI37" i="5"/>
  <c r="AJ37" i="5" s="1"/>
  <c r="AF37" i="5"/>
  <c r="AG37" i="5" s="1"/>
  <c r="BD33" i="5"/>
  <c r="BE33" i="5" s="1"/>
  <c r="BA33" i="5"/>
  <c r="BB33" i="5" s="1"/>
  <c r="AX33" i="5"/>
  <c r="AY33" i="5" s="1"/>
  <c r="AL33" i="5"/>
  <c r="AM33" i="5" s="1"/>
  <c r="AI33" i="5"/>
  <c r="AJ33" i="5" s="1"/>
  <c r="AF33" i="5"/>
  <c r="AG33" i="5" s="1"/>
  <c r="BD32" i="5"/>
  <c r="BE32" i="5" s="1"/>
  <c r="BA32" i="5"/>
  <c r="BB32" i="5" s="1"/>
  <c r="AX32" i="5"/>
  <c r="AY32" i="5" s="1"/>
  <c r="AL32" i="5"/>
  <c r="AM32" i="5" s="1"/>
  <c r="AI32" i="5"/>
  <c r="AJ32" i="5" s="1"/>
  <c r="AF32" i="5"/>
  <c r="AG32" i="5" s="1"/>
  <c r="BD31" i="5"/>
  <c r="BE31" i="5" s="1"/>
  <c r="BA31" i="5"/>
  <c r="BB31" i="5" s="1"/>
  <c r="AX31" i="5"/>
  <c r="AY31" i="5" s="1"/>
  <c r="AL31" i="5"/>
  <c r="AM31" i="5" s="1"/>
  <c r="AI31" i="5"/>
  <c r="AJ31" i="5" s="1"/>
  <c r="AF31" i="5"/>
  <c r="AG31" i="5" s="1"/>
  <c r="BD30" i="5"/>
  <c r="BE30" i="5" s="1"/>
  <c r="BA30" i="5"/>
  <c r="BB30" i="5" s="1"/>
  <c r="AX30" i="5"/>
  <c r="AY30" i="5" s="1"/>
  <c r="AL30" i="5"/>
  <c r="AM30" i="5" s="1"/>
  <c r="AI30" i="5"/>
  <c r="AJ30" i="5" s="1"/>
  <c r="AF30" i="5"/>
  <c r="AG30" i="5" s="1"/>
  <c r="BD29" i="5"/>
  <c r="BE29" i="5" s="1"/>
  <c r="BA29" i="5"/>
  <c r="BB29" i="5" s="1"/>
  <c r="AX29" i="5"/>
  <c r="AY29" i="5" s="1"/>
  <c r="AL29" i="5"/>
  <c r="AM29" i="5" s="1"/>
  <c r="AI29" i="5"/>
  <c r="AJ29" i="5" s="1"/>
  <c r="AF29" i="5"/>
  <c r="AG29" i="5" s="1"/>
  <c r="BD28" i="5"/>
  <c r="BE28" i="5" s="1"/>
  <c r="BA28" i="5"/>
  <c r="BB28" i="5" s="1"/>
  <c r="AX28" i="5"/>
  <c r="AY28" i="5" s="1"/>
  <c r="AL28" i="5"/>
  <c r="AM28" i="5" s="1"/>
  <c r="AI28" i="5"/>
  <c r="AJ28" i="5" s="1"/>
  <c r="AF28" i="5"/>
  <c r="AG28" i="5" s="1"/>
  <c r="BD27" i="5"/>
  <c r="BE27" i="5" s="1"/>
  <c r="BA27" i="5"/>
  <c r="BB27" i="5" s="1"/>
  <c r="AX27" i="5"/>
  <c r="AY27" i="5" s="1"/>
  <c r="AL27" i="5"/>
  <c r="AM27" i="5" s="1"/>
  <c r="AI27" i="5"/>
  <c r="AJ27" i="5" s="1"/>
  <c r="AF27" i="5"/>
  <c r="AG27" i="5" s="1"/>
  <c r="BD26" i="5"/>
  <c r="BE26" i="5" s="1"/>
  <c r="BA26" i="5"/>
  <c r="BB26" i="5" s="1"/>
  <c r="AX26" i="5"/>
  <c r="AY26" i="5" s="1"/>
  <c r="AL26" i="5"/>
  <c r="AM26" i="5" s="1"/>
  <c r="AI26" i="5"/>
  <c r="AJ26" i="5" s="1"/>
  <c r="AF26" i="5"/>
  <c r="AG26" i="5" s="1"/>
  <c r="BD25" i="5"/>
  <c r="BE25" i="5" s="1"/>
  <c r="BA25" i="5"/>
  <c r="BB25" i="5" s="1"/>
  <c r="AX25" i="5"/>
  <c r="AY25" i="5" s="1"/>
  <c r="AL25" i="5"/>
  <c r="AM25" i="5" s="1"/>
  <c r="AI25" i="5"/>
  <c r="AJ25" i="5" s="1"/>
  <c r="AF25" i="5"/>
  <c r="AG25" i="5" s="1"/>
  <c r="BD24" i="5"/>
  <c r="BE24" i="5" s="1"/>
  <c r="BA24" i="5"/>
  <c r="BB24" i="5" s="1"/>
  <c r="AX24" i="5"/>
  <c r="AY24" i="5" s="1"/>
  <c r="AL24" i="5"/>
  <c r="AM24" i="5" s="1"/>
  <c r="AI24" i="5"/>
  <c r="AJ24" i="5" s="1"/>
  <c r="AF24" i="5"/>
  <c r="AG24" i="5" s="1"/>
  <c r="BD23" i="5"/>
  <c r="BE23" i="5" s="1"/>
  <c r="BA23" i="5"/>
  <c r="BB23" i="5" s="1"/>
  <c r="AX23" i="5"/>
  <c r="AY23" i="5" s="1"/>
  <c r="AL23" i="5"/>
  <c r="AM23" i="5" s="1"/>
  <c r="AI23" i="5"/>
  <c r="AJ23" i="5" s="1"/>
  <c r="AF23" i="5"/>
  <c r="AG23" i="5" s="1"/>
  <c r="BD22" i="5"/>
  <c r="BE22" i="5" s="1"/>
  <c r="AX22" i="5"/>
  <c r="AY22" i="5" s="1"/>
  <c r="AL22" i="5"/>
  <c r="AM22" i="5" s="1"/>
  <c r="AF22" i="5"/>
  <c r="AG22" i="5" s="1"/>
  <c r="BD21" i="5"/>
  <c r="BE21" i="5" s="1"/>
  <c r="AX21" i="5"/>
  <c r="AY21" i="5" s="1"/>
  <c r="AL21" i="5"/>
  <c r="AM21" i="5" s="1"/>
  <c r="AF21" i="5"/>
  <c r="AG21" i="5" s="1"/>
  <c r="BD20" i="5"/>
  <c r="BE20" i="5" s="1"/>
  <c r="BA20" i="5"/>
  <c r="BB20" i="5" s="1"/>
  <c r="AX20" i="5"/>
  <c r="AY20" i="5" s="1"/>
  <c r="AL20" i="5"/>
  <c r="AM20" i="5" s="1"/>
  <c r="AI20" i="5"/>
  <c r="AJ20" i="5" s="1"/>
  <c r="AF20" i="5"/>
  <c r="AG20" i="5" s="1"/>
  <c r="BD19" i="5"/>
  <c r="BE19" i="5" s="1"/>
  <c r="BA19" i="5"/>
  <c r="BB19" i="5" s="1"/>
  <c r="AX19" i="5"/>
  <c r="AY19" i="5" s="1"/>
  <c r="AL19" i="5"/>
  <c r="AM19" i="5" s="1"/>
  <c r="AI19" i="5"/>
  <c r="AJ19" i="5" s="1"/>
  <c r="AF19" i="5"/>
  <c r="AG19" i="5" s="1"/>
  <c r="BD18" i="5"/>
  <c r="BE18" i="5" s="1"/>
  <c r="BA18" i="5"/>
  <c r="BB18" i="5" s="1"/>
  <c r="AX18" i="5"/>
  <c r="AY18" i="5" s="1"/>
  <c r="AL18" i="5"/>
  <c r="AM18" i="5" s="1"/>
  <c r="AI18" i="5"/>
  <c r="AJ18" i="5" s="1"/>
  <c r="AF18" i="5"/>
  <c r="AG18" i="5" s="1"/>
  <c r="BD17" i="5"/>
  <c r="BE17" i="5" s="1"/>
  <c r="BA17" i="5"/>
  <c r="BB17" i="5" s="1"/>
  <c r="AX17" i="5"/>
  <c r="AY17" i="5" s="1"/>
  <c r="AL17" i="5"/>
  <c r="AM17" i="5" s="1"/>
  <c r="AI17" i="5"/>
  <c r="AJ17" i="5" s="1"/>
  <c r="AF17" i="5"/>
  <c r="AG17" i="5" s="1"/>
  <c r="BD16" i="5"/>
  <c r="BE16" i="5" s="1"/>
  <c r="BA16" i="5"/>
  <c r="BB16" i="5" s="1"/>
  <c r="AX16" i="5"/>
  <c r="AY16" i="5" s="1"/>
  <c r="AL16" i="5"/>
  <c r="AM16" i="5" s="1"/>
  <c r="AI16" i="5"/>
  <c r="AJ16" i="5" s="1"/>
  <c r="AF16" i="5"/>
  <c r="AG16" i="5" s="1"/>
  <c r="BD15" i="5"/>
  <c r="BE15" i="5" s="1"/>
  <c r="BA15" i="5"/>
  <c r="BB15" i="5" s="1"/>
  <c r="AX15" i="5"/>
  <c r="AY15" i="5" s="1"/>
  <c r="AL15" i="5"/>
  <c r="AM15" i="5" s="1"/>
  <c r="AI15" i="5"/>
  <c r="AJ15" i="5" s="1"/>
  <c r="AF15" i="5"/>
  <c r="AG15" i="5" s="1"/>
  <c r="BD14" i="5"/>
  <c r="BE14" i="5" s="1"/>
  <c r="BA14" i="5"/>
  <c r="BB14" i="5" s="1"/>
  <c r="AX14" i="5"/>
  <c r="AY14" i="5" s="1"/>
  <c r="AL14" i="5"/>
  <c r="AM14" i="5" s="1"/>
  <c r="AI14" i="5"/>
  <c r="AJ14" i="5" s="1"/>
  <c r="AF14" i="5"/>
  <c r="AG14" i="5" s="1"/>
  <c r="BD13" i="5"/>
  <c r="BE13" i="5" s="1"/>
  <c r="BA13" i="5"/>
  <c r="BB13" i="5" s="1"/>
  <c r="AX13" i="5"/>
  <c r="AY13" i="5" s="1"/>
  <c r="AL13" i="5"/>
  <c r="AM13" i="5" s="1"/>
  <c r="AI13" i="5"/>
  <c r="AJ13" i="5" s="1"/>
  <c r="AF13" i="5"/>
  <c r="AG13" i="5" s="1"/>
  <c r="BD12" i="5"/>
  <c r="BE12" i="5" s="1"/>
  <c r="BA12" i="5"/>
  <c r="BB12" i="5" s="1"/>
  <c r="AX12" i="5"/>
  <c r="AY12" i="5" s="1"/>
  <c r="AL12" i="5"/>
  <c r="AM12" i="5" s="1"/>
  <c r="AI12" i="5"/>
  <c r="AJ12" i="5" s="1"/>
  <c r="AF12" i="5"/>
  <c r="AG12" i="5" s="1"/>
  <c r="BD11" i="5"/>
  <c r="BE11" i="5" s="1"/>
  <c r="BA11" i="5"/>
  <c r="BB11" i="5" s="1"/>
  <c r="AX11" i="5"/>
  <c r="AY11" i="5" s="1"/>
  <c r="AL11" i="5"/>
  <c r="AM11" i="5" s="1"/>
  <c r="AI11" i="5"/>
  <c r="AJ11" i="5" s="1"/>
  <c r="AF11" i="5"/>
  <c r="AG11" i="5" s="1"/>
  <c r="BD10" i="5"/>
  <c r="BE10" i="5" s="1"/>
  <c r="BA10" i="5"/>
  <c r="BB10" i="5" s="1"/>
  <c r="AX10" i="5"/>
  <c r="AY10" i="5" s="1"/>
  <c r="AL10" i="5"/>
  <c r="AM10" i="5" s="1"/>
  <c r="AI10" i="5"/>
  <c r="AJ10" i="5" s="1"/>
  <c r="AF10" i="5"/>
  <c r="AG10" i="5" s="1"/>
  <c r="BD9" i="5"/>
  <c r="BE9" i="5" s="1"/>
  <c r="BA9" i="5"/>
  <c r="BB9" i="5" s="1"/>
  <c r="AX9" i="5"/>
  <c r="AY9" i="5" s="1"/>
  <c r="AL9" i="5"/>
  <c r="AM9" i="5" s="1"/>
  <c r="AI9" i="5"/>
  <c r="AJ9" i="5" s="1"/>
  <c r="AF9" i="5"/>
  <c r="AG9" i="5" s="1"/>
  <c r="BD8" i="5"/>
  <c r="BE8" i="5" s="1"/>
  <c r="BA8" i="5"/>
  <c r="BB8" i="5" s="1"/>
  <c r="AX8" i="5"/>
  <c r="AY8" i="5" s="1"/>
  <c r="AL8" i="5"/>
  <c r="AM8" i="5" s="1"/>
  <c r="AI8" i="5"/>
  <c r="AJ8" i="5"/>
  <c r="AF8" i="5"/>
  <c r="AG8" i="5" s="1"/>
  <c r="BD7" i="5"/>
  <c r="BE7" i="5" s="1"/>
  <c r="BA7" i="5"/>
  <c r="BB7" i="5" s="1"/>
  <c r="AX7" i="5"/>
  <c r="AY7" i="5" s="1"/>
  <c r="AL7" i="5"/>
  <c r="AM7" i="5" s="1"/>
  <c r="AI7" i="5"/>
  <c r="AF7" i="5"/>
  <c r="AG7" i="5" s="1"/>
  <c r="AX69" i="10"/>
  <c r="AY69" i="10" s="1"/>
  <c r="AX68" i="10"/>
  <c r="AY68" i="10" s="1"/>
  <c r="AX67" i="10"/>
  <c r="AY67" i="10" s="1"/>
  <c r="AX66" i="10"/>
  <c r="AY66" i="10" s="1"/>
  <c r="AX65" i="10"/>
  <c r="AY65" i="10" s="1"/>
  <c r="AX64" i="10"/>
  <c r="AY64" i="10" s="1"/>
  <c r="AX63" i="10"/>
  <c r="AY63" i="10" s="1"/>
  <c r="AX62" i="10"/>
  <c r="AY62" i="10" s="1"/>
  <c r="AX61" i="10"/>
  <c r="AY61" i="10" s="1"/>
  <c r="AX60" i="10"/>
  <c r="AY60" i="10" s="1"/>
  <c r="AX59" i="10"/>
  <c r="AY59" i="10" s="1"/>
  <c r="AX58" i="10"/>
  <c r="AY58" i="10" s="1"/>
  <c r="AX57" i="10"/>
  <c r="AY57" i="10" s="1"/>
  <c r="AX56" i="10"/>
  <c r="AY56" i="10" s="1"/>
  <c r="AX55" i="10"/>
  <c r="AY55" i="10" s="1"/>
  <c r="AX54" i="10"/>
  <c r="AY54" i="10" s="1"/>
  <c r="AX52" i="10"/>
  <c r="AY52" i="10" s="1"/>
  <c r="AX51" i="10"/>
  <c r="AY51" i="10" s="1"/>
  <c r="AX50" i="10"/>
  <c r="AY50" i="10" s="1"/>
  <c r="AX49" i="10"/>
  <c r="AY49" i="10" s="1"/>
  <c r="AX48" i="10"/>
  <c r="AY48" i="10" s="1"/>
  <c r="AX47" i="10"/>
  <c r="AY47" i="10" s="1"/>
  <c r="AX46" i="10"/>
  <c r="AY46" i="10" s="1"/>
  <c r="AX45" i="10"/>
  <c r="AY45" i="10" s="1"/>
  <c r="AX44" i="10"/>
  <c r="AY44" i="10" s="1"/>
  <c r="AX42" i="10"/>
  <c r="AY42" i="10" s="1"/>
  <c r="AX40" i="10"/>
  <c r="AY40" i="10" s="1"/>
  <c r="AX39" i="10"/>
  <c r="AY39" i="10" s="1"/>
  <c r="AX38" i="10"/>
  <c r="AY38" i="10" s="1"/>
  <c r="AX37" i="10"/>
  <c r="AY37" i="10" s="1"/>
  <c r="AX36" i="10"/>
  <c r="AY36" i="10" s="1"/>
  <c r="AX35" i="10"/>
  <c r="AY35" i="10" s="1"/>
  <c r="AX34" i="10"/>
  <c r="AY34" i="10" s="1"/>
  <c r="AX33" i="10"/>
  <c r="AY33" i="10" s="1"/>
  <c r="AX32" i="10"/>
  <c r="AY32" i="10" s="1"/>
  <c r="AX31" i="10"/>
  <c r="AY31" i="10" s="1"/>
  <c r="AX29" i="10"/>
  <c r="AY29" i="10" s="1"/>
  <c r="AX28" i="10"/>
  <c r="AY28" i="10" s="1"/>
  <c r="AX27" i="10"/>
  <c r="AY27" i="10" s="1"/>
  <c r="AX26" i="10"/>
  <c r="AY26" i="10" s="1"/>
  <c r="AX24" i="10"/>
  <c r="AY24" i="10" s="1"/>
  <c r="AX23" i="10"/>
  <c r="AY23" i="10" s="1"/>
  <c r="AX22" i="10"/>
  <c r="AY22" i="10" s="1"/>
  <c r="AX21" i="10"/>
  <c r="AY21" i="10" s="1"/>
  <c r="AX20" i="10"/>
  <c r="AY20" i="10" s="1"/>
  <c r="AX19" i="10"/>
  <c r="AY19" i="10" s="1"/>
  <c r="AX18" i="10"/>
  <c r="AY18" i="10" s="1"/>
  <c r="AX17" i="10"/>
  <c r="AY17" i="10" s="1"/>
  <c r="AX16" i="10"/>
  <c r="AY16" i="10" s="1"/>
  <c r="AX15" i="10"/>
  <c r="AY15" i="10" s="1"/>
  <c r="AX12" i="10"/>
  <c r="AY12" i="10" s="1"/>
  <c r="AX11" i="10"/>
  <c r="AY11" i="10" s="1"/>
  <c r="AX10" i="10"/>
  <c r="AY10" i="10" s="1"/>
  <c r="AX8" i="10"/>
  <c r="AY8" i="10" s="1"/>
  <c r="AX7" i="10"/>
  <c r="AF8" i="10"/>
  <c r="AG8" i="10" s="1"/>
  <c r="AF10" i="10"/>
  <c r="AG10" i="10" s="1"/>
  <c r="AF11" i="10"/>
  <c r="AG11" i="10" s="1"/>
  <c r="AF12" i="10"/>
  <c r="AG12" i="10" s="1"/>
  <c r="AF15" i="10"/>
  <c r="AF16" i="10"/>
  <c r="AF17" i="10"/>
  <c r="AG17" i="10" s="1"/>
  <c r="AF18" i="10"/>
  <c r="AG18" i="10" s="1"/>
  <c r="AF19" i="10"/>
  <c r="AG19" i="10" s="1"/>
  <c r="AF20" i="10"/>
  <c r="AG20" i="10" s="1"/>
  <c r="AF21" i="10"/>
  <c r="AG21" i="10"/>
  <c r="AF22" i="10"/>
  <c r="AG22" i="10" s="1"/>
  <c r="AF23" i="10"/>
  <c r="AG23" i="10" s="1"/>
  <c r="AF24" i="10"/>
  <c r="AG24" i="10" s="1"/>
  <c r="AF26" i="10"/>
  <c r="AG26" i="10" s="1"/>
  <c r="AF27" i="10"/>
  <c r="AG27" i="10" s="1"/>
  <c r="AF28" i="10"/>
  <c r="AG28" i="10" s="1"/>
  <c r="AF29" i="10"/>
  <c r="AG29" i="10" s="1"/>
  <c r="AF31" i="10"/>
  <c r="AF32" i="10"/>
  <c r="AG32" i="10" s="1"/>
  <c r="AF33" i="10"/>
  <c r="AG33" i="10" s="1"/>
  <c r="AF34" i="10"/>
  <c r="AG34" i="10" s="1"/>
  <c r="AF35" i="10"/>
  <c r="AG35" i="10" s="1"/>
  <c r="AF36" i="10"/>
  <c r="AG36" i="10" s="1"/>
  <c r="AF37" i="10"/>
  <c r="AG37" i="10" s="1"/>
  <c r="AF38" i="10"/>
  <c r="AG38" i="10" s="1"/>
  <c r="AF39" i="10"/>
  <c r="AG39" i="10" s="1"/>
  <c r="AF40" i="10"/>
  <c r="AG40" i="10" s="1"/>
  <c r="AF42" i="10"/>
  <c r="AG42" i="10" s="1"/>
  <c r="AF44" i="10"/>
  <c r="AG44" i="10" s="1"/>
  <c r="AF45" i="10"/>
  <c r="AG45" i="10" s="1"/>
  <c r="AF46" i="10"/>
  <c r="AG46" i="10" s="1"/>
  <c r="AF47" i="10"/>
  <c r="AG47" i="10" s="1"/>
  <c r="AF48" i="10"/>
  <c r="AG48" i="10" s="1"/>
  <c r="AF49" i="10"/>
  <c r="AG49" i="10" s="1"/>
  <c r="AF50" i="10"/>
  <c r="AG50" i="10" s="1"/>
  <c r="AF51" i="10"/>
  <c r="AG51" i="10" s="1"/>
  <c r="AF52" i="10"/>
  <c r="AG52" i="10" s="1"/>
  <c r="AF54" i="10"/>
  <c r="AG54" i="10" s="1"/>
  <c r="AF55" i="10"/>
  <c r="AG55" i="10" s="1"/>
  <c r="AF56" i="10"/>
  <c r="AG56" i="10" s="1"/>
  <c r="AF57" i="10"/>
  <c r="AG57" i="10" s="1"/>
  <c r="AF58" i="10"/>
  <c r="AG58" i="10" s="1"/>
  <c r="AF59" i="10"/>
  <c r="AG59" i="10" s="1"/>
  <c r="AF60" i="10"/>
  <c r="AG60" i="10" s="1"/>
  <c r="AF61" i="10"/>
  <c r="AG61" i="10" s="1"/>
  <c r="AF62" i="10"/>
  <c r="AG62" i="10" s="1"/>
  <c r="AF63" i="10"/>
  <c r="AG63" i="10" s="1"/>
  <c r="AF64" i="10"/>
  <c r="AG64" i="10" s="1"/>
  <c r="AF65" i="10"/>
  <c r="AG65" i="10" s="1"/>
  <c r="AF66" i="10"/>
  <c r="AG66" i="10" s="1"/>
  <c r="AF67" i="10"/>
  <c r="AG67" i="10" s="1"/>
  <c r="AF68" i="10"/>
  <c r="AG68" i="10" s="1"/>
  <c r="AF69" i="10"/>
  <c r="AG69" i="10" s="1"/>
  <c r="AF7" i="10"/>
  <c r="AG7" i="10" s="1"/>
  <c r="AG16" i="10"/>
  <c r="AG31" i="10"/>
  <c r="AG15" i="10"/>
  <c r="I12" i="5"/>
  <c r="AG14" i="16"/>
  <c r="E13" i="14"/>
  <c r="E14" i="14"/>
  <c r="AO14" i="14" s="1"/>
  <c r="AP14" i="14" s="1"/>
  <c r="E15" i="14"/>
  <c r="E16" i="14"/>
  <c r="AO16" i="14" s="1"/>
  <c r="AP16" i="14" s="1"/>
  <c r="E34" i="14"/>
  <c r="E35" i="14"/>
  <c r="E36" i="14"/>
  <c r="E37" i="14"/>
  <c r="Y31" i="20"/>
  <c r="X37" i="20"/>
  <c r="AP40" i="20"/>
  <c r="AP38" i="20"/>
  <c r="AP37" i="20"/>
  <c r="X40" i="20"/>
  <c r="X38" i="20"/>
  <c r="I68" i="32"/>
  <c r="J68" i="32" s="1"/>
  <c r="G43" i="20" s="1"/>
  <c r="Q43" i="20" s="1"/>
  <c r="AH43" i="20" s="1"/>
  <c r="B67" i="32"/>
  <c r="I44" i="20" s="1"/>
  <c r="J50" i="32"/>
  <c r="J49" i="32"/>
  <c r="J48" i="32"/>
  <c r="J47" i="32"/>
  <c r="J46" i="32"/>
  <c r="J45" i="32"/>
  <c r="J44" i="32"/>
  <c r="J38" i="32"/>
  <c r="J36" i="32"/>
  <c r="J31" i="32"/>
  <c r="J30" i="32"/>
  <c r="J25" i="32"/>
  <c r="J24" i="32"/>
  <c r="J23" i="32"/>
  <c r="J22" i="32"/>
  <c r="J20" i="32"/>
  <c r="J19" i="32"/>
  <c r="J8" i="32"/>
  <c r="J7" i="32"/>
  <c r="J54" i="32"/>
  <c r="B49" i="29"/>
  <c r="B50" i="29"/>
  <c r="B51" i="29"/>
  <c r="B52" i="29"/>
  <c r="B53" i="29"/>
  <c r="B54" i="29"/>
  <c r="B55" i="29"/>
  <c r="B56" i="29"/>
  <c r="B57" i="29"/>
  <c r="B58" i="29"/>
  <c r="B48" i="29"/>
  <c r="B44" i="29"/>
  <c r="B45" i="29"/>
  <c r="B43" i="29"/>
  <c r="B40" i="29"/>
  <c r="B36" i="29"/>
  <c r="B37" i="29"/>
  <c r="B35" i="29"/>
  <c r="B32" i="29"/>
  <c r="B31" i="29"/>
  <c r="B27" i="29"/>
  <c r="B28" i="29"/>
  <c r="B26" i="29"/>
  <c r="B23" i="29"/>
  <c r="B22" i="29"/>
  <c r="B16" i="29"/>
  <c r="B17" i="29"/>
  <c r="B18" i="29"/>
  <c r="B19" i="29"/>
  <c r="B15" i="29"/>
  <c r="B12" i="29"/>
  <c r="B9" i="29"/>
  <c r="B8" i="29"/>
  <c r="E13" i="26"/>
  <c r="G53" i="32"/>
  <c r="H53" i="32" s="1"/>
  <c r="I53" i="32" s="1"/>
  <c r="J53" i="32"/>
  <c r="W7" i="29"/>
  <c r="W8" i="29" s="1"/>
  <c r="W9" i="29" s="1"/>
  <c r="W10" i="29" s="1"/>
  <c r="W11" i="29" s="1"/>
  <c r="W12" i="29" s="1"/>
  <c r="W13" i="29" s="1"/>
  <c r="W14" i="29" s="1"/>
  <c r="D73" i="20"/>
  <c r="I73" i="20" s="1"/>
  <c r="F22" i="4"/>
  <c r="E21" i="4"/>
  <c r="Q17" i="4"/>
  <c r="R17" i="4" s="1"/>
  <c r="E16" i="4"/>
  <c r="E15" i="4"/>
  <c r="E14" i="4"/>
  <c r="E13" i="4"/>
  <c r="W17" i="4"/>
  <c r="X17" i="4" s="1"/>
  <c r="AO17" i="4"/>
  <c r="AP17" i="4" s="1"/>
  <c r="T17" i="4"/>
  <c r="U17" i="4" s="1"/>
  <c r="AL17" i="4"/>
  <c r="AM17" i="4" s="1"/>
  <c r="AI17" i="4"/>
  <c r="AJ17" i="4" s="1"/>
  <c r="V96" i="20"/>
  <c r="V99" i="20" s="1"/>
  <c r="C23" i="28" s="1"/>
  <c r="P96" i="20"/>
  <c r="V97" i="20"/>
  <c r="P97" i="20"/>
  <c r="V95" i="20"/>
  <c r="P95" i="20"/>
  <c r="D28" i="20"/>
  <c r="X38" i="26"/>
  <c r="Y38" i="26" s="1"/>
  <c r="X37" i="26"/>
  <c r="Y37" i="26" s="1"/>
  <c r="E25" i="26"/>
  <c r="I25" i="26" s="1"/>
  <c r="S25" i="26" s="1"/>
  <c r="E8" i="17"/>
  <c r="E9" i="16"/>
  <c r="E8" i="16"/>
  <c r="BA8" i="16" s="1"/>
  <c r="P8" i="16"/>
  <c r="R8" i="16" s="1"/>
  <c r="E9" i="15"/>
  <c r="AR9" i="15" s="1"/>
  <c r="E8" i="15"/>
  <c r="C40" i="14"/>
  <c r="E32" i="14"/>
  <c r="E29" i="14"/>
  <c r="E31" i="14"/>
  <c r="E28" i="14"/>
  <c r="BA10" i="14"/>
  <c r="E8" i="14"/>
  <c r="E53" i="13"/>
  <c r="E38" i="13"/>
  <c r="E18" i="13"/>
  <c r="E28" i="13"/>
  <c r="K22" i="13"/>
  <c r="M22" i="13" s="1"/>
  <c r="P22" i="13"/>
  <c r="E8" i="13"/>
  <c r="E47" i="13"/>
  <c r="E33" i="11"/>
  <c r="E31" i="11"/>
  <c r="E29" i="11"/>
  <c r="E32" i="11"/>
  <c r="BA32" i="11" s="1"/>
  <c r="E30" i="11"/>
  <c r="BA30" i="11" s="1"/>
  <c r="BB30" i="11" s="1"/>
  <c r="E27" i="11"/>
  <c r="AI27" i="11" s="1"/>
  <c r="AJ27" i="11" s="1"/>
  <c r="E28" i="11"/>
  <c r="E26" i="11"/>
  <c r="E22" i="5"/>
  <c r="E21" i="5"/>
  <c r="AR21" i="5" s="1"/>
  <c r="P40" i="10"/>
  <c r="K40" i="10"/>
  <c r="P24" i="10"/>
  <c r="K24" i="10"/>
  <c r="E9" i="4"/>
  <c r="W10" i="4"/>
  <c r="X10" i="4" s="1"/>
  <c r="AL10" i="4"/>
  <c r="AM10" i="4" s="1"/>
  <c r="AI10" i="4"/>
  <c r="AJ10" i="4" s="1"/>
  <c r="T10" i="4"/>
  <c r="U10" i="4" s="1"/>
  <c r="Q10" i="4"/>
  <c r="R10" i="4" s="1"/>
  <c r="AO10" i="4"/>
  <c r="AP10" i="4" s="1"/>
  <c r="BA52" i="11"/>
  <c r="BB52" i="11" s="1"/>
  <c r="R83" i="23"/>
  <c r="R81" i="23"/>
  <c r="R84" i="23" s="1"/>
  <c r="R86" i="23" s="1"/>
  <c r="F51" i="13"/>
  <c r="F65" i="10"/>
  <c r="F21" i="14"/>
  <c r="E63" i="20"/>
  <c r="E61" i="20"/>
  <c r="F37" i="17"/>
  <c r="F16" i="15"/>
  <c r="F101" i="11"/>
  <c r="F84" i="11"/>
  <c r="F42" i="14"/>
  <c r="F42" i="13"/>
  <c r="F22" i="13"/>
  <c r="E54" i="17"/>
  <c r="I54" i="17" s="1"/>
  <c r="E53" i="17"/>
  <c r="I53" i="17" s="1"/>
  <c r="Y53" i="17" s="1"/>
  <c r="F55" i="10"/>
  <c r="F46" i="10"/>
  <c r="F34" i="10"/>
  <c r="F33" i="10"/>
  <c r="I33" i="10" s="1"/>
  <c r="Y33" i="10" s="1"/>
  <c r="F18" i="10"/>
  <c r="F17" i="10"/>
  <c r="I17" i="10" s="1"/>
  <c r="I43" i="26"/>
  <c r="M43" i="26" s="1"/>
  <c r="C43" i="26"/>
  <c r="E8" i="26"/>
  <c r="AD8" i="26" s="1"/>
  <c r="K67" i="32"/>
  <c r="L67" i="32" s="1"/>
  <c r="I66" i="32"/>
  <c r="K66" i="32" s="1"/>
  <c r="L66" i="32" s="1"/>
  <c r="B66" i="32"/>
  <c r="I65" i="32"/>
  <c r="K65" i="32" s="1"/>
  <c r="L65" i="32" s="1"/>
  <c r="I63" i="32"/>
  <c r="K63" i="32" s="1"/>
  <c r="L63" i="32" s="1"/>
  <c r="B63" i="32"/>
  <c r="I62" i="32"/>
  <c r="J62" i="32" s="1"/>
  <c r="B62" i="32"/>
  <c r="K61" i="32"/>
  <c r="L61" i="32" s="1"/>
  <c r="B61" i="32"/>
  <c r="I60" i="32"/>
  <c r="K60" i="32" s="1"/>
  <c r="L60" i="32" s="1"/>
  <c r="B60" i="32"/>
  <c r="K59" i="32"/>
  <c r="L59" i="32" s="1"/>
  <c r="K58" i="32"/>
  <c r="L58" i="32" s="1"/>
  <c r="I57" i="32"/>
  <c r="J57" i="32" s="1"/>
  <c r="B57" i="32"/>
  <c r="D40" i="32"/>
  <c r="D14" i="32"/>
  <c r="D25" i="32"/>
  <c r="D8" i="32"/>
  <c r="D9" i="32"/>
  <c r="D10" i="32"/>
  <c r="D11" i="32"/>
  <c r="D12" i="32"/>
  <c r="D13" i="32"/>
  <c r="D15" i="32"/>
  <c r="D16" i="32"/>
  <c r="D17" i="32"/>
  <c r="D18" i="32"/>
  <c r="D19" i="32"/>
  <c r="D20" i="32"/>
  <c r="D21" i="32"/>
  <c r="D22" i="32"/>
  <c r="D23" i="32"/>
  <c r="D24" i="32"/>
  <c r="D26" i="32"/>
  <c r="D27" i="32"/>
  <c r="D28" i="32"/>
  <c r="D29" i="32"/>
  <c r="D30" i="32"/>
  <c r="D31" i="32"/>
  <c r="D32" i="32"/>
  <c r="D35" i="32"/>
  <c r="D36" i="32"/>
  <c r="D37" i="32"/>
  <c r="D38" i="32"/>
  <c r="D39" i="32"/>
  <c r="D41" i="32"/>
  <c r="D43" i="32"/>
  <c r="D44" i="32"/>
  <c r="D45" i="32"/>
  <c r="D46" i="32"/>
  <c r="D47" i="32"/>
  <c r="D48" i="32"/>
  <c r="D49" i="32"/>
  <c r="D50" i="32"/>
  <c r="D51" i="32"/>
  <c r="D54" i="32"/>
  <c r="D7" i="32"/>
  <c r="AB74" i="11"/>
  <c r="S59" i="26"/>
  <c r="S60" i="26"/>
  <c r="S58" i="26"/>
  <c r="S54" i="26"/>
  <c r="S55" i="26"/>
  <c r="I53" i="26"/>
  <c r="S49" i="26"/>
  <c r="S48" i="26"/>
  <c r="R37" i="17"/>
  <c r="Z37" i="17"/>
  <c r="AB37" i="17" s="1"/>
  <c r="E74" i="6"/>
  <c r="E71" i="6"/>
  <c r="E70" i="6"/>
  <c r="E69" i="6"/>
  <c r="T37" i="13"/>
  <c r="T36" i="13"/>
  <c r="T17" i="13"/>
  <c r="T16" i="13"/>
  <c r="P42" i="13"/>
  <c r="M42" i="13"/>
  <c r="M34" i="13"/>
  <c r="AD37" i="13"/>
  <c r="AD36" i="13"/>
  <c r="E75" i="6"/>
  <c r="P34" i="10" s="1"/>
  <c r="E73" i="6"/>
  <c r="D57" i="6"/>
  <c r="K18" i="10"/>
  <c r="P18" i="10"/>
  <c r="R18" i="10" s="1"/>
  <c r="E57" i="6"/>
  <c r="R15" i="10" s="1"/>
  <c r="H43" i="6"/>
  <c r="Z30" i="17" s="1"/>
  <c r="D43" i="6"/>
  <c r="M31" i="17" s="1"/>
  <c r="Z22" i="17"/>
  <c r="AB22" i="17" s="1"/>
  <c r="P22" i="17"/>
  <c r="R22" i="17" s="1"/>
  <c r="K22" i="17"/>
  <c r="M22" i="17" s="1"/>
  <c r="K20" i="17"/>
  <c r="M20" i="17" s="1"/>
  <c r="Z20" i="17"/>
  <c r="AB20" i="17" s="1"/>
  <c r="P20" i="17"/>
  <c r="R20" i="17" s="1"/>
  <c r="Z8" i="16"/>
  <c r="AB8" i="16" s="1"/>
  <c r="M8" i="16"/>
  <c r="Z9" i="16"/>
  <c r="AB9" i="16" s="1"/>
  <c r="P9" i="16"/>
  <c r="R9" i="16" s="1"/>
  <c r="M9" i="16"/>
  <c r="Z19" i="17"/>
  <c r="AB19" i="17" s="1"/>
  <c r="P19" i="17"/>
  <c r="R19" i="17" s="1"/>
  <c r="K19" i="17"/>
  <c r="M19" i="17" s="1"/>
  <c r="Z18" i="17"/>
  <c r="AB18" i="17" s="1"/>
  <c r="P18" i="17"/>
  <c r="R18" i="17" s="1"/>
  <c r="K18" i="17"/>
  <c r="M18" i="17" s="1"/>
  <c r="H31" i="6"/>
  <c r="S40" i="26"/>
  <c r="S35" i="26"/>
  <c r="S34" i="26"/>
  <c r="S28" i="26"/>
  <c r="S17" i="26"/>
  <c r="S16" i="26"/>
  <c r="S15" i="26"/>
  <c r="K28" i="4"/>
  <c r="K26" i="4"/>
  <c r="O28" i="4"/>
  <c r="O26" i="4"/>
  <c r="AD42" i="5"/>
  <c r="AD44" i="5" s="1"/>
  <c r="T42" i="5"/>
  <c r="T44" i="5" s="1"/>
  <c r="O42" i="5"/>
  <c r="AD44" i="14"/>
  <c r="T44" i="14"/>
  <c r="O44" i="14"/>
  <c r="AB39" i="11"/>
  <c r="AY39" i="11" s="1"/>
  <c r="AB38" i="11"/>
  <c r="AB33" i="11"/>
  <c r="AB32" i="11"/>
  <c r="AB28" i="11"/>
  <c r="R39" i="11"/>
  <c r="AG39" i="11" s="1"/>
  <c r="R38" i="11"/>
  <c r="AG38" i="11" s="1"/>
  <c r="R33" i="11"/>
  <c r="R32" i="11"/>
  <c r="Z21" i="14"/>
  <c r="AB21" i="14" s="1"/>
  <c r="P21" i="14"/>
  <c r="R21" i="14" s="1"/>
  <c r="K98" i="11"/>
  <c r="AD93" i="31"/>
  <c r="AE93" i="31"/>
  <c r="AF93" i="31"/>
  <c r="AG93" i="31"/>
  <c r="AI93" i="31"/>
  <c r="AJ93" i="31"/>
  <c r="AK93" i="31"/>
  <c r="AL93" i="31"/>
  <c r="AN93" i="31"/>
  <c r="AO93" i="31"/>
  <c r="AP93" i="31"/>
  <c r="AQ93" i="31"/>
  <c r="AS93" i="31"/>
  <c r="AT93" i="31"/>
  <c r="AU93" i="31"/>
  <c r="AV93" i="31"/>
  <c r="AX93" i="31"/>
  <c r="AY93" i="31"/>
  <c r="AZ93" i="31"/>
  <c r="BA93" i="31"/>
  <c r="BC93" i="31"/>
  <c r="BD93" i="31"/>
  <c r="BE93" i="31"/>
  <c r="BF93" i="31"/>
  <c r="BH93" i="31"/>
  <c r="BI93" i="31"/>
  <c r="BJ93" i="31"/>
  <c r="BK93" i="31"/>
  <c r="BM93" i="31"/>
  <c r="BN93" i="31"/>
  <c r="BO93" i="31"/>
  <c r="BP93" i="31"/>
  <c r="BR93" i="31"/>
  <c r="BS93" i="31"/>
  <c r="BT93" i="31"/>
  <c r="BU93" i="31"/>
  <c r="BW93" i="31"/>
  <c r="BX93" i="31"/>
  <c r="BY93" i="31"/>
  <c r="BZ93" i="31"/>
  <c r="CB93" i="31"/>
  <c r="CC93" i="31"/>
  <c r="CD93" i="31"/>
  <c r="CE93" i="31"/>
  <c r="CG93" i="31"/>
  <c r="CH93" i="31"/>
  <c r="CI93" i="31"/>
  <c r="CJ93" i="31"/>
  <c r="CL93" i="31"/>
  <c r="CM93" i="31"/>
  <c r="CN93" i="31"/>
  <c r="CO93" i="31"/>
  <c r="CQ93" i="31"/>
  <c r="CR93" i="31"/>
  <c r="CS93" i="31"/>
  <c r="CT93" i="31"/>
  <c r="CV93" i="31"/>
  <c r="CW93" i="31"/>
  <c r="CX93" i="31"/>
  <c r="CY93" i="31"/>
  <c r="DA93" i="31"/>
  <c r="DB93" i="31"/>
  <c r="DC93" i="31"/>
  <c r="DD93" i="31"/>
  <c r="DF93" i="31"/>
  <c r="DG93" i="31"/>
  <c r="DH93" i="31"/>
  <c r="DI93" i="31"/>
  <c r="DK93" i="31"/>
  <c r="DL93" i="31"/>
  <c r="DM93" i="31"/>
  <c r="DN93" i="31"/>
  <c r="DP93" i="31"/>
  <c r="DQ93" i="31"/>
  <c r="DR93" i="31"/>
  <c r="DS93" i="31"/>
  <c r="DU93" i="31"/>
  <c r="DV93" i="31"/>
  <c r="DW93" i="31"/>
  <c r="DX93" i="31"/>
  <c r="DZ93" i="31"/>
  <c r="EA93" i="31"/>
  <c r="EB93" i="31"/>
  <c r="EC93" i="31"/>
  <c r="EE93" i="31"/>
  <c r="EF93" i="31"/>
  <c r="EG93" i="31"/>
  <c r="EH93" i="31"/>
  <c r="EJ93" i="31"/>
  <c r="EK93" i="31"/>
  <c r="EL93" i="31"/>
  <c r="EM93" i="31"/>
  <c r="EO93" i="31"/>
  <c r="EP93" i="31"/>
  <c r="EQ93" i="31"/>
  <c r="ER93" i="31"/>
  <c r="ET93" i="31"/>
  <c r="EU93" i="31"/>
  <c r="EV93" i="31"/>
  <c r="EW93" i="31"/>
  <c r="EY93" i="31"/>
  <c r="EZ93" i="31"/>
  <c r="FA93" i="31"/>
  <c r="FB93" i="31"/>
  <c r="FD93" i="31"/>
  <c r="FE93" i="31"/>
  <c r="FF93" i="31"/>
  <c r="FG93" i="31"/>
  <c r="FI93" i="31"/>
  <c r="FJ93" i="31"/>
  <c r="FK93" i="31"/>
  <c r="FL93" i="31"/>
  <c r="FN93" i="31"/>
  <c r="FO93" i="31"/>
  <c r="FP93" i="31"/>
  <c r="FQ93" i="31"/>
  <c r="FS93" i="31"/>
  <c r="FT93" i="31"/>
  <c r="FU93" i="31"/>
  <c r="FV93" i="31"/>
  <c r="FX93" i="31"/>
  <c r="FY93" i="31"/>
  <c r="FZ93" i="31"/>
  <c r="GA93" i="31"/>
  <c r="GC93" i="31"/>
  <c r="GD93" i="31"/>
  <c r="GE93" i="31"/>
  <c r="GF93" i="31"/>
  <c r="GH93" i="31"/>
  <c r="GI93" i="31"/>
  <c r="GJ93" i="31"/>
  <c r="GK93" i="31"/>
  <c r="GM93" i="31"/>
  <c r="GN93" i="31"/>
  <c r="GO93" i="31"/>
  <c r="GP93" i="31"/>
  <c r="GR93" i="31"/>
  <c r="GS93" i="31"/>
  <c r="GT93" i="31"/>
  <c r="GU93" i="31"/>
  <c r="GW93" i="31"/>
  <c r="GX93" i="31"/>
  <c r="GY93" i="31"/>
  <c r="GZ93" i="31"/>
  <c r="HB93" i="31"/>
  <c r="HC93" i="31"/>
  <c r="HD93" i="31"/>
  <c r="HE93" i="31"/>
  <c r="HG93" i="31"/>
  <c r="HH93" i="31"/>
  <c r="HI93" i="31"/>
  <c r="HJ93" i="31"/>
  <c r="HL93" i="31"/>
  <c r="HM93" i="31"/>
  <c r="HN93" i="31"/>
  <c r="HO93" i="31"/>
  <c r="HQ93" i="31"/>
  <c r="HR93" i="31"/>
  <c r="HS93" i="31"/>
  <c r="HT93" i="31"/>
  <c r="HV93" i="31"/>
  <c r="HW93" i="31"/>
  <c r="HX93" i="31"/>
  <c r="HY93" i="31"/>
  <c r="IA93" i="31"/>
  <c r="IB93" i="31"/>
  <c r="IC93" i="31"/>
  <c r="ID93" i="31"/>
  <c r="IF93" i="31"/>
  <c r="IG93" i="31"/>
  <c r="IH93" i="31"/>
  <c r="II93" i="31"/>
  <c r="IK93" i="31"/>
  <c r="IL93" i="31"/>
  <c r="IM93" i="31"/>
  <c r="IN93" i="31"/>
  <c r="IP93" i="31"/>
  <c r="IQ93" i="31"/>
  <c r="IR93" i="31"/>
  <c r="IS93" i="31"/>
  <c r="IU93" i="31"/>
  <c r="IV93" i="31"/>
  <c r="IW93" i="31"/>
  <c r="IX93" i="31"/>
  <c r="IZ93" i="31"/>
  <c r="JA93" i="31"/>
  <c r="JB93" i="31"/>
  <c r="JC93" i="31"/>
  <c r="JE93" i="31"/>
  <c r="JF93" i="31"/>
  <c r="JG93" i="31"/>
  <c r="JH93" i="31"/>
  <c r="JJ93" i="31"/>
  <c r="JK93" i="31"/>
  <c r="JL93" i="31"/>
  <c r="JM93" i="31"/>
  <c r="JO93" i="31"/>
  <c r="JP93" i="31"/>
  <c r="JQ93" i="31"/>
  <c r="JR93" i="31"/>
  <c r="JT93" i="31"/>
  <c r="JU93" i="31"/>
  <c r="JV93" i="31"/>
  <c r="JW93" i="31"/>
  <c r="JY93" i="31"/>
  <c r="JZ93" i="31"/>
  <c r="KA93" i="31"/>
  <c r="KB93" i="31"/>
  <c r="KD93" i="31"/>
  <c r="KE93" i="31"/>
  <c r="KF93" i="31"/>
  <c r="KG93" i="31"/>
  <c r="KI93" i="31"/>
  <c r="KJ93" i="31"/>
  <c r="KK93" i="31"/>
  <c r="KL93" i="31"/>
  <c r="KN93" i="31"/>
  <c r="KO93" i="31"/>
  <c r="KP93" i="31"/>
  <c r="KQ93" i="31"/>
  <c r="KS93" i="31"/>
  <c r="KT93" i="31"/>
  <c r="KU93" i="31"/>
  <c r="KV93" i="31"/>
  <c r="KX93" i="31"/>
  <c r="KY93" i="31"/>
  <c r="KZ93" i="31"/>
  <c r="LA93" i="31"/>
  <c r="LC93" i="31"/>
  <c r="LD93" i="31"/>
  <c r="LE93" i="31"/>
  <c r="LF93" i="31"/>
  <c r="LH93" i="31"/>
  <c r="LI93" i="31"/>
  <c r="LJ93" i="31"/>
  <c r="LK93" i="31"/>
  <c r="LM93" i="31"/>
  <c r="LN93" i="31"/>
  <c r="LO93" i="31"/>
  <c r="LP93" i="31"/>
  <c r="LR93" i="31"/>
  <c r="LS93" i="31"/>
  <c r="LT93" i="31"/>
  <c r="LU93" i="31"/>
  <c r="LW93" i="31"/>
  <c r="LX93" i="31"/>
  <c r="LY93" i="31"/>
  <c r="LZ93" i="31"/>
  <c r="MB93" i="31"/>
  <c r="MC93" i="31"/>
  <c r="MD93" i="31"/>
  <c r="ME93" i="31"/>
  <c r="MG93" i="31"/>
  <c r="MH93" i="31"/>
  <c r="MI93" i="31"/>
  <c r="MJ93" i="31"/>
  <c r="ML93" i="31"/>
  <c r="MM93" i="31"/>
  <c r="MN93" i="31"/>
  <c r="MO93" i="31"/>
  <c r="MQ93" i="31"/>
  <c r="MR93" i="31"/>
  <c r="MS93" i="31"/>
  <c r="MT93" i="31"/>
  <c r="MV93" i="31"/>
  <c r="MW93" i="31"/>
  <c r="MX93" i="31"/>
  <c r="MY93" i="31"/>
  <c r="NA93" i="31"/>
  <c r="NB93" i="31"/>
  <c r="NC93" i="31"/>
  <c r="ND93" i="31"/>
  <c r="NF93" i="31"/>
  <c r="NG93" i="31"/>
  <c r="NH93" i="31"/>
  <c r="NI93" i="31"/>
  <c r="NK93" i="31"/>
  <c r="NL93" i="31"/>
  <c r="NM93" i="31"/>
  <c r="NN93" i="31"/>
  <c r="NP93" i="31"/>
  <c r="NQ93" i="31"/>
  <c r="NR93" i="31"/>
  <c r="NS93" i="31"/>
  <c r="NU93" i="31"/>
  <c r="NV93" i="31"/>
  <c r="NW93" i="31"/>
  <c r="NX93" i="31"/>
  <c r="NZ93" i="31"/>
  <c r="OA93" i="31"/>
  <c r="OB93" i="31"/>
  <c r="OC93" i="31"/>
  <c r="OE93" i="31"/>
  <c r="OF93" i="31"/>
  <c r="OG93" i="31"/>
  <c r="OH93" i="31"/>
  <c r="OJ93" i="31"/>
  <c r="OK93" i="31"/>
  <c r="OL93" i="31"/>
  <c r="OM93" i="31"/>
  <c r="OO93" i="31"/>
  <c r="OP93" i="31"/>
  <c r="OQ93" i="31"/>
  <c r="OR93" i="31"/>
  <c r="OT93" i="31"/>
  <c r="OU93" i="31"/>
  <c r="OV93" i="31"/>
  <c r="OW93" i="31"/>
  <c r="OY93" i="31"/>
  <c r="OZ93" i="31"/>
  <c r="PA93" i="31"/>
  <c r="PB93" i="31"/>
  <c r="PD93" i="31"/>
  <c r="PE93" i="31"/>
  <c r="PF93" i="31"/>
  <c r="PG93" i="31"/>
  <c r="PI93" i="31"/>
  <c r="PJ93" i="31"/>
  <c r="PK93" i="31"/>
  <c r="PL93" i="31"/>
  <c r="PN93" i="31"/>
  <c r="PO93" i="31"/>
  <c r="PP93" i="31"/>
  <c r="PQ93" i="31"/>
  <c r="PS93" i="31"/>
  <c r="PT93" i="31"/>
  <c r="PU93" i="31"/>
  <c r="PV93" i="31"/>
  <c r="PX93" i="31"/>
  <c r="PY93" i="31"/>
  <c r="PZ93" i="31"/>
  <c r="QA93" i="31"/>
  <c r="QC93" i="31"/>
  <c r="QD93" i="31"/>
  <c r="QE93" i="31"/>
  <c r="QF93" i="31"/>
  <c r="QH93" i="31"/>
  <c r="QI93" i="31"/>
  <c r="QJ93" i="31"/>
  <c r="QK93" i="31"/>
  <c r="QM93" i="31"/>
  <c r="QN93" i="31"/>
  <c r="QO93" i="31"/>
  <c r="QP93" i="31"/>
  <c r="QR93" i="31"/>
  <c r="QS93" i="31"/>
  <c r="QT93" i="31"/>
  <c r="QU93" i="31"/>
  <c r="QW93" i="31"/>
  <c r="QX93" i="31"/>
  <c r="QY93" i="31"/>
  <c r="QZ93" i="31"/>
  <c r="RB93" i="31"/>
  <c r="RC93" i="31"/>
  <c r="RD93" i="31"/>
  <c r="RE93" i="31"/>
  <c r="RG93" i="31"/>
  <c r="RH93" i="31"/>
  <c r="RI93" i="31"/>
  <c r="RJ93" i="31"/>
  <c r="RL93" i="31"/>
  <c r="RM93" i="31"/>
  <c r="RN93" i="31"/>
  <c r="RO93" i="31"/>
  <c r="RQ93" i="31"/>
  <c r="RR93" i="31"/>
  <c r="RS93" i="31"/>
  <c r="RT93" i="31"/>
  <c r="RV93" i="31"/>
  <c r="RW93" i="31"/>
  <c r="RX93" i="31"/>
  <c r="RY93" i="31"/>
  <c r="SA93" i="31"/>
  <c r="AD94" i="31"/>
  <c r="AE94" i="31"/>
  <c r="AF94" i="31"/>
  <c r="AG94" i="31"/>
  <c r="AI94" i="31"/>
  <c r="AJ94" i="31"/>
  <c r="AK94" i="31"/>
  <c r="AL94" i="31"/>
  <c r="AN94" i="31"/>
  <c r="AO94" i="31"/>
  <c r="AP94" i="31"/>
  <c r="AQ94" i="31"/>
  <c r="AS94" i="31"/>
  <c r="AT94" i="31"/>
  <c r="AU94" i="31"/>
  <c r="AV94" i="31"/>
  <c r="AX94" i="31"/>
  <c r="AY94" i="31"/>
  <c r="AZ94" i="31"/>
  <c r="BA94" i="31"/>
  <c r="BC94" i="31"/>
  <c r="BD94" i="31"/>
  <c r="BE94" i="31"/>
  <c r="BF94" i="31"/>
  <c r="BH94" i="31"/>
  <c r="BI94" i="31"/>
  <c r="BJ94" i="31"/>
  <c r="BK94" i="31"/>
  <c r="BM94" i="31"/>
  <c r="BN94" i="31"/>
  <c r="BO94" i="31"/>
  <c r="BP94" i="31"/>
  <c r="BR94" i="31"/>
  <c r="BS94" i="31"/>
  <c r="BT94" i="31"/>
  <c r="BU94" i="31"/>
  <c r="BW94" i="31"/>
  <c r="BX94" i="31"/>
  <c r="BY94" i="31"/>
  <c r="BZ94" i="31"/>
  <c r="CB94" i="31"/>
  <c r="CC94" i="31"/>
  <c r="CD94" i="31"/>
  <c r="CE94" i="31"/>
  <c r="CG94" i="31"/>
  <c r="CH94" i="31"/>
  <c r="CI94" i="31"/>
  <c r="CJ94" i="31"/>
  <c r="CL94" i="31"/>
  <c r="CM94" i="31"/>
  <c r="CN94" i="31"/>
  <c r="CO94" i="31"/>
  <c r="CQ94" i="31"/>
  <c r="CR94" i="31"/>
  <c r="CS94" i="31"/>
  <c r="CT94" i="31"/>
  <c r="CV94" i="31"/>
  <c r="CW94" i="31"/>
  <c r="CX94" i="31"/>
  <c r="CY94" i="31"/>
  <c r="DA94" i="31"/>
  <c r="DB94" i="31"/>
  <c r="DC94" i="31"/>
  <c r="DD94" i="31"/>
  <c r="DF94" i="31"/>
  <c r="DG94" i="31"/>
  <c r="DH94" i="31"/>
  <c r="DI94" i="31"/>
  <c r="DK94" i="31"/>
  <c r="DL94" i="31"/>
  <c r="DM94" i="31"/>
  <c r="DN94" i="31"/>
  <c r="DP94" i="31"/>
  <c r="DQ94" i="31"/>
  <c r="DR94" i="31"/>
  <c r="DS94" i="31"/>
  <c r="DU94" i="31"/>
  <c r="DV94" i="31"/>
  <c r="DW94" i="31"/>
  <c r="DX94" i="31"/>
  <c r="DZ94" i="31"/>
  <c r="EA94" i="31"/>
  <c r="EB94" i="31"/>
  <c r="EC94" i="31"/>
  <c r="EE94" i="31"/>
  <c r="EF94" i="31"/>
  <c r="EG94" i="31"/>
  <c r="EH94" i="31"/>
  <c r="EJ94" i="31"/>
  <c r="EK94" i="31"/>
  <c r="EL94" i="31"/>
  <c r="EM94" i="31"/>
  <c r="EO94" i="31"/>
  <c r="EP94" i="31"/>
  <c r="EQ94" i="31"/>
  <c r="ER94" i="31"/>
  <c r="ET94" i="31"/>
  <c r="EU94" i="31"/>
  <c r="EV94" i="31"/>
  <c r="EW94" i="31"/>
  <c r="EY94" i="31"/>
  <c r="EZ94" i="31"/>
  <c r="FA94" i="31"/>
  <c r="FB94" i="31"/>
  <c r="FD94" i="31"/>
  <c r="FE94" i="31"/>
  <c r="FF94" i="31"/>
  <c r="FG94" i="31"/>
  <c r="FI94" i="31"/>
  <c r="FJ94" i="31"/>
  <c r="FK94" i="31"/>
  <c r="FL94" i="31"/>
  <c r="FN94" i="31"/>
  <c r="FO94" i="31"/>
  <c r="FP94" i="31"/>
  <c r="FQ94" i="31"/>
  <c r="FS94" i="31"/>
  <c r="FT94" i="31"/>
  <c r="FU94" i="31"/>
  <c r="FV94" i="31"/>
  <c r="FX94" i="31"/>
  <c r="FY94" i="31"/>
  <c r="FZ94" i="31"/>
  <c r="GA94" i="31"/>
  <c r="GC94" i="31"/>
  <c r="GD94" i="31"/>
  <c r="GE94" i="31"/>
  <c r="GF94" i="31"/>
  <c r="GH94" i="31"/>
  <c r="GI94" i="31"/>
  <c r="GJ94" i="31"/>
  <c r="GK94" i="31"/>
  <c r="GM94" i="31"/>
  <c r="GN94" i="31"/>
  <c r="GO94" i="31"/>
  <c r="GP94" i="31"/>
  <c r="GR94" i="31"/>
  <c r="GS94" i="31"/>
  <c r="GT94" i="31"/>
  <c r="GU94" i="31"/>
  <c r="GW94" i="31"/>
  <c r="GX94" i="31"/>
  <c r="GY94" i="31"/>
  <c r="GZ94" i="31"/>
  <c r="HB94" i="31"/>
  <c r="HC94" i="31"/>
  <c r="HD94" i="31"/>
  <c r="HE94" i="31"/>
  <c r="HG94" i="31"/>
  <c r="HH94" i="31"/>
  <c r="HI94" i="31"/>
  <c r="HJ94" i="31"/>
  <c r="HL94" i="31"/>
  <c r="HM94" i="31"/>
  <c r="HN94" i="31"/>
  <c r="HO94" i="31"/>
  <c r="HQ94" i="31"/>
  <c r="HR94" i="31"/>
  <c r="HS94" i="31"/>
  <c r="HT94" i="31"/>
  <c r="HV94" i="31"/>
  <c r="HW94" i="31"/>
  <c r="HX94" i="31"/>
  <c r="HY94" i="31"/>
  <c r="IA94" i="31"/>
  <c r="IB94" i="31"/>
  <c r="IC94" i="31"/>
  <c r="ID94" i="31"/>
  <c r="IF94" i="31"/>
  <c r="IG94" i="31"/>
  <c r="IH94" i="31"/>
  <c r="II94" i="31"/>
  <c r="IK94" i="31"/>
  <c r="IL94" i="31"/>
  <c r="IM94" i="31"/>
  <c r="IN94" i="31"/>
  <c r="IP94" i="31"/>
  <c r="IQ94" i="31"/>
  <c r="IR94" i="31"/>
  <c r="IS94" i="31"/>
  <c r="IU94" i="31"/>
  <c r="IV94" i="31"/>
  <c r="IW94" i="31"/>
  <c r="IX94" i="31"/>
  <c r="IZ94" i="31"/>
  <c r="JA94" i="31"/>
  <c r="JB94" i="31"/>
  <c r="JC94" i="31"/>
  <c r="JE94" i="31"/>
  <c r="JF94" i="31"/>
  <c r="JG94" i="31"/>
  <c r="JH94" i="31"/>
  <c r="JJ94" i="31"/>
  <c r="JK94" i="31"/>
  <c r="JL94" i="31"/>
  <c r="JM94" i="31"/>
  <c r="JO94" i="31"/>
  <c r="JP94" i="31"/>
  <c r="JQ94" i="31"/>
  <c r="JR94" i="31"/>
  <c r="JT94" i="31"/>
  <c r="JU94" i="31"/>
  <c r="JV94" i="31"/>
  <c r="JW94" i="31"/>
  <c r="JY94" i="31"/>
  <c r="JZ94" i="31"/>
  <c r="KA94" i="31"/>
  <c r="KB94" i="31"/>
  <c r="KD94" i="31"/>
  <c r="KE94" i="31"/>
  <c r="KF94" i="31"/>
  <c r="KG94" i="31"/>
  <c r="KI94" i="31"/>
  <c r="KJ94" i="31"/>
  <c r="KK94" i="31"/>
  <c r="KL94" i="31"/>
  <c r="KN94" i="31"/>
  <c r="KO94" i="31"/>
  <c r="KP94" i="31"/>
  <c r="KQ94" i="31"/>
  <c r="KS94" i="31"/>
  <c r="KT94" i="31"/>
  <c r="KU94" i="31"/>
  <c r="KV94" i="31"/>
  <c r="KX94" i="31"/>
  <c r="KY94" i="31"/>
  <c r="KZ94" i="31"/>
  <c r="LA94" i="31"/>
  <c r="LC94" i="31"/>
  <c r="LD94" i="31"/>
  <c r="LE94" i="31"/>
  <c r="LF94" i="31"/>
  <c r="LH94" i="31"/>
  <c r="LI94" i="31"/>
  <c r="LJ94" i="31"/>
  <c r="LK94" i="31"/>
  <c r="LM94" i="31"/>
  <c r="LN94" i="31"/>
  <c r="LO94" i="31"/>
  <c r="LP94" i="31"/>
  <c r="LR94" i="31"/>
  <c r="LS94" i="31"/>
  <c r="LT94" i="31"/>
  <c r="LU94" i="31"/>
  <c r="LW94" i="31"/>
  <c r="LX94" i="31"/>
  <c r="LY94" i="31"/>
  <c r="LZ94" i="31"/>
  <c r="MB94" i="31"/>
  <c r="MC94" i="31"/>
  <c r="MD94" i="31"/>
  <c r="ME94" i="31"/>
  <c r="MG94" i="31"/>
  <c r="MH94" i="31"/>
  <c r="MI94" i="31"/>
  <c r="MJ94" i="31"/>
  <c r="ML94" i="31"/>
  <c r="MM94" i="31"/>
  <c r="MN94" i="31"/>
  <c r="MO94" i="31"/>
  <c r="MQ94" i="31"/>
  <c r="MR94" i="31"/>
  <c r="MS94" i="31"/>
  <c r="MT94" i="31"/>
  <c r="MV94" i="31"/>
  <c r="MW94" i="31"/>
  <c r="MX94" i="31"/>
  <c r="MY94" i="31"/>
  <c r="NA94" i="31"/>
  <c r="NB94" i="31"/>
  <c r="NC94" i="31"/>
  <c r="ND94" i="31"/>
  <c r="NF94" i="31"/>
  <c r="NG94" i="31"/>
  <c r="NH94" i="31"/>
  <c r="NI94" i="31"/>
  <c r="NK94" i="31"/>
  <c r="NL94" i="31"/>
  <c r="NM94" i="31"/>
  <c r="NN94" i="31"/>
  <c r="NP94" i="31"/>
  <c r="NQ94" i="31"/>
  <c r="NR94" i="31"/>
  <c r="NS94" i="31"/>
  <c r="NU94" i="31"/>
  <c r="NV94" i="31"/>
  <c r="NW94" i="31"/>
  <c r="NX94" i="31"/>
  <c r="NZ94" i="31"/>
  <c r="OA94" i="31"/>
  <c r="OB94" i="31"/>
  <c r="OC94" i="31"/>
  <c r="OE94" i="31"/>
  <c r="OF94" i="31"/>
  <c r="OG94" i="31"/>
  <c r="OH94" i="31"/>
  <c r="OJ94" i="31"/>
  <c r="OK94" i="31"/>
  <c r="OL94" i="31"/>
  <c r="OM94" i="31"/>
  <c r="OO94" i="31"/>
  <c r="OP94" i="31"/>
  <c r="OQ94" i="31"/>
  <c r="OR94" i="31"/>
  <c r="OT94" i="31"/>
  <c r="OU94" i="31"/>
  <c r="OV94" i="31"/>
  <c r="OW94" i="31"/>
  <c r="OY94" i="31"/>
  <c r="OZ94" i="31"/>
  <c r="PA94" i="31"/>
  <c r="PB94" i="31"/>
  <c r="PD94" i="31"/>
  <c r="PE94" i="31"/>
  <c r="PF94" i="31"/>
  <c r="PG94" i="31"/>
  <c r="PI94" i="31"/>
  <c r="PJ94" i="31"/>
  <c r="PK94" i="31"/>
  <c r="PL94" i="31"/>
  <c r="PN94" i="31"/>
  <c r="PO94" i="31"/>
  <c r="PP94" i="31"/>
  <c r="PQ94" i="31"/>
  <c r="PS94" i="31"/>
  <c r="PT94" i="31"/>
  <c r="PU94" i="31"/>
  <c r="PV94" i="31"/>
  <c r="PX94" i="31"/>
  <c r="PY94" i="31"/>
  <c r="PZ94" i="31"/>
  <c r="QA94" i="31"/>
  <c r="QC94" i="31"/>
  <c r="QD94" i="31"/>
  <c r="QE94" i="31"/>
  <c r="QF94" i="31"/>
  <c r="QH94" i="31"/>
  <c r="QI94" i="31"/>
  <c r="QJ94" i="31"/>
  <c r="QK94" i="31"/>
  <c r="QM94" i="31"/>
  <c r="QN94" i="31"/>
  <c r="QO94" i="31"/>
  <c r="QP94" i="31"/>
  <c r="QR94" i="31"/>
  <c r="QS94" i="31"/>
  <c r="QT94" i="31"/>
  <c r="QU94" i="31"/>
  <c r="QW94" i="31"/>
  <c r="QX94" i="31"/>
  <c r="QY94" i="31"/>
  <c r="QZ94" i="31"/>
  <c r="RB94" i="31"/>
  <c r="RC94" i="31"/>
  <c r="RD94" i="31"/>
  <c r="RE94" i="31"/>
  <c r="RG94" i="31"/>
  <c r="RH94" i="31"/>
  <c r="RI94" i="31"/>
  <c r="RJ94" i="31"/>
  <c r="RL94" i="31"/>
  <c r="RM94" i="31"/>
  <c r="RN94" i="31"/>
  <c r="RO94" i="31"/>
  <c r="RQ94" i="31"/>
  <c r="RR94" i="31"/>
  <c r="RS94" i="31"/>
  <c r="RT94" i="31"/>
  <c r="RV94" i="31"/>
  <c r="RW94" i="31"/>
  <c r="RX94" i="31"/>
  <c r="RY94" i="31"/>
  <c r="SA94" i="31"/>
  <c r="AD95" i="31"/>
  <c r="AE95" i="31"/>
  <c r="AF95" i="31"/>
  <c r="AG95" i="31"/>
  <c r="AI95" i="31"/>
  <c r="AJ95" i="31"/>
  <c r="AK95" i="31"/>
  <c r="AL95" i="31"/>
  <c r="AN95" i="31"/>
  <c r="AO95" i="31"/>
  <c r="AP95" i="31"/>
  <c r="AQ95" i="31"/>
  <c r="AS95" i="31"/>
  <c r="AT95" i="31"/>
  <c r="AU95" i="31"/>
  <c r="AV95" i="31"/>
  <c r="AX95" i="31"/>
  <c r="AY95" i="31"/>
  <c r="AZ95" i="31"/>
  <c r="BA95" i="31"/>
  <c r="BC95" i="31"/>
  <c r="BD95" i="31"/>
  <c r="BE95" i="31"/>
  <c r="BF95" i="31"/>
  <c r="BH95" i="31"/>
  <c r="BI95" i="31"/>
  <c r="BJ95" i="31"/>
  <c r="BK95" i="31"/>
  <c r="BM95" i="31"/>
  <c r="BN95" i="31"/>
  <c r="BO95" i="31"/>
  <c r="BP95" i="31"/>
  <c r="BR95" i="31"/>
  <c r="BS95" i="31"/>
  <c r="BT95" i="31"/>
  <c r="BU95" i="31"/>
  <c r="BW95" i="31"/>
  <c r="BX95" i="31"/>
  <c r="BY95" i="31"/>
  <c r="BZ95" i="31"/>
  <c r="CB95" i="31"/>
  <c r="CC95" i="31"/>
  <c r="CD95" i="31"/>
  <c r="CE95" i="31"/>
  <c r="CG95" i="31"/>
  <c r="CH95" i="31"/>
  <c r="CI95" i="31"/>
  <c r="CJ95" i="31"/>
  <c r="CL95" i="31"/>
  <c r="CM95" i="31"/>
  <c r="CN95" i="31"/>
  <c r="CO95" i="31"/>
  <c r="CQ95" i="31"/>
  <c r="CR95" i="31"/>
  <c r="CS95" i="31"/>
  <c r="CT95" i="31"/>
  <c r="CV95" i="31"/>
  <c r="CW95" i="31"/>
  <c r="CX95" i="31"/>
  <c r="CY95" i="31"/>
  <c r="DA95" i="31"/>
  <c r="DB95" i="31"/>
  <c r="DC95" i="31"/>
  <c r="DD95" i="31"/>
  <c r="DF95" i="31"/>
  <c r="DG95" i="31"/>
  <c r="DH95" i="31"/>
  <c r="DI95" i="31"/>
  <c r="DK95" i="31"/>
  <c r="DL95" i="31"/>
  <c r="DM95" i="31"/>
  <c r="DN95" i="31"/>
  <c r="DP95" i="31"/>
  <c r="DQ95" i="31"/>
  <c r="DR95" i="31"/>
  <c r="DS95" i="31"/>
  <c r="DU95" i="31"/>
  <c r="DV95" i="31"/>
  <c r="DW95" i="31"/>
  <c r="DX95" i="31"/>
  <c r="DZ95" i="31"/>
  <c r="EA95" i="31"/>
  <c r="EB95" i="31"/>
  <c r="EC95" i="31"/>
  <c r="EE95" i="31"/>
  <c r="EF95" i="31"/>
  <c r="EG95" i="31"/>
  <c r="EH95" i="31"/>
  <c r="EJ95" i="31"/>
  <c r="EK95" i="31"/>
  <c r="EL95" i="31"/>
  <c r="EM95" i="31"/>
  <c r="EO95" i="31"/>
  <c r="EP95" i="31"/>
  <c r="EQ95" i="31"/>
  <c r="ER95" i="31"/>
  <c r="ET95" i="31"/>
  <c r="EU95" i="31"/>
  <c r="EV95" i="31"/>
  <c r="EW95" i="31"/>
  <c r="EY95" i="31"/>
  <c r="EZ95" i="31"/>
  <c r="FA95" i="31"/>
  <c r="FB95" i="31"/>
  <c r="FD95" i="31"/>
  <c r="FE95" i="31"/>
  <c r="FF95" i="31"/>
  <c r="FG95" i="31"/>
  <c r="FI95" i="31"/>
  <c r="FJ95" i="31"/>
  <c r="FK95" i="31"/>
  <c r="FL95" i="31"/>
  <c r="FN95" i="31"/>
  <c r="FO95" i="31"/>
  <c r="FP95" i="31"/>
  <c r="FQ95" i="31"/>
  <c r="FS95" i="31"/>
  <c r="FT95" i="31"/>
  <c r="FU95" i="31"/>
  <c r="FV95" i="31"/>
  <c r="FX95" i="31"/>
  <c r="FY95" i="31"/>
  <c r="FZ95" i="31"/>
  <c r="GA95" i="31"/>
  <c r="GC95" i="31"/>
  <c r="GD95" i="31"/>
  <c r="GE95" i="31"/>
  <c r="GF95" i="31"/>
  <c r="GH95" i="31"/>
  <c r="GI95" i="31"/>
  <c r="GJ95" i="31"/>
  <c r="GK95" i="31"/>
  <c r="GM95" i="31"/>
  <c r="GN95" i="31"/>
  <c r="GO95" i="31"/>
  <c r="GP95" i="31"/>
  <c r="GR95" i="31"/>
  <c r="GS95" i="31"/>
  <c r="GT95" i="31"/>
  <c r="GU95" i="31"/>
  <c r="GW95" i="31"/>
  <c r="GX95" i="31"/>
  <c r="GY95" i="31"/>
  <c r="GZ95" i="31"/>
  <c r="HB95" i="31"/>
  <c r="HC95" i="31"/>
  <c r="HD95" i="31"/>
  <c r="HE95" i="31"/>
  <c r="HG95" i="31"/>
  <c r="HH95" i="31"/>
  <c r="HI95" i="31"/>
  <c r="HJ95" i="31"/>
  <c r="HL95" i="31"/>
  <c r="HM95" i="31"/>
  <c r="HN95" i="31"/>
  <c r="HO95" i="31"/>
  <c r="HQ95" i="31"/>
  <c r="HR95" i="31"/>
  <c r="HS95" i="31"/>
  <c r="HT95" i="31"/>
  <c r="HV95" i="31"/>
  <c r="HW95" i="31"/>
  <c r="HX95" i="31"/>
  <c r="HY95" i="31"/>
  <c r="IA95" i="31"/>
  <c r="IB95" i="31"/>
  <c r="IC95" i="31"/>
  <c r="ID95" i="31"/>
  <c r="IF95" i="31"/>
  <c r="IG95" i="31"/>
  <c r="IH95" i="31"/>
  <c r="II95" i="31"/>
  <c r="IK95" i="31"/>
  <c r="IL95" i="31"/>
  <c r="IM95" i="31"/>
  <c r="IN95" i="31"/>
  <c r="IP95" i="31"/>
  <c r="IQ95" i="31"/>
  <c r="IR95" i="31"/>
  <c r="IS95" i="31"/>
  <c r="IU95" i="31"/>
  <c r="IV95" i="31"/>
  <c r="IW95" i="31"/>
  <c r="IX95" i="31"/>
  <c r="IZ95" i="31"/>
  <c r="JA95" i="31"/>
  <c r="JB95" i="31"/>
  <c r="JC95" i="31"/>
  <c r="JE95" i="31"/>
  <c r="JF95" i="31"/>
  <c r="JG95" i="31"/>
  <c r="JH95" i="31"/>
  <c r="JJ95" i="31"/>
  <c r="JK95" i="31"/>
  <c r="JL95" i="31"/>
  <c r="JM95" i="31"/>
  <c r="JO95" i="31"/>
  <c r="JP95" i="31"/>
  <c r="JQ95" i="31"/>
  <c r="JR95" i="31"/>
  <c r="JT95" i="31"/>
  <c r="JU95" i="31"/>
  <c r="JV95" i="31"/>
  <c r="JW95" i="31"/>
  <c r="JY95" i="31"/>
  <c r="JZ95" i="31"/>
  <c r="KA95" i="31"/>
  <c r="KB95" i="31"/>
  <c r="KD95" i="31"/>
  <c r="KE95" i="31"/>
  <c r="KF95" i="31"/>
  <c r="KG95" i="31"/>
  <c r="KI95" i="31"/>
  <c r="KJ95" i="31"/>
  <c r="KK95" i="31"/>
  <c r="KL95" i="31"/>
  <c r="KN95" i="31"/>
  <c r="KO95" i="31"/>
  <c r="KP95" i="31"/>
  <c r="KQ95" i="31"/>
  <c r="KS95" i="31"/>
  <c r="KT95" i="31"/>
  <c r="KU95" i="31"/>
  <c r="KV95" i="31"/>
  <c r="KX95" i="31"/>
  <c r="KY95" i="31"/>
  <c r="KZ95" i="31"/>
  <c r="LA95" i="31"/>
  <c r="LC95" i="31"/>
  <c r="LD95" i="31"/>
  <c r="LE95" i="31"/>
  <c r="LF95" i="31"/>
  <c r="LH95" i="31"/>
  <c r="LI95" i="31"/>
  <c r="LJ95" i="31"/>
  <c r="LK95" i="31"/>
  <c r="LM95" i="31"/>
  <c r="LN95" i="31"/>
  <c r="LO95" i="31"/>
  <c r="LP95" i="31"/>
  <c r="LR95" i="31"/>
  <c r="LS95" i="31"/>
  <c r="LT95" i="31"/>
  <c r="LU95" i="31"/>
  <c r="LW95" i="31"/>
  <c r="LX95" i="31"/>
  <c r="LY95" i="31"/>
  <c r="LZ95" i="31"/>
  <c r="MB95" i="31"/>
  <c r="MC95" i="31"/>
  <c r="MD95" i="31"/>
  <c r="ME95" i="31"/>
  <c r="MG95" i="31"/>
  <c r="MH95" i="31"/>
  <c r="MI95" i="31"/>
  <c r="MJ95" i="31"/>
  <c r="ML95" i="31"/>
  <c r="MM95" i="31"/>
  <c r="MN95" i="31"/>
  <c r="MO95" i="31"/>
  <c r="MQ95" i="31"/>
  <c r="MR95" i="31"/>
  <c r="MS95" i="31"/>
  <c r="MT95" i="31"/>
  <c r="MV95" i="31"/>
  <c r="MW95" i="31"/>
  <c r="MX95" i="31"/>
  <c r="MY95" i="31"/>
  <c r="NA95" i="31"/>
  <c r="NB95" i="31"/>
  <c r="NC95" i="31"/>
  <c r="ND95" i="31"/>
  <c r="NF95" i="31"/>
  <c r="NG95" i="31"/>
  <c r="NH95" i="31"/>
  <c r="NI95" i="31"/>
  <c r="NK95" i="31"/>
  <c r="NL95" i="31"/>
  <c r="NM95" i="31"/>
  <c r="NN95" i="31"/>
  <c r="NP95" i="31"/>
  <c r="NQ95" i="31"/>
  <c r="NR95" i="31"/>
  <c r="NS95" i="31"/>
  <c r="NU95" i="31"/>
  <c r="NV95" i="31"/>
  <c r="NW95" i="31"/>
  <c r="NX95" i="31"/>
  <c r="NZ95" i="31"/>
  <c r="OA95" i="31"/>
  <c r="OB95" i="31"/>
  <c r="OC95" i="31"/>
  <c r="OE95" i="31"/>
  <c r="OF95" i="31"/>
  <c r="OG95" i="31"/>
  <c r="OH95" i="31"/>
  <c r="OJ95" i="31"/>
  <c r="OK95" i="31"/>
  <c r="OL95" i="31"/>
  <c r="OM95" i="31"/>
  <c r="OO95" i="31"/>
  <c r="OP95" i="31"/>
  <c r="OQ95" i="31"/>
  <c r="OR95" i="31"/>
  <c r="OT95" i="31"/>
  <c r="OU95" i="31"/>
  <c r="OV95" i="31"/>
  <c r="OW95" i="31"/>
  <c r="OY95" i="31"/>
  <c r="OZ95" i="31"/>
  <c r="PA95" i="31"/>
  <c r="PB95" i="31"/>
  <c r="PD95" i="31"/>
  <c r="PE95" i="31"/>
  <c r="PF95" i="31"/>
  <c r="PG95" i="31"/>
  <c r="PI95" i="31"/>
  <c r="PJ95" i="31"/>
  <c r="PK95" i="31"/>
  <c r="PL95" i="31"/>
  <c r="PN95" i="31"/>
  <c r="PO95" i="31"/>
  <c r="PP95" i="31"/>
  <c r="PQ95" i="31"/>
  <c r="PS95" i="31"/>
  <c r="PT95" i="31"/>
  <c r="PU95" i="31"/>
  <c r="PV95" i="31"/>
  <c r="PX95" i="31"/>
  <c r="PY95" i="31"/>
  <c r="PZ95" i="31"/>
  <c r="QA95" i="31"/>
  <c r="QC95" i="31"/>
  <c r="QD95" i="31"/>
  <c r="QE95" i="31"/>
  <c r="QF95" i="31"/>
  <c r="QH95" i="31"/>
  <c r="QI95" i="31"/>
  <c r="QJ95" i="31"/>
  <c r="QK95" i="31"/>
  <c r="QM95" i="31"/>
  <c r="QN95" i="31"/>
  <c r="QO95" i="31"/>
  <c r="QP95" i="31"/>
  <c r="QR95" i="31"/>
  <c r="QS95" i="31"/>
  <c r="QT95" i="31"/>
  <c r="QU95" i="31"/>
  <c r="QW95" i="31"/>
  <c r="QX95" i="31"/>
  <c r="QY95" i="31"/>
  <c r="QZ95" i="31"/>
  <c r="RB95" i="31"/>
  <c r="RC95" i="31"/>
  <c r="RD95" i="31"/>
  <c r="RE95" i="31"/>
  <c r="RG95" i="31"/>
  <c r="RH95" i="31"/>
  <c r="RI95" i="31"/>
  <c r="RJ95" i="31"/>
  <c r="RL95" i="31"/>
  <c r="RM95" i="31"/>
  <c r="RN95" i="31"/>
  <c r="RO95" i="31"/>
  <c r="RQ95" i="31"/>
  <c r="RR95" i="31"/>
  <c r="RS95" i="31"/>
  <c r="RT95" i="31"/>
  <c r="RV95" i="31"/>
  <c r="RW95" i="31"/>
  <c r="RX95" i="31"/>
  <c r="RY95" i="31"/>
  <c r="SA95" i="31"/>
  <c r="AD96" i="31"/>
  <c r="AE96" i="31"/>
  <c r="AF96" i="31"/>
  <c r="AG96" i="31"/>
  <c r="AI96" i="31"/>
  <c r="AJ96" i="31"/>
  <c r="AK96" i="31"/>
  <c r="AL96" i="31"/>
  <c r="AN96" i="31"/>
  <c r="AO96" i="31"/>
  <c r="AP96" i="31"/>
  <c r="AQ96" i="31"/>
  <c r="AS96" i="31"/>
  <c r="AT96" i="31"/>
  <c r="AU96" i="31"/>
  <c r="AV96" i="31"/>
  <c r="AX96" i="31"/>
  <c r="AY96" i="31"/>
  <c r="AZ96" i="31"/>
  <c r="BA96" i="31"/>
  <c r="BC96" i="31"/>
  <c r="BD96" i="31"/>
  <c r="BE96" i="31"/>
  <c r="BF96" i="31"/>
  <c r="BH96" i="31"/>
  <c r="BI96" i="31"/>
  <c r="BJ96" i="31"/>
  <c r="BK96" i="31"/>
  <c r="BM96" i="31"/>
  <c r="BN96" i="31"/>
  <c r="BO96" i="31"/>
  <c r="BP96" i="31"/>
  <c r="BR96" i="31"/>
  <c r="BS96" i="31"/>
  <c r="BT96" i="31"/>
  <c r="BU96" i="31"/>
  <c r="BW96" i="31"/>
  <c r="BX96" i="31"/>
  <c r="BY96" i="31"/>
  <c r="BZ96" i="31"/>
  <c r="CB96" i="31"/>
  <c r="CC96" i="31"/>
  <c r="CD96" i="31"/>
  <c r="CE96" i="31"/>
  <c r="CG96" i="31"/>
  <c r="CH96" i="31"/>
  <c r="CI96" i="31"/>
  <c r="CJ96" i="31"/>
  <c r="CL96" i="31"/>
  <c r="CM96" i="31"/>
  <c r="CN96" i="31"/>
  <c r="CO96" i="31"/>
  <c r="CQ96" i="31"/>
  <c r="CR96" i="31"/>
  <c r="CS96" i="31"/>
  <c r="CT96" i="31"/>
  <c r="CV96" i="31"/>
  <c r="CW96" i="31"/>
  <c r="CX96" i="31"/>
  <c r="CY96" i="31"/>
  <c r="DA96" i="31"/>
  <c r="DB96" i="31"/>
  <c r="DC96" i="31"/>
  <c r="DD96" i="31"/>
  <c r="DF96" i="31"/>
  <c r="DG96" i="31"/>
  <c r="DH96" i="31"/>
  <c r="DI96" i="31"/>
  <c r="DK96" i="31"/>
  <c r="DL96" i="31"/>
  <c r="DM96" i="31"/>
  <c r="DN96" i="31"/>
  <c r="DP96" i="31"/>
  <c r="DQ96" i="31"/>
  <c r="DR96" i="31"/>
  <c r="DS96" i="31"/>
  <c r="DU96" i="31"/>
  <c r="DV96" i="31"/>
  <c r="DW96" i="31"/>
  <c r="DX96" i="31"/>
  <c r="DZ96" i="31"/>
  <c r="EA96" i="31"/>
  <c r="EB96" i="31"/>
  <c r="EC96" i="31"/>
  <c r="EE96" i="31"/>
  <c r="EF96" i="31"/>
  <c r="EG96" i="31"/>
  <c r="EH96" i="31"/>
  <c r="EJ96" i="31"/>
  <c r="EK96" i="31"/>
  <c r="EL96" i="31"/>
  <c r="EM96" i="31"/>
  <c r="EO96" i="31"/>
  <c r="EP96" i="31"/>
  <c r="EQ96" i="31"/>
  <c r="ER96" i="31"/>
  <c r="ET96" i="31"/>
  <c r="EU96" i="31"/>
  <c r="EV96" i="31"/>
  <c r="EW96" i="31"/>
  <c r="EY96" i="31"/>
  <c r="EZ96" i="31"/>
  <c r="FA96" i="31"/>
  <c r="FB96" i="31"/>
  <c r="FD96" i="31"/>
  <c r="FE96" i="31"/>
  <c r="FF96" i="31"/>
  <c r="FG96" i="31"/>
  <c r="FI96" i="31"/>
  <c r="FJ96" i="31"/>
  <c r="FK96" i="31"/>
  <c r="FL96" i="31"/>
  <c r="FN96" i="31"/>
  <c r="FO96" i="31"/>
  <c r="FP96" i="31"/>
  <c r="FQ96" i="31"/>
  <c r="FS96" i="31"/>
  <c r="FT96" i="31"/>
  <c r="FU96" i="31"/>
  <c r="FV96" i="31"/>
  <c r="FX96" i="31"/>
  <c r="FY96" i="31"/>
  <c r="FZ96" i="31"/>
  <c r="GA96" i="31"/>
  <c r="GC96" i="31"/>
  <c r="GD96" i="31"/>
  <c r="GE96" i="31"/>
  <c r="GF96" i="31"/>
  <c r="GH96" i="31"/>
  <c r="GI96" i="31"/>
  <c r="GJ96" i="31"/>
  <c r="GK96" i="31"/>
  <c r="GM96" i="31"/>
  <c r="GN96" i="31"/>
  <c r="GO96" i="31"/>
  <c r="GP96" i="31"/>
  <c r="GR96" i="31"/>
  <c r="GS96" i="31"/>
  <c r="GT96" i="31"/>
  <c r="GU96" i="31"/>
  <c r="GW96" i="31"/>
  <c r="GX96" i="31"/>
  <c r="GY96" i="31"/>
  <c r="GZ96" i="31"/>
  <c r="HB96" i="31"/>
  <c r="HC96" i="31"/>
  <c r="HD96" i="31"/>
  <c r="HE96" i="31"/>
  <c r="HG96" i="31"/>
  <c r="HH96" i="31"/>
  <c r="HI96" i="31"/>
  <c r="HJ96" i="31"/>
  <c r="HL96" i="31"/>
  <c r="HM96" i="31"/>
  <c r="HN96" i="31"/>
  <c r="HO96" i="31"/>
  <c r="HQ96" i="31"/>
  <c r="HR96" i="31"/>
  <c r="HS96" i="31"/>
  <c r="HT96" i="31"/>
  <c r="HV96" i="31"/>
  <c r="HW96" i="31"/>
  <c r="HX96" i="31"/>
  <c r="HY96" i="31"/>
  <c r="IA96" i="31"/>
  <c r="IB96" i="31"/>
  <c r="IC96" i="31"/>
  <c r="ID96" i="31"/>
  <c r="IF96" i="31"/>
  <c r="IG96" i="31"/>
  <c r="IH96" i="31"/>
  <c r="II96" i="31"/>
  <c r="IK96" i="31"/>
  <c r="IL96" i="31"/>
  <c r="IM96" i="31"/>
  <c r="IN96" i="31"/>
  <c r="IP96" i="31"/>
  <c r="IQ96" i="31"/>
  <c r="IR96" i="31"/>
  <c r="IS96" i="31"/>
  <c r="IU96" i="31"/>
  <c r="IV96" i="31"/>
  <c r="IW96" i="31"/>
  <c r="IX96" i="31"/>
  <c r="IZ96" i="31"/>
  <c r="JA96" i="31"/>
  <c r="JB96" i="31"/>
  <c r="JC96" i="31"/>
  <c r="JE96" i="31"/>
  <c r="JF96" i="31"/>
  <c r="JG96" i="31"/>
  <c r="JH96" i="31"/>
  <c r="JJ96" i="31"/>
  <c r="JK96" i="31"/>
  <c r="JL96" i="31"/>
  <c r="JM96" i="31"/>
  <c r="JO96" i="31"/>
  <c r="JP96" i="31"/>
  <c r="JQ96" i="31"/>
  <c r="JR96" i="31"/>
  <c r="JT96" i="31"/>
  <c r="JU96" i="31"/>
  <c r="JV96" i="31"/>
  <c r="JW96" i="31"/>
  <c r="JY96" i="31"/>
  <c r="JZ96" i="31"/>
  <c r="KA96" i="31"/>
  <c r="KB96" i="31"/>
  <c r="KD96" i="31"/>
  <c r="KE96" i="31"/>
  <c r="KF96" i="31"/>
  <c r="KG96" i="31"/>
  <c r="KI96" i="31"/>
  <c r="KJ96" i="31"/>
  <c r="KK96" i="31"/>
  <c r="KL96" i="31"/>
  <c r="KN96" i="31"/>
  <c r="KO96" i="31"/>
  <c r="KP96" i="31"/>
  <c r="KQ96" i="31"/>
  <c r="KS96" i="31"/>
  <c r="KT96" i="31"/>
  <c r="KU96" i="31"/>
  <c r="KV96" i="31"/>
  <c r="KX96" i="31"/>
  <c r="KY96" i="31"/>
  <c r="KZ96" i="31"/>
  <c r="LA96" i="31"/>
  <c r="LC96" i="31"/>
  <c r="LD96" i="31"/>
  <c r="LE96" i="31"/>
  <c r="LF96" i="31"/>
  <c r="LH96" i="31"/>
  <c r="LI96" i="31"/>
  <c r="LJ96" i="31"/>
  <c r="LK96" i="31"/>
  <c r="LM96" i="31"/>
  <c r="LN96" i="31"/>
  <c r="LO96" i="31"/>
  <c r="LP96" i="31"/>
  <c r="LR96" i="31"/>
  <c r="LS96" i="31"/>
  <c r="LT96" i="31"/>
  <c r="LU96" i="31"/>
  <c r="LW96" i="31"/>
  <c r="LX96" i="31"/>
  <c r="LY96" i="31"/>
  <c r="LZ96" i="31"/>
  <c r="MB96" i="31"/>
  <c r="MC96" i="31"/>
  <c r="MD96" i="31"/>
  <c r="ME96" i="31"/>
  <c r="MG96" i="31"/>
  <c r="MH96" i="31"/>
  <c r="MI96" i="31"/>
  <c r="MJ96" i="31"/>
  <c r="ML96" i="31"/>
  <c r="MM96" i="31"/>
  <c r="MN96" i="31"/>
  <c r="MO96" i="31"/>
  <c r="MQ96" i="31"/>
  <c r="MR96" i="31"/>
  <c r="MS96" i="31"/>
  <c r="MT96" i="31"/>
  <c r="MV96" i="31"/>
  <c r="MW96" i="31"/>
  <c r="MX96" i="31"/>
  <c r="MY96" i="31"/>
  <c r="NA96" i="31"/>
  <c r="NB96" i="31"/>
  <c r="NC96" i="31"/>
  <c r="ND96" i="31"/>
  <c r="NF96" i="31"/>
  <c r="NG96" i="31"/>
  <c r="NH96" i="31"/>
  <c r="NI96" i="31"/>
  <c r="NK96" i="31"/>
  <c r="NL96" i="31"/>
  <c r="NM96" i="31"/>
  <c r="NN96" i="31"/>
  <c r="NP96" i="31"/>
  <c r="NQ96" i="31"/>
  <c r="NR96" i="31"/>
  <c r="NS96" i="31"/>
  <c r="NU96" i="31"/>
  <c r="NV96" i="31"/>
  <c r="NW96" i="31"/>
  <c r="NX96" i="31"/>
  <c r="NZ96" i="31"/>
  <c r="OA96" i="31"/>
  <c r="OB96" i="31"/>
  <c r="OC96" i="31"/>
  <c r="OE96" i="31"/>
  <c r="OF96" i="31"/>
  <c r="OG96" i="31"/>
  <c r="OH96" i="31"/>
  <c r="OJ96" i="31"/>
  <c r="OK96" i="31"/>
  <c r="OL96" i="31"/>
  <c r="OM96" i="31"/>
  <c r="OO96" i="31"/>
  <c r="OP96" i="31"/>
  <c r="OQ96" i="31"/>
  <c r="OR96" i="31"/>
  <c r="OT96" i="31"/>
  <c r="OU96" i="31"/>
  <c r="OV96" i="31"/>
  <c r="OW96" i="31"/>
  <c r="OY96" i="31"/>
  <c r="OZ96" i="31"/>
  <c r="PA96" i="31"/>
  <c r="PB96" i="31"/>
  <c r="PD96" i="31"/>
  <c r="PE96" i="31"/>
  <c r="PF96" i="31"/>
  <c r="PG96" i="31"/>
  <c r="PI96" i="31"/>
  <c r="PJ96" i="31"/>
  <c r="PK96" i="31"/>
  <c r="PL96" i="31"/>
  <c r="PN96" i="31"/>
  <c r="PO96" i="31"/>
  <c r="PP96" i="31"/>
  <c r="PQ96" i="31"/>
  <c r="PS96" i="31"/>
  <c r="PT96" i="31"/>
  <c r="PU96" i="31"/>
  <c r="PV96" i="31"/>
  <c r="PX96" i="31"/>
  <c r="PY96" i="31"/>
  <c r="PZ96" i="31"/>
  <c r="QA96" i="31"/>
  <c r="QC96" i="31"/>
  <c r="QD96" i="31"/>
  <c r="QE96" i="31"/>
  <c r="QF96" i="31"/>
  <c r="QH96" i="31"/>
  <c r="QI96" i="31"/>
  <c r="QJ96" i="31"/>
  <c r="QK96" i="31"/>
  <c r="QM96" i="31"/>
  <c r="QN96" i="31"/>
  <c r="QO96" i="31"/>
  <c r="QP96" i="31"/>
  <c r="QR96" i="31"/>
  <c r="QS96" i="31"/>
  <c r="QT96" i="31"/>
  <c r="QU96" i="31"/>
  <c r="QW96" i="31"/>
  <c r="QX96" i="31"/>
  <c r="QY96" i="31"/>
  <c r="QZ96" i="31"/>
  <c r="RB96" i="31"/>
  <c r="RC96" i="31"/>
  <c r="RD96" i="31"/>
  <c r="RE96" i="31"/>
  <c r="RG96" i="31"/>
  <c r="RH96" i="31"/>
  <c r="RI96" i="31"/>
  <c r="RJ96" i="31"/>
  <c r="RL96" i="31"/>
  <c r="RM96" i="31"/>
  <c r="RN96" i="31"/>
  <c r="RO96" i="31"/>
  <c r="RQ96" i="31"/>
  <c r="RR96" i="31"/>
  <c r="RS96" i="31"/>
  <c r="RT96" i="31"/>
  <c r="RV96" i="31"/>
  <c r="RW96" i="31"/>
  <c r="RX96" i="31"/>
  <c r="RY96" i="31"/>
  <c r="SA96" i="31"/>
  <c r="AD97" i="31"/>
  <c r="AE97" i="31"/>
  <c r="AF97" i="31"/>
  <c r="AG97" i="31"/>
  <c r="AI97" i="31"/>
  <c r="AJ97" i="31"/>
  <c r="AK97" i="31"/>
  <c r="AL97" i="31"/>
  <c r="AN97" i="31"/>
  <c r="AO97" i="31"/>
  <c r="AP97" i="31"/>
  <c r="AQ97" i="31"/>
  <c r="AS97" i="31"/>
  <c r="AT97" i="31"/>
  <c r="AU97" i="31"/>
  <c r="AV97" i="31"/>
  <c r="AX97" i="31"/>
  <c r="AY97" i="31"/>
  <c r="AZ97" i="31"/>
  <c r="BA97" i="31"/>
  <c r="BC97" i="31"/>
  <c r="BD97" i="31"/>
  <c r="BE97" i="31"/>
  <c r="BF97" i="31"/>
  <c r="BH97" i="31"/>
  <c r="BI97" i="31"/>
  <c r="BJ97" i="31"/>
  <c r="BK97" i="31"/>
  <c r="BM97" i="31"/>
  <c r="BN97" i="31"/>
  <c r="BO97" i="31"/>
  <c r="BP97" i="31"/>
  <c r="BR97" i="31"/>
  <c r="BS97" i="31"/>
  <c r="BT97" i="31"/>
  <c r="BU97" i="31"/>
  <c r="BW97" i="31"/>
  <c r="BX97" i="31"/>
  <c r="BY97" i="31"/>
  <c r="BZ97" i="31"/>
  <c r="CB97" i="31"/>
  <c r="CC97" i="31"/>
  <c r="CD97" i="31"/>
  <c r="CE97" i="31"/>
  <c r="CG97" i="31"/>
  <c r="CH97" i="31"/>
  <c r="CI97" i="31"/>
  <c r="CJ97" i="31"/>
  <c r="CL97" i="31"/>
  <c r="CM97" i="31"/>
  <c r="CN97" i="31"/>
  <c r="CO97" i="31"/>
  <c r="CQ97" i="31"/>
  <c r="CR97" i="31"/>
  <c r="CS97" i="31"/>
  <c r="CT97" i="31"/>
  <c r="CV97" i="31"/>
  <c r="CW97" i="31"/>
  <c r="CX97" i="31"/>
  <c r="CY97" i="31"/>
  <c r="DA97" i="31"/>
  <c r="DB97" i="31"/>
  <c r="DC97" i="31"/>
  <c r="DD97" i="31"/>
  <c r="DF97" i="31"/>
  <c r="DG97" i="31"/>
  <c r="DH97" i="31"/>
  <c r="DI97" i="31"/>
  <c r="DK97" i="31"/>
  <c r="DL97" i="31"/>
  <c r="DM97" i="31"/>
  <c r="DN97" i="31"/>
  <c r="DP97" i="31"/>
  <c r="DQ97" i="31"/>
  <c r="DR97" i="31"/>
  <c r="DS97" i="31"/>
  <c r="DU97" i="31"/>
  <c r="DV97" i="31"/>
  <c r="DW97" i="31"/>
  <c r="DX97" i="31"/>
  <c r="DZ97" i="31"/>
  <c r="EA97" i="31"/>
  <c r="EB97" i="31"/>
  <c r="EC97" i="31"/>
  <c r="EE97" i="31"/>
  <c r="EF97" i="31"/>
  <c r="EG97" i="31"/>
  <c r="EH97" i="31"/>
  <c r="EJ97" i="31"/>
  <c r="EK97" i="31"/>
  <c r="EL97" i="31"/>
  <c r="EM97" i="31"/>
  <c r="EO97" i="31"/>
  <c r="EP97" i="31"/>
  <c r="EQ97" i="31"/>
  <c r="ER97" i="31"/>
  <c r="ET97" i="31"/>
  <c r="EU97" i="31"/>
  <c r="EV97" i="31"/>
  <c r="EW97" i="31"/>
  <c r="EY97" i="31"/>
  <c r="EZ97" i="31"/>
  <c r="FA97" i="31"/>
  <c r="FB97" i="31"/>
  <c r="FD97" i="31"/>
  <c r="FE97" i="31"/>
  <c r="FF97" i="31"/>
  <c r="FG97" i="31"/>
  <c r="FI97" i="31"/>
  <c r="FJ97" i="31"/>
  <c r="FK97" i="31"/>
  <c r="FL97" i="31"/>
  <c r="FN97" i="31"/>
  <c r="FO97" i="31"/>
  <c r="FP97" i="31"/>
  <c r="FQ97" i="31"/>
  <c r="FS97" i="31"/>
  <c r="FT97" i="31"/>
  <c r="FU97" i="31"/>
  <c r="FV97" i="31"/>
  <c r="FX97" i="31"/>
  <c r="FY97" i="31"/>
  <c r="FZ97" i="31"/>
  <c r="GA97" i="31"/>
  <c r="GC97" i="31"/>
  <c r="GD97" i="31"/>
  <c r="GE97" i="31"/>
  <c r="GF97" i="31"/>
  <c r="GH97" i="31"/>
  <c r="GI97" i="31"/>
  <c r="GJ97" i="31"/>
  <c r="GK97" i="31"/>
  <c r="GM97" i="31"/>
  <c r="GN97" i="31"/>
  <c r="GO97" i="31"/>
  <c r="GP97" i="31"/>
  <c r="GR97" i="31"/>
  <c r="GS97" i="31"/>
  <c r="GT97" i="31"/>
  <c r="GU97" i="31"/>
  <c r="GW97" i="31"/>
  <c r="GX97" i="31"/>
  <c r="GY97" i="31"/>
  <c r="GZ97" i="31"/>
  <c r="HB97" i="31"/>
  <c r="HC97" i="31"/>
  <c r="HD97" i="31"/>
  <c r="HE97" i="31"/>
  <c r="HG97" i="31"/>
  <c r="HH97" i="31"/>
  <c r="HI97" i="31"/>
  <c r="HJ97" i="31"/>
  <c r="HL97" i="31"/>
  <c r="HM97" i="31"/>
  <c r="HN97" i="31"/>
  <c r="HO97" i="31"/>
  <c r="HQ97" i="31"/>
  <c r="HR97" i="31"/>
  <c r="HS97" i="31"/>
  <c r="HT97" i="31"/>
  <c r="HV97" i="31"/>
  <c r="HW97" i="31"/>
  <c r="HX97" i="31"/>
  <c r="HY97" i="31"/>
  <c r="IA97" i="31"/>
  <c r="IB97" i="31"/>
  <c r="IC97" i="31"/>
  <c r="ID97" i="31"/>
  <c r="IF97" i="31"/>
  <c r="IG97" i="31"/>
  <c r="IH97" i="31"/>
  <c r="II97" i="31"/>
  <c r="IK97" i="31"/>
  <c r="IL97" i="31"/>
  <c r="IM97" i="31"/>
  <c r="IN97" i="31"/>
  <c r="IP97" i="31"/>
  <c r="IQ97" i="31"/>
  <c r="IR97" i="31"/>
  <c r="IS97" i="31"/>
  <c r="IU97" i="31"/>
  <c r="IV97" i="31"/>
  <c r="IW97" i="31"/>
  <c r="IX97" i="31"/>
  <c r="IZ97" i="31"/>
  <c r="JA97" i="31"/>
  <c r="JB97" i="31"/>
  <c r="JC97" i="31"/>
  <c r="JE97" i="31"/>
  <c r="JF97" i="31"/>
  <c r="JG97" i="31"/>
  <c r="JH97" i="31"/>
  <c r="JJ97" i="31"/>
  <c r="JK97" i="31"/>
  <c r="JL97" i="31"/>
  <c r="JM97" i="31"/>
  <c r="JO97" i="31"/>
  <c r="JP97" i="31"/>
  <c r="JQ97" i="31"/>
  <c r="JR97" i="31"/>
  <c r="JT97" i="31"/>
  <c r="JU97" i="31"/>
  <c r="JV97" i="31"/>
  <c r="JW97" i="31"/>
  <c r="JY97" i="31"/>
  <c r="JZ97" i="31"/>
  <c r="KA97" i="31"/>
  <c r="KB97" i="31"/>
  <c r="KD97" i="31"/>
  <c r="KE97" i="31"/>
  <c r="KF97" i="31"/>
  <c r="KG97" i="31"/>
  <c r="KI97" i="31"/>
  <c r="KJ97" i="31"/>
  <c r="KK97" i="31"/>
  <c r="KL97" i="31"/>
  <c r="KN97" i="31"/>
  <c r="KO97" i="31"/>
  <c r="KP97" i="31"/>
  <c r="KQ97" i="31"/>
  <c r="KS97" i="31"/>
  <c r="KT97" i="31"/>
  <c r="KU97" i="31"/>
  <c r="KV97" i="31"/>
  <c r="KX97" i="31"/>
  <c r="KY97" i="31"/>
  <c r="KZ97" i="31"/>
  <c r="LA97" i="31"/>
  <c r="LC97" i="31"/>
  <c r="LD97" i="31"/>
  <c r="LE97" i="31"/>
  <c r="LF97" i="31"/>
  <c r="LH97" i="31"/>
  <c r="LI97" i="31"/>
  <c r="LJ97" i="31"/>
  <c r="LK97" i="31"/>
  <c r="LM97" i="31"/>
  <c r="LN97" i="31"/>
  <c r="LO97" i="31"/>
  <c r="LP97" i="31"/>
  <c r="LR97" i="31"/>
  <c r="LS97" i="31"/>
  <c r="LT97" i="31"/>
  <c r="LU97" i="31"/>
  <c r="LW97" i="31"/>
  <c r="LX97" i="31"/>
  <c r="LY97" i="31"/>
  <c r="LZ97" i="31"/>
  <c r="MB97" i="31"/>
  <c r="MC97" i="31"/>
  <c r="MD97" i="31"/>
  <c r="ME97" i="31"/>
  <c r="MG97" i="31"/>
  <c r="MH97" i="31"/>
  <c r="MI97" i="31"/>
  <c r="MJ97" i="31"/>
  <c r="ML97" i="31"/>
  <c r="MM97" i="31"/>
  <c r="MN97" i="31"/>
  <c r="MO97" i="31"/>
  <c r="MQ97" i="31"/>
  <c r="MR97" i="31"/>
  <c r="MS97" i="31"/>
  <c r="MT97" i="31"/>
  <c r="MV97" i="31"/>
  <c r="MW97" i="31"/>
  <c r="MX97" i="31"/>
  <c r="MY97" i="31"/>
  <c r="NA97" i="31"/>
  <c r="NB97" i="31"/>
  <c r="NC97" i="31"/>
  <c r="ND97" i="31"/>
  <c r="NF97" i="31"/>
  <c r="NG97" i="31"/>
  <c r="NH97" i="31"/>
  <c r="NI97" i="31"/>
  <c r="NK97" i="31"/>
  <c r="NL97" i="31"/>
  <c r="NM97" i="31"/>
  <c r="NN97" i="31"/>
  <c r="NP97" i="31"/>
  <c r="NQ97" i="31"/>
  <c r="NR97" i="31"/>
  <c r="NS97" i="31"/>
  <c r="NU97" i="31"/>
  <c r="NV97" i="31"/>
  <c r="NW97" i="31"/>
  <c r="NX97" i="31"/>
  <c r="NZ97" i="31"/>
  <c r="OA97" i="31"/>
  <c r="OB97" i="31"/>
  <c r="OC97" i="31"/>
  <c r="OE97" i="31"/>
  <c r="OF97" i="31"/>
  <c r="OG97" i="31"/>
  <c r="OH97" i="31"/>
  <c r="OJ97" i="31"/>
  <c r="OK97" i="31"/>
  <c r="OL97" i="31"/>
  <c r="OM97" i="31"/>
  <c r="OO97" i="31"/>
  <c r="OP97" i="31"/>
  <c r="OQ97" i="31"/>
  <c r="OR97" i="31"/>
  <c r="OT97" i="31"/>
  <c r="OU97" i="31"/>
  <c r="OV97" i="31"/>
  <c r="OW97" i="31"/>
  <c r="OY97" i="31"/>
  <c r="OZ97" i="31"/>
  <c r="PA97" i="31"/>
  <c r="PB97" i="31"/>
  <c r="PD97" i="31"/>
  <c r="PE97" i="31"/>
  <c r="PF97" i="31"/>
  <c r="PG97" i="31"/>
  <c r="PI97" i="31"/>
  <c r="PJ97" i="31"/>
  <c r="PK97" i="31"/>
  <c r="PL97" i="31"/>
  <c r="PN97" i="31"/>
  <c r="PO97" i="31"/>
  <c r="PP97" i="31"/>
  <c r="PQ97" i="31"/>
  <c r="PS97" i="31"/>
  <c r="PT97" i="31"/>
  <c r="PU97" i="31"/>
  <c r="PV97" i="31"/>
  <c r="PX97" i="31"/>
  <c r="PY97" i="31"/>
  <c r="PZ97" i="31"/>
  <c r="QA97" i="31"/>
  <c r="QC97" i="31"/>
  <c r="QD97" i="31"/>
  <c r="QE97" i="31"/>
  <c r="QF97" i="31"/>
  <c r="QH97" i="31"/>
  <c r="QI97" i="31"/>
  <c r="QJ97" i="31"/>
  <c r="QK97" i="31"/>
  <c r="QM97" i="31"/>
  <c r="QN97" i="31"/>
  <c r="QO97" i="31"/>
  <c r="QP97" i="31"/>
  <c r="QR97" i="31"/>
  <c r="QS97" i="31"/>
  <c r="QT97" i="31"/>
  <c r="QU97" i="31"/>
  <c r="QW97" i="31"/>
  <c r="QX97" i="31"/>
  <c r="QY97" i="31"/>
  <c r="QZ97" i="31"/>
  <c r="RB97" i="31"/>
  <c r="RC97" i="31"/>
  <c r="RD97" i="31"/>
  <c r="RE97" i="31"/>
  <c r="RG97" i="31"/>
  <c r="RH97" i="31"/>
  <c r="RI97" i="31"/>
  <c r="RJ97" i="31"/>
  <c r="RL97" i="31"/>
  <c r="RM97" i="31"/>
  <c r="RN97" i="31"/>
  <c r="RO97" i="31"/>
  <c r="RQ97" i="31"/>
  <c r="RR97" i="31"/>
  <c r="RS97" i="31"/>
  <c r="RT97" i="31"/>
  <c r="RV97" i="31"/>
  <c r="RW97" i="31"/>
  <c r="RX97" i="31"/>
  <c r="RY97" i="31"/>
  <c r="SA97" i="31"/>
  <c r="AD98" i="31"/>
  <c r="AE98" i="31"/>
  <c r="AF98" i="31"/>
  <c r="AG98" i="31"/>
  <c r="AI98" i="31"/>
  <c r="AJ98" i="31"/>
  <c r="AK98" i="31"/>
  <c r="AL98" i="31"/>
  <c r="AN98" i="31"/>
  <c r="AO98" i="31"/>
  <c r="AP98" i="31"/>
  <c r="AQ98" i="31"/>
  <c r="AS98" i="31"/>
  <c r="AT98" i="31"/>
  <c r="AU98" i="31"/>
  <c r="AV98" i="31"/>
  <c r="AX98" i="31"/>
  <c r="AY98" i="31"/>
  <c r="AZ98" i="31"/>
  <c r="BA98" i="31"/>
  <c r="BC98" i="31"/>
  <c r="BD98" i="31"/>
  <c r="BE98" i="31"/>
  <c r="BF98" i="31"/>
  <c r="BH98" i="31"/>
  <c r="BI98" i="31"/>
  <c r="BJ98" i="31"/>
  <c r="BK98" i="31"/>
  <c r="BM98" i="31"/>
  <c r="BN98" i="31"/>
  <c r="BO98" i="31"/>
  <c r="BP98" i="31"/>
  <c r="BR98" i="31"/>
  <c r="BS98" i="31"/>
  <c r="BT98" i="31"/>
  <c r="BU98" i="31"/>
  <c r="BW98" i="31"/>
  <c r="BX98" i="31"/>
  <c r="BY98" i="31"/>
  <c r="BZ98" i="31"/>
  <c r="CB98" i="31"/>
  <c r="CC98" i="31"/>
  <c r="CD98" i="31"/>
  <c r="CE98" i="31"/>
  <c r="CG98" i="31"/>
  <c r="CH98" i="31"/>
  <c r="CI98" i="31"/>
  <c r="CJ98" i="31"/>
  <c r="CL98" i="31"/>
  <c r="CM98" i="31"/>
  <c r="CN98" i="31"/>
  <c r="CO98" i="31"/>
  <c r="CQ98" i="31"/>
  <c r="CR98" i="31"/>
  <c r="CS98" i="31"/>
  <c r="CT98" i="31"/>
  <c r="CV98" i="31"/>
  <c r="CW98" i="31"/>
  <c r="CX98" i="31"/>
  <c r="CY98" i="31"/>
  <c r="DA98" i="31"/>
  <c r="DB98" i="31"/>
  <c r="DC98" i="31"/>
  <c r="DD98" i="31"/>
  <c r="DF98" i="31"/>
  <c r="DG98" i="31"/>
  <c r="DH98" i="31"/>
  <c r="DI98" i="31"/>
  <c r="DK98" i="31"/>
  <c r="DL98" i="31"/>
  <c r="DM98" i="31"/>
  <c r="DN98" i="31"/>
  <c r="DP98" i="31"/>
  <c r="DQ98" i="31"/>
  <c r="DR98" i="31"/>
  <c r="DS98" i="31"/>
  <c r="DU98" i="31"/>
  <c r="DV98" i="31"/>
  <c r="DW98" i="31"/>
  <c r="DX98" i="31"/>
  <c r="DZ98" i="31"/>
  <c r="EA98" i="31"/>
  <c r="EB98" i="31"/>
  <c r="EC98" i="31"/>
  <c r="EE98" i="31"/>
  <c r="EF98" i="31"/>
  <c r="EG98" i="31"/>
  <c r="EH98" i="31"/>
  <c r="EJ98" i="31"/>
  <c r="EK98" i="31"/>
  <c r="EL98" i="31"/>
  <c r="EM98" i="31"/>
  <c r="EO98" i="31"/>
  <c r="EP98" i="31"/>
  <c r="EQ98" i="31"/>
  <c r="ER98" i="31"/>
  <c r="ET98" i="31"/>
  <c r="EU98" i="31"/>
  <c r="EV98" i="31"/>
  <c r="EW98" i="31"/>
  <c r="EY98" i="31"/>
  <c r="EZ98" i="31"/>
  <c r="FA98" i="31"/>
  <c r="FB98" i="31"/>
  <c r="FD98" i="31"/>
  <c r="FE98" i="31"/>
  <c r="FF98" i="31"/>
  <c r="FG98" i="31"/>
  <c r="FI98" i="31"/>
  <c r="FJ98" i="31"/>
  <c r="FK98" i="31"/>
  <c r="FL98" i="31"/>
  <c r="FN98" i="31"/>
  <c r="FO98" i="31"/>
  <c r="FP98" i="31"/>
  <c r="FQ98" i="31"/>
  <c r="FS98" i="31"/>
  <c r="FT98" i="31"/>
  <c r="FU98" i="31"/>
  <c r="FV98" i="31"/>
  <c r="FX98" i="31"/>
  <c r="FY98" i="31"/>
  <c r="FZ98" i="31"/>
  <c r="GA98" i="31"/>
  <c r="GC98" i="31"/>
  <c r="GD98" i="31"/>
  <c r="GE98" i="31"/>
  <c r="GF98" i="31"/>
  <c r="GH98" i="31"/>
  <c r="GI98" i="31"/>
  <c r="GJ98" i="31"/>
  <c r="GK98" i="31"/>
  <c r="GM98" i="31"/>
  <c r="GN98" i="31"/>
  <c r="GO98" i="31"/>
  <c r="GP98" i="31"/>
  <c r="GR98" i="31"/>
  <c r="GS98" i="31"/>
  <c r="GT98" i="31"/>
  <c r="GU98" i="31"/>
  <c r="GW98" i="31"/>
  <c r="GX98" i="31"/>
  <c r="GY98" i="31"/>
  <c r="GZ98" i="31"/>
  <c r="HB98" i="31"/>
  <c r="HC98" i="31"/>
  <c r="HD98" i="31"/>
  <c r="HE98" i="31"/>
  <c r="HG98" i="31"/>
  <c r="HH98" i="31"/>
  <c r="HI98" i="31"/>
  <c r="HJ98" i="31"/>
  <c r="HL98" i="31"/>
  <c r="HM98" i="31"/>
  <c r="HN98" i="31"/>
  <c r="HO98" i="31"/>
  <c r="HQ98" i="31"/>
  <c r="HR98" i="31"/>
  <c r="HS98" i="31"/>
  <c r="HT98" i="31"/>
  <c r="HV98" i="31"/>
  <c r="HW98" i="31"/>
  <c r="HX98" i="31"/>
  <c r="HY98" i="31"/>
  <c r="IA98" i="31"/>
  <c r="IB98" i="31"/>
  <c r="IC98" i="31"/>
  <c r="ID98" i="31"/>
  <c r="IF98" i="31"/>
  <c r="IG98" i="31"/>
  <c r="IH98" i="31"/>
  <c r="II98" i="31"/>
  <c r="IK98" i="31"/>
  <c r="IL98" i="31"/>
  <c r="IM98" i="31"/>
  <c r="IN98" i="31"/>
  <c r="IP98" i="31"/>
  <c r="IQ98" i="31"/>
  <c r="IR98" i="31"/>
  <c r="IS98" i="31"/>
  <c r="IU98" i="31"/>
  <c r="IV98" i="31"/>
  <c r="IW98" i="31"/>
  <c r="IX98" i="31"/>
  <c r="IZ98" i="31"/>
  <c r="JA98" i="31"/>
  <c r="JB98" i="31"/>
  <c r="JC98" i="31"/>
  <c r="JE98" i="31"/>
  <c r="JF98" i="31"/>
  <c r="JG98" i="31"/>
  <c r="JH98" i="31"/>
  <c r="JJ98" i="31"/>
  <c r="JK98" i="31"/>
  <c r="JL98" i="31"/>
  <c r="JM98" i="31"/>
  <c r="JO98" i="31"/>
  <c r="JP98" i="31"/>
  <c r="JQ98" i="31"/>
  <c r="JR98" i="31"/>
  <c r="JT98" i="31"/>
  <c r="JU98" i="31"/>
  <c r="JV98" i="31"/>
  <c r="JW98" i="31"/>
  <c r="JY98" i="31"/>
  <c r="JZ98" i="31"/>
  <c r="KA98" i="31"/>
  <c r="KB98" i="31"/>
  <c r="KD98" i="31"/>
  <c r="KE98" i="31"/>
  <c r="KF98" i="31"/>
  <c r="KG98" i="31"/>
  <c r="KI98" i="31"/>
  <c r="KJ98" i="31"/>
  <c r="KK98" i="31"/>
  <c r="KL98" i="31"/>
  <c r="KN98" i="31"/>
  <c r="KO98" i="31"/>
  <c r="KP98" i="31"/>
  <c r="KQ98" i="31"/>
  <c r="KS98" i="31"/>
  <c r="KT98" i="31"/>
  <c r="KU98" i="31"/>
  <c r="KV98" i="31"/>
  <c r="KX98" i="31"/>
  <c r="KY98" i="31"/>
  <c r="KZ98" i="31"/>
  <c r="LA98" i="31"/>
  <c r="LC98" i="31"/>
  <c r="LD98" i="31"/>
  <c r="LE98" i="31"/>
  <c r="LF98" i="31"/>
  <c r="LH98" i="31"/>
  <c r="LI98" i="31"/>
  <c r="LJ98" i="31"/>
  <c r="LK98" i="31"/>
  <c r="LM98" i="31"/>
  <c r="LN98" i="31"/>
  <c r="LO98" i="31"/>
  <c r="LP98" i="31"/>
  <c r="LR98" i="31"/>
  <c r="LS98" i="31"/>
  <c r="LT98" i="31"/>
  <c r="LU98" i="31"/>
  <c r="LW98" i="31"/>
  <c r="LX98" i="31"/>
  <c r="LY98" i="31"/>
  <c r="LZ98" i="31"/>
  <c r="MB98" i="31"/>
  <c r="MC98" i="31"/>
  <c r="MD98" i="31"/>
  <c r="ME98" i="31"/>
  <c r="MG98" i="31"/>
  <c r="MH98" i="31"/>
  <c r="MI98" i="31"/>
  <c r="MJ98" i="31"/>
  <c r="ML98" i="31"/>
  <c r="MM98" i="31"/>
  <c r="MN98" i="31"/>
  <c r="MO98" i="31"/>
  <c r="MQ98" i="31"/>
  <c r="MR98" i="31"/>
  <c r="MS98" i="31"/>
  <c r="MT98" i="31"/>
  <c r="MV98" i="31"/>
  <c r="MW98" i="31"/>
  <c r="MX98" i="31"/>
  <c r="MY98" i="31"/>
  <c r="NA98" i="31"/>
  <c r="NB98" i="31"/>
  <c r="NC98" i="31"/>
  <c r="ND98" i="31"/>
  <c r="NF98" i="31"/>
  <c r="NG98" i="31"/>
  <c r="NH98" i="31"/>
  <c r="NI98" i="31"/>
  <c r="NK98" i="31"/>
  <c r="NL98" i="31"/>
  <c r="NM98" i="31"/>
  <c r="NN98" i="31"/>
  <c r="NP98" i="31"/>
  <c r="NQ98" i="31"/>
  <c r="NR98" i="31"/>
  <c r="NS98" i="31"/>
  <c r="NU98" i="31"/>
  <c r="NV98" i="31"/>
  <c r="NW98" i="31"/>
  <c r="NX98" i="31"/>
  <c r="NZ98" i="31"/>
  <c r="OA98" i="31"/>
  <c r="OB98" i="31"/>
  <c r="OC98" i="31"/>
  <c r="OE98" i="31"/>
  <c r="OF98" i="31"/>
  <c r="OG98" i="31"/>
  <c r="OH98" i="31"/>
  <c r="OJ98" i="31"/>
  <c r="OK98" i="31"/>
  <c r="OL98" i="31"/>
  <c r="OM98" i="31"/>
  <c r="OO98" i="31"/>
  <c r="OP98" i="31"/>
  <c r="OQ98" i="31"/>
  <c r="OR98" i="31"/>
  <c r="OT98" i="31"/>
  <c r="OU98" i="31"/>
  <c r="OV98" i="31"/>
  <c r="OW98" i="31"/>
  <c r="OY98" i="31"/>
  <c r="OZ98" i="31"/>
  <c r="PA98" i="31"/>
  <c r="PB98" i="31"/>
  <c r="PD98" i="31"/>
  <c r="PE98" i="31"/>
  <c r="PF98" i="31"/>
  <c r="PG98" i="31"/>
  <c r="PI98" i="31"/>
  <c r="PJ98" i="31"/>
  <c r="PK98" i="31"/>
  <c r="PL98" i="31"/>
  <c r="PN98" i="31"/>
  <c r="PO98" i="31"/>
  <c r="PP98" i="31"/>
  <c r="PQ98" i="31"/>
  <c r="PS98" i="31"/>
  <c r="PT98" i="31"/>
  <c r="PU98" i="31"/>
  <c r="PV98" i="31"/>
  <c r="PX98" i="31"/>
  <c r="PY98" i="31"/>
  <c r="PZ98" i="31"/>
  <c r="QA98" i="31"/>
  <c r="QC98" i="31"/>
  <c r="QD98" i="31"/>
  <c r="QE98" i="31"/>
  <c r="QF98" i="31"/>
  <c r="QH98" i="31"/>
  <c r="QI98" i="31"/>
  <c r="QJ98" i="31"/>
  <c r="QK98" i="31"/>
  <c r="QM98" i="31"/>
  <c r="QN98" i="31"/>
  <c r="QO98" i="31"/>
  <c r="QP98" i="31"/>
  <c r="QR98" i="31"/>
  <c r="QS98" i="31"/>
  <c r="QT98" i="31"/>
  <c r="QU98" i="31"/>
  <c r="QW98" i="31"/>
  <c r="QX98" i="31"/>
  <c r="QY98" i="31"/>
  <c r="QZ98" i="31"/>
  <c r="RB98" i="31"/>
  <c r="RC98" i="31"/>
  <c r="RD98" i="31"/>
  <c r="RE98" i="31"/>
  <c r="RG98" i="31"/>
  <c r="RH98" i="31"/>
  <c r="RI98" i="31"/>
  <c r="RJ98" i="31"/>
  <c r="RL98" i="31"/>
  <c r="RM98" i="31"/>
  <c r="RN98" i="31"/>
  <c r="RO98" i="31"/>
  <c r="RQ98" i="31"/>
  <c r="RR98" i="31"/>
  <c r="RS98" i="31"/>
  <c r="RT98" i="31"/>
  <c r="RV98" i="31"/>
  <c r="RW98" i="31"/>
  <c r="RX98" i="31"/>
  <c r="RY98" i="31"/>
  <c r="SA98" i="31"/>
  <c r="AD99" i="31"/>
  <c r="AE99" i="31"/>
  <c r="AF99" i="31"/>
  <c r="AG99" i="31"/>
  <c r="AI99" i="31"/>
  <c r="AJ99" i="31"/>
  <c r="AK99" i="31"/>
  <c r="AL99" i="31"/>
  <c r="AN99" i="31"/>
  <c r="AO99" i="31"/>
  <c r="AP99" i="31"/>
  <c r="AQ99" i="31"/>
  <c r="AS99" i="31"/>
  <c r="AT99" i="31"/>
  <c r="AU99" i="31"/>
  <c r="AV99" i="31"/>
  <c r="AX99" i="31"/>
  <c r="AY99" i="31"/>
  <c r="AZ99" i="31"/>
  <c r="BA99" i="31"/>
  <c r="BC99" i="31"/>
  <c r="BD99" i="31"/>
  <c r="BE99" i="31"/>
  <c r="BF99" i="31"/>
  <c r="BH99" i="31"/>
  <c r="BI99" i="31"/>
  <c r="BJ99" i="31"/>
  <c r="BK99" i="31"/>
  <c r="BM99" i="31"/>
  <c r="BN99" i="31"/>
  <c r="BO99" i="31"/>
  <c r="BP99" i="31"/>
  <c r="BR99" i="31"/>
  <c r="BS99" i="31"/>
  <c r="BT99" i="31"/>
  <c r="BU99" i="31"/>
  <c r="BW99" i="31"/>
  <c r="BX99" i="31"/>
  <c r="BY99" i="31"/>
  <c r="BZ99" i="31"/>
  <c r="CB99" i="31"/>
  <c r="CC99" i="31"/>
  <c r="CD99" i="31"/>
  <c r="CE99" i="31"/>
  <c r="CG99" i="31"/>
  <c r="CH99" i="31"/>
  <c r="CI99" i="31"/>
  <c r="CJ99" i="31"/>
  <c r="CL99" i="31"/>
  <c r="CM99" i="31"/>
  <c r="CN99" i="31"/>
  <c r="CO99" i="31"/>
  <c r="CQ99" i="31"/>
  <c r="CR99" i="31"/>
  <c r="CS99" i="31"/>
  <c r="CT99" i="31"/>
  <c r="CV99" i="31"/>
  <c r="CW99" i="31"/>
  <c r="CX99" i="31"/>
  <c r="CY99" i="31"/>
  <c r="DA99" i="31"/>
  <c r="DB99" i="31"/>
  <c r="DC99" i="31"/>
  <c r="DD99" i="31"/>
  <c r="DF99" i="31"/>
  <c r="DG99" i="31"/>
  <c r="DH99" i="31"/>
  <c r="DI99" i="31"/>
  <c r="DK99" i="31"/>
  <c r="DL99" i="31"/>
  <c r="DM99" i="31"/>
  <c r="DN99" i="31"/>
  <c r="DP99" i="31"/>
  <c r="DQ99" i="31"/>
  <c r="DR99" i="31"/>
  <c r="DS99" i="31"/>
  <c r="DU99" i="31"/>
  <c r="DV99" i="31"/>
  <c r="DW99" i="31"/>
  <c r="DX99" i="31"/>
  <c r="DZ99" i="31"/>
  <c r="EA99" i="31"/>
  <c r="EB99" i="31"/>
  <c r="EC99" i="31"/>
  <c r="EE99" i="31"/>
  <c r="EF99" i="31"/>
  <c r="EG99" i="31"/>
  <c r="EH99" i="31"/>
  <c r="EJ99" i="31"/>
  <c r="EK99" i="31"/>
  <c r="EL99" i="31"/>
  <c r="EM99" i="31"/>
  <c r="EO99" i="31"/>
  <c r="EP99" i="31"/>
  <c r="EQ99" i="31"/>
  <c r="ER99" i="31"/>
  <c r="ET99" i="31"/>
  <c r="EU99" i="31"/>
  <c r="EV99" i="31"/>
  <c r="EW99" i="31"/>
  <c r="EY99" i="31"/>
  <c r="EZ99" i="31"/>
  <c r="FA99" i="31"/>
  <c r="FB99" i="31"/>
  <c r="FD99" i="31"/>
  <c r="FE99" i="31"/>
  <c r="FF99" i="31"/>
  <c r="FG99" i="31"/>
  <c r="FI99" i="31"/>
  <c r="FJ99" i="31"/>
  <c r="FK99" i="31"/>
  <c r="FL99" i="31"/>
  <c r="FN99" i="31"/>
  <c r="FO99" i="31"/>
  <c r="FP99" i="31"/>
  <c r="FQ99" i="31"/>
  <c r="FS99" i="31"/>
  <c r="FT99" i="31"/>
  <c r="FU99" i="31"/>
  <c r="FV99" i="31"/>
  <c r="FX99" i="31"/>
  <c r="FY99" i="31"/>
  <c r="FZ99" i="31"/>
  <c r="GA99" i="31"/>
  <c r="GC99" i="31"/>
  <c r="GD99" i="31"/>
  <c r="GE99" i="31"/>
  <c r="GF99" i="31"/>
  <c r="GH99" i="31"/>
  <c r="GI99" i="31"/>
  <c r="GJ99" i="31"/>
  <c r="GK99" i="31"/>
  <c r="GM99" i="31"/>
  <c r="GN99" i="31"/>
  <c r="GO99" i="31"/>
  <c r="GP99" i="31"/>
  <c r="GR99" i="31"/>
  <c r="GS99" i="31"/>
  <c r="GT99" i="31"/>
  <c r="GU99" i="31"/>
  <c r="GW99" i="31"/>
  <c r="GX99" i="31"/>
  <c r="GY99" i="31"/>
  <c r="GZ99" i="31"/>
  <c r="HB99" i="31"/>
  <c r="HC99" i="31"/>
  <c r="HD99" i="31"/>
  <c r="HE99" i="31"/>
  <c r="HG99" i="31"/>
  <c r="HH99" i="31"/>
  <c r="HI99" i="31"/>
  <c r="HJ99" i="31"/>
  <c r="HL99" i="31"/>
  <c r="HM99" i="31"/>
  <c r="HN99" i="31"/>
  <c r="HO99" i="31"/>
  <c r="HQ99" i="31"/>
  <c r="HR99" i="31"/>
  <c r="HS99" i="31"/>
  <c r="HT99" i="31"/>
  <c r="HV99" i="31"/>
  <c r="HW99" i="31"/>
  <c r="HX99" i="31"/>
  <c r="HY99" i="31"/>
  <c r="IA99" i="31"/>
  <c r="IB99" i="31"/>
  <c r="IC99" i="31"/>
  <c r="ID99" i="31"/>
  <c r="IF99" i="31"/>
  <c r="IG99" i="31"/>
  <c r="IH99" i="31"/>
  <c r="II99" i="31"/>
  <c r="IK99" i="31"/>
  <c r="IL99" i="31"/>
  <c r="IM99" i="31"/>
  <c r="IN99" i="31"/>
  <c r="IP99" i="31"/>
  <c r="IQ99" i="31"/>
  <c r="IR99" i="31"/>
  <c r="IS99" i="31"/>
  <c r="IU99" i="31"/>
  <c r="IV99" i="31"/>
  <c r="IW99" i="31"/>
  <c r="IX99" i="31"/>
  <c r="IZ99" i="31"/>
  <c r="JA99" i="31"/>
  <c r="JB99" i="31"/>
  <c r="JC99" i="31"/>
  <c r="JE99" i="31"/>
  <c r="JF99" i="31"/>
  <c r="JG99" i="31"/>
  <c r="JH99" i="31"/>
  <c r="JJ99" i="31"/>
  <c r="JK99" i="31"/>
  <c r="JL99" i="31"/>
  <c r="JM99" i="31"/>
  <c r="JO99" i="31"/>
  <c r="JP99" i="31"/>
  <c r="JQ99" i="31"/>
  <c r="JR99" i="31"/>
  <c r="JT99" i="31"/>
  <c r="JU99" i="31"/>
  <c r="JV99" i="31"/>
  <c r="JW99" i="31"/>
  <c r="JY99" i="31"/>
  <c r="JZ99" i="31"/>
  <c r="KA99" i="31"/>
  <c r="KB99" i="31"/>
  <c r="KD99" i="31"/>
  <c r="KE99" i="31"/>
  <c r="KF99" i="31"/>
  <c r="KG99" i="31"/>
  <c r="KI99" i="31"/>
  <c r="KJ99" i="31"/>
  <c r="KK99" i="31"/>
  <c r="KL99" i="31"/>
  <c r="KN99" i="31"/>
  <c r="KO99" i="31"/>
  <c r="KP99" i="31"/>
  <c r="KQ99" i="31"/>
  <c r="KS99" i="31"/>
  <c r="KT99" i="31"/>
  <c r="KU99" i="31"/>
  <c r="KV99" i="31"/>
  <c r="KX99" i="31"/>
  <c r="KY99" i="31"/>
  <c r="KZ99" i="31"/>
  <c r="LA99" i="31"/>
  <c r="LC99" i="31"/>
  <c r="LD99" i="31"/>
  <c r="LE99" i="31"/>
  <c r="LF99" i="31"/>
  <c r="LH99" i="31"/>
  <c r="LI99" i="31"/>
  <c r="LJ99" i="31"/>
  <c r="LK99" i="31"/>
  <c r="LM99" i="31"/>
  <c r="LN99" i="31"/>
  <c r="LO99" i="31"/>
  <c r="LP99" i="31"/>
  <c r="LR99" i="31"/>
  <c r="LS99" i="31"/>
  <c r="LT99" i="31"/>
  <c r="LU99" i="31"/>
  <c r="LW99" i="31"/>
  <c r="LX99" i="31"/>
  <c r="LY99" i="31"/>
  <c r="LZ99" i="31"/>
  <c r="MB99" i="31"/>
  <c r="MC99" i="31"/>
  <c r="MD99" i="31"/>
  <c r="ME99" i="31"/>
  <c r="MG99" i="31"/>
  <c r="MH99" i="31"/>
  <c r="MI99" i="31"/>
  <c r="MJ99" i="31"/>
  <c r="ML99" i="31"/>
  <c r="MM99" i="31"/>
  <c r="MN99" i="31"/>
  <c r="MO99" i="31"/>
  <c r="MQ99" i="31"/>
  <c r="MR99" i="31"/>
  <c r="MS99" i="31"/>
  <c r="MT99" i="31"/>
  <c r="MV99" i="31"/>
  <c r="MW99" i="31"/>
  <c r="MX99" i="31"/>
  <c r="MY99" i="31"/>
  <c r="NA99" i="31"/>
  <c r="NB99" i="31"/>
  <c r="NC99" i="31"/>
  <c r="ND99" i="31"/>
  <c r="NF99" i="31"/>
  <c r="NG99" i="31"/>
  <c r="NH99" i="31"/>
  <c r="NI99" i="31"/>
  <c r="NK99" i="31"/>
  <c r="NL99" i="31"/>
  <c r="NM99" i="31"/>
  <c r="NN99" i="31"/>
  <c r="NP99" i="31"/>
  <c r="NQ99" i="31"/>
  <c r="NR99" i="31"/>
  <c r="NS99" i="31"/>
  <c r="NU99" i="31"/>
  <c r="NV99" i="31"/>
  <c r="NW99" i="31"/>
  <c r="NX99" i="31"/>
  <c r="NZ99" i="31"/>
  <c r="OA99" i="31"/>
  <c r="OB99" i="31"/>
  <c r="OC99" i="31"/>
  <c r="OE99" i="31"/>
  <c r="OF99" i="31"/>
  <c r="OG99" i="31"/>
  <c r="OH99" i="31"/>
  <c r="OJ99" i="31"/>
  <c r="OK99" i="31"/>
  <c r="OL99" i="31"/>
  <c r="OM99" i="31"/>
  <c r="OO99" i="31"/>
  <c r="OP99" i="31"/>
  <c r="OQ99" i="31"/>
  <c r="OR99" i="31"/>
  <c r="OT99" i="31"/>
  <c r="OU99" i="31"/>
  <c r="OV99" i="31"/>
  <c r="OW99" i="31"/>
  <c r="OY99" i="31"/>
  <c r="OZ99" i="31"/>
  <c r="PA99" i="31"/>
  <c r="PB99" i="31"/>
  <c r="PD99" i="31"/>
  <c r="PE99" i="31"/>
  <c r="PF99" i="31"/>
  <c r="PG99" i="31"/>
  <c r="PI99" i="31"/>
  <c r="PJ99" i="31"/>
  <c r="PK99" i="31"/>
  <c r="PL99" i="31"/>
  <c r="PN99" i="31"/>
  <c r="PO99" i="31"/>
  <c r="PP99" i="31"/>
  <c r="PQ99" i="31"/>
  <c r="PS99" i="31"/>
  <c r="PT99" i="31"/>
  <c r="PU99" i="31"/>
  <c r="PV99" i="31"/>
  <c r="PX99" i="31"/>
  <c r="PY99" i="31"/>
  <c r="PZ99" i="31"/>
  <c r="QA99" i="31"/>
  <c r="QC99" i="31"/>
  <c r="QD99" i="31"/>
  <c r="QE99" i="31"/>
  <c r="QF99" i="31"/>
  <c r="QH99" i="31"/>
  <c r="QI99" i="31"/>
  <c r="QJ99" i="31"/>
  <c r="QK99" i="31"/>
  <c r="QM99" i="31"/>
  <c r="QN99" i="31"/>
  <c r="QO99" i="31"/>
  <c r="QP99" i="31"/>
  <c r="QR99" i="31"/>
  <c r="QS99" i="31"/>
  <c r="QT99" i="31"/>
  <c r="QU99" i="31"/>
  <c r="QW99" i="31"/>
  <c r="QX99" i="31"/>
  <c r="QY99" i="31"/>
  <c r="QZ99" i="31"/>
  <c r="RB99" i="31"/>
  <c r="RC99" i="31"/>
  <c r="RD99" i="31"/>
  <c r="RE99" i="31"/>
  <c r="RG99" i="31"/>
  <c r="RH99" i="31"/>
  <c r="RI99" i="31"/>
  <c r="RJ99" i="31"/>
  <c r="RL99" i="31"/>
  <c r="RM99" i="31"/>
  <c r="RN99" i="31"/>
  <c r="RO99" i="31"/>
  <c r="RQ99" i="31"/>
  <c r="RR99" i="31"/>
  <c r="RS99" i="31"/>
  <c r="RT99" i="31"/>
  <c r="RV99" i="31"/>
  <c r="RW99" i="31"/>
  <c r="RX99" i="31"/>
  <c r="RY99" i="31"/>
  <c r="SA99" i="31"/>
  <c r="AD100" i="31"/>
  <c r="AE100" i="31"/>
  <c r="AF100" i="31"/>
  <c r="AG100" i="31"/>
  <c r="AI100" i="31"/>
  <c r="AJ100" i="31"/>
  <c r="AK100" i="31"/>
  <c r="AL100" i="31"/>
  <c r="AN100" i="31"/>
  <c r="AO100" i="31"/>
  <c r="AP100" i="31"/>
  <c r="AQ100" i="31"/>
  <c r="AS100" i="31"/>
  <c r="AT100" i="31"/>
  <c r="AU100" i="31"/>
  <c r="AV100" i="31"/>
  <c r="AX100" i="31"/>
  <c r="AY100" i="31"/>
  <c r="AZ100" i="31"/>
  <c r="BA100" i="31"/>
  <c r="BC100" i="31"/>
  <c r="BD100" i="31"/>
  <c r="BE100" i="31"/>
  <c r="BF100" i="31"/>
  <c r="BH100" i="31"/>
  <c r="BI100" i="31"/>
  <c r="BJ100" i="31"/>
  <c r="BK100" i="31"/>
  <c r="BM100" i="31"/>
  <c r="BN100" i="31"/>
  <c r="BO100" i="31"/>
  <c r="BP100" i="31"/>
  <c r="BR100" i="31"/>
  <c r="BS100" i="31"/>
  <c r="BT100" i="31"/>
  <c r="BU100" i="31"/>
  <c r="BW100" i="31"/>
  <c r="BX100" i="31"/>
  <c r="BY100" i="31"/>
  <c r="BZ100" i="31"/>
  <c r="CB100" i="31"/>
  <c r="CC100" i="31"/>
  <c r="CD100" i="31"/>
  <c r="CE100" i="31"/>
  <c r="CG100" i="31"/>
  <c r="CH100" i="31"/>
  <c r="CI100" i="31"/>
  <c r="CJ100" i="31"/>
  <c r="CL100" i="31"/>
  <c r="CM100" i="31"/>
  <c r="CN100" i="31"/>
  <c r="CO100" i="31"/>
  <c r="CQ100" i="31"/>
  <c r="CR100" i="31"/>
  <c r="CS100" i="31"/>
  <c r="CT100" i="31"/>
  <c r="CV100" i="31"/>
  <c r="CW100" i="31"/>
  <c r="CX100" i="31"/>
  <c r="CY100" i="31"/>
  <c r="DA100" i="31"/>
  <c r="DB100" i="31"/>
  <c r="DC100" i="31"/>
  <c r="DD100" i="31"/>
  <c r="DF100" i="31"/>
  <c r="DG100" i="31"/>
  <c r="DH100" i="31"/>
  <c r="DI100" i="31"/>
  <c r="DK100" i="31"/>
  <c r="DL100" i="31"/>
  <c r="DM100" i="31"/>
  <c r="DN100" i="31"/>
  <c r="DP100" i="31"/>
  <c r="DQ100" i="31"/>
  <c r="DR100" i="31"/>
  <c r="DS100" i="31"/>
  <c r="DU100" i="31"/>
  <c r="DV100" i="31"/>
  <c r="DW100" i="31"/>
  <c r="DX100" i="31"/>
  <c r="DZ100" i="31"/>
  <c r="EA100" i="31"/>
  <c r="EB100" i="31"/>
  <c r="EC100" i="31"/>
  <c r="EE100" i="31"/>
  <c r="EF100" i="31"/>
  <c r="EG100" i="31"/>
  <c r="EH100" i="31"/>
  <c r="EJ100" i="31"/>
  <c r="EK100" i="31"/>
  <c r="EL100" i="31"/>
  <c r="EM100" i="31"/>
  <c r="EO100" i="31"/>
  <c r="EP100" i="31"/>
  <c r="EQ100" i="31"/>
  <c r="ER100" i="31"/>
  <c r="ET100" i="31"/>
  <c r="EU100" i="31"/>
  <c r="EV100" i="31"/>
  <c r="EW100" i="31"/>
  <c r="EY100" i="31"/>
  <c r="EZ100" i="31"/>
  <c r="FA100" i="31"/>
  <c r="FB100" i="31"/>
  <c r="FD100" i="31"/>
  <c r="FE100" i="31"/>
  <c r="FF100" i="31"/>
  <c r="FG100" i="31"/>
  <c r="FI100" i="31"/>
  <c r="FJ100" i="31"/>
  <c r="FK100" i="31"/>
  <c r="FL100" i="31"/>
  <c r="FN100" i="31"/>
  <c r="FO100" i="31"/>
  <c r="FP100" i="31"/>
  <c r="FQ100" i="31"/>
  <c r="FS100" i="31"/>
  <c r="FT100" i="31"/>
  <c r="FU100" i="31"/>
  <c r="FV100" i="31"/>
  <c r="FX100" i="31"/>
  <c r="FY100" i="31"/>
  <c r="FZ100" i="31"/>
  <c r="GA100" i="31"/>
  <c r="GC100" i="31"/>
  <c r="GD100" i="31"/>
  <c r="GE100" i="31"/>
  <c r="GF100" i="31"/>
  <c r="GH100" i="31"/>
  <c r="GI100" i="31"/>
  <c r="GJ100" i="31"/>
  <c r="GK100" i="31"/>
  <c r="GM100" i="31"/>
  <c r="GN100" i="31"/>
  <c r="GO100" i="31"/>
  <c r="GP100" i="31"/>
  <c r="GR100" i="31"/>
  <c r="GS100" i="31"/>
  <c r="GT100" i="31"/>
  <c r="GU100" i="31"/>
  <c r="GW100" i="31"/>
  <c r="GX100" i="31"/>
  <c r="GY100" i="31"/>
  <c r="GZ100" i="31"/>
  <c r="HB100" i="31"/>
  <c r="HC100" i="31"/>
  <c r="HD100" i="31"/>
  <c r="HE100" i="31"/>
  <c r="HG100" i="31"/>
  <c r="HH100" i="31"/>
  <c r="HI100" i="31"/>
  <c r="HJ100" i="31"/>
  <c r="HL100" i="31"/>
  <c r="HM100" i="31"/>
  <c r="HN100" i="31"/>
  <c r="HO100" i="31"/>
  <c r="HQ100" i="31"/>
  <c r="HR100" i="31"/>
  <c r="HS100" i="31"/>
  <c r="HT100" i="31"/>
  <c r="HV100" i="31"/>
  <c r="HW100" i="31"/>
  <c r="HX100" i="31"/>
  <c r="HY100" i="31"/>
  <c r="IA100" i="31"/>
  <c r="IB100" i="31"/>
  <c r="IC100" i="31"/>
  <c r="ID100" i="31"/>
  <c r="IF100" i="31"/>
  <c r="IG100" i="31"/>
  <c r="IH100" i="31"/>
  <c r="II100" i="31"/>
  <c r="IK100" i="31"/>
  <c r="IL100" i="31"/>
  <c r="IM100" i="31"/>
  <c r="IN100" i="31"/>
  <c r="IP100" i="31"/>
  <c r="IQ100" i="31"/>
  <c r="IR100" i="31"/>
  <c r="IS100" i="31"/>
  <c r="IU100" i="31"/>
  <c r="IV100" i="31"/>
  <c r="IW100" i="31"/>
  <c r="IX100" i="31"/>
  <c r="IZ100" i="31"/>
  <c r="JA100" i="31"/>
  <c r="JB100" i="31"/>
  <c r="JC100" i="31"/>
  <c r="JE100" i="31"/>
  <c r="JF100" i="31"/>
  <c r="JG100" i="31"/>
  <c r="JH100" i="31"/>
  <c r="JJ100" i="31"/>
  <c r="JK100" i="31"/>
  <c r="JL100" i="31"/>
  <c r="JM100" i="31"/>
  <c r="JO100" i="31"/>
  <c r="JP100" i="31"/>
  <c r="JQ100" i="31"/>
  <c r="JR100" i="31"/>
  <c r="JT100" i="31"/>
  <c r="JU100" i="31"/>
  <c r="JV100" i="31"/>
  <c r="JW100" i="31"/>
  <c r="JY100" i="31"/>
  <c r="JZ100" i="31"/>
  <c r="KA100" i="31"/>
  <c r="KB100" i="31"/>
  <c r="KD100" i="31"/>
  <c r="KE100" i="31"/>
  <c r="KF100" i="31"/>
  <c r="KG100" i="31"/>
  <c r="KI100" i="31"/>
  <c r="KJ100" i="31"/>
  <c r="KK100" i="31"/>
  <c r="KL100" i="31"/>
  <c r="KN100" i="31"/>
  <c r="KO100" i="31"/>
  <c r="KP100" i="31"/>
  <c r="KQ100" i="31"/>
  <c r="KS100" i="31"/>
  <c r="KT100" i="31"/>
  <c r="KU100" i="31"/>
  <c r="KV100" i="31"/>
  <c r="KX100" i="31"/>
  <c r="KY100" i="31"/>
  <c r="KZ100" i="31"/>
  <c r="LA100" i="31"/>
  <c r="LC100" i="31"/>
  <c r="LD100" i="31"/>
  <c r="LE100" i="31"/>
  <c r="LF100" i="31"/>
  <c r="LH100" i="31"/>
  <c r="LI100" i="31"/>
  <c r="LJ100" i="31"/>
  <c r="LK100" i="31"/>
  <c r="LM100" i="31"/>
  <c r="LN100" i="31"/>
  <c r="LO100" i="31"/>
  <c r="LP100" i="31"/>
  <c r="LR100" i="31"/>
  <c r="LS100" i="31"/>
  <c r="LT100" i="31"/>
  <c r="LU100" i="31"/>
  <c r="LW100" i="31"/>
  <c r="LX100" i="31"/>
  <c r="LY100" i="31"/>
  <c r="LZ100" i="31"/>
  <c r="MB100" i="31"/>
  <c r="MC100" i="31"/>
  <c r="MD100" i="31"/>
  <c r="ME100" i="31"/>
  <c r="MG100" i="31"/>
  <c r="MH100" i="31"/>
  <c r="MI100" i="31"/>
  <c r="MJ100" i="31"/>
  <c r="ML100" i="31"/>
  <c r="MM100" i="31"/>
  <c r="MN100" i="31"/>
  <c r="MO100" i="31"/>
  <c r="MQ100" i="31"/>
  <c r="MR100" i="31"/>
  <c r="MS100" i="31"/>
  <c r="MT100" i="31"/>
  <c r="MV100" i="31"/>
  <c r="MW100" i="31"/>
  <c r="MX100" i="31"/>
  <c r="MY100" i="31"/>
  <c r="NA100" i="31"/>
  <c r="NB100" i="31"/>
  <c r="NC100" i="31"/>
  <c r="ND100" i="31"/>
  <c r="NF100" i="31"/>
  <c r="NG100" i="31"/>
  <c r="NH100" i="31"/>
  <c r="NI100" i="31"/>
  <c r="NK100" i="31"/>
  <c r="NL100" i="31"/>
  <c r="NM100" i="31"/>
  <c r="NN100" i="31"/>
  <c r="NP100" i="31"/>
  <c r="NQ100" i="31"/>
  <c r="NR100" i="31"/>
  <c r="NS100" i="31"/>
  <c r="NU100" i="31"/>
  <c r="NV100" i="31"/>
  <c r="NW100" i="31"/>
  <c r="NX100" i="31"/>
  <c r="NZ100" i="31"/>
  <c r="OA100" i="31"/>
  <c r="OB100" i="31"/>
  <c r="OC100" i="31"/>
  <c r="OE100" i="31"/>
  <c r="OF100" i="31"/>
  <c r="OG100" i="31"/>
  <c r="OH100" i="31"/>
  <c r="OJ100" i="31"/>
  <c r="OK100" i="31"/>
  <c r="OL100" i="31"/>
  <c r="OM100" i="31"/>
  <c r="OO100" i="31"/>
  <c r="OP100" i="31"/>
  <c r="OQ100" i="31"/>
  <c r="OR100" i="31"/>
  <c r="OT100" i="31"/>
  <c r="OU100" i="31"/>
  <c r="OV100" i="31"/>
  <c r="OW100" i="31"/>
  <c r="OY100" i="31"/>
  <c r="OZ100" i="31"/>
  <c r="PA100" i="31"/>
  <c r="PB100" i="31"/>
  <c r="PD100" i="31"/>
  <c r="PE100" i="31"/>
  <c r="PF100" i="31"/>
  <c r="PG100" i="31"/>
  <c r="PI100" i="31"/>
  <c r="PJ100" i="31"/>
  <c r="PK100" i="31"/>
  <c r="PL100" i="31"/>
  <c r="PN100" i="31"/>
  <c r="PO100" i="31"/>
  <c r="PP100" i="31"/>
  <c r="PQ100" i="31"/>
  <c r="PS100" i="31"/>
  <c r="PT100" i="31"/>
  <c r="PU100" i="31"/>
  <c r="PV100" i="31"/>
  <c r="PX100" i="31"/>
  <c r="PY100" i="31"/>
  <c r="PZ100" i="31"/>
  <c r="QA100" i="31"/>
  <c r="QC100" i="31"/>
  <c r="QD100" i="31"/>
  <c r="QE100" i="31"/>
  <c r="QF100" i="31"/>
  <c r="QH100" i="31"/>
  <c r="QI100" i="31"/>
  <c r="QJ100" i="31"/>
  <c r="QK100" i="31"/>
  <c r="QM100" i="31"/>
  <c r="QN100" i="31"/>
  <c r="QO100" i="31"/>
  <c r="QP100" i="31"/>
  <c r="QR100" i="31"/>
  <c r="QS100" i="31"/>
  <c r="QT100" i="31"/>
  <c r="QU100" i="31"/>
  <c r="QW100" i="31"/>
  <c r="QX100" i="31"/>
  <c r="QY100" i="31"/>
  <c r="QZ100" i="31"/>
  <c r="RB100" i="31"/>
  <c r="RC100" i="31"/>
  <c r="RD100" i="31"/>
  <c r="RE100" i="31"/>
  <c r="RG100" i="31"/>
  <c r="RH100" i="31"/>
  <c r="RI100" i="31"/>
  <c r="RJ100" i="31"/>
  <c r="RL100" i="31"/>
  <c r="RM100" i="31"/>
  <c r="RN100" i="31"/>
  <c r="RO100" i="31"/>
  <c r="RQ100" i="31"/>
  <c r="RR100" i="31"/>
  <c r="RS100" i="31"/>
  <c r="RT100" i="31"/>
  <c r="RV100" i="31"/>
  <c r="RW100" i="31"/>
  <c r="RX100" i="31"/>
  <c r="RY100" i="31"/>
  <c r="SA100" i="31"/>
  <c r="AD101" i="31"/>
  <c r="AE101" i="31"/>
  <c r="AF101" i="31"/>
  <c r="AG101" i="31"/>
  <c r="AI101" i="31"/>
  <c r="AJ101" i="31"/>
  <c r="AK101" i="31"/>
  <c r="AL101" i="31"/>
  <c r="AN101" i="31"/>
  <c r="AO101" i="31"/>
  <c r="AP101" i="31"/>
  <c r="AQ101" i="31"/>
  <c r="AS101" i="31"/>
  <c r="AT101" i="31"/>
  <c r="AU101" i="31"/>
  <c r="AV101" i="31"/>
  <c r="AX101" i="31"/>
  <c r="AY101" i="31"/>
  <c r="AZ101" i="31"/>
  <c r="BA101" i="31"/>
  <c r="BC101" i="31"/>
  <c r="BD101" i="31"/>
  <c r="BE101" i="31"/>
  <c r="BF101" i="31"/>
  <c r="BH101" i="31"/>
  <c r="BI101" i="31"/>
  <c r="BJ101" i="31"/>
  <c r="BK101" i="31"/>
  <c r="BM101" i="31"/>
  <c r="BN101" i="31"/>
  <c r="BO101" i="31"/>
  <c r="BP101" i="31"/>
  <c r="BR101" i="31"/>
  <c r="BS101" i="31"/>
  <c r="BT101" i="31"/>
  <c r="BU101" i="31"/>
  <c r="BW101" i="31"/>
  <c r="BX101" i="31"/>
  <c r="BY101" i="31"/>
  <c r="BZ101" i="31"/>
  <c r="CB101" i="31"/>
  <c r="CC101" i="31"/>
  <c r="CD101" i="31"/>
  <c r="CE101" i="31"/>
  <c r="CG101" i="31"/>
  <c r="CH101" i="31"/>
  <c r="CI101" i="31"/>
  <c r="CJ101" i="31"/>
  <c r="CL101" i="31"/>
  <c r="CM101" i="31"/>
  <c r="CN101" i="31"/>
  <c r="CO101" i="31"/>
  <c r="CQ101" i="31"/>
  <c r="CR101" i="31"/>
  <c r="CS101" i="31"/>
  <c r="CT101" i="31"/>
  <c r="CV101" i="31"/>
  <c r="CW101" i="31"/>
  <c r="CX101" i="31"/>
  <c r="CY101" i="31"/>
  <c r="DA101" i="31"/>
  <c r="DB101" i="31"/>
  <c r="DC101" i="31"/>
  <c r="DD101" i="31"/>
  <c r="DF101" i="31"/>
  <c r="DG101" i="31"/>
  <c r="DH101" i="31"/>
  <c r="DI101" i="31"/>
  <c r="DK101" i="31"/>
  <c r="DL101" i="31"/>
  <c r="DM101" i="31"/>
  <c r="DN101" i="31"/>
  <c r="DP101" i="31"/>
  <c r="DQ101" i="31"/>
  <c r="DR101" i="31"/>
  <c r="DS101" i="31"/>
  <c r="DU101" i="31"/>
  <c r="DV101" i="31"/>
  <c r="DW101" i="31"/>
  <c r="DX101" i="31"/>
  <c r="DZ101" i="31"/>
  <c r="EA101" i="31"/>
  <c r="EB101" i="31"/>
  <c r="EC101" i="31"/>
  <c r="EE101" i="31"/>
  <c r="EF101" i="31"/>
  <c r="EG101" i="31"/>
  <c r="EH101" i="31"/>
  <c r="EJ101" i="31"/>
  <c r="EK101" i="31"/>
  <c r="EL101" i="31"/>
  <c r="EM101" i="31"/>
  <c r="EO101" i="31"/>
  <c r="EP101" i="31"/>
  <c r="EQ101" i="31"/>
  <c r="ER101" i="31"/>
  <c r="ET101" i="31"/>
  <c r="EU101" i="31"/>
  <c r="EV101" i="31"/>
  <c r="EW101" i="31"/>
  <c r="EY101" i="31"/>
  <c r="EZ101" i="31"/>
  <c r="FA101" i="31"/>
  <c r="FB101" i="31"/>
  <c r="FD101" i="31"/>
  <c r="FE101" i="31"/>
  <c r="FF101" i="31"/>
  <c r="FG101" i="31"/>
  <c r="FI101" i="31"/>
  <c r="FJ101" i="31"/>
  <c r="FK101" i="31"/>
  <c r="FL101" i="31"/>
  <c r="FN101" i="31"/>
  <c r="FO101" i="31"/>
  <c r="FP101" i="31"/>
  <c r="FQ101" i="31"/>
  <c r="FS101" i="31"/>
  <c r="FT101" i="31"/>
  <c r="FU101" i="31"/>
  <c r="FV101" i="31"/>
  <c r="FX101" i="31"/>
  <c r="FY101" i="31"/>
  <c r="FZ101" i="31"/>
  <c r="GA101" i="31"/>
  <c r="GC101" i="31"/>
  <c r="GD101" i="31"/>
  <c r="GE101" i="31"/>
  <c r="GF101" i="31"/>
  <c r="GH101" i="31"/>
  <c r="GI101" i="31"/>
  <c r="GJ101" i="31"/>
  <c r="GK101" i="31"/>
  <c r="GM101" i="31"/>
  <c r="GN101" i="31"/>
  <c r="GO101" i="31"/>
  <c r="GP101" i="31"/>
  <c r="GR101" i="31"/>
  <c r="GS101" i="31"/>
  <c r="GT101" i="31"/>
  <c r="GU101" i="31"/>
  <c r="GW101" i="31"/>
  <c r="GX101" i="31"/>
  <c r="GY101" i="31"/>
  <c r="GZ101" i="31"/>
  <c r="HB101" i="31"/>
  <c r="HC101" i="31"/>
  <c r="HD101" i="31"/>
  <c r="HE101" i="31"/>
  <c r="HG101" i="31"/>
  <c r="HH101" i="31"/>
  <c r="HI101" i="31"/>
  <c r="HJ101" i="31"/>
  <c r="HL101" i="31"/>
  <c r="HM101" i="31"/>
  <c r="HN101" i="31"/>
  <c r="HO101" i="31"/>
  <c r="HQ101" i="31"/>
  <c r="HR101" i="31"/>
  <c r="HS101" i="31"/>
  <c r="HT101" i="31"/>
  <c r="HV101" i="31"/>
  <c r="HW101" i="31"/>
  <c r="HX101" i="31"/>
  <c r="HY101" i="31"/>
  <c r="IA101" i="31"/>
  <c r="IB101" i="31"/>
  <c r="IC101" i="31"/>
  <c r="ID101" i="31"/>
  <c r="IF101" i="31"/>
  <c r="IG101" i="31"/>
  <c r="IH101" i="31"/>
  <c r="II101" i="31"/>
  <c r="IK101" i="31"/>
  <c r="IL101" i="31"/>
  <c r="IM101" i="31"/>
  <c r="IN101" i="31"/>
  <c r="IP101" i="31"/>
  <c r="IQ101" i="31"/>
  <c r="IR101" i="31"/>
  <c r="IS101" i="31"/>
  <c r="IU101" i="31"/>
  <c r="IV101" i="31"/>
  <c r="IW101" i="31"/>
  <c r="IX101" i="31"/>
  <c r="IZ101" i="31"/>
  <c r="JA101" i="31"/>
  <c r="JB101" i="31"/>
  <c r="JC101" i="31"/>
  <c r="JE101" i="31"/>
  <c r="JF101" i="31"/>
  <c r="JG101" i="31"/>
  <c r="JH101" i="31"/>
  <c r="JJ101" i="31"/>
  <c r="JK101" i="31"/>
  <c r="JL101" i="31"/>
  <c r="JM101" i="31"/>
  <c r="JO101" i="31"/>
  <c r="JP101" i="31"/>
  <c r="JQ101" i="31"/>
  <c r="JR101" i="31"/>
  <c r="JT101" i="31"/>
  <c r="JU101" i="31"/>
  <c r="JV101" i="31"/>
  <c r="JW101" i="31"/>
  <c r="JY101" i="31"/>
  <c r="JZ101" i="31"/>
  <c r="KA101" i="31"/>
  <c r="KB101" i="31"/>
  <c r="KD101" i="31"/>
  <c r="KE101" i="31"/>
  <c r="KF101" i="31"/>
  <c r="KG101" i="31"/>
  <c r="KI101" i="31"/>
  <c r="KJ101" i="31"/>
  <c r="KK101" i="31"/>
  <c r="KL101" i="31"/>
  <c r="KN101" i="31"/>
  <c r="KO101" i="31"/>
  <c r="KP101" i="31"/>
  <c r="KQ101" i="31"/>
  <c r="KS101" i="31"/>
  <c r="KT101" i="31"/>
  <c r="KU101" i="31"/>
  <c r="KV101" i="31"/>
  <c r="KX101" i="31"/>
  <c r="KY101" i="31"/>
  <c r="KZ101" i="31"/>
  <c r="LA101" i="31"/>
  <c r="LC101" i="31"/>
  <c r="LD101" i="31"/>
  <c r="LE101" i="31"/>
  <c r="LF101" i="31"/>
  <c r="LH101" i="31"/>
  <c r="LI101" i="31"/>
  <c r="LJ101" i="31"/>
  <c r="LK101" i="31"/>
  <c r="LM101" i="31"/>
  <c r="LN101" i="31"/>
  <c r="LO101" i="31"/>
  <c r="LP101" i="31"/>
  <c r="LR101" i="31"/>
  <c r="LS101" i="31"/>
  <c r="LT101" i="31"/>
  <c r="LU101" i="31"/>
  <c r="LW101" i="31"/>
  <c r="LX101" i="31"/>
  <c r="LY101" i="31"/>
  <c r="LZ101" i="31"/>
  <c r="MB101" i="31"/>
  <c r="MC101" i="31"/>
  <c r="MD101" i="31"/>
  <c r="ME101" i="31"/>
  <c r="MG101" i="31"/>
  <c r="MH101" i="31"/>
  <c r="MI101" i="31"/>
  <c r="MJ101" i="31"/>
  <c r="ML101" i="31"/>
  <c r="MM101" i="31"/>
  <c r="MN101" i="31"/>
  <c r="MO101" i="31"/>
  <c r="MQ101" i="31"/>
  <c r="MR101" i="31"/>
  <c r="MS101" i="31"/>
  <c r="MT101" i="31"/>
  <c r="MV101" i="31"/>
  <c r="MW101" i="31"/>
  <c r="MX101" i="31"/>
  <c r="MY101" i="31"/>
  <c r="NA101" i="31"/>
  <c r="NB101" i="31"/>
  <c r="NC101" i="31"/>
  <c r="ND101" i="31"/>
  <c r="NF101" i="31"/>
  <c r="NG101" i="31"/>
  <c r="NH101" i="31"/>
  <c r="NI101" i="31"/>
  <c r="NK101" i="31"/>
  <c r="NL101" i="31"/>
  <c r="NM101" i="31"/>
  <c r="NN101" i="31"/>
  <c r="NP101" i="31"/>
  <c r="NQ101" i="31"/>
  <c r="NR101" i="31"/>
  <c r="NS101" i="31"/>
  <c r="NU101" i="31"/>
  <c r="NV101" i="31"/>
  <c r="NW101" i="31"/>
  <c r="NX101" i="31"/>
  <c r="NZ101" i="31"/>
  <c r="OA101" i="31"/>
  <c r="OB101" i="31"/>
  <c r="OC101" i="31"/>
  <c r="OE101" i="31"/>
  <c r="OF101" i="31"/>
  <c r="OG101" i="31"/>
  <c r="OH101" i="31"/>
  <c r="OJ101" i="31"/>
  <c r="OK101" i="31"/>
  <c r="OL101" i="31"/>
  <c r="OM101" i="31"/>
  <c r="OO101" i="31"/>
  <c r="OP101" i="31"/>
  <c r="OQ101" i="31"/>
  <c r="OR101" i="31"/>
  <c r="OT101" i="31"/>
  <c r="OU101" i="31"/>
  <c r="OV101" i="31"/>
  <c r="OW101" i="31"/>
  <c r="OY101" i="31"/>
  <c r="OZ101" i="31"/>
  <c r="PA101" i="31"/>
  <c r="PB101" i="31"/>
  <c r="PD101" i="31"/>
  <c r="PE101" i="31"/>
  <c r="PF101" i="31"/>
  <c r="PG101" i="31"/>
  <c r="PI101" i="31"/>
  <c r="PJ101" i="31"/>
  <c r="PK101" i="31"/>
  <c r="PL101" i="31"/>
  <c r="PN101" i="31"/>
  <c r="PO101" i="31"/>
  <c r="PP101" i="31"/>
  <c r="PQ101" i="31"/>
  <c r="PS101" i="31"/>
  <c r="PT101" i="31"/>
  <c r="PU101" i="31"/>
  <c r="PV101" i="31"/>
  <c r="PX101" i="31"/>
  <c r="PY101" i="31"/>
  <c r="PZ101" i="31"/>
  <c r="QA101" i="31"/>
  <c r="QC101" i="31"/>
  <c r="QD101" i="31"/>
  <c r="QE101" i="31"/>
  <c r="QF101" i="31"/>
  <c r="QH101" i="31"/>
  <c r="QI101" i="31"/>
  <c r="QJ101" i="31"/>
  <c r="QK101" i="31"/>
  <c r="QM101" i="31"/>
  <c r="QN101" i="31"/>
  <c r="QO101" i="31"/>
  <c r="QP101" i="31"/>
  <c r="QR101" i="31"/>
  <c r="QS101" i="31"/>
  <c r="QT101" i="31"/>
  <c r="QU101" i="31"/>
  <c r="QW101" i="31"/>
  <c r="QX101" i="31"/>
  <c r="QY101" i="31"/>
  <c r="QZ101" i="31"/>
  <c r="RB101" i="31"/>
  <c r="RC101" i="31"/>
  <c r="RD101" i="31"/>
  <c r="RE101" i="31"/>
  <c r="RG101" i="31"/>
  <c r="RH101" i="31"/>
  <c r="RI101" i="31"/>
  <c r="RJ101" i="31"/>
  <c r="RL101" i="31"/>
  <c r="RM101" i="31"/>
  <c r="RN101" i="31"/>
  <c r="RO101" i="31"/>
  <c r="RQ101" i="31"/>
  <c r="RR101" i="31"/>
  <c r="RS101" i="31"/>
  <c r="RT101" i="31"/>
  <c r="RV101" i="31"/>
  <c r="RW101" i="31"/>
  <c r="RX101" i="31"/>
  <c r="RY101" i="31"/>
  <c r="SA101" i="31"/>
  <c r="AD93" i="30"/>
  <c r="AE93" i="30"/>
  <c r="AF93" i="30"/>
  <c r="AG93" i="30"/>
  <c r="AI93" i="30"/>
  <c r="AJ93" i="30"/>
  <c r="AK93" i="30"/>
  <c r="AL93" i="30"/>
  <c r="AN93" i="30"/>
  <c r="AO93" i="30"/>
  <c r="AP93" i="30"/>
  <c r="AQ93" i="30"/>
  <c r="AS93" i="30"/>
  <c r="AT93" i="30"/>
  <c r="AU93" i="30"/>
  <c r="AV93" i="30"/>
  <c r="AX93" i="30"/>
  <c r="AY93" i="30"/>
  <c r="AZ93" i="30"/>
  <c r="BA93" i="30"/>
  <c r="BC93" i="30"/>
  <c r="BD93" i="30"/>
  <c r="BE93" i="30"/>
  <c r="BF93" i="30"/>
  <c r="BH93" i="30"/>
  <c r="BI93" i="30"/>
  <c r="BJ93" i="30"/>
  <c r="BK93" i="30"/>
  <c r="BM93" i="30"/>
  <c r="BN93" i="30"/>
  <c r="BO93" i="30"/>
  <c r="BP93" i="30"/>
  <c r="BR93" i="30"/>
  <c r="BS93" i="30"/>
  <c r="BT93" i="30"/>
  <c r="BU93" i="30"/>
  <c r="BW93" i="30"/>
  <c r="BX93" i="30"/>
  <c r="BY93" i="30"/>
  <c r="BZ93" i="30"/>
  <c r="CB93" i="30"/>
  <c r="CC93" i="30"/>
  <c r="CD93" i="30"/>
  <c r="CE93" i="30"/>
  <c r="CG93" i="30"/>
  <c r="CH93" i="30"/>
  <c r="CI93" i="30"/>
  <c r="CJ93" i="30"/>
  <c r="CL93" i="30"/>
  <c r="CM93" i="30"/>
  <c r="CN93" i="30"/>
  <c r="CO93" i="30"/>
  <c r="CQ93" i="30"/>
  <c r="CR93" i="30"/>
  <c r="CS93" i="30"/>
  <c r="CT93" i="30"/>
  <c r="CV93" i="30"/>
  <c r="CW93" i="30"/>
  <c r="CX93" i="30"/>
  <c r="CY93" i="30"/>
  <c r="DA93" i="30"/>
  <c r="DB93" i="30"/>
  <c r="DC93" i="30"/>
  <c r="DD93" i="30"/>
  <c r="DF93" i="30"/>
  <c r="DG93" i="30"/>
  <c r="DH93" i="30"/>
  <c r="DI93" i="30"/>
  <c r="DK93" i="30"/>
  <c r="DL93" i="30"/>
  <c r="DM93" i="30"/>
  <c r="DN93" i="30"/>
  <c r="DP93" i="30"/>
  <c r="DQ93" i="30"/>
  <c r="DR93" i="30"/>
  <c r="DS93" i="30"/>
  <c r="DU93" i="30"/>
  <c r="DV93" i="30"/>
  <c r="DW93" i="30"/>
  <c r="DX93" i="30"/>
  <c r="DZ93" i="30"/>
  <c r="EA93" i="30"/>
  <c r="EB93" i="30"/>
  <c r="EC93" i="30"/>
  <c r="EE93" i="30"/>
  <c r="EF93" i="30"/>
  <c r="EG93" i="30"/>
  <c r="EH93" i="30"/>
  <c r="EJ93" i="30"/>
  <c r="EK93" i="30"/>
  <c r="EL93" i="30"/>
  <c r="EM93" i="30"/>
  <c r="EO93" i="30"/>
  <c r="EP93" i="30"/>
  <c r="EQ93" i="30"/>
  <c r="ER93" i="30"/>
  <c r="ET93" i="30"/>
  <c r="EU93" i="30"/>
  <c r="EV93" i="30"/>
  <c r="EW93" i="30"/>
  <c r="EY93" i="30"/>
  <c r="EZ93" i="30"/>
  <c r="FA93" i="30"/>
  <c r="FB93" i="30"/>
  <c r="FD93" i="30"/>
  <c r="FE93" i="30"/>
  <c r="FF93" i="30"/>
  <c r="FG93" i="30"/>
  <c r="FI93" i="30"/>
  <c r="FJ93" i="30"/>
  <c r="FK93" i="30"/>
  <c r="FL93" i="30"/>
  <c r="FN93" i="30"/>
  <c r="FO93" i="30"/>
  <c r="FP93" i="30"/>
  <c r="FQ93" i="30"/>
  <c r="FS93" i="30"/>
  <c r="FT93" i="30"/>
  <c r="FU93" i="30"/>
  <c r="FV93" i="30"/>
  <c r="FX93" i="30"/>
  <c r="FY93" i="30"/>
  <c r="FZ93" i="30"/>
  <c r="GA93" i="30"/>
  <c r="GC93" i="30"/>
  <c r="GD93" i="30"/>
  <c r="GE93" i="30"/>
  <c r="GF93" i="30"/>
  <c r="GH93" i="30"/>
  <c r="GI93" i="30"/>
  <c r="GJ93" i="30"/>
  <c r="GK93" i="30"/>
  <c r="GM93" i="30"/>
  <c r="GN93" i="30"/>
  <c r="GO93" i="30"/>
  <c r="GP93" i="30"/>
  <c r="GR93" i="30"/>
  <c r="GS93" i="30"/>
  <c r="GT93" i="30"/>
  <c r="GU93" i="30"/>
  <c r="GW93" i="30"/>
  <c r="GX93" i="30"/>
  <c r="GY93" i="30"/>
  <c r="GZ93" i="30"/>
  <c r="HB93" i="30"/>
  <c r="HC93" i="30"/>
  <c r="HD93" i="30"/>
  <c r="HE93" i="30"/>
  <c r="HG93" i="30"/>
  <c r="HH93" i="30"/>
  <c r="HI93" i="30"/>
  <c r="HJ93" i="30"/>
  <c r="HL93" i="30"/>
  <c r="HM93" i="30"/>
  <c r="HN93" i="30"/>
  <c r="HO93" i="30"/>
  <c r="HQ93" i="30"/>
  <c r="HR93" i="30"/>
  <c r="HS93" i="30"/>
  <c r="HT93" i="30"/>
  <c r="HV93" i="30"/>
  <c r="HW93" i="30"/>
  <c r="HX93" i="30"/>
  <c r="HY93" i="30"/>
  <c r="IA93" i="30"/>
  <c r="IB93" i="30"/>
  <c r="IC93" i="30"/>
  <c r="ID93" i="30"/>
  <c r="IF93" i="30"/>
  <c r="IG93" i="30"/>
  <c r="IH93" i="30"/>
  <c r="II93" i="30"/>
  <c r="IK93" i="30"/>
  <c r="IL93" i="30"/>
  <c r="IM93" i="30"/>
  <c r="IN93" i="30"/>
  <c r="IP93" i="30"/>
  <c r="IQ93" i="30"/>
  <c r="IR93" i="30"/>
  <c r="IS93" i="30"/>
  <c r="IU93" i="30"/>
  <c r="IV93" i="30"/>
  <c r="IW93" i="30"/>
  <c r="IX93" i="30"/>
  <c r="IZ93" i="30"/>
  <c r="JA93" i="30"/>
  <c r="JB93" i="30"/>
  <c r="JC93" i="30"/>
  <c r="JE93" i="30"/>
  <c r="JF93" i="30"/>
  <c r="JG93" i="30"/>
  <c r="JH93" i="30"/>
  <c r="JJ93" i="30"/>
  <c r="JK93" i="30"/>
  <c r="JL93" i="30"/>
  <c r="JM93" i="30"/>
  <c r="JO93" i="30"/>
  <c r="JP93" i="30"/>
  <c r="JQ93" i="30"/>
  <c r="JR93" i="30"/>
  <c r="JT93" i="30"/>
  <c r="JU93" i="30"/>
  <c r="JV93" i="30"/>
  <c r="JW93" i="30"/>
  <c r="JY93" i="30"/>
  <c r="JZ93" i="30"/>
  <c r="KA93" i="30"/>
  <c r="KB93" i="30"/>
  <c r="KD93" i="30"/>
  <c r="KE93" i="30"/>
  <c r="KF93" i="30"/>
  <c r="KG93" i="30"/>
  <c r="KI93" i="30"/>
  <c r="KJ93" i="30"/>
  <c r="KK93" i="30"/>
  <c r="KL93" i="30"/>
  <c r="KN93" i="30"/>
  <c r="KO93" i="30"/>
  <c r="KP93" i="30"/>
  <c r="KQ93" i="30"/>
  <c r="KS93" i="30"/>
  <c r="KT93" i="30"/>
  <c r="KU93" i="30"/>
  <c r="KV93" i="30"/>
  <c r="KX93" i="30"/>
  <c r="KY93" i="30"/>
  <c r="KZ93" i="30"/>
  <c r="LA93" i="30"/>
  <c r="LC93" i="30"/>
  <c r="LD93" i="30"/>
  <c r="LE93" i="30"/>
  <c r="LF93" i="30"/>
  <c r="LH93" i="30"/>
  <c r="LI93" i="30"/>
  <c r="LJ93" i="30"/>
  <c r="LK93" i="30"/>
  <c r="LM93" i="30"/>
  <c r="LN93" i="30"/>
  <c r="LO93" i="30"/>
  <c r="LP93" i="30"/>
  <c r="LR93" i="30"/>
  <c r="LS93" i="30"/>
  <c r="LT93" i="30"/>
  <c r="LU93" i="30"/>
  <c r="LW93" i="30"/>
  <c r="LX93" i="30"/>
  <c r="LY93" i="30"/>
  <c r="LZ93" i="30"/>
  <c r="MB93" i="30"/>
  <c r="MC93" i="30"/>
  <c r="MD93" i="30"/>
  <c r="ME93" i="30"/>
  <c r="MG93" i="30"/>
  <c r="MH93" i="30"/>
  <c r="MI93" i="30"/>
  <c r="MJ93" i="30"/>
  <c r="ML93" i="30"/>
  <c r="MM93" i="30"/>
  <c r="MN93" i="30"/>
  <c r="MO93" i="30"/>
  <c r="MQ93" i="30"/>
  <c r="MR93" i="30"/>
  <c r="MS93" i="30"/>
  <c r="MT93" i="30"/>
  <c r="MV93" i="30"/>
  <c r="MW93" i="30"/>
  <c r="MX93" i="30"/>
  <c r="MY93" i="30"/>
  <c r="NA93" i="30"/>
  <c r="NB93" i="30"/>
  <c r="NC93" i="30"/>
  <c r="ND93" i="30"/>
  <c r="NF93" i="30"/>
  <c r="NG93" i="30"/>
  <c r="NH93" i="30"/>
  <c r="NI93" i="30"/>
  <c r="NK93" i="30"/>
  <c r="NL93" i="30"/>
  <c r="NM93" i="30"/>
  <c r="NN93" i="30"/>
  <c r="NP93" i="30"/>
  <c r="NQ93" i="30"/>
  <c r="NR93" i="30"/>
  <c r="NS93" i="30"/>
  <c r="NU93" i="30"/>
  <c r="NV93" i="30"/>
  <c r="NW93" i="30"/>
  <c r="NX93" i="30"/>
  <c r="NZ93" i="30"/>
  <c r="OA93" i="30"/>
  <c r="OB93" i="30"/>
  <c r="OC93" i="30"/>
  <c r="OE93" i="30"/>
  <c r="OF93" i="30"/>
  <c r="OG93" i="30"/>
  <c r="OH93" i="30"/>
  <c r="OJ93" i="30"/>
  <c r="OK93" i="30"/>
  <c r="OL93" i="30"/>
  <c r="OM93" i="30"/>
  <c r="OO93" i="30"/>
  <c r="OP93" i="30"/>
  <c r="OQ93" i="30"/>
  <c r="OR93" i="30"/>
  <c r="OT93" i="30"/>
  <c r="OU93" i="30"/>
  <c r="OV93" i="30"/>
  <c r="OW93" i="30"/>
  <c r="OY93" i="30"/>
  <c r="OZ93" i="30"/>
  <c r="PA93" i="30"/>
  <c r="PB93" i="30"/>
  <c r="PD93" i="30"/>
  <c r="PE93" i="30"/>
  <c r="PF93" i="30"/>
  <c r="PG93" i="30"/>
  <c r="PI93" i="30"/>
  <c r="PJ93" i="30"/>
  <c r="PK93" i="30"/>
  <c r="PL93" i="30"/>
  <c r="PN93" i="30"/>
  <c r="PO93" i="30"/>
  <c r="PP93" i="30"/>
  <c r="PQ93" i="30"/>
  <c r="PS93" i="30"/>
  <c r="PT93" i="30"/>
  <c r="PU93" i="30"/>
  <c r="PV93" i="30"/>
  <c r="PX93" i="30"/>
  <c r="PY93" i="30"/>
  <c r="PZ93" i="30"/>
  <c r="QA93" i="30"/>
  <c r="QC93" i="30"/>
  <c r="QD93" i="30"/>
  <c r="QE93" i="30"/>
  <c r="QF93" i="30"/>
  <c r="QH93" i="30"/>
  <c r="QI93" i="30"/>
  <c r="QJ93" i="30"/>
  <c r="QK93" i="30"/>
  <c r="QM93" i="30"/>
  <c r="QN93" i="30"/>
  <c r="QO93" i="30"/>
  <c r="QP93" i="30"/>
  <c r="QR93" i="30"/>
  <c r="QS93" i="30"/>
  <c r="QT93" i="30"/>
  <c r="QU93" i="30"/>
  <c r="QW93" i="30"/>
  <c r="QX93" i="30"/>
  <c r="QY93" i="30"/>
  <c r="QZ93" i="30"/>
  <c r="RB93" i="30"/>
  <c r="RC93" i="30"/>
  <c r="RD93" i="30"/>
  <c r="RE93" i="30"/>
  <c r="RG93" i="30"/>
  <c r="RH93" i="30"/>
  <c r="RI93" i="30"/>
  <c r="RJ93" i="30"/>
  <c r="RL93" i="30"/>
  <c r="RM93" i="30"/>
  <c r="RN93" i="30"/>
  <c r="RO93" i="30"/>
  <c r="RQ93" i="30"/>
  <c r="RR93" i="30"/>
  <c r="RS93" i="30"/>
  <c r="RT93" i="30"/>
  <c r="RV93" i="30"/>
  <c r="RW93" i="30"/>
  <c r="RX93" i="30"/>
  <c r="RY93" i="30"/>
  <c r="SA93" i="30"/>
  <c r="AD94" i="30"/>
  <c r="AE94" i="30"/>
  <c r="AF94" i="30"/>
  <c r="AG94" i="30"/>
  <c r="AI94" i="30"/>
  <c r="AJ94" i="30"/>
  <c r="AK94" i="30"/>
  <c r="AL94" i="30"/>
  <c r="AN94" i="30"/>
  <c r="AO94" i="30"/>
  <c r="AP94" i="30"/>
  <c r="AQ94" i="30"/>
  <c r="AS94" i="30"/>
  <c r="AT94" i="30"/>
  <c r="AU94" i="30"/>
  <c r="AV94" i="30"/>
  <c r="AX94" i="30"/>
  <c r="AY94" i="30"/>
  <c r="AZ94" i="30"/>
  <c r="BA94" i="30"/>
  <c r="BC94" i="30"/>
  <c r="BD94" i="30"/>
  <c r="BE94" i="30"/>
  <c r="BF94" i="30"/>
  <c r="BH94" i="30"/>
  <c r="BI94" i="30"/>
  <c r="BJ94" i="30"/>
  <c r="BK94" i="30"/>
  <c r="BM94" i="30"/>
  <c r="BN94" i="30"/>
  <c r="BO94" i="30"/>
  <c r="BP94" i="30"/>
  <c r="BR94" i="30"/>
  <c r="BS94" i="30"/>
  <c r="BT94" i="30"/>
  <c r="BU94" i="30"/>
  <c r="BW94" i="30"/>
  <c r="BX94" i="30"/>
  <c r="BY94" i="30"/>
  <c r="BZ94" i="30"/>
  <c r="CB94" i="30"/>
  <c r="CC94" i="30"/>
  <c r="CD94" i="30"/>
  <c r="CE94" i="30"/>
  <c r="CG94" i="30"/>
  <c r="CH94" i="30"/>
  <c r="CI94" i="30"/>
  <c r="CJ94" i="30"/>
  <c r="CL94" i="30"/>
  <c r="CM94" i="30"/>
  <c r="CN94" i="30"/>
  <c r="CO94" i="30"/>
  <c r="CQ94" i="30"/>
  <c r="CR94" i="30"/>
  <c r="CS94" i="30"/>
  <c r="CT94" i="30"/>
  <c r="CV94" i="30"/>
  <c r="CW94" i="30"/>
  <c r="CX94" i="30"/>
  <c r="CY94" i="30"/>
  <c r="DA94" i="30"/>
  <c r="DB94" i="30"/>
  <c r="DC94" i="30"/>
  <c r="DD94" i="30"/>
  <c r="DF94" i="30"/>
  <c r="DG94" i="30"/>
  <c r="DH94" i="30"/>
  <c r="DI94" i="30"/>
  <c r="DK94" i="30"/>
  <c r="DL94" i="30"/>
  <c r="DM94" i="30"/>
  <c r="DN94" i="30"/>
  <c r="DP94" i="30"/>
  <c r="DQ94" i="30"/>
  <c r="DR94" i="30"/>
  <c r="DS94" i="30"/>
  <c r="DU94" i="30"/>
  <c r="DV94" i="30"/>
  <c r="DW94" i="30"/>
  <c r="DX94" i="30"/>
  <c r="DZ94" i="30"/>
  <c r="EA94" i="30"/>
  <c r="EB94" i="30"/>
  <c r="EC94" i="30"/>
  <c r="EE94" i="30"/>
  <c r="EF94" i="30"/>
  <c r="EG94" i="30"/>
  <c r="EH94" i="30"/>
  <c r="EJ94" i="30"/>
  <c r="EK94" i="30"/>
  <c r="EL94" i="30"/>
  <c r="EM94" i="30"/>
  <c r="EO94" i="30"/>
  <c r="EP94" i="30"/>
  <c r="EQ94" i="30"/>
  <c r="ER94" i="30"/>
  <c r="ET94" i="30"/>
  <c r="EU94" i="30"/>
  <c r="EV94" i="30"/>
  <c r="EW94" i="30"/>
  <c r="EY94" i="30"/>
  <c r="EZ94" i="30"/>
  <c r="FA94" i="30"/>
  <c r="FB94" i="30"/>
  <c r="FD94" i="30"/>
  <c r="FE94" i="30"/>
  <c r="FF94" i="30"/>
  <c r="FG94" i="30"/>
  <c r="FI94" i="30"/>
  <c r="FJ94" i="30"/>
  <c r="FK94" i="30"/>
  <c r="FL94" i="30"/>
  <c r="FN94" i="30"/>
  <c r="FO94" i="30"/>
  <c r="FP94" i="30"/>
  <c r="FQ94" i="30"/>
  <c r="FS94" i="30"/>
  <c r="FT94" i="30"/>
  <c r="FU94" i="30"/>
  <c r="FV94" i="30"/>
  <c r="FX94" i="30"/>
  <c r="FY94" i="30"/>
  <c r="FZ94" i="30"/>
  <c r="GA94" i="30"/>
  <c r="GC94" i="30"/>
  <c r="GD94" i="30"/>
  <c r="GE94" i="30"/>
  <c r="GF94" i="30"/>
  <c r="GH94" i="30"/>
  <c r="GI94" i="30"/>
  <c r="GJ94" i="30"/>
  <c r="GK94" i="30"/>
  <c r="GM94" i="30"/>
  <c r="GN94" i="30"/>
  <c r="GO94" i="30"/>
  <c r="GP94" i="30"/>
  <c r="GR94" i="30"/>
  <c r="GS94" i="30"/>
  <c r="GT94" i="30"/>
  <c r="GU94" i="30"/>
  <c r="GW94" i="30"/>
  <c r="GX94" i="30"/>
  <c r="GY94" i="30"/>
  <c r="GZ94" i="30"/>
  <c r="HB94" i="30"/>
  <c r="HC94" i="30"/>
  <c r="HD94" i="30"/>
  <c r="HE94" i="30"/>
  <c r="HG94" i="30"/>
  <c r="HH94" i="30"/>
  <c r="HI94" i="30"/>
  <c r="HJ94" i="30"/>
  <c r="HL94" i="30"/>
  <c r="HM94" i="30"/>
  <c r="HN94" i="30"/>
  <c r="HO94" i="30"/>
  <c r="HQ94" i="30"/>
  <c r="HR94" i="30"/>
  <c r="HS94" i="30"/>
  <c r="HT94" i="30"/>
  <c r="HV94" i="30"/>
  <c r="HW94" i="30"/>
  <c r="HX94" i="30"/>
  <c r="HY94" i="30"/>
  <c r="IA94" i="30"/>
  <c r="IB94" i="30"/>
  <c r="IC94" i="30"/>
  <c r="ID94" i="30"/>
  <c r="IF94" i="30"/>
  <c r="IG94" i="30"/>
  <c r="IH94" i="30"/>
  <c r="II94" i="30"/>
  <c r="IK94" i="30"/>
  <c r="IL94" i="30"/>
  <c r="IM94" i="30"/>
  <c r="IN94" i="30"/>
  <c r="IP94" i="30"/>
  <c r="IQ94" i="30"/>
  <c r="IR94" i="30"/>
  <c r="IS94" i="30"/>
  <c r="IU94" i="30"/>
  <c r="IV94" i="30"/>
  <c r="IW94" i="30"/>
  <c r="IX94" i="30"/>
  <c r="IZ94" i="30"/>
  <c r="JA94" i="30"/>
  <c r="JB94" i="30"/>
  <c r="JC94" i="30"/>
  <c r="JE94" i="30"/>
  <c r="JF94" i="30"/>
  <c r="JG94" i="30"/>
  <c r="JH94" i="30"/>
  <c r="JJ94" i="30"/>
  <c r="JK94" i="30"/>
  <c r="JL94" i="30"/>
  <c r="JM94" i="30"/>
  <c r="JO94" i="30"/>
  <c r="JP94" i="30"/>
  <c r="JQ94" i="30"/>
  <c r="JR94" i="30"/>
  <c r="JT94" i="30"/>
  <c r="JU94" i="30"/>
  <c r="JV94" i="30"/>
  <c r="JW94" i="30"/>
  <c r="JY94" i="30"/>
  <c r="JZ94" i="30"/>
  <c r="KA94" i="30"/>
  <c r="KB94" i="30"/>
  <c r="KD94" i="30"/>
  <c r="KE94" i="30"/>
  <c r="KF94" i="30"/>
  <c r="KG94" i="30"/>
  <c r="KI94" i="30"/>
  <c r="KJ94" i="30"/>
  <c r="KK94" i="30"/>
  <c r="KL94" i="30"/>
  <c r="KN94" i="30"/>
  <c r="KO94" i="30"/>
  <c r="KP94" i="30"/>
  <c r="KQ94" i="30"/>
  <c r="KS94" i="30"/>
  <c r="KT94" i="30"/>
  <c r="KU94" i="30"/>
  <c r="KV94" i="30"/>
  <c r="KX94" i="30"/>
  <c r="KY94" i="30"/>
  <c r="KZ94" i="30"/>
  <c r="LA94" i="30"/>
  <c r="LC94" i="30"/>
  <c r="LD94" i="30"/>
  <c r="LE94" i="30"/>
  <c r="LF94" i="30"/>
  <c r="LH94" i="30"/>
  <c r="LI94" i="30"/>
  <c r="LJ94" i="30"/>
  <c r="LK94" i="30"/>
  <c r="LM94" i="30"/>
  <c r="LN94" i="30"/>
  <c r="LO94" i="30"/>
  <c r="LP94" i="30"/>
  <c r="LR94" i="30"/>
  <c r="LS94" i="30"/>
  <c r="LT94" i="30"/>
  <c r="LU94" i="30"/>
  <c r="LW94" i="30"/>
  <c r="LX94" i="30"/>
  <c r="LY94" i="30"/>
  <c r="LZ94" i="30"/>
  <c r="MB94" i="30"/>
  <c r="MC94" i="30"/>
  <c r="MD94" i="30"/>
  <c r="ME94" i="30"/>
  <c r="MG94" i="30"/>
  <c r="MH94" i="30"/>
  <c r="MI94" i="30"/>
  <c r="MJ94" i="30"/>
  <c r="ML94" i="30"/>
  <c r="MM94" i="30"/>
  <c r="MN94" i="30"/>
  <c r="MO94" i="30"/>
  <c r="MQ94" i="30"/>
  <c r="MR94" i="30"/>
  <c r="MS94" i="30"/>
  <c r="MT94" i="30"/>
  <c r="MV94" i="30"/>
  <c r="MW94" i="30"/>
  <c r="MX94" i="30"/>
  <c r="MY94" i="30"/>
  <c r="NA94" i="30"/>
  <c r="NB94" i="30"/>
  <c r="NC94" i="30"/>
  <c r="ND94" i="30"/>
  <c r="NF94" i="30"/>
  <c r="NG94" i="30"/>
  <c r="NH94" i="30"/>
  <c r="NI94" i="30"/>
  <c r="NK94" i="30"/>
  <c r="NL94" i="30"/>
  <c r="NM94" i="30"/>
  <c r="NN94" i="30"/>
  <c r="NP94" i="30"/>
  <c r="NQ94" i="30"/>
  <c r="NR94" i="30"/>
  <c r="NS94" i="30"/>
  <c r="NU94" i="30"/>
  <c r="NV94" i="30"/>
  <c r="NW94" i="30"/>
  <c r="NX94" i="30"/>
  <c r="NZ94" i="30"/>
  <c r="OA94" i="30"/>
  <c r="OB94" i="30"/>
  <c r="OC94" i="30"/>
  <c r="OE94" i="30"/>
  <c r="OF94" i="30"/>
  <c r="OG94" i="30"/>
  <c r="OH94" i="30"/>
  <c r="OJ94" i="30"/>
  <c r="OK94" i="30"/>
  <c r="OL94" i="30"/>
  <c r="OM94" i="30"/>
  <c r="OO94" i="30"/>
  <c r="OP94" i="30"/>
  <c r="OQ94" i="30"/>
  <c r="OR94" i="30"/>
  <c r="OT94" i="30"/>
  <c r="OU94" i="30"/>
  <c r="OV94" i="30"/>
  <c r="OW94" i="30"/>
  <c r="OY94" i="30"/>
  <c r="OZ94" i="30"/>
  <c r="PA94" i="30"/>
  <c r="PB94" i="30"/>
  <c r="PD94" i="30"/>
  <c r="PE94" i="30"/>
  <c r="PF94" i="30"/>
  <c r="PG94" i="30"/>
  <c r="PI94" i="30"/>
  <c r="PJ94" i="30"/>
  <c r="PK94" i="30"/>
  <c r="PL94" i="30"/>
  <c r="PN94" i="30"/>
  <c r="PO94" i="30"/>
  <c r="PP94" i="30"/>
  <c r="PQ94" i="30"/>
  <c r="PS94" i="30"/>
  <c r="PT94" i="30"/>
  <c r="PU94" i="30"/>
  <c r="PV94" i="30"/>
  <c r="PX94" i="30"/>
  <c r="PY94" i="30"/>
  <c r="PZ94" i="30"/>
  <c r="QA94" i="30"/>
  <c r="QC94" i="30"/>
  <c r="QD94" i="30"/>
  <c r="QE94" i="30"/>
  <c r="QF94" i="30"/>
  <c r="QH94" i="30"/>
  <c r="QI94" i="30"/>
  <c r="QJ94" i="30"/>
  <c r="QK94" i="30"/>
  <c r="QM94" i="30"/>
  <c r="QN94" i="30"/>
  <c r="QO94" i="30"/>
  <c r="QP94" i="30"/>
  <c r="QR94" i="30"/>
  <c r="QS94" i="30"/>
  <c r="QT94" i="30"/>
  <c r="QU94" i="30"/>
  <c r="QW94" i="30"/>
  <c r="QX94" i="30"/>
  <c r="QY94" i="30"/>
  <c r="QZ94" i="30"/>
  <c r="RB94" i="30"/>
  <c r="RC94" i="30"/>
  <c r="RD94" i="30"/>
  <c r="RE94" i="30"/>
  <c r="RG94" i="30"/>
  <c r="RH94" i="30"/>
  <c r="RI94" i="30"/>
  <c r="RJ94" i="30"/>
  <c r="RL94" i="30"/>
  <c r="RM94" i="30"/>
  <c r="RN94" i="30"/>
  <c r="RO94" i="30"/>
  <c r="RQ94" i="30"/>
  <c r="RR94" i="30"/>
  <c r="RS94" i="30"/>
  <c r="RT94" i="30"/>
  <c r="RV94" i="30"/>
  <c r="RW94" i="30"/>
  <c r="RX94" i="30"/>
  <c r="RY94" i="30"/>
  <c r="SA94" i="30"/>
  <c r="AD95" i="30"/>
  <c r="AE95" i="30"/>
  <c r="AF95" i="30"/>
  <c r="AG95" i="30"/>
  <c r="AI95" i="30"/>
  <c r="AJ95" i="30"/>
  <c r="AK95" i="30"/>
  <c r="AL95" i="30"/>
  <c r="AN95" i="30"/>
  <c r="AO95" i="30"/>
  <c r="AP95" i="30"/>
  <c r="AQ95" i="30"/>
  <c r="AS95" i="30"/>
  <c r="AT95" i="30"/>
  <c r="AU95" i="30"/>
  <c r="AV95" i="30"/>
  <c r="AX95" i="30"/>
  <c r="AY95" i="30"/>
  <c r="AZ95" i="30"/>
  <c r="BA95" i="30"/>
  <c r="BC95" i="30"/>
  <c r="BD95" i="30"/>
  <c r="BE95" i="30"/>
  <c r="BF95" i="30"/>
  <c r="BH95" i="30"/>
  <c r="BI95" i="30"/>
  <c r="BJ95" i="30"/>
  <c r="BK95" i="30"/>
  <c r="BM95" i="30"/>
  <c r="BN95" i="30"/>
  <c r="BO95" i="30"/>
  <c r="BP95" i="30"/>
  <c r="BR95" i="30"/>
  <c r="BS95" i="30"/>
  <c r="BT95" i="30"/>
  <c r="BU95" i="30"/>
  <c r="BW95" i="30"/>
  <c r="BX95" i="30"/>
  <c r="BY95" i="30"/>
  <c r="BZ95" i="30"/>
  <c r="CB95" i="30"/>
  <c r="CC95" i="30"/>
  <c r="CD95" i="30"/>
  <c r="CE95" i="30"/>
  <c r="CG95" i="30"/>
  <c r="CH95" i="30"/>
  <c r="CI95" i="30"/>
  <c r="CJ95" i="30"/>
  <c r="CL95" i="30"/>
  <c r="CM95" i="30"/>
  <c r="CN95" i="30"/>
  <c r="CO95" i="30"/>
  <c r="CQ95" i="30"/>
  <c r="CR95" i="30"/>
  <c r="CS95" i="30"/>
  <c r="CT95" i="30"/>
  <c r="CV95" i="30"/>
  <c r="CW95" i="30"/>
  <c r="CX95" i="30"/>
  <c r="CY95" i="30"/>
  <c r="DA95" i="30"/>
  <c r="DB95" i="30"/>
  <c r="DC95" i="30"/>
  <c r="DD95" i="30"/>
  <c r="DF95" i="30"/>
  <c r="DG95" i="30"/>
  <c r="DH95" i="30"/>
  <c r="DI95" i="30"/>
  <c r="DK95" i="30"/>
  <c r="DL95" i="30"/>
  <c r="DM95" i="30"/>
  <c r="DN95" i="30"/>
  <c r="DP95" i="30"/>
  <c r="DQ95" i="30"/>
  <c r="DR95" i="30"/>
  <c r="DS95" i="30"/>
  <c r="DU95" i="30"/>
  <c r="DV95" i="30"/>
  <c r="DW95" i="30"/>
  <c r="DX95" i="30"/>
  <c r="DZ95" i="30"/>
  <c r="EA95" i="30"/>
  <c r="EB95" i="30"/>
  <c r="EC95" i="30"/>
  <c r="EE95" i="30"/>
  <c r="EF95" i="30"/>
  <c r="EG95" i="30"/>
  <c r="EH95" i="30"/>
  <c r="EJ95" i="30"/>
  <c r="EK95" i="30"/>
  <c r="EL95" i="30"/>
  <c r="EM95" i="30"/>
  <c r="EO95" i="30"/>
  <c r="EP95" i="30"/>
  <c r="EQ95" i="30"/>
  <c r="ER95" i="30"/>
  <c r="ET95" i="30"/>
  <c r="EU95" i="30"/>
  <c r="EV95" i="30"/>
  <c r="EW95" i="30"/>
  <c r="EY95" i="30"/>
  <c r="EZ95" i="30"/>
  <c r="FA95" i="30"/>
  <c r="FB95" i="30"/>
  <c r="FD95" i="30"/>
  <c r="FE95" i="30"/>
  <c r="FF95" i="30"/>
  <c r="FG95" i="30"/>
  <c r="FI95" i="30"/>
  <c r="FJ95" i="30"/>
  <c r="FK95" i="30"/>
  <c r="FL95" i="30"/>
  <c r="FN95" i="30"/>
  <c r="FO95" i="30"/>
  <c r="FP95" i="30"/>
  <c r="FQ95" i="30"/>
  <c r="FS95" i="30"/>
  <c r="FT95" i="30"/>
  <c r="FU95" i="30"/>
  <c r="FV95" i="30"/>
  <c r="FX95" i="30"/>
  <c r="FY95" i="30"/>
  <c r="FZ95" i="30"/>
  <c r="GA95" i="30"/>
  <c r="GC95" i="30"/>
  <c r="GD95" i="30"/>
  <c r="GE95" i="30"/>
  <c r="GF95" i="30"/>
  <c r="GH95" i="30"/>
  <c r="GI95" i="30"/>
  <c r="GJ95" i="30"/>
  <c r="GK95" i="30"/>
  <c r="GM95" i="30"/>
  <c r="GN95" i="30"/>
  <c r="GO95" i="30"/>
  <c r="GP95" i="30"/>
  <c r="GR95" i="30"/>
  <c r="GS95" i="30"/>
  <c r="GT95" i="30"/>
  <c r="GU95" i="30"/>
  <c r="GW95" i="30"/>
  <c r="GX95" i="30"/>
  <c r="GY95" i="30"/>
  <c r="GZ95" i="30"/>
  <c r="HB95" i="30"/>
  <c r="HC95" i="30"/>
  <c r="HD95" i="30"/>
  <c r="HE95" i="30"/>
  <c r="HG95" i="30"/>
  <c r="HH95" i="30"/>
  <c r="HI95" i="30"/>
  <c r="HJ95" i="30"/>
  <c r="HL95" i="30"/>
  <c r="HM95" i="30"/>
  <c r="HN95" i="30"/>
  <c r="HO95" i="30"/>
  <c r="HQ95" i="30"/>
  <c r="HR95" i="30"/>
  <c r="HS95" i="30"/>
  <c r="HT95" i="30"/>
  <c r="HV95" i="30"/>
  <c r="HW95" i="30"/>
  <c r="HX95" i="30"/>
  <c r="HY95" i="30"/>
  <c r="IA95" i="30"/>
  <c r="IB95" i="30"/>
  <c r="IC95" i="30"/>
  <c r="ID95" i="30"/>
  <c r="IF95" i="30"/>
  <c r="IG95" i="30"/>
  <c r="IH95" i="30"/>
  <c r="II95" i="30"/>
  <c r="IK95" i="30"/>
  <c r="IL95" i="30"/>
  <c r="IM95" i="30"/>
  <c r="IN95" i="30"/>
  <c r="IP95" i="30"/>
  <c r="IQ95" i="30"/>
  <c r="IR95" i="30"/>
  <c r="IS95" i="30"/>
  <c r="IU95" i="30"/>
  <c r="IV95" i="30"/>
  <c r="IW95" i="30"/>
  <c r="IX95" i="30"/>
  <c r="IZ95" i="30"/>
  <c r="JA95" i="30"/>
  <c r="JB95" i="30"/>
  <c r="JC95" i="30"/>
  <c r="JE95" i="30"/>
  <c r="JF95" i="30"/>
  <c r="JG95" i="30"/>
  <c r="JH95" i="30"/>
  <c r="JJ95" i="30"/>
  <c r="JK95" i="30"/>
  <c r="JL95" i="30"/>
  <c r="JM95" i="30"/>
  <c r="JO95" i="30"/>
  <c r="JP95" i="30"/>
  <c r="JQ95" i="30"/>
  <c r="JR95" i="30"/>
  <c r="JT95" i="30"/>
  <c r="JU95" i="30"/>
  <c r="JV95" i="30"/>
  <c r="JW95" i="30"/>
  <c r="JY95" i="30"/>
  <c r="JZ95" i="30"/>
  <c r="KA95" i="30"/>
  <c r="KB95" i="30"/>
  <c r="KD95" i="30"/>
  <c r="KE95" i="30"/>
  <c r="KF95" i="30"/>
  <c r="KG95" i="30"/>
  <c r="KI95" i="30"/>
  <c r="KJ95" i="30"/>
  <c r="KK95" i="30"/>
  <c r="KL95" i="30"/>
  <c r="KN95" i="30"/>
  <c r="KO95" i="30"/>
  <c r="KP95" i="30"/>
  <c r="KQ95" i="30"/>
  <c r="KS95" i="30"/>
  <c r="KT95" i="30"/>
  <c r="KU95" i="30"/>
  <c r="KV95" i="30"/>
  <c r="KX95" i="30"/>
  <c r="KY95" i="30"/>
  <c r="KZ95" i="30"/>
  <c r="LA95" i="30"/>
  <c r="LC95" i="30"/>
  <c r="LD95" i="30"/>
  <c r="LE95" i="30"/>
  <c r="LF95" i="30"/>
  <c r="LH95" i="30"/>
  <c r="LI95" i="30"/>
  <c r="LJ95" i="30"/>
  <c r="LK95" i="30"/>
  <c r="LM95" i="30"/>
  <c r="LN95" i="30"/>
  <c r="LO95" i="30"/>
  <c r="LP95" i="30"/>
  <c r="LR95" i="30"/>
  <c r="LS95" i="30"/>
  <c r="LT95" i="30"/>
  <c r="LU95" i="30"/>
  <c r="LW95" i="30"/>
  <c r="LX95" i="30"/>
  <c r="LY95" i="30"/>
  <c r="LZ95" i="30"/>
  <c r="MB95" i="30"/>
  <c r="MC95" i="30"/>
  <c r="MD95" i="30"/>
  <c r="ME95" i="30"/>
  <c r="MG95" i="30"/>
  <c r="MH95" i="30"/>
  <c r="MI95" i="30"/>
  <c r="MJ95" i="30"/>
  <c r="ML95" i="30"/>
  <c r="MM95" i="30"/>
  <c r="MN95" i="30"/>
  <c r="MO95" i="30"/>
  <c r="MQ95" i="30"/>
  <c r="MR95" i="30"/>
  <c r="MS95" i="30"/>
  <c r="MT95" i="30"/>
  <c r="MV95" i="30"/>
  <c r="MW95" i="30"/>
  <c r="MX95" i="30"/>
  <c r="MY95" i="30"/>
  <c r="NA95" i="30"/>
  <c r="NB95" i="30"/>
  <c r="NC95" i="30"/>
  <c r="ND95" i="30"/>
  <c r="NF95" i="30"/>
  <c r="NG95" i="30"/>
  <c r="NH95" i="30"/>
  <c r="NI95" i="30"/>
  <c r="NK95" i="30"/>
  <c r="NL95" i="30"/>
  <c r="NM95" i="30"/>
  <c r="NN95" i="30"/>
  <c r="NP95" i="30"/>
  <c r="NQ95" i="30"/>
  <c r="NR95" i="30"/>
  <c r="NS95" i="30"/>
  <c r="NU95" i="30"/>
  <c r="NV95" i="30"/>
  <c r="NW95" i="30"/>
  <c r="NX95" i="30"/>
  <c r="NZ95" i="30"/>
  <c r="OA95" i="30"/>
  <c r="OB95" i="30"/>
  <c r="OC95" i="30"/>
  <c r="OE95" i="30"/>
  <c r="OF95" i="30"/>
  <c r="OG95" i="30"/>
  <c r="OH95" i="30"/>
  <c r="OJ95" i="30"/>
  <c r="OK95" i="30"/>
  <c r="OL95" i="30"/>
  <c r="OM95" i="30"/>
  <c r="OO95" i="30"/>
  <c r="OP95" i="30"/>
  <c r="OQ95" i="30"/>
  <c r="OR95" i="30"/>
  <c r="OT95" i="30"/>
  <c r="OU95" i="30"/>
  <c r="OV95" i="30"/>
  <c r="OW95" i="30"/>
  <c r="OY95" i="30"/>
  <c r="OZ95" i="30"/>
  <c r="PA95" i="30"/>
  <c r="PB95" i="30"/>
  <c r="PD95" i="30"/>
  <c r="PE95" i="30"/>
  <c r="PF95" i="30"/>
  <c r="PG95" i="30"/>
  <c r="PI95" i="30"/>
  <c r="PJ95" i="30"/>
  <c r="PK95" i="30"/>
  <c r="PL95" i="30"/>
  <c r="PN95" i="30"/>
  <c r="PO95" i="30"/>
  <c r="PP95" i="30"/>
  <c r="PQ95" i="30"/>
  <c r="PS95" i="30"/>
  <c r="PT95" i="30"/>
  <c r="PU95" i="30"/>
  <c r="PV95" i="30"/>
  <c r="PX95" i="30"/>
  <c r="PY95" i="30"/>
  <c r="PZ95" i="30"/>
  <c r="QA95" i="30"/>
  <c r="QC95" i="30"/>
  <c r="QD95" i="30"/>
  <c r="QE95" i="30"/>
  <c r="QF95" i="30"/>
  <c r="QH95" i="30"/>
  <c r="QI95" i="30"/>
  <c r="QJ95" i="30"/>
  <c r="QK95" i="30"/>
  <c r="QM95" i="30"/>
  <c r="QN95" i="30"/>
  <c r="QO95" i="30"/>
  <c r="QP95" i="30"/>
  <c r="QR95" i="30"/>
  <c r="QS95" i="30"/>
  <c r="QT95" i="30"/>
  <c r="QU95" i="30"/>
  <c r="QW95" i="30"/>
  <c r="QX95" i="30"/>
  <c r="QY95" i="30"/>
  <c r="QZ95" i="30"/>
  <c r="RB95" i="30"/>
  <c r="RC95" i="30"/>
  <c r="RD95" i="30"/>
  <c r="RE95" i="30"/>
  <c r="RG95" i="30"/>
  <c r="RH95" i="30"/>
  <c r="RI95" i="30"/>
  <c r="RJ95" i="30"/>
  <c r="RL95" i="30"/>
  <c r="RM95" i="30"/>
  <c r="RN95" i="30"/>
  <c r="RO95" i="30"/>
  <c r="RQ95" i="30"/>
  <c r="RR95" i="30"/>
  <c r="RS95" i="30"/>
  <c r="RT95" i="30"/>
  <c r="RV95" i="30"/>
  <c r="RW95" i="30"/>
  <c r="RX95" i="30"/>
  <c r="RY95" i="30"/>
  <c r="SA95" i="30"/>
  <c r="AD96" i="30"/>
  <c r="AE96" i="30"/>
  <c r="AF96" i="30"/>
  <c r="AG96" i="30"/>
  <c r="AI96" i="30"/>
  <c r="AJ96" i="30"/>
  <c r="AK96" i="30"/>
  <c r="AL96" i="30"/>
  <c r="AN96" i="30"/>
  <c r="AO96" i="30"/>
  <c r="AP96" i="30"/>
  <c r="AQ96" i="30"/>
  <c r="AS96" i="30"/>
  <c r="AT96" i="30"/>
  <c r="AU96" i="30"/>
  <c r="AV96" i="30"/>
  <c r="AX96" i="30"/>
  <c r="AY96" i="30"/>
  <c r="AZ96" i="30"/>
  <c r="BA96" i="30"/>
  <c r="BC96" i="30"/>
  <c r="BD96" i="30"/>
  <c r="BE96" i="30"/>
  <c r="BF96" i="30"/>
  <c r="BH96" i="30"/>
  <c r="BI96" i="30"/>
  <c r="BJ96" i="30"/>
  <c r="BK96" i="30"/>
  <c r="BM96" i="30"/>
  <c r="BN96" i="30"/>
  <c r="BO96" i="30"/>
  <c r="BP96" i="30"/>
  <c r="BR96" i="30"/>
  <c r="BS96" i="30"/>
  <c r="BT96" i="30"/>
  <c r="BU96" i="30"/>
  <c r="BW96" i="30"/>
  <c r="BX96" i="30"/>
  <c r="BY96" i="30"/>
  <c r="BZ96" i="30"/>
  <c r="CB96" i="30"/>
  <c r="CC96" i="30"/>
  <c r="CD96" i="30"/>
  <c r="CE96" i="30"/>
  <c r="CG96" i="30"/>
  <c r="CH96" i="30"/>
  <c r="CI96" i="30"/>
  <c r="CJ96" i="30"/>
  <c r="CL96" i="30"/>
  <c r="CM96" i="30"/>
  <c r="CN96" i="30"/>
  <c r="CO96" i="30"/>
  <c r="CQ96" i="30"/>
  <c r="CR96" i="30"/>
  <c r="CS96" i="30"/>
  <c r="CT96" i="30"/>
  <c r="CV96" i="30"/>
  <c r="CW96" i="30"/>
  <c r="CX96" i="30"/>
  <c r="CY96" i="30"/>
  <c r="DA96" i="30"/>
  <c r="DB96" i="30"/>
  <c r="DC96" i="30"/>
  <c r="DD96" i="30"/>
  <c r="DF96" i="30"/>
  <c r="DG96" i="30"/>
  <c r="DH96" i="30"/>
  <c r="DI96" i="30"/>
  <c r="DK96" i="30"/>
  <c r="DL96" i="30"/>
  <c r="DM96" i="30"/>
  <c r="DN96" i="30"/>
  <c r="DP96" i="30"/>
  <c r="DQ96" i="30"/>
  <c r="DR96" i="30"/>
  <c r="DS96" i="30"/>
  <c r="DU96" i="30"/>
  <c r="DV96" i="30"/>
  <c r="DW96" i="30"/>
  <c r="DX96" i="30"/>
  <c r="DZ96" i="30"/>
  <c r="EA96" i="30"/>
  <c r="EB96" i="30"/>
  <c r="EC96" i="30"/>
  <c r="EE96" i="30"/>
  <c r="EF96" i="30"/>
  <c r="EG96" i="30"/>
  <c r="EH96" i="30"/>
  <c r="EJ96" i="30"/>
  <c r="EK96" i="30"/>
  <c r="EL96" i="30"/>
  <c r="EM96" i="30"/>
  <c r="EO96" i="30"/>
  <c r="EP96" i="30"/>
  <c r="EQ96" i="30"/>
  <c r="ER96" i="30"/>
  <c r="ET96" i="30"/>
  <c r="EU96" i="30"/>
  <c r="EV96" i="30"/>
  <c r="EW96" i="30"/>
  <c r="EY96" i="30"/>
  <c r="EZ96" i="30"/>
  <c r="FA96" i="30"/>
  <c r="FB96" i="30"/>
  <c r="FD96" i="30"/>
  <c r="FE96" i="30"/>
  <c r="FF96" i="30"/>
  <c r="FG96" i="30"/>
  <c r="FI96" i="30"/>
  <c r="FJ96" i="30"/>
  <c r="FK96" i="30"/>
  <c r="FL96" i="30"/>
  <c r="FN96" i="30"/>
  <c r="FO96" i="30"/>
  <c r="FP96" i="30"/>
  <c r="FQ96" i="30"/>
  <c r="FS96" i="30"/>
  <c r="FT96" i="30"/>
  <c r="FU96" i="30"/>
  <c r="FV96" i="30"/>
  <c r="FX96" i="30"/>
  <c r="FY96" i="30"/>
  <c r="FZ96" i="30"/>
  <c r="GA96" i="30"/>
  <c r="GC96" i="30"/>
  <c r="GD96" i="30"/>
  <c r="GE96" i="30"/>
  <c r="GF96" i="30"/>
  <c r="GH96" i="30"/>
  <c r="GI96" i="30"/>
  <c r="GJ96" i="30"/>
  <c r="GK96" i="30"/>
  <c r="GM96" i="30"/>
  <c r="GN96" i="30"/>
  <c r="GO96" i="30"/>
  <c r="GP96" i="30"/>
  <c r="GR96" i="30"/>
  <c r="GS96" i="30"/>
  <c r="GT96" i="30"/>
  <c r="GU96" i="30"/>
  <c r="GW96" i="30"/>
  <c r="GX96" i="30"/>
  <c r="GY96" i="30"/>
  <c r="GZ96" i="30"/>
  <c r="HB96" i="30"/>
  <c r="HC96" i="30"/>
  <c r="HD96" i="30"/>
  <c r="HE96" i="30"/>
  <c r="HG96" i="30"/>
  <c r="HH96" i="30"/>
  <c r="HI96" i="30"/>
  <c r="HJ96" i="30"/>
  <c r="HL96" i="30"/>
  <c r="HM96" i="30"/>
  <c r="HN96" i="30"/>
  <c r="HO96" i="30"/>
  <c r="HQ96" i="30"/>
  <c r="HR96" i="30"/>
  <c r="HS96" i="30"/>
  <c r="HT96" i="30"/>
  <c r="HV96" i="30"/>
  <c r="HW96" i="30"/>
  <c r="HX96" i="30"/>
  <c r="HY96" i="30"/>
  <c r="IA96" i="30"/>
  <c r="IB96" i="30"/>
  <c r="IC96" i="30"/>
  <c r="ID96" i="30"/>
  <c r="IF96" i="30"/>
  <c r="IG96" i="30"/>
  <c r="IH96" i="30"/>
  <c r="II96" i="30"/>
  <c r="IK96" i="30"/>
  <c r="IL96" i="30"/>
  <c r="IM96" i="30"/>
  <c r="IN96" i="30"/>
  <c r="IP96" i="30"/>
  <c r="IQ96" i="30"/>
  <c r="IR96" i="30"/>
  <c r="IS96" i="30"/>
  <c r="IU96" i="30"/>
  <c r="IV96" i="30"/>
  <c r="IW96" i="30"/>
  <c r="IX96" i="30"/>
  <c r="IZ96" i="30"/>
  <c r="JA96" i="30"/>
  <c r="JB96" i="30"/>
  <c r="JC96" i="30"/>
  <c r="JE96" i="30"/>
  <c r="JF96" i="30"/>
  <c r="JG96" i="30"/>
  <c r="JH96" i="30"/>
  <c r="JJ96" i="30"/>
  <c r="JK96" i="30"/>
  <c r="JL96" i="30"/>
  <c r="JM96" i="30"/>
  <c r="JO96" i="30"/>
  <c r="JP96" i="30"/>
  <c r="JQ96" i="30"/>
  <c r="JR96" i="30"/>
  <c r="JT96" i="30"/>
  <c r="JU96" i="30"/>
  <c r="JV96" i="30"/>
  <c r="JW96" i="30"/>
  <c r="JY96" i="30"/>
  <c r="JZ96" i="30"/>
  <c r="KA96" i="30"/>
  <c r="KB96" i="30"/>
  <c r="KD96" i="30"/>
  <c r="KE96" i="30"/>
  <c r="KF96" i="30"/>
  <c r="KG96" i="30"/>
  <c r="KI96" i="30"/>
  <c r="KJ96" i="30"/>
  <c r="KK96" i="30"/>
  <c r="KL96" i="30"/>
  <c r="KN96" i="30"/>
  <c r="KO96" i="30"/>
  <c r="KP96" i="30"/>
  <c r="KQ96" i="30"/>
  <c r="KS96" i="30"/>
  <c r="KT96" i="30"/>
  <c r="KU96" i="30"/>
  <c r="KV96" i="30"/>
  <c r="KX96" i="30"/>
  <c r="KY96" i="30"/>
  <c r="KZ96" i="30"/>
  <c r="LA96" i="30"/>
  <c r="LC96" i="30"/>
  <c r="LD96" i="30"/>
  <c r="LE96" i="30"/>
  <c r="LF96" i="30"/>
  <c r="LH96" i="30"/>
  <c r="LI96" i="30"/>
  <c r="LJ96" i="30"/>
  <c r="LK96" i="30"/>
  <c r="LM96" i="30"/>
  <c r="LN96" i="30"/>
  <c r="LO96" i="30"/>
  <c r="LP96" i="30"/>
  <c r="LR96" i="30"/>
  <c r="LS96" i="30"/>
  <c r="LT96" i="30"/>
  <c r="LU96" i="30"/>
  <c r="LW96" i="30"/>
  <c r="LX96" i="30"/>
  <c r="LY96" i="30"/>
  <c r="LZ96" i="30"/>
  <c r="MB96" i="30"/>
  <c r="MC96" i="30"/>
  <c r="MD96" i="30"/>
  <c r="ME96" i="30"/>
  <c r="MG96" i="30"/>
  <c r="MH96" i="30"/>
  <c r="MI96" i="30"/>
  <c r="MJ96" i="30"/>
  <c r="ML96" i="30"/>
  <c r="MM96" i="30"/>
  <c r="MN96" i="30"/>
  <c r="MO96" i="30"/>
  <c r="MQ96" i="30"/>
  <c r="MR96" i="30"/>
  <c r="MS96" i="30"/>
  <c r="MT96" i="30"/>
  <c r="MV96" i="30"/>
  <c r="MW96" i="30"/>
  <c r="MX96" i="30"/>
  <c r="MY96" i="30"/>
  <c r="NA96" i="30"/>
  <c r="NB96" i="30"/>
  <c r="NC96" i="30"/>
  <c r="ND96" i="30"/>
  <c r="NF96" i="30"/>
  <c r="NG96" i="30"/>
  <c r="NH96" i="30"/>
  <c r="NI96" i="30"/>
  <c r="NK96" i="30"/>
  <c r="NL96" i="30"/>
  <c r="NM96" i="30"/>
  <c r="NN96" i="30"/>
  <c r="NP96" i="30"/>
  <c r="NQ96" i="30"/>
  <c r="NR96" i="30"/>
  <c r="NS96" i="30"/>
  <c r="NU96" i="30"/>
  <c r="NV96" i="30"/>
  <c r="NW96" i="30"/>
  <c r="NX96" i="30"/>
  <c r="NZ96" i="30"/>
  <c r="OA96" i="30"/>
  <c r="OB96" i="30"/>
  <c r="OC96" i="30"/>
  <c r="OE96" i="30"/>
  <c r="OF96" i="30"/>
  <c r="OG96" i="30"/>
  <c r="OH96" i="30"/>
  <c r="OJ96" i="30"/>
  <c r="OK96" i="30"/>
  <c r="OL96" i="30"/>
  <c r="OM96" i="30"/>
  <c r="OO96" i="30"/>
  <c r="OP96" i="30"/>
  <c r="OQ96" i="30"/>
  <c r="OR96" i="30"/>
  <c r="OT96" i="30"/>
  <c r="OU96" i="30"/>
  <c r="OV96" i="30"/>
  <c r="OW96" i="30"/>
  <c r="OY96" i="30"/>
  <c r="OZ96" i="30"/>
  <c r="PA96" i="30"/>
  <c r="PB96" i="30"/>
  <c r="PD96" i="30"/>
  <c r="PE96" i="30"/>
  <c r="PF96" i="30"/>
  <c r="PG96" i="30"/>
  <c r="PI96" i="30"/>
  <c r="PJ96" i="30"/>
  <c r="PK96" i="30"/>
  <c r="PL96" i="30"/>
  <c r="PN96" i="30"/>
  <c r="PO96" i="30"/>
  <c r="PP96" i="30"/>
  <c r="PQ96" i="30"/>
  <c r="PS96" i="30"/>
  <c r="PT96" i="30"/>
  <c r="PU96" i="30"/>
  <c r="PV96" i="30"/>
  <c r="PX96" i="30"/>
  <c r="PY96" i="30"/>
  <c r="PZ96" i="30"/>
  <c r="QA96" i="30"/>
  <c r="QC96" i="30"/>
  <c r="QD96" i="30"/>
  <c r="QE96" i="30"/>
  <c r="QF96" i="30"/>
  <c r="QH96" i="30"/>
  <c r="QI96" i="30"/>
  <c r="QJ96" i="30"/>
  <c r="QK96" i="30"/>
  <c r="QM96" i="30"/>
  <c r="QN96" i="30"/>
  <c r="QO96" i="30"/>
  <c r="QP96" i="30"/>
  <c r="QR96" i="30"/>
  <c r="QS96" i="30"/>
  <c r="QT96" i="30"/>
  <c r="QU96" i="30"/>
  <c r="QW96" i="30"/>
  <c r="QX96" i="30"/>
  <c r="QY96" i="30"/>
  <c r="QZ96" i="30"/>
  <c r="RB96" i="30"/>
  <c r="RC96" i="30"/>
  <c r="RD96" i="30"/>
  <c r="RE96" i="30"/>
  <c r="RG96" i="30"/>
  <c r="RH96" i="30"/>
  <c r="RI96" i="30"/>
  <c r="RJ96" i="30"/>
  <c r="RL96" i="30"/>
  <c r="RM96" i="30"/>
  <c r="RN96" i="30"/>
  <c r="RO96" i="30"/>
  <c r="RQ96" i="30"/>
  <c r="RR96" i="30"/>
  <c r="RS96" i="30"/>
  <c r="RT96" i="30"/>
  <c r="RV96" i="30"/>
  <c r="RW96" i="30"/>
  <c r="RX96" i="30"/>
  <c r="RY96" i="30"/>
  <c r="SA96" i="30"/>
  <c r="AD97" i="30"/>
  <c r="AE97" i="30"/>
  <c r="AF97" i="30"/>
  <c r="AG97" i="30"/>
  <c r="AI97" i="30"/>
  <c r="AJ97" i="30"/>
  <c r="AK97" i="30"/>
  <c r="AL97" i="30"/>
  <c r="AN97" i="30"/>
  <c r="AO97" i="30"/>
  <c r="AP97" i="30"/>
  <c r="AQ97" i="30"/>
  <c r="AS97" i="30"/>
  <c r="AT97" i="30"/>
  <c r="AU97" i="30"/>
  <c r="AV97" i="30"/>
  <c r="AX97" i="30"/>
  <c r="AY97" i="30"/>
  <c r="AZ97" i="30"/>
  <c r="BA97" i="30"/>
  <c r="BC97" i="30"/>
  <c r="BD97" i="30"/>
  <c r="BE97" i="30"/>
  <c r="BF97" i="30"/>
  <c r="BH97" i="30"/>
  <c r="BI97" i="30"/>
  <c r="BJ97" i="30"/>
  <c r="BK97" i="30"/>
  <c r="BM97" i="30"/>
  <c r="BN97" i="30"/>
  <c r="BO97" i="30"/>
  <c r="BP97" i="30"/>
  <c r="BR97" i="30"/>
  <c r="BS97" i="30"/>
  <c r="BT97" i="30"/>
  <c r="BU97" i="30"/>
  <c r="BW97" i="30"/>
  <c r="BX97" i="30"/>
  <c r="BY97" i="30"/>
  <c r="BZ97" i="30"/>
  <c r="CB97" i="30"/>
  <c r="CC97" i="30"/>
  <c r="CD97" i="30"/>
  <c r="CE97" i="30"/>
  <c r="CG97" i="30"/>
  <c r="CH97" i="30"/>
  <c r="CI97" i="30"/>
  <c r="CJ97" i="30"/>
  <c r="CL97" i="30"/>
  <c r="CM97" i="30"/>
  <c r="CN97" i="30"/>
  <c r="CO97" i="30"/>
  <c r="CQ97" i="30"/>
  <c r="CR97" i="30"/>
  <c r="CS97" i="30"/>
  <c r="CT97" i="30"/>
  <c r="CV97" i="30"/>
  <c r="CW97" i="30"/>
  <c r="CX97" i="30"/>
  <c r="CY97" i="30"/>
  <c r="DA97" i="30"/>
  <c r="DB97" i="30"/>
  <c r="DC97" i="30"/>
  <c r="DD97" i="30"/>
  <c r="DF97" i="30"/>
  <c r="DG97" i="30"/>
  <c r="DH97" i="30"/>
  <c r="DI97" i="30"/>
  <c r="DK97" i="30"/>
  <c r="DL97" i="30"/>
  <c r="DM97" i="30"/>
  <c r="DN97" i="30"/>
  <c r="DP97" i="30"/>
  <c r="DQ97" i="30"/>
  <c r="DR97" i="30"/>
  <c r="DS97" i="30"/>
  <c r="DU97" i="30"/>
  <c r="DV97" i="30"/>
  <c r="DW97" i="30"/>
  <c r="DX97" i="30"/>
  <c r="DZ97" i="30"/>
  <c r="EA97" i="30"/>
  <c r="EB97" i="30"/>
  <c r="EC97" i="30"/>
  <c r="EE97" i="30"/>
  <c r="EF97" i="30"/>
  <c r="EG97" i="30"/>
  <c r="EH97" i="30"/>
  <c r="EJ97" i="30"/>
  <c r="EK97" i="30"/>
  <c r="EL97" i="30"/>
  <c r="EM97" i="30"/>
  <c r="EO97" i="30"/>
  <c r="EP97" i="30"/>
  <c r="EQ97" i="30"/>
  <c r="ER97" i="30"/>
  <c r="ET97" i="30"/>
  <c r="EU97" i="30"/>
  <c r="EV97" i="30"/>
  <c r="EW97" i="30"/>
  <c r="EY97" i="30"/>
  <c r="EZ97" i="30"/>
  <c r="FA97" i="30"/>
  <c r="FB97" i="30"/>
  <c r="FD97" i="30"/>
  <c r="FE97" i="30"/>
  <c r="FF97" i="30"/>
  <c r="FG97" i="30"/>
  <c r="FI97" i="30"/>
  <c r="FJ97" i="30"/>
  <c r="FK97" i="30"/>
  <c r="FL97" i="30"/>
  <c r="FN97" i="30"/>
  <c r="FO97" i="30"/>
  <c r="FP97" i="30"/>
  <c r="FQ97" i="30"/>
  <c r="FS97" i="30"/>
  <c r="FT97" i="30"/>
  <c r="FU97" i="30"/>
  <c r="FV97" i="30"/>
  <c r="FX97" i="30"/>
  <c r="FY97" i="30"/>
  <c r="FZ97" i="30"/>
  <c r="GA97" i="30"/>
  <c r="GC97" i="30"/>
  <c r="GD97" i="30"/>
  <c r="GE97" i="30"/>
  <c r="GF97" i="30"/>
  <c r="GH97" i="30"/>
  <c r="GI97" i="30"/>
  <c r="GJ97" i="30"/>
  <c r="GK97" i="30"/>
  <c r="GM97" i="30"/>
  <c r="GN97" i="30"/>
  <c r="GO97" i="30"/>
  <c r="GP97" i="30"/>
  <c r="GR97" i="30"/>
  <c r="GS97" i="30"/>
  <c r="GT97" i="30"/>
  <c r="GU97" i="30"/>
  <c r="GW97" i="30"/>
  <c r="GX97" i="30"/>
  <c r="GY97" i="30"/>
  <c r="GZ97" i="30"/>
  <c r="HB97" i="30"/>
  <c r="HC97" i="30"/>
  <c r="HD97" i="30"/>
  <c r="HE97" i="30"/>
  <c r="HG97" i="30"/>
  <c r="HH97" i="30"/>
  <c r="HI97" i="30"/>
  <c r="HJ97" i="30"/>
  <c r="HL97" i="30"/>
  <c r="HM97" i="30"/>
  <c r="HN97" i="30"/>
  <c r="HO97" i="30"/>
  <c r="HQ97" i="30"/>
  <c r="HR97" i="30"/>
  <c r="HS97" i="30"/>
  <c r="HT97" i="30"/>
  <c r="HV97" i="30"/>
  <c r="HW97" i="30"/>
  <c r="HX97" i="30"/>
  <c r="HY97" i="30"/>
  <c r="IA97" i="30"/>
  <c r="IB97" i="30"/>
  <c r="IC97" i="30"/>
  <c r="ID97" i="30"/>
  <c r="IF97" i="30"/>
  <c r="IG97" i="30"/>
  <c r="IH97" i="30"/>
  <c r="II97" i="30"/>
  <c r="IK97" i="30"/>
  <c r="IL97" i="30"/>
  <c r="IM97" i="30"/>
  <c r="IN97" i="30"/>
  <c r="IP97" i="30"/>
  <c r="IQ97" i="30"/>
  <c r="IR97" i="30"/>
  <c r="IS97" i="30"/>
  <c r="IU97" i="30"/>
  <c r="IV97" i="30"/>
  <c r="IW97" i="30"/>
  <c r="IX97" i="30"/>
  <c r="IZ97" i="30"/>
  <c r="JA97" i="30"/>
  <c r="JB97" i="30"/>
  <c r="JC97" i="30"/>
  <c r="JE97" i="30"/>
  <c r="JF97" i="30"/>
  <c r="JG97" i="30"/>
  <c r="JH97" i="30"/>
  <c r="JJ97" i="30"/>
  <c r="JK97" i="30"/>
  <c r="JL97" i="30"/>
  <c r="JM97" i="30"/>
  <c r="JO97" i="30"/>
  <c r="JP97" i="30"/>
  <c r="JQ97" i="30"/>
  <c r="JR97" i="30"/>
  <c r="JT97" i="30"/>
  <c r="JU97" i="30"/>
  <c r="JV97" i="30"/>
  <c r="JW97" i="30"/>
  <c r="JY97" i="30"/>
  <c r="JZ97" i="30"/>
  <c r="KA97" i="30"/>
  <c r="KB97" i="30"/>
  <c r="KD97" i="30"/>
  <c r="KE97" i="30"/>
  <c r="KF97" i="30"/>
  <c r="KG97" i="30"/>
  <c r="KI97" i="30"/>
  <c r="KJ97" i="30"/>
  <c r="KK97" i="30"/>
  <c r="KL97" i="30"/>
  <c r="KN97" i="30"/>
  <c r="KO97" i="30"/>
  <c r="KP97" i="30"/>
  <c r="KQ97" i="30"/>
  <c r="KS97" i="30"/>
  <c r="KT97" i="30"/>
  <c r="KU97" i="30"/>
  <c r="KV97" i="30"/>
  <c r="KX97" i="30"/>
  <c r="KY97" i="30"/>
  <c r="KZ97" i="30"/>
  <c r="LA97" i="30"/>
  <c r="LC97" i="30"/>
  <c r="LD97" i="30"/>
  <c r="LE97" i="30"/>
  <c r="LF97" i="30"/>
  <c r="LH97" i="30"/>
  <c r="LI97" i="30"/>
  <c r="LJ97" i="30"/>
  <c r="LK97" i="30"/>
  <c r="LM97" i="30"/>
  <c r="LN97" i="30"/>
  <c r="LO97" i="30"/>
  <c r="LP97" i="30"/>
  <c r="LR97" i="30"/>
  <c r="LS97" i="30"/>
  <c r="LT97" i="30"/>
  <c r="LU97" i="30"/>
  <c r="LW97" i="30"/>
  <c r="LX97" i="30"/>
  <c r="LY97" i="30"/>
  <c r="LZ97" i="30"/>
  <c r="MB97" i="30"/>
  <c r="MC97" i="30"/>
  <c r="MD97" i="30"/>
  <c r="ME97" i="30"/>
  <c r="MG97" i="30"/>
  <c r="MH97" i="30"/>
  <c r="MI97" i="30"/>
  <c r="MJ97" i="30"/>
  <c r="ML97" i="30"/>
  <c r="MM97" i="30"/>
  <c r="MN97" i="30"/>
  <c r="MO97" i="30"/>
  <c r="MQ97" i="30"/>
  <c r="MR97" i="30"/>
  <c r="MS97" i="30"/>
  <c r="MT97" i="30"/>
  <c r="MV97" i="30"/>
  <c r="MW97" i="30"/>
  <c r="MX97" i="30"/>
  <c r="MY97" i="30"/>
  <c r="NA97" i="30"/>
  <c r="NB97" i="30"/>
  <c r="NC97" i="30"/>
  <c r="ND97" i="30"/>
  <c r="NF97" i="30"/>
  <c r="NG97" i="30"/>
  <c r="NH97" i="30"/>
  <c r="NI97" i="30"/>
  <c r="NK97" i="30"/>
  <c r="NL97" i="30"/>
  <c r="NM97" i="30"/>
  <c r="NN97" i="30"/>
  <c r="NP97" i="30"/>
  <c r="NQ97" i="30"/>
  <c r="NR97" i="30"/>
  <c r="NS97" i="30"/>
  <c r="NU97" i="30"/>
  <c r="NV97" i="30"/>
  <c r="NW97" i="30"/>
  <c r="NX97" i="30"/>
  <c r="NZ97" i="30"/>
  <c r="OA97" i="30"/>
  <c r="OB97" i="30"/>
  <c r="OC97" i="30"/>
  <c r="OE97" i="30"/>
  <c r="OF97" i="30"/>
  <c r="OG97" i="30"/>
  <c r="OH97" i="30"/>
  <c r="OJ97" i="30"/>
  <c r="OK97" i="30"/>
  <c r="OL97" i="30"/>
  <c r="OM97" i="30"/>
  <c r="OO97" i="30"/>
  <c r="OP97" i="30"/>
  <c r="OQ97" i="30"/>
  <c r="OR97" i="30"/>
  <c r="OT97" i="30"/>
  <c r="OU97" i="30"/>
  <c r="OV97" i="30"/>
  <c r="OW97" i="30"/>
  <c r="OY97" i="30"/>
  <c r="OZ97" i="30"/>
  <c r="PA97" i="30"/>
  <c r="PB97" i="30"/>
  <c r="PD97" i="30"/>
  <c r="PE97" i="30"/>
  <c r="PF97" i="30"/>
  <c r="PG97" i="30"/>
  <c r="PI97" i="30"/>
  <c r="PJ97" i="30"/>
  <c r="PK97" i="30"/>
  <c r="PL97" i="30"/>
  <c r="PN97" i="30"/>
  <c r="PO97" i="30"/>
  <c r="PP97" i="30"/>
  <c r="PQ97" i="30"/>
  <c r="PS97" i="30"/>
  <c r="PT97" i="30"/>
  <c r="PU97" i="30"/>
  <c r="PV97" i="30"/>
  <c r="PX97" i="30"/>
  <c r="PY97" i="30"/>
  <c r="PZ97" i="30"/>
  <c r="QA97" i="30"/>
  <c r="QC97" i="30"/>
  <c r="QD97" i="30"/>
  <c r="QE97" i="30"/>
  <c r="QF97" i="30"/>
  <c r="QH97" i="30"/>
  <c r="QI97" i="30"/>
  <c r="QJ97" i="30"/>
  <c r="QK97" i="30"/>
  <c r="QM97" i="30"/>
  <c r="QN97" i="30"/>
  <c r="QO97" i="30"/>
  <c r="QP97" i="30"/>
  <c r="QR97" i="30"/>
  <c r="QS97" i="30"/>
  <c r="QT97" i="30"/>
  <c r="QU97" i="30"/>
  <c r="QW97" i="30"/>
  <c r="QX97" i="30"/>
  <c r="QY97" i="30"/>
  <c r="QZ97" i="30"/>
  <c r="RB97" i="30"/>
  <c r="RC97" i="30"/>
  <c r="RD97" i="30"/>
  <c r="RE97" i="30"/>
  <c r="RG97" i="30"/>
  <c r="RH97" i="30"/>
  <c r="RI97" i="30"/>
  <c r="RJ97" i="30"/>
  <c r="RL97" i="30"/>
  <c r="RM97" i="30"/>
  <c r="RN97" i="30"/>
  <c r="RO97" i="30"/>
  <c r="RQ97" i="30"/>
  <c r="RR97" i="30"/>
  <c r="RS97" i="30"/>
  <c r="RT97" i="30"/>
  <c r="RV97" i="30"/>
  <c r="RW97" i="30"/>
  <c r="RX97" i="30"/>
  <c r="RY97" i="30"/>
  <c r="SA97" i="30"/>
  <c r="AD98" i="30"/>
  <c r="AE98" i="30"/>
  <c r="AF98" i="30"/>
  <c r="AG98" i="30"/>
  <c r="AI98" i="30"/>
  <c r="AJ98" i="30"/>
  <c r="AK98" i="30"/>
  <c r="AL98" i="30"/>
  <c r="AN98" i="30"/>
  <c r="AO98" i="30"/>
  <c r="AP98" i="30"/>
  <c r="AQ98" i="30"/>
  <c r="AS98" i="30"/>
  <c r="AT98" i="30"/>
  <c r="AU98" i="30"/>
  <c r="AV98" i="30"/>
  <c r="AX98" i="30"/>
  <c r="AY98" i="30"/>
  <c r="AZ98" i="30"/>
  <c r="BA98" i="30"/>
  <c r="BC98" i="30"/>
  <c r="BD98" i="30"/>
  <c r="BE98" i="30"/>
  <c r="BF98" i="30"/>
  <c r="BH98" i="30"/>
  <c r="BI98" i="30"/>
  <c r="BJ98" i="30"/>
  <c r="BK98" i="30"/>
  <c r="BM98" i="30"/>
  <c r="BN98" i="30"/>
  <c r="BO98" i="30"/>
  <c r="BP98" i="30"/>
  <c r="BR98" i="30"/>
  <c r="BS98" i="30"/>
  <c r="BT98" i="30"/>
  <c r="BU98" i="30"/>
  <c r="BW98" i="30"/>
  <c r="BX98" i="30"/>
  <c r="BY98" i="30"/>
  <c r="BZ98" i="30"/>
  <c r="CB98" i="30"/>
  <c r="CC98" i="30"/>
  <c r="CD98" i="30"/>
  <c r="CE98" i="30"/>
  <c r="CG98" i="30"/>
  <c r="CH98" i="30"/>
  <c r="CI98" i="30"/>
  <c r="CJ98" i="30"/>
  <c r="CL98" i="30"/>
  <c r="CM98" i="30"/>
  <c r="CN98" i="30"/>
  <c r="CO98" i="30"/>
  <c r="CQ98" i="30"/>
  <c r="CR98" i="30"/>
  <c r="CS98" i="30"/>
  <c r="CT98" i="30"/>
  <c r="CV98" i="30"/>
  <c r="CW98" i="30"/>
  <c r="CX98" i="30"/>
  <c r="CY98" i="30"/>
  <c r="DA98" i="30"/>
  <c r="DB98" i="30"/>
  <c r="DC98" i="30"/>
  <c r="DD98" i="30"/>
  <c r="DF98" i="30"/>
  <c r="DG98" i="30"/>
  <c r="DH98" i="30"/>
  <c r="DI98" i="30"/>
  <c r="DK98" i="30"/>
  <c r="DL98" i="30"/>
  <c r="DM98" i="30"/>
  <c r="DN98" i="30"/>
  <c r="DP98" i="30"/>
  <c r="DQ98" i="30"/>
  <c r="DR98" i="30"/>
  <c r="DS98" i="30"/>
  <c r="DU98" i="30"/>
  <c r="DV98" i="30"/>
  <c r="DW98" i="30"/>
  <c r="DX98" i="30"/>
  <c r="DZ98" i="30"/>
  <c r="EA98" i="30"/>
  <c r="EB98" i="30"/>
  <c r="EC98" i="30"/>
  <c r="EE98" i="30"/>
  <c r="EF98" i="30"/>
  <c r="EG98" i="30"/>
  <c r="EH98" i="30"/>
  <c r="EJ98" i="30"/>
  <c r="EK98" i="30"/>
  <c r="EL98" i="30"/>
  <c r="EM98" i="30"/>
  <c r="EO98" i="30"/>
  <c r="EP98" i="30"/>
  <c r="EQ98" i="30"/>
  <c r="ER98" i="30"/>
  <c r="ET98" i="30"/>
  <c r="EU98" i="30"/>
  <c r="EV98" i="30"/>
  <c r="EW98" i="30"/>
  <c r="EY98" i="30"/>
  <c r="EZ98" i="30"/>
  <c r="FA98" i="30"/>
  <c r="FB98" i="30"/>
  <c r="FD98" i="30"/>
  <c r="FE98" i="30"/>
  <c r="FF98" i="30"/>
  <c r="FG98" i="30"/>
  <c r="FI98" i="30"/>
  <c r="FJ98" i="30"/>
  <c r="FK98" i="30"/>
  <c r="FL98" i="30"/>
  <c r="FN98" i="30"/>
  <c r="FO98" i="30"/>
  <c r="FP98" i="30"/>
  <c r="FQ98" i="30"/>
  <c r="FS98" i="30"/>
  <c r="FT98" i="30"/>
  <c r="FU98" i="30"/>
  <c r="FV98" i="30"/>
  <c r="FX98" i="30"/>
  <c r="FY98" i="30"/>
  <c r="FZ98" i="30"/>
  <c r="GA98" i="30"/>
  <c r="GC98" i="30"/>
  <c r="GD98" i="30"/>
  <c r="GE98" i="30"/>
  <c r="GF98" i="30"/>
  <c r="GH98" i="30"/>
  <c r="GI98" i="30"/>
  <c r="GJ98" i="30"/>
  <c r="GK98" i="30"/>
  <c r="GM98" i="30"/>
  <c r="GN98" i="30"/>
  <c r="GO98" i="30"/>
  <c r="GP98" i="30"/>
  <c r="GR98" i="30"/>
  <c r="GS98" i="30"/>
  <c r="GT98" i="30"/>
  <c r="GU98" i="30"/>
  <c r="GW98" i="30"/>
  <c r="GX98" i="30"/>
  <c r="GY98" i="30"/>
  <c r="GZ98" i="30"/>
  <c r="HB98" i="30"/>
  <c r="HC98" i="30"/>
  <c r="HD98" i="30"/>
  <c r="HE98" i="30"/>
  <c r="HG98" i="30"/>
  <c r="HH98" i="30"/>
  <c r="HI98" i="30"/>
  <c r="HJ98" i="30"/>
  <c r="HL98" i="30"/>
  <c r="HM98" i="30"/>
  <c r="HN98" i="30"/>
  <c r="HO98" i="30"/>
  <c r="HQ98" i="30"/>
  <c r="HR98" i="30"/>
  <c r="HS98" i="30"/>
  <c r="HT98" i="30"/>
  <c r="HV98" i="30"/>
  <c r="HW98" i="30"/>
  <c r="HX98" i="30"/>
  <c r="HY98" i="30"/>
  <c r="IA98" i="30"/>
  <c r="IB98" i="30"/>
  <c r="IC98" i="30"/>
  <c r="ID98" i="30"/>
  <c r="IF98" i="30"/>
  <c r="IG98" i="30"/>
  <c r="IH98" i="30"/>
  <c r="II98" i="30"/>
  <c r="IK98" i="30"/>
  <c r="IL98" i="30"/>
  <c r="IM98" i="30"/>
  <c r="IN98" i="30"/>
  <c r="IP98" i="30"/>
  <c r="IQ98" i="30"/>
  <c r="IR98" i="30"/>
  <c r="IS98" i="30"/>
  <c r="IU98" i="30"/>
  <c r="IV98" i="30"/>
  <c r="IW98" i="30"/>
  <c r="IX98" i="30"/>
  <c r="IZ98" i="30"/>
  <c r="JA98" i="30"/>
  <c r="JB98" i="30"/>
  <c r="JC98" i="30"/>
  <c r="JE98" i="30"/>
  <c r="JF98" i="30"/>
  <c r="JG98" i="30"/>
  <c r="JH98" i="30"/>
  <c r="JJ98" i="30"/>
  <c r="JK98" i="30"/>
  <c r="JL98" i="30"/>
  <c r="JM98" i="30"/>
  <c r="JO98" i="30"/>
  <c r="JP98" i="30"/>
  <c r="JQ98" i="30"/>
  <c r="JR98" i="30"/>
  <c r="JT98" i="30"/>
  <c r="JU98" i="30"/>
  <c r="JV98" i="30"/>
  <c r="JW98" i="30"/>
  <c r="JY98" i="30"/>
  <c r="JZ98" i="30"/>
  <c r="KA98" i="30"/>
  <c r="KB98" i="30"/>
  <c r="KD98" i="30"/>
  <c r="KE98" i="30"/>
  <c r="KF98" i="30"/>
  <c r="KG98" i="30"/>
  <c r="KI98" i="30"/>
  <c r="KJ98" i="30"/>
  <c r="KK98" i="30"/>
  <c r="KL98" i="30"/>
  <c r="KN98" i="30"/>
  <c r="KO98" i="30"/>
  <c r="KP98" i="30"/>
  <c r="KQ98" i="30"/>
  <c r="KS98" i="30"/>
  <c r="KT98" i="30"/>
  <c r="KU98" i="30"/>
  <c r="KV98" i="30"/>
  <c r="KX98" i="30"/>
  <c r="KY98" i="30"/>
  <c r="KZ98" i="30"/>
  <c r="LA98" i="30"/>
  <c r="LC98" i="30"/>
  <c r="LD98" i="30"/>
  <c r="LE98" i="30"/>
  <c r="LF98" i="30"/>
  <c r="LH98" i="30"/>
  <c r="LI98" i="30"/>
  <c r="LJ98" i="30"/>
  <c r="LK98" i="30"/>
  <c r="LM98" i="30"/>
  <c r="LN98" i="30"/>
  <c r="LO98" i="30"/>
  <c r="LP98" i="30"/>
  <c r="LR98" i="30"/>
  <c r="LS98" i="30"/>
  <c r="LT98" i="30"/>
  <c r="LU98" i="30"/>
  <c r="LW98" i="30"/>
  <c r="LX98" i="30"/>
  <c r="LY98" i="30"/>
  <c r="LZ98" i="30"/>
  <c r="MB98" i="30"/>
  <c r="MC98" i="30"/>
  <c r="MD98" i="30"/>
  <c r="ME98" i="30"/>
  <c r="MG98" i="30"/>
  <c r="MH98" i="30"/>
  <c r="MI98" i="30"/>
  <c r="MJ98" i="30"/>
  <c r="ML98" i="30"/>
  <c r="MM98" i="30"/>
  <c r="MN98" i="30"/>
  <c r="MO98" i="30"/>
  <c r="MQ98" i="30"/>
  <c r="MR98" i="30"/>
  <c r="MS98" i="30"/>
  <c r="MT98" i="30"/>
  <c r="MV98" i="30"/>
  <c r="MW98" i="30"/>
  <c r="MX98" i="30"/>
  <c r="MY98" i="30"/>
  <c r="NA98" i="30"/>
  <c r="NB98" i="30"/>
  <c r="NC98" i="30"/>
  <c r="ND98" i="30"/>
  <c r="NF98" i="30"/>
  <c r="NG98" i="30"/>
  <c r="NH98" i="30"/>
  <c r="NI98" i="30"/>
  <c r="NK98" i="30"/>
  <c r="NL98" i="30"/>
  <c r="NM98" i="30"/>
  <c r="NN98" i="30"/>
  <c r="NP98" i="30"/>
  <c r="NQ98" i="30"/>
  <c r="NR98" i="30"/>
  <c r="NS98" i="30"/>
  <c r="NU98" i="30"/>
  <c r="NV98" i="30"/>
  <c r="NW98" i="30"/>
  <c r="NX98" i="30"/>
  <c r="NZ98" i="30"/>
  <c r="OA98" i="30"/>
  <c r="OB98" i="30"/>
  <c r="OC98" i="30"/>
  <c r="OE98" i="30"/>
  <c r="OF98" i="30"/>
  <c r="OG98" i="30"/>
  <c r="OH98" i="30"/>
  <c r="OJ98" i="30"/>
  <c r="OK98" i="30"/>
  <c r="OL98" i="30"/>
  <c r="OM98" i="30"/>
  <c r="OO98" i="30"/>
  <c r="OP98" i="30"/>
  <c r="OQ98" i="30"/>
  <c r="OR98" i="30"/>
  <c r="OT98" i="30"/>
  <c r="OU98" i="30"/>
  <c r="OV98" i="30"/>
  <c r="OW98" i="30"/>
  <c r="OY98" i="30"/>
  <c r="OZ98" i="30"/>
  <c r="PA98" i="30"/>
  <c r="PB98" i="30"/>
  <c r="PD98" i="30"/>
  <c r="PE98" i="30"/>
  <c r="PF98" i="30"/>
  <c r="PG98" i="30"/>
  <c r="PI98" i="30"/>
  <c r="PJ98" i="30"/>
  <c r="PK98" i="30"/>
  <c r="PL98" i="30"/>
  <c r="PN98" i="30"/>
  <c r="PO98" i="30"/>
  <c r="PP98" i="30"/>
  <c r="PQ98" i="30"/>
  <c r="PS98" i="30"/>
  <c r="PT98" i="30"/>
  <c r="PU98" i="30"/>
  <c r="PV98" i="30"/>
  <c r="PX98" i="30"/>
  <c r="PY98" i="30"/>
  <c r="PZ98" i="30"/>
  <c r="QA98" i="30"/>
  <c r="QC98" i="30"/>
  <c r="QD98" i="30"/>
  <c r="QE98" i="30"/>
  <c r="QF98" i="30"/>
  <c r="QH98" i="30"/>
  <c r="QI98" i="30"/>
  <c r="QJ98" i="30"/>
  <c r="QK98" i="30"/>
  <c r="QM98" i="30"/>
  <c r="QN98" i="30"/>
  <c r="QO98" i="30"/>
  <c r="QP98" i="30"/>
  <c r="QR98" i="30"/>
  <c r="QS98" i="30"/>
  <c r="QT98" i="30"/>
  <c r="QU98" i="30"/>
  <c r="QW98" i="30"/>
  <c r="QX98" i="30"/>
  <c r="QY98" i="30"/>
  <c r="QZ98" i="30"/>
  <c r="RB98" i="30"/>
  <c r="RC98" i="30"/>
  <c r="RD98" i="30"/>
  <c r="RE98" i="30"/>
  <c r="RG98" i="30"/>
  <c r="RH98" i="30"/>
  <c r="RI98" i="30"/>
  <c r="RJ98" i="30"/>
  <c r="RL98" i="30"/>
  <c r="RM98" i="30"/>
  <c r="RN98" i="30"/>
  <c r="RO98" i="30"/>
  <c r="RQ98" i="30"/>
  <c r="RR98" i="30"/>
  <c r="RS98" i="30"/>
  <c r="RT98" i="30"/>
  <c r="RV98" i="30"/>
  <c r="RW98" i="30"/>
  <c r="RX98" i="30"/>
  <c r="RY98" i="30"/>
  <c r="SA98" i="30"/>
  <c r="AD99" i="30"/>
  <c r="AE99" i="30"/>
  <c r="AF99" i="30"/>
  <c r="AG99" i="30"/>
  <c r="AI99" i="30"/>
  <c r="AJ99" i="30"/>
  <c r="AK99" i="30"/>
  <c r="AL99" i="30"/>
  <c r="AN99" i="30"/>
  <c r="AO99" i="30"/>
  <c r="AP99" i="30"/>
  <c r="AQ99" i="30"/>
  <c r="AS99" i="30"/>
  <c r="AT99" i="30"/>
  <c r="AU99" i="30"/>
  <c r="AV99" i="30"/>
  <c r="AX99" i="30"/>
  <c r="AY99" i="30"/>
  <c r="AZ99" i="30"/>
  <c r="BA99" i="30"/>
  <c r="BC99" i="30"/>
  <c r="BD99" i="30"/>
  <c r="BE99" i="30"/>
  <c r="BF99" i="30"/>
  <c r="BH99" i="30"/>
  <c r="BI99" i="30"/>
  <c r="BJ99" i="30"/>
  <c r="BK99" i="30"/>
  <c r="BM99" i="30"/>
  <c r="BN99" i="30"/>
  <c r="BO99" i="30"/>
  <c r="BP99" i="30"/>
  <c r="BR99" i="30"/>
  <c r="BS99" i="30"/>
  <c r="BT99" i="30"/>
  <c r="BU99" i="30"/>
  <c r="BW99" i="30"/>
  <c r="BX99" i="30"/>
  <c r="BY99" i="30"/>
  <c r="BZ99" i="30"/>
  <c r="CB99" i="30"/>
  <c r="CC99" i="30"/>
  <c r="CD99" i="30"/>
  <c r="CE99" i="30"/>
  <c r="CG99" i="30"/>
  <c r="CH99" i="30"/>
  <c r="CI99" i="30"/>
  <c r="CJ99" i="30"/>
  <c r="CL99" i="30"/>
  <c r="CM99" i="30"/>
  <c r="CN99" i="30"/>
  <c r="CO99" i="30"/>
  <c r="CQ99" i="30"/>
  <c r="CR99" i="30"/>
  <c r="CS99" i="30"/>
  <c r="CT99" i="30"/>
  <c r="CV99" i="30"/>
  <c r="CW99" i="30"/>
  <c r="CX99" i="30"/>
  <c r="CY99" i="30"/>
  <c r="DA99" i="30"/>
  <c r="DB99" i="30"/>
  <c r="DC99" i="30"/>
  <c r="DD99" i="30"/>
  <c r="DF99" i="30"/>
  <c r="DG99" i="30"/>
  <c r="DH99" i="30"/>
  <c r="DI99" i="30"/>
  <c r="DK99" i="30"/>
  <c r="DL99" i="30"/>
  <c r="DM99" i="30"/>
  <c r="DN99" i="30"/>
  <c r="DP99" i="30"/>
  <c r="DQ99" i="30"/>
  <c r="DR99" i="30"/>
  <c r="DS99" i="30"/>
  <c r="DU99" i="30"/>
  <c r="DV99" i="30"/>
  <c r="DW99" i="30"/>
  <c r="DX99" i="30"/>
  <c r="DZ99" i="30"/>
  <c r="EA99" i="30"/>
  <c r="EB99" i="30"/>
  <c r="EC99" i="30"/>
  <c r="EE99" i="30"/>
  <c r="EF99" i="30"/>
  <c r="EG99" i="30"/>
  <c r="EH99" i="30"/>
  <c r="EJ99" i="30"/>
  <c r="EK99" i="30"/>
  <c r="EL99" i="30"/>
  <c r="EM99" i="30"/>
  <c r="EO99" i="30"/>
  <c r="EP99" i="30"/>
  <c r="EQ99" i="30"/>
  <c r="ER99" i="30"/>
  <c r="ET99" i="30"/>
  <c r="EU99" i="30"/>
  <c r="EV99" i="30"/>
  <c r="EW99" i="30"/>
  <c r="EY99" i="30"/>
  <c r="EZ99" i="30"/>
  <c r="FA99" i="30"/>
  <c r="FB99" i="30"/>
  <c r="FD99" i="30"/>
  <c r="FE99" i="30"/>
  <c r="FF99" i="30"/>
  <c r="FG99" i="30"/>
  <c r="FI99" i="30"/>
  <c r="FJ99" i="30"/>
  <c r="FK99" i="30"/>
  <c r="FL99" i="30"/>
  <c r="FN99" i="30"/>
  <c r="FO99" i="30"/>
  <c r="FP99" i="30"/>
  <c r="FQ99" i="30"/>
  <c r="FS99" i="30"/>
  <c r="FT99" i="30"/>
  <c r="FU99" i="30"/>
  <c r="FV99" i="30"/>
  <c r="FX99" i="30"/>
  <c r="FY99" i="30"/>
  <c r="FZ99" i="30"/>
  <c r="GA99" i="30"/>
  <c r="GC99" i="30"/>
  <c r="GD99" i="30"/>
  <c r="GE99" i="30"/>
  <c r="GF99" i="30"/>
  <c r="GH99" i="30"/>
  <c r="GI99" i="30"/>
  <c r="GJ99" i="30"/>
  <c r="GK99" i="30"/>
  <c r="GM99" i="30"/>
  <c r="GN99" i="30"/>
  <c r="GO99" i="30"/>
  <c r="GP99" i="30"/>
  <c r="GR99" i="30"/>
  <c r="GS99" i="30"/>
  <c r="GT99" i="30"/>
  <c r="GU99" i="30"/>
  <c r="GW99" i="30"/>
  <c r="GX99" i="30"/>
  <c r="GY99" i="30"/>
  <c r="GZ99" i="30"/>
  <c r="HB99" i="30"/>
  <c r="HC99" i="30"/>
  <c r="HD99" i="30"/>
  <c r="HE99" i="30"/>
  <c r="HG99" i="30"/>
  <c r="HH99" i="30"/>
  <c r="HI99" i="30"/>
  <c r="HJ99" i="30"/>
  <c r="HL99" i="30"/>
  <c r="HM99" i="30"/>
  <c r="HN99" i="30"/>
  <c r="HO99" i="30"/>
  <c r="HQ99" i="30"/>
  <c r="HR99" i="30"/>
  <c r="HS99" i="30"/>
  <c r="HT99" i="30"/>
  <c r="HV99" i="30"/>
  <c r="HW99" i="30"/>
  <c r="HX99" i="30"/>
  <c r="HY99" i="30"/>
  <c r="IA99" i="30"/>
  <c r="IB99" i="30"/>
  <c r="IC99" i="30"/>
  <c r="ID99" i="30"/>
  <c r="IF99" i="30"/>
  <c r="IG99" i="30"/>
  <c r="IH99" i="30"/>
  <c r="II99" i="30"/>
  <c r="IK99" i="30"/>
  <c r="IL99" i="30"/>
  <c r="IM99" i="30"/>
  <c r="IN99" i="30"/>
  <c r="IP99" i="30"/>
  <c r="IQ99" i="30"/>
  <c r="IR99" i="30"/>
  <c r="IS99" i="30"/>
  <c r="IU99" i="30"/>
  <c r="IV99" i="30"/>
  <c r="IW99" i="30"/>
  <c r="IX99" i="30"/>
  <c r="IZ99" i="30"/>
  <c r="JA99" i="30"/>
  <c r="JB99" i="30"/>
  <c r="JC99" i="30"/>
  <c r="JE99" i="30"/>
  <c r="JF99" i="30"/>
  <c r="JG99" i="30"/>
  <c r="JH99" i="30"/>
  <c r="JJ99" i="30"/>
  <c r="JK99" i="30"/>
  <c r="JL99" i="30"/>
  <c r="JM99" i="30"/>
  <c r="JO99" i="30"/>
  <c r="JP99" i="30"/>
  <c r="JQ99" i="30"/>
  <c r="JR99" i="30"/>
  <c r="JT99" i="30"/>
  <c r="JU99" i="30"/>
  <c r="JV99" i="30"/>
  <c r="JW99" i="30"/>
  <c r="JY99" i="30"/>
  <c r="JZ99" i="30"/>
  <c r="KA99" i="30"/>
  <c r="KB99" i="30"/>
  <c r="KD99" i="30"/>
  <c r="KE99" i="30"/>
  <c r="KF99" i="30"/>
  <c r="KG99" i="30"/>
  <c r="KI99" i="30"/>
  <c r="KJ99" i="30"/>
  <c r="KK99" i="30"/>
  <c r="KL99" i="30"/>
  <c r="KN99" i="30"/>
  <c r="KO99" i="30"/>
  <c r="KP99" i="30"/>
  <c r="KQ99" i="30"/>
  <c r="KS99" i="30"/>
  <c r="KT99" i="30"/>
  <c r="KU99" i="30"/>
  <c r="KV99" i="30"/>
  <c r="KX99" i="30"/>
  <c r="KY99" i="30"/>
  <c r="KZ99" i="30"/>
  <c r="LA99" i="30"/>
  <c r="LC99" i="30"/>
  <c r="LD99" i="30"/>
  <c r="LE99" i="30"/>
  <c r="LF99" i="30"/>
  <c r="LH99" i="30"/>
  <c r="LI99" i="30"/>
  <c r="LJ99" i="30"/>
  <c r="LK99" i="30"/>
  <c r="LM99" i="30"/>
  <c r="LN99" i="30"/>
  <c r="LO99" i="30"/>
  <c r="LP99" i="30"/>
  <c r="LR99" i="30"/>
  <c r="LS99" i="30"/>
  <c r="LT99" i="30"/>
  <c r="LU99" i="30"/>
  <c r="LW99" i="30"/>
  <c r="LX99" i="30"/>
  <c r="LY99" i="30"/>
  <c r="LZ99" i="30"/>
  <c r="MB99" i="30"/>
  <c r="MC99" i="30"/>
  <c r="MD99" i="30"/>
  <c r="ME99" i="30"/>
  <c r="MG99" i="30"/>
  <c r="MH99" i="30"/>
  <c r="MI99" i="30"/>
  <c r="MJ99" i="30"/>
  <c r="ML99" i="30"/>
  <c r="MM99" i="30"/>
  <c r="MN99" i="30"/>
  <c r="MO99" i="30"/>
  <c r="MQ99" i="30"/>
  <c r="MR99" i="30"/>
  <c r="MS99" i="30"/>
  <c r="MT99" i="30"/>
  <c r="MV99" i="30"/>
  <c r="MW99" i="30"/>
  <c r="MX99" i="30"/>
  <c r="MY99" i="30"/>
  <c r="NA99" i="30"/>
  <c r="NB99" i="30"/>
  <c r="NC99" i="30"/>
  <c r="ND99" i="30"/>
  <c r="NF99" i="30"/>
  <c r="NG99" i="30"/>
  <c r="NH99" i="30"/>
  <c r="NI99" i="30"/>
  <c r="NK99" i="30"/>
  <c r="NL99" i="30"/>
  <c r="NM99" i="30"/>
  <c r="NN99" i="30"/>
  <c r="NP99" i="30"/>
  <c r="NQ99" i="30"/>
  <c r="NR99" i="30"/>
  <c r="NS99" i="30"/>
  <c r="NU99" i="30"/>
  <c r="NV99" i="30"/>
  <c r="NW99" i="30"/>
  <c r="NX99" i="30"/>
  <c r="NZ99" i="30"/>
  <c r="OA99" i="30"/>
  <c r="OB99" i="30"/>
  <c r="OC99" i="30"/>
  <c r="OE99" i="30"/>
  <c r="OF99" i="30"/>
  <c r="OG99" i="30"/>
  <c r="OH99" i="30"/>
  <c r="OJ99" i="30"/>
  <c r="OK99" i="30"/>
  <c r="OL99" i="30"/>
  <c r="OM99" i="30"/>
  <c r="OO99" i="30"/>
  <c r="OP99" i="30"/>
  <c r="OQ99" i="30"/>
  <c r="OR99" i="30"/>
  <c r="OT99" i="30"/>
  <c r="OU99" i="30"/>
  <c r="OV99" i="30"/>
  <c r="OW99" i="30"/>
  <c r="OY99" i="30"/>
  <c r="OZ99" i="30"/>
  <c r="PA99" i="30"/>
  <c r="PB99" i="30"/>
  <c r="PD99" i="30"/>
  <c r="PE99" i="30"/>
  <c r="PF99" i="30"/>
  <c r="PG99" i="30"/>
  <c r="PI99" i="30"/>
  <c r="PJ99" i="30"/>
  <c r="PK99" i="30"/>
  <c r="PL99" i="30"/>
  <c r="PN99" i="30"/>
  <c r="PO99" i="30"/>
  <c r="PP99" i="30"/>
  <c r="PQ99" i="30"/>
  <c r="PS99" i="30"/>
  <c r="PT99" i="30"/>
  <c r="PU99" i="30"/>
  <c r="PV99" i="30"/>
  <c r="PX99" i="30"/>
  <c r="PY99" i="30"/>
  <c r="PZ99" i="30"/>
  <c r="QA99" i="30"/>
  <c r="QC99" i="30"/>
  <c r="QD99" i="30"/>
  <c r="QE99" i="30"/>
  <c r="QF99" i="30"/>
  <c r="QH99" i="30"/>
  <c r="QI99" i="30"/>
  <c r="QJ99" i="30"/>
  <c r="QK99" i="30"/>
  <c r="QM99" i="30"/>
  <c r="QN99" i="30"/>
  <c r="QO99" i="30"/>
  <c r="QP99" i="30"/>
  <c r="QR99" i="30"/>
  <c r="QS99" i="30"/>
  <c r="QT99" i="30"/>
  <c r="QU99" i="30"/>
  <c r="QW99" i="30"/>
  <c r="QX99" i="30"/>
  <c r="QY99" i="30"/>
  <c r="QZ99" i="30"/>
  <c r="RB99" i="30"/>
  <c r="RC99" i="30"/>
  <c r="RD99" i="30"/>
  <c r="RE99" i="30"/>
  <c r="RG99" i="30"/>
  <c r="RH99" i="30"/>
  <c r="RI99" i="30"/>
  <c r="RJ99" i="30"/>
  <c r="RL99" i="30"/>
  <c r="RM99" i="30"/>
  <c r="RN99" i="30"/>
  <c r="RO99" i="30"/>
  <c r="RQ99" i="30"/>
  <c r="RR99" i="30"/>
  <c r="RS99" i="30"/>
  <c r="RT99" i="30"/>
  <c r="RV99" i="30"/>
  <c r="RW99" i="30"/>
  <c r="RX99" i="30"/>
  <c r="RY99" i="30"/>
  <c r="SA99" i="30"/>
  <c r="AD100" i="30"/>
  <c r="AE100" i="30"/>
  <c r="AF100" i="30"/>
  <c r="AG100" i="30"/>
  <c r="AI100" i="30"/>
  <c r="AJ100" i="30"/>
  <c r="AK100" i="30"/>
  <c r="AL100" i="30"/>
  <c r="AN100" i="30"/>
  <c r="AO100" i="30"/>
  <c r="AP100" i="30"/>
  <c r="AQ100" i="30"/>
  <c r="AS100" i="30"/>
  <c r="AT100" i="30"/>
  <c r="AU100" i="30"/>
  <c r="AV100" i="30"/>
  <c r="AX100" i="30"/>
  <c r="AY100" i="30"/>
  <c r="AZ100" i="30"/>
  <c r="BA100" i="30"/>
  <c r="BC100" i="30"/>
  <c r="BD100" i="30"/>
  <c r="BE100" i="30"/>
  <c r="BF100" i="30"/>
  <c r="BH100" i="30"/>
  <c r="BI100" i="30"/>
  <c r="BJ100" i="30"/>
  <c r="BK100" i="30"/>
  <c r="BM100" i="30"/>
  <c r="BN100" i="30"/>
  <c r="BO100" i="30"/>
  <c r="BP100" i="30"/>
  <c r="BR100" i="30"/>
  <c r="BS100" i="30"/>
  <c r="BT100" i="30"/>
  <c r="BU100" i="30"/>
  <c r="BW100" i="30"/>
  <c r="BX100" i="30"/>
  <c r="BY100" i="30"/>
  <c r="BZ100" i="30"/>
  <c r="CB100" i="30"/>
  <c r="CC100" i="30"/>
  <c r="CD100" i="30"/>
  <c r="CE100" i="30"/>
  <c r="CG100" i="30"/>
  <c r="CH100" i="30"/>
  <c r="CI100" i="30"/>
  <c r="CJ100" i="30"/>
  <c r="CL100" i="30"/>
  <c r="CM100" i="30"/>
  <c r="CN100" i="30"/>
  <c r="CO100" i="30"/>
  <c r="CQ100" i="30"/>
  <c r="CR100" i="30"/>
  <c r="CS100" i="30"/>
  <c r="CT100" i="30"/>
  <c r="CV100" i="30"/>
  <c r="CW100" i="30"/>
  <c r="CX100" i="30"/>
  <c r="CY100" i="30"/>
  <c r="DA100" i="30"/>
  <c r="DB100" i="30"/>
  <c r="DC100" i="30"/>
  <c r="DD100" i="30"/>
  <c r="DF100" i="30"/>
  <c r="DG100" i="30"/>
  <c r="DH100" i="30"/>
  <c r="DI100" i="30"/>
  <c r="DK100" i="30"/>
  <c r="DL100" i="30"/>
  <c r="DM100" i="30"/>
  <c r="DN100" i="30"/>
  <c r="DP100" i="30"/>
  <c r="DQ100" i="30"/>
  <c r="DR100" i="30"/>
  <c r="DS100" i="30"/>
  <c r="DU100" i="30"/>
  <c r="DV100" i="30"/>
  <c r="DW100" i="30"/>
  <c r="DX100" i="30"/>
  <c r="DZ100" i="30"/>
  <c r="EA100" i="30"/>
  <c r="EB100" i="30"/>
  <c r="EC100" i="30"/>
  <c r="EE100" i="30"/>
  <c r="EF100" i="30"/>
  <c r="EG100" i="30"/>
  <c r="EH100" i="30"/>
  <c r="EJ100" i="30"/>
  <c r="EK100" i="30"/>
  <c r="EL100" i="30"/>
  <c r="EM100" i="30"/>
  <c r="EO100" i="30"/>
  <c r="EP100" i="30"/>
  <c r="EQ100" i="30"/>
  <c r="ER100" i="30"/>
  <c r="ET100" i="30"/>
  <c r="EU100" i="30"/>
  <c r="EV100" i="30"/>
  <c r="EW100" i="30"/>
  <c r="EY100" i="30"/>
  <c r="EZ100" i="30"/>
  <c r="FA100" i="30"/>
  <c r="FB100" i="30"/>
  <c r="FD100" i="30"/>
  <c r="FE100" i="30"/>
  <c r="FF100" i="30"/>
  <c r="FG100" i="30"/>
  <c r="FI100" i="30"/>
  <c r="FJ100" i="30"/>
  <c r="FK100" i="30"/>
  <c r="FL100" i="30"/>
  <c r="FN100" i="30"/>
  <c r="FO100" i="30"/>
  <c r="FP100" i="30"/>
  <c r="FQ100" i="30"/>
  <c r="FS100" i="30"/>
  <c r="FT100" i="30"/>
  <c r="FU100" i="30"/>
  <c r="FV100" i="30"/>
  <c r="FX100" i="30"/>
  <c r="FY100" i="30"/>
  <c r="FZ100" i="30"/>
  <c r="GA100" i="30"/>
  <c r="GC100" i="30"/>
  <c r="GD100" i="30"/>
  <c r="GE100" i="30"/>
  <c r="GF100" i="30"/>
  <c r="GH100" i="30"/>
  <c r="GI100" i="30"/>
  <c r="GJ100" i="30"/>
  <c r="GK100" i="30"/>
  <c r="GM100" i="30"/>
  <c r="GN100" i="30"/>
  <c r="GO100" i="30"/>
  <c r="GP100" i="30"/>
  <c r="GR100" i="30"/>
  <c r="GS100" i="30"/>
  <c r="GT100" i="30"/>
  <c r="GU100" i="30"/>
  <c r="GW100" i="30"/>
  <c r="GX100" i="30"/>
  <c r="GY100" i="30"/>
  <c r="GZ100" i="30"/>
  <c r="HB100" i="30"/>
  <c r="HC100" i="30"/>
  <c r="HD100" i="30"/>
  <c r="HE100" i="30"/>
  <c r="HG100" i="30"/>
  <c r="HH100" i="30"/>
  <c r="HI100" i="30"/>
  <c r="HJ100" i="30"/>
  <c r="HL100" i="30"/>
  <c r="HM100" i="30"/>
  <c r="HN100" i="30"/>
  <c r="HO100" i="30"/>
  <c r="HQ100" i="30"/>
  <c r="HR100" i="30"/>
  <c r="HS100" i="30"/>
  <c r="HT100" i="30"/>
  <c r="HV100" i="30"/>
  <c r="HW100" i="30"/>
  <c r="HX100" i="30"/>
  <c r="HY100" i="30"/>
  <c r="IA100" i="30"/>
  <c r="IB100" i="30"/>
  <c r="IC100" i="30"/>
  <c r="ID100" i="30"/>
  <c r="IF100" i="30"/>
  <c r="IG100" i="30"/>
  <c r="IH100" i="30"/>
  <c r="II100" i="30"/>
  <c r="IK100" i="30"/>
  <c r="IL100" i="30"/>
  <c r="IM100" i="30"/>
  <c r="IN100" i="30"/>
  <c r="IP100" i="30"/>
  <c r="IQ100" i="30"/>
  <c r="IR100" i="30"/>
  <c r="IS100" i="30"/>
  <c r="IU100" i="30"/>
  <c r="IV100" i="30"/>
  <c r="IW100" i="30"/>
  <c r="IX100" i="30"/>
  <c r="IZ100" i="30"/>
  <c r="JA100" i="30"/>
  <c r="JB100" i="30"/>
  <c r="JC100" i="30"/>
  <c r="JE100" i="30"/>
  <c r="JF100" i="30"/>
  <c r="JG100" i="30"/>
  <c r="JH100" i="30"/>
  <c r="JJ100" i="30"/>
  <c r="JK100" i="30"/>
  <c r="JL100" i="30"/>
  <c r="JM100" i="30"/>
  <c r="JO100" i="30"/>
  <c r="JP100" i="30"/>
  <c r="JQ100" i="30"/>
  <c r="JR100" i="30"/>
  <c r="JT100" i="30"/>
  <c r="JU100" i="30"/>
  <c r="JV100" i="30"/>
  <c r="JW100" i="30"/>
  <c r="JY100" i="30"/>
  <c r="JZ100" i="30"/>
  <c r="KA100" i="30"/>
  <c r="KB100" i="30"/>
  <c r="KD100" i="30"/>
  <c r="KE100" i="30"/>
  <c r="KF100" i="30"/>
  <c r="KG100" i="30"/>
  <c r="KI100" i="30"/>
  <c r="KJ100" i="30"/>
  <c r="KK100" i="30"/>
  <c r="KL100" i="30"/>
  <c r="KN100" i="30"/>
  <c r="KO100" i="30"/>
  <c r="KP100" i="30"/>
  <c r="KQ100" i="30"/>
  <c r="KS100" i="30"/>
  <c r="KT100" i="30"/>
  <c r="KU100" i="30"/>
  <c r="KV100" i="30"/>
  <c r="KX100" i="30"/>
  <c r="KY100" i="30"/>
  <c r="KZ100" i="30"/>
  <c r="LA100" i="30"/>
  <c r="LC100" i="30"/>
  <c r="LD100" i="30"/>
  <c r="LE100" i="30"/>
  <c r="LF100" i="30"/>
  <c r="LH100" i="30"/>
  <c r="LI100" i="30"/>
  <c r="LJ100" i="30"/>
  <c r="LK100" i="30"/>
  <c r="LM100" i="30"/>
  <c r="LN100" i="30"/>
  <c r="LO100" i="30"/>
  <c r="LP100" i="30"/>
  <c r="LR100" i="30"/>
  <c r="LS100" i="30"/>
  <c r="LT100" i="30"/>
  <c r="LU100" i="30"/>
  <c r="LW100" i="30"/>
  <c r="LX100" i="30"/>
  <c r="LY100" i="30"/>
  <c r="LZ100" i="30"/>
  <c r="MB100" i="30"/>
  <c r="MC100" i="30"/>
  <c r="MD100" i="30"/>
  <c r="ME100" i="30"/>
  <c r="MG100" i="30"/>
  <c r="MH100" i="30"/>
  <c r="MI100" i="30"/>
  <c r="MJ100" i="30"/>
  <c r="ML100" i="30"/>
  <c r="MM100" i="30"/>
  <c r="MN100" i="30"/>
  <c r="MO100" i="30"/>
  <c r="MQ100" i="30"/>
  <c r="MR100" i="30"/>
  <c r="MS100" i="30"/>
  <c r="MT100" i="30"/>
  <c r="MV100" i="30"/>
  <c r="MW100" i="30"/>
  <c r="MX100" i="30"/>
  <c r="MY100" i="30"/>
  <c r="NA100" i="30"/>
  <c r="NB100" i="30"/>
  <c r="NC100" i="30"/>
  <c r="ND100" i="30"/>
  <c r="NF100" i="30"/>
  <c r="NG100" i="30"/>
  <c r="NH100" i="30"/>
  <c r="NI100" i="30"/>
  <c r="NK100" i="30"/>
  <c r="NL100" i="30"/>
  <c r="NM100" i="30"/>
  <c r="NN100" i="30"/>
  <c r="NP100" i="30"/>
  <c r="NQ100" i="30"/>
  <c r="NR100" i="30"/>
  <c r="NS100" i="30"/>
  <c r="NU100" i="30"/>
  <c r="NV100" i="30"/>
  <c r="NW100" i="30"/>
  <c r="NX100" i="30"/>
  <c r="NZ100" i="30"/>
  <c r="OA100" i="30"/>
  <c r="OB100" i="30"/>
  <c r="OC100" i="30"/>
  <c r="OE100" i="30"/>
  <c r="OF100" i="30"/>
  <c r="OG100" i="30"/>
  <c r="OH100" i="30"/>
  <c r="OJ100" i="30"/>
  <c r="OK100" i="30"/>
  <c r="OL100" i="30"/>
  <c r="OM100" i="30"/>
  <c r="OO100" i="30"/>
  <c r="OP100" i="30"/>
  <c r="OQ100" i="30"/>
  <c r="OR100" i="30"/>
  <c r="OT100" i="30"/>
  <c r="OU100" i="30"/>
  <c r="OV100" i="30"/>
  <c r="OW100" i="30"/>
  <c r="OY100" i="30"/>
  <c r="OZ100" i="30"/>
  <c r="PA100" i="30"/>
  <c r="PB100" i="30"/>
  <c r="PD100" i="30"/>
  <c r="PE100" i="30"/>
  <c r="PF100" i="30"/>
  <c r="PG100" i="30"/>
  <c r="PI100" i="30"/>
  <c r="PJ100" i="30"/>
  <c r="PK100" i="30"/>
  <c r="PL100" i="30"/>
  <c r="PN100" i="30"/>
  <c r="PO100" i="30"/>
  <c r="PP100" i="30"/>
  <c r="PQ100" i="30"/>
  <c r="PS100" i="30"/>
  <c r="PT100" i="30"/>
  <c r="PU100" i="30"/>
  <c r="PV100" i="30"/>
  <c r="PX100" i="30"/>
  <c r="PY100" i="30"/>
  <c r="PZ100" i="30"/>
  <c r="QA100" i="30"/>
  <c r="QC100" i="30"/>
  <c r="QD100" i="30"/>
  <c r="QE100" i="30"/>
  <c r="QF100" i="30"/>
  <c r="QH100" i="30"/>
  <c r="QI100" i="30"/>
  <c r="QJ100" i="30"/>
  <c r="QK100" i="30"/>
  <c r="QM100" i="30"/>
  <c r="QN100" i="30"/>
  <c r="QO100" i="30"/>
  <c r="QP100" i="30"/>
  <c r="QR100" i="30"/>
  <c r="QS100" i="30"/>
  <c r="QT100" i="30"/>
  <c r="QU100" i="30"/>
  <c r="QW100" i="30"/>
  <c r="QX100" i="30"/>
  <c r="QY100" i="30"/>
  <c r="QZ100" i="30"/>
  <c r="RB100" i="30"/>
  <c r="RC100" i="30"/>
  <c r="RD100" i="30"/>
  <c r="RE100" i="30"/>
  <c r="RG100" i="30"/>
  <c r="RH100" i="30"/>
  <c r="RI100" i="30"/>
  <c r="RJ100" i="30"/>
  <c r="RL100" i="30"/>
  <c r="RM100" i="30"/>
  <c r="RN100" i="30"/>
  <c r="RO100" i="30"/>
  <c r="RQ100" i="30"/>
  <c r="RR100" i="30"/>
  <c r="RS100" i="30"/>
  <c r="RT100" i="30"/>
  <c r="RV100" i="30"/>
  <c r="RW100" i="30"/>
  <c r="RX100" i="30"/>
  <c r="RY100" i="30"/>
  <c r="SA100" i="30"/>
  <c r="AD101" i="30"/>
  <c r="AE101" i="30"/>
  <c r="AF101" i="30"/>
  <c r="AG101" i="30"/>
  <c r="AI101" i="30"/>
  <c r="AJ101" i="30"/>
  <c r="AK101" i="30"/>
  <c r="AL101" i="30"/>
  <c r="AN101" i="30"/>
  <c r="AO101" i="30"/>
  <c r="AP101" i="30"/>
  <c r="AQ101" i="30"/>
  <c r="AS101" i="30"/>
  <c r="AT101" i="30"/>
  <c r="AU101" i="30"/>
  <c r="AV101" i="30"/>
  <c r="AX101" i="30"/>
  <c r="AY101" i="30"/>
  <c r="AZ101" i="30"/>
  <c r="BA101" i="30"/>
  <c r="BC101" i="30"/>
  <c r="BD101" i="30"/>
  <c r="BE101" i="30"/>
  <c r="BF101" i="30"/>
  <c r="BH101" i="30"/>
  <c r="BI101" i="30"/>
  <c r="BJ101" i="30"/>
  <c r="BK101" i="30"/>
  <c r="BM101" i="30"/>
  <c r="BN101" i="30"/>
  <c r="BO101" i="30"/>
  <c r="BP101" i="30"/>
  <c r="BR101" i="30"/>
  <c r="BS101" i="30"/>
  <c r="BT101" i="30"/>
  <c r="BU101" i="30"/>
  <c r="BW101" i="30"/>
  <c r="BX101" i="30"/>
  <c r="BY101" i="30"/>
  <c r="BZ101" i="30"/>
  <c r="CB101" i="30"/>
  <c r="CC101" i="30"/>
  <c r="CD101" i="30"/>
  <c r="CE101" i="30"/>
  <c r="CG101" i="30"/>
  <c r="CH101" i="30"/>
  <c r="CI101" i="30"/>
  <c r="CJ101" i="30"/>
  <c r="CL101" i="30"/>
  <c r="CM101" i="30"/>
  <c r="CN101" i="30"/>
  <c r="CO101" i="30"/>
  <c r="CQ101" i="30"/>
  <c r="CR101" i="30"/>
  <c r="CS101" i="30"/>
  <c r="CT101" i="30"/>
  <c r="CV101" i="30"/>
  <c r="CW101" i="30"/>
  <c r="CX101" i="30"/>
  <c r="CY101" i="30"/>
  <c r="DA101" i="30"/>
  <c r="DB101" i="30"/>
  <c r="DC101" i="30"/>
  <c r="DD101" i="30"/>
  <c r="DF101" i="30"/>
  <c r="DG101" i="30"/>
  <c r="DH101" i="30"/>
  <c r="DI101" i="30"/>
  <c r="DK101" i="30"/>
  <c r="DL101" i="30"/>
  <c r="DM101" i="30"/>
  <c r="DN101" i="30"/>
  <c r="DP101" i="30"/>
  <c r="DQ101" i="30"/>
  <c r="DR101" i="30"/>
  <c r="DS101" i="30"/>
  <c r="DU101" i="30"/>
  <c r="DV101" i="30"/>
  <c r="DW101" i="30"/>
  <c r="DX101" i="30"/>
  <c r="DZ101" i="30"/>
  <c r="EA101" i="30"/>
  <c r="EB101" i="30"/>
  <c r="EC101" i="30"/>
  <c r="EE101" i="30"/>
  <c r="EF101" i="30"/>
  <c r="EG101" i="30"/>
  <c r="EH101" i="30"/>
  <c r="EJ101" i="30"/>
  <c r="EK101" i="30"/>
  <c r="EL101" i="30"/>
  <c r="EM101" i="30"/>
  <c r="EO101" i="30"/>
  <c r="EP101" i="30"/>
  <c r="EQ101" i="30"/>
  <c r="ER101" i="30"/>
  <c r="ET101" i="30"/>
  <c r="EU101" i="30"/>
  <c r="EV101" i="30"/>
  <c r="EW101" i="30"/>
  <c r="EY101" i="30"/>
  <c r="EZ101" i="30"/>
  <c r="FA101" i="30"/>
  <c r="FB101" i="30"/>
  <c r="FD101" i="30"/>
  <c r="FE101" i="30"/>
  <c r="FF101" i="30"/>
  <c r="FG101" i="30"/>
  <c r="FI101" i="30"/>
  <c r="FJ101" i="30"/>
  <c r="FK101" i="30"/>
  <c r="FL101" i="30"/>
  <c r="FN101" i="30"/>
  <c r="FO101" i="30"/>
  <c r="FP101" i="30"/>
  <c r="FQ101" i="30"/>
  <c r="FS101" i="30"/>
  <c r="FT101" i="30"/>
  <c r="FU101" i="30"/>
  <c r="FV101" i="30"/>
  <c r="FX101" i="30"/>
  <c r="FY101" i="30"/>
  <c r="FZ101" i="30"/>
  <c r="GA101" i="30"/>
  <c r="GC101" i="30"/>
  <c r="GD101" i="30"/>
  <c r="GE101" i="30"/>
  <c r="GF101" i="30"/>
  <c r="GH101" i="30"/>
  <c r="GI101" i="30"/>
  <c r="GJ101" i="30"/>
  <c r="GK101" i="30"/>
  <c r="GM101" i="30"/>
  <c r="GN101" i="30"/>
  <c r="GO101" i="30"/>
  <c r="GP101" i="30"/>
  <c r="GR101" i="30"/>
  <c r="GS101" i="30"/>
  <c r="GT101" i="30"/>
  <c r="GU101" i="30"/>
  <c r="GW101" i="30"/>
  <c r="GX101" i="30"/>
  <c r="GY101" i="30"/>
  <c r="GZ101" i="30"/>
  <c r="HB101" i="30"/>
  <c r="HC101" i="30"/>
  <c r="HD101" i="30"/>
  <c r="HE101" i="30"/>
  <c r="HG101" i="30"/>
  <c r="HH101" i="30"/>
  <c r="HI101" i="30"/>
  <c r="HJ101" i="30"/>
  <c r="HL101" i="30"/>
  <c r="HM101" i="30"/>
  <c r="HN101" i="30"/>
  <c r="HO101" i="30"/>
  <c r="HQ101" i="30"/>
  <c r="HR101" i="30"/>
  <c r="HS101" i="30"/>
  <c r="HT101" i="30"/>
  <c r="HV101" i="30"/>
  <c r="HW101" i="30"/>
  <c r="HX101" i="30"/>
  <c r="HY101" i="30"/>
  <c r="IA101" i="30"/>
  <c r="IB101" i="30"/>
  <c r="IC101" i="30"/>
  <c r="ID101" i="30"/>
  <c r="IF101" i="30"/>
  <c r="IG101" i="30"/>
  <c r="IH101" i="30"/>
  <c r="II101" i="30"/>
  <c r="IK101" i="30"/>
  <c r="IL101" i="30"/>
  <c r="IM101" i="30"/>
  <c r="IN101" i="30"/>
  <c r="IP101" i="30"/>
  <c r="IQ101" i="30"/>
  <c r="IR101" i="30"/>
  <c r="IS101" i="30"/>
  <c r="IU101" i="30"/>
  <c r="IV101" i="30"/>
  <c r="IW101" i="30"/>
  <c r="IX101" i="30"/>
  <c r="IZ101" i="30"/>
  <c r="JA101" i="30"/>
  <c r="JB101" i="30"/>
  <c r="JC101" i="30"/>
  <c r="JE101" i="30"/>
  <c r="JF101" i="30"/>
  <c r="JG101" i="30"/>
  <c r="JH101" i="30"/>
  <c r="JJ101" i="30"/>
  <c r="JK101" i="30"/>
  <c r="JL101" i="30"/>
  <c r="JM101" i="30"/>
  <c r="JO101" i="30"/>
  <c r="JP101" i="30"/>
  <c r="JQ101" i="30"/>
  <c r="JR101" i="30"/>
  <c r="JT101" i="30"/>
  <c r="JU101" i="30"/>
  <c r="JV101" i="30"/>
  <c r="JW101" i="30"/>
  <c r="JY101" i="30"/>
  <c r="JZ101" i="30"/>
  <c r="KA101" i="30"/>
  <c r="KB101" i="30"/>
  <c r="KD101" i="30"/>
  <c r="KE101" i="30"/>
  <c r="KF101" i="30"/>
  <c r="KG101" i="30"/>
  <c r="KI101" i="30"/>
  <c r="KJ101" i="30"/>
  <c r="KK101" i="30"/>
  <c r="KL101" i="30"/>
  <c r="KN101" i="30"/>
  <c r="KO101" i="30"/>
  <c r="KP101" i="30"/>
  <c r="KQ101" i="30"/>
  <c r="KS101" i="30"/>
  <c r="KT101" i="30"/>
  <c r="KU101" i="30"/>
  <c r="KV101" i="30"/>
  <c r="KX101" i="30"/>
  <c r="KY101" i="30"/>
  <c r="KZ101" i="30"/>
  <c r="LA101" i="30"/>
  <c r="LC101" i="30"/>
  <c r="LD101" i="30"/>
  <c r="LE101" i="30"/>
  <c r="LF101" i="30"/>
  <c r="LH101" i="30"/>
  <c r="LI101" i="30"/>
  <c r="LJ101" i="30"/>
  <c r="LK101" i="30"/>
  <c r="LM101" i="30"/>
  <c r="LN101" i="30"/>
  <c r="LO101" i="30"/>
  <c r="LP101" i="30"/>
  <c r="LR101" i="30"/>
  <c r="LS101" i="30"/>
  <c r="LT101" i="30"/>
  <c r="LU101" i="30"/>
  <c r="LW101" i="30"/>
  <c r="LX101" i="30"/>
  <c r="LY101" i="30"/>
  <c r="LZ101" i="30"/>
  <c r="MB101" i="30"/>
  <c r="MC101" i="30"/>
  <c r="MD101" i="30"/>
  <c r="ME101" i="30"/>
  <c r="MG101" i="30"/>
  <c r="MH101" i="30"/>
  <c r="MI101" i="30"/>
  <c r="MJ101" i="30"/>
  <c r="ML101" i="30"/>
  <c r="MM101" i="30"/>
  <c r="MN101" i="30"/>
  <c r="MO101" i="30"/>
  <c r="MQ101" i="30"/>
  <c r="MR101" i="30"/>
  <c r="MS101" i="30"/>
  <c r="MT101" i="30"/>
  <c r="MV101" i="30"/>
  <c r="MW101" i="30"/>
  <c r="MX101" i="30"/>
  <c r="MY101" i="30"/>
  <c r="NA101" i="30"/>
  <c r="NB101" i="30"/>
  <c r="NC101" i="30"/>
  <c r="ND101" i="30"/>
  <c r="NF101" i="30"/>
  <c r="NG101" i="30"/>
  <c r="NH101" i="30"/>
  <c r="NI101" i="30"/>
  <c r="NK101" i="30"/>
  <c r="NL101" i="30"/>
  <c r="NM101" i="30"/>
  <c r="NN101" i="30"/>
  <c r="NP101" i="30"/>
  <c r="NQ101" i="30"/>
  <c r="NR101" i="30"/>
  <c r="NS101" i="30"/>
  <c r="NU101" i="30"/>
  <c r="NV101" i="30"/>
  <c r="NW101" i="30"/>
  <c r="NX101" i="30"/>
  <c r="NZ101" i="30"/>
  <c r="OA101" i="30"/>
  <c r="OB101" i="30"/>
  <c r="OC101" i="30"/>
  <c r="OE101" i="30"/>
  <c r="OF101" i="30"/>
  <c r="OG101" i="30"/>
  <c r="OH101" i="30"/>
  <c r="OJ101" i="30"/>
  <c r="OK101" i="30"/>
  <c r="OL101" i="30"/>
  <c r="OM101" i="30"/>
  <c r="OO101" i="30"/>
  <c r="OP101" i="30"/>
  <c r="OQ101" i="30"/>
  <c r="OR101" i="30"/>
  <c r="OT101" i="30"/>
  <c r="OU101" i="30"/>
  <c r="OV101" i="30"/>
  <c r="OW101" i="30"/>
  <c r="OY101" i="30"/>
  <c r="OZ101" i="30"/>
  <c r="PA101" i="30"/>
  <c r="PB101" i="30"/>
  <c r="PD101" i="30"/>
  <c r="PE101" i="30"/>
  <c r="PF101" i="30"/>
  <c r="PG101" i="30"/>
  <c r="PI101" i="30"/>
  <c r="PJ101" i="30"/>
  <c r="PK101" i="30"/>
  <c r="PL101" i="30"/>
  <c r="PN101" i="30"/>
  <c r="PO101" i="30"/>
  <c r="PP101" i="30"/>
  <c r="PQ101" i="30"/>
  <c r="PS101" i="30"/>
  <c r="PT101" i="30"/>
  <c r="PU101" i="30"/>
  <c r="PV101" i="30"/>
  <c r="PX101" i="30"/>
  <c r="PY101" i="30"/>
  <c r="PZ101" i="30"/>
  <c r="QA101" i="30"/>
  <c r="QC101" i="30"/>
  <c r="QD101" i="30"/>
  <c r="QE101" i="30"/>
  <c r="QF101" i="30"/>
  <c r="QH101" i="30"/>
  <c r="QI101" i="30"/>
  <c r="QJ101" i="30"/>
  <c r="QK101" i="30"/>
  <c r="QM101" i="30"/>
  <c r="QN101" i="30"/>
  <c r="QO101" i="30"/>
  <c r="QP101" i="30"/>
  <c r="QR101" i="30"/>
  <c r="QS101" i="30"/>
  <c r="QT101" i="30"/>
  <c r="QU101" i="30"/>
  <c r="QW101" i="30"/>
  <c r="QX101" i="30"/>
  <c r="QY101" i="30"/>
  <c r="QZ101" i="30"/>
  <c r="RB101" i="30"/>
  <c r="RC101" i="30"/>
  <c r="RD101" i="30"/>
  <c r="RE101" i="30"/>
  <c r="RG101" i="30"/>
  <c r="RH101" i="30"/>
  <c r="RI101" i="30"/>
  <c r="RJ101" i="30"/>
  <c r="RL101" i="30"/>
  <c r="RM101" i="30"/>
  <c r="RN101" i="30"/>
  <c r="RO101" i="30"/>
  <c r="RQ101" i="30"/>
  <c r="RR101" i="30"/>
  <c r="RS101" i="30"/>
  <c r="RT101" i="30"/>
  <c r="RV101" i="30"/>
  <c r="RW101" i="30"/>
  <c r="RX101" i="30"/>
  <c r="RY101" i="30"/>
  <c r="SA101" i="30"/>
  <c r="AD93" i="28"/>
  <c r="AE93" i="28"/>
  <c r="AF93" i="28"/>
  <c r="AG93" i="28"/>
  <c r="AI93" i="28"/>
  <c r="AJ93" i="28"/>
  <c r="AK93" i="28"/>
  <c r="AL93" i="28"/>
  <c r="AN93" i="28"/>
  <c r="AO93" i="28"/>
  <c r="AP93" i="28"/>
  <c r="AQ93" i="28"/>
  <c r="AS93" i="28"/>
  <c r="AT93" i="28"/>
  <c r="AU93" i="28"/>
  <c r="AV93" i="28"/>
  <c r="AX93" i="28"/>
  <c r="AY93" i="28"/>
  <c r="AZ93" i="28"/>
  <c r="BA93" i="28"/>
  <c r="BC93" i="28"/>
  <c r="BD93" i="28"/>
  <c r="BE93" i="28"/>
  <c r="BF93" i="28"/>
  <c r="BH93" i="28"/>
  <c r="BI93" i="28"/>
  <c r="BJ93" i="28"/>
  <c r="BK93" i="28"/>
  <c r="BM93" i="28"/>
  <c r="BN93" i="28"/>
  <c r="BO93" i="28"/>
  <c r="BP93" i="28"/>
  <c r="BR93" i="28"/>
  <c r="BS93" i="28"/>
  <c r="BT93" i="28"/>
  <c r="BU93" i="28"/>
  <c r="BW93" i="28"/>
  <c r="BX93" i="28"/>
  <c r="BY93" i="28"/>
  <c r="BZ93" i="28"/>
  <c r="CB93" i="28"/>
  <c r="CC93" i="28"/>
  <c r="CD93" i="28"/>
  <c r="CE93" i="28"/>
  <c r="CG93" i="28"/>
  <c r="CH93" i="28"/>
  <c r="CI93" i="28"/>
  <c r="CJ93" i="28"/>
  <c r="CL93" i="28"/>
  <c r="CM93" i="28"/>
  <c r="CN93" i="28"/>
  <c r="CO93" i="28"/>
  <c r="CQ93" i="28"/>
  <c r="CR93" i="28"/>
  <c r="CS93" i="28"/>
  <c r="CT93" i="28"/>
  <c r="CV93" i="28"/>
  <c r="CW93" i="28"/>
  <c r="CX93" i="28"/>
  <c r="CY93" i="28"/>
  <c r="DA93" i="28"/>
  <c r="DB93" i="28"/>
  <c r="DC93" i="28"/>
  <c r="DD93" i="28"/>
  <c r="DF93" i="28"/>
  <c r="DG93" i="28"/>
  <c r="DH93" i="28"/>
  <c r="DI93" i="28"/>
  <c r="DK93" i="28"/>
  <c r="DL93" i="28"/>
  <c r="DM93" i="28"/>
  <c r="DN93" i="28"/>
  <c r="DP93" i="28"/>
  <c r="DQ93" i="28"/>
  <c r="DR93" i="28"/>
  <c r="DS93" i="28"/>
  <c r="DU93" i="28"/>
  <c r="DV93" i="28"/>
  <c r="DW93" i="28"/>
  <c r="DX93" i="28"/>
  <c r="DZ93" i="28"/>
  <c r="EA93" i="28"/>
  <c r="EB93" i="28"/>
  <c r="EC93" i="28"/>
  <c r="EE93" i="28"/>
  <c r="EF93" i="28"/>
  <c r="EG93" i="28"/>
  <c r="EH93" i="28"/>
  <c r="EJ93" i="28"/>
  <c r="EK93" i="28"/>
  <c r="EL93" i="28"/>
  <c r="EM93" i="28"/>
  <c r="EO93" i="28"/>
  <c r="EP93" i="28"/>
  <c r="EQ93" i="28"/>
  <c r="ER93" i="28"/>
  <c r="ET93" i="28"/>
  <c r="EU93" i="28"/>
  <c r="EV93" i="28"/>
  <c r="EW93" i="28"/>
  <c r="EY93" i="28"/>
  <c r="EZ93" i="28"/>
  <c r="FA93" i="28"/>
  <c r="FB93" i="28"/>
  <c r="FD93" i="28"/>
  <c r="FE93" i="28"/>
  <c r="FF93" i="28"/>
  <c r="FG93" i="28"/>
  <c r="FI93" i="28"/>
  <c r="FJ93" i="28"/>
  <c r="FK93" i="28"/>
  <c r="FL93" i="28"/>
  <c r="FN93" i="28"/>
  <c r="FO93" i="28"/>
  <c r="FP93" i="28"/>
  <c r="FQ93" i="28"/>
  <c r="FS93" i="28"/>
  <c r="FT93" i="28"/>
  <c r="FU93" i="28"/>
  <c r="FV93" i="28"/>
  <c r="FX93" i="28"/>
  <c r="FY93" i="28"/>
  <c r="FZ93" i="28"/>
  <c r="GA93" i="28"/>
  <c r="GC93" i="28"/>
  <c r="GD93" i="28"/>
  <c r="GE93" i="28"/>
  <c r="GF93" i="28"/>
  <c r="GH93" i="28"/>
  <c r="GI93" i="28"/>
  <c r="GJ93" i="28"/>
  <c r="GK93" i="28"/>
  <c r="GM93" i="28"/>
  <c r="GN93" i="28"/>
  <c r="GO93" i="28"/>
  <c r="GP93" i="28"/>
  <c r="GR93" i="28"/>
  <c r="GS93" i="28"/>
  <c r="GT93" i="28"/>
  <c r="GU93" i="28"/>
  <c r="GW93" i="28"/>
  <c r="GX93" i="28"/>
  <c r="GY93" i="28"/>
  <c r="GZ93" i="28"/>
  <c r="HB93" i="28"/>
  <c r="HC93" i="28"/>
  <c r="HD93" i="28"/>
  <c r="HE93" i="28"/>
  <c r="HG93" i="28"/>
  <c r="HH93" i="28"/>
  <c r="HI93" i="28"/>
  <c r="HJ93" i="28"/>
  <c r="HL93" i="28"/>
  <c r="HM93" i="28"/>
  <c r="HN93" i="28"/>
  <c r="HO93" i="28"/>
  <c r="HQ93" i="28"/>
  <c r="HR93" i="28"/>
  <c r="HS93" i="28"/>
  <c r="HT93" i="28"/>
  <c r="HV93" i="28"/>
  <c r="HW93" i="28"/>
  <c r="HX93" i="28"/>
  <c r="HY93" i="28"/>
  <c r="IA93" i="28"/>
  <c r="IB93" i="28"/>
  <c r="IC93" i="28"/>
  <c r="ID93" i="28"/>
  <c r="IF93" i="28"/>
  <c r="IG93" i="28"/>
  <c r="IH93" i="28"/>
  <c r="II93" i="28"/>
  <c r="IK93" i="28"/>
  <c r="IL93" i="28"/>
  <c r="IM93" i="28"/>
  <c r="IN93" i="28"/>
  <c r="IP93" i="28"/>
  <c r="IQ93" i="28"/>
  <c r="IR93" i="28"/>
  <c r="IS93" i="28"/>
  <c r="IU93" i="28"/>
  <c r="IV93" i="28"/>
  <c r="IW93" i="28"/>
  <c r="IX93" i="28"/>
  <c r="IZ93" i="28"/>
  <c r="JA93" i="28"/>
  <c r="JB93" i="28"/>
  <c r="JC93" i="28"/>
  <c r="JE93" i="28"/>
  <c r="JF93" i="28"/>
  <c r="JG93" i="28"/>
  <c r="JH93" i="28"/>
  <c r="JJ93" i="28"/>
  <c r="JK93" i="28"/>
  <c r="JL93" i="28"/>
  <c r="JM93" i="28"/>
  <c r="JO93" i="28"/>
  <c r="JP93" i="28"/>
  <c r="JQ93" i="28"/>
  <c r="JR93" i="28"/>
  <c r="JT93" i="28"/>
  <c r="JU93" i="28"/>
  <c r="JV93" i="28"/>
  <c r="JW93" i="28"/>
  <c r="JY93" i="28"/>
  <c r="JZ93" i="28"/>
  <c r="KA93" i="28"/>
  <c r="KB93" i="28"/>
  <c r="KD93" i="28"/>
  <c r="KE93" i="28"/>
  <c r="KF93" i="28"/>
  <c r="KG93" i="28"/>
  <c r="KI93" i="28"/>
  <c r="KJ93" i="28"/>
  <c r="KK93" i="28"/>
  <c r="KL93" i="28"/>
  <c r="KN93" i="28"/>
  <c r="KO93" i="28"/>
  <c r="KP93" i="28"/>
  <c r="KQ93" i="28"/>
  <c r="KS93" i="28"/>
  <c r="KT93" i="28"/>
  <c r="KU93" i="28"/>
  <c r="KV93" i="28"/>
  <c r="KX93" i="28"/>
  <c r="KY93" i="28"/>
  <c r="KZ93" i="28"/>
  <c r="LA93" i="28"/>
  <c r="LC93" i="28"/>
  <c r="LD93" i="28"/>
  <c r="LE93" i="28"/>
  <c r="LF93" i="28"/>
  <c r="LH93" i="28"/>
  <c r="LI93" i="28"/>
  <c r="LJ93" i="28"/>
  <c r="LK93" i="28"/>
  <c r="LM93" i="28"/>
  <c r="LN93" i="28"/>
  <c r="LO93" i="28"/>
  <c r="LP93" i="28"/>
  <c r="LR93" i="28"/>
  <c r="LS93" i="28"/>
  <c r="LT93" i="28"/>
  <c r="LU93" i="28"/>
  <c r="LW93" i="28"/>
  <c r="LX93" i="28"/>
  <c r="LY93" i="28"/>
  <c r="LZ93" i="28"/>
  <c r="MB93" i="28"/>
  <c r="MC93" i="28"/>
  <c r="MD93" i="28"/>
  <c r="ME93" i="28"/>
  <c r="MG93" i="28"/>
  <c r="MH93" i="28"/>
  <c r="MI93" i="28"/>
  <c r="MJ93" i="28"/>
  <c r="ML93" i="28"/>
  <c r="MM93" i="28"/>
  <c r="MN93" i="28"/>
  <c r="MO93" i="28"/>
  <c r="MQ93" i="28"/>
  <c r="MR93" i="28"/>
  <c r="MS93" i="28"/>
  <c r="MT93" i="28"/>
  <c r="MV93" i="28"/>
  <c r="MW93" i="28"/>
  <c r="MX93" i="28"/>
  <c r="MY93" i="28"/>
  <c r="NA93" i="28"/>
  <c r="NB93" i="28"/>
  <c r="NC93" i="28"/>
  <c r="ND93" i="28"/>
  <c r="NF93" i="28"/>
  <c r="NG93" i="28"/>
  <c r="NH93" i="28"/>
  <c r="NI93" i="28"/>
  <c r="NK93" i="28"/>
  <c r="NL93" i="28"/>
  <c r="NM93" i="28"/>
  <c r="NN93" i="28"/>
  <c r="NP93" i="28"/>
  <c r="NQ93" i="28"/>
  <c r="NR93" i="28"/>
  <c r="NS93" i="28"/>
  <c r="NU93" i="28"/>
  <c r="NV93" i="28"/>
  <c r="NW93" i="28"/>
  <c r="NX93" i="28"/>
  <c r="NZ93" i="28"/>
  <c r="OA93" i="28"/>
  <c r="OB93" i="28"/>
  <c r="OC93" i="28"/>
  <c r="OE93" i="28"/>
  <c r="OF93" i="28"/>
  <c r="OG93" i="28"/>
  <c r="OH93" i="28"/>
  <c r="OJ93" i="28"/>
  <c r="OK93" i="28"/>
  <c r="OL93" i="28"/>
  <c r="OM93" i="28"/>
  <c r="OO93" i="28"/>
  <c r="OP93" i="28"/>
  <c r="OQ93" i="28"/>
  <c r="OR93" i="28"/>
  <c r="OT93" i="28"/>
  <c r="OU93" i="28"/>
  <c r="OV93" i="28"/>
  <c r="OW93" i="28"/>
  <c r="OY93" i="28"/>
  <c r="OZ93" i="28"/>
  <c r="PA93" i="28"/>
  <c r="PB93" i="28"/>
  <c r="PD93" i="28"/>
  <c r="PE93" i="28"/>
  <c r="PF93" i="28"/>
  <c r="PG93" i="28"/>
  <c r="PI93" i="28"/>
  <c r="PJ93" i="28"/>
  <c r="PK93" i="28"/>
  <c r="PL93" i="28"/>
  <c r="PN93" i="28"/>
  <c r="PO93" i="28"/>
  <c r="PP93" i="28"/>
  <c r="PQ93" i="28"/>
  <c r="PS93" i="28"/>
  <c r="PT93" i="28"/>
  <c r="PU93" i="28"/>
  <c r="PV93" i="28"/>
  <c r="PX93" i="28"/>
  <c r="PY93" i="28"/>
  <c r="PZ93" i="28"/>
  <c r="QA93" i="28"/>
  <c r="QC93" i="28"/>
  <c r="QD93" i="28"/>
  <c r="QE93" i="28"/>
  <c r="QF93" i="28"/>
  <c r="QH93" i="28"/>
  <c r="QI93" i="28"/>
  <c r="QJ93" i="28"/>
  <c r="QK93" i="28"/>
  <c r="QM93" i="28"/>
  <c r="QN93" i="28"/>
  <c r="QO93" i="28"/>
  <c r="QP93" i="28"/>
  <c r="QR93" i="28"/>
  <c r="QS93" i="28"/>
  <c r="QT93" i="28"/>
  <c r="QU93" i="28"/>
  <c r="QW93" i="28"/>
  <c r="QX93" i="28"/>
  <c r="QY93" i="28"/>
  <c r="QZ93" i="28"/>
  <c r="RB93" i="28"/>
  <c r="RC93" i="28"/>
  <c r="RD93" i="28"/>
  <c r="RE93" i="28"/>
  <c r="RG93" i="28"/>
  <c r="RH93" i="28"/>
  <c r="RI93" i="28"/>
  <c r="RJ93" i="28"/>
  <c r="RL93" i="28"/>
  <c r="RM93" i="28"/>
  <c r="RN93" i="28"/>
  <c r="RO93" i="28"/>
  <c r="RQ93" i="28"/>
  <c r="RR93" i="28"/>
  <c r="RS93" i="28"/>
  <c r="RT93" i="28"/>
  <c r="RV93" i="28"/>
  <c r="RW93" i="28"/>
  <c r="RX93" i="28"/>
  <c r="RY93" i="28"/>
  <c r="SA93" i="28"/>
  <c r="AD94" i="28"/>
  <c r="AE94" i="28"/>
  <c r="AF94" i="28"/>
  <c r="AG94" i="28"/>
  <c r="AI94" i="28"/>
  <c r="AJ94" i="28"/>
  <c r="AK94" i="28"/>
  <c r="AL94" i="28"/>
  <c r="AN94" i="28"/>
  <c r="AO94" i="28"/>
  <c r="AP94" i="28"/>
  <c r="AQ94" i="28"/>
  <c r="AS94" i="28"/>
  <c r="AT94" i="28"/>
  <c r="AU94" i="28"/>
  <c r="AV94" i="28"/>
  <c r="AX94" i="28"/>
  <c r="AY94" i="28"/>
  <c r="AZ94" i="28"/>
  <c r="BA94" i="28"/>
  <c r="BC94" i="28"/>
  <c r="BD94" i="28"/>
  <c r="BE94" i="28"/>
  <c r="BF94" i="28"/>
  <c r="BH94" i="28"/>
  <c r="BI94" i="28"/>
  <c r="BJ94" i="28"/>
  <c r="BK94" i="28"/>
  <c r="BM94" i="28"/>
  <c r="BN94" i="28"/>
  <c r="BO94" i="28"/>
  <c r="BP94" i="28"/>
  <c r="BR94" i="28"/>
  <c r="BS94" i="28"/>
  <c r="BT94" i="28"/>
  <c r="BU94" i="28"/>
  <c r="BW94" i="28"/>
  <c r="BX94" i="28"/>
  <c r="BY94" i="28"/>
  <c r="BZ94" i="28"/>
  <c r="CB94" i="28"/>
  <c r="CC94" i="28"/>
  <c r="CD94" i="28"/>
  <c r="CE94" i="28"/>
  <c r="CG94" i="28"/>
  <c r="CH94" i="28"/>
  <c r="CI94" i="28"/>
  <c r="CJ94" i="28"/>
  <c r="CL94" i="28"/>
  <c r="CM94" i="28"/>
  <c r="CN94" i="28"/>
  <c r="CO94" i="28"/>
  <c r="CQ94" i="28"/>
  <c r="CR94" i="28"/>
  <c r="CS94" i="28"/>
  <c r="CT94" i="28"/>
  <c r="CV94" i="28"/>
  <c r="CW94" i="28"/>
  <c r="CX94" i="28"/>
  <c r="CY94" i="28"/>
  <c r="DA94" i="28"/>
  <c r="DB94" i="28"/>
  <c r="DC94" i="28"/>
  <c r="DD94" i="28"/>
  <c r="DF94" i="28"/>
  <c r="DG94" i="28"/>
  <c r="DH94" i="28"/>
  <c r="DI94" i="28"/>
  <c r="DK94" i="28"/>
  <c r="DL94" i="28"/>
  <c r="DM94" i="28"/>
  <c r="DN94" i="28"/>
  <c r="DP94" i="28"/>
  <c r="DQ94" i="28"/>
  <c r="DR94" i="28"/>
  <c r="DS94" i="28"/>
  <c r="DU94" i="28"/>
  <c r="DV94" i="28"/>
  <c r="DW94" i="28"/>
  <c r="DX94" i="28"/>
  <c r="DZ94" i="28"/>
  <c r="EA94" i="28"/>
  <c r="EB94" i="28"/>
  <c r="EC94" i="28"/>
  <c r="EE94" i="28"/>
  <c r="EF94" i="28"/>
  <c r="EG94" i="28"/>
  <c r="EH94" i="28"/>
  <c r="EJ94" i="28"/>
  <c r="EK94" i="28"/>
  <c r="EL94" i="28"/>
  <c r="EM94" i="28"/>
  <c r="EO94" i="28"/>
  <c r="EP94" i="28"/>
  <c r="EQ94" i="28"/>
  <c r="ER94" i="28"/>
  <c r="ET94" i="28"/>
  <c r="EU94" i="28"/>
  <c r="EV94" i="28"/>
  <c r="EW94" i="28"/>
  <c r="EY94" i="28"/>
  <c r="EZ94" i="28"/>
  <c r="FA94" i="28"/>
  <c r="FB94" i="28"/>
  <c r="FD94" i="28"/>
  <c r="FE94" i="28"/>
  <c r="FF94" i="28"/>
  <c r="FG94" i="28"/>
  <c r="FI94" i="28"/>
  <c r="FJ94" i="28"/>
  <c r="FK94" i="28"/>
  <c r="FL94" i="28"/>
  <c r="FN94" i="28"/>
  <c r="FO94" i="28"/>
  <c r="FP94" i="28"/>
  <c r="FQ94" i="28"/>
  <c r="FS94" i="28"/>
  <c r="FT94" i="28"/>
  <c r="FU94" i="28"/>
  <c r="FV94" i="28"/>
  <c r="FX94" i="28"/>
  <c r="FY94" i="28"/>
  <c r="FZ94" i="28"/>
  <c r="GA94" i="28"/>
  <c r="GC94" i="28"/>
  <c r="GD94" i="28"/>
  <c r="GE94" i="28"/>
  <c r="GF94" i="28"/>
  <c r="GH94" i="28"/>
  <c r="GI94" i="28"/>
  <c r="GJ94" i="28"/>
  <c r="GK94" i="28"/>
  <c r="GM94" i="28"/>
  <c r="GN94" i="28"/>
  <c r="GO94" i="28"/>
  <c r="GP94" i="28"/>
  <c r="GR94" i="28"/>
  <c r="GS94" i="28"/>
  <c r="GT94" i="28"/>
  <c r="GU94" i="28"/>
  <c r="GW94" i="28"/>
  <c r="GX94" i="28"/>
  <c r="GY94" i="28"/>
  <c r="GZ94" i="28"/>
  <c r="HB94" i="28"/>
  <c r="HC94" i="28"/>
  <c r="HD94" i="28"/>
  <c r="HE94" i="28"/>
  <c r="HG94" i="28"/>
  <c r="HH94" i="28"/>
  <c r="HI94" i="28"/>
  <c r="HJ94" i="28"/>
  <c r="HL94" i="28"/>
  <c r="HM94" i="28"/>
  <c r="HN94" i="28"/>
  <c r="HO94" i="28"/>
  <c r="HQ94" i="28"/>
  <c r="HR94" i="28"/>
  <c r="HS94" i="28"/>
  <c r="HT94" i="28"/>
  <c r="HV94" i="28"/>
  <c r="HW94" i="28"/>
  <c r="HX94" i="28"/>
  <c r="HY94" i="28"/>
  <c r="IA94" i="28"/>
  <c r="IB94" i="28"/>
  <c r="IC94" i="28"/>
  <c r="ID94" i="28"/>
  <c r="IF94" i="28"/>
  <c r="IG94" i="28"/>
  <c r="IH94" i="28"/>
  <c r="II94" i="28"/>
  <c r="IK94" i="28"/>
  <c r="IL94" i="28"/>
  <c r="IM94" i="28"/>
  <c r="IN94" i="28"/>
  <c r="IP94" i="28"/>
  <c r="IQ94" i="28"/>
  <c r="IR94" i="28"/>
  <c r="IS94" i="28"/>
  <c r="IU94" i="28"/>
  <c r="IV94" i="28"/>
  <c r="IW94" i="28"/>
  <c r="IX94" i="28"/>
  <c r="IZ94" i="28"/>
  <c r="JA94" i="28"/>
  <c r="JB94" i="28"/>
  <c r="JC94" i="28"/>
  <c r="JE94" i="28"/>
  <c r="JF94" i="28"/>
  <c r="JG94" i="28"/>
  <c r="JH94" i="28"/>
  <c r="JJ94" i="28"/>
  <c r="JK94" i="28"/>
  <c r="JL94" i="28"/>
  <c r="JM94" i="28"/>
  <c r="JO94" i="28"/>
  <c r="JP94" i="28"/>
  <c r="JQ94" i="28"/>
  <c r="JR94" i="28"/>
  <c r="JT94" i="28"/>
  <c r="JU94" i="28"/>
  <c r="JV94" i="28"/>
  <c r="JW94" i="28"/>
  <c r="JY94" i="28"/>
  <c r="JZ94" i="28"/>
  <c r="KA94" i="28"/>
  <c r="KB94" i="28"/>
  <c r="KD94" i="28"/>
  <c r="KE94" i="28"/>
  <c r="KF94" i="28"/>
  <c r="KG94" i="28"/>
  <c r="KI94" i="28"/>
  <c r="KJ94" i="28"/>
  <c r="KK94" i="28"/>
  <c r="KL94" i="28"/>
  <c r="KN94" i="28"/>
  <c r="KO94" i="28"/>
  <c r="KP94" i="28"/>
  <c r="KQ94" i="28"/>
  <c r="KS94" i="28"/>
  <c r="KT94" i="28"/>
  <c r="KU94" i="28"/>
  <c r="KV94" i="28"/>
  <c r="KX94" i="28"/>
  <c r="KY94" i="28"/>
  <c r="KZ94" i="28"/>
  <c r="LA94" i="28"/>
  <c r="LC94" i="28"/>
  <c r="LD94" i="28"/>
  <c r="LE94" i="28"/>
  <c r="LF94" i="28"/>
  <c r="LH94" i="28"/>
  <c r="LI94" i="28"/>
  <c r="LJ94" i="28"/>
  <c r="LK94" i="28"/>
  <c r="LM94" i="28"/>
  <c r="LN94" i="28"/>
  <c r="LO94" i="28"/>
  <c r="LP94" i="28"/>
  <c r="LR94" i="28"/>
  <c r="LS94" i="28"/>
  <c r="LT94" i="28"/>
  <c r="LU94" i="28"/>
  <c r="LW94" i="28"/>
  <c r="LX94" i="28"/>
  <c r="LY94" i="28"/>
  <c r="LZ94" i="28"/>
  <c r="MB94" i="28"/>
  <c r="MC94" i="28"/>
  <c r="MD94" i="28"/>
  <c r="ME94" i="28"/>
  <c r="MG94" i="28"/>
  <c r="MH94" i="28"/>
  <c r="MI94" i="28"/>
  <c r="MJ94" i="28"/>
  <c r="ML94" i="28"/>
  <c r="MM94" i="28"/>
  <c r="MN94" i="28"/>
  <c r="MO94" i="28"/>
  <c r="MQ94" i="28"/>
  <c r="MR94" i="28"/>
  <c r="MS94" i="28"/>
  <c r="MT94" i="28"/>
  <c r="MV94" i="28"/>
  <c r="MW94" i="28"/>
  <c r="MX94" i="28"/>
  <c r="MY94" i="28"/>
  <c r="NA94" i="28"/>
  <c r="NB94" i="28"/>
  <c r="NC94" i="28"/>
  <c r="ND94" i="28"/>
  <c r="NF94" i="28"/>
  <c r="NG94" i="28"/>
  <c r="NH94" i="28"/>
  <c r="NI94" i="28"/>
  <c r="NK94" i="28"/>
  <c r="NL94" i="28"/>
  <c r="NM94" i="28"/>
  <c r="NN94" i="28"/>
  <c r="NP94" i="28"/>
  <c r="NQ94" i="28"/>
  <c r="NR94" i="28"/>
  <c r="NS94" i="28"/>
  <c r="NU94" i="28"/>
  <c r="NV94" i="28"/>
  <c r="NW94" i="28"/>
  <c r="NX94" i="28"/>
  <c r="NZ94" i="28"/>
  <c r="OA94" i="28"/>
  <c r="OB94" i="28"/>
  <c r="OC94" i="28"/>
  <c r="OE94" i="28"/>
  <c r="OF94" i="28"/>
  <c r="OG94" i="28"/>
  <c r="OH94" i="28"/>
  <c r="OJ94" i="28"/>
  <c r="OK94" i="28"/>
  <c r="OL94" i="28"/>
  <c r="OM94" i="28"/>
  <c r="OO94" i="28"/>
  <c r="OP94" i="28"/>
  <c r="OQ94" i="28"/>
  <c r="OR94" i="28"/>
  <c r="OT94" i="28"/>
  <c r="OU94" i="28"/>
  <c r="OV94" i="28"/>
  <c r="OW94" i="28"/>
  <c r="OY94" i="28"/>
  <c r="OZ94" i="28"/>
  <c r="PA94" i="28"/>
  <c r="PB94" i="28"/>
  <c r="PD94" i="28"/>
  <c r="PE94" i="28"/>
  <c r="PF94" i="28"/>
  <c r="PG94" i="28"/>
  <c r="PI94" i="28"/>
  <c r="PJ94" i="28"/>
  <c r="PK94" i="28"/>
  <c r="PL94" i="28"/>
  <c r="PN94" i="28"/>
  <c r="PO94" i="28"/>
  <c r="PP94" i="28"/>
  <c r="PQ94" i="28"/>
  <c r="PS94" i="28"/>
  <c r="PT94" i="28"/>
  <c r="PU94" i="28"/>
  <c r="PV94" i="28"/>
  <c r="PX94" i="28"/>
  <c r="PY94" i="28"/>
  <c r="PZ94" i="28"/>
  <c r="QA94" i="28"/>
  <c r="QC94" i="28"/>
  <c r="QD94" i="28"/>
  <c r="QE94" i="28"/>
  <c r="QF94" i="28"/>
  <c r="QH94" i="28"/>
  <c r="QI94" i="28"/>
  <c r="QJ94" i="28"/>
  <c r="QK94" i="28"/>
  <c r="QM94" i="28"/>
  <c r="QN94" i="28"/>
  <c r="QO94" i="28"/>
  <c r="QP94" i="28"/>
  <c r="QR94" i="28"/>
  <c r="QS94" i="28"/>
  <c r="QT94" i="28"/>
  <c r="QU94" i="28"/>
  <c r="QW94" i="28"/>
  <c r="QX94" i="28"/>
  <c r="QY94" i="28"/>
  <c r="QZ94" i="28"/>
  <c r="RB94" i="28"/>
  <c r="RC94" i="28"/>
  <c r="RD94" i="28"/>
  <c r="RE94" i="28"/>
  <c r="RG94" i="28"/>
  <c r="RH94" i="28"/>
  <c r="RI94" i="28"/>
  <c r="RJ94" i="28"/>
  <c r="RL94" i="28"/>
  <c r="RM94" i="28"/>
  <c r="RN94" i="28"/>
  <c r="RO94" i="28"/>
  <c r="RQ94" i="28"/>
  <c r="RR94" i="28"/>
  <c r="RS94" i="28"/>
  <c r="RT94" i="28"/>
  <c r="RV94" i="28"/>
  <c r="RW94" i="28"/>
  <c r="RX94" i="28"/>
  <c r="RY94" i="28"/>
  <c r="SA94" i="28"/>
  <c r="AD95" i="28"/>
  <c r="AE95" i="28"/>
  <c r="AF95" i="28"/>
  <c r="AG95" i="28"/>
  <c r="AI95" i="28"/>
  <c r="AJ95" i="28"/>
  <c r="AK95" i="28"/>
  <c r="AL95" i="28"/>
  <c r="AN95" i="28"/>
  <c r="AO95" i="28"/>
  <c r="AP95" i="28"/>
  <c r="AQ95" i="28"/>
  <c r="AS95" i="28"/>
  <c r="AT95" i="28"/>
  <c r="AU95" i="28"/>
  <c r="AV95" i="28"/>
  <c r="AX95" i="28"/>
  <c r="AY95" i="28"/>
  <c r="AZ95" i="28"/>
  <c r="BA95" i="28"/>
  <c r="BC95" i="28"/>
  <c r="BD95" i="28"/>
  <c r="BE95" i="28"/>
  <c r="BF95" i="28"/>
  <c r="BH95" i="28"/>
  <c r="BI95" i="28"/>
  <c r="BJ95" i="28"/>
  <c r="BK95" i="28"/>
  <c r="BM95" i="28"/>
  <c r="BN95" i="28"/>
  <c r="BO95" i="28"/>
  <c r="BP95" i="28"/>
  <c r="BR95" i="28"/>
  <c r="BS95" i="28"/>
  <c r="BT95" i="28"/>
  <c r="BU95" i="28"/>
  <c r="BW95" i="28"/>
  <c r="BX95" i="28"/>
  <c r="BY95" i="28"/>
  <c r="BZ95" i="28"/>
  <c r="CB95" i="28"/>
  <c r="CC95" i="28"/>
  <c r="CD95" i="28"/>
  <c r="CE95" i="28"/>
  <c r="CG95" i="28"/>
  <c r="CH95" i="28"/>
  <c r="CI95" i="28"/>
  <c r="CJ95" i="28"/>
  <c r="CL95" i="28"/>
  <c r="CM95" i="28"/>
  <c r="CN95" i="28"/>
  <c r="CO95" i="28"/>
  <c r="CQ95" i="28"/>
  <c r="CR95" i="28"/>
  <c r="CS95" i="28"/>
  <c r="CT95" i="28"/>
  <c r="CV95" i="28"/>
  <c r="CW95" i="28"/>
  <c r="CX95" i="28"/>
  <c r="CY95" i="28"/>
  <c r="DA95" i="28"/>
  <c r="DB95" i="28"/>
  <c r="DC95" i="28"/>
  <c r="DD95" i="28"/>
  <c r="DF95" i="28"/>
  <c r="DG95" i="28"/>
  <c r="DH95" i="28"/>
  <c r="DI95" i="28"/>
  <c r="DK95" i="28"/>
  <c r="DL95" i="28"/>
  <c r="DM95" i="28"/>
  <c r="DN95" i="28"/>
  <c r="DP95" i="28"/>
  <c r="DQ95" i="28"/>
  <c r="DR95" i="28"/>
  <c r="DS95" i="28"/>
  <c r="DU95" i="28"/>
  <c r="DV95" i="28"/>
  <c r="DW95" i="28"/>
  <c r="DX95" i="28"/>
  <c r="DZ95" i="28"/>
  <c r="EA95" i="28"/>
  <c r="EB95" i="28"/>
  <c r="EC95" i="28"/>
  <c r="EE95" i="28"/>
  <c r="EF95" i="28"/>
  <c r="EG95" i="28"/>
  <c r="EH95" i="28"/>
  <c r="EJ95" i="28"/>
  <c r="EK95" i="28"/>
  <c r="EL95" i="28"/>
  <c r="EM95" i="28"/>
  <c r="EO95" i="28"/>
  <c r="EP95" i="28"/>
  <c r="EQ95" i="28"/>
  <c r="ER95" i="28"/>
  <c r="ET95" i="28"/>
  <c r="EU95" i="28"/>
  <c r="EV95" i="28"/>
  <c r="EW95" i="28"/>
  <c r="EY95" i="28"/>
  <c r="EZ95" i="28"/>
  <c r="FA95" i="28"/>
  <c r="FB95" i="28"/>
  <c r="FD95" i="28"/>
  <c r="FE95" i="28"/>
  <c r="FF95" i="28"/>
  <c r="FG95" i="28"/>
  <c r="FI95" i="28"/>
  <c r="FJ95" i="28"/>
  <c r="FK95" i="28"/>
  <c r="FL95" i="28"/>
  <c r="FN95" i="28"/>
  <c r="FO95" i="28"/>
  <c r="FP95" i="28"/>
  <c r="FQ95" i="28"/>
  <c r="FS95" i="28"/>
  <c r="FT95" i="28"/>
  <c r="FU95" i="28"/>
  <c r="FV95" i="28"/>
  <c r="FX95" i="28"/>
  <c r="FY95" i="28"/>
  <c r="FZ95" i="28"/>
  <c r="GA95" i="28"/>
  <c r="GC95" i="28"/>
  <c r="GD95" i="28"/>
  <c r="GE95" i="28"/>
  <c r="GF95" i="28"/>
  <c r="GH95" i="28"/>
  <c r="GI95" i="28"/>
  <c r="GJ95" i="28"/>
  <c r="GK95" i="28"/>
  <c r="GM95" i="28"/>
  <c r="GN95" i="28"/>
  <c r="GO95" i="28"/>
  <c r="GP95" i="28"/>
  <c r="GR95" i="28"/>
  <c r="GS95" i="28"/>
  <c r="GT95" i="28"/>
  <c r="GU95" i="28"/>
  <c r="GW95" i="28"/>
  <c r="GX95" i="28"/>
  <c r="GY95" i="28"/>
  <c r="GZ95" i="28"/>
  <c r="HB95" i="28"/>
  <c r="HC95" i="28"/>
  <c r="HD95" i="28"/>
  <c r="HE95" i="28"/>
  <c r="HG95" i="28"/>
  <c r="HH95" i="28"/>
  <c r="HI95" i="28"/>
  <c r="HJ95" i="28"/>
  <c r="HL95" i="28"/>
  <c r="HM95" i="28"/>
  <c r="HN95" i="28"/>
  <c r="HO95" i="28"/>
  <c r="HQ95" i="28"/>
  <c r="HR95" i="28"/>
  <c r="HS95" i="28"/>
  <c r="HT95" i="28"/>
  <c r="HV95" i="28"/>
  <c r="HW95" i="28"/>
  <c r="HX95" i="28"/>
  <c r="HY95" i="28"/>
  <c r="IA95" i="28"/>
  <c r="IB95" i="28"/>
  <c r="IC95" i="28"/>
  <c r="ID95" i="28"/>
  <c r="IF95" i="28"/>
  <c r="IG95" i="28"/>
  <c r="IH95" i="28"/>
  <c r="II95" i="28"/>
  <c r="IK95" i="28"/>
  <c r="IL95" i="28"/>
  <c r="IM95" i="28"/>
  <c r="IN95" i="28"/>
  <c r="IP95" i="28"/>
  <c r="IQ95" i="28"/>
  <c r="IR95" i="28"/>
  <c r="IS95" i="28"/>
  <c r="IU95" i="28"/>
  <c r="IV95" i="28"/>
  <c r="IW95" i="28"/>
  <c r="IX95" i="28"/>
  <c r="IZ95" i="28"/>
  <c r="JA95" i="28"/>
  <c r="JB95" i="28"/>
  <c r="JC95" i="28"/>
  <c r="JE95" i="28"/>
  <c r="JF95" i="28"/>
  <c r="JG95" i="28"/>
  <c r="JH95" i="28"/>
  <c r="JJ95" i="28"/>
  <c r="JK95" i="28"/>
  <c r="JL95" i="28"/>
  <c r="JM95" i="28"/>
  <c r="JO95" i="28"/>
  <c r="JP95" i="28"/>
  <c r="JQ95" i="28"/>
  <c r="JR95" i="28"/>
  <c r="JT95" i="28"/>
  <c r="JU95" i="28"/>
  <c r="JV95" i="28"/>
  <c r="JW95" i="28"/>
  <c r="JY95" i="28"/>
  <c r="JZ95" i="28"/>
  <c r="KA95" i="28"/>
  <c r="KB95" i="28"/>
  <c r="KD95" i="28"/>
  <c r="KE95" i="28"/>
  <c r="KF95" i="28"/>
  <c r="KG95" i="28"/>
  <c r="KI95" i="28"/>
  <c r="KJ95" i="28"/>
  <c r="KK95" i="28"/>
  <c r="KL95" i="28"/>
  <c r="KN95" i="28"/>
  <c r="KO95" i="28"/>
  <c r="KP95" i="28"/>
  <c r="KQ95" i="28"/>
  <c r="KS95" i="28"/>
  <c r="KT95" i="28"/>
  <c r="KU95" i="28"/>
  <c r="KV95" i="28"/>
  <c r="KX95" i="28"/>
  <c r="KY95" i="28"/>
  <c r="KZ95" i="28"/>
  <c r="LA95" i="28"/>
  <c r="LC95" i="28"/>
  <c r="LD95" i="28"/>
  <c r="LE95" i="28"/>
  <c r="LF95" i="28"/>
  <c r="LH95" i="28"/>
  <c r="LI95" i="28"/>
  <c r="LJ95" i="28"/>
  <c r="LK95" i="28"/>
  <c r="LM95" i="28"/>
  <c r="LN95" i="28"/>
  <c r="LO95" i="28"/>
  <c r="LP95" i="28"/>
  <c r="LR95" i="28"/>
  <c r="LS95" i="28"/>
  <c r="LT95" i="28"/>
  <c r="LU95" i="28"/>
  <c r="LW95" i="28"/>
  <c r="LX95" i="28"/>
  <c r="LY95" i="28"/>
  <c r="LZ95" i="28"/>
  <c r="MB95" i="28"/>
  <c r="MC95" i="28"/>
  <c r="MD95" i="28"/>
  <c r="ME95" i="28"/>
  <c r="MG95" i="28"/>
  <c r="MH95" i="28"/>
  <c r="MI95" i="28"/>
  <c r="MJ95" i="28"/>
  <c r="ML95" i="28"/>
  <c r="MM95" i="28"/>
  <c r="MN95" i="28"/>
  <c r="MO95" i="28"/>
  <c r="MQ95" i="28"/>
  <c r="MR95" i="28"/>
  <c r="MS95" i="28"/>
  <c r="MT95" i="28"/>
  <c r="MV95" i="28"/>
  <c r="MW95" i="28"/>
  <c r="MX95" i="28"/>
  <c r="MY95" i="28"/>
  <c r="NA95" i="28"/>
  <c r="NB95" i="28"/>
  <c r="NC95" i="28"/>
  <c r="ND95" i="28"/>
  <c r="NF95" i="28"/>
  <c r="NG95" i="28"/>
  <c r="NH95" i="28"/>
  <c r="NI95" i="28"/>
  <c r="NK95" i="28"/>
  <c r="NL95" i="28"/>
  <c r="NM95" i="28"/>
  <c r="NN95" i="28"/>
  <c r="NP95" i="28"/>
  <c r="NQ95" i="28"/>
  <c r="NR95" i="28"/>
  <c r="NS95" i="28"/>
  <c r="NU95" i="28"/>
  <c r="NV95" i="28"/>
  <c r="NW95" i="28"/>
  <c r="NX95" i="28"/>
  <c r="NZ95" i="28"/>
  <c r="OA95" i="28"/>
  <c r="OB95" i="28"/>
  <c r="OC95" i="28"/>
  <c r="OE95" i="28"/>
  <c r="OF95" i="28"/>
  <c r="OG95" i="28"/>
  <c r="OH95" i="28"/>
  <c r="OJ95" i="28"/>
  <c r="OK95" i="28"/>
  <c r="OL95" i="28"/>
  <c r="OM95" i="28"/>
  <c r="OO95" i="28"/>
  <c r="OP95" i="28"/>
  <c r="OQ95" i="28"/>
  <c r="OR95" i="28"/>
  <c r="OT95" i="28"/>
  <c r="OU95" i="28"/>
  <c r="OV95" i="28"/>
  <c r="OW95" i="28"/>
  <c r="OY95" i="28"/>
  <c r="OZ95" i="28"/>
  <c r="PA95" i="28"/>
  <c r="PB95" i="28"/>
  <c r="PD95" i="28"/>
  <c r="PE95" i="28"/>
  <c r="PF95" i="28"/>
  <c r="PG95" i="28"/>
  <c r="PI95" i="28"/>
  <c r="PJ95" i="28"/>
  <c r="PK95" i="28"/>
  <c r="PL95" i="28"/>
  <c r="PN95" i="28"/>
  <c r="PO95" i="28"/>
  <c r="PP95" i="28"/>
  <c r="PQ95" i="28"/>
  <c r="PS95" i="28"/>
  <c r="PT95" i="28"/>
  <c r="PU95" i="28"/>
  <c r="PV95" i="28"/>
  <c r="PX95" i="28"/>
  <c r="PY95" i="28"/>
  <c r="PZ95" i="28"/>
  <c r="QA95" i="28"/>
  <c r="QC95" i="28"/>
  <c r="QD95" i="28"/>
  <c r="QE95" i="28"/>
  <c r="QF95" i="28"/>
  <c r="QH95" i="28"/>
  <c r="QI95" i="28"/>
  <c r="QJ95" i="28"/>
  <c r="QK95" i="28"/>
  <c r="QM95" i="28"/>
  <c r="QN95" i="28"/>
  <c r="QO95" i="28"/>
  <c r="QP95" i="28"/>
  <c r="QR95" i="28"/>
  <c r="QS95" i="28"/>
  <c r="QT95" i="28"/>
  <c r="QU95" i="28"/>
  <c r="QW95" i="28"/>
  <c r="QX95" i="28"/>
  <c r="QY95" i="28"/>
  <c r="QZ95" i="28"/>
  <c r="RB95" i="28"/>
  <c r="RC95" i="28"/>
  <c r="RD95" i="28"/>
  <c r="RE95" i="28"/>
  <c r="RG95" i="28"/>
  <c r="RH95" i="28"/>
  <c r="RI95" i="28"/>
  <c r="RJ95" i="28"/>
  <c r="RL95" i="28"/>
  <c r="RM95" i="28"/>
  <c r="RN95" i="28"/>
  <c r="RO95" i="28"/>
  <c r="RQ95" i="28"/>
  <c r="RR95" i="28"/>
  <c r="RS95" i="28"/>
  <c r="RT95" i="28"/>
  <c r="RV95" i="28"/>
  <c r="RW95" i="28"/>
  <c r="RX95" i="28"/>
  <c r="RY95" i="28"/>
  <c r="SA95" i="28"/>
  <c r="AD96" i="28"/>
  <c r="AE96" i="28"/>
  <c r="AF96" i="28"/>
  <c r="AG96" i="28"/>
  <c r="AI96" i="28"/>
  <c r="AJ96" i="28"/>
  <c r="AK96" i="28"/>
  <c r="AL96" i="28"/>
  <c r="AN96" i="28"/>
  <c r="AO96" i="28"/>
  <c r="AP96" i="28"/>
  <c r="AQ96" i="28"/>
  <c r="AS96" i="28"/>
  <c r="AT96" i="28"/>
  <c r="AU96" i="28"/>
  <c r="AV96" i="28"/>
  <c r="AX96" i="28"/>
  <c r="AY96" i="28"/>
  <c r="AZ96" i="28"/>
  <c r="BA96" i="28"/>
  <c r="BC96" i="28"/>
  <c r="BD96" i="28"/>
  <c r="BE96" i="28"/>
  <c r="BF96" i="28"/>
  <c r="BH96" i="28"/>
  <c r="BI96" i="28"/>
  <c r="BJ96" i="28"/>
  <c r="BK96" i="28"/>
  <c r="BM96" i="28"/>
  <c r="BN96" i="28"/>
  <c r="BO96" i="28"/>
  <c r="BP96" i="28"/>
  <c r="BR96" i="28"/>
  <c r="BS96" i="28"/>
  <c r="BT96" i="28"/>
  <c r="BU96" i="28"/>
  <c r="BW96" i="28"/>
  <c r="BX96" i="28"/>
  <c r="BY96" i="28"/>
  <c r="BZ96" i="28"/>
  <c r="CB96" i="28"/>
  <c r="CC96" i="28"/>
  <c r="CD96" i="28"/>
  <c r="CE96" i="28"/>
  <c r="CG96" i="28"/>
  <c r="CH96" i="28"/>
  <c r="CI96" i="28"/>
  <c r="CJ96" i="28"/>
  <c r="CL96" i="28"/>
  <c r="CM96" i="28"/>
  <c r="CN96" i="28"/>
  <c r="CO96" i="28"/>
  <c r="CQ96" i="28"/>
  <c r="CR96" i="28"/>
  <c r="CS96" i="28"/>
  <c r="CT96" i="28"/>
  <c r="CV96" i="28"/>
  <c r="CW96" i="28"/>
  <c r="CX96" i="28"/>
  <c r="CY96" i="28"/>
  <c r="DA96" i="28"/>
  <c r="DB96" i="28"/>
  <c r="DC96" i="28"/>
  <c r="DD96" i="28"/>
  <c r="DF96" i="28"/>
  <c r="DG96" i="28"/>
  <c r="DH96" i="28"/>
  <c r="DI96" i="28"/>
  <c r="DK96" i="28"/>
  <c r="DL96" i="28"/>
  <c r="DM96" i="28"/>
  <c r="DN96" i="28"/>
  <c r="DP96" i="28"/>
  <c r="DQ96" i="28"/>
  <c r="DR96" i="28"/>
  <c r="DS96" i="28"/>
  <c r="DU96" i="28"/>
  <c r="DV96" i="28"/>
  <c r="DW96" i="28"/>
  <c r="DX96" i="28"/>
  <c r="DZ96" i="28"/>
  <c r="EA96" i="28"/>
  <c r="EB96" i="28"/>
  <c r="EC96" i="28"/>
  <c r="EE96" i="28"/>
  <c r="EF96" i="28"/>
  <c r="EG96" i="28"/>
  <c r="EH96" i="28"/>
  <c r="EJ96" i="28"/>
  <c r="EK96" i="28"/>
  <c r="EL96" i="28"/>
  <c r="EM96" i="28"/>
  <c r="EO96" i="28"/>
  <c r="EP96" i="28"/>
  <c r="EQ96" i="28"/>
  <c r="ER96" i="28"/>
  <c r="ET96" i="28"/>
  <c r="EU96" i="28"/>
  <c r="EV96" i="28"/>
  <c r="EW96" i="28"/>
  <c r="EY96" i="28"/>
  <c r="EZ96" i="28"/>
  <c r="FA96" i="28"/>
  <c r="FB96" i="28"/>
  <c r="FD96" i="28"/>
  <c r="FE96" i="28"/>
  <c r="FF96" i="28"/>
  <c r="FG96" i="28"/>
  <c r="FI96" i="28"/>
  <c r="FJ96" i="28"/>
  <c r="FK96" i="28"/>
  <c r="FL96" i="28"/>
  <c r="FN96" i="28"/>
  <c r="FO96" i="28"/>
  <c r="FP96" i="28"/>
  <c r="FQ96" i="28"/>
  <c r="FS96" i="28"/>
  <c r="FT96" i="28"/>
  <c r="FU96" i="28"/>
  <c r="FV96" i="28"/>
  <c r="FX96" i="28"/>
  <c r="FY96" i="28"/>
  <c r="FZ96" i="28"/>
  <c r="GA96" i="28"/>
  <c r="GC96" i="28"/>
  <c r="GD96" i="28"/>
  <c r="GE96" i="28"/>
  <c r="GF96" i="28"/>
  <c r="GH96" i="28"/>
  <c r="GI96" i="28"/>
  <c r="GJ96" i="28"/>
  <c r="GK96" i="28"/>
  <c r="GM96" i="28"/>
  <c r="GN96" i="28"/>
  <c r="GO96" i="28"/>
  <c r="GP96" i="28"/>
  <c r="GR96" i="28"/>
  <c r="GS96" i="28"/>
  <c r="GT96" i="28"/>
  <c r="GU96" i="28"/>
  <c r="GW96" i="28"/>
  <c r="GX96" i="28"/>
  <c r="GY96" i="28"/>
  <c r="GZ96" i="28"/>
  <c r="HB96" i="28"/>
  <c r="HC96" i="28"/>
  <c r="HD96" i="28"/>
  <c r="HE96" i="28"/>
  <c r="HG96" i="28"/>
  <c r="HH96" i="28"/>
  <c r="HI96" i="28"/>
  <c r="HJ96" i="28"/>
  <c r="HL96" i="28"/>
  <c r="HM96" i="28"/>
  <c r="HN96" i="28"/>
  <c r="HO96" i="28"/>
  <c r="HQ96" i="28"/>
  <c r="HR96" i="28"/>
  <c r="HS96" i="28"/>
  <c r="HT96" i="28"/>
  <c r="HV96" i="28"/>
  <c r="HW96" i="28"/>
  <c r="HX96" i="28"/>
  <c r="HY96" i="28"/>
  <c r="IA96" i="28"/>
  <c r="IB96" i="28"/>
  <c r="IC96" i="28"/>
  <c r="ID96" i="28"/>
  <c r="IF96" i="28"/>
  <c r="IG96" i="28"/>
  <c r="IH96" i="28"/>
  <c r="II96" i="28"/>
  <c r="IK96" i="28"/>
  <c r="IL96" i="28"/>
  <c r="IM96" i="28"/>
  <c r="IN96" i="28"/>
  <c r="IP96" i="28"/>
  <c r="IQ96" i="28"/>
  <c r="IR96" i="28"/>
  <c r="IS96" i="28"/>
  <c r="IU96" i="28"/>
  <c r="IV96" i="28"/>
  <c r="IW96" i="28"/>
  <c r="IX96" i="28"/>
  <c r="IZ96" i="28"/>
  <c r="JA96" i="28"/>
  <c r="JB96" i="28"/>
  <c r="JC96" i="28"/>
  <c r="JE96" i="28"/>
  <c r="JF96" i="28"/>
  <c r="JG96" i="28"/>
  <c r="JH96" i="28"/>
  <c r="JJ96" i="28"/>
  <c r="JK96" i="28"/>
  <c r="JL96" i="28"/>
  <c r="JM96" i="28"/>
  <c r="JO96" i="28"/>
  <c r="JP96" i="28"/>
  <c r="JQ96" i="28"/>
  <c r="JR96" i="28"/>
  <c r="JT96" i="28"/>
  <c r="JU96" i="28"/>
  <c r="JV96" i="28"/>
  <c r="JW96" i="28"/>
  <c r="JY96" i="28"/>
  <c r="JZ96" i="28"/>
  <c r="KA96" i="28"/>
  <c r="KB96" i="28"/>
  <c r="KD96" i="28"/>
  <c r="KE96" i="28"/>
  <c r="KF96" i="28"/>
  <c r="KG96" i="28"/>
  <c r="KI96" i="28"/>
  <c r="KJ96" i="28"/>
  <c r="KK96" i="28"/>
  <c r="KL96" i="28"/>
  <c r="KN96" i="28"/>
  <c r="KO96" i="28"/>
  <c r="KP96" i="28"/>
  <c r="KQ96" i="28"/>
  <c r="KS96" i="28"/>
  <c r="KT96" i="28"/>
  <c r="KU96" i="28"/>
  <c r="KV96" i="28"/>
  <c r="KX96" i="28"/>
  <c r="KY96" i="28"/>
  <c r="KZ96" i="28"/>
  <c r="LA96" i="28"/>
  <c r="LC96" i="28"/>
  <c r="LD96" i="28"/>
  <c r="LE96" i="28"/>
  <c r="LF96" i="28"/>
  <c r="LH96" i="28"/>
  <c r="LI96" i="28"/>
  <c r="LJ96" i="28"/>
  <c r="LK96" i="28"/>
  <c r="LM96" i="28"/>
  <c r="LN96" i="28"/>
  <c r="LO96" i="28"/>
  <c r="LP96" i="28"/>
  <c r="LR96" i="28"/>
  <c r="LS96" i="28"/>
  <c r="LT96" i="28"/>
  <c r="LU96" i="28"/>
  <c r="LW96" i="28"/>
  <c r="LX96" i="28"/>
  <c r="LY96" i="28"/>
  <c r="LZ96" i="28"/>
  <c r="MB96" i="28"/>
  <c r="MC96" i="28"/>
  <c r="MD96" i="28"/>
  <c r="ME96" i="28"/>
  <c r="MG96" i="28"/>
  <c r="MH96" i="28"/>
  <c r="MI96" i="28"/>
  <c r="MJ96" i="28"/>
  <c r="ML96" i="28"/>
  <c r="MM96" i="28"/>
  <c r="MN96" i="28"/>
  <c r="MO96" i="28"/>
  <c r="MQ96" i="28"/>
  <c r="MR96" i="28"/>
  <c r="MS96" i="28"/>
  <c r="MT96" i="28"/>
  <c r="MV96" i="28"/>
  <c r="MW96" i="28"/>
  <c r="MX96" i="28"/>
  <c r="MY96" i="28"/>
  <c r="NA96" i="28"/>
  <c r="NB96" i="28"/>
  <c r="NC96" i="28"/>
  <c r="ND96" i="28"/>
  <c r="NF96" i="28"/>
  <c r="NG96" i="28"/>
  <c r="NH96" i="28"/>
  <c r="NI96" i="28"/>
  <c r="NK96" i="28"/>
  <c r="NL96" i="28"/>
  <c r="NM96" i="28"/>
  <c r="NN96" i="28"/>
  <c r="NP96" i="28"/>
  <c r="NQ96" i="28"/>
  <c r="NR96" i="28"/>
  <c r="NS96" i="28"/>
  <c r="NU96" i="28"/>
  <c r="NV96" i="28"/>
  <c r="NW96" i="28"/>
  <c r="NX96" i="28"/>
  <c r="NZ96" i="28"/>
  <c r="OA96" i="28"/>
  <c r="OB96" i="28"/>
  <c r="OC96" i="28"/>
  <c r="OE96" i="28"/>
  <c r="OF96" i="28"/>
  <c r="OG96" i="28"/>
  <c r="OH96" i="28"/>
  <c r="OJ96" i="28"/>
  <c r="OK96" i="28"/>
  <c r="OL96" i="28"/>
  <c r="OM96" i="28"/>
  <c r="OO96" i="28"/>
  <c r="OP96" i="28"/>
  <c r="OQ96" i="28"/>
  <c r="OR96" i="28"/>
  <c r="OT96" i="28"/>
  <c r="OU96" i="28"/>
  <c r="OV96" i="28"/>
  <c r="OW96" i="28"/>
  <c r="OY96" i="28"/>
  <c r="OZ96" i="28"/>
  <c r="PA96" i="28"/>
  <c r="PB96" i="28"/>
  <c r="PD96" i="28"/>
  <c r="PE96" i="28"/>
  <c r="PF96" i="28"/>
  <c r="PG96" i="28"/>
  <c r="PI96" i="28"/>
  <c r="PJ96" i="28"/>
  <c r="PK96" i="28"/>
  <c r="PL96" i="28"/>
  <c r="PN96" i="28"/>
  <c r="PO96" i="28"/>
  <c r="PP96" i="28"/>
  <c r="PQ96" i="28"/>
  <c r="PS96" i="28"/>
  <c r="PT96" i="28"/>
  <c r="PU96" i="28"/>
  <c r="PV96" i="28"/>
  <c r="PX96" i="28"/>
  <c r="PY96" i="28"/>
  <c r="PZ96" i="28"/>
  <c r="QA96" i="28"/>
  <c r="QC96" i="28"/>
  <c r="QD96" i="28"/>
  <c r="QE96" i="28"/>
  <c r="QF96" i="28"/>
  <c r="QH96" i="28"/>
  <c r="QI96" i="28"/>
  <c r="QJ96" i="28"/>
  <c r="QK96" i="28"/>
  <c r="QM96" i="28"/>
  <c r="QN96" i="28"/>
  <c r="QO96" i="28"/>
  <c r="QP96" i="28"/>
  <c r="QR96" i="28"/>
  <c r="QS96" i="28"/>
  <c r="QT96" i="28"/>
  <c r="QU96" i="28"/>
  <c r="QW96" i="28"/>
  <c r="QX96" i="28"/>
  <c r="QY96" i="28"/>
  <c r="QZ96" i="28"/>
  <c r="RB96" i="28"/>
  <c r="RC96" i="28"/>
  <c r="RD96" i="28"/>
  <c r="RE96" i="28"/>
  <c r="RG96" i="28"/>
  <c r="RH96" i="28"/>
  <c r="RI96" i="28"/>
  <c r="RJ96" i="28"/>
  <c r="RL96" i="28"/>
  <c r="RM96" i="28"/>
  <c r="RN96" i="28"/>
  <c r="RO96" i="28"/>
  <c r="RQ96" i="28"/>
  <c r="RR96" i="28"/>
  <c r="RS96" i="28"/>
  <c r="RT96" i="28"/>
  <c r="RV96" i="28"/>
  <c r="RW96" i="28"/>
  <c r="RX96" i="28"/>
  <c r="RY96" i="28"/>
  <c r="SA96" i="28"/>
  <c r="AD97" i="28"/>
  <c r="AE97" i="28"/>
  <c r="AF97" i="28"/>
  <c r="AG97" i="28"/>
  <c r="AI97" i="28"/>
  <c r="AJ97" i="28"/>
  <c r="AK97" i="28"/>
  <c r="AL97" i="28"/>
  <c r="AN97" i="28"/>
  <c r="AO97" i="28"/>
  <c r="AP97" i="28"/>
  <c r="AQ97" i="28"/>
  <c r="AS97" i="28"/>
  <c r="AT97" i="28"/>
  <c r="AU97" i="28"/>
  <c r="AV97" i="28"/>
  <c r="AX97" i="28"/>
  <c r="AY97" i="28"/>
  <c r="AZ97" i="28"/>
  <c r="BA97" i="28"/>
  <c r="BC97" i="28"/>
  <c r="BD97" i="28"/>
  <c r="BE97" i="28"/>
  <c r="BF97" i="28"/>
  <c r="BH97" i="28"/>
  <c r="BI97" i="28"/>
  <c r="BJ97" i="28"/>
  <c r="BK97" i="28"/>
  <c r="BM97" i="28"/>
  <c r="BN97" i="28"/>
  <c r="BO97" i="28"/>
  <c r="BP97" i="28"/>
  <c r="BR97" i="28"/>
  <c r="BS97" i="28"/>
  <c r="BT97" i="28"/>
  <c r="BU97" i="28"/>
  <c r="BW97" i="28"/>
  <c r="BX97" i="28"/>
  <c r="BY97" i="28"/>
  <c r="BZ97" i="28"/>
  <c r="CB97" i="28"/>
  <c r="CC97" i="28"/>
  <c r="CD97" i="28"/>
  <c r="CE97" i="28"/>
  <c r="CG97" i="28"/>
  <c r="CH97" i="28"/>
  <c r="CI97" i="28"/>
  <c r="CJ97" i="28"/>
  <c r="CL97" i="28"/>
  <c r="CM97" i="28"/>
  <c r="CN97" i="28"/>
  <c r="CO97" i="28"/>
  <c r="CQ97" i="28"/>
  <c r="CR97" i="28"/>
  <c r="CS97" i="28"/>
  <c r="CT97" i="28"/>
  <c r="CV97" i="28"/>
  <c r="CW97" i="28"/>
  <c r="CX97" i="28"/>
  <c r="CY97" i="28"/>
  <c r="DA97" i="28"/>
  <c r="DB97" i="28"/>
  <c r="DC97" i="28"/>
  <c r="DD97" i="28"/>
  <c r="DF97" i="28"/>
  <c r="DG97" i="28"/>
  <c r="DH97" i="28"/>
  <c r="DI97" i="28"/>
  <c r="DK97" i="28"/>
  <c r="DL97" i="28"/>
  <c r="DM97" i="28"/>
  <c r="DN97" i="28"/>
  <c r="DP97" i="28"/>
  <c r="DQ97" i="28"/>
  <c r="DR97" i="28"/>
  <c r="DS97" i="28"/>
  <c r="DU97" i="28"/>
  <c r="DV97" i="28"/>
  <c r="DW97" i="28"/>
  <c r="DX97" i="28"/>
  <c r="DZ97" i="28"/>
  <c r="EA97" i="28"/>
  <c r="EB97" i="28"/>
  <c r="EC97" i="28"/>
  <c r="EE97" i="28"/>
  <c r="EF97" i="28"/>
  <c r="EG97" i="28"/>
  <c r="EH97" i="28"/>
  <c r="EJ97" i="28"/>
  <c r="EK97" i="28"/>
  <c r="EL97" i="28"/>
  <c r="EM97" i="28"/>
  <c r="EO97" i="28"/>
  <c r="EP97" i="28"/>
  <c r="EQ97" i="28"/>
  <c r="ER97" i="28"/>
  <c r="ET97" i="28"/>
  <c r="EU97" i="28"/>
  <c r="EV97" i="28"/>
  <c r="EW97" i="28"/>
  <c r="EY97" i="28"/>
  <c r="EZ97" i="28"/>
  <c r="FA97" i="28"/>
  <c r="FB97" i="28"/>
  <c r="FD97" i="28"/>
  <c r="FE97" i="28"/>
  <c r="FF97" i="28"/>
  <c r="FG97" i="28"/>
  <c r="FI97" i="28"/>
  <c r="FJ97" i="28"/>
  <c r="FK97" i="28"/>
  <c r="FL97" i="28"/>
  <c r="FN97" i="28"/>
  <c r="FO97" i="28"/>
  <c r="FP97" i="28"/>
  <c r="FQ97" i="28"/>
  <c r="FS97" i="28"/>
  <c r="FT97" i="28"/>
  <c r="FU97" i="28"/>
  <c r="FV97" i="28"/>
  <c r="FX97" i="28"/>
  <c r="FY97" i="28"/>
  <c r="FZ97" i="28"/>
  <c r="GA97" i="28"/>
  <c r="GC97" i="28"/>
  <c r="GD97" i="28"/>
  <c r="GE97" i="28"/>
  <c r="GF97" i="28"/>
  <c r="GH97" i="28"/>
  <c r="GI97" i="28"/>
  <c r="GJ97" i="28"/>
  <c r="GK97" i="28"/>
  <c r="GM97" i="28"/>
  <c r="GN97" i="28"/>
  <c r="GO97" i="28"/>
  <c r="GP97" i="28"/>
  <c r="GR97" i="28"/>
  <c r="GS97" i="28"/>
  <c r="GT97" i="28"/>
  <c r="GU97" i="28"/>
  <c r="GW97" i="28"/>
  <c r="GX97" i="28"/>
  <c r="GY97" i="28"/>
  <c r="GZ97" i="28"/>
  <c r="HB97" i="28"/>
  <c r="HC97" i="28"/>
  <c r="HD97" i="28"/>
  <c r="HE97" i="28"/>
  <c r="HG97" i="28"/>
  <c r="HH97" i="28"/>
  <c r="HI97" i="28"/>
  <c r="HJ97" i="28"/>
  <c r="HL97" i="28"/>
  <c r="HM97" i="28"/>
  <c r="HN97" i="28"/>
  <c r="HO97" i="28"/>
  <c r="HQ97" i="28"/>
  <c r="HR97" i="28"/>
  <c r="HS97" i="28"/>
  <c r="HT97" i="28"/>
  <c r="HV97" i="28"/>
  <c r="HW97" i="28"/>
  <c r="HX97" i="28"/>
  <c r="HY97" i="28"/>
  <c r="IA97" i="28"/>
  <c r="IB97" i="28"/>
  <c r="IC97" i="28"/>
  <c r="ID97" i="28"/>
  <c r="IF97" i="28"/>
  <c r="IG97" i="28"/>
  <c r="IH97" i="28"/>
  <c r="II97" i="28"/>
  <c r="IK97" i="28"/>
  <c r="IL97" i="28"/>
  <c r="IM97" i="28"/>
  <c r="IN97" i="28"/>
  <c r="IP97" i="28"/>
  <c r="IQ97" i="28"/>
  <c r="IR97" i="28"/>
  <c r="IS97" i="28"/>
  <c r="IU97" i="28"/>
  <c r="IV97" i="28"/>
  <c r="IW97" i="28"/>
  <c r="IX97" i="28"/>
  <c r="IZ97" i="28"/>
  <c r="JA97" i="28"/>
  <c r="JB97" i="28"/>
  <c r="JC97" i="28"/>
  <c r="JE97" i="28"/>
  <c r="JF97" i="28"/>
  <c r="JG97" i="28"/>
  <c r="JH97" i="28"/>
  <c r="JJ97" i="28"/>
  <c r="JK97" i="28"/>
  <c r="JL97" i="28"/>
  <c r="JM97" i="28"/>
  <c r="JO97" i="28"/>
  <c r="JP97" i="28"/>
  <c r="JQ97" i="28"/>
  <c r="JR97" i="28"/>
  <c r="JT97" i="28"/>
  <c r="JU97" i="28"/>
  <c r="JV97" i="28"/>
  <c r="JW97" i="28"/>
  <c r="JY97" i="28"/>
  <c r="JZ97" i="28"/>
  <c r="KA97" i="28"/>
  <c r="KB97" i="28"/>
  <c r="KD97" i="28"/>
  <c r="KE97" i="28"/>
  <c r="KF97" i="28"/>
  <c r="KG97" i="28"/>
  <c r="KI97" i="28"/>
  <c r="KJ97" i="28"/>
  <c r="KK97" i="28"/>
  <c r="KL97" i="28"/>
  <c r="KN97" i="28"/>
  <c r="KO97" i="28"/>
  <c r="KP97" i="28"/>
  <c r="KQ97" i="28"/>
  <c r="KS97" i="28"/>
  <c r="KT97" i="28"/>
  <c r="KU97" i="28"/>
  <c r="KV97" i="28"/>
  <c r="KX97" i="28"/>
  <c r="KY97" i="28"/>
  <c r="KZ97" i="28"/>
  <c r="LA97" i="28"/>
  <c r="LC97" i="28"/>
  <c r="LD97" i="28"/>
  <c r="LE97" i="28"/>
  <c r="LF97" i="28"/>
  <c r="LH97" i="28"/>
  <c r="LI97" i="28"/>
  <c r="LJ97" i="28"/>
  <c r="LK97" i="28"/>
  <c r="LM97" i="28"/>
  <c r="LN97" i="28"/>
  <c r="LO97" i="28"/>
  <c r="LP97" i="28"/>
  <c r="LR97" i="28"/>
  <c r="LS97" i="28"/>
  <c r="LT97" i="28"/>
  <c r="LU97" i="28"/>
  <c r="LW97" i="28"/>
  <c r="LX97" i="28"/>
  <c r="LY97" i="28"/>
  <c r="LZ97" i="28"/>
  <c r="MB97" i="28"/>
  <c r="MC97" i="28"/>
  <c r="MD97" i="28"/>
  <c r="ME97" i="28"/>
  <c r="MG97" i="28"/>
  <c r="MH97" i="28"/>
  <c r="MI97" i="28"/>
  <c r="MJ97" i="28"/>
  <c r="ML97" i="28"/>
  <c r="MM97" i="28"/>
  <c r="MN97" i="28"/>
  <c r="MO97" i="28"/>
  <c r="MQ97" i="28"/>
  <c r="MR97" i="28"/>
  <c r="MS97" i="28"/>
  <c r="MT97" i="28"/>
  <c r="MV97" i="28"/>
  <c r="MW97" i="28"/>
  <c r="MX97" i="28"/>
  <c r="MY97" i="28"/>
  <c r="NA97" i="28"/>
  <c r="NB97" i="28"/>
  <c r="NC97" i="28"/>
  <c r="ND97" i="28"/>
  <c r="NF97" i="28"/>
  <c r="NG97" i="28"/>
  <c r="NH97" i="28"/>
  <c r="NI97" i="28"/>
  <c r="NK97" i="28"/>
  <c r="NL97" i="28"/>
  <c r="NM97" i="28"/>
  <c r="NN97" i="28"/>
  <c r="NP97" i="28"/>
  <c r="NQ97" i="28"/>
  <c r="NR97" i="28"/>
  <c r="NS97" i="28"/>
  <c r="NU97" i="28"/>
  <c r="NV97" i="28"/>
  <c r="NW97" i="28"/>
  <c r="NX97" i="28"/>
  <c r="NZ97" i="28"/>
  <c r="OA97" i="28"/>
  <c r="OB97" i="28"/>
  <c r="OC97" i="28"/>
  <c r="OE97" i="28"/>
  <c r="OF97" i="28"/>
  <c r="OG97" i="28"/>
  <c r="OH97" i="28"/>
  <c r="OJ97" i="28"/>
  <c r="OK97" i="28"/>
  <c r="OL97" i="28"/>
  <c r="OM97" i="28"/>
  <c r="OO97" i="28"/>
  <c r="OP97" i="28"/>
  <c r="OQ97" i="28"/>
  <c r="OR97" i="28"/>
  <c r="OT97" i="28"/>
  <c r="OU97" i="28"/>
  <c r="OV97" i="28"/>
  <c r="OW97" i="28"/>
  <c r="OY97" i="28"/>
  <c r="OZ97" i="28"/>
  <c r="PA97" i="28"/>
  <c r="PB97" i="28"/>
  <c r="PD97" i="28"/>
  <c r="PE97" i="28"/>
  <c r="PF97" i="28"/>
  <c r="PG97" i="28"/>
  <c r="PI97" i="28"/>
  <c r="PJ97" i="28"/>
  <c r="PK97" i="28"/>
  <c r="PL97" i="28"/>
  <c r="PN97" i="28"/>
  <c r="PO97" i="28"/>
  <c r="PP97" i="28"/>
  <c r="PQ97" i="28"/>
  <c r="PS97" i="28"/>
  <c r="PT97" i="28"/>
  <c r="PU97" i="28"/>
  <c r="PV97" i="28"/>
  <c r="PX97" i="28"/>
  <c r="PY97" i="28"/>
  <c r="PZ97" i="28"/>
  <c r="QA97" i="28"/>
  <c r="QC97" i="28"/>
  <c r="QD97" i="28"/>
  <c r="QE97" i="28"/>
  <c r="QF97" i="28"/>
  <c r="QH97" i="28"/>
  <c r="QI97" i="28"/>
  <c r="QJ97" i="28"/>
  <c r="QK97" i="28"/>
  <c r="QM97" i="28"/>
  <c r="QN97" i="28"/>
  <c r="QO97" i="28"/>
  <c r="QP97" i="28"/>
  <c r="QR97" i="28"/>
  <c r="QS97" i="28"/>
  <c r="QT97" i="28"/>
  <c r="QU97" i="28"/>
  <c r="QW97" i="28"/>
  <c r="QX97" i="28"/>
  <c r="QY97" i="28"/>
  <c r="QZ97" i="28"/>
  <c r="RB97" i="28"/>
  <c r="RC97" i="28"/>
  <c r="RD97" i="28"/>
  <c r="RE97" i="28"/>
  <c r="RG97" i="28"/>
  <c r="RH97" i="28"/>
  <c r="RI97" i="28"/>
  <c r="RJ97" i="28"/>
  <c r="RL97" i="28"/>
  <c r="RM97" i="28"/>
  <c r="RN97" i="28"/>
  <c r="RO97" i="28"/>
  <c r="RQ97" i="28"/>
  <c r="RR97" i="28"/>
  <c r="RS97" i="28"/>
  <c r="RT97" i="28"/>
  <c r="RV97" i="28"/>
  <c r="RW97" i="28"/>
  <c r="RX97" i="28"/>
  <c r="RY97" i="28"/>
  <c r="SA97" i="28"/>
  <c r="AD98" i="28"/>
  <c r="AE98" i="28"/>
  <c r="AF98" i="28"/>
  <c r="AG98" i="28"/>
  <c r="AI98" i="28"/>
  <c r="AJ98" i="28"/>
  <c r="AK98" i="28"/>
  <c r="AL98" i="28"/>
  <c r="AN98" i="28"/>
  <c r="AO98" i="28"/>
  <c r="AP98" i="28"/>
  <c r="AQ98" i="28"/>
  <c r="AS98" i="28"/>
  <c r="AT98" i="28"/>
  <c r="AU98" i="28"/>
  <c r="AV98" i="28"/>
  <c r="AX98" i="28"/>
  <c r="AY98" i="28"/>
  <c r="AZ98" i="28"/>
  <c r="BA98" i="28"/>
  <c r="BC98" i="28"/>
  <c r="BD98" i="28"/>
  <c r="BE98" i="28"/>
  <c r="BF98" i="28"/>
  <c r="BH98" i="28"/>
  <c r="BI98" i="28"/>
  <c r="BJ98" i="28"/>
  <c r="BK98" i="28"/>
  <c r="BM98" i="28"/>
  <c r="BN98" i="28"/>
  <c r="BO98" i="28"/>
  <c r="BP98" i="28"/>
  <c r="BR98" i="28"/>
  <c r="BS98" i="28"/>
  <c r="BT98" i="28"/>
  <c r="BU98" i="28"/>
  <c r="BW98" i="28"/>
  <c r="BX98" i="28"/>
  <c r="BY98" i="28"/>
  <c r="BZ98" i="28"/>
  <c r="CB98" i="28"/>
  <c r="CC98" i="28"/>
  <c r="CD98" i="28"/>
  <c r="CE98" i="28"/>
  <c r="CG98" i="28"/>
  <c r="CH98" i="28"/>
  <c r="CI98" i="28"/>
  <c r="CJ98" i="28"/>
  <c r="CL98" i="28"/>
  <c r="CM98" i="28"/>
  <c r="CN98" i="28"/>
  <c r="CO98" i="28"/>
  <c r="CQ98" i="28"/>
  <c r="CR98" i="28"/>
  <c r="CS98" i="28"/>
  <c r="CT98" i="28"/>
  <c r="CV98" i="28"/>
  <c r="CW98" i="28"/>
  <c r="CX98" i="28"/>
  <c r="CY98" i="28"/>
  <c r="DA98" i="28"/>
  <c r="DB98" i="28"/>
  <c r="DC98" i="28"/>
  <c r="DD98" i="28"/>
  <c r="DF98" i="28"/>
  <c r="DG98" i="28"/>
  <c r="DH98" i="28"/>
  <c r="DI98" i="28"/>
  <c r="DK98" i="28"/>
  <c r="DL98" i="28"/>
  <c r="DM98" i="28"/>
  <c r="DN98" i="28"/>
  <c r="DP98" i="28"/>
  <c r="DQ98" i="28"/>
  <c r="DR98" i="28"/>
  <c r="DS98" i="28"/>
  <c r="DU98" i="28"/>
  <c r="DV98" i="28"/>
  <c r="DW98" i="28"/>
  <c r="DX98" i="28"/>
  <c r="DZ98" i="28"/>
  <c r="EA98" i="28"/>
  <c r="EB98" i="28"/>
  <c r="EC98" i="28"/>
  <c r="EE98" i="28"/>
  <c r="EF98" i="28"/>
  <c r="EG98" i="28"/>
  <c r="EH98" i="28"/>
  <c r="EJ98" i="28"/>
  <c r="EK98" i="28"/>
  <c r="EL98" i="28"/>
  <c r="EM98" i="28"/>
  <c r="EO98" i="28"/>
  <c r="EP98" i="28"/>
  <c r="EQ98" i="28"/>
  <c r="ER98" i="28"/>
  <c r="ET98" i="28"/>
  <c r="EU98" i="28"/>
  <c r="EV98" i="28"/>
  <c r="EW98" i="28"/>
  <c r="EY98" i="28"/>
  <c r="EZ98" i="28"/>
  <c r="FA98" i="28"/>
  <c r="FB98" i="28"/>
  <c r="FD98" i="28"/>
  <c r="FE98" i="28"/>
  <c r="FF98" i="28"/>
  <c r="FG98" i="28"/>
  <c r="FI98" i="28"/>
  <c r="FJ98" i="28"/>
  <c r="FK98" i="28"/>
  <c r="FL98" i="28"/>
  <c r="FN98" i="28"/>
  <c r="FO98" i="28"/>
  <c r="FP98" i="28"/>
  <c r="FQ98" i="28"/>
  <c r="FS98" i="28"/>
  <c r="FT98" i="28"/>
  <c r="FU98" i="28"/>
  <c r="FV98" i="28"/>
  <c r="FX98" i="28"/>
  <c r="FY98" i="28"/>
  <c r="FZ98" i="28"/>
  <c r="GA98" i="28"/>
  <c r="GC98" i="28"/>
  <c r="GD98" i="28"/>
  <c r="GE98" i="28"/>
  <c r="GF98" i="28"/>
  <c r="GH98" i="28"/>
  <c r="GI98" i="28"/>
  <c r="GJ98" i="28"/>
  <c r="GK98" i="28"/>
  <c r="GM98" i="28"/>
  <c r="GN98" i="28"/>
  <c r="GO98" i="28"/>
  <c r="GP98" i="28"/>
  <c r="GR98" i="28"/>
  <c r="GS98" i="28"/>
  <c r="GT98" i="28"/>
  <c r="GU98" i="28"/>
  <c r="GW98" i="28"/>
  <c r="GX98" i="28"/>
  <c r="GY98" i="28"/>
  <c r="GZ98" i="28"/>
  <c r="HB98" i="28"/>
  <c r="HC98" i="28"/>
  <c r="HD98" i="28"/>
  <c r="HE98" i="28"/>
  <c r="HG98" i="28"/>
  <c r="HH98" i="28"/>
  <c r="HI98" i="28"/>
  <c r="HJ98" i="28"/>
  <c r="HL98" i="28"/>
  <c r="HM98" i="28"/>
  <c r="HN98" i="28"/>
  <c r="HO98" i="28"/>
  <c r="HQ98" i="28"/>
  <c r="HR98" i="28"/>
  <c r="HS98" i="28"/>
  <c r="HT98" i="28"/>
  <c r="HV98" i="28"/>
  <c r="HW98" i="28"/>
  <c r="HX98" i="28"/>
  <c r="HY98" i="28"/>
  <c r="IA98" i="28"/>
  <c r="IB98" i="28"/>
  <c r="IC98" i="28"/>
  <c r="ID98" i="28"/>
  <c r="IF98" i="28"/>
  <c r="IG98" i="28"/>
  <c r="IH98" i="28"/>
  <c r="II98" i="28"/>
  <c r="IK98" i="28"/>
  <c r="IL98" i="28"/>
  <c r="IM98" i="28"/>
  <c r="IN98" i="28"/>
  <c r="IP98" i="28"/>
  <c r="IQ98" i="28"/>
  <c r="IR98" i="28"/>
  <c r="IS98" i="28"/>
  <c r="IU98" i="28"/>
  <c r="IV98" i="28"/>
  <c r="IW98" i="28"/>
  <c r="IX98" i="28"/>
  <c r="IZ98" i="28"/>
  <c r="JA98" i="28"/>
  <c r="JB98" i="28"/>
  <c r="JC98" i="28"/>
  <c r="JE98" i="28"/>
  <c r="JF98" i="28"/>
  <c r="JG98" i="28"/>
  <c r="JH98" i="28"/>
  <c r="JJ98" i="28"/>
  <c r="JK98" i="28"/>
  <c r="JL98" i="28"/>
  <c r="JM98" i="28"/>
  <c r="JO98" i="28"/>
  <c r="JP98" i="28"/>
  <c r="JQ98" i="28"/>
  <c r="JR98" i="28"/>
  <c r="JT98" i="28"/>
  <c r="JU98" i="28"/>
  <c r="JV98" i="28"/>
  <c r="JW98" i="28"/>
  <c r="JY98" i="28"/>
  <c r="JZ98" i="28"/>
  <c r="KA98" i="28"/>
  <c r="KB98" i="28"/>
  <c r="KD98" i="28"/>
  <c r="KE98" i="28"/>
  <c r="KF98" i="28"/>
  <c r="KG98" i="28"/>
  <c r="KI98" i="28"/>
  <c r="KJ98" i="28"/>
  <c r="KK98" i="28"/>
  <c r="KL98" i="28"/>
  <c r="KN98" i="28"/>
  <c r="KO98" i="28"/>
  <c r="KP98" i="28"/>
  <c r="KQ98" i="28"/>
  <c r="KS98" i="28"/>
  <c r="KT98" i="28"/>
  <c r="KU98" i="28"/>
  <c r="KV98" i="28"/>
  <c r="KX98" i="28"/>
  <c r="KY98" i="28"/>
  <c r="KZ98" i="28"/>
  <c r="LA98" i="28"/>
  <c r="LC98" i="28"/>
  <c r="LD98" i="28"/>
  <c r="LE98" i="28"/>
  <c r="LF98" i="28"/>
  <c r="LH98" i="28"/>
  <c r="LI98" i="28"/>
  <c r="LJ98" i="28"/>
  <c r="LK98" i="28"/>
  <c r="LM98" i="28"/>
  <c r="LN98" i="28"/>
  <c r="LO98" i="28"/>
  <c r="LP98" i="28"/>
  <c r="LR98" i="28"/>
  <c r="LS98" i="28"/>
  <c r="LT98" i="28"/>
  <c r="LU98" i="28"/>
  <c r="LW98" i="28"/>
  <c r="LX98" i="28"/>
  <c r="LY98" i="28"/>
  <c r="LZ98" i="28"/>
  <c r="MB98" i="28"/>
  <c r="MC98" i="28"/>
  <c r="MD98" i="28"/>
  <c r="ME98" i="28"/>
  <c r="MG98" i="28"/>
  <c r="MH98" i="28"/>
  <c r="MI98" i="28"/>
  <c r="MJ98" i="28"/>
  <c r="ML98" i="28"/>
  <c r="MM98" i="28"/>
  <c r="MN98" i="28"/>
  <c r="MO98" i="28"/>
  <c r="MQ98" i="28"/>
  <c r="MR98" i="28"/>
  <c r="MS98" i="28"/>
  <c r="MT98" i="28"/>
  <c r="MV98" i="28"/>
  <c r="MW98" i="28"/>
  <c r="MX98" i="28"/>
  <c r="MY98" i="28"/>
  <c r="NA98" i="28"/>
  <c r="NB98" i="28"/>
  <c r="NC98" i="28"/>
  <c r="ND98" i="28"/>
  <c r="NF98" i="28"/>
  <c r="NG98" i="28"/>
  <c r="NH98" i="28"/>
  <c r="NI98" i="28"/>
  <c r="NK98" i="28"/>
  <c r="NL98" i="28"/>
  <c r="NM98" i="28"/>
  <c r="NN98" i="28"/>
  <c r="NP98" i="28"/>
  <c r="NQ98" i="28"/>
  <c r="NR98" i="28"/>
  <c r="NS98" i="28"/>
  <c r="NU98" i="28"/>
  <c r="NV98" i="28"/>
  <c r="NW98" i="28"/>
  <c r="NX98" i="28"/>
  <c r="NZ98" i="28"/>
  <c r="OA98" i="28"/>
  <c r="OB98" i="28"/>
  <c r="OC98" i="28"/>
  <c r="OE98" i="28"/>
  <c r="OF98" i="28"/>
  <c r="OG98" i="28"/>
  <c r="OH98" i="28"/>
  <c r="OJ98" i="28"/>
  <c r="OK98" i="28"/>
  <c r="OL98" i="28"/>
  <c r="OM98" i="28"/>
  <c r="OO98" i="28"/>
  <c r="OP98" i="28"/>
  <c r="OQ98" i="28"/>
  <c r="OR98" i="28"/>
  <c r="OT98" i="28"/>
  <c r="OU98" i="28"/>
  <c r="OV98" i="28"/>
  <c r="OW98" i="28"/>
  <c r="OY98" i="28"/>
  <c r="OZ98" i="28"/>
  <c r="PA98" i="28"/>
  <c r="PB98" i="28"/>
  <c r="PD98" i="28"/>
  <c r="PE98" i="28"/>
  <c r="PF98" i="28"/>
  <c r="PG98" i="28"/>
  <c r="PI98" i="28"/>
  <c r="PJ98" i="28"/>
  <c r="PK98" i="28"/>
  <c r="PL98" i="28"/>
  <c r="PN98" i="28"/>
  <c r="PO98" i="28"/>
  <c r="PP98" i="28"/>
  <c r="PQ98" i="28"/>
  <c r="PS98" i="28"/>
  <c r="PT98" i="28"/>
  <c r="PU98" i="28"/>
  <c r="PV98" i="28"/>
  <c r="PX98" i="28"/>
  <c r="PY98" i="28"/>
  <c r="PZ98" i="28"/>
  <c r="QA98" i="28"/>
  <c r="QC98" i="28"/>
  <c r="QD98" i="28"/>
  <c r="QE98" i="28"/>
  <c r="QF98" i="28"/>
  <c r="QH98" i="28"/>
  <c r="QI98" i="28"/>
  <c r="QJ98" i="28"/>
  <c r="QK98" i="28"/>
  <c r="QM98" i="28"/>
  <c r="QN98" i="28"/>
  <c r="QO98" i="28"/>
  <c r="QP98" i="28"/>
  <c r="QR98" i="28"/>
  <c r="QS98" i="28"/>
  <c r="QT98" i="28"/>
  <c r="QU98" i="28"/>
  <c r="QW98" i="28"/>
  <c r="QX98" i="28"/>
  <c r="QY98" i="28"/>
  <c r="QZ98" i="28"/>
  <c r="RB98" i="28"/>
  <c r="RC98" i="28"/>
  <c r="RD98" i="28"/>
  <c r="RE98" i="28"/>
  <c r="RG98" i="28"/>
  <c r="RH98" i="28"/>
  <c r="RI98" i="28"/>
  <c r="RJ98" i="28"/>
  <c r="RL98" i="28"/>
  <c r="RM98" i="28"/>
  <c r="RN98" i="28"/>
  <c r="RO98" i="28"/>
  <c r="RQ98" i="28"/>
  <c r="RR98" i="28"/>
  <c r="RS98" i="28"/>
  <c r="RT98" i="28"/>
  <c r="RV98" i="28"/>
  <c r="RW98" i="28"/>
  <c r="RX98" i="28"/>
  <c r="RY98" i="28"/>
  <c r="SA98" i="28"/>
  <c r="AD99" i="28"/>
  <c r="AE99" i="28"/>
  <c r="AF99" i="28"/>
  <c r="AG99" i="28"/>
  <c r="AI99" i="28"/>
  <c r="AJ99" i="28"/>
  <c r="AK99" i="28"/>
  <c r="AL99" i="28"/>
  <c r="AN99" i="28"/>
  <c r="AO99" i="28"/>
  <c r="AP99" i="28"/>
  <c r="AQ99" i="28"/>
  <c r="AS99" i="28"/>
  <c r="AT99" i="28"/>
  <c r="AU99" i="28"/>
  <c r="AV99" i="28"/>
  <c r="AX99" i="28"/>
  <c r="AY99" i="28"/>
  <c r="AZ99" i="28"/>
  <c r="BA99" i="28"/>
  <c r="BC99" i="28"/>
  <c r="BD99" i="28"/>
  <c r="BE99" i="28"/>
  <c r="BF99" i="28"/>
  <c r="BH99" i="28"/>
  <c r="BI99" i="28"/>
  <c r="BJ99" i="28"/>
  <c r="BK99" i="28"/>
  <c r="BM99" i="28"/>
  <c r="BN99" i="28"/>
  <c r="BO99" i="28"/>
  <c r="BP99" i="28"/>
  <c r="BR99" i="28"/>
  <c r="BS99" i="28"/>
  <c r="BT99" i="28"/>
  <c r="BU99" i="28"/>
  <c r="BW99" i="28"/>
  <c r="BX99" i="28"/>
  <c r="BY99" i="28"/>
  <c r="BZ99" i="28"/>
  <c r="CB99" i="28"/>
  <c r="CC99" i="28"/>
  <c r="CD99" i="28"/>
  <c r="CE99" i="28"/>
  <c r="CG99" i="28"/>
  <c r="CH99" i="28"/>
  <c r="CI99" i="28"/>
  <c r="CJ99" i="28"/>
  <c r="CL99" i="28"/>
  <c r="CM99" i="28"/>
  <c r="CN99" i="28"/>
  <c r="CO99" i="28"/>
  <c r="CQ99" i="28"/>
  <c r="CR99" i="28"/>
  <c r="CS99" i="28"/>
  <c r="CT99" i="28"/>
  <c r="CV99" i="28"/>
  <c r="CW99" i="28"/>
  <c r="CX99" i="28"/>
  <c r="CY99" i="28"/>
  <c r="DA99" i="28"/>
  <c r="DB99" i="28"/>
  <c r="DC99" i="28"/>
  <c r="DD99" i="28"/>
  <c r="DF99" i="28"/>
  <c r="DG99" i="28"/>
  <c r="DH99" i="28"/>
  <c r="DI99" i="28"/>
  <c r="DK99" i="28"/>
  <c r="DL99" i="28"/>
  <c r="DM99" i="28"/>
  <c r="DN99" i="28"/>
  <c r="DP99" i="28"/>
  <c r="DQ99" i="28"/>
  <c r="DR99" i="28"/>
  <c r="DS99" i="28"/>
  <c r="DU99" i="28"/>
  <c r="DV99" i="28"/>
  <c r="DW99" i="28"/>
  <c r="DX99" i="28"/>
  <c r="DZ99" i="28"/>
  <c r="EA99" i="28"/>
  <c r="EB99" i="28"/>
  <c r="EC99" i="28"/>
  <c r="EE99" i="28"/>
  <c r="EF99" i="28"/>
  <c r="EG99" i="28"/>
  <c r="EH99" i="28"/>
  <c r="EJ99" i="28"/>
  <c r="EK99" i="28"/>
  <c r="EL99" i="28"/>
  <c r="EM99" i="28"/>
  <c r="EO99" i="28"/>
  <c r="EP99" i="28"/>
  <c r="EQ99" i="28"/>
  <c r="ER99" i="28"/>
  <c r="ET99" i="28"/>
  <c r="EU99" i="28"/>
  <c r="EV99" i="28"/>
  <c r="EW99" i="28"/>
  <c r="EY99" i="28"/>
  <c r="EZ99" i="28"/>
  <c r="FA99" i="28"/>
  <c r="FB99" i="28"/>
  <c r="FD99" i="28"/>
  <c r="FE99" i="28"/>
  <c r="FF99" i="28"/>
  <c r="FG99" i="28"/>
  <c r="FI99" i="28"/>
  <c r="FJ99" i="28"/>
  <c r="FK99" i="28"/>
  <c r="FL99" i="28"/>
  <c r="FN99" i="28"/>
  <c r="FO99" i="28"/>
  <c r="FP99" i="28"/>
  <c r="FQ99" i="28"/>
  <c r="FS99" i="28"/>
  <c r="FT99" i="28"/>
  <c r="FU99" i="28"/>
  <c r="FV99" i="28"/>
  <c r="FX99" i="28"/>
  <c r="FY99" i="28"/>
  <c r="FZ99" i="28"/>
  <c r="GA99" i="28"/>
  <c r="GC99" i="28"/>
  <c r="GD99" i="28"/>
  <c r="GE99" i="28"/>
  <c r="GF99" i="28"/>
  <c r="GH99" i="28"/>
  <c r="GI99" i="28"/>
  <c r="GJ99" i="28"/>
  <c r="GK99" i="28"/>
  <c r="GM99" i="28"/>
  <c r="GN99" i="28"/>
  <c r="GO99" i="28"/>
  <c r="GP99" i="28"/>
  <c r="GR99" i="28"/>
  <c r="GS99" i="28"/>
  <c r="GT99" i="28"/>
  <c r="GU99" i="28"/>
  <c r="GW99" i="28"/>
  <c r="GX99" i="28"/>
  <c r="GY99" i="28"/>
  <c r="GZ99" i="28"/>
  <c r="HB99" i="28"/>
  <c r="HC99" i="28"/>
  <c r="HD99" i="28"/>
  <c r="HE99" i="28"/>
  <c r="HG99" i="28"/>
  <c r="HH99" i="28"/>
  <c r="HI99" i="28"/>
  <c r="HJ99" i="28"/>
  <c r="HL99" i="28"/>
  <c r="HM99" i="28"/>
  <c r="HN99" i="28"/>
  <c r="HO99" i="28"/>
  <c r="HQ99" i="28"/>
  <c r="HR99" i="28"/>
  <c r="HS99" i="28"/>
  <c r="HT99" i="28"/>
  <c r="HV99" i="28"/>
  <c r="HW99" i="28"/>
  <c r="HX99" i="28"/>
  <c r="HY99" i="28"/>
  <c r="IA99" i="28"/>
  <c r="IB99" i="28"/>
  <c r="IC99" i="28"/>
  <c r="ID99" i="28"/>
  <c r="IF99" i="28"/>
  <c r="IG99" i="28"/>
  <c r="IH99" i="28"/>
  <c r="II99" i="28"/>
  <c r="IK99" i="28"/>
  <c r="IL99" i="28"/>
  <c r="IM99" i="28"/>
  <c r="IN99" i="28"/>
  <c r="IP99" i="28"/>
  <c r="IQ99" i="28"/>
  <c r="IR99" i="28"/>
  <c r="IS99" i="28"/>
  <c r="IU99" i="28"/>
  <c r="IV99" i="28"/>
  <c r="IW99" i="28"/>
  <c r="IX99" i="28"/>
  <c r="IZ99" i="28"/>
  <c r="JA99" i="28"/>
  <c r="JB99" i="28"/>
  <c r="JC99" i="28"/>
  <c r="JE99" i="28"/>
  <c r="JF99" i="28"/>
  <c r="JG99" i="28"/>
  <c r="JH99" i="28"/>
  <c r="JJ99" i="28"/>
  <c r="JK99" i="28"/>
  <c r="JL99" i="28"/>
  <c r="JM99" i="28"/>
  <c r="JO99" i="28"/>
  <c r="JP99" i="28"/>
  <c r="JQ99" i="28"/>
  <c r="JR99" i="28"/>
  <c r="JT99" i="28"/>
  <c r="JU99" i="28"/>
  <c r="JV99" i="28"/>
  <c r="JW99" i="28"/>
  <c r="JY99" i="28"/>
  <c r="JZ99" i="28"/>
  <c r="KA99" i="28"/>
  <c r="KB99" i="28"/>
  <c r="KD99" i="28"/>
  <c r="KE99" i="28"/>
  <c r="KF99" i="28"/>
  <c r="KG99" i="28"/>
  <c r="KI99" i="28"/>
  <c r="KJ99" i="28"/>
  <c r="KK99" i="28"/>
  <c r="KL99" i="28"/>
  <c r="KN99" i="28"/>
  <c r="KO99" i="28"/>
  <c r="KP99" i="28"/>
  <c r="KQ99" i="28"/>
  <c r="KS99" i="28"/>
  <c r="KT99" i="28"/>
  <c r="KU99" i="28"/>
  <c r="KV99" i="28"/>
  <c r="KX99" i="28"/>
  <c r="KY99" i="28"/>
  <c r="KZ99" i="28"/>
  <c r="LA99" i="28"/>
  <c r="LC99" i="28"/>
  <c r="LD99" i="28"/>
  <c r="LE99" i="28"/>
  <c r="LF99" i="28"/>
  <c r="LH99" i="28"/>
  <c r="LI99" i="28"/>
  <c r="LJ99" i="28"/>
  <c r="LK99" i="28"/>
  <c r="LM99" i="28"/>
  <c r="LN99" i="28"/>
  <c r="LO99" i="28"/>
  <c r="LP99" i="28"/>
  <c r="LR99" i="28"/>
  <c r="LS99" i="28"/>
  <c r="LT99" i="28"/>
  <c r="LU99" i="28"/>
  <c r="LW99" i="28"/>
  <c r="LX99" i="28"/>
  <c r="LY99" i="28"/>
  <c r="LZ99" i="28"/>
  <c r="MB99" i="28"/>
  <c r="MC99" i="28"/>
  <c r="MD99" i="28"/>
  <c r="ME99" i="28"/>
  <c r="MG99" i="28"/>
  <c r="MH99" i="28"/>
  <c r="MI99" i="28"/>
  <c r="MJ99" i="28"/>
  <c r="ML99" i="28"/>
  <c r="MM99" i="28"/>
  <c r="MN99" i="28"/>
  <c r="MO99" i="28"/>
  <c r="MQ99" i="28"/>
  <c r="MR99" i="28"/>
  <c r="MS99" i="28"/>
  <c r="MT99" i="28"/>
  <c r="MV99" i="28"/>
  <c r="MW99" i="28"/>
  <c r="MX99" i="28"/>
  <c r="MY99" i="28"/>
  <c r="NA99" i="28"/>
  <c r="NB99" i="28"/>
  <c r="NC99" i="28"/>
  <c r="ND99" i="28"/>
  <c r="NF99" i="28"/>
  <c r="NG99" i="28"/>
  <c r="NH99" i="28"/>
  <c r="NI99" i="28"/>
  <c r="NK99" i="28"/>
  <c r="NL99" i="28"/>
  <c r="NM99" i="28"/>
  <c r="NN99" i="28"/>
  <c r="NP99" i="28"/>
  <c r="NQ99" i="28"/>
  <c r="NR99" i="28"/>
  <c r="NS99" i="28"/>
  <c r="NU99" i="28"/>
  <c r="NV99" i="28"/>
  <c r="NW99" i="28"/>
  <c r="NX99" i="28"/>
  <c r="NZ99" i="28"/>
  <c r="OA99" i="28"/>
  <c r="OB99" i="28"/>
  <c r="OC99" i="28"/>
  <c r="OE99" i="28"/>
  <c r="OF99" i="28"/>
  <c r="OG99" i="28"/>
  <c r="OH99" i="28"/>
  <c r="OJ99" i="28"/>
  <c r="OK99" i="28"/>
  <c r="OL99" i="28"/>
  <c r="OM99" i="28"/>
  <c r="OO99" i="28"/>
  <c r="OP99" i="28"/>
  <c r="OQ99" i="28"/>
  <c r="OR99" i="28"/>
  <c r="OT99" i="28"/>
  <c r="OU99" i="28"/>
  <c r="OV99" i="28"/>
  <c r="OW99" i="28"/>
  <c r="OY99" i="28"/>
  <c r="OZ99" i="28"/>
  <c r="PA99" i="28"/>
  <c r="PB99" i="28"/>
  <c r="PD99" i="28"/>
  <c r="PE99" i="28"/>
  <c r="PF99" i="28"/>
  <c r="PG99" i="28"/>
  <c r="PI99" i="28"/>
  <c r="PJ99" i="28"/>
  <c r="PK99" i="28"/>
  <c r="PL99" i="28"/>
  <c r="PN99" i="28"/>
  <c r="PO99" i="28"/>
  <c r="PP99" i="28"/>
  <c r="PQ99" i="28"/>
  <c r="PS99" i="28"/>
  <c r="PT99" i="28"/>
  <c r="PU99" i="28"/>
  <c r="PV99" i="28"/>
  <c r="PX99" i="28"/>
  <c r="PY99" i="28"/>
  <c r="PZ99" i="28"/>
  <c r="QA99" i="28"/>
  <c r="QC99" i="28"/>
  <c r="QD99" i="28"/>
  <c r="QE99" i="28"/>
  <c r="QF99" i="28"/>
  <c r="QH99" i="28"/>
  <c r="QI99" i="28"/>
  <c r="QJ99" i="28"/>
  <c r="QK99" i="28"/>
  <c r="QM99" i="28"/>
  <c r="QN99" i="28"/>
  <c r="QO99" i="28"/>
  <c r="QP99" i="28"/>
  <c r="QR99" i="28"/>
  <c r="QS99" i="28"/>
  <c r="QT99" i="28"/>
  <c r="QU99" i="28"/>
  <c r="QW99" i="28"/>
  <c r="QX99" i="28"/>
  <c r="QY99" i="28"/>
  <c r="QZ99" i="28"/>
  <c r="RB99" i="28"/>
  <c r="RC99" i="28"/>
  <c r="RD99" i="28"/>
  <c r="RE99" i="28"/>
  <c r="RG99" i="28"/>
  <c r="RH99" i="28"/>
  <c r="RI99" i="28"/>
  <c r="RJ99" i="28"/>
  <c r="RL99" i="28"/>
  <c r="RM99" i="28"/>
  <c r="RN99" i="28"/>
  <c r="RO99" i="28"/>
  <c r="RQ99" i="28"/>
  <c r="RR99" i="28"/>
  <c r="RS99" i="28"/>
  <c r="RT99" i="28"/>
  <c r="RV99" i="28"/>
  <c r="RW99" i="28"/>
  <c r="RX99" i="28"/>
  <c r="RY99" i="28"/>
  <c r="SA99" i="28"/>
  <c r="AD100" i="28"/>
  <c r="AE100" i="28"/>
  <c r="AF100" i="28"/>
  <c r="AG100" i="28"/>
  <c r="AI100" i="28"/>
  <c r="AJ100" i="28"/>
  <c r="AK100" i="28"/>
  <c r="AL100" i="28"/>
  <c r="AN100" i="28"/>
  <c r="AO100" i="28"/>
  <c r="AP100" i="28"/>
  <c r="AQ100" i="28"/>
  <c r="AS100" i="28"/>
  <c r="AT100" i="28"/>
  <c r="AU100" i="28"/>
  <c r="AV100" i="28"/>
  <c r="AX100" i="28"/>
  <c r="AY100" i="28"/>
  <c r="AZ100" i="28"/>
  <c r="BA100" i="28"/>
  <c r="BC100" i="28"/>
  <c r="BD100" i="28"/>
  <c r="BE100" i="28"/>
  <c r="BF100" i="28"/>
  <c r="BH100" i="28"/>
  <c r="BI100" i="28"/>
  <c r="BJ100" i="28"/>
  <c r="BK100" i="28"/>
  <c r="BM100" i="28"/>
  <c r="BN100" i="28"/>
  <c r="BO100" i="28"/>
  <c r="BP100" i="28"/>
  <c r="BR100" i="28"/>
  <c r="BS100" i="28"/>
  <c r="BT100" i="28"/>
  <c r="BU100" i="28"/>
  <c r="BW100" i="28"/>
  <c r="BX100" i="28"/>
  <c r="BY100" i="28"/>
  <c r="BZ100" i="28"/>
  <c r="CB100" i="28"/>
  <c r="CC100" i="28"/>
  <c r="CD100" i="28"/>
  <c r="CE100" i="28"/>
  <c r="CG100" i="28"/>
  <c r="CH100" i="28"/>
  <c r="CI100" i="28"/>
  <c r="CJ100" i="28"/>
  <c r="CL100" i="28"/>
  <c r="CM100" i="28"/>
  <c r="CN100" i="28"/>
  <c r="CO100" i="28"/>
  <c r="CQ100" i="28"/>
  <c r="CR100" i="28"/>
  <c r="CS100" i="28"/>
  <c r="CT100" i="28"/>
  <c r="CV100" i="28"/>
  <c r="CW100" i="28"/>
  <c r="CX100" i="28"/>
  <c r="CY100" i="28"/>
  <c r="DA100" i="28"/>
  <c r="DB100" i="28"/>
  <c r="DC100" i="28"/>
  <c r="DD100" i="28"/>
  <c r="DF100" i="28"/>
  <c r="DG100" i="28"/>
  <c r="DH100" i="28"/>
  <c r="DI100" i="28"/>
  <c r="DK100" i="28"/>
  <c r="DL100" i="28"/>
  <c r="DM100" i="28"/>
  <c r="DN100" i="28"/>
  <c r="DP100" i="28"/>
  <c r="DQ100" i="28"/>
  <c r="DR100" i="28"/>
  <c r="DS100" i="28"/>
  <c r="DU100" i="28"/>
  <c r="DV100" i="28"/>
  <c r="DW100" i="28"/>
  <c r="DX100" i="28"/>
  <c r="DZ100" i="28"/>
  <c r="EA100" i="28"/>
  <c r="EB100" i="28"/>
  <c r="EC100" i="28"/>
  <c r="EE100" i="28"/>
  <c r="EF100" i="28"/>
  <c r="EG100" i="28"/>
  <c r="EH100" i="28"/>
  <c r="EJ100" i="28"/>
  <c r="EK100" i="28"/>
  <c r="EL100" i="28"/>
  <c r="EM100" i="28"/>
  <c r="EO100" i="28"/>
  <c r="EP100" i="28"/>
  <c r="EQ100" i="28"/>
  <c r="ER100" i="28"/>
  <c r="ET100" i="28"/>
  <c r="EU100" i="28"/>
  <c r="EV100" i="28"/>
  <c r="EW100" i="28"/>
  <c r="EY100" i="28"/>
  <c r="EZ100" i="28"/>
  <c r="FA100" i="28"/>
  <c r="FB100" i="28"/>
  <c r="FD100" i="28"/>
  <c r="FE100" i="28"/>
  <c r="FF100" i="28"/>
  <c r="FG100" i="28"/>
  <c r="FI100" i="28"/>
  <c r="FJ100" i="28"/>
  <c r="FK100" i="28"/>
  <c r="FL100" i="28"/>
  <c r="FN100" i="28"/>
  <c r="FO100" i="28"/>
  <c r="FP100" i="28"/>
  <c r="FQ100" i="28"/>
  <c r="FS100" i="28"/>
  <c r="FT100" i="28"/>
  <c r="FU100" i="28"/>
  <c r="FV100" i="28"/>
  <c r="FX100" i="28"/>
  <c r="FY100" i="28"/>
  <c r="FZ100" i="28"/>
  <c r="GA100" i="28"/>
  <c r="GC100" i="28"/>
  <c r="GD100" i="28"/>
  <c r="GE100" i="28"/>
  <c r="GF100" i="28"/>
  <c r="GH100" i="28"/>
  <c r="GI100" i="28"/>
  <c r="GJ100" i="28"/>
  <c r="GK100" i="28"/>
  <c r="GM100" i="28"/>
  <c r="GN100" i="28"/>
  <c r="GO100" i="28"/>
  <c r="GP100" i="28"/>
  <c r="GR100" i="28"/>
  <c r="GS100" i="28"/>
  <c r="GT100" i="28"/>
  <c r="GU100" i="28"/>
  <c r="GW100" i="28"/>
  <c r="GX100" i="28"/>
  <c r="GY100" i="28"/>
  <c r="GZ100" i="28"/>
  <c r="HB100" i="28"/>
  <c r="HC100" i="28"/>
  <c r="HD100" i="28"/>
  <c r="HE100" i="28"/>
  <c r="HG100" i="28"/>
  <c r="HH100" i="28"/>
  <c r="HI100" i="28"/>
  <c r="HJ100" i="28"/>
  <c r="HL100" i="28"/>
  <c r="HM100" i="28"/>
  <c r="HN100" i="28"/>
  <c r="HO100" i="28"/>
  <c r="HQ100" i="28"/>
  <c r="HR100" i="28"/>
  <c r="HS100" i="28"/>
  <c r="HT100" i="28"/>
  <c r="HV100" i="28"/>
  <c r="HW100" i="28"/>
  <c r="HX100" i="28"/>
  <c r="HY100" i="28"/>
  <c r="IA100" i="28"/>
  <c r="IB100" i="28"/>
  <c r="IC100" i="28"/>
  <c r="ID100" i="28"/>
  <c r="IF100" i="28"/>
  <c r="IG100" i="28"/>
  <c r="IH100" i="28"/>
  <c r="II100" i="28"/>
  <c r="IK100" i="28"/>
  <c r="IL100" i="28"/>
  <c r="IM100" i="28"/>
  <c r="IN100" i="28"/>
  <c r="IP100" i="28"/>
  <c r="IQ100" i="28"/>
  <c r="IR100" i="28"/>
  <c r="IS100" i="28"/>
  <c r="IU100" i="28"/>
  <c r="IV100" i="28"/>
  <c r="IW100" i="28"/>
  <c r="IX100" i="28"/>
  <c r="IZ100" i="28"/>
  <c r="JA100" i="28"/>
  <c r="JB100" i="28"/>
  <c r="JC100" i="28"/>
  <c r="JE100" i="28"/>
  <c r="JF100" i="28"/>
  <c r="JG100" i="28"/>
  <c r="JH100" i="28"/>
  <c r="JJ100" i="28"/>
  <c r="JK100" i="28"/>
  <c r="JL100" i="28"/>
  <c r="JM100" i="28"/>
  <c r="JO100" i="28"/>
  <c r="JP100" i="28"/>
  <c r="JQ100" i="28"/>
  <c r="JR100" i="28"/>
  <c r="JT100" i="28"/>
  <c r="JU100" i="28"/>
  <c r="JV100" i="28"/>
  <c r="JW100" i="28"/>
  <c r="JY100" i="28"/>
  <c r="JZ100" i="28"/>
  <c r="KA100" i="28"/>
  <c r="KB100" i="28"/>
  <c r="KD100" i="28"/>
  <c r="KE100" i="28"/>
  <c r="KF100" i="28"/>
  <c r="KG100" i="28"/>
  <c r="KI100" i="28"/>
  <c r="KJ100" i="28"/>
  <c r="KK100" i="28"/>
  <c r="KL100" i="28"/>
  <c r="KN100" i="28"/>
  <c r="KO100" i="28"/>
  <c r="KP100" i="28"/>
  <c r="KQ100" i="28"/>
  <c r="KS100" i="28"/>
  <c r="KT100" i="28"/>
  <c r="KU100" i="28"/>
  <c r="KV100" i="28"/>
  <c r="KX100" i="28"/>
  <c r="KY100" i="28"/>
  <c r="KZ100" i="28"/>
  <c r="LA100" i="28"/>
  <c r="LC100" i="28"/>
  <c r="LD100" i="28"/>
  <c r="LE100" i="28"/>
  <c r="LF100" i="28"/>
  <c r="LH100" i="28"/>
  <c r="LI100" i="28"/>
  <c r="LJ100" i="28"/>
  <c r="LK100" i="28"/>
  <c r="LM100" i="28"/>
  <c r="LN100" i="28"/>
  <c r="LO100" i="28"/>
  <c r="LP100" i="28"/>
  <c r="LR100" i="28"/>
  <c r="LS100" i="28"/>
  <c r="LT100" i="28"/>
  <c r="LU100" i="28"/>
  <c r="LW100" i="28"/>
  <c r="LX100" i="28"/>
  <c r="LY100" i="28"/>
  <c r="LZ100" i="28"/>
  <c r="MB100" i="28"/>
  <c r="MC100" i="28"/>
  <c r="MD100" i="28"/>
  <c r="ME100" i="28"/>
  <c r="MG100" i="28"/>
  <c r="MH100" i="28"/>
  <c r="MI100" i="28"/>
  <c r="MJ100" i="28"/>
  <c r="ML100" i="28"/>
  <c r="MM100" i="28"/>
  <c r="MN100" i="28"/>
  <c r="MO100" i="28"/>
  <c r="MQ100" i="28"/>
  <c r="MR100" i="28"/>
  <c r="MS100" i="28"/>
  <c r="MT100" i="28"/>
  <c r="MV100" i="28"/>
  <c r="MW100" i="28"/>
  <c r="MX100" i="28"/>
  <c r="MY100" i="28"/>
  <c r="NA100" i="28"/>
  <c r="NB100" i="28"/>
  <c r="NC100" i="28"/>
  <c r="ND100" i="28"/>
  <c r="NF100" i="28"/>
  <c r="NG100" i="28"/>
  <c r="NH100" i="28"/>
  <c r="NI100" i="28"/>
  <c r="NK100" i="28"/>
  <c r="NL100" i="28"/>
  <c r="NM100" i="28"/>
  <c r="NN100" i="28"/>
  <c r="NP100" i="28"/>
  <c r="NQ100" i="28"/>
  <c r="NR100" i="28"/>
  <c r="NS100" i="28"/>
  <c r="NU100" i="28"/>
  <c r="NV100" i="28"/>
  <c r="NW100" i="28"/>
  <c r="NX100" i="28"/>
  <c r="NZ100" i="28"/>
  <c r="OA100" i="28"/>
  <c r="OB100" i="28"/>
  <c r="OC100" i="28"/>
  <c r="OE100" i="28"/>
  <c r="OF100" i="28"/>
  <c r="OG100" i="28"/>
  <c r="OH100" i="28"/>
  <c r="OJ100" i="28"/>
  <c r="OK100" i="28"/>
  <c r="OL100" i="28"/>
  <c r="OM100" i="28"/>
  <c r="OO100" i="28"/>
  <c r="OP100" i="28"/>
  <c r="OQ100" i="28"/>
  <c r="OR100" i="28"/>
  <c r="OT100" i="28"/>
  <c r="OU100" i="28"/>
  <c r="OV100" i="28"/>
  <c r="OW100" i="28"/>
  <c r="OY100" i="28"/>
  <c r="OZ100" i="28"/>
  <c r="PA100" i="28"/>
  <c r="PB100" i="28"/>
  <c r="PD100" i="28"/>
  <c r="PE100" i="28"/>
  <c r="PF100" i="28"/>
  <c r="PG100" i="28"/>
  <c r="PI100" i="28"/>
  <c r="PJ100" i="28"/>
  <c r="PK100" i="28"/>
  <c r="PL100" i="28"/>
  <c r="PN100" i="28"/>
  <c r="PO100" i="28"/>
  <c r="PP100" i="28"/>
  <c r="PQ100" i="28"/>
  <c r="PS100" i="28"/>
  <c r="PT100" i="28"/>
  <c r="PU100" i="28"/>
  <c r="PV100" i="28"/>
  <c r="PX100" i="28"/>
  <c r="PY100" i="28"/>
  <c r="PZ100" i="28"/>
  <c r="QA100" i="28"/>
  <c r="QC100" i="28"/>
  <c r="QD100" i="28"/>
  <c r="QE100" i="28"/>
  <c r="QF100" i="28"/>
  <c r="QH100" i="28"/>
  <c r="QI100" i="28"/>
  <c r="QJ100" i="28"/>
  <c r="QK100" i="28"/>
  <c r="QM100" i="28"/>
  <c r="QN100" i="28"/>
  <c r="QO100" i="28"/>
  <c r="QP100" i="28"/>
  <c r="QR100" i="28"/>
  <c r="QS100" i="28"/>
  <c r="QT100" i="28"/>
  <c r="QU100" i="28"/>
  <c r="QW100" i="28"/>
  <c r="QX100" i="28"/>
  <c r="QY100" i="28"/>
  <c r="QZ100" i="28"/>
  <c r="RB100" i="28"/>
  <c r="RC100" i="28"/>
  <c r="RD100" i="28"/>
  <c r="RE100" i="28"/>
  <c r="RG100" i="28"/>
  <c r="RH100" i="28"/>
  <c r="RI100" i="28"/>
  <c r="RJ100" i="28"/>
  <c r="RL100" i="28"/>
  <c r="RM100" i="28"/>
  <c r="RN100" i="28"/>
  <c r="RO100" i="28"/>
  <c r="RQ100" i="28"/>
  <c r="RR100" i="28"/>
  <c r="RS100" i="28"/>
  <c r="RT100" i="28"/>
  <c r="RV100" i="28"/>
  <c r="RW100" i="28"/>
  <c r="RX100" i="28"/>
  <c r="RY100" i="28"/>
  <c r="SA100" i="28"/>
  <c r="AD101" i="28"/>
  <c r="AE101" i="28"/>
  <c r="AF101" i="28"/>
  <c r="AG101" i="28"/>
  <c r="AI101" i="28"/>
  <c r="AJ101" i="28"/>
  <c r="AK101" i="28"/>
  <c r="AL101" i="28"/>
  <c r="AN101" i="28"/>
  <c r="AO101" i="28"/>
  <c r="AP101" i="28"/>
  <c r="AQ101" i="28"/>
  <c r="AS101" i="28"/>
  <c r="AT101" i="28"/>
  <c r="AU101" i="28"/>
  <c r="AV101" i="28"/>
  <c r="AX101" i="28"/>
  <c r="AY101" i="28"/>
  <c r="AZ101" i="28"/>
  <c r="BA101" i="28"/>
  <c r="BC101" i="28"/>
  <c r="BD101" i="28"/>
  <c r="BE101" i="28"/>
  <c r="BF101" i="28"/>
  <c r="BH101" i="28"/>
  <c r="BI101" i="28"/>
  <c r="BJ101" i="28"/>
  <c r="BK101" i="28"/>
  <c r="BM101" i="28"/>
  <c r="BN101" i="28"/>
  <c r="BO101" i="28"/>
  <c r="BP101" i="28"/>
  <c r="BR101" i="28"/>
  <c r="BS101" i="28"/>
  <c r="BT101" i="28"/>
  <c r="BU101" i="28"/>
  <c r="BW101" i="28"/>
  <c r="BX101" i="28"/>
  <c r="BY101" i="28"/>
  <c r="BZ101" i="28"/>
  <c r="CB101" i="28"/>
  <c r="CC101" i="28"/>
  <c r="CD101" i="28"/>
  <c r="CE101" i="28"/>
  <c r="CG101" i="28"/>
  <c r="CH101" i="28"/>
  <c r="CI101" i="28"/>
  <c r="CJ101" i="28"/>
  <c r="CL101" i="28"/>
  <c r="CM101" i="28"/>
  <c r="CN101" i="28"/>
  <c r="CO101" i="28"/>
  <c r="CQ101" i="28"/>
  <c r="CR101" i="28"/>
  <c r="CS101" i="28"/>
  <c r="CT101" i="28"/>
  <c r="CV101" i="28"/>
  <c r="CW101" i="28"/>
  <c r="CX101" i="28"/>
  <c r="CY101" i="28"/>
  <c r="DA101" i="28"/>
  <c r="DB101" i="28"/>
  <c r="DC101" i="28"/>
  <c r="DD101" i="28"/>
  <c r="DF101" i="28"/>
  <c r="DG101" i="28"/>
  <c r="DH101" i="28"/>
  <c r="DI101" i="28"/>
  <c r="DK101" i="28"/>
  <c r="DL101" i="28"/>
  <c r="DM101" i="28"/>
  <c r="DN101" i="28"/>
  <c r="DP101" i="28"/>
  <c r="DQ101" i="28"/>
  <c r="DR101" i="28"/>
  <c r="DS101" i="28"/>
  <c r="DU101" i="28"/>
  <c r="DV101" i="28"/>
  <c r="DW101" i="28"/>
  <c r="DX101" i="28"/>
  <c r="DZ101" i="28"/>
  <c r="EA101" i="28"/>
  <c r="EB101" i="28"/>
  <c r="EC101" i="28"/>
  <c r="EE101" i="28"/>
  <c r="EF101" i="28"/>
  <c r="EG101" i="28"/>
  <c r="EH101" i="28"/>
  <c r="EJ101" i="28"/>
  <c r="EK101" i="28"/>
  <c r="EL101" i="28"/>
  <c r="EM101" i="28"/>
  <c r="EO101" i="28"/>
  <c r="EP101" i="28"/>
  <c r="EQ101" i="28"/>
  <c r="ER101" i="28"/>
  <c r="ET101" i="28"/>
  <c r="EU101" i="28"/>
  <c r="EV101" i="28"/>
  <c r="EW101" i="28"/>
  <c r="EY101" i="28"/>
  <c r="EZ101" i="28"/>
  <c r="FA101" i="28"/>
  <c r="FB101" i="28"/>
  <c r="FD101" i="28"/>
  <c r="FE101" i="28"/>
  <c r="FF101" i="28"/>
  <c r="FG101" i="28"/>
  <c r="FI101" i="28"/>
  <c r="FJ101" i="28"/>
  <c r="FK101" i="28"/>
  <c r="FL101" i="28"/>
  <c r="FN101" i="28"/>
  <c r="FO101" i="28"/>
  <c r="FP101" i="28"/>
  <c r="FQ101" i="28"/>
  <c r="FS101" i="28"/>
  <c r="FT101" i="28"/>
  <c r="FU101" i="28"/>
  <c r="FV101" i="28"/>
  <c r="FX101" i="28"/>
  <c r="FY101" i="28"/>
  <c r="FZ101" i="28"/>
  <c r="GA101" i="28"/>
  <c r="GC101" i="28"/>
  <c r="GD101" i="28"/>
  <c r="GE101" i="28"/>
  <c r="GF101" i="28"/>
  <c r="GH101" i="28"/>
  <c r="GI101" i="28"/>
  <c r="GJ101" i="28"/>
  <c r="GK101" i="28"/>
  <c r="GM101" i="28"/>
  <c r="GN101" i="28"/>
  <c r="GO101" i="28"/>
  <c r="GP101" i="28"/>
  <c r="GR101" i="28"/>
  <c r="GS101" i="28"/>
  <c r="GT101" i="28"/>
  <c r="GU101" i="28"/>
  <c r="GW101" i="28"/>
  <c r="GX101" i="28"/>
  <c r="GY101" i="28"/>
  <c r="GZ101" i="28"/>
  <c r="HB101" i="28"/>
  <c r="HC101" i="28"/>
  <c r="HD101" i="28"/>
  <c r="HE101" i="28"/>
  <c r="HG101" i="28"/>
  <c r="HH101" i="28"/>
  <c r="HI101" i="28"/>
  <c r="HJ101" i="28"/>
  <c r="HL101" i="28"/>
  <c r="HM101" i="28"/>
  <c r="HN101" i="28"/>
  <c r="HO101" i="28"/>
  <c r="HQ101" i="28"/>
  <c r="HR101" i="28"/>
  <c r="HS101" i="28"/>
  <c r="HT101" i="28"/>
  <c r="HV101" i="28"/>
  <c r="HW101" i="28"/>
  <c r="HX101" i="28"/>
  <c r="HY101" i="28"/>
  <c r="IA101" i="28"/>
  <c r="IB101" i="28"/>
  <c r="IC101" i="28"/>
  <c r="ID101" i="28"/>
  <c r="IF101" i="28"/>
  <c r="IG101" i="28"/>
  <c r="IH101" i="28"/>
  <c r="II101" i="28"/>
  <c r="IK101" i="28"/>
  <c r="IL101" i="28"/>
  <c r="IM101" i="28"/>
  <c r="IN101" i="28"/>
  <c r="IP101" i="28"/>
  <c r="IQ101" i="28"/>
  <c r="IR101" i="28"/>
  <c r="IS101" i="28"/>
  <c r="IU101" i="28"/>
  <c r="IV101" i="28"/>
  <c r="IW101" i="28"/>
  <c r="IX101" i="28"/>
  <c r="IZ101" i="28"/>
  <c r="JA101" i="28"/>
  <c r="JB101" i="28"/>
  <c r="JC101" i="28"/>
  <c r="JE101" i="28"/>
  <c r="JF101" i="28"/>
  <c r="JG101" i="28"/>
  <c r="JH101" i="28"/>
  <c r="JJ101" i="28"/>
  <c r="JK101" i="28"/>
  <c r="JL101" i="28"/>
  <c r="JM101" i="28"/>
  <c r="JO101" i="28"/>
  <c r="JP101" i="28"/>
  <c r="JQ101" i="28"/>
  <c r="JR101" i="28"/>
  <c r="JT101" i="28"/>
  <c r="JU101" i="28"/>
  <c r="JV101" i="28"/>
  <c r="JW101" i="28"/>
  <c r="JY101" i="28"/>
  <c r="JZ101" i="28"/>
  <c r="KA101" i="28"/>
  <c r="KB101" i="28"/>
  <c r="KD101" i="28"/>
  <c r="KE101" i="28"/>
  <c r="KF101" i="28"/>
  <c r="KG101" i="28"/>
  <c r="KI101" i="28"/>
  <c r="KJ101" i="28"/>
  <c r="KK101" i="28"/>
  <c r="KL101" i="28"/>
  <c r="KN101" i="28"/>
  <c r="KO101" i="28"/>
  <c r="KP101" i="28"/>
  <c r="KQ101" i="28"/>
  <c r="KS101" i="28"/>
  <c r="KT101" i="28"/>
  <c r="KU101" i="28"/>
  <c r="KV101" i="28"/>
  <c r="KX101" i="28"/>
  <c r="KY101" i="28"/>
  <c r="KZ101" i="28"/>
  <c r="LA101" i="28"/>
  <c r="LC101" i="28"/>
  <c r="LD101" i="28"/>
  <c r="LE101" i="28"/>
  <c r="LF101" i="28"/>
  <c r="LH101" i="28"/>
  <c r="LI101" i="28"/>
  <c r="LJ101" i="28"/>
  <c r="LK101" i="28"/>
  <c r="LM101" i="28"/>
  <c r="LN101" i="28"/>
  <c r="LO101" i="28"/>
  <c r="LP101" i="28"/>
  <c r="LR101" i="28"/>
  <c r="LS101" i="28"/>
  <c r="LT101" i="28"/>
  <c r="LU101" i="28"/>
  <c r="LW101" i="28"/>
  <c r="LX101" i="28"/>
  <c r="LY101" i="28"/>
  <c r="LZ101" i="28"/>
  <c r="MB101" i="28"/>
  <c r="MC101" i="28"/>
  <c r="MD101" i="28"/>
  <c r="ME101" i="28"/>
  <c r="MG101" i="28"/>
  <c r="MH101" i="28"/>
  <c r="MI101" i="28"/>
  <c r="MJ101" i="28"/>
  <c r="ML101" i="28"/>
  <c r="MM101" i="28"/>
  <c r="MN101" i="28"/>
  <c r="MO101" i="28"/>
  <c r="MQ101" i="28"/>
  <c r="MR101" i="28"/>
  <c r="MS101" i="28"/>
  <c r="MT101" i="28"/>
  <c r="MV101" i="28"/>
  <c r="MW101" i="28"/>
  <c r="MX101" i="28"/>
  <c r="MY101" i="28"/>
  <c r="NA101" i="28"/>
  <c r="NB101" i="28"/>
  <c r="NC101" i="28"/>
  <c r="ND101" i="28"/>
  <c r="NF101" i="28"/>
  <c r="NG101" i="28"/>
  <c r="NH101" i="28"/>
  <c r="NI101" i="28"/>
  <c r="NK101" i="28"/>
  <c r="NL101" i="28"/>
  <c r="NM101" i="28"/>
  <c r="NN101" i="28"/>
  <c r="NP101" i="28"/>
  <c r="NQ101" i="28"/>
  <c r="NR101" i="28"/>
  <c r="NS101" i="28"/>
  <c r="NU101" i="28"/>
  <c r="NV101" i="28"/>
  <c r="NW101" i="28"/>
  <c r="NX101" i="28"/>
  <c r="NZ101" i="28"/>
  <c r="OA101" i="28"/>
  <c r="OB101" i="28"/>
  <c r="OC101" i="28"/>
  <c r="OE101" i="28"/>
  <c r="OF101" i="28"/>
  <c r="OG101" i="28"/>
  <c r="OH101" i="28"/>
  <c r="OJ101" i="28"/>
  <c r="OK101" i="28"/>
  <c r="OL101" i="28"/>
  <c r="OM101" i="28"/>
  <c r="OO101" i="28"/>
  <c r="OP101" i="28"/>
  <c r="OQ101" i="28"/>
  <c r="OR101" i="28"/>
  <c r="OT101" i="28"/>
  <c r="OU101" i="28"/>
  <c r="OV101" i="28"/>
  <c r="OW101" i="28"/>
  <c r="OY101" i="28"/>
  <c r="OZ101" i="28"/>
  <c r="PA101" i="28"/>
  <c r="PB101" i="28"/>
  <c r="PD101" i="28"/>
  <c r="PE101" i="28"/>
  <c r="PF101" i="28"/>
  <c r="PG101" i="28"/>
  <c r="PI101" i="28"/>
  <c r="PJ101" i="28"/>
  <c r="PK101" i="28"/>
  <c r="PL101" i="28"/>
  <c r="PN101" i="28"/>
  <c r="PO101" i="28"/>
  <c r="PP101" i="28"/>
  <c r="PQ101" i="28"/>
  <c r="PS101" i="28"/>
  <c r="PT101" i="28"/>
  <c r="PU101" i="28"/>
  <c r="PV101" i="28"/>
  <c r="PX101" i="28"/>
  <c r="PY101" i="28"/>
  <c r="PZ101" i="28"/>
  <c r="QA101" i="28"/>
  <c r="QC101" i="28"/>
  <c r="QD101" i="28"/>
  <c r="QE101" i="28"/>
  <c r="QF101" i="28"/>
  <c r="QH101" i="28"/>
  <c r="QI101" i="28"/>
  <c r="QJ101" i="28"/>
  <c r="QK101" i="28"/>
  <c r="QM101" i="28"/>
  <c r="QN101" i="28"/>
  <c r="QO101" i="28"/>
  <c r="QP101" i="28"/>
  <c r="QR101" i="28"/>
  <c r="QS101" i="28"/>
  <c r="QT101" i="28"/>
  <c r="QU101" i="28"/>
  <c r="QW101" i="28"/>
  <c r="QX101" i="28"/>
  <c r="QY101" i="28"/>
  <c r="QZ101" i="28"/>
  <c r="RB101" i="28"/>
  <c r="RC101" i="28"/>
  <c r="RD101" i="28"/>
  <c r="RE101" i="28"/>
  <c r="RG101" i="28"/>
  <c r="RH101" i="28"/>
  <c r="RI101" i="28"/>
  <c r="RJ101" i="28"/>
  <c r="RL101" i="28"/>
  <c r="RM101" i="28"/>
  <c r="RN101" i="28"/>
  <c r="RO101" i="28"/>
  <c r="RQ101" i="28"/>
  <c r="RR101" i="28"/>
  <c r="RS101" i="28"/>
  <c r="RT101" i="28"/>
  <c r="RV101" i="28"/>
  <c r="RW101" i="28"/>
  <c r="RX101" i="28"/>
  <c r="RY101" i="28"/>
  <c r="SA101" i="28"/>
  <c r="AD102" i="28"/>
  <c r="AE102" i="28"/>
  <c r="AF102" i="28"/>
  <c r="AG102" i="28"/>
  <c r="AI102" i="28"/>
  <c r="AJ102" i="28"/>
  <c r="AK102" i="28"/>
  <c r="AL102" i="28"/>
  <c r="AN102" i="28"/>
  <c r="AO102" i="28"/>
  <c r="AP102" i="28"/>
  <c r="AQ102" i="28"/>
  <c r="AS102" i="28"/>
  <c r="AT102" i="28"/>
  <c r="AU102" i="28"/>
  <c r="AV102" i="28"/>
  <c r="AX102" i="28"/>
  <c r="AY102" i="28"/>
  <c r="AZ102" i="28"/>
  <c r="BA102" i="28"/>
  <c r="BC102" i="28"/>
  <c r="BD102" i="28"/>
  <c r="BE102" i="28"/>
  <c r="BF102" i="28"/>
  <c r="BH102" i="28"/>
  <c r="BI102" i="28"/>
  <c r="BJ102" i="28"/>
  <c r="BK102" i="28"/>
  <c r="BM102" i="28"/>
  <c r="BN102" i="28"/>
  <c r="BO102" i="28"/>
  <c r="BP102" i="28"/>
  <c r="BR102" i="28"/>
  <c r="BS102" i="28"/>
  <c r="BT102" i="28"/>
  <c r="BU102" i="28"/>
  <c r="BW102" i="28"/>
  <c r="BX102" i="28"/>
  <c r="BY102" i="28"/>
  <c r="BZ102" i="28"/>
  <c r="CB102" i="28"/>
  <c r="CC102" i="28"/>
  <c r="CD102" i="28"/>
  <c r="CE102" i="28"/>
  <c r="CG102" i="28"/>
  <c r="CH102" i="28"/>
  <c r="CI102" i="28"/>
  <c r="CJ102" i="28"/>
  <c r="CL102" i="28"/>
  <c r="CM102" i="28"/>
  <c r="CN102" i="28"/>
  <c r="CO102" i="28"/>
  <c r="CQ102" i="28"/>
  <c r="CR102" i="28"/>
  <c r="CS102" i="28"/>
  <c r="CT102" i="28"/>
  <c r="CV102" i="28"/>
  <c r="CW102" i="28"/>
  <c r="CX102" i="28"/>
  <c r="CY102" i="28"/>
  <c r="DA102" i="28"/>
  <c r="DB102" i="28"/>
  <c r="DC102" i="28"/>
  <c r="DD102" i="28"/>
  <c r="DF102" i="28"/>
  <c r="DG102" i="28"/>
  <c r="DH102" i="28"/>
  <c r="DI102" i="28"/>
  <c r="DK102" i="28"/>
  <c r="DL102" i="28"/>
  <c r="DM102" i="28"/>
  <c r="DN102" i="28"/>
  <c r="DP102" i="28"/>
  <c r="DQ102" i="28"/>
  <c r="DR102" i="28"/>
  <c r="DS102" i="28"/>
  <c r="DU102" i="28"/>
  <c r="DV102" i="28"/>
  <c r="DW102" i="28"/>
  <c r="DX102" i="28"/>
  <c r="DZ102" i="28"/>
  <c r="EA102" i="28"/>
  <c r="EB102" i="28"/>
  <c r="EC102" i="28"/>
  <c r="EE102" i="28"/>
  <c r="EF102" i="28"/>
  <c r="EG102" i="28"/>
  <c r="EH102" i="28"/>
  <c r="EJ102" i="28"/>
  <c r="EK102" i="28"/>
  <c r="EL102" i="28"/>
  <c r="EM102" i="28"/>
  <c r="EO102" i="28"/>
  <c r="EP102" i="28"/>
  <c r="EQ102" i="28"/>
  <c r="ER102" i="28"/>
  <c r="ET102" i="28"/>
  <c r="EU102" i="28"/>
  <c r="EV102" i="28"/>
  <c r="EW102" i="28"/>
  <c r="EY102" i="28"/>
  <c r="EZ102" i="28"/>
  <c r="FA102" i="28"/>
  <c r="FB102" i="28"/>
  <c r="FD102" i="28"/>
  <c r="FE102" i="28"/>
  <c r="FF102" i="28"/>
  <c r="FG102" i="28"/>
  <c r="FI102" i="28"/>
  <c r="FJ102" i="28"/>
  <c r="FK102" i="28"/>
  <c r="FL102" i="28"/>
  <c r="FN102" i="28"/>
  <c r="FO102" i="28"/>
  <c r="FP102" i="28"/>
  <c r="FQ102" i="28"/>
  <c r="FS102" i="28"/>
  <c r="FT102" i="28"/>
  <c r="FU102" i="28"/>
  <c r="FV102" i="28"/>
  <c r="FX102" i="28"/>
  <c r="FY102" i="28"/>
  <c r="FZ102" i="28"/>
  <c r="GA102" i="28"/>
  <c r="GC102" i="28"/>
  <c r="GD102" i="28"/>
  <c r="GE102" i="28"/>
  <c r="GF102" i="28"/>
  <c r="GH102" i="28"/>
  <c r="GI102" i="28"/>
  <c r="GJ102" i="28"/>
  <c r="GK102" i="28"/>
  <c r="GM102" i="28"/>
  <c r="GN102" i="28"/>
  <c r="GO102" i="28"/>
  <c r="GP102" i="28"/>
  <c r="GR102" i="28"/>
  <c r="GS102" i="28"/>
  <c r="GT102" i="28"/>
  <c r="GU102" i="28"/>
  <c r="GW102" i="28"/>
  <c r="GX102" i="28"/>
  <c r="GY102" i="28"/>
  <c r="GZ102" i="28"/>
  <c r="HB102" i="28"/>
  <c r="HC102" i="28"/>
  <c r="HD102" i="28"/>
  <c r="HE102" i="28"/>
  <c r="HG102" i="28"/>
  <c r="HH102" i="28"/>
  <c r="HI102" i="28"/>
  <c r="HJ102" i="28"/>
  <c r="HL102" i="28"/>
  <c r="HM102" i="28"/>
  <c r="HN102" i="28"/>
  <c r="HO102" i="28"/>
  <c r="HQ102" i="28"/>
  <c r="HR102" i="28"/>
  <c r="HS102" i="28"/>
  <c r="HT102" i="28"/>
  <c r="HV102" i="28"/>
  <c r="HW102" i="28"/>
  <c r="HX102" i="28"/>
  <c r="HY102" i="28"/>
  <c r="IA102" i="28"/>
  <c r="IB102" i="28"/>
  <c r="IC102" i="28"/>
  <c r="ID102" i="28"/>
  <c r="IF102" i="28"/>
  <c r="IG102" i="28"/>
  <c r="IH102" i="28"/>
  <c r="II102" i="28"/>
  <c r="IK102" i="28"/>
  <c r="IL102" i="28"/>
  <c r="IM102" i="28"/>
  <c r="IN102" i="28"/>
  <c r="IP102" i="28"/>
  <c r="IQ102" i="28"/>
  <c r="IR102" i="28"/>
  <c r="IS102" i="28"/>
  <c r="IU102" i="28"/>
  <c r="IV102" i="28"/>
  <c r="IW102" i="28"/>
  <c r="IX102" i="28"/>
  <c r="IZ102" i="28"/>
  <c r="JA102" i="28"/>
  <c r="JB102" i="28"/>
  <c r="JC102" i="28"/>
  <c r="JE102" i="28"/>
  <c r="JF102" i="28"/>
  <c r="JG102" i="28"/>
  <c r="JH102" i="28"/>
  <c r="JJ102" i="28"/>
  <c r="JK102" i="28"/>
  <c r="JL102" i="28"/>
  <c r="JM102" i="28"/>
  <c r="JO102" i="28"/>
  <c r="JP102" i="28"/>
  <c r="JQ102" i="28"/>
  <c r="JR102" i="28"/>
  <c r="JT102" i="28"/>
  <c r="JU102" i="28"/>
  <c r="JV102" i="28"/>
  <c r="JW102" i="28"/>
  <c r="JY102" i="28"/>
  <c r="JZ102" i="28"/>
  <c r="KA102" i="28"/>
  <c r="KB102" i="28"/>
  <c r="KD102" i="28"/>
  <c r="KE102" i="28"/>
  <c r="KF102" i="28"/>
  <c r="KG102" i="28"/>
  <c r="KI102" i="28"/>
  <c r="KJ102" i="28"/>
  <c r="KK102" i="28"/>
  <c r="KL102" i="28"/>
  <c r="KN102" i="28"/>
  <c r="KO102" i="28"/>
  <c r="KP102" i="28"/>
  <c r="KQ102" i="28"/>
  <c r="KS102" i="28"/>
  <c r="KT102" i="28"/>
  <c r="KU102" i="28"/>
  <c r="KV102" i="28"/>
  <c r="KX102" i="28"/>
  <c r="KY102" i="28"/>
  <c r="KZ102" i="28"/>
  <c r="LA102" i="28"/>
  <c r="LC102" i="28"/>
  <c r="LD102" i="28"/>
  <c r="LE102" i="28"/>
  <c r="LF102" i="28"/>
  <c r="LH102" i="28"/>
  <c r="LI102" i="28"/>
  <c r="LJ102" i="28"/>
  <c r="LK102" i="28"/>
  <c r="LM102" i="28"/>
  <c r="LN102" i="28"/>
  <c r="LO102" i="28"/>
  <c r="LP102" i="28"/>
  <c r="LR102" i="28"/>
  <c r="LS102" i="28"/>
  <c r="LT102" i="28"/>
  <c r="LU102" i="28"/>
  <c r="LW102" i="28"/>
  <c r="LX102" i="28"/>
  <c r="LY102" i="28"/>
  <c r="LZ102" i="28"/>
  <c r="MB102" i="28"/>
  <c r="MC102" i="28"/>
  <c r="MD102" i="28"/>
  <c r="ME102" i="28"/>
  <c r="MG102" i="28"/>
  <c r="MH102" i="28"/>
  <c r="MI102" i="28"/>
  <c r="MJ102" i="28"/>
  <c r="ML102" i="28"/>
  <c r="MM102" i="28"/>
  <c r="MN102" i="28"/>
  <c r="MO102" i="28"/>
  <c r="MQ102" i="28"/>
  <c r="MR102" i="28"/>
  <c r="MS102" i="28"/>
  <c r="MT102" i="28"/>
  <c r="MV102" i="28"/>
  <c r="MW102" i="28"/>
  <c r="MX102" i="28"/>
  <c r="MY102" i="28"/>
  <c r="NA102" i="28"/>
  <c r="NB102" i="28"/>
  <c r="NC102" i="28"/>
  <c r="ND102" i="28"/>
  <c r="NF102" i="28"/>
  <c r="NG102" i="28"/>
  <c r="NH102" i="28"/>
  <c r="NI102" i="28"/>
  <c r="NK102" i="28"/>
  <c r="NL102" i="28"/>
  <c r="NM102" i="28"/>
  <c r="NN102" i="28"/>
  <c r="NP102" i="28"/>
  <c r="NQ102" i="28"/>
  <c r="NR102" i="28"/>
  <c r="NS102" i="28"/>
  <c r="NU102" i="28"/>
  <c r="NV102" i="28"/>
  <c r="NW102" i="28"/>
  <c r="NX102" i="28"/>
  <c r="NZ102" i="28"/>
  <c r="OA102" i="28"/>
  <c r="OB102" i="28"/>
  <c r="OC102" i="28"/>
  <c r="OE102" i="28"/>
  <c r="OF102" i="28"/>
  <c r="OG102" i="28"/>
  <c r="OH102" i="28"/>
  <c r="OJ102" i="28"/>
  <c r="OK102" i="28"/>
  <c r="OL102" i="28"/>
  <c r="OM102" i="28"/>
  <c r="OO102" i="28"/>
  <c r="OP102" i="28"/>
  <c r="OQ102" i="28"/>
  <c r="OR102" i="28"/>
  <c r="OT102" i="28"/>
  <c r="OU102" i="28"/>
  <c r="OV102" i="28"/>
  <c r="OW102" i="28"/>
  <c r="OY102" i="28"/>
  <c r="OZ102" i="28"/>
  <c r="PA102" i="28"/>
  <c r="PB102" i="28"/>
  <c r="PD102" i="28"/>
  <c r="PE102" i="28"/>
  <c r="PF102" i="28"/>
  <c r="PG102" i="28"/>
  <c r="PI102" i="28"/>
  <c r="PJ102" i="28"/>
  <c r="PK102" i="28"/>
  <c r="PL102" i="28"/>
  <c r="PN102" i="28"/>
  <c r="PO102" i="28"/>
  <c r="PP102" i="28"/>
  <c r="PQ102" i="28"/>
  <c r="PS102" i="28"/>
  <c r="PT102" i="28"/>
  <c r="PU102" i="28"/>
  <c r="PV102" i="28"/>
  <c r="PX102" i="28"/>
  <c r="PY102" i="28"/>
  <c r="PZ102" i="28"/>
  <c r="QA102" i="28"/>
  <c r="QC102" i="28"/>
  <c r="QD102" i="28"/>
  <c r="QE102" i="28"/>
  <c r="QF102" i="28"/>
  <c r="QH102" i="28"/>
  <c r="QI102" i="28"/>
  <c r="QJ102" i="28"/>
  <c r="QK102" i="28"/>
  <c r="QM102" i="28"/>
  <c r="QN102" i="28"/>
  <c r="QO102" i="28"/>
  <c r="QP102" i="28"/>
  <c r="QR102" i="28"/>
  <c r="QS102" i="28"/>
  <c r="QT102" i="28"/>
  <c r="QU102" i="28"/>
  <c r="QW102" i="28"/>
  <c r="QX102" i="28"/>
  <c r="QY102" i="28"/>
  <c r="QZ102" i="28"/>
  <c r="RB102" i="28"/>
  <c r="RC102" i="28"/>
  <c r="RD102" i="28"/>
  <c r="RE102" i="28"/>
  <c r="RG102" i="28"/>
  <c r="RH102" i="28"/>
  <c r="RI102" i="28"/>
  <c r="RJ102" i="28"/>
  <c r="RL102" i="28"/>
  <c r="RM102" i="28"/>
  <c r="RN102" i="28"/>
  <c r="RO102" i="28"/>
  <c r="RQ102" i="28"/>
  <c r="RR102" i="28"/>
  <c r="RS102" i="28"/>
  <c r="RT102" i="28"/>
  <c r="RV102" i="28"/>
  <c r="RW102" i="28"/>
  <c r="RX102" i="28"/>
  <c r="RY102" i="28"/>
  <c r="SA102" i="28"/>
  <c r="AD103" i="28"/>
  <c r="AE103" i="28"/>
  <c r="AF103" i="28"/>
  <c r="AG103" i="28"/>
  <c r="AI103" i="28"/>
  <c r="AJ103" i="28"/>
  <c r="AK103" i="28"/>
  <c r="AL103" i="28"/>
  <c r="AN103" i="28"/>
  <c r="AO103" i="28"/>
  <c r="AP103" i="28"/>
  <c r="AQ103" i="28"/>
  <c r="AS103" i="28"/>
  <c r="AT103" i="28"/>
  <c r="AU103" i="28"/>
  <c r="AV103" i="28"/>
  <c r="AX103" i="28"/>
  <c r="AY103" i="28"/>
  <c r="AZ103" i="28"/>
  <c r="BA103" i="28"/>
  <c r="BC103" i="28"/>
  <c r="BD103" i="28"/>
  <c r="BE103" i="28"/>
  <c r="BF103" i="28"/>
  <c r="BH103" i="28"/>
  <c r="BI103" i="28"/>
  <c r="BJ103" i="28"/>
  <c r="BK103" i="28"/>
  <c r="BM103" i="28"/>
  <c r="BN103" i="28"/>
  <c r="BO103" i="28"/>
  <c r="BP103" i="28"/>
  <c r="BR103" i="28"/>
  <c r="BS103" i="28"/>
  <c r="BT103" i="28"/>
  <c r="BU103" i="28"/>
  <c r="BW103" i="28"/>
  <c r="BX103" i="28"/>
  <c r="BY103" i="28"/>
  <c r="BZ103" i="28"/>
  <c r="CB103" i="28"/>
  <c r="CC103" i="28"/>
  <c r="CD103" i="28"/>
  <c r="CE103" i="28"/>
  <c r="CG103" i="28"/>
  <c r="CH103" i="28"/>
  <c r="CI103" i="28"/>
  <c r="CJ103" i="28"/>
  <c r="CL103" i="28"/>
  <c r="CM103" i="28"/>
  <c r="CN103" i="28"/>
  <c r="CO103" i="28"/>
  <c r="CQ103" i="28"/>
  <c r="CR103" i="28"/>
  <c r="CS103" i="28"/>
  <c r="CT103" i="28"/>
  <c r="CV103" i="28"/>
  <c r="CW103" i="28"/>
  <c r="CX103" i="28"/>
  <c r="CY103" i="28"/>
  <c r="DA103" i="28"/>
  <c r="DB103" i="28"/>
  <c r="DC103" i="28"/>
  <c r="DD103" i="28"/>
  <c r="DF103" i="28"/>
  <c r="DG103" i="28"/>
  <c r="DH103" i="28"/>
  <c r="DI103" i="28"/>
  <c r="DK103" i="28"/>
  <c r="DL103" i="28"/>
  <c r="DM103" i="28"/>
  <c r="DN103" i="28"/>
  <c r="DP103" i="28"/>
  <c r="DQ103" i="28"/>
  <c r="DR103" i="28"/>
  <c r="DS103" i="28"/>
  <c r="DU103" i="28"/>
  <c r="DV103" i="28"/>
  <c r="DW103" i="28"/>
  <c r="DX103" i="28"/>
  <c r="DZ103" i="28"/>
  <c r="EA103" i="28"/>
  <c r="EB103" i="28"/>
  <c r="EC103" i="28"/>
  <c r="EE103" i="28"/>
  <c r="EF103" i="28"/>
  <c r="EG103" i="28"/>
  <c r="EH103" i="28"/>
  <c r="EJ103" i="28"/>
  <c r="EK103" i="28"/>
  <c r="EL103" i="28"/>
  <c r="EM103" i="28"/>
  <c r="EO103" i="28"/>
  <c r="EP103" i="28"/>
  <c r="EQ103" i="28"/>
  <c r="ER103" i="28"/>
  <c r="ET103" i="28"/>
  <c r="EU103" i="28"/>
  <c r="EV103" i="28"/>
  <c r="EW103" i="28"/>
  <c r="EY103" i="28"/>
  <c r="EZ103" i="28"/>
  <c r="FA103" i="28"/>
  <c r="FB103" i="28"/>
  <c r="FD103" i="28"/>
  <c r="FE103" i="28"/>
  <c r="FF103" i="28"/>
  <c r="FG103" i="28"/>
  <c r="FI103" i="28"/>
  <c r="FJ103" i="28"/>
  <c r="FK103" i="28"/>
  <c r="FL103" i="28"/>
  <c r="FN103" i="28"/>
  <c r="FO103" i="28"/>
  <c r="FP103" i="28"/>
  <c r="FQ103" i="28"/>
  <c r="FS103" i="28"/>
  <c r="FT103" i="28"/>
  <c r="FU103" i="28"/>
  <c r="FV103" i="28"/>
  <c r="FX103" i="28"/>
  <c r="FY103" i="28"/>
  <c r="FZ103" i="28"/>
  <c r="GA103" i="28"/>
  <c r="GC103" i="28"/>
  <c r="GD103" i="28"/>
  <c r="GE103" i="28"/>
  <c r="GF103" i="28"/>
  <c r="GH103" i="28"/>
  <c r="GI103" i="28"/>
  <c r="GJ103" i="28"/>
  <c r="GK103" i="28"/>
  <c r="GM103" i="28"/>
  <c r="GN103" i="28"/>
  <c r="GO103" i="28"/>
  <c r="GP103" i="28"/>
  <c r="GR103" i="28"/>
  <c r="GS103" i="28"/>
  <c r="GT103" i="28"/>
  <c r="GU103" i="28"/>
  <c r="GW103" i="28"/>
  <c r="GX103" i="28"/>
  <c r="GY103" i="28"/>
  <c r="GZ103" i="28"/>
  <c r="HB103" i="28"/>
  <c r="HC103" i="28"/>
  <c r="HD103" i="28"/>
  <c r="HE103" i="28"/>
  <c r="HG103" i="28"/>
  <c r="HH103" i="28"/>
  <c r="HI103" i="28"/>
  <c r="HJ103" i="28"/>
  <c r="HL103" i="28"/>
  <c r="HM103" i="28"/>
  <c r="HN103" i="28"/>
  <c r="HO103" i="28"/>
  <c r="HQ103" i="28"/>
  <c r="HR103" i="28"/>
  <c r="HS103" i="28"/>
  <c r="HT103" i="28"/>
  <c r="HV103" i="28"/>
  <c r="HW103" i="28"/>
  <c r="HX103" i="28"/>
  <c r="HY103" i="28"/>
  <c r="IA103" i="28"/>
  <c r="IB103" i="28"/>
  <c r="IC103" i="28"/>
  <c r="ID103" i="28"/>
  <c r="IF103" i="28"/>
  <c r="IG103" i="28"/>
  <c r="IH103" i="28"/>
  <c r="II103" i="28"/>
  <c r="IK103" i="28"/>
  <c r="IL103" i="28"/>
  <c r="IM103" i="28"/>
  <c r="IN103" i="28"/>
  <c r="IP103" i="28"/>
  <c r="IQ103" i="28"/>
  <c r="IR103" i="28"/>
  <c r="IS103" i="28"/>
  <c r="IU103" i="28"/>
  <c r="IV103" i="28"/>
  <c r="IW103" i="28"/>
  <c r="IX103" i="28"/>
  <c r="IZ103" i="28"/>
  <c r="JA103" i="28"/>
  <c r="JB103" i="28"/>
  <c r="JC103" i="28"/>
  <c r="JE103" i="28"/>
  <c r="JF103" i="28"/>
  <c r="JG103" i="28"/>
  <c r="JH103" i="28"/>
  <c r="JJ103" i="28"/>
  <c r="JK103" i="28"/>
  <c r="JL103" i="28"/>
  <c r="JM103" i="28"/>
  <c r="JO103" i="28"/>
  <c r="JP103" i="28"/>
  <c r="JQ103" i="28"/>
  <c r="JR103" i="28"/>
  <c r="JT103" i="28"/>
  <c r="JU103" i="28"/>
  <c r="JV103" i="28"/>
  <c r="JW103" i="28"/>
  <c r="JY103" i="28"/>
  <c r="JZ103" i="28"/>
  <c r="KA103" i="28"/>
  <c r="KB103" i="28"/>
  <c r="KD103" i="28"/>
  <c r="KE103" i="28"/>
  <c r="KF103" i="28"/>
  <c r="KG103" i="28"/>
  <c r="KI103" i="28"/>
  <c r="KJ103" i="28"/>
  <c r="KK103" i="28"/>
  <c r="KL103" i="28"/>
  <c r="KN103" i="28"/>
  <c r="KO103" i="28"/>
  <c r="KP103" i="28"/>
  <c r="KQ103" i="28"/>
  <c r="KS103" i="28"/>
  <c r="KT103" i="28"/>
  <c r="KU103" i="28"/>
  <c r="KV103" i="28"/>
  <c r="KX103" i="28"/>
  <c r="KY103" i="28"/>
  <c r="KZ103" i="28"/>
  <c r="LA103" i="28"/>
  <c r="LC103" i="28"/>
  <c r="LD103" i="28"/>
  <c r="LE103" i="28"/>
  <c r="LF103" i="28"/>
  <c r="LH103" i="28"/>
  <c r="LI103" i="28"/>
  <c r="LJ103" i="28"/>
  <c r="LK103" i="28"/>
  <c r="LM103" i="28"/>
  <c r="LN103" i="28"/>
  <c r="LO103" i="28"/>
  <c r="LP103" i="28"/>
  <c r="LR103" i="28"/>
  <c r="LS103" i="28"/>
  <c r="LT103" i="28"/>
  <c r="LU103" i="28"/>
  <c r="LW103" i="28"/>
  <c r="LX103" i="28"/>
  <c r="LY103" i="28"/>
  <c r="LZ103" i="28"/>
  <c r="MB103" i="28"/>
  <c r="MC103" i="28"/>
  <c r="MD103" i="28"/>
  <c r="ME103" i="28"/>
  <c r="MG103" i="28"/>
  <c r="MH103" i="28"/>
  <c r="MI103" i="28"/>
  <c r="MJ103" i="28"/>
  <c r="ML103" i="28"/>
  <c r="MM103" i="28"/>
  <c r="MN103" i="28"/>
  <c r="MO103" i="28"/>
  <c r="MQ103" i="28"/>
  <c r="MR103" i="28"/>
  <c r="MS103" i="28"/>
  <c r="MT103" i="28"/>
  <c r="MV103" i="28"/>
  <c r="MW103" i="28"/>
  <c r="MX103" i="28"/>
  <c r="MY103" i="28"/>
  <c r="NA103" i="28"/>
  <c r="NB103" i="28"/>
  <c r="NC103" i="28"/>
  <c r="ND103" i="28"/>
  <c r="NF103" i="28"/>
  <c r="NG103" i="28"/>
  <c r="NH103" i="28"/>
  <c r="NI103" i="28"/>
  <c r="NK103" i="28"/>
  <c r="NL103" i="28"/>
  <c r="NM103" i="28"/>
  <c r="NN103" i="28"/>
  <c r="NP103" i="28"/>
  <c r="NQ103" i="28"/>
  <c r="NR103" i="28"/>
  <c r="NS103" i="28"/>
  <c r="NU103" i="28"/>
  <c r="NV103" i="28"/>
  <c r="NW103" i="28"/>
  <c r="NX103" i="28"/>
  <c r="NZ103" i="28"/>
  <c r="OA103" i="28"/>
  <c r="OB103" i="28"/>
  <c r="OC103" i="28"/>
  <c r="OE103" i="28"/>
  <c r="OF103" i="28"/>
  <c r="OG103" i="28"/>
  <c r="OH103" i="28"/>
  <c r="OJ103" i="28"/>
  <c r="OK103" i="28"/>
  <c r="OL103" i="28"/>
  <c r="OM103" i="28"/>
  <c r="OO103" i="28"/>
  <c r="OP103" i="28"/>
  <c r="OQ103" i="28"/>
  <c r="OR103" i="28"/>
  <c r="OT103" i="28"/>
  <c r="OU103" i="28"/>
  <c r="OV103" i="28"/>
  <c r="OW103" i="28"/>
  <c r="OY103" i="28"/>
  <c r="OZ103" i="28"/>
  <c r="PA103" i="28"/>
  <c r="PB103" i="28"/>
  <c r="PD103" i="28"/>
  <c r="PE103" i="28"/>
  <c r="PF103" i="28"/>
  <c r="PG103" i="28"/>
  <c r="PI103" i="28"/>
  <c r="PJ103" i="28"/>
  <c r="PK103" i="28"/>
  <c r="PL103" i="28"/>
  <c r="PN103" i="28"/>
  <c r="PO103" i="28"/>
  <c r="PP103" i="28"/>
  <c r="PQ103" i="28"/>
  <c r="PS103" i="28"/>
  <c r="PT103" i="28"/>
  <c r="PU103" i="28"/>
  <c r="PV103" i="28"/>
  <c r="PX103" i="28"/>
  <c r="PY103" i="28"/>
  <c r="PZ103" i="28"/>
  <c r="QA103" i="28"/>
  <c r="QC103" i="28"/>
  <c r="QD103" i="28"/>
  <c r="QE103" i="28"/>
  <c r="QF103" i="28"/>
  <c r="QH103" i="28"/>
  <c r="QI103" i="28"/>
  <c r="QJ103" i="28"/>
  <c r="QK103" i="28"/>
  <c r="QM103" i="28"/>
  <c r="QN103" i="28"/>
  <c r="QO103" i="28"/>
  <c r="QP103" i="28"/>
  <c r="QR103" i="28"/>
  <c r="QS103" i="28"/>
  <c r="QT103" i="28"/>
  <c r="QU103" i="28"/>
  <c r="QW103" i="28"/>
  <c r="QX103" i="28"/>
  <c r="QY103" i="28"/>
  <c r="QZ103" i="28"/>
  <c r="RB103" i="28"/>
  <c r="RC103" i="28"/>
  <c r="RD103" i="28"/>
  <c r="RE103" i="28"/>
  <c r="RG103" i="28"/>
  <c r="RH103" i="28"/>
  <c r="RI103" i="28"/>
  <c r="RJ103" i="28"/>
  <c r="RL103" i="28"/>
  <c r="RM103" i="28"/>
  <c r="RN103" i="28"/>
  <c r="RO103" i="28"/>
  <c r="RQ103" i="28"/>
  <c r="RR103" i="28"/>
  <c r="RS103" i="28"/>
  <c r="RT103" i="28"/>
  <c r="RV103" i="28"/>
  <c r="RW103" i="28"/>
  <c r="RX103" i="28"/>
  <c r="RY103" i="28"/>
  <c r="SA103" i="28"/>
  <c r="O48" i="17"/>
  <c r="D89" i="6"/>
  <c r="D88" i="6" s="1"/>
  <c r="QK72" i="28"/>
  <c r="V88" i="20"/>
  <c r="D98" i="28" s="1"/>
  <c r="V87" i="20"/>
  <c r="V86" i="20"/>
  <c r="D96" i="28" s="1"/>
  <c r="V83" i="20"/>
  <c r="HQ66" i="28" s="1"/>
  <c r="V79" i="20"/>
  <c r="V78" i="20"/>
  <c r="V27" i="20"/>
  <c r="C6" i="28" s="1"/>
  <c r="V22" i="20"/>
  <c r="F29" i="1" s="1"/>
  <c r="V14" i="20"/>
  <c r="V13" i="20"/>
  <c r="V9" i="20"/>
  <c r="V8" i="20"/>
  <c r="P99" i="20"/>
  <c r="C23" i="30" s="1"/>
  <c r="RO73" i="30" s="1"/>
  <c r="C22" i="30"/>
  <c r="NY101" i="30" s="1"/>
  <c r="C21" i="30"/>
  <c r="C20" i="30"/>
  <c r="P88" i="20"/>
  <c r="P87" i="20"/>
  <c r="P86" i="20"/>
  <c r="P83" i="20"/>
  <c r="P79" i="20"/>
  <c r="C15" i="30" s="1"/>
  <c r="ID65" i="30" s="1"/>
  <c r="P78" i="20"/>
  <c r="P27" i="20"/>
  <c r="P22" i="20"/>
  <c r="D29" i="1" s="1"/>
  <c r="P11" i="20"/>
  <c r="D27" i="1" s="1"/>
  <c r="P16" i="20"/>
  <c r="D28" i="1" s="1"/>
  <c r="DP72" i="28"/>
  <c r="IL72" i="28"/>
  <c r="F72" i="28"/>
  <c r="FP72" i="28"/>
  <c r="HT72" i="28"/>
  <c r="LD72" i="28"/>
  <c r="S72" i="28"/>
  <c r="NH72" i="28"/>
  <c r="HB72" i="28"/>
  <c r="D101" i="28"/>
  <c r="IP72" i="28"/>
  <c r="D100" i="28"/>
  <c r="IH66" i="28"/>
  <c r="DW66" i="28"/>
  <c r="NR66" i="28"/>
  <c r="LS66" i="28"/>
  <c r="OG66" i="28"/>
  <c r="AR66" i="28"/>
  <c r="HZ66" i="28"/>
  <c r="LD66" i="28"/>
  <c r="FC66" i="28"/>
  <c r="BN66" i="28"/>
  <c r="JH66" i="28"/>
  <c r="GM66" i="28"/>
  <c r="PT66" i="28"/>
  <c r="NB66" i="28"/>
  <c r="JG66" i="28"/>
  <c r="GT66" i="28"/>
  <c r="GC66" i="28"/>
  <c r="IJ66" i="28"/>
  <c r="LR66" i="28"/>
  <c r="D95" i="28"/>
  <c r="IO66" i="28"/>
  <c r="D79" i="30"/>
  <c r="E79" i="30"/>
  <c r="D50" i="30"/>
  <c r="E50" i="30"/>
  <c r="F50" i="30"/>
  <c r="G50" i="30"/>
  <c r="H50" i="30"/>
  <c r="I50" i="30"/>
  <c r="J50" i="30"/>
  <c r="K50" i="30"/>
  <c r="L50" i="30"/>
  <c r="M50" i="30"/>
  <c r="N50" i="30"/>
  <c r="O50" i="30"/>
  <c r="P50" i="30"/>
  <c r="Q50" i="30"/>
  <c r="R50" i="30"/>
  <c r="S50" i="30"/>
  <c r="T50" i="30"/>
  <c r="U50" i="30"/>
  <c r="V50" i="30"/>
  <c r="W50" i="30"/>
  <c r="X50" i="30"/>
  <c r="Y50" i="30"/>
  <c r="Z50" i="30"/>
  <c r="AA50" i="30"/>
  <c r="AB50" i="30"/>
  <c r="AC50" i="30"/>
  <c r="AD50" i="30"/>
  <c r="AE50" i="30"/>
  <c r="AF50" i="30"/>
  <c r="AG50" i="30"/>
  <c r="AH50" i="30"/>
  <c r="AI50" i="30"/>
  <c r="AJ50" i="30"/>
  <c r="AK50" i="30"/>
  <c r="AL50" i="30"/>
  <c r="AM50" i="30"/>
  <c r="AN50" i="30"/>
  <c r="AO50" i="30"/>
  <c r="AP50" i="30"/>
  <c r="AQ50" i="30"/>
  <c r="AR50" i="30"/>
  <c r="AS50" i="30"/>
  <c r="AT50" i="30"/>
  <c r="AU50" i="30"/>
  <c r="AV50" i="30"/>
  <c r="AW50" i="30"/>
  <c r="AX50" i="30"/>
  <c r="AY50" i="30"/>
  <c r="AZ50" i="30"/>
  <c r="BA50" i="30"/>
  <c r="BB50" i="30"/>
  <c r="BC50" i="30"/>
  <c r="BD50" i="30"/>
  <c r="BE50" i="30"/>
  <c r="BF50" i="30"/>
  <c r="BG50" i="30"/>
  <c r="BH50" i="30"/>
  <c r="BI50" i="30"/>
  <c r="BJ50" i="30"/>
  <c r="BK50" i="30"/>
  <c r="BL50" i="30"/>
  <c r="BM50" i="30"/>
  <c r="BN50" i="30"/>
  <c r="BO50" i="30"/>
  <c r="BP50" i="30"/>
  <c r="BQ50" i="30"/>
  <c r="BR50" i="30"/>
  <c r="BS50" i="30"/>
  <c r="BT50" i="30"/>
  <c r="BU50" i="30"/>
  <c r="BV50" i="30"/>
  <c r="BW50" i="30"/>
  <c r="BX50" i="30"/>
  <c r="BY50" i="30"/>
  <c r="BZ50" i="30"/>
  <c r="CA50" i="30"/>
  <c r="CB50" i="30"/>
  <c r="CC50" i="30"/>
  <c r="CD50" i="30"/>
  <c r="CE50" i="30"/>
  <c r="CF50" i="30"/>
  <c r="CG50" i="30"/>
  <c r="CH50" i="30"/>
  <c r="CI50" i="30"/>
  <c r="CJ50" i="30"/>
  <c r="CK50" i="30"/>
  <c r="CL50" i="30"/>
  <c r="CM50" i="30"/>
  <c r="CN50" i="30"/>
  <c r="CO50" i="30"/>
  <c r="CP50" i="30"/>
  <c r="CQ50" i="30"/>
  <c r="CR50" i="30"/>
  <c r="CS50" i="30"/>
  <c r="CT50" i="30"/>
  <c r="CU50" i="30"/>
  <c r="CV50" i="30"/>
  <c r="CW50" i="30"/>
  <c r="CX50" i="30"/>
  <c r="CY50" i="30"/>
  <c r="CZ50" i="30"/>
  <c r="DA50" i="30"/>
  <c r="DB50" i="30"/>
  <c r="DC50" i="30"/>
  <c r="DD50" i="30"/>
  <c r="DE50" i="30"/>
  <c r="DF50" i="30"/>
  <c r="DG50" i="30"/>
  <c r="DH50" i="30"/>
  <c r="DI50" i="30"/>
  <c r="DJ50" i="30"/>
  <c r="DK50" i="30"/>
  <c r="DL50" i="30"/>
  <c r="DM50" i="30"/>
  <c r="DN50" i="30"/>
  <c r="DO50" i="30"/>
  <c r="DP50" i="30"/>
  <c r="DQ50" i="30"/>
  <c r="DR50" i="30"/>
  <c r="DS50" i="30"/>
  <c r="DT50" i="30"/>
  <c r="DU50" i="30"/>
  <c r="DV50" i="30"/>
  <c r="DW50" i="30"/>
  <c r="DX50" i="30"/>
  <c r="DY50" i="30"/>
  <c r="DZ50" i="30"/>
  <c r="EA50" i="30"/>
  <c r="EB50" i="30"/>
  <c r="EC50" i="30"/>
  <c r="ED50" i="30"/>
  <c r="EE50" i="30"/>
  <c r="EF50" i="30"/>
  <c r="EG50" i="30"/>
  <c r="EH50" i="30"/>
  <c r="EI50" i="30"/>
  <c r="EJ50" i="30"/>
  <c r="EK50" i="30"/>
  <c r="EL50" i="30"/>
  <c r="EM50" i="30"/>
  <c r="EN50" i="30"/>
  <c r="EO50" i="30"/>
  <c r="EP50" i="30"/>
  <c r="EQ50" i="30"/>
  <c r="ER50" i="30"/>
  <c r="ES50" i="30"/>
  <c r="ET50" i="30"/>
  <c r="EU50" i="30"/>
  <c r="EV50" i="30"/>
  <c r="EW50" i="30"/>
  <c r="EX50" i="30"/>
  <c r="EY50" i="30"/>
  <c r="EZ50" i="30"/>
  <c r="FA50" i="30"/>
  <c r="FB50" i="30"/>
  <c r="FC50" i="30"/>
  <c r="FD50" i="30"/>
  <c r="FE50" i="30"/>
  <c r="FF50" i="30"/>
  <c r="FG50" i="30"/>
  <c r="FH50" i="30"/>
  <c r="FI50" i="30"/>
  <c r="FJ50" i="30"/>
  <c r="FK50" i="30"/>
  <c r="FL50" i="30"/>
  <c r="FM50" i="30"/>
  <c r="FN50" i="30"/>
  <c r="FO50" i="30"/>
  <c r="FP50" i="30"/>
  <c r="FQ50" i="30"/>
  <c r="FR50" i="30"/>
  <c r="FS50" i="30"/>
  <c r="FT50" i="30"/>
  <c r="FU50" i="30"/>
  <c r="FV50" i="30"/>
  <c r="FW50" i="30"/>
  <c r="FX50" i="30"/>
  <c r="FY50" i="30"/>
  <c r="FZ50" i="30"/>
  <c r="GA50" i="30"/>
  <c r="GB50" i="30"/>
  <c r="GC50" i="30"/>
  <c r="GD50" i="30"/>
  <c r="GE50" i="30"/>
  <c r="GF50" i="30"/>
  <c r="GG50" i="30"/>
  <c r="GH50" i="30"/>
  <c r="GI50" i="30"/>
  <c r="GJ50" i="30"/>
  <c r="GK50" i="30"/>
  <c r="GL50" i="30"/>
  <c r="GM50" i="30"/>
  <c r="GN50" i="30"/>
  <c r="GO50" i="30"/>
  <c r="GP50" i="30"/>
  <c r="GQ50" i="30"/>
  <c r="GR50" i="30"/>
  <c r="GS50" i="30"/>
  <c r="GT50" i="30"/>
  <c r="GU50" i="30"/>
  <c r="GV50" i="30"/>
  <c r="GW50" i="30"/>
  <c r="GX50" i="30"/>
  <c r="GY50" i="30"/>
  <c r="GZ50" i="30"/>
  <c r="HA50" i="30"/>
  <c r="HB50" i="30"/>
  <c r="HC50" i="30"/>
  <c r="HD50" i="30"/>
  <c r="HE50" i="30"/>
  <c r="HF50" i="30"/>
  <c r="HG50" i="30"/>
  <c r="HH50" i="30"/>
  <c r="HI50" i="30"/>
  <c r="HJ50" i="30"/>
  <c r="HK50" i="30"/>
  <c r="HL50" i="30"/>
  <c r="HM50" i="30"/>
  <c r="HN50" i="30"/>
  <c r="HO50" i="30"/>
  <c r="HP50" i="30"/>
  <c r="HQ50" i="30"/>
  <c r="HR50" i="30"/>
  <c r="HS50" i="30"/>
  <c r="HT50" i="30"/>
  <c r="HU50" i="30"/>
  <c r="HV50" i="30"/>
  <c r="HW50" i="30"/>
  <c r="HX50" i="30"/>
  <c r="HY50" i="30"/>
  <c r="HZ50" i="30"/>
  <c r="IA50" i="30"/>
  <c r="IB50" i="30"/>
  <c r="IC50" i="30"/>
  <c r="ID50" i="30"/>
  <c r="IE50" i="30"/>
  <c r="IF50" i="30"/>
  <c r="IG50" i="30"/>
  <c r="IH50" i="30"/>
  <c r="II50" i="30"/>
  <c r="IJ50" i="30"/>
  <c r="IK50" i="30"/>
  <c r="IL50" i="30"/>
  <c r="IM50" i="30"/>
  <c r="IN50" i="30"/>
  <c r="IO50" i="30"/>
  <c r="IP50" i="30"/>
  <c r="IQ50" i="30"/>
  <c r="IR50" i="30"/>
  <c r="IS50" i="30"/>
  <c r="IT50" i="30"/>
  <c r="IU50" i="30"/>
  <c r="IV50" i="30"/>
  <c r="IW50" i="30"/>
  <c r="IX50" i="30"/>
  <c r="IY50" i="30"/>
  <c r="IZ50" i="30"/>
  <c r="JA50" i="30"/>
  <c r="JB50" i="30"/>
  <c r="JC50" i="30"/>
  <c r="JD50" i="30"/>
  <c r="JE50" i="30"/>
  <c r="JF50" i="30"/>
  <c r="JG50" i="30"/>
  <c r="JH50" i="30"/>
  <c r="JI50" i="30"/>
  <c r="JJ50" i="30"/>
  <c r="JK50" i="30"/>
  <c r="JL50" i="30"/>
  <c r="JM50" i="30"/>
  <c r="JN50" i="30"/>
  <c r="JO50" i="30"/>
  <c r="JP50" i="30"/>
  <c r="JQ50" i="30"/>
  <c r="JR50" i="30"/>
  <c r="JS50" i="30"/>
  <c r="JT50" i="30"/>
  <c r="JU50" i="30"/>
  <c r="JV50" i="30"/>
  <c r="JW50" i="30"/>
  <c r="JX50" i="30"/>
  <c r="JY50" i="30"/>
  <c r="JZ50" i="30"/>
  <c r="KA50" i="30"/>
  <c r="KB50" i="30"/>
  <c r="KC50" i="30"/>
  <c r="KD50" i="30"/>
  <c r="KE50" i="30"/>
  <c r="KF50" i="30"/>
  <c r="KG50" i="30"/>
  <c r="KH50" i="30"/>
  <c r="KI50" i="30"/>
  <c r="KJ50" i="30"/>
  <c r="KK50" i="30"/>
  <c r="KL50" i="30"/>
  <c r="KM50" i="30"/>
  <c r="KN50" i="30"/>
  <c r="KO50" i="30"/>
  <c r="KP50" i="30"/>
  <c r="KQ50" i="30"/>
  <c r="KR50" i="30"/>
  <c r="KS50" i="30"/>
  <c r="KT50" i="30"/>
  <c r="KU50" i="30"/>
  <c r="KV50" i="30"/>
  <c r="KW50" i="30"/>
  <c r="KX50" i="30"/>
  <c r="KY50" i="30"/>
  <c r="KZ50" i="30"/>
  <c r="LA50" i="30"/>
  <c r="LB50" i="30"/>
  <c r="LC50" i="30"/>
  <c r="LD50" i="30"/>
  <c r="LE50" i="30"/>
  <c r="LF50" i="30"/>
  <c r="LG50" i="30"/>
  <c r="LH50" i="30"/>
  <c r="LI50" i="30"/>
  <c r="LJ50" i="30"/>
  <c r="LK50" i="30"/>
  <c r="LL50" i="30"/>
  <c r="LM50" i="30"/>
  <c r="LN50" i="30"/>
  <c r="LO50" i="30"/>
  <c r="LP50" i="30"/>
  <c r="LQ50" i="30"/>
  <c r="LR50" i="30"/>
  <c r="LS50" i="30"/>
  <c r="LT50" i="30"/>
  <c r="LU50" i="30"/>
  <c r="LV50" i="30"/>
  <c r="LW50" i="30"/>
  <c r="LX50" i="30"/>
  <c r="LY50" i="30"/>
  <c r="LZ50" i="30"/>
  <c r="MA50" i="30"/>
  <c r="MB50" i="30"/>
  <c r="MC50" i="30"/>
  <c r="MD50" i="30"/>
  <c r="ME50" i="30"/>
  <c r="MF50" i="30"/>
  <c r="MG50" i="30"/>
  <c r="MH50" i="30"/>
  <c r="MI50" i="30"/>
  <c r="MJ50" i="30"/>
  <c r="MK50" i="30"/>
  <c r="ML50" i="30"/>
  <c r="MM50" i="30"/>
  <c r="MN50" i="30"/>
  <c r="MO50" i="30"/>
  <c r="MP50" i="30"/>
  <c r="MQ50" i="30"/>
  <c r="MR50" i="30"/>
  <c r="MS50" i="30"/>
  <c r="MT50" i="30"/>
  <c r="MU50" i="30"/>
  <c r="MV50" i="30"/>
  <c r="MW50" i="30"/>
  <c r="MX50" i="30"/>
  <c r="MY50" i="30"/>
  <c r="MZ50" i="30"/>
  <c r="NA50" i="30"/>
  <c r="NB50" i="30"/>
  <c r="NC50" i="30"/>
  <c r="ND50" i="30"/>
  <c r="NE50" i="30"/>
  <c r="NF50" i="30"/>
  <c r="NG50" i="30"/>
  <c r="NH50" i="30"/>
  <c r="NI50" i="30"/>
  <c r="NJ50" i="30"/>
  <c r="NK50" i="30"/>
  <c r="NL50" i="30"/>
  <c r="NM50" i="30"/>
  <c r="NN50" i="30"/>
  <c r="NO50" i="30"/>
  <c r="NP50" i="30"/>
  <c r="NQ50" i="30"/>
  <c r="NR50" i="30"/>
  <c r="NS50" i="30"/>
  <c r="NT50" i="30"/>
  <c r="NU50" i="30"/>
  <c r="NV50" i="30"/>
  <c r="NW50" i="30"/>
  <c r="NX50" i="30"/>
  <c r="NY50" i="30"/>
  <c r="NZ50" i="30"/>
  <c r="OA50" i="30"/>
  <c r="OB50" i="30"/>
  <c r="OC50" i="30"/>
  <c r="OD50" i="30"/>
  <c r="OE50" i="30"/>
  <c r="OF50" i="30"/>
  <c r="OG50" i="30"/>
  <c r="OH50" i="30"/>
  <c r="OI50" i="30"/>
  <c r="OJ50" i="30"/>
  <c r="OK50" i="30"/>
  <c r="OL50" i="30"/>
  <c r="OM50" i="30"/>
  <c r="ON50" i="30"/>
  <c r="OO50" i="30"/>
  <c r="OP50" i="30"/>
  <c r="OQ50" i="30"/>
  <c r="OR50" i="30"/>
  <c r="OS50" i="30"/>
  <c r="OT50" i="30"/>
  <c r="OU50" i="30"/>
  <c r="OV50" i="30"/>
  <c r="OW50" i="30"/>
  <c r="OX50" i="30"/>
  <c r="OY50" i="30"/>
  <c r="OZ50" i="30"/>
  <c r="PA50" i="30"/>
  <c r="PB50" i="30"/>
  <c r="PC50" i="30"/>
  <c r="PD50" i="30"/>
  <c r="PE50" i="30"/>
  <c r="PF50" i="30"/>
  <c r="PG50" i="30"/>
  <c r="PH50" i="30"/>
  <c r="PI50" i="30"/>
  <c r="PJ50" i="30"/>
  <c r="PK50" i="30"/>
  <c r="PL50" i="30"/>
  <c r="PM50" i="30"/>
  <c r="PN50" i="30"/>
  <c r="PO50" i="30"/>
  <c r="PP50" i="30"/>
  <c r="PQ50" i="30"/>
  <c r="PR50" i="30"/>
  <c r="PS50" i="30"/>
  <c r="PT50" i="30"/>
  <c r="PU50" i="30"/>
  <c r="PV50" i="30"/>
  <c r="PW50" i="30"/>
  <c r="PX50" i="30"/>
  <c r="PY50" i="30"/>
  <c r="PZ50" i="30"/>
  <c r="QA50" i="30"/>
  <c r="QB50" i="30"/>
  <c r="QC50" i="30"/>
  <c r="QD50" i="30"/>
  <c r="QE50" i="30"/>
  <c r="QF50" i="30"/>
  <c r="QG50" i="30"/>
  <c r="QH50" i="30"/>
  <c r="QI50" i="30"/>
  <c r="QJ50" i="30"/>
  <c r="QK50" i="30"/>
  <c r="QL50" i="30"/>
  <c r="QM50" i="30"/>
  <c r="QN50" i="30"/>
  <c r="QO50" i="30"/>
  <c r="QP50" i="30"/>
  <c r="QQ50" i="30"/>
  <c r="QR50" i="30"/>
  <c r="QS50" i="30"/>
  <c r="QT50" i="30"/>
  <c r="QU50" i="30"/>
  <c r="QV50" i="30"/>
  <c r="QW50" i="30"/>
  <c r="QX50" i="30"/>
  <c r="QY50" i="30"/>
  <c r="QZ50" i="30"/>
  <c r="RA50" i="30"/>
  <c r="RB50" i="30"/>
  <c r="RC50" i="30"/>
  <c r="RD50" i="30"/>
  <c r="RE50" i="30"/>
  <c r="RF50" i="30"/>
  <c r="RG50" i="30"/>
  <c r="RH50" i="30"/>
  <c r="RI50" i="30"/>
  <c r="RJ50" i="30"/>
  <c r="RK50" i="30"/>
  <c r="RL50" i="30"/>
  <c r="RM50" i="30"/>
  <c r="RN50" i="30"/>
  <c r="RO50" i="30"/>
  <c r="RP50" i="30"/>
  <c r="RQ50" i="30"/>
  <c r="RR50" i="30"/>
  <c r="RS50" i="30"/>
  <c r="RT50" i="30"/>
  <c r="RU50" i="30"/>
  <c r="RV50" i="30"/>
  <c r="RW50" i="30"/>
  <c r="RX50" i="30"/>
  <c r="RY50" i="30"/>
  <c r="RZ50" i="30"/>
  <c r="SA50" i="30"/>
  <c r="D79" i="31"/>
  <c r="D50" i="31"/>
  <c r="SA103" i="31"/>
  <c r="RY103" i="31"/>
  <c r="RX103" i="31"/>
  <c r="RW103" i="31"/>
  <c r="RV103" i="31"/>
  <c r="RT103" i="31"/>
  <c r="RS103" i="31"/>
  <c r="RR103" i="31"/>
  <c r="RQ103" i="31"/>
  <c r="RO103" i="31"/>
  <c r="RN103" i="31"/>
  <c r="RM103" i="31"/>
  <c r="RL103" i="31"/>
  <c r="RJ103" i="31"/>
  <c r="RI103" i="31"/>
  <c r="RH103" i="31"/>
  <c r="RG103" i="31"/>
  <c r="RE103" i="31"/>
  <c r="RD103" i="31"/>
  <c r="RC103" i="31"/>
  <c r="RB103" i="31"/>
  <c r="QZ103" i="31"/>
  <c r="QY103" i="31"/>
  <c r="QX103" i="31"/>
  <c r="QW103" i="31"/>
  <c r="QU103" i="31"/>
  <c r="QT103" i="31"/>
  <c r="QS103" i="31"/>
  <c r="QR103" i="31"/>
  <c r="QP103" i="31"/>
  <c r="QO103" i="31"/>
  <c r="QN103" i="31"/>
  <c r="QM103" i="31"/>
  <c r="QK103" i="31"/>
  <c r="QJ103" i="31"/>
  <c r="QI103" i="31"/>
  <c r="QH103" i="31"/>
  <c r="QF103" i="31"/>
  <c r="QE103" i="31"/>
  <c r="QD103" i="31"/>
  <c r="QC103" i="31"/>
  <c r="QA103" i="31"/>
  <c r="PZ103" i="31"/>
  <c r="PY103" i="31"/>
  <c r="PX103" i="31"/>
  <c r="PV103" i="31"/>
  <c r="PU103" i="31"/>
  <c r="PT103" i="31"/>
  <c r="PS103" i="31"/>
  <c r="PQ103" i="31"/>
  <c r="PP103" i="31"/>
  <c r="PO103" i="31"/>
  <c r="PN103" i="31"/>
  <c r="PL103" i="31"/>
  <c r="PK103" i="31"/>
  <c r="PJ103" i="31"/>
  <c r="PI103" i="31"/>
  <c r="PG103" i="31"/>
  <c r="PF103" i="31"/>
  <c r="PE103" i="31"/>
  <c r="PD103" i="31"/>
  <c r="PB103" i="31"/>
  <c r="PA103" i="31"/>
  <c r="OZ103" i="31"/>
  <c r="OY103" i="31"/>
  <c r="OW103" i="31"/>
  <c r="OV103" i="31"/>
  <c r="OU103" i="31"/>
  <c r="OT103" i="31"/>
  <c r="OR103" i="31"/>
  <c r="OQ103" i="31"/>
  <c r="OP103" i="31"/>
  <c r="OO103" i="31"/>
  <c r="OM103" i="31"/>
  <c r="OL103" i="31"/>
  <c r="OK103" i="31"/>
  <c r="OJ103" i="31"/>
  <c r="OH103" i="31"/>
  <c r="OG103" i="31"/>
  <c r="OF103" i="31"/>
  <c r="OE103" i="31"/>
  <c r="OC103" i="31"/>
  <c r="OB103" i="31"/>
  <c r="OA103" i="31"/>
  <c r="NZ103" i="31"/>
  <c r="NX103" i="31"/>
  <c r="NW103" i="31"/>
  <c r="NV103" i="31"/>
  <c r="NU103" i="31"/>
  <c r="NS103" i="31"/>
  <c r="NR103" i="31"/>
  <c r="NQ103" i="31"/>
  <c r="NP103" i="31"/>
  <c r="NN103" i="31"/>
  <c r="NM103" i="31"/>
  <c r="NL103" i="31"/>
  <c r="NK103" i="31"/>
  <c r="NI103" i="31"/>
  <c r="NH103" i="31"/>
  <c r="NG103" i="31"/>
  <c r="NF103" i="31"/>
  <c r="ND103" i="31"/>
  <c r="NC103" i="31"/>
  <c r="NB103" i="31"/>
  <c r="NA103" i="31"/>
  <c r="MY103" i="31"/>
  <c r="MX103" i="31"/>
  <c r="MW103" i="31"/>
  <c r="MV103" i="31"/>
  <c r="MT103" i="31"/>
  <c r="MS103" i="31"/>
  <c r="MR103" i="31"/>
  <c r="MQ103" i="31"/>
  <c r="MO103" i="31"/>
  <c r="MN103" i="31"/>
  <c r="MM103" i="31"/>
  <c r="ML103" i="31"/>
  <c r="MJ103" i="31"/>
  <c r="MI103" i="31"/>
  <c r="MH103" i="31"/>
  <c r="MG103" i="31"/>
  <c r="ME103" i="31"/>
  <c r="MD103" i="31"/>
  <c r="MC103" i="31"/>
  <c r="MB103" i="31"/>
  <c r="LZ103" i="31"/>
  <c r="LY103" i="31"/>
  <c r="LX103" i="31"/>
  <c r="LW103" i="31"/>
  <c r="LU103" i="31"/>
  <c r="LT103" i="31"/>
  <c r="LS103" i="31"/>
  <c r="LR103" i="31"/>
  <c r="LP103" i="31"/>
  <c r="LO103" i="31"/>
  <c r="LN103" i="31"/>
  <c r="LM103" i="31"/>
  <c r="LK103" i="31"/>
  <c r="LJ103" i="31"/>
  <c r="LI103" i="31"/>
  <c r="LH103" i="31"/>
  <c r="LF103" i="31"/>
  <c r="LE103" i="31"/>
  <c r="LD103" i="31"/>
  <c r="LC103" i="31"/>
  <c r="LA103" i="31"/>
  <c r="KZ103" i="31"/>
  <c r="KY103" i="31"/>
  <c r="KX103" i="31"/>
  <c r="KV103" i="31"/>
  <c r="KU103" i="31"/>
  <c r="KT103" i="31"/>
  <c r="KS103" i="31"/>
  <c r="KQ103" i="31"/>
  <c r="KP103" i="31"/>
  <c r="KO103" i="31"/>
  <c r="KN103" i="31"/>
  <c r="KL103" i="31"/>
  <c r="KK103" i="31"/>
  <c r="KJ103" i="31"/>
  <c r="KI103" i="31"/>
  <c r="KG103" i="31"/>
  <c r="KF103" i="31"/>
  <c r="KE103" i="31"/>
  <c r="KD103" i="31"/>
  <c r="KB103" i="31"/>
  <c r="KA103" i="31"/>
  <c r="JZ103" i="31"/>
  <c r="JY103" i="31"/>
  <c r="JW103" i="31"/>
  <c r="JV103" i="31"/>
  <c r="JU103" i="31"/>
  <c r="JT103" i="31"/>
  <c r="JR103" i="31"/>
  <c r="JQ103" i="31"/>
  <c r="JP103" i="31"/>
  <c r="JO103" i="31"/>
  <c r="JM103" i="31"/>
  <c r="JL103" i="31"/>
  <c r="JK103" i="31"/>
  <c r="JJ103" i="31"/>
  <c r="JH103" i="31"/>
  <c r="JG103" i="31"/>
  <c r="JF103" i="31"/>
  <c r="JE103" i="31"/>
  <c r="JC103" i="31"/>
  <c r="JB103" i="31"/>
  <c r="JA103" i="31"/>
  <c r="IZ103" i="31"/>
  <c r="IX103" i="31"/>
  <c r="IW103" i="31"/>
  <c r="IV103" i="31"/>
  <c r="IU103" i="31"/>
  <c r="IS103" i="31"/>
  <c r="IR103" i="31"/>
  <c r="IQ103" i="31"/>
  <c r="IP103" i="31"/>
  <c r="IN103" i="31"/>
  <c r="IM103" i="31"/>
  <c r="IL103" i="31"/>
  <c r="IK103" i="31"/>
  <c r="II103" i="31"/>
  <c r="IH103" i="31"/>
  <c r="IG103" i="31"/>
  <c r="IF103" i="31"/>
  <c r="ID103" i="31"/>
  <c r="IC103" i="31"/>
  <c r="IB103" i="31"/>
  <c r="IA103" i="31"/>
  <c r="HY103" i="31"/>
  <c r="HX103" i="31"/>
  <c r="HW103" i="31"/>
  <c r="HV103" i="31"/>
  <c r="HT103" i="31"/>
  <c r="HS103" i="31"/>
  <c r="HR103" i="31"/>
  <c r="HQ103" i="31"/>
  <c r="HO103" i="31"/>
  <c r="HN103" i="31"/>
  <c r="HM103" i="31"/>
  <c r="HL103" i="31"/>
  <c r="HJ103" i="31"/>
  <c r="HI103" i="31"/>
  <c r="HH103" i="31"/>
  <c r="HG103" i="31"/>
  <c r="HE103" i="31"/>
  <c r="HD103" i="31"/>
  <c r="HC103" i="31"/>
  <c r="HB103" i="31"/>
  <c r="GZ103" i="31"/>
  <c r="GY103" i="31"/>
  <c r="GX103" i="31"/>
  <c r="GW103" i="31"/>
  <c r="GU103" i="31"/>
  <c r="GT103" i="31"/>
  <c r="GS103" i="31"/>
  <c r="GR103" i="31"/>
  <c r="GP103" i="31"/>
  <c r="GO103" i="31"/>
  <c r="GN103" i="31"/>
  <c r="GM103" i="31"/>
  <c r="GK103" i="31"/>
  <c r="GJ103" i="31"/>
  <c r="GI103" i="31"/>
  <c r="GH103" i="31"/>
  <c r="GF103" i="31"/>
  <c r="GE103" i="31"/>
  <c r="GD103" i="31"/>
  <c r="GC103" i="31"/>
  <c r="GA103" i="31"/>
  <c r="FZ103" i="31"/>
  <c r="FY103" i="31"/>
  <c r="FX103" i="31"/>
  <c r="FV103" i="31"/>
  <c r="FU103" i="31"/>
  <c r="FT103" i="31"/>
  <c r="FS103" i="31"/>
  <c r="FQ103" i="31"/>
  <c r="FP103" i="31"/>
  <c r="FO103" i="31"/>
  <c r="FN103" i="31"/>
  <c r="FL103" i="31"/>
  <c r="FK103" i="31"/>
  <c r="FJ103" i="31"/>
  <c r="FI103" i="31"/>
  <c r="FG103" i="31"/>
  <c r="FF103" i="31"/>
  <c r="FE103" i="31"/>
  <c r="FD103" i="31"/>
  <c r="FB103" i="31"/>
  <c r="FA103" i="31"/>
  <c r="EZ103" i="31"/>
  <c r="EY103" i="31"/>
  <c r="EW103" i="31"/>
  <c r="EV103" i="31"/>
  <c r="EU103" i="31"/>
  <c r="ET103" i="31"/>
  <c r="ER103" i="31"/>
  <c r="EQ103" i="31"/>
  <c r="EP103" i="31"/>
  <c r="EO103" i="31"/>
  <c r="EM103" i="31"/>
  <c r="EL103" i="31"/>
  <c r="EK103" i="31"/>
  <c r="EJ103" i="31"/>
  <c r="EH103" i="31"/>
  <c r="EG103" i="31"/>
  <c r="EF103" i="31"/>
  <c r="EE103" i="31"/>
  <c r="EC103" i="31"/>
  <c r="EB103" i="31"/>
  <c r="EA103" i="31"/>
  <c r="DZ103" i="31"/>
  <c r="DX103" i="31"/>
  <c r="DW103" i="31"/>
  <c r="DV103" i="31"/>
  <c r="DU103" i="31"/>
  <c r="DS103" i="31"/>
  <c r="DR103" i="31"/>
  <c r="DQ103" i="31"/>
  <c r="DP103" i="31"/>
  <c r="DN103" i="31"/>
  <c r="DM103" i="31"/>
  <c r="DL103" i="31"/>
  <c r="DK103" i="31"/>
  <c r="DI103" i="31"/>
  <c r="DH103" i="31"/>
  <c r="DG103" i="31"/>
  <c r="DF103" i="31"/>
  <c r="DD103" i="31"/>
  <c r="DC103" i="31"/>
  <c r="DB103" i="31"/>
  <c r="DA103" i="31"/>
  <c r="CY103" i="31"/>
  <c r="CX103" i="31"/>
  <c r="CW103" i="31"/>
  <c r="CV103" i="31"/>
  <c r="CT103" i="31"/>
  <c r="CS103" i="31"/>
  <c r="CR103" i="31"/>
  <c r="CQ103" i="31"/>
  <c r="CO103" i="31"/>
  <c r="CN103" i="31"/>
  <c r="CM103" i="31"/>
  <c r="CL103" i="31"/>
  <c r="CJ103" i="31"/>
  <c r="CI103" i="31"/>
  <c r="CH103" i="31"/>
  <c r="CG103" i="31"/>
  <c r="CE103" i="31"/>
  <c r="CD103" i="31"/>
  <c r="CC103" i="31"/>
  <c r="CB103" i="31"/>
  <c r="BZ103" i="31"/>
  <c r="BY103" i="31"/>
  <c r="BX103" i="31"/>
  <c r="BW103" i="31"/>
  <c r="BU103" i="31"/>
  <c r="BT103" i="31"/>
  <c r="BS103" i="31"/>
  <c r="BR103" i="31"/>
  <c r="BP103" i="31"/>
  <c r="BO103" i="31"/>
  <c r="BN103" i="31"/>
  <c r="BM103" i="31"/>
  <c r="BK103" i="31"/>
  <c r="BJ103" i="31"/>
  <c r="BI103" i="31"/>
  <c r="BH103" i="31"/>
  <c r="BF103" i="31"/>
  <c r="BE103" i="31"/>
  <c r="BD103" i="31"/>
  <c r="BC103" i="31"/>
  <c r="BA103" i="31"/>
  <c r="AZ103" i="31"/>
  <c r="AY103" i="31"/>
  <c r="AX103" i="31"/>
  <c r="AV103" i="31"/>
  <c r="AU103" i="31"/>
  <c r="AT103" i="31"/>
  <c r="AS103" i="31"/>
  <c r="AQ103" i="31"/>
  <c r="AP103" i="31"/>
  <c r="AO103" i="31"/>
  <c r="AN103" i="31"/>
  <c r="AL103" i="31"/>
  <c r="AK103" i="31"/>
  <c r="AJ103" i="31"/>
  <c r="AI103" i="31"/>
  <c r="AG103" i="31"/>
  <c r="AF103" i="31"/>
  <c r="AE103" i="31"/>
  <c r="AD103" i="31"/>
  <c r="SA102" i="31"/>
  <c r="RY102" i="31"/>
  <c r="RX102" i="31"/>
  <c r="RW102" i="31"/>
  <c r="RV102" i="31"/>
  <c r="RT102" i="31"/>
  <c r="RS102" i="31"/>
  <c r="RR102" i="31"/>
  <c r="RQ102" i="31"/>
  <c r="RO102" i="31"/>
  <c r="RN102" i="31"/>
  <c r="RM102" i="31"/>
  <c r="RL102" i="31"/>
  <c r="RJ102" i="31"/>
  <c r="RI102" i="31"/>
  <c r="RH102" i="31"/>
  <c r="RG102" i="31"/>
  <c r="RE102" i="31"/>
  <c r="RD102" i="31"/>
  <c r="RC102" i="31"/>
  <c r="RB102" i="31"/>
  <c r="QZ102" i="31"/>
  <c r="QY102" i="31"/>
  <c r="QX102" i="31"/>
  <c r="QW102" i="31"/>
  <c r="QU102" i="31"/>
  <c r="QT102" i="31"/>
  <c r="QS102" i="31"/>
  <c r="QR102" i="31"/>
  <c r="QP102" i="31"/>
  <c r="QO102" i="31"/>
  <c r="QN102" i="31"/>
  <c r="QM102" i="31"/>
  <c r="QK102" i="31"/>
  <c r="QJ102" i="31"/>
  <c r="QI102" i="31"/>
  <c r="QH102" i="31"/>
  <c r="QF102" i="31"/>
  <c r="QE102" i="31"/>
  <c r="QD102" i="31"/>
  <c r="QC102" i="31"/>
  <c r="QA102" i="31"/>
  <c r="PZ102" i="31"/>
  <c r="PY102" i="31"/>
  <c r="PX102" i="31"/>
  <c r="PV102" i="31"/>
  <c r="PU102" i="31"/>
  <c r="PT102" i="31"/>
  <c r="PS102" i="31"/>
  <c r="PQ102" i="31"/>
  <c r="PP102" i="31"/>
  <c r="PO102" i="31"/>
  <c r="PN102" i="31"/>
  <c r="PL102" i="31"/>
  <c r="PK102" i="31"/>
  <c r="PJ102" i="31"/>
  <c r="PI102" i="31"/>
  <c r="PG102" i="31"/>
  <c r="PF102" i="31"/>
  <c r="PE102" i="31"/>
  <c r="PD102" i="31"/>
  <c r="PB102" i="31"/>
  <c r="PA102" i="31"/>
  <c r="OZ102" i="31"/>
  <c r="OY102" i="31"/>
  <c r="OW102" i="31"/>
  <c r="OV102" i="31"/>
  <c r="OU102" i="31"/>
  <c r="OT102" i="31"/>
  <c r="OR102" i="31"/>
  <c r="OQ102" i="31"/>
  <c r="OP102" i="31"/>
  <c r="OO102" i="31"/>
  <c r="OM102" i="31"/>
  <c r="OL102" i="31"/>
  <c r="OK102" i="31"/>
  <c r="OJ102" i="31"/>
  <c r="OH102" i="31"/>
  <c r="OG102" i="31"/>
  <c r="OF102" i="31"/>
  <c r="OE102" i="31"/>
  <c r="OC102" i="31"/>
  <c r="OB102" i="31"/>
  <c r="OA102" i="31"/>
  <c r="NZ102" i="31"/>
  <c r="NX102" i="31"/>
  <c r="NW102" i="31"/>
  <c r="NV102" i="31"/>
  <c r="NU102" i="31"/>
  <c r="NS102" i="31"/>
  <c r="NR102" i="31"/>
  <c r="NQ102" i="31"/>
  <c r="NP102" i="31"/>
  <c r="NN102" i="31"/>
  <c r="NM102" i="31"/>
  <c r="NL102" i="31"/>
  <c r="NK102" i="31"/>
  <c r="NI102" i="31"/>
  <c r="NH102" i="31"/>
  <c r="NG102" i="31"/>
  <c r="NF102" i="31"/>
  <c r="ND102" i="31"/>
  <c r="NC102" i="31"/>
  <c r="NB102" i="31"/>
  <c r="NA102" i="31"/>
  <c r="MY102" i="31"/>
  <c r="MX102" i="31"/>
  <c r="MW102" i="31"/>
  <c r="MV102" i="31"/>
  <c r="MT102" i="31"/>
  <c r="MS102" i="31"/>
  <c r="MR102" i="31"/>
  <c r="MQ102" i="31"/>
  <c r="MO102" i="31"/>
  <c r="MN102" i="31"/>
  <c r="MM102" i="31"/>
  <c r="ML102" i="31"/>
  <c r="MJ102" i="31"/>
  <c r="MI102" i="31"/>
  <c r="MH102" i="31"/>
  <c r="MG102" i="31"/>
  <c r="ME102" i="31"/>
  <c r="MD102" i="31"/>
  <c r="MC102" i="31"/>
  <c r="MB102" i="31"/>
  <c r="LZ102" i="31"/>
  <c r="LY102" i="31"/>
  <c r="LX102" i="31"/>
  <c r="LW102" i="31"/>
  <c r="LU102" i="31"/>
  <c r="LT102" i="31"/>
  <c r="LS102" i="31"/>
  <c r="LR102" i="31"/>
  <c r="LP102" i="31"/>
  <c r="LO102" i="31"/>
  <c r="LN102" i="31"/>
  <c r="LM102" i="31"/>
  <c r="LK102" i="31"/>
  <c r="LJ102" i="31"/>
  <c r="LI102" i="31"/>
  <c r="LH102" i="31"/>
  <c r="LF102" i="31"/>
  <c r="LE102" i="31"/>
  <c r="LD102" i="31"/>
  <c r="LC102" i="31"/>
  <c r="LA102" i="31"/>
  <c r="KZ102" i="31"/>
  <c r="KY102" i="31"/>
  <c r="KX102" i="31"/>
  <c r="KV102" i="31"/>
  <c r="KU102" i="31"/>
  <c r="KT102" i="31"/>
  <c r="KS102" i="31"/>
  <c r="KQ102" i="31"/>
  <c r="KP102" i="31"/>
  <c r="KO102" i="31"/>
  <c r="KN102" i="31"/>
  <c r="KL102" i="31"/>
  <c r="KK102" i="31"/>
  <c r="KJ102" i="31"/>
  <c r="KI102" i="31"/>
  <c r="KG102" i="31"/>
  <c r="KF102" i="31"/>
  <c r="KE102" i="31"/>
  <c r="KD102" i="31"/>
  <c r="KB102" i="31"/>
  <c r="KA102" i="31"/>
  <c r="JZ102" i="31"/>
  <c r="JY102" i="31"/>
  <c r="JW102" i="31"/>
  <c r="JV102" i="31"/>
  <c r="JU102" i="31"/>
  <c r="JT102" i="31"/>
  <c r="JR102" i="31"/>
  <c r="JQ102" i="31"/>
  <c r="JP102" i="31"/>
  <c r="JO102" i="31"/>
  <c r="JM102" i="31"/>
  <c r="JL102" i="31"/>
  <c r="JK102" i="31"/>
  <c r="JJ102" i="31"/>
  <c r="JH102" i="31"/>
  <c r="JG102" i="31"/>
  <c r="JF102" i="31"/>
  <c r="JE102" i="31"/>
  <c r="JC102" i="31"/>
  <c r="JB102" i="31"/>
  <c r="JA102" i="31"/>
  <c r="IZ102" i="31"/>
  <c r="IX102" i="31"/>
  <c r="IW102" i="31"/>
  <c r="IV102" i="31"/>
  <c r="IU102" i="31"/>
  <c r="IS102" i="31"/>
  <c r="IR102" i="31"/>
  <c r="IQ102" i="31"/>
  <c r="IP102" i="31"/>
  <c r="IN102" i="31"/>
  <c r="IM102" i="31"/>
  <c r="IL102" i="31"/>
  <c r="IK102" i="31"/>
  <c r="II102" i="31"/>
  <c r="IH102" i="31"/>
  <c r="IG102" i="31"/>
  <c r="IF102" i="31"/>
  <c r="ID102" i="31"/>
  <c r="IC102" i="31"/>
  <c r="IB102" i="31"/>
  <c r="IA102" i="31"/>
  <c r="HY102" i="31"/>
  <c r="HX102" i="31"/>
  <c r="HW102" i="31"/>
  <c r="HV102" i="31"/>
  <c r="HT102" i="31"/>
  <c r="HS102" i="31"/>
  <c r="HR102" i="31"/>
  <c r="HQ102" i="31"/>
  <c r="HO102" i="31"/>
  <c r="HN102" i="31"/>
  <c r="HM102" i="31"/>
  <c r="HL102" i="31"/>
  <c r="HJ102" i="31"/>
  <c r="HI102" i="31"/>
  <c r="HH102" i="31"/>
  <c r="HG102" i="31"/>
  <c r="HE102" i="31"/>
  <c r="HD102" i="31"/>
  <c r="HC102" i="31"/>
  <c r="HB102" i="31"/>
  <c r="GZ102" i="31"/>
  <c r="GY102" i="31"/>
  <c r="GX102" i="31"/>
  <c r="GW102" i="31"/>
  <c r="GU102" i="31"/>
  <c r="GT102" i="31"/>
  <c r="GS102" i="31"/>
  <c r="GR102" i="31"/>
  <c r="GP102" i="31"/>
  <c r="GO102" i="31"/>
  <c r="GN102" i="31"/>
  <c r="GM102" i="31"/>
  <c r="GK102" i="31"/>
  <c r="GJ102" i="31"/>
  <c r="GI102" i="31"/>
  <c r="GH102" i="31"/>
  <c r="GF102" i="31"/>
  <c r="GE102" i="31"/>
  <c r="GD102" i="31"/>
  <c r="GC102" i="31"/>
  <c r="GA102" i="31"/>
  <c r="FZ102" i="31"/>
  <c r="FY102" i="31"/>
  <c r="FX102" i="31"/>
  <c r="FV102" i="31"/>
  <c r="FU102" i="31"/>
  <c r="FT102" i="31"/>
  <c r="FS102" i="31"/>
  <c r="FQ102" i="31"/>
  <c r="FP102" i="31"/>
  <c r="FO102" i="31"/>
  <c r="FN102" i="31"/>
  <c r="FL102" i="31"/>
  <c r="FK102" i="31"/>
  <c r="FJ102" i="31"/>
  <c r="FI102" i="31"/>
  <c r="FG102" i="31"/>
  <c r="FF102" i="31"/>
  <c r="FE102" i="31"/>
  <c r="FD102" i="31"/>
  <c r="FB102" i="31"/>
  <c r="FA102" i="31"/>
  <c r="EZ102" i="31"/>
  <c r="EY102" i="31"/>
  <c r="EW102" i="31"/>
  <c r="EV102" i="31"/>
  <c r="EU102" i="31"/>
  <c r="ET102" i="31"/>
  <c r="ER102" i="31"/>
  <c r="EQ102" i="31"/>
  <c r="EP102" i="31"/>
  <c r="EO102" i="31"/>
  <c r="EM102" i="31"/>
  <c r="EL102" i="31"/>
  <c r="EK102" i="31"/>
  <c r="EJ102" i="31"/>
  <c r="EH102" i="31"/>
  <c r="EG102" i="31"/>
  <c r="EF102" i="31"/>
  <c r="EE102" i="31"/>
  <c r="EC102" i="31"/>
  <c r="EB102" i="31"/>
  <c r="EA102" i="31"/>
  <c r="DZ102" i="31"/>
  <c r="DX102" i="31"/>
  <c r="DW102" i="31"/>
  <c r="DV102" i="31"/>
  <c r="DU102" i="31"/>
  <c r="DS102" i="31"/>
  <c r="DR102" i="31"/>
  <c r="DQ102" i="31"/>
  <c r="DP102" i="31"/>
  <c r="DN102" i="31"/>
  <c r="DM102" i="31"/>
  <c r="DL102" i="31"/>
  <c r="DK102" i="31"/>
  <c r="DI102" i="31"/>
  <c r="DH102" i="31"/>
  <c r="DG102" i="31"/>
  <c r="DF102" i="31"/>
  <c r="DD102" i="31"/>
  <c r="DC102" i="31"/>
  <c r="DB102" i="31"/>
  <c r="DA102" i="31"/>
  <c r="CY102" i="31"/>
  <c r="CX102" i="31"/>
  <c r="CW102" i="31"/>
  <c r="CV102" i="31"/>
  <c r="CT102" i="31"/>
  <c r="CS102" i="31"/>
  <c r="CR102" i="31"/>
  <c r="CQ102" i="31"/>
  <c r="CO102" i="31"/>
  <c r="CN102" i="31"/>
  <c r="CM102" i="31"/>
  <c r="CL102" i="31"/>
  <c r="CJ102" i="31"/>
  <c r="CI102" i="31"/>
  <c r="CH102" i="31"/>
  <c r="CG102" i="31"/>
  <c r="CE102" i="31"/>
  <c r="CD102" i="31"/>
  <c r="CC102" i="31"/>
  <c r="CB102" i="31"/>
  <c r="BZ102" i="31"/>
  <c r="BY102" i="31"/>
  <c r="BX102" i="31"/>
  <c r="BW102" i="31"/>
  <c r="BU102" i="31"/>
  <c r="BT102" i="31"/>
  <c r="BS102" i="31"/>
  <c r="BR102" i="31"/>
  <c r="BP102" i="31"/>
  <c r="BO102" i="31"/>
  <c r="BN102" i="31"/>
  <c r="BM102" i="31"/>
  <c r="BK102" i="31"/>
  <c r="BJ102" i="31"/>
  <c r="BI102" i="31"/>
  <c r="BH102" i="31"/>
  <c r="BF102" i="31"/>
  <c r="BE102" i="31"/>
  <c r="BD102" i="31"/>
  <c r="BC102" i="31"/>
  <c r="BA102" i="31"/>
  <c r="AZ102" i="31"/>
  <c r="AY102" i="31"/>
  <c r="AX102" i="31"/>
  <c r="AV102" i="31"/>
  <c r="AU102" i="31"/>
  <c r="AT102" i="31"/>
  <c r="AS102" i="31"/>
  <c r="AQ102" i="31"/>
  <c r="AP102" i="31"/>
  <c r="AO102" i="31"/>
  <c r="AN102" i="31"/>
  <c r="AL102" i="31"/>
  <c r="AK102" i="31"/>
  <c r="AJ102" i="31"/>
  <c r="AI102" i="31"/>
  <c r="AG102" i="31"/>
  <c r="AF102" i="31"/>
  <c r="AE102" i="31"/>
  <c r="AD102" i="31"/>
  <c r="SA91" i="31"/>
  <c r="RY91" i="31"/>
  <c r="RX91" i="31"/>
  <c r="RW91" i="31"/>
  <c r="RV91" i="31"/>
  <c r="RT91" i="31"/>
  <c r="RS91" i="31"/>
  <c r="RR91" i="31"/>
  <c r="RQ91" i="31"/>
  <c r="RO91" i="31"/>
  <c r="RN91" i="31"/>
  <c r="RM91" i="31"/>
  <c r="RL91" i="31"/>
  <c r="RJ91" i="31"/>
  <c r="RI91" i="31"/>
  <c r="RH91" i="31"/>
  <c r="RG91" i="31"/>
  <c r="RE91" i="31"/>
  <c r="RD91" i="31"/>
  <c r="RC91" i="31"/>
  <c r="RB91" i="31"/>
  <c r="QZ91" i="31"/>
  <c r="QY91" i="31"/>
  <c r="QX91" i="31"/>
  <c r="QW91" i="31"/>
  <c r="QU91" i="31"/>
  <c r="QT91" i="31"/>
  <c r="QS91" i="31"/>
  <c r="QR91" i="31"/>
  <c r="QP91" i="31"/>
  <c r="QO91" i="31"/>
  <c r="QN91" i="31"/>
  <c r="QM91" i="31"/>
  <c r="QK91" i="31"/>
  <c r="QJ91" i="31"/>
  <c r="QI91" i="31"/>
  <c r="QH91" i="31"/>
  <c r="QF91" i="31"/>
  <c r="QE91" i="31"/>
  <c r="QD91" i="31"/>
  <c r="QC91" i="31"/>
  <c r="QA91" i="31"/>
  <c r="PZ91" i="31"/>
  <c r="PY91" i="31"/>
  <c r="PX91" i="31"/>
  <c r="PV91" i="31"/>
  <c r="PU91" i="31"/>
  <c r="PT91" i="31"/>
  <c r="PS91" i="31"/>
  <c r="PQ91" i="31"/>
  <c r="PP91" i="31"/>
  <c r="PO91" i="31"/>
  <c r="PN91" i="31"/>
  <c r="PL91" i="31"/>
  <c r="PK91" i="31"/>
  <c r="PJ91" i="31"/>
  <c r="PI91" i="31"/>
  <c r="PG91" i="31"/>
  <c r="PF91" i="31"/>
  <c r="PE91" i="31"/>
  <c r="PD91" i="31"/>
  <c r="PB91" i="31"/>
  <c r="PA91" i="31"/>
  <c r="OZ91" i="31"/>
  <c r="OY91" i="31"/>
  <c r="OW91" i="31"/>
  <c r="OV91" i="31"/>
  <c r="OU91" i="31"/>
  <c r="OT91" i="31"/>
  <c r="OR91" i="31"/>
  <c r="OQ91" i="31"/>
  <c r="OP91" i="31"/>
  <c r="OO91" i="31"/>
  <c r="OM91" i="31"/>
  <c r="OL91" i="31"/>
  <c r="OK91" i="31"/>
  <c r="OJ91" i="31"/>
  <c r="OH91" i="31"/>
  <c r="OG91" i="31"/>
  <c r="OF91" i="31"/>
  <c r="OE91" i="31"/>
  <c r="OC91" i="31"/>
  <c r="OB91" i="31"/>
  <c r="OA91" i="31"/>
  <c r="NZ91" i="31"/>
  <c r="NX91" i="31"/>
  <c r="NW91" i="31"/>
  <c r="NV91" i="31"/>
  <c r="NU91" i="31"/>
  <c r="NS91" i="31"/>
  <c r="NR91" i="31"/>
  <c r="NQ91" i="31"/>
  <c r="NP91" i="31"/>
  <c r="NN91" i="31"/>
  <c r="NM91" i="31"/>
  <c r="NL91" i="31"/>
  <c r="NK91" i="31"/>
  <c r="NI91" i="31"/>
  <c r="NH91" i="31"/>
  <c r="NG91" i="31"/>
  <c r="NF91" i="31"/>
  <c r="ND91" i="31"/>
  <c r="NC91" i="31"/>
  <c r="NB91" i="31"/>
  <c r="NA91" i="31"/>
  <c r="MY91" i="31"/>
  <c r="MX91" i="31"/>
  <c r="MW91" i="31"/>
  <c r="MV91" i="31"/>
  <c r="MT91" i="31"/>
  <c r="MS91" i="31"/>
  <c r="MR91" i="31"/>
  <c r="MQ91" i="31"/>
  <c r="MO91" i="31"/>
  <c r="MN91" i="31"/>
  <c r="MM91" i="31"/>
  <c r="ML91" i="31"/>
  <c r="MJ91" i="31"/>
  <c r="MI91" i="31"/>
  <c r="MH91" i="31"/>
  <c r="MG91" i="31"/>
  <c r="ME91" i="31"/>
  <c r="MD91" i="31"/>
  <c r="MC91" i="31"/>
  <c r="MB91" i="31"/>
  <c r="LZ91" i="31"/>
  <c r="LY91" i="31"/>
  <c r="LX91" i="31"/>
  <c r="LW91" i="31"/>
  <c r="LU91" i="31"/>
  <c r="LT91" i="31"/>
  <c r="LS91" i="31"/>
  <c r="LR91" i="31"/>
  <c r="LP91" i="31"/>
  <c r="LO91" i="31"/>
  <c r="LN91" i="31"/>
  <c r="LM91" i="31"/>
  <c r="LK91" i="31"/>
  <c r="LJ91" i="31"/>
  <c r="LI91" i="31"/>
  <c r="LH91" i="31"/>
  <c r="LF91" i="31"/>
  <c r="LE91" i="31"/>
  <c r="LD91" i="31"/>
  <c r="LC91" i="31"/>
  <c r="LA91" i="31"/>
  <c r="KZ91" i="31"/>
  <c r="KY91" i="31"/>
  <c r="KX91" i="31"/>
  <c r="KV91" i="31"/>
  <c r="KU91" i="31"/>
  <c r="KT91" i="31"/>
  <c r="KS91" i="31"/>
  <c r="KQ91" i="31"/>
  <c r="KP91" i="31"/>
  <c r="KO91" i="31"/>
  <c r="KN91" i="31"/>
  <c r="KL91" i="31"/>
  <c r="KK91" i="31"/>
  <c r="KJ91" i="31"/>
  <c r="KI91" i="31"/>
  <c r="KG91" i="31"/>
  <c r="KF91" i="31"/>
  <c r="KE91" i="31"/>
  <c r="KD91" i="31"/>
  <c r="KB91" i="31"/>
  <c r="KA91" i="31"/>
  <c r="JZ91" i="31"/>
  <c r="JY91" i="31"/>
  <c r="JW91" i="31"/>
  <c r="JV91" i="31"/>
  <c r="JU91" i="31"/>
  <c r="JT91" i="31"/>
  <c r="JR91" i="31"/>
  <c r="JQ91" i="31"/>
  <c r="JP91" i="31"/>
  <c r="JO91" i="31"/>
  <c r="JM91" i="31"/>
  <c r="JL91" i="31"/>
  <c r="JK91" i="31"/>
  <c r="JJ91" i="31"/>
  <c r="JH91" i="31"/>
  <c r="JG91" i="31"/>
  <c r="JF91" i="31"/>
  <c r="JE91" i="31"/>
  <c r="JC91" i="31"/>
  <c r="JB91" i="31"/>
  <c r="JA91" i="31"/>
  <c r="IZ91" i="31"/>
  <c r="IX91" i="31"/>
  <c r="IW91" i="31"/>
  <c r="IV91" i="31"/>
  <c r="IU91" i="31"/>
  <c r="IS91" i="31"/>
  <c r="IR91" i="31"/>
  <c r="IQ91" i="31"/>
  <c r="IP91" i="31"/>
  <c r="IN91" i="31"/>
  <c r="IM91" i="31"/>
  <c r="IL91" i="31"/>
  <c r="IK91" i="31"/>
  <c r="II91" i="31"/>
  <c r="IH91" i="31"/>
  <c r="IG91" i="31"/>
  <c r="IF91" i="31"/>
  <c r="ID91" i="31"/>
  <c r="IC91" i="31"/>
  <c r="IB91" i="31"/>
  <c r="IA91" i="31"/>
  <c r="HY91" i="31"/>
  <c r="HX91" i="31"/>
  <c r="HW91" i="31"/>
  <c r="HV91" i="31"/>
  <c r="HT91" i="31"/>
  <c r="HS91" i="31"/>
  <c r="HR91" i="31"/>
  <c r="HQ91" i="31"/>
  <c r="HO91" i="31"/>
  <c r="HN91" i="31"/>
  <c r="HM91" i="31"/>
  <c r="HL91" i="31"/>
  <c r="HJ91" i="31"/>
  <c r="HI91" i="31"/>
  <c r="HH91" i="31"/>
  <c r="HG91" i="31"/>
  <c r="HE91" i="31"/>
  <c r="HD91" i="31"/>
  <c r="HC91" i="31"/>
  <c r="HB91" i="31"/>
  <c r="GZ91" i="31"/>
  <c r="GY91" i="31"/>
  <c r="GX91" i="31"/>
  <c r="GW91" i="31"/>
  <c r="GU91" i="31"/>
  <c r="GT91" i="31"/>
  <c r="GS91" i="31"/>
  <c r="GR91" i="31"/>
  <c r="GP91" i="31"/>
  <c r="GO91" i="31"/>
  <c r="GN91" i="31"/>
  <c r="GM91" i="31"/>
  <c r="GK91" i="31"/>
  <c r="GJ91" i="31"/>
  <c r="GI91" i="31"/>
  <c r="GH91" i="31"/>
  <c r="GF91" i="31"/>
  <c r="GE91" i="31"/>
  <c r="GD91" i="31"/>
  <c r="GC91" i="31"/>
  <c r="GA91" i="31"/>
  <c r="FZ91" i="31"/>
  <c r="FY91" i="31"/>
  <c r="FX91" i="31"/>
  <c r="FV91" i="31"/>
  <c r="FU91" i="31"/>
  <c r="FT91" i="31"/>
  <c r="FS91" i="31"/>
  <c r="FQ91" i="31"/>
  <c r="FP91" i="31"/>
  <c r="FO91" i="31"/>
  <c r="FN91" i="31"/>
  <c r="FL91" i="31"/>
  <c r="FK91" i="31"/>
  <c r="FJ91" i="31"/>
  <c r="FI91" i="31"/>
  <c r="FG91" i="31"/>
  <c r="FF91" i="31"/>
  <c r="FE91" i="31"/>
  <c r="FD91" i="31"/>
  <c r="FB91" i="31"/>
  <c r="FA91" i="31"/>
  <c r="EZ91" i="31"/>
  <c r="EY91" i="31"/>
  <c r="EW91" i="31"/>
  <c r="EV91" i="31"/>
  <c r="EU91" i="31"/>
  <c r="ET91" i="31"/>
  <c r="ER91" i="31"/>
  <c r="EQ91" i="31"/>
  <c r="EP91" i="31"/>
  <c r="EO91" i="31"/>
  <c r="EM91" i="31"/>
  <c r="EL91" i="31"/>
  <c r="EK91" i="31"/>
  <c r="EJ91" i="31"/>
  <c r="EH91" i="31"/>
  <c r="EG91" i="31"/>
  <c r="EF91" i="31"/>
  <c r="EE91" i="31"/>
  <c r="EC91" i="31"/>
  <c r="EB91" i="31"/>
  <c r="EA91" i="31"/>
  <c r="DZ91" i="31"/>
  <c r="DX91" i="31"/>
  <c r="DW91" i="31"/>
  <c r="DV91" i="31"/>
  <c r="DU91" i="31"/>
  <c r="DS91" i="31"/>
  <c r="DR91" i="31"/>
  <c r="DQ91" i="31"/>
  <c r="DP91" i="31"/>
  <c r="DN91" i="31"/>
  <c r="DM91" i="31"/>
  <c r="DL91" i="31"/>
  <c r="DK91" i="31"/>
  <c r="DI91" i="31"/>
  <c r="DH91" i="31"/>
  <c r="DG91" i="31"/>
  <c r="DF91" i="31"/>
  <c r="DD91" i="31"/>
  <c r="DC91" i="31"/>
  <c r="DB91" i="31"/>
  <c r="DA91" i="31"/>
  <c r="CY91" i="31"/>
  <c r="CX91" i="31"/>
  <c r="CW91" i="31"/>
  <c r="CV91" i="31"/>
  <c r="CT91" i="31"/>
  <c r="CS91" i="31"/>
  <c r="CR91" i="31"/>
  <c r="CQ91" i="31"/>
  <c r="CO91" i="31"/>
  <c r="CN91" i="31"/>
  <c r="CM91" i="31"/>
  <c r="CL91" i="31"/>
  <c r="CJ91" i="31"/>
  <c r="CI91" i="31"/>
  <c r="CH91" i="31"/>
  <c r="CG91" i="31"/>
  <c r="CE91" i="31"/>
  <c r="CD91" i="31"/>
  <c r="CC91" i="31"/>
  <c r="CB91" i="31"/>
  <c r="BZ91" i="31"/>
  <c r="BY91" i="31"/>
  <c r="BX91" i="31"/>
  <c r="BW91" i="31"/>
  <c r="BU91" i="31"/>
  <c r="BT91" i="31"/>
  <c r="BS91" i="31"/>
  <c r="BR91" i="31"/>
  <c r="BP91" i="31"/>
  <c r="BO91" i="31"/>
  <c r="BN91" i="31"/>
  <c r="BM91" i="31"/>
  <c r="BK91" i="31"/>
  <c r="BJ91" i="31"/>
  <c r="BI91" i="31"/>
  <c r="BH91" i="31"/>
  <c r="BF91" i="31"/>
  <c r="BE91" i="31"/>
  <c r="BD91" i="31"/>
  <c r="BC91" i="31"/>
  <c r="BA91" i="31"/>
  <c r="AZ91" i="31"/>
  <c r="AY91" i="31"/>
  <c r="AX91" i="31"/>
  <c r="AV91" i="31"/>
  <c r="AU91" i="31"/>
  <c r="AT91" i="31"/>
  <c r="AS91" i="31"/>
  <c r="AQ91" i="31"/>
  <c r="AP91" i="31"/>
  <c r="AO91" i="31"/>
  <c r="AN91" i="31"/>
  <c r="AL91" i="31"/>
  <c r="AK91" i="31"/>
  <c r="AJ91" i="31"/>
  <c r="AI91" i="31"/>
  <c r="AG91" i="31"/>
  <c r="AF91" i="31"/>
  <c r="AE91" i="31"/>
  <c r="AD91" i="31"/>
  <c r="SA89" i="31"/>
  <c r="RY89" i="31"/>
  <c r="RX89" i="31"/>
  <c r="RW89" i="31"/>
  <c r="RV89" i="31"/>
  <c r="RT89" i="31"/>
  <c r="RS89" i="31"/>
  <c r="RR89" i="31"/>
  <c r="RQ89" i="31"/>
  <c r="RO89" i="31"/>
  <c r="RN89" i="31"/>
  <c r="RM89" i="31"/>
  <c r="RL89" i="31"/>
  <c r="RJ89" i="31"/>
  <c r="RI89" i="31"/>
  <c r="RH89" i="31"/>
  <c r="RG89" i="31"/>
  <c r="RE89" i="31"/>
  <c r="RD89" i="31"/>
  <c r="RC89" i="31"/>
  <c r="RB89" i="31"/>
  <c r="QZ89" i="31"/>
  <c r="QY89" i="31"/>
  <c r="QX89" i="31"/>
  <c r="QW89" i="31"/>
  <c r="QU89" i="31"/>
  <c r="QT89" i="31"/>
  <c r="QS89" i="31"/>
  <c r="QR89" i="31"/>
  <c r="QP89" i="31"/>
  <c r="QO89" i="31"/>
  <c r="QN89" i="31"/>
  <c r="QM89" i="31"/>
  <c r="QK89" i="31"/>
  <c r="QJ89" i="31"/>
  <c r="QI89" i="31"/>
  <c r="QH89" i="31"/>
  <c r="QF89" i="31"/>
  <c r="QE89" i="31"/>
  <c r="QD89" i="31"/>
  <c r="QC89" i="31"/>
  <c r="QA89" i="31"/>
  <c r="PZ89" i="31"/>
  <c r="PY89" i="31"/>
  <c r="PX89" i="31"/>
  <c r="PV89" i="31"/>
  <c r="PU89" i="31"/>
  <c r="PT89" i="31"/>
  <c r="PS89" i="31"/>
  <c r="PQ89" i="31"/>
  <c r="PP89" i="31"/>
  <c r="PO89" i="31"/>
  <c r="PN89" i="31"/>
  <c r="PL89" i="31"/>
  <c r="PK89" i="31"/>
  <c r="PJ89" i="31"/>
  <c r="PI89" i="31"/>
  <c r="PG89" i="31"/>
  <c r="PF89" i="31"/>
  <c r="PE89" i="31"/>
  <c r="PD89" i="31"/>
  <c r="PB89" i="31"/>
  <c r="PA89" i="31"/>
  <c r="OZ89" i="31"/>
  <c r="OY89" i="31"/>
  <c r="OW89" i="31"/>
  <c r="OV89" i="31"/>
  <c r="OU89" i="31"/>
  <c r="OT89" i="31"/>
  <c r="OR89" i="31"/>
  <c r="OQ89" i="31"/>
  <c r="OP89" i="31"/>
  <c r="OO89" i="31"/>
  <c r="OM89" i="31"/>
  <c r="OL89" i="31"/>
  <c r="OK89" i="31"/>
  <c r="OJ89" i="31"/>
  <c r="OH89" i="31"/>
  <c r="OG89" i="31"/>
  <c r="OF89" i="31"/>
  <c r="OE89" i="31"/>
  <c r="OC89" i="31"/>
  <c r="OB89" i="31"/>
  <c r="OA89" i="31"/>
  <c r="NZ89" i="31"/>
  <c r="NX89" i="31"/>
  <c r="NW89" i="31"/>
  <c r="NV89" i="31"/>
  <c r="NU89" i="31"/>
  <c r="NS89" i="31"/>
  <c r="NR89" i="31"/>
  <c r="NQ89" i="31"/>
  <c r="NP89" i="31"/>
  <c r="NN89" i="31"/>
  <c r="NM89" i="31"/>
  <c r="NL89" i="31"/>
  <c r="NK89" i="31"/>
  <c r="NI89" i="31"/>
  <c r="NH89" i="31"/>
  <c r="NG89" i="31"/>
  <c r="NF89" i="31"/>
  <c r="ND89" i="31"/>
  <c r="NC89" i="31"/>
  <c r="NB89" i="31"/>
  <c r="NA89" i="31"/>
  <c r="MY89" i="31"/>
  <c r="MX89" i="31"/>
  <c r="MW89" i="31"/>
  <c r="MV89" i="31"/>
  <c r="MT89" i="31"/>
  <c r="MS89" i="31"/>
  <c r="MR89" i="31"/>
  <c r="MQ89" i="31"/>
  <c r="MO89" i="31"/>
  <c r="MN89" i="31"/>
  <c r="MM89" i="31"/>
  <c r="ML89" i="31"/>
  <c r="MJ89" i="31"/>
  <c r="MI89" i="31"/>
  <c r="MH89" i="31"/>
  <c r="MG89" i="31"/>
  <c r="ME89" i="31"/>
  <c r="MD89" i="31"/>
  <c r="MC89" i="31"/>
  <c r="MB89" i="31"/>
  <c r="LZ89" i="31"/>
  <c r="LY89" i="31"/>
  <c r="LX89" i="31"/>
  <c r="LW89" i="31"/>
  <c r="LU89" i="31"/>
  <c r="LT89" i="31"/>
  <c r="LS89" i="31"/>
  <c r="LR89" i="31"/>
  <c r="LP89" i="31"/>
  <c r="LO89" i="31"/>
  <c r="LN89" i="31"/>
  <c r="LM89" i="31"/>
  <c r="LK89" i="31"/>
  <c r="LJ89" i="31"/>
  <c r="LI89" i="31"/>
  <c r="LH89" i="31"/>
  <c r="LF89" i="31"/>
  <c r="LE89" i="31"/>
  <c r="LD89" i="31"/>
  <c r="LC89" i="31"/>
  <c r="LA89" i="31"/>
  <c r="KZ89" i="31"/>
  <c r="KY89" i="31"/>
  <c r="KX89" i="31"/>
  <c r="KV89" i="31"/>
  <c r="KU89" i="31"/>
  <c r="KT89" i="31"/>
  <c r="KS89" i="31"/>
  <c r="KQ89" i="31"/>
  <c r="KP89" i="31"/>
  <c r="KO89" i="31"/>
  <c r="KN89" i="31"/>
  <c r="KL89" i="31"/>
  <c r="KK89" i="31"/>
  <c r="KJ89" i="31"/>
  <c r="KI89" i="31"/>
  <c r="KG89" i="31"/>
  <c r="KF89" i="31"/>
  <c r="KE89" i="31"/>
  <c r="KD89" i="31"/>
  <c r="KB89" i="31"/>
  <c r="KA89" i="31"/>
  <c r="JZ89" i="31"/>
  <c r="JY89" i="31"/>
  <c r="JW89" i="31"/>
  <c r="JV89" i="31"/>
  <c r="JU89" i="31"/>
  <c r="JT89" i="31"/>
  <c r="JR89" i="31"/>
  <c r="JQ89" i="31"/>
  <c r="JP89" i="31"/>
  <c r="JO89" i="31"/>
  <c r="JM89" i="31"/>
  <c r="JL89" i="31"/>
  <c r="JK89" i="31"/>
  <c r="JJ89" i="31"/>
  <c r="JH89" i="31"/>
  <c r="JG89" i="31"/>
  <c r="JF89" i="31"/>
  <c r="JE89" i="31"/>
  <c r="JC89" i="31"/>
  <c r="JB89" i="31"/>
  <c r="JA89" i="31"/>
  <c r="IZ89" i="31"/>
  <c r="IX89" i="31"/>
  <c r="IW89" i="31"/>
  <c r="IV89" i="31"/>
  <c r="IU89" i="31"/>
  <c r="IS89" i="31"/>
  <c r="IR89" i="31"/>
  <c r="IQ89" i="31"/>
  <c r="IP89" i="31"/>
  <c r="IN89" i="31"/>
  <c r="IM89" i="31"/>
  <c r="IL89" i="31"/>
  <c r="IK89" i="31"/>
  <c r="II89" i="31"/>
  <c r="IH89" i="31"/>
  <c r="IG89" i="31"/>
  <c r="IF89" i="31"/>
  <c r="ID89" i="31"/>
  <c r="IC89" i="31"/>
  <c r="IB89" i="31"/>
  <c r="IA89" i="31"/>
  <c r="HY89" i="31"/>
  <c r="HX89" i="31"/>
  <c r="HW89" i="31"/>
  <c r="HV89" i="31"/>
  <c r="HT89" i="31"/>
  <c r="HS89" i="31"/>
  <c r="HR89" i="31"/>
  <c r="HQ89" i="31"/>
  <c r="HO89" i="31"/>
  <c r="HN89" i="31"/>
  <c r="HM89" i="31"/>
  <c r="HL89" i="31"/>
  <c r="HJ89" i="31"/>
  <c r="HI89" i="31"/>
  <c r="HH89" i="31"/>
  <c r="HG89" i="31"/>
  <c r="HE89" i="31"/>
  <c r="HD89" i="31"/>
  <c r="HC89" i="31"/>
  <c r="HB89" i="31"/>
  <c r="GZ89" i="31"/>
  <c r="GY89" i="31"/>
  <c r="GX89" i="31"/>
  <c r="GW89" i="31"/>
  <c r="GU89" i="31"/>
  <c r="GT89" i="31"/>
  <c r="GS89" i="31"/>
  <c r="GR89" i="31"/>
  <c r="GP89" i="31"/>
  <c r="GO89" i="31"/>
  <c r="GN89" i="31"/>
  <c r="GM89" i="31"/>
  <c r="GK89" i="31"/>
  <c r="GJ89" i="31"/>
  <c r="GI89" i="31"/>
  <c r="GH89" i="31"/>
  <c r="GF89" i="31"/>
  <c r="GE89" i="31"/>
  <c r="GD89" i="31"/>
  <c r="GC89" i="31"/>
  <c r="GA89" i="31"/>
  <c r="FZ89" i="31"/>
  <c r="FY89" i="31"/>
  <c r="FX89" i="31"/>
  <c r="FV89" i="31"/>
  <c r="FU89" i="31"/>
  <c r="FT89" i="31"/>
  <c r="FS89" i="31"/>
  <c r="FQ89" i="31"/>
  <c r="FP89" i="31"/>
  <c r="FO89" i="31"/>
  <c r="FN89" i="31"/>
  <c r="FL89" i="31"/>
  <c r="FK89" i="31"/>
  <c r="FJ89" i="31"/>
  <c r="FI89" i="31"/>
  <c r="FG89" i="31"/>
  <c r="FF89" i="31"/>
  <c r="FE89" i="31"/>
  <c r="FD89" i="31"/>
  <c r="FB89" i="31"/>
  <c r="FA89" i="31"/>
  <c r="EZ89" i="31"/>
  <c r="EY89" i="31"/>
  <c r="EW89" i="31"/>
  <c r="EV89" i="31"/>
  <c r="EU89" i="31"/>
  <c r="ET89" i="31"/>
  <c r="ER89" i="31"/>
  <c r="EQ89" i="31"/>
  <c r="EP89" i="31"/>
  <c r="EO89" i="31"/>
  <c r="EM89" i="31"/>
  <c r="EL89" i="31"/>
  <c r="EK89" i="31"/>
  <c r="EJ89" i="31"/>
  <c r="EH89" i="31"/>
  <c r="EG89" i="31"/>
  <c r="EF89" i="31"/>
  <c r="EE89" i="31"/>
  <c r="EC89" i="31"/>
  <c r="EB89" i="31"/>
  <c r="EA89" i="31"/>
  <c r="DZ89" i="31"/>
  <c r="DX89" i="31"/>
  <c r="DW89" i="31"/>
  <c r="DV89" i="31"/>
  <c r="DU89" i="31"/>
  <c r="DS89" i="31"/>
  <c r="DR89" i="31"/>
  <c r="DQ89" i="31"/>
  <c r="DP89" i="31"/>
  <c r="DN89" i="31"/>
  <c r="DM89" i="31"/>
  <c r="DL89" i="31"/>
  <c r="DK89" i="31"/>
  <c r="DI89" i="31"/>
  <c r="DH89" i="31"/>
  <c r="DG89" i="31"/>
  <c r="DF89" i="31"/>
  <c r="DD89" i="31"/>
  <c r="DC89" i="31"/>
  <c r="DB89" i="31"/>
  <c r="DA89" i="31"/>
  <c r="CY89" i="31"/>
  <c r="CX89" i="31"/>
  <c r="CW89" i="31"/>
  <c r="CV89" i="31"/>
  <c r="CT89" i="31"/>
  <c r="CS89" i="31"/>
  <c r="CR89" i="31"/>
  <c r="CQ89" i="31"/>
  <c r="CO89" i="31"/>
  <c r="CN89" i="31"/>
  <c r="CM89" i="31"/>
  <c r="CL89" i="31"/>
  <c r="CJ89" i="31"/>
  <c r="CI89" i="31"/>
  <c r="CH89" i="31"/>
  <c r="CG89" i="31"/>
  <c r="CE89" i="31"/>
  <c r="CD89" i="31"/>
  <c r="CC89" i="31"/>
  <c r="CB89" i="31"/>
  <c r="BZ89" i="31"/>
  <c r="BY89" i="31"/>
  <c r="BX89" i="31"/>
  <c r="BW89" i="31"/>
  <c r="BU89" i="31"/>
  <c r="BT89" i="31"/>
  <c r="BS89" i="31"/>
  <c r="BR89" i="31"/>
  <c r="BP89" i="31"/>
  <c r="BO89" i="31"/>
  <c r="BN89" i="31"/>
  <c r="BM89" i="31"/>
  <c r="BK89" i="31"/>
  <c r="BJ89" i="31"/>
  <c r="BI89" i="31"/>
  <c r="BH89" i="31"/>
  <c r="BF89" i="31"/>
  <c r="BE89" i="31"/>
  <c r="BD89" i="31"/>
  <c r="BC89" i="31"/>
  <c r="BA89" i="31"/>
  <c r="AZ89" i="31"/>
  <c r="AY89" i="31"/>
  <c r="AX89" i="31"/>
  <c r="AV89" i="31"/>
  <c r="AU89" i="31"/>
  <c r="AT89" i="31"/>
  <c r="AS89" i="31"/>
  <c r="AQ89" i="31"/>
  <c r="AP89" i="31"/>
  <c r="AO89" i="31"/>
  <c r="AN89" i="31"/>
  <c r="AL89" i="31"/>
  <c r="AK89" i="31"/>
  <c r="AJ89" i="31"/>
  <c r="AI89" i="31"/>
  <c r="AG89" i="31"/>
  <c r="AF89" i="31"/>
  <c r="AE89" i="31"/>
  <c r="AD89" i="31"/>
  <c r="SA88" i="31"/>
  <c r="RY88" i="31"/>
  <c r="RX88" i="31"/>
  <c r="RW88" i="31"/>
  <c r="RV88" i="31"/>
  <c r="RT88" i="31"/>
  <c r="RS88" i="31"/>
  <c r="RR88" i="31"/>
  <c r="RQ88" i="31"/>
  <c r="RO88" i="31"/>
  <c r="RN88" i="31"/>
  <c r="RM88" i="31"/>
  <c r="RL88" i="31"/>
  <c r="RJ88" i="31"/>
  <c r="RI88" i="31"/>
  <c r="RH88" i="31"/>
  <c r="RG88" i="31"/>
  <c r="RE88" i="31"/>
  <c r="RD88" i="31"/>
  <c r="RC88" i="31"/>
  <c r="RB88" i="31"/>
  <c r="QZ88" i="31"/>
  <c r="QY88" i="31"/>
  <c r="QX88" i="31"/>
  <c r="QW88" i="31"/>
  <c r="QU88" i="31"/>
  <c r="QT88" i="31"/>
  <c r="QS88" i="31"/>
  <c r="QR88" i="31"/>
  <c r="QP88" i="31"/>
  <c r="QO88" i="31"/>
  <c r="QN88" i="31"/>
  <c r="QM88" i="31"/>
  <c r="QK88" i="31"/>
  <c r="QJ88" i="31"/>
  <c r="QI88" i="31"/>
  <c r="QH88" i="31"/>
  <c r="QF88" i="31"/>
  <c r="QE88" i="31"/>
  <c r="QD88" i="31"/>
  <c r="QC88" i="31"/>
  <c r="QA88" i="31"/>
  <c r="PZ88" i="31"/>
  <c r="PY88" i="31"/>
  <c r="PX88" i="31"/>
  <c r="PV88" i="31"/>
  <c r="PU88" i="31"/>
  <c r="PT88" i="31"/>
  <c r="PS88" i="31"/>
  <c r="PQ88" i="31"/>
  <c r="PP88" i="31"/>
  <c r="PO88" i="31"/>
  <c r="PN88" i="31"/>
  <c r="PL88" i="31"/>
  <c r="PK88" i="31"/>
  <c r="PJ88" i="31"/>
  <c r="PI88" i="31"/>
  <c r="PG88" i="31"/>
  <c r="PF88" i="31"/>
  <c r="PE88" i="31"/>
  <c r="PD88" i="31"/>
  <c r="PB88" i="31"/>
  <c r="PA88" i="31"/>
  <c r="OZ88" i="31"/>
  <c r="OY88" i="31"/>
  <c r="OW88" i="31"/>
  <c r="OV88" i="31"/>
  <c r="OU88" i="31"/>
  <c r="OT88" i="31"/>
  <c r="OR88" i="31"/>
  <c r="OQ88" i="31"/>
  <c r="OP88" i="31"/>
  <c r="OO88" i="31"/>
  <c r="OM88" i="31"/>
  <c r="OL88" i="31"/>
  <c r="OK88" i="31"/>
  <c r="OJ88" i="31"/>
  <c r="OH88" i="31"/>
  <c r="OG88" i="31"/>
  <c r="OF88" i="31"/>
  <c r="OE88" i="31"/>
  <c r="OC88" i="31"/>
  <c r="OB88" i="31"/>
  <c r="OA88" i="31"/>
  <c r="NZ88" i="31"/>
  <c r="NX88" i="31"/>
  <c r="NW88" i="31"/>
  <c r="NV88" i="31"/>
  <c r="NU88" i="31"/>
  <c r="NS88" i="31"/>
  <c r="NR88" i="31"/>
  <c r="NQ88" i="31"/>
  <c r="NP88" i="31"/>
  <c r="NN88" i="31"/>
  <c r="NM88" i="31"/>
  <c r="NL88" i="31"/>
  <c r="NK88" i="31"/>
  <c r="NI88" i="31"/>
  <c r="NH88" i="31"/>
  <c r="NG88" i="31"/>
  <c r="NF88" i="31"/>
  <c r="ND88" i="31"/>
  <c r="NC88" i="31"/>
  <c r="NB88" i="31"/>
  <c r="NA88" i="31"/>
  <c r="MY88" i="31"/>
  <c r="MX88" i="31"/>
  <c r="MW88" i="31"/>
  <c r="MV88" i="31"/>
  <c r="MT88" i="31"/>
  <c r="MS88" i="31"/>
  <c r="MR88" i="31"/>
  <c r="MQ88" i="31"/>
  <c r="MO88" i="31"/>
  <c r="MN88" i="31"/>
  <c r="MM88" i="31"/>
  <c r="ML88" i="31"/>
  <c r="MJ88" i="31"/>
  <c r="MI88" i="31"/>
  <c r="MH88" i="31"/>
  <c r="MG88" i="31"/>
  <c r="ME88" i="31"/>
  <c r="MD88" i="31"/>
  <c r="MC88" i="31"/>
  <c r="MB88" i="31"/>
  <c r="LZ88" i="31"/>
  <c r="LY88" i="31"/>
  <c r="LX88" i="31"/>
  <c r="LW88" i="31"/>
  <c r="LU88" i="31"/>
  <c r="LT88" i="31"/>
  <c r="LS88" i="31"/>
  <c r="LR88" i="31"/>
  <c r="LP88" i="31"/>
  <c r="LO88" i="31"/>
  <c r="LN88" i="31"/>
  <c r="LM88" i="31"/>
  <c r="LK88" i="31"/>
  <c r="LJ88" i="31"/>
  <c r="LI88" i="31"/>
  <c r="LH88" i="31"/>
  <c r="LF88" i="31"/>
  <c r="LE88" i="31"/>
  <c r="LD88" i="31"/>
  <c r="LC88" i="31"/>
  <c r="LA88" i="31"/>
  <c r="KZ88" i="31"/>
  <c r="KY88" i="31"/>
  <c r="KX88" i="31"/>
  <c r="KV88" i="31"/>
  <c r="KU88" i="31"/>
  <c r="KT88" i="31"/>
  <c r="KS88" i="31"/>
  <c r="KQ88" i="31"/>
  <c r="KP88" i="31"/>
  <c r="KO88" i="31"/>
  <c r="KN88" i="31"/>
  <c r="KL88" i="31"/>
  <c r="KK88" i="31"/>
  <c r="KJ88" i="31"/>
  <c r="KI88" i="31"/>
  <c r="KG88" i="31"/>
  <c r="KF88" i="31"/>
  <c r="KE88" i="31"/>
  <c r="KD88" i="31"/>
  <c r="KB88" i="31"/>
  <c r="KA88" i="31"/>
  <c r="JZ88" i="31"/>
  <c r="JY88" i="31"/>
  <c r="JW88" i="31"/>
  <c r="JV88" i="31"/>
  <c r="JU88" i="31"/>
  <c r="JT88" i="31"/>
  <c r="JR88" i="31"/>
  <c r="JQ88" i="31"/>
  <c r="JP88" i="31"/>
  <c r="JO88" i="31"/>
  <c r="JM88" i="31"/>
  <c r="JL88" i="31"/>
  <c r="JK88" i="31"/>
  <c r="JJ88" i="31"/>
  <c r="JH88" i="31"/>
  <c r="JG88" i="31"/>
  <c r="JF88" i="31"/>
  <c r="JE88" i="31"/>
  <c r="JC88" i="31"/>
  <c r="JB88" i="31"/>
  <c r="JA88" i="31"/>
  <c r="IZ88" i="31"/>
  <c r="IX88" i="31"/>
  <c r="IW88" i="31"/>
  <c r="IV88" i="31"/>
  <c r="IU88" i="31"/>
  <c r="IS88" i="31"/>
  <c r="IR88" i="31"/>
  <c r="IQ88" i="31"/>
  <c r="IP88" i="31"/>
  <c r="IN88" i="31"/>
  <c r="IM88" i="31"/>
  <c r="IL88" i="31"/>
  <c r="IK88" i="31"/>
  <c r="II88" i="31"/>
  <c r="IH88" i="31"/>
  <c r="IG88" i="31"/>
  <c r="IF88" i="31"/>
  <c r="ID88" i="31"/>
  <c r="IC88" i="31"/>
  <c r="IB88" i="31"/>
  <c r="IA88" i="31"/>
  <c r="HY88" i="31"/>
  <c r="HX88" i="31"/>
  <c r="HW88" i="31"/>
  <c r="HV88" i="31"/>
  <c r="HT88" i="31"/>
  <c r="HS88" i="31"/>
  <c r="HR88" i="31"/>
  <c r="HQ88" i="31"/>
  <c r="HO88" i="31"/>
  <c r="HN88" i="31"/>
  <c r="HM88" i="31"/>
  <c r="HL88" i="31"/>
  <c r="HJ88" i="31"/>
  <c r="HI88" i="31"/>
  <c r="HH88" i="31"/>
  <c r="HG88" i="31"/>
  <c r="HE88" i="31"/>
  <c r="HD88" i="31"/>
  <c r="HC88" i="31"/>
  <c r="HB88" i="31"/>
  <c r="GZ88" i="31"/>
  <c r="GY88" i="31"/>
  <c r="GX88" i="31"/>
  <c r="GW88" i="31"/>
  <c r="GU88" i="31"/>
  <c r="GT88" i="31"/>
  <c r="GS88" i="31"/>
  <c r="GR88" i="31"/>
  <c r="GP88" i="31"/>
  <c r="GO88" i="31"/>
  <c r="GN88" i="31"/>
  <c r="GM88" i="31"/>
  <c r="GK88" i="31"/>
  <c r="GJ88" i="31"/>
  <c r="GI88" i="31"/>
  <c r="GH88" i="31"/>
  <c r="GF88" i="31"/>
  <c r="GE88" i="31"/>
  <c r="GD88" i="31"/>
  <c r="GC88" i="31"/>
  <c r="GA88" i="31"/>
  <c r="FZ88" i="31"/>
  <c r="FY88" i="31"/>
  <c r="FX88" i="31"/>
  <c r="FV88" i="31"/>
  <c r="FU88" i="31"/>
  <c r="FT88" i="31"/>
  <c r="FS88" i="31"/>
  <c r="FQ88" i="31"/>
  <c r="FP88" i="31"/>
  <c r="FO88" i="31"/>
  <c r="FN88" i="31"/>
  <c r="FL88" i="31"/>
  <c r="FK88" i="31"/>
  <c r="FJ88" i="31"/>
  <c r="FI88" i="31"/>
  <c r="FG88" i="31"/>
  <c r="FF88" i="31"/>
  <c r="FE88" i="31"/>
  <c r="FD88" i="31"/>
  <c r="FB88" i="31"/>
  <c r="FA88" i="31"/>
  <c r="EZ88" i="31"/>
  <c r="EY88" i="31"/>
  <c r="EW88" i="31"/>
  <c r="EV88" i="31"/>
  <c r="EU88" i="31"/>
  <c r="ET88" i="31"/>
  <c r="ER88" i="31"/>
  <c r="EQ88" i="31"/>
  <c r="EP88" i="31"/>
  <c r="EO88" i="31"/>
  <c r="EM88" i="31"/>
  <c r="EL88" i="31"/>
  <c r="EK88" i="31"/>
  <c r="EJ88" i="31"/>
  <c r="EH88" i="31"/>
  <c r="EG88" i="31"/>
  <c r="EF88" i="31"/>
  <c r="EE88" i="31"/>
  <c r="EC88" i="31"/>
  <c r="EB88" i="31"/>
  <c r="EA88" i="31"/>
  <c r="DZ88" i="31"/>
  <c r="DX88" i="31"/>
  <c r="DW88" i="31"/>
  <c r="DV88" i="31"/>
  <c r="DU88" i="31"/>
  <c r="DS88" i="31"/>
  <c r="DR88" i="31"/>
  <c r="DQ88" i="31"/>
  <c r="DP88" i="31"/>
  <c r="DN88" i="31"/>
  <c r="DM88" i="31"/>
  <c r="DL88" i="31"/>
  <c r="DK88" i="31"/>
  <c r="DI88" i="31"/>
  <c r="DH88" i="31"/>
  <c r="DG88" i="31"/>
  <c r="DF88" i="31"/>
  <c r="DD88" i="31"/>
  <c r="DC88" i="31"/>
  <c r="DB88" i="31"/>
  <c r="DA88" i="31"/>
  <c r="CY88" i="31"/>
  <c r="CX88" i="31"/>
  <c r="CW88" i="31"/>
  <c r="CV88" i="31"/>
  <c r="CT88" i="31"/>
  <c r="CS88" i="31"/>
  <c r="CR88" i="31"/>
  <c r="CQ88" i="31"/>
  <c r="CO88" i="31"/>
  <c r="CN88" i="31"/>
  <c r="CM88" i="31"/>
  <c r="CL88" i="31"/>
  <c r="CJ88" i="31"/>
  <c r="CI88" i="31"/>
  <c r="CH88" i="31"/>
  <c r="CG88" i="31"/>
  <c r="CE88" i="31"/>
  <c r="CD88" i="31"/>
  <c r="CC88" i="31"/>
  <c r="CB88" i="31"/>
  <c r="BZ88" i="31"/>
  <c r="BY88" i="31"/>
  <c r="BX88" i="31"/>
  <c r="BW88" i="31"/>
  <c r="BU88" i="31"/>
  <c r="BT88" i="31"/>
  <c r="BS88" i="31"/>
  <c r="BR88" i="31"/>
  <c r="BP88" i="31"/>
  <c r="BO88" i="31"/>
  <c r="BN88" i="31"/>
  <c r="BM88" i="31"/>
  <c r="BK88" i="31"/>
  <c r="BJ88" i="31"/>
  <c r="BI88" i="31"/>
  <c r="BH88" i="31"/>
  <c r="BF88" i="31"/>
  <c r="BE88" i="31"/>
  <c r="BD88" i="31"/>
  <c r="BC88" i="31"/>
  <c r="BA88" i="31"/>
  <c r="AZ88" i="31"/>
  <c r="AY88" i="31"/>
  <c r="AX88" i="31"/>
  <c r="AV88" i="31"/>
  <c r="AU88" i="31"/>
  <c r="AT88" i="31"/>
  <c r="AS88" i="31"/>
  <c r="AQ88" i="31"/>
  <c r="AP88" i="31"/>
  <c r="AO88" i="31"/>
  <c r="AN88" i="31"/>
  <c r="AL88" i="31"/>
  <c r="AK88" i="31"/>
  <c r="AJ88" i="31"/>
  <c r="AI88" i="31"/>
  <c r="AG88" i="31"/>
  <c r="AF88" i="31"/>
  <c r="AE88" i="31"/>
  <c r="AD88" i="31"/>
  <c r="SA86" i="31"/>
  <c r="RY86" i="31"/>
  <c r="RX86" i="31"/>
  <c r="RW86" i="31"/>
  <c r="RV86" i="31"/>
  <c r="RT86" i="31"/>
  <c r="RS86" i="31"/>
  <c r="RR86" i="31"/>
  <c r="RQ86" i="31"/>
  <c r="RO86" i="31"/>
  <c r="RN86" i="31"/>
  <c r="RM86" i="31"/>
  <c r="RL86" i="31"/>
  <c r="RJ86" i="31"/>
  <c r="RI86" i="31"/>
  <c r="RH86" i="31"/>
  <c r="RG86" i="31"/>
  <c r="RE86" i="31"/>
  <c r="RD86" i="31"/>
  <c r="RC86" i="31"/>
  <c r="RB86" i="31"/>
  <c r="QZ86" i="31"/>
  <c r="QY86" i="31"/>
  <c r="QX86" i="31"/>
  <c r="QW86" i="31"/>
  <c r="QU86" i="31"/>
  <c r="QT86" i="31"/>
  <c r="QS86" i="31"/>
  <c r="QR86" i="31"/>
  <c r="QP86" i="31"/>
  <c r="QO86" i="31"/>
  <c r="QN86" i="31"/>
  <c r="QM86" i="31"/>
  <c r="QK86" i="31"/>
  <c r="QJ86" i="31"/>
  <c r="QI86" i="31"/>
  <c r="QH86" i="31"/>
  <c r="QF86" i="31"/>
  <c r="QE86" i="31"/>
  <c r="QD86" i="31"/>
  <c r="QC86" i="31"/>
  <c r="QA86" i="31"/>
  <c r="PZ86" i="31"/>
  <c r="PY86" i="31"/>
  <c r="PX86" i="31"/>
  <c r="PV86" i="31"/>
  <c r="PU86" i="31"/>
  <c r="PT86" i="31"/>
  <c r="PS86" i="31"/>
  <c r="PQ86" i="31"/>
  <c r="PP86" i="31"/>
  <c r="PO86" i="31"/>
  <c r="PN86" i="31"/>
  <c r="PL86" i="31"/>
  <c r="PK86" i="31"/>
  <c r="PJ86" i="31"/>
  <c r="PI86" i="31"/>
  <c r="PG86" i="31"/>
  <c r="PF86" i="31"/>
  <c r="PE86" i="31"/>
  <c r="PD86" i="31"/>
  <c r="PB86" i="31"/>
  <c r="PA86" i="31"/>
  <c r="OZ86" i="31"/>
  <c r="OY86" i="31"/>
  <c r="OW86" i="31"/>
  <c r="OV86" i="31"/>
  <c r="OU86" i="31"/>
  <c r="OT86" i="31"/>
  <c r="OR86" i="31"/>
  <c r="OQ86" i="31"/>
  <c r="OP86" i="31"/>
  <c r="OO86" i="31"/>
  <c r="OM86" i="31"/>
  <c r="OL86" i="31"/>
  <c r="OK86" i="31"/>
  <c r="OJ86" i="31"/>
  <c r="OH86" i="31"/>
  <c r="OG86" i="31"/>
  <c r="OF86" i="31"/>
  <c r="OE86" i="31"/>
  <c r="OC86" i="31"/>
  <c r="OB86" i="31"/>
  <c r="OA86" i="31"/>
  <c r="NZ86" i="31"/>
  <c r="NX86" i="31"/>
  <c r="NW86" i="31"/>
  <c r="NV86" i="31"/>
  <c r="NU86" i="31"/>
  <c r="NS86" i="31"/>
  <c r="NR86" i="31"/>
  <c r="NQ86" i="31"/>
  <c r="NP86" i="31"/>
  <c r="NN86" i="31"/>
  <c r="NM86" i="31"/>
  <c r="NL86" i="31"/>
  <c r="NK86" i="31"/>
  <c r="NI86" i="31"/>
  <c r="NH86" i="31"/>
  <c r="NG86" i="31"/>
  <c r="NF86" i="31"/>
  <c r="ND86" i="31"/>
  <c r="NC86" i="31"/>
  <c r="NB86" i="31"/>
  <c r="NA86" i="31"/>
  <c r="MY86" i="31"/>
  <c r="MX86" i="31"/>
  <c r="MW86" i="31"/>
  <c r="MV86" i="31"/>
  <c r="MT86" i="31"/>
  <c r="MS86" i="31"/>
  <c r="MR86" i="31"/>
  <c r="MQ86" i="31"/>
  <c r="MO86" i="31"/>
  <c r="MN86" i="31"/>
  <c r="MM86" i="31"/>
  <c r="ML86" i="31"/>
  <c r="MJ86" i="31"/>
  <c r="MI86" i="31"/>
  <c r="MH86" i="31"/>
  <c r="MG86" i="31"/>
  <c r="ME86" i="31"/>
  <c r="MD86" i="31"/>
  <c r="MC86" i="31"/>
  <c r="MB86" i="31"/>
  <c r="LZ86" i="31"/>
  <c r="LY86" i="31"/>
  <c r="LX86" i="31"/>
  <c r="LW86" i="31"/>
  <c r="LU86" i="31"/>
  <c r="LT86" i="31"/>
  <c r="LS86" i="31"/>
  <c r="LR86" i="31"/>
  <c r="LP86" i="31"/>
  <c r="LO86" i="31"/>
  <c r="LN86" i="31"/>
  <c r="LM86" i="31"/>
  <c r="LK86" i="31"/>
  <c r="LJ86" i="31"/>
  <c r="LI86" i="31"/>
  <c r="LH86" i="31"/>
  <c r="LF86" i="31"/>
  <c r="LE86" i="31"/>
  <c r="LD86" i="31"/>
  <c r="LC86" i="31"/>
  <c r="LA86" i="31"/>
  <c r="KZ86" i="31"/>
  <c r="KY86" i="31"/>
  <c r="KX86" i="31"/>
  <c r="KV86" i="31"/>
  <c r="KU86" i="31"/>
  <c r="KT86" i="31"/>
  <c r="KS86" i="31"/>
  <c r="KQ86" i="31"/>
  <c r="KP86" i="31"/>
  <c r="KO86" i="31"/>
  <c r="KN86" i="31"/>
  <c r="KL86" i="31"/>
  <c r="KK86" i="31"/>
  <c r="KJ86" i="31"/>
  <c r="KI86" i="31"/>
  <c r="KG86" i="31"/>
  <c r="KF86" i="31"/>
  <c r="KE86" i="31"/>
  <c r="KD86" i="31"/>
  <c r="KB86" i="31"/>
  <c r="KA86" i="31"/>
  <c r="JZ86" i="31"/>
  <c r="JY86" i="31"/>
  <c r="JW86" i="31"/>
  <c r="JV86" i="31"/>
  <c r="JU86" i="31"/>
  <c r="JT86" i="31"/>
  <c r="JR86" i="31"/>
  <c r="JQ86" i="31"/>
  <c r="JP86" i="31"/>
  <c r="JO86" i="31"/>
  <c r="JM86" i="31"/>
  <c r="JL86" i="31"/>
  <c r="JK86" i="31"/>
  <c r="JJ86" i="31"/>
  <c r="JH86" i="31"/>
  <c r="JG86" i="31"/>
  <c r="JF86" i="31"/>
  <c r="JE86" i="31"/>
  <c r="JC86" i="31"/>
  <c r="JB86" i="31"/>
  <c r="JA86" i="31"/>
  <c r="IZ86" i="31"/>
  <c r="IX86" i="31"/>
  <c r="IW86" i="31"/>
  <c r="IV86" i="31"/>
  <c r="IU86" i="31"/>
  <c r="IS86" i="31"/>
  <c r="IR86" i="31"/>
  <c r="IQ86" i="31"/>
  <c r="IP86" i="31"/>
  <c r="IN86" i="31"/>
  <c r="IM86" i="31"/>
  <c r="IL86" i="31"/>
  <c r="IK86" i="31"/>
  <c r="II86" i="31"/>
  <c r="IH86" i="31"/>
  <c r="IG86" i="31"/>
  <c r="IF86" i="31"/>
  <c r="ID86" i="31"/>
  <c r="IC86" i="31"/>
  <c r="IB86" i="31"/>
  <c r="IA86" i="31"/>
  <c r="HY86" i="31"/>
  <c r="HX86" i="31"/>
  <c r="HW86" i="31"/>
  <c r="HV86" i="31"/>
  <c r="HT86" i="31"/>
  <c r="HS86" i="31"/>
  <c r="HR86" i="31"/>
  <c r="HQ86" i="31"/>
  <c r="HO86" i="31"/>
  <c r="HN86" i="31"/>
  <c r="HM86" i="31"/>
  <c r="HL86" i="31"/>
  <c r="HJ86" i="31"/>
  <c r="HI86" i="31"/>
  <c r="HH86" i="31"/>
  <c r="HG86" i="31"/>
  <c r="HE86" i="31"/>
  <c r="HD86" i="31"/>
  <c r="HC86" i="31"/>
  <c r="HB86" i="31"/>
  <c r="GZ86" i="31"/>
  <c r="GY86" i="31"/>
  <c r="GX86" i="31"/>
  <c r="GW86" i="31"/>
  <c r="GU86" i="31"/>
  <c r="GT86" i="31"/>
  <c r="GS86" i="31"/>
  <c r="GR86" i="31"/>
  <c r="GP86" i="31"/>
  <c r="GO86" i="31"/>
  <c r="GN86" i="31"/>
  <c r="GM86" i="31"/>
  <c r="GK86" i="31"/>
  <c r="GJ86" i="31"/>
  <c r="GI86" i="31"/>
  <c r="GH86" i="31"/>
  <c r="GF86" i="31"/>
  <c r="GE86" i="31"/>
  <c r="GD86" i="31"/>
  <c r="GC86" i="31"/>
  <c r="GA86" i="31"/>
  <c r="FZ86" i="31"/>
  <c r="FY86" i="31"/>
  <c r="FX86" i="31"/>
  <c r="FV86" i="31"/>
  <c r="FU86" i="31"/>
  <c r="FT86" i="31"/>
  <c r="FS86" i="31"/>
  <c r="FQ86" i="31"/>
  <c r="FP86" i="31"/>
  <c r="FO86" i="31"/>
  <c r="FN86" i="31"/>
  <c r="FL86" i="31"/>
  <c r="FK86" i="31"/>
  <c r="FJ86" i="31"/>
  <c r="FI86" i="31"/>
  <c r="FG86" i="31"/>
  <c r="FF86" i="31"/>
  <c r="FE86" i="31"/>
  <c r="FD86" i="31"/>
  <c r="FB86" i="31"/>
  <c r="FA86" i="31"/>
  <c r="EZ86" i="31"/>
  <c r="EY86" i="31"/>
  <c r="EW86" i="31"/>
  <c r="EV86" i="31"/>
  <c r="EU86" i="31"/>
  <c r="ET86" i="31"/>
  <c r="ER86" i="31"/>
  <c r="EQ86" i="31"/>
  <c r="EP86" i="31"/>
  <c r="EO86" i="31"/>
  <c r="EM86" i="31"/>
  <c r="EL86" i="31"/>
  <c r="EK86" i="31"/>
  <c r="EJ86" i="31"/>
  <c r="EH86" i="31"/>
  <c r="EG86" i="31"/>
  <c r="EF86" i="31"/>
  <c r="EE86" i="31"/>
  <c r="EC86" i="31"/>
  <c r="EB86" i="31"/>
  <c r="EA86" i="31"/>
  <c r="DZ86" i="31"/>
  <c r="DX86" i="31"/>
  <c r="DW86" i="31"/>
  <c r="DV86" i="31"/>
  <c r="DU86" i="31"/>
  <c r="DS86" i="31"/>
  <c r="DR86" i="31"/>
  <c r="DQ86" i="31"/>
  <c r="DP86" i="31"/>
  <c r="DN86" i="31"/>
  <c r="DM86" i="31"/>
  <c r="DL86" i="31"/>
  <c r="DK86" i="31"/>
  <c r="DI86" i="31"/>
  <c r="DH86" i="31"/>
  <c r="DG86" i="31"/>
  <c r="DF86" i="31"/>
  <c r="DD86" i="31"/>
  <c r="DC86" i="31"/>
  <c r="DB86" i="31"/>
  <c r="DA86" i="31"/>
  <c r="CY86" i="31"/>
  <c r="CX86" i="31"/>
  <c r="CW86" i="31"/>
  <c r="CV86" i="31"/>
  <c r="CT86" i="31"/>
  <c r="CS86" i="31"/>
  <c r="CR86" i="31"/>
  <c r="CQ86" i="31"/>
  <c r="CO86" i="31"/>
  <c r="CN86" i="31"/>
  <c r="CM86" i="31"/>
  <c r="CL86" i="31"/>
  <c r="CJ86" i="31"/>
  <c r="CI86" i="31"/>
  <c r="CH86" i="31"/>
  <c r="CG86" i="31"/>
  <c r="CE86" i="31"/>
  <c r="CD86" i="31"/>
  <c r="CC86" i="31"/>
  <c r="CB86" i="31"/>
  <c r="BZ86" i="31"/>
  <c r="BY86" i="31"/>
  <c r="BX86" i="31"/>
  <c r="BW86" i="31"/>
  <c r="BU86" i="31"/>
  <c r="BT86" i="31"/>
  <c r="BS86" i="31"/>
  <c r="BR86" i="31"/>
  <c r="BP86" i="31"/>
  <c r="BO86" i="31"/>
  <c r="BN86" i="31"/>
  <c r="BM86" i="31"/>
  <c r="BK86" i="31"/>
  <c r="BJ86" i="31"/>
  <c r="BI86" i="31"/>
  <c r="BH86" i="31"/>
  <c r="BF86" i="31"/>
  <c r="BE86" i="31"/>
  <c r="BD86" i="31"/>
  <c r="BC86" i="31"/>
  <c r="BA86" i="31"/>
  <c r="AZ86" i="31"/>
  <c r="AY86" i="31"/>
  <c r="AX86" i="31"/>
  <c r="AV86" i="31"/>
  <c r="AU86" i="31"/>
  <c r="AT86" i="31"/>
  <c r="AS86" i="31"/>
  <c r="AQ86" i="31"/>
  <c r="AP86" i="31"/>
  <c r="AO86" i="31"/>
  <c r="AN86" i="31"/>
  <c r="AL86" i="31"/>
  <c r="AK86" i="31"/>
  <c r="AJ86" i="31"/>
  <c r="AI86" i="31"/>
  <c r="AG86" i="31"/>
  <c r="AF86" i="31"/>
  <c r="AE86" i="31"/>
  <c r="AD86" i="31"/>
  <c r="SA85" i="31"/>
  <c r="RY85" i="31"/>
  <c r="RX85" i="31"/>
  <c r="RW85" i="31"/>
  <c r="RV85" i="31"/>
  <c r="RT85" i="31"/>
  <c r="RS85" i="31"/>
  <c r="RR85" i="31"/>
  <c r="RQ85" i="31"/>
  <c r="RO85" i="31"/>
  <c r="RN85" i="31"/>
  <c r="RM85" i="31"/>
  <c r="RL85" i="31"/>
  <c r="RJ85" i="31"/>
  <c r="RI85" i="31"/>
  <c r="RH85" i="31"/>
  <c r="RG85" i="31"/>
  <c r="RE85" i="31"/>
  <c r="RD85" i="31"/>
  <c r="RC85" i="31"/>
  <c r="RB85" i="31"/>
  <c r="QZ85" i="31"/>
  <c r="QY85" i="31"/>
  <c r="QX85" i="31"/>
  <c r="QW85" i="31"/>
  <c r="QU85" i="31"/>
  <c r="QT85" i="31"/>
  <c r="QS85" i="31"/>
  <c r="QR85" i="31"/>
  <c r="QP85" i="31"/>
  <c r="QO85" i="31"/>
  <c r="QN85" i="31"/>
  <c r="QM85" i="31"/>
  <c r="QK85" i="31"/>
  <c r="QJ85" i="31"/>
  <c r="QI85" i="31"/>
  <c r="QH85" i="31"/>
  <c r="QF85" i="31"/>
  <c r="QE85" i="31"/>
  <c r="QD85" i="31"/>
  <c r="QC85" i="31"/>
  <c r="QA85" i="31"/>
  <c r="PZ85" i="31"/>
  <c r="PY85" i="31"/>
  <c r="PX85" i="31"/>
  <c r="PV85" i="31"/>
  <c r="PU85" i="31"/>
  <c r="PT85" i="31"/>
  <c r="PS85" i="31"/>
  <c r="PQ85" i="31"/>
  <c r="PP85" i="31"/>
  <c r="PO85" i="31"/>
  <c r="PN85" i="31"/>
  <c r="PL85" i="31"/>
  <c r="PK85" i="31"/>
  <c r="PJ85" i="31"/>
  <c r="PI85" i="31"/>
  <c r="PG85" i="31"/>
  <c r="PF85" i="31"/>
  <c r="PE85" i="31"/>
  <c r="PD85" i="31"/>
  <c r="PB85" i="31"/>
  <c r="PA85" i="31"/>
  <c r="OZ85" i="31"/>
  <c r="OY85" i="31"/>
  <c r="OW85" i="31"/>
  <c r="OV85" i="31"/>
  <c r="OU85" i="31"/>
  <c r="OT85" i="31"/>
  <c r="OR85" i="31"/>
  <c r="OQ85" i="31"/>
  <c r="OP85" i="31"/>
  <c r="OO85" i="31"/>
  <c r="OM85" i="31"/>
  <c r="OL85" i="31"/>
  <c r="OK85" i="31"/>
  <c r="OJ85" i="31"/>
  <c r="OH85" i="31"/>
  <c r="OG85" i="31"/>
  <c r="OF85" i="31"/>
  <c r="OE85" i="31"/>
  <c r="OC85" i="31"/>
  <c r="OB85" i="31"/>
  <c r="OA85" i="31"/>
  <c r="NZ85" i="31"/>
  <c r="NX85" i="31"/>
  <c r="NW85" i="31"/>
  <c r="NV85" i="31"/>
  <c r="NU85" i="31"/>
  <c r="NS85" i="31"/>
  <c r="NR85" i="31"/>
  <c r="NQ85" i="31"/>
  <c r="NP85" i="31"/>
  <c r="NN85" i="31"/>
  <c r="NM85" i="31"/>
  <c r="NL85" i="31"/>
  <c r="NK85" i="31"/>
  <c r="NI85" i="31"/>
  <c r="NH85" i="31"/>
  <c r="NG85" i="31"/>
  <c r="NF85" i="31"/>
  <c r="ND85" i="31"/>
  <c r="NC85" i="31"/>
  <c r="NB85" i="31"/>
  <c r="NA85" i="31"/>
  <c r="MY85" i="31"/>
  <c r="MX85" i="31"/>
  <c r="MW85" i="31"/>
  <c r="MV85" i="31"/>
  <c r="MT85" i="31"/>
  <c r="MS85" i="31"/>
  <c r="MR85" i="31"/>
  <c r="MQ85" i="31"/>
  <c r="MO85" i="31"/>
  <c r="MN85" i="31"/>
  <c r="MM85" i="31"/>
  <c r="ML85" i="31"/>
  <c r="MJ85" i="31"/>
  <c r="MI85" i="31"/>
  <c r="MH85" i="31"/>
  <c r="MG85" i="31"/>
  <c r="ME85" i="31"/>
  <c r="MD85" i="31"/>
  <c r="MC85" i="31"/>
  <c r="MB85" i="31"/>
  <c r="LZ85" i="31"/>
  <c r="LY85" i="31"/>
  <c r="LX85" i="31"/>
  <c r="LW85" i="31"/>
  <c r="LU85" i="31"/>
  <c r="LT85" i="31"/>
  <c r="LS85" i="31"/>
  <c r="LR85" i="31"/>
  <c r="LP85" i="31"/>
  <c r="LO85" i="31"/>
  <c r="LN85" i="31"/>
  <c r="LM85" i="31"/>
  <c r="LK85" i="31"/>
  <c r="LJ85" i="31"/>
  <c r="LI85" i="31"/>
  <c r="LH85" i="31"/>
  <c r="LF85" i="31"/>
  <c r="LE85" i="31"/>
  <c r="LD85" i="31"/>
  <c r="LC85" i="31"/>
  <c r="LA85" i="31"/>
  <c r="KZ85" i="31"/>
  <c r="KY85" i="31"/>
  <c r="KX85" i="31"/>
  <c r="KV85" i="31"/>
  <c r="KU85" i="31"/>
  <c r="KT85" i="31"/>
  <c r="KS85" i="31"/>
  <c r="KQ85" i="31"/>
  <c r="KP85" i="31"/>
  <c r="KO85" i="31"/>
  <c r="KN85" i="31"/>
  <c r="KL85" i="31"/>
  <c r="KK85" i="31"/>
  <c r="KJ85" i="31"/>
  <c r="KI85" i="31"/>
  <c r="KG85" i="31"/>
  <c r="KF85" i="31"/>
  <c r="KE85" i="31"/>
  <c r="KD85" i="31"/>
  <c r="KB85" i="31"/>
  <c r="KA85" i="31"/>
  <c r="JZ85" i="31"/>
  <c r="JY85" i="31"/>
  <c r="JW85" i="31"/>
  <c r="JV85" i="31"/>
  <c r="JU85" i="31"/>
  <c r="JT85" i="31"/>
  <c r="JR85" i="31"/>
  <c r="JQ85" i="31"/>
  <c r="JP85" i="31"/>
  <c r="JO85" i="31"/>
  <c r="JM85" i="31"/>
  <c r="JL85" i="31"/>
  <c r="JK85" i="31"/>
  <c r="JJ85" i="31"/>
  <c r="JH85" i="31"/>
  <c r="JG85" i="31"/>
  <c r="JF85" i="31"/>
  <c r="JE85" i="31"/>
  <c r="JC85" i="31"/>
  <c r="JB85" i="31"/>
  <c r="JA85" i="31"/>
  <c r="IZ85" i="31"/>
  <c r="IX85" i="31"/>
  <c r="IW85" i="31"/>
  <c r="IV85" i="31"/>
  <c r="IU85" i="31"/>
  <c r="IS85" i="31"/>
  <c r="IR85" i="31"/>
  <c r="IQ85" i="31"/>
  <c r="IP85" i="31"/>
  <c r="IN85" i="31"/>
  <c r="IM85" i="31"/>
  <c r="IL85" i="31"/>
  <c r="IK85" i="31"/>
  <c r="II85" i="31"/>
  <c r="IH85" i="31"/>
  <c r="IG85" i="31"/>
  <c r="IF85" i="31"/>
  <c r="ID85" i="31"/>
  <c r="IC85" i="31"/>
  <c r="IB85" i="31"/>
  <c r="IA85" i="31"/>
  <c r="HY85" i="31"/>
  <c r="HX85" i="31"/>
  <c r="HW85" i="31"/>
  <c r="HV85" i="31"/>
  <c r="HT85" i="31"/>
  <c r="HS85" i="31"/>
  <c r="HR85" i="31"/>
  <c r="HQ85" i="31"/>
  <c r="HO85" i="31"/>
  <c r="HN85" i="31"/>
  <c r="HM85" i="31"/>
  <c r="HL85" i="31"/>
  <c r="HJ85" i="31"/>
  <c r="HI85" i="31"/>
  <c r="HH85" i="31"/>
  <c r="HG85" i="31"/>
  <c r="HE85" i="31"/>
  <c r="HD85" i="31"/>
  <c r="HC85" i="31"/>
  <c r="HB85" i="31"/>
  <c r="GZ85" i="31"/>
  <c r="GY85" i="31"/>
  <c r="GX85" i="31"/>
  <c r="GW85" i="31"/>
  <c r="GU85" i="31"/>
  <c r="GT85" i="31"/>
  <c r="GS85" i="31"/>
  <c r="GR85" i="31"/>
  <c r="GP85" i="31"/>
  <c r="GO85" i="31"/>
  <c r="GN85" i="31"/>
  <c r="GM85" i="31"/>
  <c r="GK85" i="31"/>
  <c r="GJ85" i="31"/>
  <c r="GI85" i="31"/>
  <c r="GH85" i="31"/>
  <c r="GF85" i="31"/>
  <c r="GE85" i="31"/>
  <c r="GD85" i="31"/>
  <c r="GC85" i="31"/>
  <c r="GA85" i="31"/>
  <c r="FZ85" i="31"/>
  <c r="FY85" i="31"/>
  <c r="FX85" i="31"/>
  <c r="FV85" i="31"/>
  <c r="FU85" i="31"/>
  <c r="FT85" i="31"/>
  <c r="FS85" i="31"/>
  <c r="FQ85" i="31"/>
  <c r="FP85" i="31"/>
  <c r="FO85" i="31"/>
  <c r="FN85" i="31"/>
  <c r="FL85" i="31"/>
  <c r="FK85" i="31"/>
  <c r="FJ85" i="31"/>
  <c r="FI85" i="31"/>
  <c r="FG85" i="31"/>
  <c r="FF85" i="31"/>
  <c r="FE85" i="31"/>
  <c r="FD85" i="31"/>
  <c r="FB85" i="31"/>
  <c r="FA85" i="31"/>
  <c r="EZ85" i="31"/>
  <c r="EY85" i="31"/>
  <c r="EW85" i="31"/>
  <c r="EV85" i="31"/>
  <c r="EU85" i="31"/>
  <c r="ET85" i="31"/>
  <c r="ER85" i="31"/>
  <c r="EQ85" i="31"/>
  <c r="EP85" i="31"/>
  <c r="EO85" i="31"/>
  <c r="EM85" i="31"/>
  <c r="EL85" i="31"/>
  <c r="EK85" i="31"/>
  <c r="EJ85" i="31"/>
  <c r="EH85" i="31"/>
  <c r="EG85" i="31"/>
  <c r="EF85" i="31"/>
  <c r="EE85" i="31"/>
  <c r="EC85" i="31"/>
  <c r="EB85" i="31"/>
  <c r="EA85" i="31"/>
  <c r="DZ85" i="31"/>
  <c r="DX85" i="31"/>
  <c r="DW85" i="31"/>
  <c r="DV85" i="31"/>
  <c r="DU85" i="31"/>
  <c r="DS85" i="31"/>
  <c r="DR85" i="31"/>
  <c r="DQ85" i="31"/>
  <c r="DP85" i="31"/>
  <c r="DN85" i="31"/>
  <c r="DM85" i="31"/>
  <c r="DL85" i="31"/>
  <c r="DK85" i="31"/>
  <c r="DI85" i="31"/>
  <c r="DH85" i="31"/>
  <c r="DG85" i="31"/>
  <c r="DF85" i="31"/>
  <c r="DD85" i="31"/>
  <c r="DC85" i="31"/>
  <c r="DB85" i="31"/>
  <c r="DA85" i="31"/>
  <c r="CY85" i="31"/>
  <c r="CX85" i="31"/>
  <c r="CW85" i="31"/>
  <c r="CV85" i="31"/>
  <c r="CT85" i="31"/>
  <c r="CS85" i="31"/>
  <c r="CR85" i="31"/>
  <c r="CQ85" i="31"/>
  <c r="CO85" i="31"/>
  <c r="CN85" i="31"/>
  <c r="CM85" i="31"/>
  <c r="CL85" i="31"/>
  <c r="CJ85" i="31"/>
  <c r="CI85" i="31"/>
  <c r="CH85" i="31"/>
  <c r="CG85" i="31"/>
  <c r="CE85" i="31"/>
  <c r="CD85" i="31"/>
  <c r="CC85" i="31"/>
  <c r="CB85" i="31"/>
  <c r="BZ85" i="31"/>
  <c r="BY85" i="31"/>
  <c r="BX85" i="31"/>
  <c r="BW85" i="31"/>
  <c r="BU85" i="31"/>
  <c r="BT85" i="31"/>
  <c r="BS85" i="31"/>
  <c r="BR85" i="31"/>
  <c r="BP85" i="31"/>
  <c r="BO85" i="31"/>
  <c r="BN85" i="31"/>
  <c r="BM85" i="31"/>
  <c r="BK85" i="31"/>
  <c r="BJ85" i="31"/>
  <c r="BI85" i="31"/>
  <c r="BH85" i="31"/>
  <c r="BF85" i="31"/>
  <c r="BE85" i="31"/>
  <c r="BD85" i="31"/>
  <c r="BC85" i="31"/>
  <c r="BA85" i="31"/>
  <c r="AZ85" i="31"/>
  <c r="AY85" i="31"/>
  <c r="AX85" i="31"/>
  <c r="AV85" i="31"/>
  <c r="AU85" i="31"/>
  <c r="AT85" i="31"/>
  <c r="AS85" i="31"/>
  <c r="AQ85" i="31"/>
  <c r="AP85" i="31"/>
  <c r="AO85" i="31"/>
  <c r="AN85" i="31"/>
  <c r="AL85" i="31"/>
  <c r="AK85" i="31"/>
  <c r="AJ85" i="31"/>
  <c r="AI85" i="31"/>
  <c r="AG85" i="31"/>
  <c r="AF85" i="31"/>
  <c r="AE85" i="31"/>
  <c r="AD85" i="31"/>
  <c r="SA84" i="31"/>
  <c r="RY84" i="31"/>
  <c r="RX84" i="31"/>
  <c r="RW84" i="31"/>
  <c r="RV84" i="31"/>
  <c r="RT84" i="31"/>
  <c r="RS84" i="31"/>
  <c r="RR84" i="31"/>
  <c r="RQ84" i="31"/>
  <c r="RO84" i="31"/>
  <c r="RN84" i="31"/>
  <c r="RM84" i="31"/>
  <c r="RL84" i="31"/>
  <c r="RJ84" i="31"/>
  <c r="RI84" i="31"/>
  <c r="RH84" i="31"/>
  <c r="RG84" i="31"/>
  <c r="RE84" i="31"/>
  <c r="RD84" i="31"/>
  <c r="RC84" i="31"/>
  <c r="RB84" i="31"/>
  <c r="QZ84" i="31"/>
  <c r="QY84" i="31"/>
  <c r="QX84" i="31"/>
  <c r="QW84" i="31"/>
  <c r="QU84" i="31"/>
  <c r="QT84" i="31"/>
  <c r="QS84" i="31"/>
  <c r="QR84" i="31"/>
  <c r="QP84" i="31"/>
  <c r="QO84" i="31"/>
  <c r="QN84" i="31"/>
  <c r="QM84" i="31"/>
  <c r="QK84" i="31"/>
  <c r="QJ84" i="31"/>
  <c r="QI84" i="31"/>
  <c r="QH84" i="31"/>
  <c r="QF84" i="31"/>
  <c r="QE84" i="31"/>
  <c r="QD84" i="31"/>
  <c r="QC84" i="31"/>
  <c r="QA84" i="31"/>
  <c r="PZ84" i="31"/>
  <c r="PY84" i="31"/>
  <c r="PX84" i="31"/>
  <c r="PV84" i="31"/>
  <c r="PU84" i="31"/>
  <c r="PT84" i="31"/>
  <c r="PS84" i="31"/>
  <c r="PQ84" i="31"/>
  <c r="PP84" i="31"/>
  <c r="PO84" i="31"/>
  <c r="PN84" i="31"/>
  <c r="PL84" i="31"/>
  <c r="PK84" i="31"/>
  <c r="PJ84" i="31"/>
  <c r="PI84" i="31"/>
  <c r="PG84" i="31"/>
  <c r="PF84" i="31"/>
  <c r="PE84" i="31"/>
  <c r="PD84" i="31"/>
  <c r="PB84" i="31"/>
  <c r="PA84" i="31"/>
  <c r="OZ84" i="31"/>
  <c r="OY84" i="31"/>
  <c r="OW84" i="31"/>
  <c r="OV84" i="31"/>
  <c r="OU84" i="31"/>
  <c r="OT84" i="31"/>
  <c r="OR84" i="31"/>
  <c r="OQ84" i="31"/>
  <c r="OP84" i="31"/>
  <c r="OO84" i="31"/>
  <c r="OM84" i="31"/>
  <c r="OL84" i="31"/>
  <c r="OK84" i="31"/>
  <c r="OJ84" i="31"/>
  <c r="OH84" i="31"/>
  <c r="OG84" i="31"/>
  <c r="OF84" i="31"/>
  <c r="OE84" i="31"/>
  <c r="OC84" i="31"/>
  <c r="OB84" i="31"/>
  <c r="OA84" i="31"/>
  <c r="NZ84" i="31"/>
  <c r="NX84" i="31"/>
  <c r="NW84" i="31"/>
  <c r="NV84" i="31"/>
  <c r="NU84" i="31"/>
  <c r="NS84" i="31"/>
  <c r="NR84" i="31"/>
  <c r="NQ84" i="31"/>
  <c r="NP84" i="31"/>
  <c r="NN84" i="31"/>
  <c r="NM84" i="31"/>
  <c r="NL84" i="31"/>
  <c r="NK84" i="31"/>
  <c r="NI84" i="31"/>
  <c r="NH84" i="31"/>
  <c r="NG84" i="31"/>
  <c r="NF84" i="31"/>
  <c r="ND84" i="31"/>
  <c r="NC84" i="31"/>
  <c r="NB84" i="31"/>
  <c r="NA84" i="31"/>
  <c r="MY84" i="31"/>
  <c r="MX84" i="31"/>
  <c r="MW84" i="31"/>
  <c r="MV84" i="31"/>
  <c r="MT84" i="31"/>
  <c r="MS84" i="31"/>
  <c r="MR84" i="31"/>
  <c r="MQ84" i="31"/>
  <c r="MO84" i="31"/>
  <c r="MN84" i="31"/>
  <c r="MM84" i="31"/>
  <c r="ML84" i="31"/>
  <c r="MJ84" i="31"/>
  <c r="MI84" i="31"/>
  <c r="MH84" i="31"/>
  <c r="MG84" i="31"/>
  <c r="ME84" i="31"/>
  <c r="MD84" i="31"/>
  <c r="MC84" i="31"/>
  <c r="MB84" i="31"/>
  <c r="LZ84" i="31"/>
  <c r="LY84" i="31"/>
  <c r="LX84" i="31"/>
  <c r="LW84" i="31"/>
  <c r="LU84" i="31"/>
  <c r="LT84" i="31"/>
  <c r="LS84" i="31"/>
  <c r="LR84" i="31"/>
  <c r="LP84" i="31"/>
  <c r="LO84" i="31"/>
  <c r="LN84" i="31"/>
  <c r="LM84" i="31"/>
  <c r="LK84" i="31"/>
  <c r="LJ84" i="31"/>
  <c r="LI84" i="31"/>
  <c r="LH84" i="31"/>
  <c r="LF84" i="31"/>
  <c r="LE84" i="31"/>
  <c r="LD84" i="31"/>
  <c r="LC84" i="31"/>
  <c r="LA84" i="31"/>
  <c r="KZ84" i="31"/>
  <c r="KY84" i="31"/>
  <c r="KX84" i="31"/>
  <c r="KV84" i="31"/>
  <c r="KU84" i="31"/>
  <c r="KT84" i="31"/>
  <c r="KS84" i="31"/>
  <c r="KQ84" i="31"/>
  <c r="KP84" i="31"/>
  <c r="KO84" i="31"/>
  <c r="KN84" i="31"/>
  <c r="KL84" i="31"/>
  <c r="KK84" i="31"/>
  <c r="KJ84" i="31"/>
  <c r="KI84" i="31"/>
  <c r="KG84" i="31"/>
  <c r="KF84" i="31"/>
  <c r="KE84" i="31"/>
  <c r="KD84" i="31"/>
  <c r="KB84" i="31"/>
  <c r="KA84" i="31"/>
  <c r="JZ84" i="31"/>
  <c r="JY84" i="31"/>
  <c r="JW84" i="31"/>
  <c r="JV84" i="31"/>
  <c r="JU84" i="31"/>
  <c r="JT84" i="31"/>
  <c r="JR84" i="31"/>
  <c r="JQ84" i="31"/>
  <c r="JP84" i="31"/>
  <c r="JO84" i="31"/>
  <c r="JM84" i="31"/>
  <c r="JL84" i="31"/>
  <c r="JK84" i="31"/>
  <c r="JJ84" i="31"/>
  <c r="JH84" i="31"/>
  <c r="JG84" i="31"/>
  <c r="JF84" i="31"/>
  <c r="JE84" i="31"/>
  <c r="JC84" i="31"/>
  <c r="JB84" i="31"/>
  <c r="JA84" i="31"/>
  <c r="IZ84" i="31"/>
  <c r="IX84" i="31"/>
  <c r="IW84" i="31"/>
  <c r="IV84" i="31"/>
  <c r="IU84" i="31"/>
  <c r="IS84" i="31"/>
  <c r="IR84" i="31"/>
  <c r="IQ84" i="31"/>
  <c r="IP84" i="31"/>
  <c r="IN84" i="31"/>
  <c r="IM84" i="31"/>
  <c r="IL84" i="31"/>
  <c r="IK84" i="31"/>
  <c r="II84" i="31"/>
  <c r="IH84" i="31"/>
  <c r="IG84" i="31"/>
  <c r="IF84" i="31"/>
  <c r="ID84" i="31"/>
  <c r="IC84" i="31"/>
  <c r="IB84" i="31"/>
  <c r="IA84" i="31"/>
  <c r="HY84" i="31"/>
  <c r="HX84" i="31"/>
  <c r="HW84" i="31"/>
  <c r="HV84" i="31"/>
  <c r="HT84" i="31"/>
  <c r="HS84" i="31"/>
  <c r="HR84" i="31"/>
  <c r="HQ84" i="31"/>
  <c r="HO84" i="31"/>
  <c r="HN84" i="31"/>
  <c r="HM84" i="31"/>
  <c r="HL84" i="31"/>
  <c r="HJ84" i="31"/>
  <c r="HI84" i="31"/>
  <c r="HH84" i="31"/>
  <c r="HG84" i="31"/>
  <c r="HE84" i="31"/>
  <c r="HD84" i="31"/>
  <c r="HC84" i="31"/>
  <c r="HB84" i="31"/>
  <c r="GZ84" i="31"/>
  <c r="GY84" i="31"/>
  <c r="GX84" i="31"/>
  <c r="GW84" i="31"/>
  <c r="GU84" i="31"/>
  <c r="GT84" i="31"/>
  <c r="GS84" i="31"/>
  <c r="GR84" i="31"/>
  <c r="GP84" i="31"/>
  <c r="GO84" i="31"/>
  <c r="GN84" i="31"/>
  <c r="GM84" i="31"/>
  <c r="GK84" i="31"/>
  <c r="GJ84" i="31"/>
  <c r="GI84" i="31"/>
  <c r="GH84" i="31"/>
  <c r="GF84" i="31"/>
  <c r="GE84" i="31"/>
  <c r="GD84" i="31"/>
  <c r="GC84" i="31"/>
  <c r="GA84" i="31"/>
  <c r="FZ84" i="31"/>
  <c r="FY84" i="31"/>
  <c r="FX84" i="31"/>
  <c r="FV84" i="31"/>
  <c r="FU84" i="31"/>
  <c r="FT84" i="31"/>
  <c r="FS84" i="31"/>
  <c r="FQ84" i="31"/>
  <c r="FP84" i="31"/>
  <c r="FO84" i="31"/>
  <c r="FN84" i="31"/>
  <c r="FL84" i="31"/>
  <c r="FK84" i="31"/>
  <c r="FJ84" i="31"/>
  <c r="FI84" i="31"/>
  <c r="FG84" i="31"/>
  <c r="FF84" i="31"/>
  <c r="FE84" i="31"/>
  <c r="FD84" i="31"/>
  <c r="FB84" i="31"/>
  <c r="FA84" i="31"/>
  <c r="EZ84" i="31"/>
  <c r="EY84" i="31"/>
  <c r="EW84" i="31"/>
  <c r="EV84" i="31"/>
  <c r="EU84" i="31"/>
  <c r="ET84" i="31"/>
  <c r="ER84" i="31"/>
  <c r="EQ84" i="31"/>
  <c r="EP84" i="31"/>
  <c r="EO84" i="31"/>
  <c r="EM84" i="31"/>
  <c r="EL84" i="31"/>
  <c r="EK84" i="31"/>
  <c r="EJ84" i="31"/>
  <c r="EH84" i="31"/>
  <c r="EG84" i="31"/>
  <c r="EF84" i="31"/>
  <c r="EE84" i="31"/>
  <c r="EC84" i="31"/>
  <c r="EB84" i="31"/>
  <c r="EA84" i="31"/>
  <c r="DZ84" i="31"/>
  <c r="DX84" i="31"/>
  <c r="DW84" i="31"/>
  <c r="DV84" i="31"/>
  <c r="DU84" i="31"/>
  <c r="DS84" i="31"/>
  <c r="DR84" i="31"/>
  <c r="DQ84" i="31"/>
  <c r="DP84" i="31"/>
  <c r="DN84" i="31"/>
  <c r="DM84" i="31"/>
  <c r="DL84" i="31"/>
  <c r="DK84" i="31"/>
  <c r="DI84" i="31"/>
  <c r="DH84" i="31"/>
  <c r="DG84" i="31"/>
  <c r="DF84" i="31"/>
  <c r="DD84" i="31"/>
  <c r="DC84" i="31"/>
  <c r="DB84" i="31"/>
  <c r="DA84" i="31"/>
  <c r="CY84" i="31"/>
  <c r="CX84" i="31"/>
  <c r="CW84" i="31"/>
  <c r="CV84" i="31"/>
  <c r="CT84" i="31"/>
  <c r="CS84" i="31"/>
  <c r="CR84" i="31"/>
  <c r="CQ84" i="31"/>
  <c r="CO84" i="31"/>
  <c r="CN84" i="31"/>
  <c r="CM84" i="31"/>
  <c r="CL84" i="31"/>
  <c r="CJ84" i="31"/>
  <c r="CI84" i="31"/>
  <c r="CH84" i="31"/>
  <c r="CG84" i="31"/>
  <c r="CE84" i="31"/>
  <c r="CD84" i="31"/>
  <c r="CC84" i="31"/>
  <c r="CB84" i="31"/>
  <c r="BZ84" i="31"/>
  <c r="BY84" i="31"/>
  <c r="BX84" i="31"/>
  <c r="BW84" i="31"/>
  <c r="BU84" i="31"/>
  <c r="BT84" i="31"/>
  <c r="BS84" i="31"/>
  <c r="BR84" i="31"/>
  <c r="BP84" i="31"/>
  <c r="BO84" i="31"/>
  <c r="BN84" i="31"/>
  <c r="BM84" i="31"/>
  <c r="BK84" i="31"/>
  <c r="BJ84" i="31"/>
  <c r="BI84" i="31"/>
  <c r="BH84" i="31"/>
  <c r="BF84" i="31"/>
  <c r="BE84" i="31"/>
  <c r="BD84" i="31"/>
  <c r="BC84" i="31"/>
  <c r="BA84" i="31"/>
  <c r="AZ84" i="31"/>
  <c r="AY84" i="31"/>
  <c r="AX84" i="31"/>
  <c r="AV84" i="31"/>
  <c r="AU84" i="31"/>
  <c r="AT84" i="31"/>
  <c r="AS84" i="31"/>
  <c r="AQ84" i="31"/>
  <c r="AP84" i="31"/>
  <c r="AO84" i="31"/>
  <c r="AN84" i="31"/>
  <c r="AL84" i="31"/>
  <c r="AK84" i="31"/>
  <c r="AJ84" i="31"/>
  <c r="AI84" i="31"/>
  <c r="AG84" i="31"/>
  <c r="AF84" i="31"/>
  <c r="AE84" i="31"/>
  <c r="AD84" i="31"/>
  <c r="SA82" i="31"/>
  <c r="RY82" i="31"/>
  <c r="RX82" i="31"/>
  <c r="RW82" i="31"/>
  <c r="RV82" i="31"/>
  <c r="RT82" i="31"/>
  <c r="RS82" i="31"/>
  <c r="RR82" i="31"/>
  <c r="RQ82" i="31"/>
  <c r="RO82" i="31"/>
  <c r="RN82" i="31"/>
  <c r="RM82" i="31"/>
  <c r="RL82" i="31"/>
  <c r="RJ82" i="31"/>
  <c r="RI82" i="31"/>
  <c r="RH82" i="31"/>
  <c r="RG82" i="31"/>
  <c r="RE82" i="31"/>
  <c r="RD82" i="31"/>
  <c r="RC82" i="31"/>
  <c r="RB82" i="31"/>
  <c r="QZ82" i="31"/>
  <c r="QY82" i="31"/>
  <c r="QX82" i="31"/>
  <c r="QW82" i="31"/>
  <c r="QU82" i="31"/>
  <c r="QT82" i="31"/>
  <c r="QS82" i="31"/>
  <c r="QR82" i="31"/>
  <c r="QP82" i="31"/>
  <c r="QO82" i="31"/>
  <c r="QN82" i="31"/>
  <c r="QM82" i="31"/>
  <c r="QK82" i="31"/>
  <c r="QJ82" i="31"/>
  <c r="QI82" i="31"/>
  <c r="QH82" i="31"/>
  <c r="QF82" i="31"/>
  <c r="QE82" i="31"/>
  <c r="QD82" i="31"/>
  <c r="QC82" i="31"/>
  <c r="QA82" i="31"/>
  <c r="PZ82" i="31"/>
  <c r="PY82" i="31"/>
  <c r="PX82" i="31"/>
  <c r="PV82" i="31"/>
  <c r="PU82" i="31"/>
  <c r="PT82" i="31"/>
  <c r="PS82" i="31"/>
  <c r="PQ82" i="31"/>
  <c r="PP82" i="31"/>
  <c r="PO82" i="31"/>
  <c r="PN82" i="31"/>
  <c r="PL82" i="31"/>
  <c r="PK82" i="31"/>
  <c r="PJ82" i="31"/>
  <c r="PI82" i="31"/>
  <c r="PG82" i="31"/>
  <c r="PF82" i="31"/>
  <c r="PE82" i="31"/>
  <c r="PD82" i="31"/>
  <c r="PB82" i="31"/>
  <c r="PA82" i="31"/>
  <c r="OZ82" i="31"/>
  <c r="OY82" i="31"/>
  <c r="OW82" i="31"/>
  <c r="OV82" i="31"/>
  <c r="OU82" i="31"/>
  <c r="OT82" i="31"/>
  <c r="OR82" i="31"/>
  <c r="OQ82" i="31"/>
  <c r="OP82" i="31"/>
  <c r="OO82" i="31"/>
  <c r="OM82" i="31"/>
  <c r="OL82" i="31"/>
  <c r="OK82" i="31"/>
  <c r="OJ82" i="31"/>
  <c r="OH82" i="31"/>
  <c r="OG82" i="31"/>
  <c r="OF82" i="31"/>
  <c r="OE82" i="31"/>
  <c r="OC82" i="31"/>
  <c r="OB82" i="31"/>
  <c r="OA82" i="31"/>
  <c r="NZ82" i="31"/>
  <c r="NX82" i="31"/>
  <c r="NW82" i="31"/>
  <c r="NV82" i="31"/>
  <c r="NU82" i="31"/>
  <c r="NS82" i="31"/>
  <c r="NR82" i="31"/>
  <c r="NQ82" i="31"/>
  <c r="NP82" i="31"/>
  <c r="NN82" i="31"/>
  <c r="NM82" i="31"/>
  <c r="NL82" i="31"/>
  <c r="NK82" i="31"/>
  <c r="NI82" i="31"/>
  <c r="NH82" i="31"/>
  <c r="NG82" i="31"/>
  <c r="NF82" i="31"/>
  <c r="ND82" i="31"/>
  <c r="NC82" i="31"/>
  <c r="NB82" i="31"/>
  <c r="NA82" i="31"/>
  <c r="MY82" i="31"/>
  <c r="MX82" i="31"/>
  <c r="MW82" i="31"/>
  <c r="MV82" i="31"/>
  <c r="MT82" i="31"/>
  <c r="MS82" i="31"/>
  <c r="MR82" i="31"/>
  <c r="MQ82" i="31"/>
  <c r="MO82" i="31"/>
  <c r="MN82" i="31"/>
  <c r="MM82" i="31"/>
  <c r="ML82" i="31"/>
  <c r="MJ82" i="31"/>
  <c r="MI82" i="31"/>
  <c r="MH82" i="31"/>
  <c r="MG82" i="31"/>
  <c r="ME82" i="31"/>
  <c r="MD82" i="31"/>
  <c r="MC82" i="31"/>
  <c r="MB82" i="31"/>
  <c r="LZ82" i="31"/>
  <c r="LY82" i="31"/>
  <c r="LX82" i="31"/>
  <c r="LW82" i="31"/>
  <c r="LU82" i="31"/>
  <c r="LT82" i="31"/>
  <c r="LS82" i="31"/>
  <c r="LR82" i="31"/>
  <c r="LP82" i="31"/>
  <c r="LO82" i="31"/>
  <c r="LN82" i="31"/>
  <c r="LM82" i="31"/>
  <c r="LK82" i="31"/>
  <c r="LJ82" i="31"/>
  <c r="LI82" i="31"/>
  <c r="LH82" i="31"/>
  <c r="LF82" i="31"/>
  <c r="LE82" i="31"/>
  <c r="LD82" i="31"/>
  <c r="LC82" i="31"/>
  <c r="LA82" i="31"/>
  <c r="KZ82" i="31"/>
  <c r="KY82" i="31"/>
  <c r="KX82" i="31"/>
  <c r="KV82" i="31"/>
  <c r="KU82" i="31"/>
  <c r="KT82" i="31"/>
  <c r="KS82" i="31"/>
  <c r="KQ82" i="31"/>
  <c r="KP82" i="31"/>
  <c r="KO82" i="31"/>
  <c r="KN82" i="31"/>
  <c r="KL82" i="31"/>
  <c r="KK82" i="31"/>
  <c r="KJ82" i="31"/>
  <c r="KI82" i="31"/>
  <c r="KG82" i="31"/>
  <c r="KF82" i="31"/>
  <c r="KE82" i="31"/>
  <c r="KD82" i="31"/>
  <c r="KB82" i="31"/>
  <c r="KA82" i="31"/>
  <c r="JZ82" i="31"/>
  <c r="JY82" i="31"/>
  <c r="JW82" i="31"/>
  <c r="JV82" i="31"/>
  <c r="JU82" i="31"/>
  <c r="JT82" i="31"/>
  <c r="JR82" i="31"/>
  <c r="JQ82" i="31"/>
  <c r="JP82" i="31"/>
  <c r="JO82" i="31"/>
  <c r="JM82" i="31"/>
  <c r="JL82" i="31"/>
  <c r="JK82" i="31"/>
  <c r="JJ82" i="31"/>
  <c r="JH82" i="31"/>
  <c r="JG82" i="31"/>
  <c r="JF82" i="31"/>
  <c r="JE82" i="31"/>
  <c r="JC82" i="31"/>
  <c r="JB82" i="31"/>
  <c r="JA82" i="31"/>
  <c r="IZ82" i="31"/>
  <c r="IX82" i="31"/>
  <c r="IW82" i="31"/>
  <c r="IV82" i="31"/>
  <c r="IU82" i="31"/>
  <c r="IS82" i="31"/>
  <c r="IR82" i="31"/>
  <c r="IQ82" i="31"/>
  <c r="IP82" i="31"/>
  <c r="IN82" i="31"/>
  <c r="IM82" i="31"/>
  <c r="IL82" i="31"/>
  <c r="IK82" i="31"/>
  <c r="II82" i="31"/>
  <c r="IH82" i="31"/>
  <c r="IG82" i="31"/>
  <c r="IF82" i="31"/>
  <c r="ID82" i="31"/>
  <c r="IC82" i="31"/>
  <c r="IB82" i="31"/>
  <c r="IA82" i="31"/>
  <c r="HY82" i="31"/>
  <c r="HX82" i="31"/>
  <c r="HW82" i="31"/>
  <c r="HV82" i="31"/>
  <c r="HT82" i="31"/>
  <c r="HS82" i="31"/>
  <c r="HR82" i="31"/>
  <c r="HQ82" i="31"/>
  <c r="HO82" i="31"/>
  <c r="HN82" i="31"/>
  <c r="HM82" i="31"/>
  <c r="HL82" i="31"/>
  <c r="HJ82" i="31"/>
  <c r="HI82" i="31"/>
  <c r="HH82" i="31"/>
  <c r="HG82" i="31"/>
  <c r="HE82" i="31"/>
  <c r="HD82" i="31"/>
  <c r="HC82" i="31"/>
  <c r="HB82" i="31"/>
  <c r="GZ82" i="31"/>
  <c r="GY82" i="31"/>
  <c r="GX82" i="31"/>
  <c r="GW82" i="31"/>
  <c r="GU82" i="31"/>
  <c r="GT82" i="31"/>
  <c r="GS82" i="31"/>
  <c r="GR82" i="31"/>
  <c r="GP82" i="31"/>
  <c r="GO82" i="31"/>
  <c r="GN82" i="31"/>
  <c r="GM82" i="31"/>
  <c r="GK82" i="31"/>
  <c r="GJ82" i="31"/>
  <c r="GI82" i="31"/>
  <c r="GH82" i="31"/>
  <c r="GF82" i="31"/>
  <c r="GE82" i="31"/>
  <c r="GD82" i="31"/>
  <c r="GC82" i="31"/>
  <c r="GA82" i="31"/>
  <c r="FZ82" i="31"/>
  <c r="FY82" i="31"/>
  <c r="FX82" i="31"/>
  <c r="FV82" i="31"/>
  <c r="FU82" i="31"/>
  <c r="FT82" i="31"/>
  <c r="FS82" i="31"/>
  <c r="FQ82" i="31"/>
  <c r="FP82" i="31"/>
  <c r="FO82" i="31"/>
  <c r="FN82" i="31"/>
  <c r="FL82" i="31"/>
  <c r="FK82" i="31"/>
  <c r="FJ82" i="31"/>
  <c r="FI82" i="31"/>
  <c r="FG82" i="31"/>
  <c r="FF82" i="31"/>
  <c r="FE82" i="31"/>
  <c r="FD82" i="31"/>
  <c r="FB82" i="31"/>
  <c r="FA82" i="31"/>
  <c r="EZ82" i="31"/>
  <c r="EY82" i="31"/>
  <c r="EW82" i="31"/>
  <c r="EV82" i="31"/>
  <c r="EU82" i="31"/>
  <c r="ET82" i="31"/>
  <c r="ER82" i="31"/>
  <c r="EQ82" i="31"/>
  <c r="EP82" i="31"/>
  <c r="EO82" i="31"/>
  <c r="EM82" i="31"/>
  <c r="EL82" i="31"/>
  <c r="EK82" i="31"/>
  <c r="EJ82" i="31"/>
  <c r="EH82" i="31"/>
  <c r="EG82" i="31"/>
  <c r="EF82" i="31"/>
  <c r="EE82" i="31"/>
  <c r="EC82" i="31"/>
  <c r="EB82" i="31"/>
  <c r="EA82" i="31"/>
  <c r="DZ82" i="31"/>
  <c r="DX82" i="31"/>
  <c r="DW82" i="31"/>
  <c r="DV82" i="31"/>
  <c r="DU82" i="31"/>
  <c r="DS82" i="31"/>
  <c r="DR82" i="31"/>
  <c r="DQ82" i="31"/>
  <c r="DP82" i="31"/>
  <c r="DN82" i="31"/>
  <c r="DM82" i="31"/>
  <c r="DL82" i="31"/>
  <c r="DK82" i="31"/>
  <c r="DI82" i="31"/>
  <c r="DH82" i="31"/>
  <c r="DG82" i="31"/>
  <c r="DF82" i="31"/>
  <c r="DD82" i="31"/>
  <c r="DC82" i="31"/>
  <c r="DB82" i="31"/>
  <c r="DA82" i="31"/>
  <c r="CY82" i="31"/>
  <c r="CX82" i="31"/>
  <c r="CW82" i="31"/>
  <c r="CV82" i="31"/>
  <c r="CT82" i="31"/>
  <c r="CS82" i="31"/>
  <c r="CR82" i="31"/>
  <c r="CQ82" i="31"/>
  <c r="CO82" i="31"/>
  <c r="CN82" i="31"/>
  <c r="CM82" i="31"/>
  <c r="CL82" i="31"/>
  <c r="CJ82" i="31"/>
  <c r="CI82" i="31"/>
  <c r="CH82" i="31"/>
  <c r="CG82" i="31"/>
  <c r="CE82" i="31"/>
  <c r="CD82" i="31"/>
  <c r="CC82" i="31"/>
  <c r="CB82" i="31"/>
  <c r="BZ82" i="31"/>
  <c r="BY82" i="31"/>
  <c r="BX82" i="31"/>
  <c r="BW82" i="31"/>
  <c r="BU82" i="31"/>
  <c r="BT82" i="31"/>
  <c r="BS82" i="31"/>
  <c r="BR82" i="31"/>
  <c r="BP82" i="31"/>
  <c r="BO82" i="31"/>
  <c r="BN82" i="31"/>
  <c r="BM82" i="31"/>
  <c r="BK82" i="31"/>
  <c r="BJ82" i="31"/>
  <c r="BI82" i="31"/>
  <c r="BH82" i="31"/>
  <c r="BF82" i="31"/>
  <c r="BE82" i="31"/>
  <c r="BD82" i="31"/>
  <c r="BC82" i="31"/>
  <c r="BA82" i="31"/>
  <c r="AZ82" i="31"/>
  <c r="AY82" i="31"/>
  <c r="AX82" i="31"/>
  <c r="AV82" i="31"/>
  <c r="AU82" i="31"/>
  <c r="AT82" i="31"/>
  <c r="AS82" i="31"/>
  <c r="AQ82" i="31"/>
  <c r="AP82" i="31"/>
  <c r="AO82" i="31"/>
  <c r="AN82" i="31"/>
  <c r="AL82" i="31"/>
  <c r="AK82" i="31"/>
  <c r="AJ82" i="31"/>
  <c r="AI82" i="31"/>
  <c r="AG82" i="31"/>
  <c r="AF82" i="31"/>
  <c r="AE82" i="31"/>
  <c r="AD82" i="31"/>
  <c r="SA81" i="31"/>
  <c r="RZ81" i="31"/>
  <c r="RY81" i="31"/>
  <c r="RX81" i="31"/>
  <c r="RW81" i="31"/>
  <c r="RV81" i="31"/>
  <c r="RU81" i="31"/>
  <c r="RT81" i="31"/>
  <c r="RS81" i="31"/>
  <c r="RR81" i="31"/>
  <c r="RQ81" i="31"/>
  <c r="RP81" i="31"/>
  <c r="RO81" i="31"/>
  <c r="RN81" i="31"/>
  <c r="RM81" i="31"/>
  <c r="RL81" i="31"/>
  <c r="RK81" i="31"/>
  <c r="RJ81" i="31"/>
  <c r="RI81" i="31"/>
  <c r="RH81" i="31"/>
  <c r="RG81" i="31"/>
  <c r="RF81" i="31"/>
  <c r="RE81" i="31"/>
  <c r="RD81" i="31"/>
  <c r="RC81" i="31"/>
  <c r="RB81" i="31"/>
  <c r="RA81" i="31"/>
  <c r="QZ81" i="31"/>
  <c r="QY81" i="31"/>
  <c r="QX81" i="31"/>
  <c r="QW81" i="31"/>
  <c r="QV81" i="31"/>
  <c r="QU81" i="31"/>
  <c r="QT81" i="31"/>
  <c r="QS81" i="31"/>
  <c r="QR81" i="31"/>
  <c r="QQ81" i="31"/>
  <c r="QP81" i="31"/>
  <c r="QO81" i="31"/>
  <c r="QN81" i="31"/>
  <c r="QM81" i="31"/>
  <c r="QL81" i="31"/>
  <c r="QK81" i="31"/>
  <c r="QJ81" i="31"/>
  <c r="QI81" i="31"/>
  <c r="QH81" i="31"/>
  <c r="QG81" i="31"/>
  <c r="QF81" i="31"/>
  <c r="QE81" i="31"/>
  <c r="QD81" i="31"/>
  <c r="QC81" i="31"/>
  <c r="QB81" i="31"/>
  <c r="QA81" i="31"/>
  <c r="PZ81" i="31"/>
  <c r="PY81" i="31"/>
  <c r="PX81" i="31"/>
  <c r="PW81" i="31"/>
  <c r="PV81" i="31"/>
  <c r="PU81" i="31"/>
  <c r="PT81" i="31"/>
  <c r="PS81" i="31"/>
  <c r="PR81" i="31"/>
  <c r="PQ81" i="31"/>
  <c r="PP81" i="31"/>
  <c r="PO81" i="31"/>
  <c r="PN81" i="31"/>
  <c r="PM81" i="31"/>
  <c r="PL81" i="31"/>
  <c r="PK81" i="31"/>
  <c r="PJ81" i="31"/>
  <c r="PI81" i="31"/>
  <c r="PH81" i="31"/>
  <c r="PG81" i="31"/>
  <c r="PF81" i="31"/>
  <c r="PE81" i="31"/>
  <c r="PD81" i="31"/>
  <c r="PC81" i="31"/>
  <c r="PB81" i="31"/>
  <c r="PA81" i="31"/>
  <c r="OZ81" i="31"/>
  <c r="OY81" i="31"/>
  <c r="OX81" i="31"/>
  <c r="OW81" i="31"/>
  <c r="OV81" i="31"/>
  <c r="OU81" i="31"/>
  <c r="OT81" i="31"/>
  <c r="OS81" i="31"/>
  <c r="OR81" i="31"/>
  <c r="OQ81" i="31"/>
  <c r="OP81" i="31"/>
  <c r="OO81" i="31"/>
  <c r="ON81" i="31"/>
  <c r="OM81" i="31"/>
  <c r="OL81" i="31"/>
  <c r="OK81" i="31"/>
  <c r="OJ81" i="31"/>
  <c r="OI81" i="31"/>
  <c r="OH81" i="31"/>
  <c r="OG81" i="31"/>
  <c r="OF81" i="31"/>
  <c r="OE81" i="31"/>
  <c r="OD81" i="31"/>
  <c r="OC81" i="31"/>
  <c r="OB81" i="31"/>
  <c r="OA81" i="31"/>
  <c r="NZ81" i="31"/>
  <c r="NY81" i="31"/>
  <c r="NX81" i="31"/>
  <c r="NW81" i="31"/>
  <c r="NV81" i="31"/>
  <c r="NU81" i="31"/>
  <c r="NT81" i="31"/>
  <c r="NS81" i="31"/>
  <c r="NR81" i="31"/>
  <c r="NQ81" i="31"/>
  <c r="NP81" i="31"/>
  <c r="NO81" i="31"/>
  <c r="NN81" i="31"/>
  <c r="NM81" i="31"/>
  <c r="NL81" i="31"/>
  <c r="NK81" i="31"/>
  <c r="NJ81" i="31"/>
  <c r="NI81" i="31"/>
  <c r="NH81" i="31"/>
  <c r="NG81" i="31"/>
  <c r="NF81" i="31"/>
  <c r="NE81" i="31"/>
  <c r="ND81" i="31"/>
  <c r="NC81" i="31"/>
  <c r="NB81" i="31"/>
  <c r="NA81" i="31"/>
  <c r="MZ81" i="31"/>
  <c r="MY81" i="31"/>
  <c r="MX81" i="31"/>
  <c r="MW81" i="31"/>
  <c r="MV81" i="31"/>
  <c r="MU81" i="31"/>
  <c r="MT81" i="31"/>
  <c r="MS81" i="31"/>
  <c r="MR81" i="31"/>
  <c r="MQ81" i="31"/>
  <c r="MP81" i="31"/>
  <c r="MO81" i="31"/>
  <c r="MN81" i="31"/>
  <c r="MM81" i="31"/>
  <c r="ML81" i="31"/>
  <c r="MK81" i="31"/>
  <c r="MJ81" i="31"/>
  <c r="MI81" i="31"/>
  <c r="MH81" i="31"/>
  <c r="MG81" i="31"/>
  <c r="MF81" i="31"/>
  <c r="ME81" i="31"/>
  <c r="MD81" i="31"/>
  <c r="MC81" i="31"/>
  <c r="MB81" i="31"/>
  <c r="MA81" i="31"/>
  <c r="LZ81" i="31"/>
  <c r="LY81" i="31"/>
  <c r="LX81" i="31"/>
  <c r="LW81" i="31"/>
  <c r="LV81" i="31"/>
  <c r="LU81" i="31"/>
  <c r="LT81" i="31"/>
  <c r="LS81" i="31"/>
  <c r="LR81" i="31"/>
  <c r="LQ81" i="31"/>
  <c r="LP81" i="31"/>
  <c r="LO81" i="31"/>
  <c r="LN81" i="31"/>
  <c r="LM81" i="31"/>
  <c r="LL81" i="31"/>
  <c r="LK81" i="31"/>
  <c r="LJ81" i="31"/>
  <c r="LI81" i="31"/>
  <c r="LH81" i="31"/>
  <c r="LG81" i="31"/>
  <c r="LF81" i="31"/>
  <c r="LE81" i="31"/>
  <c r="LD81" i="31"/>
  <c r="LC81" i="31"/>
  <c r="LB81" i="31"/>
  <c r="LA81" i="31"/>
  <c r="KZ81" i="31"/>
  <c r="KY81" i="31"/>
  <c r="KX81" i="31"/>
  <c r="KW81" i="31"/>
  <c r="KV81" i="31"/>
  <c r="KU81" i="31"/>
  <c r="KT81" i="31"/>
  <c r="KS81" i="31"/>
  <c r="KR81" i="31"/>
  <c r="KQ81" i="31"/>
  <c r="KP81" i="31"/>
  <c r="KO81" i="31"/>
  <c r="KN81" i="31"/>
  <c r="KM81" i="31"/>
  <c r="KL81" i="31"/>
  <c r="KK81" i="31"/>
  <c r="KJ81" i="31"/>
  <c r="KI81" i="31"/>
  <c r="KH81" i="31"/>
  <c r="KG81" i="31"/>
  <c r="KF81" i="31"/>
  <c r="KE81" i="31"/>
  <c r="KD81" i="31"/>
  <c r="KC81" i="31"/>
  <c r="KB81" i="31"/>
  <c r="KA81" i="31"/>
  <c r="JZ81" i="31"/>
  <c r="JY81" i="31"/>
  <c r="JX81" i="31"/>
  <c r="JW81" i="31"/>
  <c r="JV81" i="31"/>
  <c r="JU81" i="31"/>
  <c r="JT81" i="31"/>
  <c r="JS81" i="31"/>
  <c r="JR81" i="31"/>
  <c r="JQ81" i="31"/>
  <c r="JP81" i="31"/>
  <c r="JO81" i="31"/>
  <c r="JN81" i="31"/>
  <c r="JM81" i="31"/>
  <c r="JL81" i="31"/>
  <c r="JK81" i="31"/>
  <c r="JJ81" i="31"/>
  <c r="JI81" i="31"/>
  <c r="JH81" i="31"/>
  <c r="JG81" i="31"/>
  <c r="JF81" i="31"/>
  <c r="JE81" i="31"/>
  <c r="JD81" i="31"/>
  <c r="JC81" i="31"/>
  <c r="JB81" i="31"/>
  <c r="JA81" i="31"/>
  <c r="IZ81" i="31"/>
  <c r="IY81" i="31"/>
  <c r="IX81" i="31"/>
  <c r="IW81" i="31"/>
  <c r="IV81" i="31"/>
  <c r="IU81" i="31"/>
  <c r="IT81" i="31"/>
  <c r="IS81" i="31"/>
  <c r="IR81" i="31"/>
  <c r="IQ81" i="31"/>
  <c r="IP81" i="31"/>
  <c r="IO81" i="31"/>
  <c r="IN81" i="31"/>
  <c r="IM81" i="31"/>
  <c r="IL81" i="31"/>
  <c r="IK81" i="31"/>
  <c r="IJ81" i="31"/>
  <c r="II81" i="31"/>
  <c r="IH81" i="31"/>
  <c r="IG81" i="31"/>
  <c r="IF81" i="31"/>
  <c r="IE81" i="31"/>
  <c r="ID81" i="31"/>
  <c r="IC81" i="31"/>
  <c r="IB81" i="31"/>
  <c r="IA81" i="31"/>
  <c r="HZ81" i="31"/>
  <c r="HY81" i="31"/>
  <c r="HX81" i="31"/>
  <c r="HW81" i="31"/>
  <c r="HV81" i="31"/>
  <c r="HU81" i="31"/>
  <c r="HT81" i="31"/>
  <c r="HS81" i="31"/>
  <c r="HR81" i="31"/>
  <c r="HQ81" i="31"/>
  <c r="HP81" i="31"/>
  <c r="HO81" i="31"/>
  <c r="HN81" i="31"/>
  <c r="HM81" i="31"/>
  <c r="HL81" i="31"/>
  <c r="HK81" i="31"/>
  <c r="HJ81" i="31"/>
  <c r="HI81" i="31"/>
  <c r="HH81" i="31"/>
  <c r="HG81" i="31"/>
  <c r="HF81" i="31"/>
  <c r="HE81" i="31"/>
  <c r="HD81" i="31"/>
  <c r="HC81" i="31"/>
  <c r="HB81" i="31"/>
  <c r="HA81" i="31"/>
  <c r="GZ81" i="31"/>
  <c r="GY81" i="31"/>
  <c r="GX81" i="31"/>
  <c r="GW81" i="31"/>
  <c r="GV81" i="31"/>
  <c r="GU81" i="31"/>
  <c r="GT81" i="31"/>
  <c r="GS81" i="31"/>
  <c r="GR81" i="31"/>
  <c r="GQ81" i="31"/>
  <c r="GP81" i="31"/>
  <c r="GO81" i="31"/>
  <c r="GN81" i="31"/>
  <c r="GM81" i="31"/>
  <c r="GL81" i="31"/>
  <c r="GK81" i="31"/>
  <c r="GJ81" i="31"/>
  <c r="GI81" i="31"/>
  <c r="GH81" i="31"/>
  <c r="GG81" i="31"/>
  <c r="GF81" i="31"/>
  <c r="GE81" i="31"/>
  <c r="GD81" i="31"/>
  <c r="GC81" i="31"/>
  <c r="GB81" i="31"/>
  <c r="GA81" i="31"/>
  <c r="FZ81" i="31"/>
  <c r="FY81" i="31"/>
  <c r="FX81" i="31"/>
  <c r="FW81" i="31"/>
  <c r="FV81" i="31"/>
  <c r="FU81" i="31"/>
  <c r="FT81" i="31"/>
  <c r="FS81" i="31"/>
  <c r="FR81" i="31"/>
  <c r="FQ81" i="31"/>
  <c r="FP81" i="31"/>
  <c r="FO81" i="31"/>
  <c r="FN81" i="31"/>
  <c r="FM81" i="31"/>
  <c r="FL81" i="31"/>
  <c r="FK81" i="31"/>
  <c r="FJ81" i="31"/>
  <c r="FI81" i="31"/>
  <c r="FH81" i="31"/>
  <c r="FG81" i="31"/>
  <c r="FF81" i="31"/>
  <c r="FE81" i="31"/>
  <c r="FD81" i="31"/>
  <c r="FC81" i="31"/>
  <c r="FB81" i="31"/>
  <c r="FA81" i="31"/>
  <c r="EZ81" i="31"/>
  <c r="EY81" i="31"/>
  <c r="EX81" i="31"/>
  <c r="EW81" i="31"/>
  <c r="EV81" i="31"/>
  <c r="EU81" i="31"/>
  <c r="ET81" i="31"/>
  <c r="ES81" i="31"/>
  <c r="ER81" i="31"/>
  <c r="EQ81" i="31"/>
  <c r="EP81" i="31"/>
  <c r="EO81" i="31"/>
  <c r="EN81" i="31"/>
  <c r="EM81" i="31"/>
  <c r="EL81" i="31"/>
  <c r="EK81" i="31"/>
  <c r="EJ81" i="31"/>
  <c r="EI81" i="31"/>
  <c r="EH81" i="31"/>
  <c r="EG81" i="31"/>
  <c r="EF81" i="31"/>
  <c r="EE81" i="31"/>
  <c r="ED81" i="31"/>
  <c r="EC81" i="31"/>
  <c r="EB81" i="31"/>
  <c r="EA81" i="31"/>
  <c r="DZ81" i="31"/>
  <c r="DY81" i="31"/>
  <c r="DX81" i="31"/>
  <c r="DW81" i="31"/>
  <c r="DV81" i="31"/>
  <c r="DU81" i="31"/>
  <c r="DT81" i="31"/>
  <c r="DS81" i="31"/>
  <c r="DR81" i="31"/>
  <c r="DQ81" i="31"/>
  <c r="DP81" i="31"/>
  <c r="DO81" i="31"/>
  <c r="DN81" i="31"/>
  <c r="DM81" i="31"/>
  <c r="DL81" i="31"/>
  <c r="DK81" i="31"/>
  <c r="DJ81" i="31"/>
  <c r="DI81" i="31"/>
  <c r="DH81" i="31"/>
  <c r="DG81" i="31"/>
  <c r="DF81" i="31"/>
  <c r="DE81" i="31"/>
  <c r="DD81" i="31"/>
  <c r="DC81" i="31"/>
  <c r="DB81" i="31"/>
  <c r="DA81" i="31"/>
  <c r="CZ81" i="31"/>
  <c r="CY81" i="31"/>
  <c r="CX81" i="31"/>
  <c r="CW81" i="31"/>
  <c r="CV81" i="31"/>
  <c r="CU81" i="31"/>
  <c r="CT81" i="31"/>
  <c r="CS81" i="31"/>
  <c r="CR81" i="31"/>
  <c r="CQ81" i="31"/>
  <c r="CP81" i="31"/>
  <c r="CO81" i="31"/>
  <c r="CN81" i="31"/>
  <c r="CM81" i="31"/>
  <c r="CL81" i="31"/>
  <c r="CK81" i="31"/>
  <c r="CJ81" i="31"/>
  <c r="CI81" i="31"/>
  <c r="CH81" i="31"/>
  <c r="CG81" i="31"/>
  <c r="CF81" i="31"/>
  <c r="CE81" i="31"/>
  <c r="CD81" i="31"/>
  <c r="CC81" i="31"/>
  <c r="CB81" i="31"/>
  <c r="CA81" i="31"/>
  <c r="BZ81" i="31"/>
  <c r="BY81" i="31"/>
  <c r="BX81" i="31"/>
  <c r="BW81" i="31"/>
  <c r="BV81" i="31"/>
  <c r="BU81" i="31"/>
  <c r="BT81" i="31"/>
  <c r="BS81" i="31"/>
  <c r="BR81" i="31"/>
  <c r="BQ81" i="31"/>
  <c r="BP81" i="31"/>
  <c r="BO81" i="31"/>
  <c r="BN81" i="31"/>
  <c r="BM81" i="31"/>
  <c r="BL81" i="31"/>
  <c r="BK81" i="31"/>
  <c r="BJ81" i="31"/>
  <c r="BI81" i="31"/>
  <c r="BH81" i="31"/>
  <c r="BG81" i="31"/>
  <c r="BF81" i="31"/>
  <c r="BE81" i="31"/>
  <c r="BD81" i="31"/>
  <c r="BC81" i="31"/>
  <c r="BB81" i="31"/>
  <c r="BA81" i="31"/>
  <c r="AZ81" i="31"/>
  <c r="AY81" i="31"/>
  <c r="AX81" i="31"/>
  <c r="AW81" i="31"/>
  <c r="AV81" i="31"/>
  <c r="AU81" i="31"/>
  <c r="AT81" i="31"/>
  <c r="AS81" i="31"/>
  <c r="AR81" i="31"/>
  <c r="AQ81" i="31"/>
  <c r="AP81" i="31"/>
  <c r="AO81" i="31"/>
  <c r="AN81" i="31"/>
  <c r="AM81" i="31"/>
  <c r="AL81" i="31"/>
  <c r="AK81" i="31"/>
  <c r="AJ81" i="31"/>
  <c r="AI81" i="31"/>
  <c r="AH81" i="31"/>
  <c r="AG81" i="31"/>
  <c r="AF81" i="31"/>
  <c r="AE81" i="31"/>
  <c r="AD81" i="31"/>
  <c r="AC81" i="31"/>
  <c r="AB81" i="31"/>
  <c r="AA81" i="31"/>
  <c r="Z81" i="31"/>
  <c r="Y81" i="31"/>
  <c r="X81" i="31"/>
  <c r="W81" i="31"/>
  <c r="V81" i="31"/>
  <c r="U81" i="31"/>
  <c r="T81" i="31"/>
  <c r="E79" i="31"/>
  <c r="E50" i="31"/>
  <c r="F50" i="31"/>
  <c r="G50" i="31"/>
  <c r="H50" i="31"/>
  <c r="I50" i="31"/>
  <c r="J50" i="31"/>
  <c r="K50" i="31"/>
  <c r="L50" i="31"/>
  <c r="M50" i="31"/>
  <c r="N50" i="31"/>
  <c r="O50" i="31"/>
  <c r="P50" i="31"/>
  <c r="Q50" i="31"/>
  <c r="R50" i="31"/>
  <c r="S50" i="31"/>
  <c r="T50" i="31"/>
  <c r="U50" i="31"/>
  <c r="V50" i="31"/>
  <c r="W50" i="31"/>
  <c r="X50" i="31"/>
  <c r="Y50" i="31"/>
  <c r="Z50" i="31"/>
  <c r="AA50" i="31"/>
  <c r="AB50" i="31"/>
  <c r="AC50" i="31"/>
  <c r="AD50" i="31"/>
  <c r="AE50" i="31"/>
  <c r="AF50" i="31"/>
  <c r="AG50" i="31"/>
  <c r="AH50" i="31"/>
  <c r="AI50" i="31"/>
  <c r="AJ50" i="31"/>
  <c r="AK50" i="31"/>
  <c r="AL50" i="31"/>
  <c r="AM50" i="31"/>
  <c r="AN50" i="31"/>
  <c r="AO50" i="31"/>
  <c r="AP50" i="31"/>
  <c r="AQ50" i="31"/>
  <c r="AR50" i="31"/>
  <c r="AS50" i="31"/>
  <c r="AT50" i="31"/>
  <c r="AU50" i="31"/>
  <c r="AV50" i="31"/>
  <c r="AW50" i="31"/>
  <c r="AX50" i="31"/>
  <c r="AY50" i="31"/>
  <c r="AZ50" i="31"/>
  <c r="BA50" i="31"/>
  <c r="BB50" i="31"/>
  <c r="BC50" i="31"/>
  <c r="BD50" i="31"/>
  <c r="BE50" i="31"/>
  <c r="BF50" i="31"/>
  <c r="BG50" i="31"/>
  <c r="BH50" i="31"/>
  <c r="BI50" i="31"/>
  <c r="BJ50" i="31"/>
  <c r="BK50" i="31"/>
  <c r="BL50" i="31"/>
  <c r="BM50" i="31"/>
  <c r="BN50" i="31"/>
  <c r="BO50" i="31"/>
  <c r="BP50" i="31"/>
  <c r="BQ50" i="31"/>
  <c r="BR50" i="31"/>
  <c r="BS50" i="31"/>
  <c r="BT50" i="31"/>
  <c r="BU50" i="31"/>
  <c r="BV50" i="31"/>
  <c r="BW50" i="31"/>
  <c r="BX50" i="31"/>
  <c r="BY50" i="31"/>
  <c r="BZ50" i="31"/>
  <c r="CA50" i="31"/>
  <c r="CB50" i="31"/>
  <c r="CC50" i="31"/>
  <c r="CD50" i="31"/>
  <c r="CE50" i="31"/>
  <c r="CF50" i="31"/>
  <c r="CG50" i="31"/>
  <c r="CH50" i="31"/>
  <c r="CI50" i="31"/>
  <c r="CJ50" i="31"/>
  <c r="CK50" i="31"/>
  <c r="CL50" i="31"/>
  <c r="CM50" i="31"/>
  <c r="CN50" i="31"/>
  <c r="CO50" i="31"/>
  <c r="CP50" i="31"/>
  <c r="CQ50" i="31"/>
  <c r="CR50" i="31"/>
  <c r="CS50" i="31"/>
  <c r="CT50" i="31"/>
  <c r="CU50" i="31"/>
  <c r="CV50" i="31"/>
  <c r="CW50" i="31"/>
  <c r="CX50" i="31"/>
  <c r="CY50" i="31"/>
  <c r="CZ50" i="31"/>
  <c r="DA50" i="31"/>
  <c r="DB50" i="31"/>
  <c r="DC50" i="31"/>
  <c r="DD50" i="31"/>
  <c r="DE50" i="31"/>
  <c r="DF50" i="31"/>
  <c r="DG50" i="31"/>
  <c r="DH50" i="31"/>
  <c r="DI50" i="31"/>
  <c r="DJ50" i="31"/>
  <c r="DK50" i="31"/>
  <c r="DL50" i="31"/>
  <c r="DM50" i="31"/>
  <c r="DN50" i="31"/>
  <c r="DO50" i="31"/>
  <c r="DP50" i="31"/>
  <c r="DQ50" i="31"/>
  <c r="DR50" i="31"/>
  <c r="DS50" i="31"/>
  <c r="DT50" i="31"/>
  <c r="DU50" i="31"/>
  <c r="DV50" i="31"/>
  <c r="DW50" i="31"/>
  <c r="DX50" i="31"/>
  <c r="DY50" i="31"/>
  <c r="DZ50" i="31"/>
  <c r="EA50" i="31"/>
  <c r="EB50" i="31"/>
  <c r="EC50" i="31"/>
  <c r="ED50" i="31"/>
  <c r="EE50" i="31"/>
  <c r="EF50" i="31"/>
  <c r="EG50" i="31"/>
  <c r="EH50" i="31"/>
  <c r="EI50" i="31"/>
  <c r="EJ50" i="31"/>
  <c r="EK50" i="31"/>
  <c r="EL50" i="31"/>
  <c r="EM50" i="31"/>
  <c r="EN50" i="31"/>
  <c r="EO50" i="31"/>
  <c r="EP50" i="31"/>
  <c r="EQ50" i="31"/>
  <c r="ER50" i="31"/>
  <c r="ES50" i="31"/>
  <c r="ET50" i="31"/>
  <c r="EU50" i="31"/>
  <c r="EV50" i="31"/>
  <c r="EW50" i="31"/>
  <c r="EX50" i="31"/>
  <c r="EY50" i="31"/>
  <c r="EZ50" i="31"/>
  <c r="FA50" i="31"/>
  <c r="FB50" i="31"/>
  <c r="FC50" i="31"/>
  <c r="FD50" i="31"/>
  <c r="FE50" i="31"/>
  <c r="FF50" i="31"/>
  <c r="FG50" i="31"/>
  <c r="FH50" i="31"/>
  <c r="FI50" i="31"/>
  <c r="FJ50" i="31"/>
  <c r="FK50" i="31"/>
  <c r="FL50" i="31"/>
  <c r="FM50" i="31"/>
  <c r="FN50" i="31"/>
  <c r="FO50" i="31"/>
  <c r="FP50" i="31"/>
  <c r="FQ50" i="31"/>
  <c r="FR50" i="31"/>
  <c r="FS50" i="31"/>
  <c r="FT50" i="31"/>
  <c r="FU50" i="31"/>
  <c r="FV50" i="31"/>
  <c r="FW50" i="31"/>
  <c r="FX50" i="31"/>
  <c r="FY50" i="31"/>
  <c r="FZ50" i="31"/>
  <c r="GA50" i="31"/>
  <c r="GB50" i="31"/>
  <c r="GC50" i="31"/>
  <c r="GD50" i="31"/>
  <c r="GE50" i="31"/>
  <c r="GF50" i="31"/>
  <c r="GG50" i="31"/>
  <c r="GH50" i="31"/>
  <c r="GI50" i="31"/>
  <c r="GJ50" i="31"/>
  <c r="GK50" i="31"/>
  <c r="GL50" i="31"/>
  <c r="GM50" i="31"/>
  <c r="GN50" i="31"/>
  <c r="GO50" i="31"/>
  <c r="GP50" i="31"/>
  <c r="GQ50" i="31"/>
  <c r="GR50" i="31"/>
  <c r="GS50" i="31"/>
  <c r="GT50" i="31"/>
  <c r="GU50" i="31"/>
  <c r="GV50" i="31"/>
  <c r="GW50" i="31"/>
  <c r="GX50" i="31"/>
  <c r="GY50" i="31"/>
  <c r="GZ50" i="31"/>
  <c r="HA50" i="31"/>
  <c r="HB50" i="31"/>
  <c r="HC50" i="31"/>
  <c r="HD50" i="31"/>
  <c r="HE50" i="31"/>
  <c r="HF50" i="31"/>
  <c r="HG50" i="31"/>
  <c r="HH50" i="31"/>
  <c r="HI50" i="31"/>
  <c r="HJ50" i="31"/>
  <c r="HK50" i="31"/>
  <c r="HL50" i="31"/>
  <c r="HM50" i="31"/>
  <c r="HN50" i="31"/>
  <c r="HO50" i="31"/>
  <c r="HP50" i="31"/>
  <c r="HQ50" i="31"/>
  <c r="HR50" i="31"/>
  <c r="HS50" i="31"/>
  <c r="HT50" i="31"/>
  <c r="HU50" i="31"/>
  <c r="HV50" i="31"/>
  <c r="HW50" i="31"/>
  <c r="HX50" i="31"/>
  <c r="HY50" i="31"/>
  <c r="HZ50" i="31"/>
  <c r="IA50" i="31"/>
  <c r="IB50" i="31"/>
  <c r="IC50" i="31"/>
  <c r="ID50" i="31"/>
  <c r="IE50" i="31"/>
  <c r="IF50" i="31"/>
  <c r="IG50" i="31"/>
  <c r="IH50" i="31"/>
  <c r="II50" i="31"/>
  <c r="IJ50" i="31"/>
  <c r="IK50" i="31"/>
  <c r="IL50" i="31"/>
  <c r="IM50" i="31"/>
  <c r="IN50" i="31"/>
  <c r="IO50" i="31"/>
  <c r="IP50" i="31"/>
  <c r="IQ50" i="31"/>
  <c r="IR50" i="31"/>
  <c r="IS50" i="31"/>
  <c r="IT50" i="31"/>
  <c r="IU50" i="31"/>
  <c r="IV50" i="31"/>
  <c r="IW50" i="31"/>
  <c r="IX50" i="31"/>
  <c r="IY50" i="31"/>
  <c r="IZ50" i="31"/>
  <c r="JA50" i="31"/>
  <c r="JB50" i="31"/>
  <c r="JC50" i="31"/>
  <c r="JD50" i="31"/>
  <c r="JE50" i="31"/>
  <c r="JF50" i="31"/>
  <c r="JG50" i="31"/>
  <c r="JH50" i="31"/>
  <c r="JI50" i="31"/>
  <c r="JJ50" i="31"/>
  <c r="JK50" i="31"/>
  <c r="JL50" i="31"/>
  <c r="JM50" i="31"/>
  <c r="JN50" i="31"/>
  <c r="JO50" i="31"/>
  <c r="JP50" i="31"/>
  <c r="JQ50" i="31"/>
  <c r="JR50" i="31"/>
  <c r="JS50" i="31"/>
  <c r="JT50" i="31"/>
  <c r="JU50" i="31"/>
  <c r="JV50" i="31"/>
  <c r="JW50" i="31"/>
  <c r="JX50" i="31"/>
  <c r="JY50" i="31"/>
  <c r="JZ50" i="31"/>
  <c r="KA50" i="31"/>
  <c r="KB50" i="31"/>
  <c r="KC50" i="31"/>
  <c r="KD50" i="31"/>
  <c r="KE50" i="31"/>
  <c r="KF50" i="31"/>
  <c r="KG50" i="31"/>
  <c r="KH50" i="31"/>
  <c r="KI50" i="31"/>
  <c r="KJ50" i="31"/>
  <c r="KK50" i="31"/>
  <c r="KL50" i="31"/>
  <c r="KM50" i="31"/>
  <c r="KN50" i="31"/>
  <c r="KO50" i="31"/>
  <c r="KP50" i="31"/>
  <c r="KQ50" i="31"/>
  <c r="KR50" i="31"/>
  <c r="KS50" i="31"/>
  <c r="KT50" i="31"/>
  <c r="KU50" i="31"/>
  <c r="KV50" i="31"/>
  <c r="KW50" i="31"/>
  <c r="KX50" i="31"/>
  <c r="KY50" i="31"/>
  <c r="KZ50" i="31"/>
  <c r="LA50" i="31"/>
  <c r="LB50" i="31"/>
  <c r="LC50" i="31"/>
  <c r="LD50" i="31"/>
  <c r="LE50" i="31"/>
  <c r="LF50" i="31"/>
  <c r="LG50" i="31"/>
  <c r="LH50" i="31"/>
  <c r="LI50" i="31"/>
  <c r="LJ50" i="31"/>
  <c r="LK50" i="31"/>
  <c r="LL50" i="31"/>
  <c r="LM50" i="31"/>
  <c r="LN50" i="31"/>
  <c r="LO50" i="31"/>
  <c r="LP50" i="31"/>
  <c r="LQ50" i="31"/>
  <c r="LR50" i="31"/>
  <c r="LS50" i="31"/>
  <c r="LT50" i="31"/>
  <c r="LU50" i="31"/>
  <c r="LV50" i="31"/>
  <c r="LW50" i="31"/>
  <c r="LX50" i="31"/>
  <c r="LY50" i="31"/>
  <c r="LZ50" i="31"/>
  <c r="MA50" i="31"/>
  <c r="MB50" i="31"/>
  <c r="MC50" i="31"/>
  <c r="MD50" i="31"/>
  <c r="ME50" i="31"/>
  <c r="MF50" i="31"/>
  <c r="MG50" i="31"/>
  <c r="MH50" i="31"/>
  <c r="MI50" i="31"/>
  <c r="MJ50" i="31"/>
  <c r="MK50" i="31"/>
  <c r="ML50" i="31"/>
  <c r="MM50" i="31"/>
  <c r="MN50" i="31"/>
  <c r="MO50" i="31"/>
  <c r="MP50" i="31"/>
  <c r="MQ50" i="31"/>
  <c r="MR50" i="31"/>
  <c r="MS50" i="31"/>
  <c r="MT50" i="31"/>
  <c r="MU50" i="31"/>
  <c r="MV50" i="31"/>
  <c r="MW50" i="31"/>
  <c r="MX50" i="31"/>
  <c r="MY50" i="31"/>
  <c r="MZ50" i="31"/>
  <c r="NA50" i="31"/>
  <c r="NB50" i="31"/>
  <c r="NC50" i="31"/>
  <c r="ND50" i="31"/>
  <c r="NE50" i="31"/>
  <c r="NF50" i="31"/>
  <c r="NG50" i="31"/>
  <c r="NH50" i="31"/>
  <c r="NI50" i="31"/>
  <c r="NJ50" i="31"/>
  <c r="NK50" i="31"/>
  <c r="NL50" i="31"/>
  <c r="NM50" i="31"/>
  <c r="NN50" i="31"/>
  <c r="NO50" i="31"/>
  <c r="NP50" i="31"/>
  <c r="NQ50" i="31"/>
  <c r="NR50" i="31"/>
  <c r="NS50" i="31"/>
  <c r="NT50" i="31"/>
  <c r="NU50" i="31"/>
  <c r="NV50" i="31"/>
  <c r="NW50" i="31"/>
  <c r="NX50" i="31"/>
  <c r="NY50" i="31"/>
  <c r="NZ50" i="31"/>
  <c r="OA50" i="31"/>
  <c r="OB50" i="31"/>
  <c r="OC50" i="31"/>
  <c r="OD50" i="31"/>
  <c r="OE50" i="31"/>
  <c r="OF50" i="31"/>
  <c r="OG50" i="31"/>
  <c r="OH50" i="31"/>
  <c r="OI50" i="31"/>
  <c r="OJ50" i="31"/>
  <c r="OK50" i="31"/>
  <c r="OL50" i="31"/>
  <c r="OM50" i="31"/>
  <c r="ON50" i="31"/>
  <c r="OO50" i="31"/>
  <c r="OP50" i="31"/>
  <c r="OQ50" i="31"/>
  <c r="OR50" i="31"/>
  <c r="OS50" i="31"/>
  <c r="OT50" i="31"/>
  <c r="OU50" i="31"/>
  <c r="OV50" i="31"/>
  <c r="OW50" i="31"/>
  <c r="OX50" i="31"/>
  <c r="OY50" i="31"/>
  <c r="OZ50" i="31"/>
  <c r="PA50" i="31"/>
  <c r="PB50" i="31"/>
  <c r="PC50" i="31"/>
  <c r="PD50" i="31"/>
  <c r="PE50" i="31"/>
  <c r="PF50" i="31"/>
  <c r="PG50" i="31"/>
  <c r="PH50" i="31"/>
  <c r="PI50" i="31"/>
  <c r="PJ50" i="31"/>
  <c r="PK50" i="31"/>
  <c r="PL50" i="31"/>
  <c r="PM50" i="31"/>
  <c r="PN50" i="31"/>
  <c r="PO50" i="31"/>
  <c r="PP50" i="31"/>
  <c r="PQ50" i="31"/>
  <c r="PR50" i="31"/>
  <c r="PS50" i="31"/>
  <c r="PT50" i="31"/>
  <c r="PU50" i="31"/>
  <c r="PV50" i="31"/>
  <c r="PW50" i="31"/>
  <c r="PX50" i="31"/>
  <c r="PY50" i="31"/>
  <c r="PZ50" i="31"/>
  <c r="QA50" i="31"/>
  <c r="QB50" i="31"/>
  <c r="QC50" i="31"/>
  <c r="QD50" i="31"/>
  <c r="QE50" i="31"/>
  <c r="QF50" i="31"/>
  <c r="QG50" i="31"/>
  <c r="QH50" i="31"/>
  <c r="QI50" i="31"/>
  <c r="QJ50" i="31"/>
  <c r="QK50" i="31"/>
  <c r="QL50" i="31"/>
  <c r="QM50" i="31"/>
  <c r="QN50" i="31"/>
  <c r="QO50" i="31"/>
  <c r="QP50" i="31"/>
  <c r="QQ50" i="31"/>
  <c r="QR50" i="31"/>
  <c r="QS50" i="31"/>
  <c r="QT50" i="31"/>
  <c r="QU50" i="31"/>
  <c r="QV50" i="31"/>
  <c r="QW50" i="31"/>
  <c r="QX50" i="31"/>
  <c r="QY50" i="31"/>
  <c r="QZ50" i="31"/>
  <c r="RA50" i="31"/>
  <c r="RB50" i="31"/>
  <c r="RC50" i="31"/>
  <c r="RD50" i="31"/>
  <c r="RE50" i="31"/>
  <c r="RF50" i="31"/>
  <c r="RG50" i="31"/>
  <c r="RH50" i="31"/>
  <c r="RI50" i="31"/>
  <c r="RJ50" i="31"/>
  <c r="RK50" i="31"/>
  <c r="RL50" i="31"/>
  <c r="RM50" i="31"/>
  <c r="RN50" i="31"/>
  <c r="RO50" i="31"/>
  <c r="RP50" i="31"/>
  <c r="RQ50" i="31"/>
  <c r="RR50" i="31"/>
  <c r="RS50" i="31"/>
  <c r="RT50" i="31"/>
  <c r="RU50" i="31"/>
  <c r="RV50" i="31"/>
  <c r="RW50" i="31"/>
  <c r="RX50" i="31"/>
  <c r="RY50" i="31"/>
  <c r="RZ50" i="31"/>
  <c r="SA50" i="31"/>
  <c r="E28" i="31"/>
  <c r="F28" i="31"/>
  <c r="G28" i="31"/>
  <c r="H28" i="31"/>
  <c r="I28" i="31"/>
  <c r="J28" i="31"/>
  <c r="K28" i="31"/>
  <c r="L28" i="31"/>
  <c r="M28" i="31"/>
  <c r="N28" i="31"/>
  <c r="O28" i="31"/>
  <c r="P28" i="31"/>
  <c r="Q28" i="31"/>
  <c r="R28" i="31"/>
  <c r="S28" i="31"/>
  <c r="T28" i="31"/>
  <c r="U28" i="31"/>
  <c r="V28" i="31"/>
  <c r="W28" i="31"/>
  <c r="X28" i="31"/>
  <c r="Y28" i="31"/>
  <c r="Z28" i="31"/>
  <c r="AA28" i="31"/>
  <c r="AB28" i="31"/>
  <c r="AC28" i="31"/>
  <c r="AD28" i="31"/>
  <c r="AE28" i="31"/>
  <c r="AF28" i="31"/>
  <c r="AG28" i="31"/>
  <c r="AH28" i="31"/>
  <c r="AI28" i="31"/>
  <c r="AJ28" i="31"/>
  <c r="AK28" i="31"/>
  <c r="AL28" i="31"/>
  <c r="AM28" i="31"/>
  <c r="AN28" i="31"/>
  <c r="AO28" i="31"/>
  <c r="AP28" i="31"/>
  <c r="AQ28" i="31"/>
  <c r="AR28" i="31"/>
  <c r="AS28" i="31"/>
  <c r="AT28" i="31"/>
  <c r="AU28" i="31"/>
  <c r="AV28" i="31"/>
  <c r="AW28" i="31"/>
  <c r="AX28" i="31"/>
  <c r="AY28" i="31"/>
  <c r="AZ28" i="31"/>
  <c r="BA28" i="31"/>
  <c r="BB28" i="31"/>
  <c r="BC28" i="31"/>
  <c r="BD28" i="31"/>
  <c r="BE28" i="31"/>
  <c r="BF28" i="31"/>
  <c r="BG28" i="31"/>
  <c r="BH28" i="31"/>
  <c r="BI28" i="31"/>
  <c r="BJ28" i="31"/>
  <c r="BK28" i="31"/>
  <c r="BL28" i="31"/>
  <c r="BM28" i="31"/>
  <c r="BN28" i="31"/>
  <c r="BO28" i="31"/>
  <c r="BP28" i="31"/>
  <c r="BQ28" i="31"/>
  <c r="BR28" i="31"/>
  <c r="BS28" i="31"/>
  <c r="BT28" i="31"/>
  <c r="BU28" i="31"/>
  <c r="BV28" i="31"/>
  <c r="BW28" i="31"/>
  <c r="BX28" i="31"/>
  <c r="BY28" i="31"/>
  <c r="BZ28" i="31"/>
  <c r="CA28" i="31"/>
  <c r="CB28" i="31"/>
  <c r="CC28" i="31"/>
  <c r="CD28" i="31"/>
  <c r="CE28" i="31"/>
  <c r="CF28" i="31"/>
  <c r="CG28" i="31"/>
  <c r="CH28" i="31"/>
  <c r="CI28" i="31"/>
  <c r="CJ28" i="31"/>
  <c r="CK28" i="31"/>
  <c r="CL28" i="31"/>
  <c r="CM28" i="31"/>
  <c r="CN28" i="31"/>
  <c r="CO28" i="31"/>
  <c r="CP28" i="31"/>
  <c r="CQ28" i="31"/>
  <c r="CR28" i="31"/>
  <c r="CS28" i="31"/>
  <c r="CT28" i="31"/>
  <c r="CU28" i="31"/>
  <c r="CV28" i="31"/>
  <c r="CW28" i="31"/>
  <c r="CX28" i="31"/>
  <c r="CY28" i="31"/>
  <c r="CZ28" i="31"/>
  <c r="DA28" i="31"/>
  <c r="DB28" i="31"/>
  <c r="DC28" i="31"/>
  <c r="DD28" i="31"/>
  <c r="DE28" i="31"/>
  <c r="DF28" i="31"/>
  <c r="DG28" i="31"/>
  <c r="DH28" i="31"/>
  <c r="DI28" i="31"/>
  <c r="DJ28" i="31"/>
  <c r="DK28" i="31"/>
  <c r="DL28" i="31"/>
  <c r="DM28" i="31"/>
  <c r="DN28" i="31"/>
  <c r="DO28" i="31"/>
  <c r="DP28" i="31"/>
  <c r="DQ28" i="31"/>
  <c r="DR28" i="31"/>
  <c r="DS28" i="31"/>
  <c r="DT28" i="31"/>
  <c r="DU28" i="31"/>
  <c r="DV28" i="31"/>
  <c r="DW28" i="31"/>
  <c r="DX28" i="31"/>
  <c r="DY28" i="31"/>
  <c r="DZ28" i="31"/>
  <c r="EA28" i="31"/>
  <c r="EB28" i="31"/>
  <c r="EC28" i="31"/>
  <c r="ED28" i="31"/>
  <c r="EE28" i="31"/>
  <c r="EF28" i="31"/>
  <c r="EG28" i="31"/>
  <c r="EH28" i="31"/>
  <c r="EI28" i="31"/>
  <c r="EJ28" i="31"/>
  <c r="EK28" i="31"/>
  <c r="EL28" i="31"/>
  <c r="EM28" i="31"/>
  <c r="EN28" i="31"/>
  <c r="EO28" i="31"/>
  <c r="EP28" i="31"/>
  <c r="EQ28" i="31"/>
  <c r="ER28" i="31"/>
  <c r="ES28" i="31"/>
  <c r="ET28" i="31"/>
  <c r="EU28" i="31"/>
  <c r="EV28" i="31"/>
  <c r="EW28" i="31"/>
  <c r="EX28" i="31"/>
  <c r="EY28" i="31"/>
  <c r="EZ28" i="31"/>
  <c r="FA28" i="31"/>
  <c r="FB28" i="31"/>
  <c r="FC28" i="31"/>
  <c r="FD28" i="31"/>
  <c r="FE28" i="31"/>
  <c r="FF28" i="31"/>
  <c r="FG28" i="31"/>
  <c r="FH28" i="31"/>
  <c r="FI28" i="31"/>
  <c r="FJ28" i="31"/>
  <c r="FK28" i="31"/>
  <c r="FL28" i="31"/>
  <c r="FM28" i="31"/>
  <c r="FN28" i="31"/>
  <c r="FO28" i="31"/>
  <c r="FP28" i="31"/>
  <c r="FQ28" i="31"/>
  <c r="FR28" i="31"/>
  <c r="FS28" i="31"/>
  <c r="FT28" i="31"/>
  <c r="FU28" i="31"/>
  <c r="FV28" i="31"/>
  <c r="FW28" i="31"/>
  <c r="FX28" i="31"/>
  <c r="FY28" i="31"/>
  <c r="FZ28" i="31"/>
  <c r="GA28" i="31"/>
  <c r="GB28" i="31"/>
  <c r="GC28" i="31"/>
  <c r="GD28" i="31"/>
  <c r="GE28" i="31"/>
  <c r="GF28" i="31"/>
  <c r="GG28" i="31"/>
  <c r="GH28" i="31"/>
  <c r="GI28" i="31"/>
  <c r="GJ28" i="31"/>
  <c r="GK28" i="31"/>
  <c r="GL28" i="31"/>
  <c r="GM28" i="31"/>
  <c r="GN28" i="31"/>
  <c r="GO28" i="31"/>
  <c r="GP28" i="31"/>
  <c r="GQ28" i="31"/>
  <c r="GR28" i="31"/>
  <c r="GS28" i="31"/>
  <c r="GT28" i="31"/>
  <c r="GU28" i="31"/>
  <c r="GV28" i="31"/>
  <c r="GW28" i="31"/>
  <c r="GX28" i="31"/>
  <c r="GY28" i="31"/>
  <c r="GZ28" i="31"/>
  <c r="HA28" i="31"/>
  <c r="HB28" i="31"/>
  <c r="HC28" i="31"/>
  <c r="HD28" i="31"/>
  <c r="HE28" i="31"/>
  <c r="HF28" i="31"/>
  <c r="HG28" i="31"/>
  <c r="HH28" i="31"/>
  <c r="HI28" i="31"/>
  <c r="HJ28" i="31"/>
  <c r="HK28" i="31"/>
  <c r="HL28" i="31"/>
  <c r="HM28" i="31"/>
  <c r="HN28" i="31"/>
  <c r="HO28" i="31"/>
  <c r="HP28" i="31"/>
  <c r="HQ28" i="31"/>
  <c r="HR28" i="31"/>
  <c r="HS28" i="31"/>
  <c r="HT28" i="31"/>
  <c r="HU28" i="31"/>
  <c r="HV28" i="31"/>
  <c r="HW28" i="31"/>
  <c r="HX28" i="31"/>
  <c r="HY28" i="31"/>
  <c r="HZ28" i="31"/>
  <c r="IA28" i="31"/>
  <c r="IB28" i="31"/>
  <c r="IC28" i="31"/>
  <c r="ID28" i="31"/>
  <c r="IE28" i="31"/>
  <c r="IF28" i="31"/>
  <c r="IG28" i="31"/>
  <c r="IH28" i="31"/>
  <c r="II28" i="31"/>
  <c r="IJ28" i="31"/>
  <c r="IK28" i="31"/>
  <c r="IL28" i="31"/>
  <c r="IM28" i="31"/>
  <c r="IN28" i="31"/>
  <c r="IO28" i="31"/>
  <c r="IP28" i="31"/>
  <c r="IQ28" i="31"/>
  <c r="IR28" i="31"/>
  <c r="IS28" i="31"/>
  <c r="IT28" i="31"/>
  <c r="IU28" i="31"/>
  <c r="IV28" i="31"/>
  <c r="IW28" i="31"/>
  <c r="IX28" i="31"/>
  <c r="IY28" i="31"/>
  <c r="IZ28" i="31"/>
  <c r="JA28" i="31"/>
  <c r="JB28" i="31"/>
  <c r="JC28" i="31"/>
  <c r="JD28" i="31"/>
  <c r="JE28" i="31"/>
  <c r="JF28" i="31"/>
  <c r="JG28" i="31"/>
  <c r="JH28" i="31"/>
  <c r="JI28" i="31"/>
  <c r="JJ28" i="31"/>
  <c r="JK28" i="31"/>
  <c r="JL28" i="31"/>
  <c r="JM28" i="31"/>
  <c r="JN28" i="31"/>
  <c r="JO28" i="31"/>
  <c r="JP28" i="31"/>
  <c r="JQ28" i="31"/>
  <c r="JR28" i="31"/>
  <c r="JS28" i="31"/>
  <c r="JT28" i="31"/>
  <c r="JU28" i="31"/>
  <c r="JV28" i="31"/>
  <c r="JW28" i="31"/>
  <c r="JX28" i="31"/>
  <c r="JY28" i="31"/>
  <c r="JZ28" i="31"/>
  <c r="KA28" i="31"/>
  <c r="KB28" i="31"/>
  <c r="KC28" i="31"/>
  <c r="KD28" i="31"/>
  <c r="KE28" i="31"/>
  <c r="KF28" i="31"/>
  <c r="KG28" i="31"/>
  <c r="KH28" i="31"/>
  <c r="KI28" i="31"/>
  <c r="KJ28" i="31"/>
  <c r="KK28" i="31"/>
  <c r="KL28" i="31"/>
  <c r="KM28" i="31"/>
  <c r="KN28" i="31"/>
  <c r="KO28" i="31"/>
  <c r="KP28" i="31"/>
  <c r="KQ28" i="31"/>
  <c r="KR28" i="31"/>
  <c r="KS28" i="31"/>
  <c r="KT28" i="31"/>
  <c r="KU28" i="31"/>
  <c r="KV28" i="31"/>
  <c r="KW28" i="31"/>
  <c r="KX28" i="31"/>
  <c r="KY28" i="31"/>
  <c r="KZ28" i="31"/>
  <c r="LA28" i="31"/>
  <c r="LB28" i="31"/>
  <c r="LC28" i="31"/>
  <c r="LD28" i="31"/>
  <c r="LE28" i="31"/>
  <c r="LF28" i="31"/>
  <c r="LG28" i="31"/>
  <c r="LH28" i="31"/>
  <c r="LI28" i="31"/>
  <c r="LJ28" i="31"/>
  <c r="LK28" i="31"/>
  <c r="LL28" i="31"/>
  <c r="LM28" i="31"/>
  <c r="LN28" i="31"/>
  <c r="LO28" i="31"/>
  <c r="LP28" i="31"/>
  <c r="LQ28" i="31"/>
  <c r="LR28" i="31"/>
  <c r="LS28" i="31"/>
  <c r="LT28" i="31"/>
  <c r="LU28" i="31"/>
  <c r="LV28" i="31"/>
  <c r="LW28" i="31"/>
  <c r="LX28" i="31"/>
  <c r="LY28" i="31"/>
  <c r="LZ28" i="31"/>
  <c r="MA28" i="31"/>
  <c r="MB28" i="31"/>
  <c r="MC28" i="31"/>
  <c r="MD28" i="31"/>
  <c r="ME28" i="31"/>
  <c r="MF28" i="31"/>
  <c r="MG28" i="31"/>
  <c r="MH28" i="31"/>
  <c r="MI28" i="31"/>
  <c r="MJ28" i="31"/>
  <c r="MK28" i="31"/>
  <c r="ML28" i="31"/>
  <c r="MM28" i="31"/>
  <c r="MN28" i="31"/>
  <c r="MO28" i="31"/>
  <c r="MP28" i="31"/>
  <c r="MQ28" i="31"/>
  <c r="MR28" i="31"/>
  <c r="MS28" i="31"/>
  <c r="MT28" i="31"/>
  <c r="MU28" i="31"/>
  <c r="MV28" i="31"/>
  <c r="MW28" i="31"/>
  <c r="MX28" i="31"/>
  <c r="MY28" i="31"/>
  <c r="MZ28" i="31"/>
  <c r="NA28" i="31"/>
  <c r="NB28" i="31"/>
  <c r="NC28" i="31"/>
  <c r="ND28" i="31"/>
  <c r="NE28" i="31"/>
  <c r="NF28" i="31"/>
  <c r="NG28" i="31"/>
  <c r="NH28" i="31"/>
  <c r="NI28" i="31"/>
  <c r="NJ28" i="31"/>
  <c r="NK28" i="31"/>
  <c r="NL28" i="31"/>
  <c r="NM28" i="31"/>
  <c r="NN28" i="31"/>
  <c r="NO28" i="31"/>
  <c r="NP28" i="31"/>
  <c r="NQ28" i="31"/>
  <c r="NR28" i="31"/>
  <c r="NS28" i="31"/>
  <c r="NT28" i="31"/>
  <c r="NU28" i="31"/>
  <c r="NV28" i="31"/>
  <c r="NW28" i="31"/>
  <c r="NX28" i="31"/>
  <c r="NY28" i="31"/>
  <c r="NZ28" i="31"/>
  <c r="OA28" i="31"/>
  <c r="OB28" i="31"/>
  <c r="OC28" i="31"/>
  <c r="OD28" i="31"/>
  <c r="OE28" i="31"/>
  <c r="OF28" i="31"/>
  <c r="OG28" i="31"/>
  <c r="OH28" i="31"/>
  <c r="OI28" i="31"/>
  <c r="OJ28" i="31"/>
  <c r="OK28" i="31"/>
  <c r="OL28" i="31"/>
  <c r="OM28" i="31"/>
  <c r="ON28" i="31"/>
  <c r="OO28" i="31"/>
  <c r="OP28" i="31"/>
  <c r="OQ28" i="31"/>
  <c r="OR28" i="31"/>
  <c r="OS28" i="31"/>
  <c r="OT28" i="31"/>
  <c r="OU28" i="31"/>
  <c r="OV28" i="31"/>
  <c r="OW28" i="31"/>
  <c r="OX28" i="31"/>
  <c r="OY28" i="31"/>
  <c r="OZ28" i="31"/>
  <c r="PA28" i="31"/>
  <c r="PB28" i="31"/>
  <c r="PC28" i="31"/>
  <c r="PD28" i="31"/>
  <c r="PE28" i="31"/>
  <c r="PF28" i="31"/>
  <c r="PG28" i="31"/>
  <c r="PH28" i="31"/>
  <c r="PI28" i="31"/>
  <c r="PJ28" i="31"/>
  <c r="PK28" i="31"/>
  <c r="PL28" i="31"/>
  <c r="PM28" i="31"/>
  <c r="PN28" i="31"/>
  <c r="PO28" i="31"/>
  <c r="PP28" i="31"/>
  <c r="PQ28" i="31"/>
  <c r="PR28" i="31"/>
  <c r="PS28" i="31"/>
  <c r="PT28" i="31"/>
  <c r="PU28" i="31"/>
  <c r="PV28" i="31"/>
  <c r="PW28" i="31"/>
  <c r="PX28" i="31"/>
  <c r="PY28" i="31"/>
  <c r="PZ28" i="31"/>
  <c r="QA28" i="31"/>
  <c r="QB28" i="31"/>
  <c r="QC28" i="31"/>
  <c r="QD28" i="31"/>
  <c r="QE28" i="31"/>
  <c r="QF28" i="31"/>
  <c r="QG28" i="31"/>
  <c r="QH28" i="31"/>
  <c r="QI28" i="31"/>
  <c r="QJ28" i="31"/>
  <c r="QK28" i="31"/>
  <c r="QL28" i="31"/>
  <c r="QM28" i="31"/>
  <c r="QN28" i="31"/>
  <c r="QO28" i="31"/>
  <c r="QP28" i="31"/>
  <c r="QQ28" i="31"/>
  <c r="QR28" i="31"/>
  <c r="QS28" i="31"/>
  <c r="QT28" i="31"/>
  <c r="QU28" i="31"/>
  <c r="QV28" i="31"/>
  <c r="QW28" i="31"/>
  <c r="QX28" i="31"/>
  <c r="QY28" i="31"/>
  <c r="QZ28" i="31"/>
  <c r="RA28" i="31"/>
  <c r="RB28" i="31"/>
  <c r="RC28" i="31"/>
  <c r="RD28" i="31"/>
  <c r="RE28" i="31"/>
  <c r="RF28" i="31"/>
  <c r="RG28" i="31"/>
  <c r="RH28" i="31"/>
  <c r="RI28" i="31"/>
  <c r="RJ28" i="31"/>
  <c r="RK28" i="31"/>
  <c r="RL28" i="31"/>
  <c r="RM28" i="31"/>
  <c r="RN28" i="31"/>
  <c r="RO28" i="31"/>
  <c r="RP28" i="31"/>
  <c r="RQ28" i="31"/>
  <c r="RR28" i="31"/>
  <c r="RS28" i="31"/>
  <c r="RT28" i="31"/>
  <c r="RU28" i="31"/>
  <c r="RV28" i="31"/>
  <c r="RW28" i="31"/>
  <c r="RX28" i="31"/>
  <c r="RY28" i="31"/>
  <c r="RZ28" i="31"/>
  <c r="SA28" i="31"/>
  <c r="SA103" i="30"/>
  <c r="RY103" i="30"/>
  <c r="RX103" i="30"/>
  <c r="RW103" i="30"/>
  <c r="RV103" i="30"/>
  <c r="RT103" i="30"/>
  <c r="RS103" i="30"/>
  <c r="RR103" i="30"/>
  <c r="RQ103" i="30"/>
  <c r="RO103" i="30"/>
  <c r="RN103" i="30"/>
  <c r="RM103" i="30"/>
  <c r="RL103" i="30"/>
  <c r="RJ103" i="30"/>
  <c r="RI103" i="30"/>
  <c r="RH103" i="30"/>
  <c r="RG103" i="30"/>
  <c r="RE103" i="30"/>
  <c r="RD103" i="30"/>
  <c r="RC103" i="30"/>
  <c r="RB103" i="30"/>
  <c r="QZ103" i="30"/>
  <c r="QY103" i="30"/>
  <c r="QX103" i="30"/>
  <c r="QW103" i="30"/>
  <c r="QU103" i="30"/>
  <c r="QT103" i="30"/>
  <c r="QS103" i="30"/>
  <c r="QR103" i="30"/>
  <c r="QP103" i="30"/>
  <c r="QO103" i="30"/>
  <c r="QN103" i="30"/>
  <c r="QM103" i="30"/>
  <c r="QK103" i="30"/>
  <c r="QJ103" i="30"/>
  <c r="QI103" i="30"/>
  <c r="QH103" i="30"/>
  <c r="QF103" i="30"/>
  <c r="QE103" i="30"/>
  <c r="QD103" i="30"/>
  <c r="QC103" i="30"/>
  <c r="QA103" i="30"/>
  <c r="PZ103" i="30"/>
  <c r="PY103" i="30"/>
  <c r="PX103" i="30"/>
  <c r="PV103" i="30"/>
  <c r="PU103" i="30"/>
  <c r="PT103" i="30"/>
  <c r="PS103" i="30"/>
  <c r="PQ103" i="30"/>
  <c r="PP103" i="30"/>
  <c r="PO103" i="30"/>
  <c r="PN103" i="30"/>
  <c r="PL103" i="30"/>
  <c r="PK103" i="30"/>
  <c r="PJ103" i="30"/>
  <c r="PI103" i="30"/>
  <c r="PG103" i="30"/>
  <c r="PF103" i="30"/>
  <c r="PE103" i="30"/>
  <c r="PD103" i="30"/>
  <c r="PB103" i="30"/>
  <c r="PA103" i="30"/>
  <c r="OZ103" i="30"/>
  <c r="OY103" i="30"/>
  <c r="OW103" i="30"/>
  <c r="OV103" i="30"/>
  <c r="OU103" i="30"/>
  <c r="OT103" i="30"/>
  <c r="OR103" i="30"/>
  <c r="OQ103" i="30"/>
  <c r="OP103" i="30"/>
  <c r="OO103" i="30"/>
  <c r="OM103" i="30"/>
  <c r="OL103" i="30"/>
  <c r="OK103" i="30"/>
  <c r="OJ103" i="30"/>
  <c r="OH103" i="30"/>
  <c r="OG103" i="30"/>
  <c r="OF103" i="30"/>
  <c r="OE103" i="30"/>
  <c r="OC103" i="30"/>
  <c r="OB103" i="30"/>
  <c r="OA103" i="30"/>
  <c r="NZ103" i="30"/>
  <c r="NX103" i="30"/>
  <c r="NW103" i="30"/>
  <c r="NV103" i="30"/>
  <c r="NU103" i="30"/>
  <c r="NS103" i="30"/>
  <c r="NR103" i="30"/>
  <c r="NQ103" i="30"/>
  <c r="NP103" i="30"/>
  <c r="NN103" i="30"/>
  <c r="NM103" i="30"/>
  <c r="NL103" i="30"/>
  <c r="NK103" i="30"/>
  <c r="NI103" i="30"/>
  <c r="NH103" i="30"/>
  <c r="NG103" i="30"/>
  <c r="NF103" i="30"/>
  <c r="ND103" i="30"/>
  <c r="NC103" i="30"/>
  <c r="NB103" i="30"/>
  <c r="NA103" i="30"/>
  <c r="MY103" i="30"/>
  <c r="MX103" i="30"/>
  <c r="MW103" i="30"/>
  <c r="MV103" i="30"/>
  <c r="MT103" i="30"/>
  <c r="MS103" i="30"/>
  <c r="MR103" i="30"/>
  <c r="MQ103" i="30"/>
  <c r="MO103" i="30"/>
  <c r="MN103" i="30"/>
  <c r="MM103" i="30"/>
  <c r="ML103" i="30"/>
  <c r="MJ103" i="30"/>
  <c r="MI103" i="30"/>
  <c r="MH103" i="30"/>
  <c r="MG103" i="30"/>
  <c r="ME103" i="30"/>
  <c r="MD103" i="30"/>
  <c r="MC103" i="30"/>
  <c r="MB103" i="30"/>
  <c r="LZ103" i="30"/>
  <c r="LY103" i="30"/>
  <c r="LX103" i="30"/>
  <c r="LW103" i="30"/>
  <c r="LU103" i="30"/>
  <c r="LT103" i="30"/>
  <c r="LS103" i="30"/>
  <c r="LR103" i="30"/>
  <c r="LP103" i="30"/>
  <c r="LO103" i="30"/>
  <c r="LN103" i="30"/>
  <c r="LM103" i="30"/>
  <c r="LK103" i="30"/>
  <c r="LJ103" i="30"/>
  <c r="LI103" i="30"/>
  <c r="LH103" i="30"/>
  <c r="LF103" i="30"/>
  <c r="LE103" i="30"/>
  <c r="LD103" i="30"/>
  <c r="LC103" i="30"/>
  <c r="LA103" i="30"/>
  <c r="KZ103" i="30"/>
  <c r="KY103" i="30"/>
  <c r="KX103" i="30"/>
  <c r="KV103" i="30"/>
  <c r="KU103" i="30"/>
  <c r="KT103" i="30"/>
  <c r="KS103" i="30"/>
  <c r="KQ103" i="30"/>
  <c r="KP103" i="30"/>
  <c r="KO103" i="30"/>
  <c r="KN103" i="30"/>
  <c r="KL103" i="30"/>
  <c r="KK103" i="30"/>
  <c r="KJ103" i="30"/>
  <c r="KI103" i="30"/>
  <c r="KG103" i="30"/>
  <c r="KF103" i="30"/>
  <c r="KE103" i="30"/>
  <c r="KD103" i="30"/>
  <c r="KB103" i="30"/>
  <c r="KA103" i="30"/>
  <c r="JZ103" i="30"/>
  <c r="JY103" i="30"/>
  <c r="JW103" i="30"/>
  <c r="JV103" i="30"/>
  <c r="JU103" i="30"/>
  <c r="JT103" i="30"/>
  <c r="JR103" i="30"/>
  <c r="JQ103" i="30"/>
  <c r="JP103" i="30"/>
  <c r="JO103" i="30"/>
  <c r="JM103" i="30"/>
  <c r="JL103" i="30"/>
  <c r="JK103" i="30"/>
  <c r="JJ103" i="30"/>
  <c r="JH103" i="30"/>
  <c r="JG103" i="30"/>
  <c r="JF103" i="30"/>
  <c r="JE103" i="30"/>
  <c r="JC103" i="30"/>
  <c r="JB103" i="30"/>
  <c r="JA103" i="30"/>
  <c r="IZ103" i="30"/>
  <c r="IX103" i="30"/>
  <c r="IW103" i="30"/>
  <c r="IV103" i="30"/>
  <c r="IU103" i="30"/>
  <c r="IS103" i="30"/>
  <c r="IR103" i="30"/>
  <c r="IQ103" i="30"/>
  <c r="IP103" i="30"/>
  <c r="IN103" i="30"/>
  <c r="IM103" i="30"/>
  <c r="IL103" i="30"/>
  <c r="IK103" i="30"/>
  <c r="II103" i="30"/>
  <c r="IH103" i="30"/>
  <c r="IG103" i="30"/>
  <c r="IF103" i="30"/>
  <c r="ID103" i="30"/>
  <c r="IC103" i="30"/>
  <c r="IB103" i="30"/>
  <c r="IA103" i="30"/>
  <c r="HY103" i="30"/>
  <c r="HX103" i="30"/>
  <c r="HW103" i="30"/>
  <c r="HV103" i="30"/>
  <c r="HT103" i="30"/>
  <c r="HS103" i="30"/>
  <c r="HR103" i="30"/>
  <c r="HQ103" i="30"/>
  <c r="HO103" i="30"/>
  <c r="HN103" i="30"/>
  <c r="HM103" i="30"/>
  <c r="HL103" i="30"/>
  <c r="HJ103" i="30"/>
  <c r="HI103" i="30"/>
  <c r="HH103" i="30"/>
  <c r="HG103" i="30"/>
  <c r="HE103" i="30"/>
  <c r="HD103" i="30"/>
  <c r="HC103" i="30"/>
  <c r="HB103" i="30"/>
  <c r="GZ103" i="30"/>
  <c r="GY103" i="30"/>
  <c r="GX103" i="30"/>
  <c r="GW103" i="30"/>
  <c r="GU103" i="30"/>
  <c r="GT103" i="30"/>
  <c r="GS103" i="30"/>
  <c r="GR103" i="30"/>
  <c r="GP103" i="30"/>
  <c r="GO103" i="30"/>
  <c r="GN103" i="30"/>
  <c r="GM103" i="30"/>
  <c r="GK103" i="30"/>
  <c r="GJ103" i="30"/>
  <c r="GI103" i="30"/>
  <c r="GH103" i="30"/>
  <c r="GF103" i="30"/>
  <c r="GE103" i="30"/>
  <c r="GD103" i="30"/>
  <c r="GC103" i="30"/>
  <c r="GA103" i="30"/>
  <c r="FZ103" i="30"/>
  <c r="FY103" i="30"/>
  <c r="FX103" i="30"/>
  <c r="FV103" i="30"/>
  <c r="FU103" i="30"/>
  <c r="FT103" i="30"/>
  <c r="FS103" i="30"/>
  <c r="FQ103" i="30"/>
  <c r="FP103" i="30"/>
  <c r="FO103" i="30"/>
  <c r="FN103" i="30"/>
  <c r="FL103" i="30"/>
  <c r="FK103" i="30"/>
  <c r="FJ103" i="30"/>
  <c r="FI103" i="30"/>
  <c r="FG103" i="30"/>
  <c r="FF103" i="30"/>
  <c r="FE103" i="30"/>
  <c r="FD103" i="30"/>
  <c r="FB103" i="30"/>
  <c r="FA103" i="30"/>
  <c r="EZ103" i="30"/>
  <c r="EY103" i="30"/>
  <c r="EW103" i="30"/>
  <c r="EV103" i="30"/>
  <c r="EU103" i="30"/>
  <c r="ET103" i="30"/>
  <c r="ER103" i="30"/>
  <c r="EQ103" i="30"/>
  <c r="EP103" i="30"/>
  <c r="EO103" i="30"/>
  <c r="EM103" i="30"/>
  <c r="EL103" i="30"/>
  <c r="EK103" i="30"/>
  <c r="EJ103" i="30"/>
  <c r="EH103" i="30"/>
  <c r="EG103" i="30"/>
  <c r="EF103" i="30"/>
  <c r="EE103" i="30"/>
  <c r="EC103" i="30"/>
  <c r="EB103" i="30"/>
  <c r="EA103" i="30"/>
  <c r="DZ103" i="30"/>
  <c r="DX103" i="30"/>
  <c r="DW103" i="30"/>
  <c r="DV103" i="30"/>
  <c r="DU103" i="30"/>
  <c r="DS103" i="30"/>
  <c r="DR103" i="30"/>
  <c r="DQ103" i="30"/>
  <c r="DP103" i="30"/>
  <c r="DN103" i="30"/>
  <c r="DM103" i="30"/>
  <c r="DL103" i="30"/>
  <c r="DK103" i="30"/>
  <c r="DI103" i="30"/>
  <c r="DH103" i="30"/>
  <c r="DG103" i="30"/>
  <c r="DF103" i="30"/>
  <c r="DD103" i="30"/>
  <c r="DC103" i="30"/>
  <c r="DB103" i="30"/>
  <c r="DA103" i="30"/>
  <c r="CY103" i="30"/>
  <c r="CX103" i="30"/>
  <c r="CW103" i="30"/>
  <c r="CV103" i="30"/>
  <c r="CT103" i="30"/>
  <c r="CS103" i="30"/>
  <c r="CR103" i="30"/>
  <c r="CQ103" i="30"/>
  <c r="CO103" i="30"/>
  <c r="CN103" i="30"/>
  <c r="CM103" i="30"/>
  <c r="CL103" i="30"/>
  <c r="CJ103" i="30"/>
  <c r="CI103" i="30"/>
  <c r="CH103" i="30"/>
  <c r="CG103" i="30"/>
  <c r="CE103" i="30"/>
  <c r="CD103" i="30"/>
  <c r="CC103" i="30"/>
  <c r="CB103" i="30"/>
  <c r="BZ103" i="30"/>
  <c r="BY103" i="30"/>
  <c r="BX103" i="30"/>
  <c r="BW103" i="30"/>
  <c r="BU103" i="30"/>
  <c r="BT103" i="30"/>
  <c r="BS103" i="30"/>
  <c r="BR103" i="30"/>
  <c r="BP103" i="30"/>
  <c r="BO103" i="30"/>
  <c r="BN103" i="30"/>
  <c r="BM103" i="30"/>
  <c r="BK103" i="30"/>
  <c r="BJ103" i="30"/>
  <c r="BI103" i="30"/>
  <c r="BH103" i="30"/>
  <c r="BF103" i="30"/>
  <c r="BE103" i="30"/>
  <c r="BD103" i="30"/>
  <c r="BC103" i="30"/>
  <c r="BA103" i="30"/>
  <c r="AZ103" i="30"/>
  <c r="AY103" i="30"/>
  <c r="AX103" i="30"/>
  <c r="AV103" i="30"/>
  <c r="AU103" i="30"/>
  <c r="AT103" i="30"/>
  <c r="AS103" i="30"/>
  <c r="AQ103" i="30"/>
  <c r="AP103" i="30"/>
  <c r="AO103" i="30"/>
  <c r="AN103" i="30"/>
  <c r="AL103" i="30"/>
  <c r="AK103" i="30"/>
  <c r="AJ103" i="30"/>
  <c r="AI103" i="30"/>
  <c r="AG103" i="30"/>
  <c r="AF103" i="30"/>
  <c r="AE103" i="30"/>
  <c r="AD103" i="30"/>
  <c r="SA102" i="30"/>
  <c r="RY102" i="30"/>
  <c r="RX102" i="30"/>
  <c r="RW102" i="30"/>
  <c r="RV102" i="30"/>
  <c r="RT102" i="30"/>
  <c r="RS102" i="30"/>
  <c r="RR102" i="30"/>
  <c r="RQ102" i="30"/>
  <c r="RO102" i="30"/>
  <c r="RN102" i="30"/>
  <c r="RM102" i="30"/>
  <c r="RL102" i="30"/>
  <c r="RJ102" i="30"/>
  <c r="RI102" i="30"/>
  <c r="RH102" i="30"/>
  <c r="RG102" i="30"/>
  <c r="RE102" i="30"/>
  <c r="RD102" i="30"/>
  <c r="RC102" i="30"/>
  <c r="RB102" i="30"/>
  <c r="QZ102" i="30"/>
  <c r="QY102" i="30"/>
  <c r="QX102" i="30"/>
  <c r="QW102" i="30"/>
  <c r="QU102" i="30"/>
  <c r="QT102" i="30"/>
  <c r="QS102" i="30"/>
  <c r="QR102" i="30"/>
  <c r="QP102" i="30"/>
  <c r="QO102" i="30"/>
  <c r="QN102" i="30"/>
  <c r="QM102" i="30"/>
  <c r="QK102" i="30"/>
  <c r="QJ102" i="30"/>
  <c r="QI102" i="30"/>
  <c r="QH102" i="30"/>
  <c r="QF102" i="30"/>
  <c r="QE102" i="30"/>
  <c r="QD102" i="30"/>
  <c r="QC102" i="30"/>
  <c r="QA102" i="30"/>
  <c r="PZ102" i="30"/>
  <c r="PY102" i="30"/>
  <c r="PX102" i="30"/>
  <c r="PV102" i="30"/>
  <c r="PU102" i="30"/>
  <c r="PT102" i="30"/>
  <c r="PS102" i="30"/>
  <c r="PQ102" i="30"/>
  <c r="PP102" i="30"/>
  <c r="PO102" i="30"/>
  <c r="PN102" i="30"/>
  <c r="PL102" i="30"/>
  <c r="PK102" i="30"/>
  <c r="PJ102" i="30"/>
  <c r="PI102" i="30"/>
  <c r="PG102" i="30"/>
  <c r="PF102" i="30"/>
  <c r="PE102" i="30"/>
  <c r="PD102" i="30"/>
  <c r="PB102" i="30"/>
  <c r="PA102" i="30"/>
  <c r="OZ102" i="30"/>
  <c r="OY102" i="30"/>
  <c r="OW102" i="30"/>
  <c r="OV102" i="30"/>
  <c r="OU102" i="30"/>
  <c r="OT102" i="30"/>
  <c r="OR102" i="30"/>
  <c r="OQ102" i="30"/>
  <c r="OP102" i="30"/>
  <c r="OO102" i="30"/>
  <c r="OM102" i="30"/>
  <c r="OL102" i="30"/>
  <c r="OK102" i="30"/>
  <c r="OJ102" i="30"/>
  <c r="OH102" i="30"/>
  <c r="OG102" i="30"/>
  <c r="OF102" i="30"/>
  <c r="OE102" i="30"/>
  <c r="OC102" i="30"/>
  <c r="OB102" i="30"/>
  <c r="OA102" i="30"/>
  <c r="NZ102" i="30"/>
  <c r="NX102" i="30"/>
  <c r="NW102" i="30"/>
  <c r="NV102" i="30"/>
  <c r="NU102" i="30"/>
  <c r="NS102" i="30"/>
  <c r="NR102" i="30"/>
  <c r="NQ102" i="30"/>
  <c r="NP102" i="30"/>
  <c r="NN102" i="30"/>
  <c r="NM102" i="30"/>
  <c r="NL102" i="30"/>
  <c r="NK102" i="30"/>
  <c r="NI102" i="30"/>
  <c r="NH102" i="30"/>
  <c r="NG102" i="30"/>
  <c r="NF102" i="30"/>
  <c r="ND102" i="30"/>
  <c r="NC102" i="30"/>
  <c r="NB102" i="30"/>
  <c r="NA102" i="30"/>
  <c r="MY102" i="30"/>
  <c r="MX102" i="30"/>
  <c r="MW102" i="30"/>
  <c r="MV102" i="30"/>
  <c r="MT102" i="30"/>
  <c r="MS102" i="30"/>
  <c r="MR102" i="30"/>
  <c r="MQ102" i="30"/>
  <c r="MO102" i="30"/>
  <c r="MN102" i="30"/>
  <c r="MM102" i="30"/>
  <c r="ML102" i="30"/>
  <c r="MJ102" i="30"/>
  <c r="MI102" i="30"/>
  <c r="MH102" i="30"/>
  <c r="MG102" i="30"/>
  <c r="ME102" i="30"/>
  <c r="MD102" i="30"/>
  <c r="MC102" i="30"/>
  <c r="MB102" i="30"/>
  <c r="LZ102" i="30"/>
  <c r="LY102" i="30"/>
  <c r="LX102" i="30"/>
  <c r="LW102" i="30"/>
  <c r="LU102" i="30"/>
  <c r="LT102" i="30"/>
  <c r="LS102" i="30"/>
  <c r="LR102" i="30"/>
  <c r="LP102" i="30"/>
  <c r="LO102" i="30"/>
  <c r="LN102" i="30"/>
  <c r="LM102" i="30"/>
  <c r="LK102" i="30"/>
  <c r="LJ102" i="30"/>
  <c r="LI102" i="30"/>
  <c r="LH102" i="30"/>
  <c r="LF102" i="30"/>
  <c r="LE102" i="30"/>
  <c r="LD102" i="30"/>
  <c r="LC102" i="30"/>
  <c r="LA102" i="30"/>
  <c r="KZ102" i="30"/>
  <c r="KY102" i="30"/>
  <c r="KX102" i="30"/>
  <c r="KV102" i="30"/>
  <c r="KU102" i="30"/>
  <c r="KT102" i="30"/>
  <c r="KS102" i="30"/>
  <c r="KQ102" i="30"/>
  <c r="KP102" i="30"/>
  <c r="KO102" i="30"/>
  <c r="KN102" i="30"/>
  <c r="KL102" i="30"/>
  <c r="KK102" i="30"/>
  <c r="KJ102" i="30"/>
  <c r="KI102" i="30"/>
  <c r="KG102" i="30"/>
  <c r="KF102" i="30"/>
  <c r="KE102" i="30"/>
  <c r="KD102" i="30"/>
  <c r="KB102" i="30"/>
  <c r="KA102" i="30"/>
  <c r="JZ102" i="30"/>
  <c r="JY102" i="30"/>
  <c r="JW102" i="30"/>
  <c r="JV102" i="30"/>
  <c r="JU102" i="30"/>
  <c r="JT102" i="30"/>
  <c r="JR102" i="30"/>
  <c r="JQ102" i="30"/>
  <c r="JP102" i="30"/>
  <c r="JO102" i="30"/>
  <c r="JM102" i="30"/>
  <c r="JL102" i="30"/>
  <c r="JK102" i="30"/>
  <c r="JJ102" i="30"/>
  <c r="JH102" i="30"/>
  <c r="JG102" i="30"/>
  <c r="JF102" i="30"/>
  <c r="JE102" i="30"/>
  <c r="JC102" i="30"/>
  <c r="JB102" i="30"/>
  <c r="JA102" i="30"/>
  <c r="IZ102" i="30"/>
  <c r="IX102" i="30"/>
  <c r="IW102" i="30"/>
  <c r="IV102" i="30"/>
  <c r="IU102" i="30"/>
  <c r="IS102" i="30"/>
  <c r="IR102" i="30"/>
  <c r="IQ102" i="30"/>
  <c r="IP102" i="30"/>
  <c r="IN102" i="30"/>
  <c r="IM102" i="30"/>
  <c r="IL102" i="30"/>
  <c r="IK102" i="30"/>
  <c r="II102" i="30"/>
  <c r="IH102" i="30"/>
  <c r="IG102" i="30"/>
  <c r="IF102" i="30"/>
  <c r="ID102" i="30"/>
  <c r="IC102" i="30"/>
  <c r="IB102" i="30"/>
  <c r="IA102" i="30"/>
  <c r="HY102" i="30"/>
  <c r="HX102" i="30"/>
  <c r="HW102" i="30"/>
  <c r="HV102" i="30"/>
  <c r="HT102" i="30"/>
  <c r="HS102" i="30"/>
  <c r="HR102" i="30"/>
  <c r="HQ102" i="30"/>
  <c r="HO102" i="30"/>
  <c r="HN102" i="30"/>
  <c r="HM102" i="30"/>
  <c r="HL102" i="30"/>
  <c r="HJ102" i="30"/>
  <c r="HI102" i="30"/>
  <c r="HH102" i="30"/>
  <c r="HG102" i="30"/>
  <c r="HE102" i="30"/>
  <c r="HD102" i="30"/>
  <c r="HC102" i="30"/>
  <c r="HB102" i="30"/>
  <c r="GZ102" i="30"/>
  <c r="GY102" i="30"/>
  <c r="GX102" i="30"/>
  <c r="GW102" i="30"/>
  <c r="GU102" i="30"/>
  <c r="GT102" i="30"/>
  <c r="GS102" i="30"/>
  <c r="GR102" i="30"/>
  <c r="GP102" i="30"/>
  <c r="GO102" i="30"/>
  <c r="GN102" i="30"/>
  <c r="GM102" i="30"/>
  <c r="GK102" i="30"/>
  <c r="GJ102" i="30"/>
  <c r="GI102" i="30"/>
  <c r="GH102" i="30"/>
  <c r="GF102" i="30"/>
  <c r="GE102" i="30"/>
  <c r="GD102" i="30"/>
  <c r="GC102" i="30"/>
  <c r="GA102" i="30"/>
  <c r="FZ102" i="30"/>
  <c r="FY102" i="30"/>
  <c r="FX102" i="30"/>
  <c r="FV102" i="30"/>
  <c r="FU102" i="30"/>
  <c r="FT102" i="30"/>
  <c r="FS102" i="30"/>
  <c r="FQ102" i="30"/>
  <c r="FP102" i="30"/>
  <c r="FO102" i="30"/>
  <c r="FN102" i="30"/>
  <c r="FL102" i="30"/>
  <c r="FK102" i="30"/>
  <c r="FJ102" i="30"/>
  <c r="FI102" i="30"/>
  <c r="FG102" i="30"/>
  <c r="FF102" i="30"/>
  <c r="FE102" i="30"/>
  <c r="FD102" i="30"/>
  <c r="FB102" i="30"/>
  <c r="FA102" i="30"/>
  <c r="EZ102" i="30"/>
  <c r="EY102" i="30"/>
  <c r="EW102" i="30"/>
  <c r="EV102" i="30"/>
  <c r="EU102" i="30"/>
  <c r="ET102" i="30"/>
  <c r="ER102" i="30"/>
  <c r="EQ102" i="30"/>
  <c r="EP102" i="30"/>
  <c r="EO102" i="30"/>
  <c r="EM102" i="30"/>
  <c r="EL102" i="30"/>
  <c r="EK102" i="30"/>
  <c r="EJ102" i="30"/>
  <c r="EH102" i="30"/>
  <c r="EG102" i="30"/>
  <c r="EF102" i="30"/>
  <c r="EE102" i="30"/>
  <c r="EC102" i="30"/>
  <c r="EB102" i="30"/>
  <c r="EA102" i="30"/>
  <c r="DZ102" i="30"/>
  <c r="DX102" i="30"/>
  <c r="DW102" i="30"/>
  <c r="DV102" i="30"/>
  <c r="DU102" i="30"/>
  <c r="DS102" i="30"/>
  <c r="DR102" i="30"/>
  <c r="DQ102" i="30"/>
  <c r="DP102" i="30"/>
  <c r="DN102" i="30"/>
  <c r="DM102" i="30"/>
  <c r="DL102" i="30"/>
  <c r="DK102" i="30"/>
  <c r="DI102" i="30"/>
  <c r="DH102" i="30"/>
  <c r="DG102" i="30"/>
  <c r="DF102" i="30"/>
  <c r="DD102" i="30"/>
  <c r="DC102" i="30"/>
  <c r="DB102" i="30"/>
  <c r="DA102" i="30"/>
  <c r="CY102" i="30"/>
  <c r="CX102" i="30"/>
  <c r="CW102" i="30"/>
  <c r="CV102" i="30"/>
  <c r="CT102" i="30"/>
  <c r="CS102" i="30"/>
  <c r="CR102" i="30"/>
  <c r="CQ102" i="30"/>
  <c r="CO102" i="30"/>
  <c r="CN102" i="30"/>
  <c r="CM102" i="30"/>
  <c r="CL102" i="30"/>
  <c r="CJ102" i="30"/>
  <c r="CI102" i="30"/>
  <c r="CH102" i="30"/>
  <c r="CG102" i="30"/>
  <c r="CE102" i="30"/>
  <c r="CD102" i="30"/>
  <c r="CC102" i="30"/>
  <c r="CB102" i="30"/>
  <c r="BZ102" i="30"/>
  <c r="BY102" i="30"/>
  <c r="BX102" i="30"/>
  <c r="BW102" i="30"/>
  <c r="BU102" i="30"/>
  <c r="BT102" i="30"/>
  <c r="BS102" i="30"/>
  <c r="BR102" i="30"/>
  <c r="BP102" i="30"/>
  <c r="BO102" i="30"/>
  <c r="BN102" i="30"/>
  <c r="BM102" i="30"/>
  <c r="BK102" i="30"/>
  <c r="BJ102" i="30"/>
  <c r="BI102" i="30"/>
  <c r="BH102" i="30"/>
  <c r="BF102" i="30"/>
  <c r="BE102" i="30"/>
  <c r="BD102" i="30"/>
  <c r="BC102" i="30"/>
  <c r="BA102" i="30"/>
  <c r="AZ102" i="30"/>
  <c r="AY102" i="30"/>
  <c r="AX102" i="30"/>
  <c r="AV102" i="30"/>
  <c r="AU102" i="30"/>
  <c r="AT102" i="30"/>
  <c r="AS102" i="30"/>
  <c r="AQ102" i="30"/>
  <c r="AP102" i="30"/>
  <c r="AO102" i="30"/>
  <c r="AN102" i="30"/>
  <c r="AL102" i="30"/>
  <c r="AK102" i="30"/>
  <c r="AJ102" i="30"/>
  <c r="AI102" i="30"/>
  <c r="AG102" i="30"/>
  <c r="AF102" i="30"/>
  <c r="AE102" i="30"/>
  <c r="AD102" i="30"/>
  <c r="SA91" i="30"/>
  <c r="RY91" i="30"/>
  <c r="RX91" i="30"/>
  <c r="RW91" i="30"/>
  <c r="RV91" i="30"/>
  <c r="RT91" i="30"/>
  <c r="RS91" i="30"/>
  <c r="RR91" i="30"/>
  <c r="RQ91" i="30"/>
  <c r="RO91" i="30"/>
  <c r="RN91" i="30"/>
  <c r="RM91" i="30"/>
  <c r="RL91" i="30"/>
  <c r="RJ91" i="30"/>
  <c r="RI91" i="30"/>
  <c r="RH91" i="30"/>
  <c r="RG91" i="30"/>
  <c r="RE91" i="30"/>
  <c r="RD91" i="30"/>
  <c r="RC91" i="30"/>
  <c r="RB91" i="30"/>
  <c r="QZ91" i="30"/>
  <c r="QY91" i="30"/>
  <c r="QX91" i="30"/>
  <c r="QW91" i="30"/>
  <c r="QU91" i="30"/>
  <c r="QT91" i="30"/>
  <c r="QS91" i="30"/>
  <c r="QR91" i="30"/>
  <c r="QP91" i="30"/>
  <c r="QO91" i="30"/>
  <c r="QN91" i="30"/>
  <c r="QM91" i="30"/>
  <c r="QK91" i="30"/>
  <c r="QJ91" i="30"/>
  <c r="QI91" i="30"/>
  <c r="QH91" i="30"/>
  <c r="QF91" i="30"/>
  <c r="QE91" i="30"/>
  <c r="QD91" i="30"/>
  <c r="QC91" i="30"/>
  <c r="QA91" i="30"/>
  <c r="PZ91" i="30"/>
  <c r="PY91" i="30"/>
  <c r="PX91" i="30"/>
  <c r="PV91" i="30"/>
  <c r="PU91" i="30"/>
  <c r="PT91" i="30"/>
  <c r="PS91" i="30"/>
  <c r="PQ91" i="30"/>
  <c r="PP91" i="30"/>
  <c r="PO91" i="30"/>
  <c r="PN91" i="30"/>
  <c r="PL91" i="30"/>
  <c r="PK91" i="30"/>
  <c r="PJ91" i="30"/>
  <c r="PI91" i="30"/>
  <c r="PG91" i="30"/>
  <c r="PF91" i="30"/>
  <c r="PE91" i="30"/>
  <c r="PD91" i="30"/>
  <c r="PB91" i="30"/>
  <c r="PA91" i="30"/>
  <c r="OZ91" i="30"/>
  <c r="OY91" i="30"/>
  <c r="OW91" i="30"/>
  <c r="OV91" i="30"/>
  <c r="OU91" i="30"/>
  <c r="OT91" i="30"/>
  <c r="OR91" i="30"/>
  <c r="OQ91" i="30"/>
  <c r="OP91" i="30"/>
  <c r="OO91" i="30"/>
  <c r="OM91" i="30"/>
  <c r="OL91" i="30"/>
  <c r="OK91" i="30"/>
  <c r="OJ91" i="30"/>
  <c r="OH91" i="30"/>
  <c r="OG91" i="30"/>
  <c r="OF91" i="30"/>
  <c r="OE91" i="30"/>
  <c r="OC91" i="30"/>
  <c r="OB91" i="30"/>
  <c r="OA91" i="30"/>
  <c r="NZ91" i="30"/>
  <c r="NX91" i="30"/>
  <c r="NW91" i="30"/>
  <c r="NV91" i="30"/>
  <c r="NU91" i="30"/>
  <c r="NS91" i="30"/>
  <c r="NR91" i="30"/>
  <c r="NQ91" i="30"/>
  <c r="NP91" i="30"/>
  <c r="NN91" i="30"/>
  <c r="NM91" i="30"/>
  <c r="NL91" i="30"/>
  <c r="NK91" i="30"/>
  <c r="NI91" i="30"/>
  <c r="NH91" i="30"/>
  <c r="NG91" i="30"/>
  <c r="NF91" i="30"/>
  <c r="ND91" i="30"/>
  <c r="NC91" i="30"/>
  <c r="NB91" i="30"/>
  <c r="NA91" i="30"/>
  <c r="MY91" i="30"/>
  <c r="MX91" i="30"/>
  <c r="MW91" i="30"/>
  <c r="MV91" i="30"/>
  <c r="MT91" i="30"/>
  <c r="MS91" i="30"/>
  <c r="MR91" i="30"/>
  <c r="MQ91" i="30"/>
  <c r="MO91" i="30"/>
  <c r="MN91" i="30"/>
  <c r="MM91" i="30"/>
  <c r="ML91" i="30"/>
  <c r="MJ91" i="30"/>
  <c r="MI91" i="30"/>
  <c r="MH91" i="30"/>
  <c r="MG91" i="30"/>
  <c r="ME91" i="30"/>
  <c r="MD91" i="30"/>
  <c r="MC91" i="30"/>
  <c r="MB91" i="30"/>
  <c r="LZ91" i="30"/>
  <c r="LY91" i="30"/>
  <c r="LX91" i="30"/>
  <c r="LW91" i="30"/>
  <c r="LU91" i="30"/>
  <c r="LT91" i="30"/>
  <c r="LS91" i="30"/>
  <c r="LR91" i="30"/>
  <c r="LP91" i="30"/>
  <c r="LO91" i="30"/>
  <c r="LN91" i="30"/>
  <c r="LM91" i="30"/>
  <c r="LK91" i="30"/>
  <c r="LJ91" i="30"/>
  <c r="LI91" i="30"/>
  <c r="LH91" i="30"/>
  <c r="LF91" i="30"/>
  <c r="LE91" i="30"/>
  <c r="LD91" i="30"/>
  <c r="LC91" i="30"/>
  <c r="LA91" i="30"/>
  <c r="KZ91" i="30"/>
  <c r="KY91" i="30"/>
  <c r="KX91" i="30"/>
  <c r="KV91" i="30"/>
  <c r="KU91" i="30"/>
  <c r="KT91" i="30"/>
  <c r="KS91" i="30"/>
  <c r="KQ91" i="30"/>
  <c r="KP91" i="30"/>
  <c r="KO91" i="30"/>
  <c r="KN91" i="30"/>
  <c r="KL91" i="30"/>
  <c r="KK91" i="30"/>
  <c r="KJ91" i="30"/>
  <c r="KI91" i="30"/>
  <c r="KG91" i="30"/>
  <c r="KF91" i="30"/>
  <c r="KE91" i="30"/>
  <c r="KD91" i="30"/>
  <c r="KB91" i="30"/>
  <c r="KA91" i="30"/>
  <c r="JZ91" i="30"/>
  <c r="JY91" i="30"/>
  <c r="JW91" i="30"/>
  <c r="JV91" i="30"/>
  <c r="JU91" i="30"/>
  <c r="JT91" i="30"/>
  <c r="JR91" i="30"/>
  <c r="JQ91" i="30"/>
  <c r="JP91" i="30"/>
  <c r="JO91" i="30"/>
  <c r="JM91" i="30"/>
  <c r="JL91" i="30"/>
  <c r="JK91" i="30"/>
  <c r="JJ91" i="30"/>
  <c r="JH91" i="30"/>
  <c r="JG91" i="30"/>
  <c r="JF91" i="30"/>
  <c r="JE91" i="30"/>
  <c r="JC91" i="30"/>
  <c r="JB91" i="30"/>
  <c r="JA91" i="30"/>
  <c r="IZ91" i="30"/>
  <c r="IX91" i="30"/>
  <c r="IW91" i="30"/>
  <c r="IV91" i="30"/>
  <c r="IU91" i="30"/>
  <c r="IS91" i="30"/>
  <c r="IR91" i="30"/>
  <c r="IQ91" i="30"/>
  <c r="IP91" i="30"/>
  <c r="IN91" i="30"/>
  <c r="IM91" i="30"/>
  <c r="IL91" i="30"/>
  <c r="IK91" i="30"/>
  <c r="II91" i="30"/>
  <c r="IH91" i="30"/>
  <c r="IG91" i="30"/>
  <c r="IF91" i="30"/>
  <c r="ID91" i="30"/>
  <c r="IC91" i="30"/>
  <c r="IB91" i="30"/>
  <c r="IA91" i="30"/>
  <c r="HY91" i="30"/>
  <c r="HX91" i="30"/>
  <c r="HW91" i="30"/>
  <c r="HV91" i="30"/>
  <c r="HT91" i="30"/>
  <c r="HS91" i="30"/>
  <c r="HR91" i="30"/>
  <c r="HQ91" i="30"/>
  <c r="HO91" i="30"/>
  <c r="HN91" i="30"/>
  <c r="HM91" i="30"/>
  <c r="HL91" i="30"/>
  <c r="HJ91" i="30"/>
  <c r="HI91" i="30"/>
  <c r="HH91" i="30"/>
  <c r="HG91" i="30"/>
  <c r="HE91" i="30"/>
  <c r="HD91" i="30"/>
  <c r="HC91" i="30"/>
  <c r="HB91" i="30"/>
  <c r="GZ91" i="30"/>
  <c r="GY91" i="30"/>
  <c r="GX91" i="30"/>
  <c r="GW91" i="30"/>
  <c r="GU91" i="30"/>
  <c r="GT91" i="30"/>
  <c r="GS91" i="30"/>
  <c r="GR91" i="30"/>
  <c r="GP91" i="30"/>
  <c r="GO91" i="30"/>
  <c r="GN91" i="30"/>
  <c r="GM91" i="30"/>
  <c r="GK91" i="30"/>
  <c r="GJ91" i="30"/>
  <c r="GI91" i="30"/>
  <c r="GH91" i="30"/>
  <c r="GF91" i="30"/>
  <c r="GE91" i="30"/>
  <c r="GD91" i="30"/>
  <c r="GC91" i="30"/>
  <c r="GA91" i="30"/>
  <c r="FZ91" i="30"/>
  <c r="FY91" i="30"/>
  <c r="FX91" i="30"/>
  <c r="FV91" i="30"/>
  <c r="FU91" i="30"/>
  <c r="FT91" i="30"/>
  <c r="FS91" i="30"/>
  <c r="FQ91" i="30"/>
  <c r="FP91" i="30"/>
  <c r="FO91" i="30"/>
  <c r="FN91" i="30"/>
  <c r="FL91" i="30"/>
  <c r="FK91" i="30"/>
  <c r="FJ91" i="30"/>
  <c r="FI91" i="30"/>
  <c r="FG91" i="30"/>
  <c r="FF91" i="30"/>
  <c r="FE91" i="30"/>
  <c r="FD91" i="30"/>
  <c r="FB91" i="30"/>
  <c r="FA91" i="30"/>
  <c r="EZ91" i="30"/>
  <c r="EY91" i="30"/>
  <c r="EW91" i="30"/>
  <c r="EV91" i="30"/>
  <c r="EU91" i="30"/>
  <c r="ET91" i="30"/>
  <c r="ER91" i="30"/>
  <c r="EQ91" i="30"/>
  <c r="EP91" i="30"/>
  <c r="EO91" i="30"/>
  <c r="EM91" i="30"/>
  <c r="EL91" i="30"/>
  <c r="EK91" i="30"/>
  <c r="EJ91" i="30"/>
  <c r="EH91" i="30"/>
  <c r="EG91" i="30"/>
  <c r="EF91" i="30"/>
  <c r="EE91" i="30"/>
  <c r="EC91" i="30"/>
  <c r="EB91" i="30"/>
  <c r="EA91" i="30"/>
  <c r="DZ91" i="30"/>
  <c r="DX91" i="30"/>
  <c r="DW91" i="30"/>
  <c r="DV91" i="30"/>
  <c r="DU91" i="30"/>
  <c r="DS91" i="30"/>
  <c r="DR91" i="30"/>
  <c r="DQ91" i="30"/>
  <c r="DP91" i="30"/>
  <c r="DN91" i="30"/>
  <c r="DM91" i="30"/>
  <c r="DL91" i="30"/>
  <c r="DK91" i="30"/>
  <c r="DI91" i="30"/>
  <c r="DH91" i="30"/>
  <c r="DG91" i="30"/>
  <c r="DF91" i="30"/>
  <c r="DD91" i="30"/>
  <c r="DC91" i="30"/>
  <c r="DB91" i="30"/>
  <c r="DA91" i="30"/>
  <c r="CY91" i="30"/>
  <c r="CX91" i="30"/>
  <c r="CW91" i="30"/>
  <c r="CV91" i="30"/>
  <c r="CT91" i="30"/>
  <c r="CS91" i="30"/>
  <c r="CR91" i="30"/>
  <c r="CQ91" i="30"/>
  <c r="CO91" i="30"/>
  <c r="CN91" i="30"/>
  <c r="CM91" i="30"/>
  <c r="CL91" i="30"/>
  <c r="CJ91" i="30"/>
  <c r="CI91" i="30"/>
  <c r="CH91" i="30"/>
  <c r="CG91" i="30"/>
  <c r="CE91" i="30"/>
  <c r="CD91" i="30"/>
  <c r="CC91" i="30"/>
  <c r="CB91" i="30"/>
  <c r="BZ91" i="30"/>
  <c r="BY91" i="30"/>
  <c r="BX91" i="30"/>
  <c r="BW91" i="30"/>
  <c r="BU91" i="30"/>
  <c r="BT91" i="30"/>
  <c r="BS91" i="30"/>
  <c r="BR91" i="30"/>
  <c r="BP91" i="30"/>
  <c r="BO91" i="30"/>
  <c r="BN91" i="30"/>
  <c r="BM91" i="30"/>
  <c r="BK91" i="30"/>
  <c r="BJ91" i="30"/>
  <c r="BI91" i="30"/>
  <c r="BH91" i="30"/>
  <c r="BF91" i="30"/>
  <c r="BE91" i="30"/>
  <c r="BD91" i="30"/>
  <c r="BC91" i="30"/>
  <c r="BA91" i="30"/>
  <c r="AZ91" i="30"/>
  <c r="AY91" i="30"/>
  <c r="AX91" i="30"/>
  <c r="AV91" i="30"/>
  <c r="AU91" i="30"/>
  <c r="AT91" i="30"/>
  <c r="AS91" i="30"/>
  <c r="AQ91" i="30"/>
  <c r="AP91" i="30"/>
  <c r="AO91" i="30"/>
  <c r="AN91" i="30"/>
  <c r="AL91" i="30"/>
  <c r="AK91" i="30"/>
  <c r="AJ91" i="30"/>
  <c r="AI91" i="30"/>
  <c r="AG91" i="30"/>
  <c r="AF91" i="30"/>
  <c r="AE91" i="30"/>
  <c r="AD91" i="30"/>
  <c r="SA89" i="30"/>
  <c r="RY89" i="30"/>
  <c r="RX89" i="30"/>
  <c r="RW89" i="30"/>
  <c r="RV89" i="30"/>
  <c r="RT89" i="30"/>
  <c r="RS89" i="30"/>
  <c r="RR89" i="30"/>
  <c r="RQ89" i="30"/>
  <c r="RO89" i="30"/>
  <c r="RN89" i="30"/>
  <c r="RM89" i="30"/>
  <c r="RL89" i="30"/>
  <c r="RJ89" i="30"/>
  <c r="RI89" i="30"/>
  <c r="RH89" i="30"/>
  <c r="RG89" i="30"/>
  <c r="RE89" i="30"/>
  <c r="RD89" i="30"/>
  <c r="RC89" i="30"/>
  <c r="RB89" i="30"/>
  <c r="QZ89" i="30"/>
  <c r="QY89" i="30"/>
  <c r="QX89" i="30"/>
  <c r="QW89" i="30"/>
  <c r="QU89" i="30"/>
  <c r="QT89" i="30"/>
  <c r="QS89" i="30"/>
  <c r="QR89" i="30"/>
  <c r="QP89" i="30"/>
  <c r="QO89" i="30"/>
  <c r="QN89" i="30"/>
  <c r="QM89" i="30"/>
  <c r="QK89" i="30"/>
  <c r="QJ89" i="30"/>
  <c r="QI89" i="30"/>
  <c r="QH89" i="30"/>
  <c r="QF89" i="30"/>
  <c r="QE89" i="30"/>
  <c r="QD89" i="30"/>
  <c r="QC89" i="30"/>
  <c r="QA89" i="30"/>
  <c r="PZ89" i="30"/>
  <c r="PY89" i="30"/>
  <c r="PX89" i="30"/>
  <c r="PV89" i="30"/>
  <c r="PU89" i="30"/>
  <c r="PT89" i="30"/>
  <c r="PS89" i="30"/>
  <c r="PQ89" i="30"/>
  <c r="PP89" i="30"/>
  <c r="PO89" i="30"/>
  <c r="PN89" i="30"/>
  <c r="PL89" i="30"/>
  <c r="PK89" i="30"/>
  <c r="PJ89" i="30"/>
  <c r="PI89" i="30"/>
  <c r="PG89" i="30"/>
  <c r="PF89" i="30"/>
  <c r="PE89" i="30"/>
  <c r="PD89" i="30"/>
  <c r="PB89" i="30"/>
  <c r="PA89" i="30"/>
  <c r="OZ89" i="30"/>
  <c r="OY89" i="30"/>
  <c r="OW89" i="30"/>
  <c r="OV89" i="30"/>
  <c r="OU89" i="30"/>
  <c r="OT89" i="30"/>
  <c r="OR89" i="30"/>
  <c r="OQ89" i="30"/>
  <c r="OP89" i="30"/>
  <c r="OO89" i="30"/>
  <c r="OM89" i="30"/>
  <c r="OL89" i="30"/>
  <c r="OK89" i="30"/>
  <c r="OJ89" i="30"/>
  <c r="OH89" i="30"/>
  <c r="OG89" i="30"/>
  <c r="OF89" i="30"/>
  <c r="OE89" i="30"/>
  <c r="OC89" i="30"/>
  <c r="OB89" i="30"/>
  <c r="OA89" i="30"/>
  <c r="NZ89" i="30"/>
  <c r="NX89" i="30"/>
  <c r="NW89" i="30"/>
  <c r="NV89" i="30"/>
  <c r="NU89" i="30"/>
  <c r="NS89" i="30"/>
  <c r="NR89" i="30"/>
  <c r="NQ89" i="30"/>
  <c r="NP89" i="30"/>
  <c r="NN89" i="30"/>
  <c r="NM89" i="30"/>
  <c r="NL89" i="30"/>
  <c r="NK89" i="30"/>
  <c r="NI89" i="30"/>
  <c r="NH89" i="30"/>
  <c r="NG89" i="30"/>
  <c r="NF89" i="30"/>
  <c r="ND89" i="30"/>
  <c r="NC89" i="30"/>
  <c r="NB89" i="30"/>
  <c r="NA89" i="30"/>
  <c r="MY89" i="30"/>
  <c r="MX89" i="30"/>
  <c r="MW89" i="30"/>
  <c r="MV89" i="30"/>
  <c r="MT89" i="30"/>
  <c r="MS89" i="30"/>
  <c r="MR89" i="30"/>
  <c r="MQ89" i="30"/>
  <c r="MO89" i="30"/>
  <c r="MN89" i="30"/>
  <c r="MM89" i="30"/>
  <c r="ML89" i="30"/>
  <c r="MJ89" i="30"/>
  <c r="MI89" i="30"/>
  <c r="MH89" i="30"/>
  <c r="MG89" i="30"/>
  <c r="ME89" i="30"/>
  <c r="MD89" i="30"/>
  <c r="MC89" i="30"/>
  <c r="MB89" i="30"/>
  <c r="LZ89" i="30"/>
  <c r="LY89" i="30"/>
  <c r="LX89" i="30"/>
  <c r="LW89" i="30"/>
  <c r="LU89" i="30"/>
  <c r="LT89" i="30"/>
  <c r="LS89" i="30"/>
  <c r="LR89" i="30"/>
  <c r="LP89" i="30"/>
  <c r="LO89" i="30"/>
  <c r="LN89" i="30"/>
  <c r="LM89" i="30"/>
  <c r="LK89" i="30"/>
  <c r="LJ89" i="30"/>
  <c r="LI89" i="30"/>
  <c r="LH89" i="30"/>
  <c r="LF89" i="30"/>
  <c r="LE89" i="30"/>
  <c r="LD89" i="30"/>
  <c r="LC89" i="30"/>
  <c r="LA89" i="30"/>
  <c r="KZ89" i="30"/>
  <c r="KY89" i="30"/>
  <c r="KX89" i="30"/>
  <c r="KV89" i="30"/>
  <c r="KU89" i="30"/>
  <c r="KT89" i="30"/>
  <c r="KS89" i="30"/>
  <c r="KQ89" i="30"/>
  <c r="KP89" i="30"/>
  <c r="KO89" i="30"/>
  <c r="KN89" i="30"/>
  <c r="KL89" i="30"/>
  <c r="KK89" i="30"/>
  <c r="KJ89" i="30"/>
  <c r="KI89" i="30"/>
  <c r="KG89" i="30"/>
  <c r="KF89" i="30"/>
  <c r="KE89" i="30"/>
  <c r="KD89" i="30"/>
  <c r="KB89" i="30"/>
  <c r="KA89" i="30"/>
  <c r="JZ89" i="30"/>
  <c r="JY89" i="30"/>
  <c r="JW89" i="30"/>
  <c r="JV89" i="30"/>
  <c r="JU89" i="30"/>
  <c r="JT89" i="30"/>
  <c r="JR89" i="30"/>
  <c r="JQ89" i="30"/>
  <c r="JP89" i="30"/>
  <c r="JO89" i="30"/>
  <c r="JM89" i="30"/>
  <c r="JL89" i="30"/>
  <c r="JK89" i="30"/>
  <c r="JJ89" i="30"/>
  <c r="JH89" i="30"/>
  <c r="JG89" i="30"/>
  <c r="JF89" i="30"/>
  <c r="JE89" i="30"/>
  <c r="JC89" i="30"/>
  <c r="JB89" i="30"/>
  <c r="JA89" i="30"/>
  <c r="IZ89" i="30"/>
  <c r="IX89" i="30"/>
  <c r="IW89" i="30"/>
  <c r="IV89" i="30"/>
  <c r="IU89" i="30"/>
  <c r="IS89" i="30"/>
  <c r="IR89" i="30"/>
  <c r="IQ89" i="30"/>
  <c r="IP89" i="30"/>
  <c r="IN89" i="30"/>
  <c r="IM89" i="30"/>
  <c r="IL89" i="30"/>
  <c r="IK89" i="30"/>
  <c r="II89" i="30"/>
  <c r="IH89" i="30"/>
  <c r="IG89" i="30"/>
  <c r="IF89" i="30"/>
  <c r="ID89" i="30"/>
  <c r="IC89" i="30"/>
  <c r="IB89" i="30"/>
  <c r="IA89" i="30"/>
  <c r="HY89" i="30"/>
  <c r="HX89" i="30"/>
  <c r="HW89" i="30"/>
  <c r="HV89" i="30"/>
  <c r="HT89" i="30"/>
  <c r="HS89" i="30"/>
  <c r="HR89" i="30"/>
  <c r="HQ89" i="30"/>
  <c r="HO89" i="30"/>
  <c r="HN89" i="30"/>
  <c r="HM89" i="30"/>
  <c r="HL89" i="30"/>
  <c r="HJ89" i="30"/>
  <c r="HI89" i="30"/>
  <c r="HH89" i="30"/>
  <c r="HG89" i="30"/>
  <c r="HE89" i="30"/>
  <c r="HD89" i="30"/>
  <c r="HC89" i="30"/>
  <c r="HB89" i="30"/>
  <c r="GZ89" i="30"/>
  <c r="GY89" i="30"/>
  <c r="GX89" i="30"/>
  <c r="GW89" i="30"/>
  <c r="GU89" i="30"/>
  <c r="GT89" i="30"/>
  <c r="GS89" i="30"/>
  <c r="GR89" i="30"/>
  <c r="GP89" i="30"/>
  <c r="GO89" i="30"/>
  <c r="GN89" i="30"/>
  <c r="GM89" i="30"/>
  <c r="GK89" i="30"/>
  <c r="GJ89" i="30"/>
  <c r="GI89" i="30"/>
  <c r="GH89" i="30"/>
  <c r="GF89" i="30"/>
  <c r="GE89" i="30"/>
  <c r="GD89" i="30"/>
  <c r="GC89" i="30"/>
  <c r="GA89" i="30"/>
  <c r="FZ89" i="30"/>
  <c r="FY89" i="30"/>
  <c r="FX89" i="30"/>
  <c r="FV89" i="30"/>
  <c r="FU89" i="30"/>
  <c r="FT89" i="30"/>
  <c r="FS89" i="30"/>
  <c r="FQ89" i="30"/>
  <c r="FP89" i="30"/>
  <c r="FO89" i="30"/>
  <c r="FN89" i="30"/>
  <c r="FL89" i="30"/>
  <c r="FK89" i="30"/>
  <c r="FJ89" i="30"/>
  <c r="FI89" i="30"/>
  <c r="FG89" i="30"/>
  <c r="FF89" i="30"/>
  <c r="FE89" i="30"/>
  <c r="FD89" i="30"/>
  <c r="FB89" i="30"/>
  <c r="FA89" i="30"/>
  <c r="EZ89" i="30"/>
  <c r="EY89" i="30"/>
  <c r="EW89" i="30"/>
  <c r="EV89" i="30"/>
  <c r="EU89" i="30"/>
  <c r="ET89" i="30"/>
  <c r="ER89" i="30"/>
  <c r="EQ89" i="30"/>
  <c r="EP89" i="30"/>
  <c r="EO89" i="30"/>
  <c r="EM89" i="30"/>
  <c r="EL89" i="30"/>
  <c r="EK89" i="30"/>
  <c r="EJ89" i="30"/>
  <c r="EH89" i="30"/>
  <c r="EG89" i="30"/>
  <c r="EF89" i="30"/>
  <c r="EE89" i="30"/>
  <c r="EC89" i="30"/>
  <c r="EB89" i="30"/>
  <c r="EA89" i="30"/>
  <c r="DZ89" i="30"/>
  <c r="DX89" i="30"/>
  <c r="DW89" i="30"/>
  <c r="DV89" i="30"/>
  <c r="DU89" i="30"/>
  <c r="DS89" i="30"/>
  <c r="DR89" i="30"/>
  <c r="DQ89" i="30"/>
  <c r="DP89" i="30"/>
  <c r="DN89" i="30"/>
  <c r="DM89" i="30"/>
  <c r="DL89" i="30"/>
  <c r="DK89" i="30"/>
  <c r="DI89" i="30"/>
  <c r="DH89" i="30"/>
  <c r="DG89" i="30"/>
  <c r="DF89" i="30"/>
  <c r="DD89" i="30"/>
  <c r="DC89" i="30"/>
  <c r="DB89" i="30"/>
  <c r="DA89" i="30"/>
  <c r="CY89" i="30"/>
  <c r="CX89" i="30"/>
  <c r="CW89" i="30"/>
  <c r="CV89" i="30"/>
  <c r="CT89" i="30"/>
  <c r="CS89" i="30"/>
  <c r="CR89" i="30"/>
  <c r="CQ89" i="30"/>
  <c r="CO89" i="30"/>
  <c r="CN89" i="30"/>
  <c r="CM89" i="30"/>
  <c r="CL89" i="30"/>
  <c r="CJ89" i="30"/>
  <c r="CI89" i="30"/>
  <c r="CH89" i="30"/>
  <c r="CG89" i="30"/>
  <c r="CE89" i="30"/>
  <c r="CD89" i="30"/>
  <c r="CC89" i="30"/>
  <c r="CB89" i="30"/>
  <c r="BZ89" i="30"/>
  <c r="BY89" i="30"/>
  <c r="BX89" i="30"/>
  <c r="BW89" i="30"/>
  <c r="BU89" i="30"/>
  <c r="BT89" i="30"/>
  <c r="BS89" i="30"/>
  <c r="BR89" i="30"/>
  <c r="BP89" i="30"/>
  <c r="BO89" i="30"/>
  <c r="BN89" i="30"/>
  <c r="BM89" i="30"/>
  <c r="BK89" i="30"/>
  <c r="BJ89" i="30"/>
  <c r="BI89" i="30"/>
  <c r="BH89" i="30"/>
  <c r="BF89" i="30"/>
  <c r="BE89" i="30"/>
  <c r="BD89" i="30"/>
  <c r="BC89" i="30"/>
  <c r="BA89" i="30"/>
  <c r="AZ89" i="30"/>
  <c r="AY89" i="30"/>
  <c r="AX89" i="30"/>
  <c r="AV89" i="30"/>
  <c r="AU89" i="30"/>
  <c r="AT89" i="30"/>
  <c r="AS89" i="30"/>
  <c r="AQ89" i="30"/>
  <c r="AP89" i="30"/>
  <c r="AO89" i="30"/>
  <c r="AN89" i="30"/>
  <c r="AL89" i="30"/>
  <c r="AK89" i="30"/>
  <c r="AJ89" i="30"/>
  <c r="AI89" i="30"/>
  <c r="AG89" i="30"/>
  <c r="AF89" i="30"/>
  <c r="AE89" i="30"/>
  <c r="AD89" i="30"/>
  <c r="SA88" i="30"/>
  <c r="RY88" i="30"/>
  <c r="RX88" i="30"/>
  <c r="RW88" i="30"/>
  <c r="RV88" i="30"/>
  <c r="RT88" i="30"/>
  <c r="RS88" i="30"/>
  <c r="RR88" i="30"/>
  <c r="RQ88" i="30"/>
  <c r="RO88" i="30"/>
  <c r="RN88" i="30"/>
  <c r="RM88" i="30"/>
  <c r="RL88" i="30"/>
  <c r="RJ88" i="30"/>
  <c r="RI88" i="30"/>
  <c r="RH88" i="30"/>
  <c r="RG88" i="30"/>
  <c r="RE88" i="30"/>
  <c r="RD88" i="30"/>
  <c r="RC88" i="30"/>
  <c r="RB88" i="30"/>
  <c r="QZ88" i="30"/>
  <c r="QY88" i="30"/>
  <c r="QX88" i="30"/>
  <c r="QW88" i="30"/>
  <c r="QU88" i="30"/>
  <c r="QT88" i="30"/>
  <c r="QS88" i="30"/>
  <c r="QR88" i="30"/>
  <c r="QP88" i="30"/>
  <c r="QO88" i="30"/>
  <c r="QN88" i="30"/>
  <c r="QM88" i="30"/>
  <c r="QK88" i="30"/>
  <c r="QJ88" i="30"/>
  <c r="QI88" i="30"/>
  <c r="QH88" i="30"/>
  <c r="QF88" i="30"/>
  <c r="QE88" i="30"/>
  <c r="QD88" i="30"/>
  <c r="QC88" i="30"/>
  <c r="QA88" i="30"/>
  <c r="PZ88" i="30"/>
  <c r="PY88" i="30"/>
  <c r="PX88" i="30"/>
  <c r="PV88" i="30"/>
  <c r="PU88" i="30"/>
  <c r="PT88" i="30"/>
  <c r="PS88" i="30"/>
  <c r="PQ88" i="30"/>
  <c r="PP88" i="30"/>
  <c r="PO88" i="30"/>
  <c r="PN88" i="30"/>
  <c r="PL88" i="30"/>
  <c r="PK88" i="30"/>
  <c r="PJ88" i="30"/>
  <c r="PI88" i="30"/>
  <c r="PG88" i="30"/>
  <c r="PF88" i="30"/>
  <c r="PE88" i="30"/>
  <c r="PD88" i="30"/>
  <c r="PB88" i="30"/>
  <c r="PA88" i="30"/>
  <c r="OZ88" i="30"/>
  <c r="OY88" i="30"/>
  <c r="OW88" i="30"/>
  <c r="OV88" i="30"/>
  <c r="OU88" i="30"/>
  <c r="OT88" i="30"/>
  <c r="OR88" i="30"/>
  <c r="OQ88" i="30"/>
  <c r="OP88" i="30"/>
  <c r="OO88" i="30"/>
  <c r="OM88" i="30"/>
  <c r="OL88" i="30"/>
  <c r="OK88" i="30"/>
  <c r="OJ88" i="30"/>
  <c r="OH88" i="30"/>
  <c r="OG88" i="30"/>
  <c r="OF88" i="30"/>
  <c r="OE88" i="30"/>
  <c r="OC88" i="30"/>
  <c r="OB88" i="30"/>
  <c r="OA88" i="30"/>
  <c r="NZ88" i="30"/>
  <c r="NX88" i="30"/>
  <c r="NW88" i="30"/>
  <c r="NV88" i="30"/>
  <c r="NU88" i="30"/>
  <c r="NS88" i="30"/>
  <c r="NR88" i="30"/>
  <c r="NQ88" i="30"/>
  <c r="NP88" i="30"/>
  <c r="NN88" i="30"/>
  <c r="NM88" i="30"/>
  <c r="NL88" i="30"/>
  <c r="NK88" i="30"/>
  <c r="NI88" i="30"/>
  <c r="NH88" i="30"/>
  <c r="NG88" i="30"/>
  <c r="NF88" i="30"/>
  <c r="ND88" i="30"/>
  <c r="NC88" i="30"/>
  <c r="NB88" i="30"/>
  <c r="NA88" i="30"/>
  <c r="MY88" i="30"/>
  <c r="MX88" i="30"/>
  <c r="MW88" i="30"/>
  <c r="MV88" i="30"/>
  <c r="MT88" i="30"/>
  <c r="MS88" i="30"/>
  <c r="MR88" i="30"/>
  <c r="MQ88" i="30"/>
  <c r="MO88" i="30"/>
  <c r="MN88" i="30"/>
  <c r="MM88" i="30"/>
  <c r="ML88" i="30"/>
  <c r="MJ88" i="30"/>
  <c r="MI88" i="30"/>
  <c r="MH88" i="30"/>
  <c r="MG88" i="30"/>
  <c r="ME88" i="30"/>
  <c r="MD88" i="30"/>
  <c r="MC88" i="30"/>
  <c r="MB88" i="30"/>
  <c r="LZ88" i="30"/>
  <c r="LY88" i="30"/>
  <c r="LX88" i="30"/>
  <c r="LW88" i="30"/>
  <c r="LU88" i="30"/>
  <c r="LT88" i="30"/>
  <c r="LS88" i="30"/>
  <c r="LR88" i="30"/>
  <c r="LP88" i="30"/>
  <c r="LO88" i="30"/>
  <c r="LN88" i="30"/>
  <c r="LM88" i="30"/>
  <c r="LK88" i="30"/>
  <c r="LJ88" i="30"/>
  <c r="LI88" i="30"/>
  <c r="LH88" i="30"/>
  <c r="LF88" i="30"/>
  <c r="LE88" i="30"/>
  <c r="LD88" i="30"/>
  <c r="LC88" i="30"/>
  <c r="LA88" i="30"/>
  <c r="KZ88" i="30"/>
  <c r="KY88" i="30"/>
  <c r="KX88" i="30"/>
  <c r="KV88" i="30"/>
  <c r="KU88" i="30"/>
  <c r="KT88" i="30"/>
  <c r="KS88" i="30"/>
  <c r="KQ88" i="30"/>
  <c r="KP88" i="30"/>
  <c r="KO88" i="30"/>
  <c r="KN88" i="30"/>
  <c r="KL88" i="30"/>
  <c r="KK88" i="30"/>
  <c r="KJ88" i="30"/>
  <c r="KI88" i="30"/>
  <c r="KG88" i="30"/>
  <c r="KF88" i="30"/>
  <c r="KE88" i="30"/>
  <c r="KD88" i="30"/>
  <c r="KB88" i="30"/>
  <c r="KA88" i="30"/>
  <c r="JZ88" i="30"/>
  <c r="JY88" i="30"/>
  <c r="JW88" i="30"/>
  <c r="JV88" i="30"/>
  <c r="JU88" i="30"/>
  <c r="JT88" i="30"/>
  <c r="JR88" i="30"/>
  <c r="JQ88" i="30"/>
  <c r="JP88" i="30"/>
  <c r="JO88" i="30"/>
  <c r="JM88" i="30"/>
  <c r="JL88" i="30"/>
  <c r="JK88" i="30"/>
  <c r="JJ88" i="30"/>
  <c r="JH88" i="30"/>
  <c r="JG88" i="30"/>
  <c r="JF88" i="30"/>
  <c r="JE88" i="30"/>
  <c r="JC88" i="30"/>
  <c r="JB88" i="30"/>
  <c r="JA88" i="30"/>
  <c r="IZ88" i="30"/>
  <c r="IX88" i="30"/>
  <c r="IW88" i="30"/>
  <c r="IV88" i="30"/>
  <c r="IU88" i="30"/>
  <c r="IS88" i="30"/>
  <c r="IR88" i="30"/>
  <c r="IQ88" i="30"/>
  <c r="IP88" i="30"/>
  <c r="IN88" i="30"/>
  <c r="IM88" i="30"/>
  <c r="IL88" i="30"/>
  <c r="IK88" i="30"/>
  <c r="II88" i="30"/>
  <c r="IH88" i="30"/>
  <c r="IG88" i="30"/>
  <c r="IF88" i="30"/>
  <c r="ID88" i="30"/>
  <c r="IC88" i="30"/>
  <c r="IB88" i="30"/>
  <c r="IA88" i="30"/>
  <c r="HY88" i="30"/>
  <c r="HX88" i="30"/>
  <c r="HW88" i="30"/>
  <c r="HV88" i="30"/>
  <c r="HT88" i="30"/>
  <c r="HS88" i="30"/>
  <c r="HR88" i="30"/>
  <c r="HQ88" i="30"/>
  <c r="HO88" i="30"/>
  <c r="HN88" i="30"/>
  <c r="HM88" i="30"/>
  <c r="HL88" i="30"/>
  <c r="HJ88" i="30"/>
  <c r="HI88" i="30"/>
  <c r="HH88" i="30"/>
  <c r="HG88" i="30"/>
  <c r="HE88" i="30"/>
  <c r="HD88" i="30"/>
  <c r="HC88" i="30"/>
  <c r="HB88" i="30"/>
  <c r="GZ88" i="30"/>
  <c r="GY88" i="30"/>
  <c r="GX88" i="30"/>
  <c r="GW88" i="30"/>
  <c r="GU88" i="30"/>
  <c r="GT88" i="30"/>
  <c r="GS88" i="30"/>
  <c r="GR88" i="30"/>
  <c r="GP88" i="30"/>
  <c r="GO88" i="30"/>
  <c r="GN88" i="30"/>
  <c r="GM88" i="30"/>
  <c r="GK88" i="30"/>
  <c r="GJ88" i="30"/>
  <c r="GI88" i="30"/>
  <c r="GH88" i="30"/>
  <c r="GF88" i="30"/>
  <c r="GE88" i="30"/>
  <c r="GD88" i="30"/>
  <c r="GC88" i="30"/>
  <c r="GA88" i="30"/>
  <c r="FZ88" i="30"/>
  <c r="FY88" i="30"/>
  <c r="FX88" i="30"/>
  <c r="FV88" i="30"/>
  <c r="FU88" i="30"/>
  <c r="FT88" i="30"/>
  <c r="FS88" i="30"/>
  <c r="FQ88" i="30"/>
  <c r="FP88" i="30"/>
  <c r="FO88" i="30"/>
  <c r="FN88" i="30"/>
  <c r="FL88" i="30"/>
  <c r="FK88" i="30"/>
  <c r="FJ88" i="30"/>
  <c r="FI88" i="30"/>
  <c r="FG88" i="30"/>
  <c r="FF88" i="30"/>
  <c r="FE88" i="30"/>
  <c r="FD88" i="30"/>
  <c r="FB88" i="30"/>
  <c r="FA88" i="30"/>
  <c r="EZ88" i="30"/>
  <c r="EY88" i="30"/>
  <c r="EW88" i="30"/>
  <c r="EV88" i="30"/>
  <c r="EU88" i="30"/>
  <c r="ET88" i="30"/>
  <c r="ER88" i="30"/>
  <c r="EQ88" i="30"/>
  <c r="EP88" i="30"/>
  <c r="EO88" i="30"/>
  <c r="EM88" i="30"/>
  <c r="EL88" i="30"/>
  <c r="EK88" i="30"/>
  <c r="EJ88" i="30"/>
  <c r="EH88" i="30"/>
  <c r="EG88" i="30"/>
  <c r="EF88" i="30"/>
  <c r="EE88" i="30"/>
  <c r="EC88" i="30"/>
  <c r="EB88" i="30"/>
  <c r="EA88" i="30"/>
  <c r="DZ88" i="30"/>
  <c r="DX88" i="30"/>
  <c r="DW88" i="30"/>
  <c r="DV88" i="30"/>
  <c r="DU88" i="30"/>
  <c r="DS88" i="30"/>
  <c r="DR88" i="30"/>
  <c r="DQ88" i="30"/>
  <c r="DP88" i="30"/>
  <c r="DN88" i="30"/>
  <c r="DM88" i="30"/>
  <c r="DL88" i="30"/>
  <c r="DK88" i="30"/>
  <c r="DI88" i="30"/>
  <c r="DH88" i="30"/>
  <c r="DG88" i="30"/>
  <c r="DF88" i="30"/>
  <c r="DD88" i="30"/>
  <c r="DC88" i="30"/>
  <c r="DB88" i="30"/>
  <c r="DA88" i="30"/>
  <c r="CY88" i="30"/>
  <c r="CX88" i="30"/>
  <c r="CW88" i="30"/>
  <c r="CV88" i="30"/>
  <c r="CT88" i="30"/>
  <c r="CS88" i="30"/>
  <c r="CR88" i="30"/>
  <c r="CQ88" i="30"/>
  <c r="CO88" i="30"/>
  <c r="CN88" i="30"/>
  <c r="CM88" i="30"/>
  <c r="CL88" i="30"/>
  <c r="CJ88" i="30"/>
  <c r="CI88" i="30"/>
  <c r="CH88" i="30"/>
  <c r="CG88" i="30"/>
  <c r="CE88" i="30"/>
  <c r="CD88" i="30"/>
  <c r="CC88" i="30"/>
  <c r="CB88" i="30"/>
  <c r="BZ88" i="30"/>
  <c r="BY88" i="30"/>
  <c r="BX88" i="30"/>
  <c r="BW88" i="30"/>
  <c r="BU88" i="30"/>
  <c r="BT88" i="30"/>
  <c r="BS88" i="30"/>
  <c r="BR88" i="30"/>
  <c r="BP88" i="30"/>
  <c r="BO88" i="30"/>
  <c r="BN88" i="30"/>
  <c r="BM88" i="30"/>
  <c r="BK88" i="30"/>
  <c r="BJ88" i="30"/>
  <c r="BI88" i="30"/>
  <c r="BH88" i="30"/>
  <c r="BF88" i="30"/>
  <c r="BE88" i="30"/>
  <c r="BD88" i="30"/>
  <c r="BC88" i="30"/>
  <c r="BA88" i="30"/>
  <c r="AZ88" i="30"/>
  <c r="AY88" i="30"/>
  <c r="AX88" i="30"/>
  <c r="AV88" i="30"/>
  <c r="AU88" i="30"/>
  <c r="AT88" i="30"/>
  <c r="AS88" i="30"/>
  <c r="AQ88" i="30"/>
  <c r="AP88" i="30"/>
  <c r="AO88" i="30"/>
  <c r="AN88" i="30"/>
  <c r="AL88" i="30"/>
  <c r="AK88" i="30"/>
  <c r="AJ88" i="30"/>
  <c r="AI88" i="30"/>
  <c r="AG88" i="30"/>
  <c r="AF88" i="30"/>
  <c r="AE88" i="30"/>
  <c r="AD88" i="30"/>
  <c r="SA86" i="30"/>
  <c r="RY86" i="30"/>
  <c r="RX86" i="30"/>
  <c r="RW86" i="30"/>
  <c r="RV86" i="30"/>
  <c r="RT86" i="30"/>
  <c r="RS86" i="30"/>
  <c r="RR86" i="30"/>
  <c r="RQ86" i="30"/>
  <c r="RO86" i="30"/>
  <c r="RN86" i="30"/>
  <c r="RM86" i="30"/>
  <c r="RL86" i="30"/>
  <c r="RJ86" i="30"/>
  <c r="RI86" i="30"/>
  <c r="RH86" i="30"/>
  <c r="RG86" i="30"/>
  <c r="RE86" i="30"/>
  <c r="RD86" i="30"/>
  <c r="RC86" i="30"/>
  <c r="RB86" i="30"/>
  <c r="QZ86" i="30"/>
  <c r="QY86" i="30"/>
  <c r="QX86" i="30"/>
  <c r="QW86" i="30"/>
  <c r="QU86" i="30"/>
  <c r="QT86" i="30"/>
  <c r="QS86" i="30"/>
  <c r="QR86" i="30"/>
  <c r="QP86" i="30"/>
  <c r="QO86" i="30"/>
  <c r="QN86" i="30"/>
  <c r="QM86" i="30"/>
  <c r="QK86" i="30"/>
  <c r="QJ86" i="30"/>
  <c r="QI86" i="30"/>
  <c r="QH86" i="30"/>
  <c r="QF86" i="30"/>
  <c r="QE86" i="30"/>
  <c r="QD86" i="30"/>
  <c r="QC86" i="30"/>
  <c r="QA86" i="30"/>
  <c r="PZ86" i="30"/>
  <c r="PY86" i="30"/>
  <c r="PX86" i="30"/>
  <c r="PV86" i="30"/>
  <c r="PU86" i="30"/>
  <c r="PT86" i="30"/>
  <c r="PS86" i="30"/>
  <c r="PQ86" i="30"/>
  <c r="PP86" i="30"/>
  <c r="PO86" i="30"/>
  <c r="PN86" i="30"/>
  <c r="PL86" i="30"/>
  <c r="PK86" i="30"/>
  <c r="PJ86" i="30"/>
  <c r="PI86" i="30"/>
  <c r="PG86" i="30"/>
  <c r="PF86" i="30"/>
  <c r="PE86" i="30"/>
  <c r="PD86" i="30"/>
  <c r="PB86" i="30"/>
  <c r="PA86" i="30"/>
  <c r="OZ86" i="30"/>
  <c r="OY86" i="30"/>
  <c r="OW86" i="30"/>
  <c r="OV86" i="30"/>
  <c r="OU86" i="30"/>
  <c r="OT86" i="30"/>
  <c r="OR86" i="30"/>
  <c r="OQ86" i="30"/>
  <c r="OP86" i="30"/>
  <c r="OO86" i="30"/>
  <c r="OM86" i="30"/>
  <c r="OL86" i="30"/>
  <c r="OK86" i="30"/>
  <c r="OJ86" i="30"/>
  <c r="OH86" i="30"/>
  <c r="OG86" i="30"/>
  <c r="OF86" i="30"/>
  <c r="OE86" i="30"/>
  <c r="OC86" i="30"/>
  <c r="OB86" i="30"/>
  <c r="OA86" i="30"/>
  <c r="NZ86" i="30"/>
  <c r="NX86" i="30"/>
  <c r="NW86" i="30"/>
  <c r="NV86" i="30"/>
  <c r="NU86" i="30"/>
  <c r="NS86" i="30"/>
  <c r="NR86" i="30"/>
  <c r="NQ86" i="30"/>
  <c r="NP86" i="30"/>
  <c r="NN86" i="30"/>
  <c r="NM86" i="30"/>
  <c r="NL86" i="30"/>
  <c r="NK86" i="30"/>
  <c r="NI86" i="30"/>
  <c r="NH86" i="30"/>
  <c r="NG86" i="30"/>
  <c r="NF86" i="30"/>
  <c r="ND86" i="30"/>
  <c r="NC86" i="30"/>
  <c r="NB86" i="30"/>
  <c r="NA86" i="30"/>
  <c r="MY86" i="30"/>
  <c r="MX86" i="30"/>
  <c r="MW86" i="30"/>
  <c r="MV86" i="30"/>
  <c r="MT86" i="30"/>
  <c r="MS86" i="30"/>
  <c r="MR86" i="30"/>
  <c r="MQ86" i="30"/>
  <c r="MO86" i="30"/>
  <c r="MN86" i="30"/>
  <c r="MM86" i="30"/>
  <c r="ML86" i="30"/>
  <c r="MJ86" i="30"/>
  <c r="MI86" i="30"/>
  <c r="MH86" i="30"/>
  <c r="MG86" i="30"/>
  <c r="ME86" i="30"/>
  <c r="MD86" i="30"/>
  <c r="MC86" i="30"/>
  <c r="MB86" i="30"/>
  <c r="LZ86" i="30"/>
  <c r="LY86" i="30"/>
  <c r="LX86" i="30"/>
  <c r="LW86" i="30"/>
  <c r="LU86" i="30"/>
  <c r="LT86" i="30"/>
  <c r="LS86" i="30"/>
  <c r="LR86" i="30"/>
  <c r="LP86" i="30"/>
  <c r="LO86" i="30"/>
  <c r="LN86" i="30"/>
  <c r="LM86" i="30"/>
  <c r="LK86" i="30"/>
  <c r="LJ86" i="30"/>
  <c r="LI86" i="30"/>
  <c r="LH86" i="30"/>
  <c r="LF86" i="30"/>
  <c r="LE86" i="30"/>
  <c r="LD86" i="30"/>
  <c r="LC86" i="30"/>
  <c r="LA86" i="30"/>
  <c r="KZ86" i="30"/>
  <c r="KY86" i="30"/>
  <c r="KX86" i="30"/>
  <c r="KV86" i="30"/>
  <c r="KU86" i="30"/>
  <c r="KT86" i="30"/>
  <c r="KS86" i="30"/>
  <c r="KQ86" i="30"/>
  <c r="KP86" i="30"/>
  <c r="KO86" i="30"/>
  <c r="KN86" i="30"/>
  <c r="KL86" i="30"/>
  <c r="KK86" i="30"/>
  <c r="KJ86" i="30"/>
  <c r="KI86" i="30"/>
  <c r="KG86" i="30"/>
  <c r="KF86" i="30"/>
  <c r="KE86" i="30"/>
  <c r="KD86" i="30"/>
  <c r="KB86" i="30"/>
  <c r="KA86" i="30"/>
  <c r="JZ86" i="30"/>
  <c r="JY86" i="30"/>
  <c r="JW86" i="30"/>
  <c r="JV86" i="30"/>
  <c r="JU86" i="30"/>
  <c r="JT86" i="30"/>
  <c r="JR86" i="30"/>
  <c r="JQ86" i="30"/>
  <c r="JP86" i="30"/>
  <c r="JO86" i="30"/>
  <c r="JM86" i="30"/>
  <c r="JL86" i="30"/>
  <c r="JK86" i="30"/>
  <c r="JJ86" i="30"/>
  <c r="JH86" i="30"/>
  <c r="JG86" i="30"/>
  <c r="JF86" i="30"/>
  <c r="JE86" i="30"/>
  <c r="JC86" i="30"/>
  <c r="JB86" i="30"/>
  <c r="JA86" i="30"/>
  <c r="IZ86" i="30"/>
  <c r="IX86" i="30"/>
  <c r="IW86" i="30"/>
  <c r="IV86" i="30"/>
  <c r="IU86" i="30"/>
  <c r="IS86" i="30"/>
  <c r="IR86" i="30"/>
  <c r="IQ86" i="30"/>
  <c r="IP86" i="30"/>
  <c r="IN86" i="30"/>
  <c r="IM86" i="30"/>
  <c r="IL86" i="30"/>
  <c r="IK86" i="30"/>
  <c r="II86" i="30"/>
  <c r="IH86" i="30"/>
  <c r="IG86" i="30"/>
  <c r="IF86" i="30"/>
  <c r="ID86" i="30"/>
  <c r="IC86" i="30"/>
  <c r="IB86" i="30"/>
  <c r="IA86" i="30"/>
  <c r="HY86" i="30"/>
  <c r="HX86" i="30"/>
  <c r="HW86" i="30"/>
  <c r="HV86" i="30"/>
  <c r="HT86" i="30"/>
  <c r="HS86" i="30"/>
  <c r="HR86" i="30"/>
  <c r="HQ86" i="30"/>
  <c r="HO86" i="30"/>
  <c r="HN86" i="30"/>
  <c r="HM86" i="30"/>
  <c r="HL86" i="30"/>
  <c r="HJ86" i="30"/>
  <c r="HI86" i="30"/>
  <c r="HH86" i="30"/>
  <c r="HG86" i="30"/>
  <c r="HE86" i="30"/>
  <c r="HD86" i="30"/>
  <c r="HC86" i="30"/>
  <c r="HB86" i="30"/>
  <c r="GZ86" i="30"/>
  <c r="GY86" i="30"/>
  <c r="GX86" i="30"/>
  <c r="GW86" i="30"/>
  <c r="GU86" i="30"/>
  <c r="GT86" i="30"/>
  <c r="GS86" i="30"/>
  <c r="GR86" i="30"/>
  <c r="GP86" i="30"/>
  <c r="GO86" i="30"/>
  <c r="GN86" i="30"/>
  <c r="GM86" i="30"/>
  <c r="GK86" i="30"/>
  <c r="GJ86" i="30"/>
  <c r="GI86" i="30"/>
  <c r="GH86" i="30"/>
  <c r="GF86" i="30"/>
  <c r="GE86" i="30"/>
  <c r="GD86" i="30"/>
  <c r="GC86" i="30"/>
  <c r="GA86" i="30"/>
  <c r="FZ86" i="30"/>
  <c r="FY86" i="30"/>
  <c r="FX86" i="30"/>
  <c r="FV86" i="30"/>
  <c r="FU86" i="30"/>
  <c r="FT86" i="30"/>
  <c r="FS86" i="30"/>
  <c r="FQ86" i="30"/>
  <c r="FP86" i="30"/>
  <c r="FO86" i="30"/>
  <c r="FN86" i="30"/>
  <c r="FL86" i="30"/>
  <c r="FK86" i="30"/>
  <c r="FJ86" i="30"/>
  <c r="FI86" i="30"/>
  <c r="FG86" i="30"/>
  <c r="FF86" i="30"/>
  <c r="FE86" i="30"/>
  <c r="FD86" i="30"/>
  <c r="FB86" i="30"/>
  <c r="FA86" i="30"/>
  <c r="EZ86" i="30"/>
  <c r="EY86" i="30"/>
  <c r="EW86" i="30"/>
  <c r="EV86" i="30"/>
  <c r="EU86" i="30"/>
  <c r="ET86" i="30"/>
  <c r="ER86" i="30"/>
  <c r="EQ86" i="30"/>
  <c r="EP86" i="30"/>
  <c r="EO86" i="30"/>
  <c r="EM86" i="30"/>
  <c r="EL86" i="30"/>
  <c r="EK86" i="30"/>
  <c r="EJ86" i="30"/>
  <c r="EH86" i="30"/>
  <c r="EG86" i="30"/>
  <c r="EF86" i="30"/>
  <c r="EE86" i="30"/>
  <c r="EC86" i="30"/>
  <c r="EB86" i="30"/>
  <c r="EA86" i="30"/>
  <c r="DZ86" i="30"/>
  <c r="DX86" i="30"/>
  <c r="DW86" i="30"/>
  <c r="DV86" i="30"/>
  <c r="DU86" i="30"/>
  <c r="DS86" i="30"/>
  <c r="DR86" i="30"/>
  <c r="DQ86" i="30"/>
  <c r="DP86" i="30"/>
  <c r="DN86" i="30"/>
  <c r="DM86" i="30"/>
  <c r="DL86" i="30"/>
  <c r="DK86" i="30"/>
  <c r="DI86" i="30"/>
  <c r="DH86" i="30"/>
  <c r="DG86" i="30"/>
  <c r="DF86" i="30"/>
  <c r="DD86" i="30"/>
  <c r="DC86" i="30"/>
  <c r="DB86" i="30"/>
  <c r="DA86" i="30"/>
  <c r="CY86" i="30"/>
  <c r="CX86" i="30"/>
  <c r="CW86" i="30"/>
  <c r="CV86" i="30"/>
  <c r="CT86" i="30"/>
  <c r="CS86" i="30"/>
  <c r="CR86" i="30"/>
  <c r="CQ86" i="30"/>
  <c r="CO86" i="30"/>
  <c r="CN86" i="30"/>
  <c r="CM86" i="30"/>
  <c r="CL86" i="30"/>
  <c r="CJ86" i="30"/>
  <c r="CI86" i="30"/>
  <c r="CH86" i="30"/>
  <c r="CG86" i="30"/>
  <c r="CE86" i="30"/>
  <c r="CD86" i="30"/>
  <c r="CC86" i="30"/>
  <c r="CB86" i="30"/>
  <c r="BZ86" i="30"/>
  <c r="BY86" i="30"/>
  <c r="BX86" i="30"/>
  <c r="BW86" i="30"/>
  <c r="BU86" i="30"/>
  <c r="BT86" i="30"/>
  <c r="BS86" i="30"/>
  <c r="BR86" i="30"/>
  <c r="BP86" i="30"/>
  <c r="BO86" i="30"/>
  <c r="BN86" i="30"/>
  <c r="BM86" i="30"/>
  <c r="BK86" i="30"/>
  <c r="BJ86" i="30"/>
  <c r="BI86" i="30"/>
  <c r="BH86" i="30"/>
  <c r="BF86" i="30"/>
  <c r="BE86" i="30"/>
  <c r="BD86" i="30"/>
  <c r="BC86" i="30"/>
  <c r="BA86" i="30"/>
  <c r="AZ86" i="30"/>
  <c r="AY86" i="30"/>
  <c r="AX86" i="30"/>
  <c r="AV86" i="30"/>
  <c r="AU86" i="30"/>
  <c r="AT86" i="30"/>
  <c r="AS86" i="30"/>
  <c r="AQ86" i="30"/>
  <c r="AP86" i="30"/>
  <c r="AO86" i="30"/>
  <c r="AN86" i="30"/>
  <c r="AL86" i="30"/>
  <c r="AK86" i="30"/>
  <c r="AJ86" i="30"/>
  <c r="AI86" i="30"/>
  <c r="AG86" i="30"/>
  <c r="AF86" i="30"/>
  <c r="AE86" i="30"/>
  <c r="AD86" i="30"/>
  <c r="SA85" i="30"/>
  <c r="RY85" i="30"/>
  <c r="RX85" i="30"/>
  <c r="RW85" i="30"/>
  <c r="RV85" i="30"/>
  <c r="RT85" i="30"/>
  <c r="RS85" i="30"/>
  <c r="RR85" i="30"/>
  <c r="RQ85" i="30"/>
  <c r="RO85" i="30"/>
  <c r="RN85" i="30"/>
  <c r="RM85" i="30"/>
  <c r="RL85" i="30"/>
  <c r="RJ85" i="30"/>
  <c r="RI85" i="30"/>
  <c r="RH85" i="30"/>
  <c r="RG85" i="30"/>
  <c r="RE85" i="30"/>
  <c r="RD85" i="30"/>
  <c r="RC85" i="30"/>
  <c r="RB85" i="30"/>
  <c r="QZ85" i="30"/>
  <c r="QY85" i="30"/>
  <c r="QX85" i="30"/>
  <c r="QW85" i="30"/>
  <c r="QU85" i="30"/>
  <c r="QT85" i="30"/>
  <c r="QS85" i="30"/>
  <c r="QR85" i="30"/>
  <c r="QP85" i="30"/>
  <c r="QO85" i="30"/>
  <c r="QN85" i="30"/>
  <c r="QM85" i="30"/>
  <c r="QK85" i="30"/>
  <c r="QJ85" i="30"/>
  <c r="QI85" i="30"/>
  <c r="QH85" i="30"/>
  <c r="QF85" i="30"/>
  <c r="QE85" i="30"/>
  <c r="QD85" i="30"/>
  <c r="QC85" i="30"/>
  <c r="QA85" i="30"/>
  <c r="PZ85" i="30"/>
  <c r="PY85" i="30"/>
  <c r="PX85" i="30"/>
  <c r="PV85" i="30"/>
  <c r="PU85" i="30"/>
  <c r="PT85" i="30"/>
  <c r="PS85" i="30"/>
  <c r="PQ85" i="30"/>
  <c r="PP85" i="30"/>
  <c r="PO85" i="30"/>
  <c r="PN85" i="30"/>
  <c r="PL85" i="30"/>
  <c r="PK85" i="30"/>
  <c r="PJ85" i="30"/>
  <c r="PI85" i="30"/>
  <c r="PG85" i="30"/>
  <c r="PF85" i="30"/>
  <c r="PE85" i="30"/>
  <c r="PD85" i="30"/>
  <c r="PB85" i="30"/>
  <c r="PA85" i="30"/>
  <c r="OZ85" i="30"/>
  <c r="OY85" i="30"/>
  <c r="OW85" i="30"/>
  <c r="OV85" i="30"/>
  <c r="OU85" i="30"/>
  <c r="OT85" i="30"/>
  <c r="OR85" i="30"/>
  <c r="OQ85" i="30"/>
  <c r="OP85" i="30"/>
  <c r="OO85" i="30"/>
  <c r="OM85" i="30"/>
  <c r="OL85" i="30"/>
  <c r="OK85" i="30"/>
  <c r="OJ85" i="30"/>
  <c r="OH85" i="30"/>
  <c r="OG85" i="30"/>
  <c r="OF85" i="30"/>
  <c r="OE85" i="30"/>
  <c r="OC85" i="30"/>
  <c r="OB85" i="30"/>
  <c r="OA85" i="30"/>
  <c r="NZ85" i="30"/>
  <c r="NX85" i="30"/>
  <c r="NW85" i="30"/>
  <c r="NV85" i="30"/>
  <c r="NU85" i="30"/>
  <c r="NS85" i="30"/>
  <c r="NR85" i="30"/>
  <c r="NQ85" i="30"/>
  <c r="NP85" i="30"/>
  <c r="NN85" i="30"/>
  <c r="NM85" i="30"/>
  <c r="NL85" i="30"/>
  <c r="NK85" i="30"/>
  <c r="NI85" i="30"/>
  <c r="NH85" i="30"/>
  <c r="NG85" i="30"/>
  <c r="NF85" i="30"/>
  <c r="ND85" i="30"/>
  <c r="NC85" i="30"/>
  <c r="NB85" i="30"/>
  <c r="NA85" i="30"/>
  <c r="MY85" i="30"/>
  <c r="MX85" i="30"/>
  <c r="MW85" i="30"/>
  <c r="MV85" i="30"/>
  <c r="MT85" i="30"/>
  <c r="MS85" i="30"/>
  <c r="MR85" i="30"/>
  <c r="MQ85" i="30"/>
  <c r="MO85" i="30"/>
  <c r="MN85" i="30"/>
  <c r="MM85" i="30"/>
  <c r="ML85" i="30"/>
  <c r="MJ85" i="30"/>
  <c r="MI85" i="30"/>
  <c r="MH85" i="30"/>
  <c r="MG85" i="30"/>
  <c r="ME85" i="30"/>
  <c r="MD85" i="30"/>
  <c r="MC85" i="30"/>
  <c r="MB85" i="30"/>
  <c r="LZ85" i="30"/>
  <c r="LY85" i="30"/>
  <c r="LX85" i="30"/>
  <c r="LW85" i="30"/>
  <c r="LU85" i="30"/>
  <c r="LT85" i="30"/>
  <c r="LS85" i="30"/>
  <c r="LR85" i="30"/>
  <c r="LP85" i="30"/>
  <c r="LO85" i="30"/>
  <c r="LN85" i="30"/>
  <c r="LM85" i="30"/>
  <c r="LK85" i="30"/>
  <c r="LJ85" i="30"/>
  <c r="LI85" i="30"/>
  <c r="LH85" i="30"/>
  <c r="LF85" i="30"/>
  <c r="LE85" i="30"/>
  <c r="LD85" i="30"/>
  <c r="LC85" i="30"/>
  <c r="LA85" i="30"/>
  <c r="KZ85" i="30"/>
  <c r="KY85" i="30"/>
  <c r="KX85" i="30"/>
  <c r="KV85" i="30"/>
  <c r="KU85" i="30"/>
  <c r="KT85" i="30"/>
  <c r="KS85" i="30"/>
  <c r="KQ85" i="30"/>
  <c r="KP85" i="30"/>
  <c r="KO85" i="30"/>
  <c r="KN85" i="30"/>
  <c r="KL85" i="30"/>
  <c r="KK85" i="30"/>
  <c r="KJ85" i="30"/>
  <c r="KI85" i="30"/>
  <c r="KG85" i="30"/>
  <c r="KF85" i="30"/>
  <c r="KE85" i="30"/>
  <c r="KD85" i="30"/>
  <c r="KB85" i="30"/>
  <c r="KA85" i="30"/>
  <c r="JZ85" i="30"/>
  <c r="JY85" i="30"/>
  <c r="JW85" i="30"/>
  <c r="JV85" i="30"/>
  <c r="JU85" i="30"/>
  <c r="JT85" i="30"/>
  <c r="JR85" i="30"/>
  <c r="JQ85" i="30"/>
  <c r="JP85" i="30"/>
  <c r="JO85" i="30"/>
  <c r="JM85" i="30"/>
  <c r="JL85" i="30"/>
  <c r="JK85" i="30"/>
  <c r="JJ85" i="30"/>
  <c r="JH85" i="30"/>
  <c r="JG85" i="30"/>
  <c r="JF85" i="30"/>
  <c r="JE85" i="30"/>
  <c r="JC85" i="30"/>
  <c r="JB85" i="30"/>
  <c r="JA85" i="30"/>
  <c r="IZ85" i="30"/>
  <c r="IX85" i="30"/>
  <c r="IW85" i="30"/>
  <c r="IV85" i="30"/>
  <c r="IU85" i="30"/>
  <c r="IS85" i="30"/>
  <c r="IR85" i="30"/>
  <c r="IQ85" i="30"/>
  <c r="IP85" i="30"/>
  <c r="IN85" i="30"/>
  <c r="IM85" i="30"/>
  <c r="IL85" i="30"/>
  <c r="IK85" i="30"/>
  <c r="II85" i="30"/>
  <c r="IH85" i="30"/>
  <c r="IG85" i="30"/>
  <c r="IF85" i="30"/>
  <c r="ID85" i="30"/>
  <c r="IC85" i="30"/>
  <c r="IB85" i="30"/>
  <c r="IA85" i="30"/>
  <c r="HY85" i="30"/>
  <c r="HX85" i="30"/>
  <c r="HW85" i="30"/>
  <c r="HV85" i="30"/>
  <c r="HT85" i="30"/>
  <c r="HS85" i="30"/>
  <c r="HR85" i="30"/>
  <c r="HQ85" i="30"/>
  <c r="HO85" i="30"/>
  <c r="HN85" i="30"/>
  <c r="HM85" i="30"/>
  <c r="HL85" i="30"/>
  <c r="HJ85" i="30"/>
  <c r="HI85" i="30"/>
  <c r="HH85" i="30"/>
  <c r="HG85" i="30"/>
  <c r="HE85" i="30"/>
  <c r="HD85" i="30"/>
  <c r="HC85" i="30"/>
  <c r="HB85" i="30"/>
  <c r="GZ85" i="30"/>
  <c r="GY85" i="30"/>
  <c r="GX85" i="30"/>
  <c r="GW85" i="30"/>
  <c r="GU85" i="30"/>
  <c r="GT85" i="30"/>
  <c r="GS85" i="30"/>
  <c r="GR85" i="30"/>
  <c r="GP85" i="30"/>
  <c r="GO85" i="30"/>
  <c r="GN85" i="30"/>
  <c r="GM85" i="30"/>
  <c r="GK85" i="30"/>
  <c r="GJ85" i="30"/>
  <c r="GI85" i="30"/>
  <c r="GH85" i="30"/>
  <c r="GF85" i="30"/>
  <c r="GE85" i="30"/>
  <c r="GD85" i="30"/>
  <c r="GC85" i="30"/>
  <c r="GA85" i="30"/>
  <c r="FZ85" i="30"/>
  <c r="FY85" i="30"/>
  <c r="FX85" i="30"/>
  <c r="FV85" i="30"/>
  <c r="FU85" i="30"/>
  <c r="FT85" i="30"/>
  <c r="FS85" i="30"/>
  <c r="FQ85" i="30"/>
  <c r="FP85" i="30"/>
  <c r="FO85" i="30"/>
  <c r="FN85" i="30"/>
  <c r="FL85" i="30"/>
  <c r="FK85" i="30"/>
  <c r="FJ85" i="30"/>
  <c r="FI85" i="30"/>
  <c r="FG85" i="30"/>
  <c r="FF85" i="30"/>
  <c r="FE85" i="30"/>
  <c r="FD85" i="30"/>
  <c r="FB85" i="30"/>
  <c r="FA85" i="30"/>
  <c r="EZ85" i="30"/>
  <c r="EY85" i="30"/>
  <c r="EW85" i="30"/>
  <c r="EV85" i="30"/>
  <c r="EU85" i="30"/>
  <c r="ET85" i="30"/>
  <c r="ER85" i="30"/>
  <c r="EQ85" i="30"/>
  <c r="EP85" i="30"/>
  <c r="EO85" i="30"/>
  <c r="EM85" i="30"/>
  <c r="EL85" i="30"/>
  <c r="EK85" i="30"/>
  <c r="EJ85" i="30"/>
  <c r="EH85" i="30"/>
  <c r="EG85" i="30"/>
  <c r="EF85" i="30"/>
  <c r="EE85" i="30"/>
  <c r="EC85" i="30"/>
  <c r="EB85" i="30"/>
  <c r="EA85" i="30"/>
  <c r="DZ85" i="30"/>
  <c r="DX85" i="30"/>
  <c r="DW85" i="30"/>
  <c r="DV85" i="30"/>
  <c r="DU85" i="30"/>
  <c r="DS85" i="30"/>
  <c r="DR85" i="30"/>
  <c r="DQ85" i="30"/>
  <c r="DP85" i="30"/>
  <c r="DN85" i="30"/>
  <c r="DM85" i="30"/>
  <c r="DL85" i="30"/>
  <c r="DK85" i="30"/>
  <c r="DI85" i="30"/>
  <c r="DH85" i="30"/>
  <c r="DG85" i="30"/>
  <c r="DF85" i="30"/>
  <c r="DD85" i="30"/>
  <c r="DC85" i="30"/>
  <c r="DB85" i="30"/>
  <c r="DA85" i="30"/>
  <c r="CY85" i="30"/>
  <c r="CX85" i="30"/>
  <c r="CW85" i="30"/>
  <c r="CV85" i="30"/>
  <c r="CT85" i="30"/>
  <c r="CS85" i="30"/>
  <c r="CR85" i="30"/>
  <c r="CQ85" i="30"/>
  <c r="CO85" i="30"/>
  <c r="CN85" i="30"/>
  <c r="CM85" i="30"/>
  <c r="CL85" i="30"/>
  <c r="CJ85" i="30"/>
  <c r="CI85" i="30"/>
  <c r="CH85" i="30"/>
  <c r="CG85" i="30"/>
  <c r="CE85" i="30"/>
  <c r="CD85" i="30"/>
  <c r="CC85" i="30"/>
  <c r="CB85" i="30"/>
  <c r="BZ85" i="30"/>
  <c r="BY85" i="30"/>
  <c r="BX85" i="30"/>
  <c r="BW85" i="30"/>
  <c r="BU85" i="30"/>
  <c r="BT85" i="30"/>
  <c r="BS85" i="30"/>
  <c r="BR85" i="30"/>
  <c r="BP85" i="30"/>
  <c r="BO85" i="30"/>
  <c r="BN85" i="30"/>
  <c r="BM85" i="30"/>
  <c r="BK85" i="30"/>
  <c r="BJ85" i="30"/>
  <c r="BI85" i="30"/>
  <c r="BH85" i="30"/>
  <c r="BF85" i="30"/>
  <c r="BE85" i="30"/>
  <c r="BD85" i="30"/>
  <c r="BC85" i="30"/>
  <c r="BA85" i="30"/>
  <c r="AZ85" i="30"/>
  <c r="AY85" i="30"/>
  <c r="AX85" i="30"/>
  <c r="AV85" i="30"/>
  <c r="AU85" i="30"/>
  <c r="AT85" i="30"/>
  <c r="AS85" i="30"/>
  <c r="AQ85" i="30"/>
  <c r="AP85" i="30"/>
  <c r="AO85" i="30"/>
  <c r="AN85" i="30"/>
  <c r="AL85" i="30"/>
  <c r="AK85" i="30"/>
  <c r="AJ85" i="30"/>
  <c r="AI85" i="30"/>
  <c r="AG85" i="30"/>
  <c r="AF85" i="30"/>
  <c r="AE85" i="30"/>
  <c r="AD85" i="30"/>
  <c r="SA84" i="30"/>
  <c r="RY84" i="30"/>
  <c r="RX84" i="30"/>
  <c r="RW84" i="30"/>
  <c r="RV84" i="30"/>
  <c r="RT84" i="30"/>
  <c r="RS84" i="30"/>
  <c r="RR84" i="30"/>
  <c r="RQ84" i="30"/>
  <c r="RO84" i="30"/>
  <c r="RN84" i="30"/>
  <c r="RM84" i="30"/>
  <c r="RL84" i="30"/>
  <c r="RJ84" i="30"/>
  <c r="RI84" i="30"/>
  <c r="RH84" i="30"/>
  <c r="RG84" i="30"/>
  <c r="RE84" i="30"/>
  <c r="RD84" i="30"/>
  <c r="RC84" i="30"/>
  <c r="RB84" i="30"/>
  <c r="QZ84" i="30"/>
  <c r="QY84" i="30"/>
  <c r="QX84" i="30"/>
  <c r="QW84" i="30"/>
  <c r="QU84" i="30"/>
  <c r="QT84" i="30"/>
  <c r="QS84" i="30"/>
  <c r="QR84" i="30"/>
  <c r="QP84" i="30"/>
  <c r="QO84" i="30"/>
  <c r="QN84" i="30"/>
  <c r="QM84" i="30"/>
  <c r="QK84" i="30"/>
  <c r="QJ84" i="30"/>
  <c r="QI84" i="30"/>
  <c r="QH84" i="30"/>
  <c r="QF84" i="30"/>
  <c r="QE84" i="30"/>
  <c r="QD84" i="30"/>
  <c r="QC84" i="30"/>
  <c r="QA84" i="30"/>
  <c r="PZ84" i="30"/>
  <c r="PY84" i="30"/>
  <c r="PX84" i="30"/>
  <c r="PV84" i="30"/>
  <c r="PU84" i="30"/>
  <c r="PT84" i="30"/>
  <c r="PS84" i="30"/>
  <c r="PQ84" i="30"/>
  <c r="PP84" i="30"/>
  <c r="PO84" i="30"/>
  <c r="PN84" i="30"/>
  <c r="PL84" i="30"/>
  <c r="PK84" i="30"/>
  <c r="PJ84" i="30"/>
  <c r="PI84" i="30"/>
  <c r="PG84" i="30"/>
  <c r="PF84" i="30"/>
  <c r="PE84" i="30"/>
  <c r="PD84" i="30"/>
  <c r="PB84" i="30"/>
  <c r="PA84" i="30"/>
  <c r="OZ84" i="30"/>
  <c r="OY84" i="30"/>
  <c r="OW84" i="30"/>
  <c r="OV84" i="30"/>
  <c r="OU84" i="30"/>
  <c r="OT84" i="30"/>
  <c r="OR84" i="30"/>
  <c r="OQ84" i="30"/>
  <c r="OP84" i="30"/>
  <c r="OO84" i="30"/>
  <c r="OM84" i="30"/>
  <c r="OL84" i="30"/>
  <c r="OK84" i="30"/>
  <c r="OJ84" i="30"/>
  <c r="OH84" i="30"/>
  <c r="OG84" i="30"/>
  <c r="OF84" i="30"/>
  <c r="OE84" i="30"/>
  <c r="OC84" i="30"/>
  <c r="OB84" i="30"/>
  <c r="OA84" i="30"/>
  <c r="NZ84" i="30"/>
  <c r="NX84" i="30"/>
  <c r="NW84" i="30"/>
  <c r="NV84" i="30"/>
  <c r="NU84" i="30"/>
  <c r="NS84" i="30"/>
  <c r="NR84" i="30"/>
  <c r="NQ84" i="30"/>
  <c r="NP84" i="30"/>
  <c r="NN84" i="30"/>
  <c r="NM84" i="30"/>
  <c r="NL84" i="30"/>
  <c r="NK84" i="30"/>
  <c r="NI84" i="30"/>
  <c r="NH84" i="30"/>
  <c r="NG84" i="30"/>
  <c r="NF84" i="30"/>
  <c r="ND84" i="30"/>
  <c r="NC84" i="30"/>
  <c r="NB84" i="30"/>
  <c r="NA84" i="30"/>
  <c r="MY84" i="30"/>
  <c r="MX84" i="30"/>
  <c r="MW84" i="30"/>
  <c r="MV84" i="30"/>
  <c r="MT84" i="30"/>
  <c r="MS84" i="30"/>
  <c r="MR84" i="30"/>
  <c r="MQ84" i="30"/>
  <c r="MO84" i="30"/>
  <c r="MN84" i="30"/>
  <c r="MM84" i="30"/>
  <c r="ML84" i="30"/>
  <c r="MJ84" i="30"/>
  <c r="MI84" i="30"/>
  <c r="MH84" i="30"/>
  <c r="MG84" i="30"/>
  <c r="ME84" i="30"/>
  <c r="MD84" i="30"/>
  <c r="MC84" i="30"/>
  <c r="MB84" i="30"/>
  <c r="LZ84" i="30"/>
  <c r="LY84" i="30"/>
  <c r="LX84" i="30"/>
  <c r="LW84" i="30"/>
  <c r="LU84" i="30"/>
  <c r="LT84" i="30"/>
  <c r="LS84" i="30"/>
  <c r="LR84" i="30"/>
  <c r="LP84" i="30"/>
  <c r="LO84" i="30"/>
  <c r="LN84" i="30"/>
  <c r="LM84" i="30"/>
  <c r="LK84" i="30"/>
  <c r="LJ84" i="30"/>
  <c r="LI84" i="30"/>
  <c r="LH84" i="30"/>
  <c r="LF84" i="30"/>
  <c r="LE84" i="30"/>
  <c r="LD84" i="30"/>
  <c r="LC84" i="30"/>
  <c r="LA84" i="30"/>
  <c r="KZ84" i="30"/>
  <c r="KY84" i="30"/>
  <c r="KX84" i="30"/>
  <c r="KV84" i="30"/>
  <c r="KU84" i="30"/>
  <c r="KT84" i="30"/>
  <c r="KS84" i="30"/>
  <c r="KQ84" i="30"/>
  <c r="KP84" i="30"/>
  <c r="KO84" i="30"/>
  <c r="KN84" i="30"/>
  <c r="KL84" i="30"/>
  <c r="KK84" i="30"/>
  <c r="KJ84" i="30"/>
  <c r="KI84" i="30"/>
  <c r="KG84" i="30"/>
  <c r="KF84" i="30"/>
  <c r="KE84" i="30"/>
  <c r="KD84" i="30"/>
  <c r="KB84" i="30"/>
  <c r="KA84" i="30"/>
  <c r="JZ84" i="30"/>
  <c r="JY84" i="30"/>
  <c r="JW84" i="30"/>
  <c r="JV84" i="30"/>
  <c r="JU84" i="30"/>
  <c r="JT84" i="30"/>
  <c r="JR84" i="30"/>
  <c r="JQ84" i="30"/>
  <c r="JP84" i="30"/>
  <c r="JO84" i="30"/>
  <c r="JM84" i="30"/>
  <c r="JL84" i="30"/>
  <c r="JK84" i="30"/>
  <c r="JJ84" i="30"/>
  <c r="JH84" i="30"/>
  <c r="JG84" i="30"/>
  <c r="JF84" i="30"/>
  <c r="JE84" i="30"/>
  <c r="JC84" i="30"/>
  <c r="JB84" i="30"/>
  <c r="JA84" i="30"/>
  <c r="IZ84" i="30"/>
  <c r="IX84" i="30"/>
  <c r="IW84" i="30"/>
  <c r="IV84" i="30"/>
  <c r="IU84" i="30"/>
  <c r="IS84" i="30"/>
  <c r="IR84" i="30"/>
  <c r="IQ84" i="30"/>
  <c r="IP84" i="30"/>
  <c r="IN84" i="30"/>
  <c r="IM84" i="30"/>
  <c r="IL84" i="30"/>
  <c r="IK84" i="30"/>
  <c r="II84" i="30"/>
  <c r="IH84" i="30"/>
  <c r="IG84" i="30"/>
  <c r="IF84" i="30"/>
  <c r="ID84" i="30"/>
  <c r="IC84" i="30"/>
  <c r="IB84" i="30"/>
  <c r="IA84" i="30"/>
  <c r="HY84" i="30"/>
  <c r="HX84" i="30"/>
  <c r="HW84" i="30"/>
  <c r="HV84" i="30"/>
  <c r="HT84" i="30"/>
  <c r="HS84" i="30"/>
  <c r="HR84" i="30"/>
  <c r="HQ84" i="30"/>
  <c r="HO84" i="30"/>
  <c r="HN84" i="30"/>
  <c r="HM84" i="30"/>
  <c r="HL84" i="30"/>
  <c r="HJ84" i="30"/>
  <c r="HI84" i="30"/>
  <c r="HH84" i="30"/>
  <c r="HG84" i="30"/>
  <c r="HE84" i="30"/>
  <c r="HD84" i="30"/>
  <c r="HC84" i="30"/>
  <c r="HB84" i="30"/>
  <c r="GZ84" i="30"/>
  <c r="GY84" i="30"/>
  <c r="GX84" i="30"/>
  <c r="GW84" i="30"/>
  <c r="GU84" i="30"/>
  <c r="GT84" i="30"/>
  <c r="GS84" i="30"/>
  <c r="GR84" i="30"/>
  <c r="GP84" i="30"/>
  <c r="GO84" i="30"/>
  <c r="GN84" i="30"/>
  <c r="GM84" i="30"/>
  <c r="GK84" i="30"/>
  <c r="GJ84" i="30"/>
  <c r="GI84" i="30"/>
  <c r="GH84" i="30"/>
  <c r="GF84" i="30"/>
  <c r="GE84" i="30"/>
  <c r="GD84" i="30"/>
  <c r="GC84" i="30"/>
  <c r="GA84" i="30"/>
  <c r="FZ84" i="30"/>
  <c r="FY84" i="30"/>
  <c r="FX84" i="30"/>
  <c r="FV84" i="30"/>
  <c r="FU84" i="30"/>
  <c r="FT84" i="30"/>
  <c r="FS84" i="30"/>
  <c r="FQ84" i="30"/>
  <c r="FP84" i="30"/>
  <c r="FO84" i="30"/>
  <c r="FN84" i="30"/>
  <c r="FL84" i="30"/>
  <c r="FK84" i="30"/>
  <c r="FJ84" i="30"/>
  <c r="FI84" i="30"/>
  <c r="FG84" i="30"/>
  <c r="FF84" i="30"/>
  <c r="FE84" i="30"/>
  <c r="FD84" i="30"/>
  <c r="FB84" i="30"/>
  <c r="FA84" i="30"/>
  <c r="EZ84" i="30"/>
  <c r="EY84" i="30"/>
  <c r="EW84" i="30"/>
  <c r="EV84" i="30"/>
  <c r="EU84" i="30"/>
  <c r="ET84" i="30"/>
  <c r="ER84" i="30"/>
  <c r="EQ84" i="30"/>
  <c r="EP84" i="30"/>
  <c r="EO84" i="30"/>
  <c r="EM84" i="30"/>
  <c r="EL84" i="30"/>
  <c r="EK84" i="30"/>
  <c r="EJ84" i="30"/>
  <c r="EH84" i="30"/>
  <c r="EG84" i="30"/>
  <c r="EF84" i="30"/>
  <c r="EE84" i="30"/>
  <c r="EC84" i="30"/>
  <c r="EB84" i="30"/>
  <c r="EA84" i="30"/>
  <c r="DZ84" i="30"/>
  <c r="DX84" i="30"/>
  <c r="DW84" i="30"/>
  <c r="DV84" i="30"/>
  <c r="DU84" i="30"/>
  <c r="DS84" i="30"/>
  <c r="DR84" i="30"/>
  <c r="DQ84" i="30"/>
  <c r="DP84" i="30"/>
  <c r="DN84" i="30"/>
  <c r="DM84" i="30"/>
  <c r="DL84" i="30"/>
  <c r="DK84" i="30"/>
  <c r="DI84" i="30"/>
  <c r="DH84" i="30"/>
  <c r="DG84" i="30"/>
  <c r="DF84" i="30"/>
  <c r="DD84" i="30"/>
  <c r="DC84" i="30"/>
  <c r="DB84" i="30"/>
  <c r="DA84" i="30"/>
  <c r="CY84" i="30"/>
  <c r="CX84" i="30"/>
  <c r="CW84" i="30"/>
  <c r="CV84" i="30"/>
  <c r="CT84" i="30"/>
  <c r="CS84" i="30"/>
  <c r="CR84" i="30"/>
  <c r="CQ84" i="30"/>
  <c r="CO84" i="30"/>
  <c r="CN84" i="30"/>
  <c r="CM84" i="30"/>
  <c r="CL84" i="30"/>
  <c r="CJ84" i="30"/>
  <c r="CI84" i="30"/>
  <c r="CH84" i="30"/>
  <c r="CG84" i="30"/>
  <c r="CE84" i="30"/>
  <c r="CD84" i="30"/>
  <c r="CC84" i="30"/>
  <c r="CB84" i="30"/>
  <c r="BZ84" i="30"/>
  <c r="BY84" i="30"/>
  <c r="BX84" i="30"/>
  <c r="BW84" i="30"/>
  <c r="BU84" i="30"/>
  <c r="BT84" i="30"/>
  <c r="BS84" i="30"/>
  <c r="BR84" i="30"/>
  <c r="BP84" i="30"/>
  <c r="BO84" i="30"/>
  <c r="BN84" i="30"/>
  <c r="BM84" i="30"/>
  <c r="BK84" i="30"/>
  <c r="BJ84" i="30"/>
  <c r="BI84" i="30"/>
  <c r="BH84" i="30"/>
  <c r="BF84" i="30"/>
  <c r="BE84" i="30"/>
  <c r="BD84" i="30"/>
  <c r="BC84" i="30"/>
  <c r="BA84" i="30"/>
  <c r="AZ84" i="30"/>
  <c r="AY84" i="30"/>
  <c r="AX84" i="30"/>
  <c r="AV84" i="30"/>
  <c r="AU84" i="30"/>
  <c r="AT84" i="30"/>
  <c r="AS84" i="30"/>
  <c r="AQ84" i="30"/>
  <c r="AP84" i="30"/>
  <c r="AO84" i="30"/>
  <c r="AN84" i="30"/>
  <c r="AL84" i="30"/>
  <c r="AK84" i="30"/>
  <c r="AJ84" i="30"/>
  <c r="AI84" i="30"/>
  <c r="AG84" i="30"/>
  <c r="AF84" i="30"/>
  <c r="AE84" i="30"/>
  <c r="AD84" i="30"/>
  <c r="SA82" i="30"/>
  <c r="RY82" i="30"/>
  <c r="RX82" i="30"/>
  <c r="RW82" i="30"/>
  <c r="RV82" i="30"/>
  <c r="RT82" i="30"/>
  <c r="RS82" i="30"/>
  <c r="RR82" i="30"/>
  <c r="RQ82" i="30"/>
  <c r="RO82" i="30"/>
  <c r="RN82" i="30"/>
  <c r="RM82" i="30"/>
  <c r="RL82" i="30"/>
  <c r="RJ82" i="30"/>
  <c r="RI82" i="30"/>
  <c r="RH82" i="30"/>
  <c r="RG82" i="30"/>
  <c r="RE82" i="30"/>
  <c r="RD82" i="30"/>
  <c r="RC82" i="30"/>
  <c r="RB82" i="30"/>
  <c r="QZ82" i="30"/>
  <c r="QY82" i="30"/>
  <c r="QX82" i="30"/>
  <c r="QW82" i="30"/>
  <c r="QU82" i="30"/>
  <c r="QT82" i="30"/>
  <c r="QS82" i="30"/>
  <c r="QR82" i="30"/>
  <c r="QP82" i="30"/>
  <c r="QO82" i="30"/>
  <c r="QN82" i="30"/>
  <c r="QM82" i="30"/>
  <c r="QK82" i="30"/>
  <c r="QJ82" i="30"/>
  <c r="QI82" i="30"/>
  <c r="QH82" i="30"/>
  <c r="QF82" i="30"/>
  <c r="QE82" i="30"/>
  <c r="QD82" i="30"/>
  <c r="QC82" i="30"/>
  <c r="QA82" i="30"/>
  <c r="PZ82" i="30"/>
  <c r="PY82" i="30"/>
  <c r="PX82" i="30"/>
  <c r="PV82" i="30"/>
  <c r="PU82" i="30"/>
  <c r="PT82" i="30"/>
  <c r="PS82" i="30"/>
  <c r="PQ82" i="30"/>
  <c r="PP82" i="30"/>
  <c r="PO82" i="30"/>
  <c r="PN82" i="30"/>
  <c r="PL82" i="30"/>
  <c r="PK82" i="30"/>
  <c r="PJ82" i="30"/>
  <c r="PI82" i="30"/>
  <c r="PG82" i="30"/>
  <c r="PF82" i="30"/>
  <c r="PE82" i="30"/>
  <c r="PD82" i="30"/>
  <c r="PB82" i="30"/>
  <c r="PA82" i="30"/>
  <c r="OZ82" i="30"/>
  <c r="OY82" i="30"/>
  <c r="OW82" i="30"/>
  <c r="OV82" i="30"/>
  <c r="OU82" i="30"/>
  <c r="OT82" i="30"/>
  <c r="OR82" i="30"/>
  <c r="OQ82" i="30"/>
  <c r="OP82" i="30"/>
  <c r="OO82" i="30"/>
  <c r="OM82" i="30"/>
  <c r="OL82" i="30"/>
  <c r="OK82" i="30"/>
  <c r="OJ82" i="30"/>
  <c r="OH82" i="30"/>
  <c r="OG82" i="30"/>
  <c r="OF82" i="30"/>
  <c r="OE82" i="30"/>
  <c r="OC82" i="30"/>
  <c r="OB82" i="30"/>
  <c r="OA82" i="30"/>
  <c r="NZ82" i="30"/>
  <c r="NX82" i="30"/>
  <c r="NW82" i="30"/>
  <c r="NV82" i="30"/>
  <c r="NU82" i="30"/>
  <c r="NS82" i="30"/>
  <c r="NR82" i="30"/>
  <c r="NQ82" i="30"/>
  <c r="NP82" i="30"/>
  <c r="NN82" i="30"/>
  <c r="NM82" i="30"/>
  <c r="NL82" i="30"/>
  <c r="NK82" i="30"/>
  <c r="NI82" i="30"/>
  <c r="NH82" i="30"/>
  <c r="NG82" i="30"/>
  <c r="NF82" i="30"/>
  <c r="ND82" i="30"/>
  <c r="NC82" i="30"/>
  <c r="NB82" i="30"/>
  <c r="NA82" i="30"/>
  <c r="MY82" i="30"/>
  <c r="MX82" i="30"/>
  <c r="MW82" i="30"/>
  <c r="MV82" i="30"/>
  <c r="MT82" i="30"/>
  <c r="MS82" i="30"/>
  <c r="MR82" i="30"/>
  <c r="MQ82" i="30"/>
  <c r="MO82" i="30"/>
  <c r="MN82" i="30"/>
  <c r="MM82" i="30"/>
  <c r="ML82" i="30"/>
  <c r="MJ82" i="30"/>
  <c r="MI82" i="30"/>
  <c r="MH82" i="30"/>
  <c r="MG82" i="30"/>
  <c r="ME82" i="30"/>
  <c r="MD82" i="30"/>
  <c r="MC82" i="30"/>
  <c r="MB82" i="30"/>
  <c r="LZ82" i="30"/>
  <c r="LY82" i="30"/>
  <c r="LX82" i="30"/>
  <c r="LW82" i="30"/>
  <c r="LU82" i="30"/>
  <c r="LT82" i="30"/>
  <c r="LS82" i="30"/>
  <c r="LR82" i="30"/>
  <c r="LP82" i="30"/>
  <c r="LO82" i="30"/>
  <c r="LN82" i="30"/>
  <c r="LM82" i="30"/>
  <c r="LK82" i="30"/>
  <c r="LJ82" i="30"/>
  <c r="LI82" i="30"/>
  <c r="LH82" i="30"/>
  <c r="LF82" i="30"/>
  <c r="LE82" i="30"/>
  <c r="LD82" i="30"/>
  <c r="LC82" i="30"/>
  <c r="LA82" i="30"/>
  <c r="KZ82" i="30"/>
  <c r="KY82" i="30"/>
  <c r="KX82" i="30"/>
  <c r="KV82" i="30"/>
  <c r="KU82" i="30"/>
  <c r="KT82" i="30"/>
  <c r="KS82" i="30"/>
  <c r="KQ82" i="30"/>
  <c r="KP82" i="30"/>
  <c r="KO82" i="30"/>
  <c r="KN82" i="30"/>
  <c r="KL82" i="30"/>
  <c r="KK82" i="30"/>
  <c r="KJ82" i="30"/>
  <c r="KI82" i="30"/>
  <c r="KG82" i="30"/>
  <c r="KF82" i="30"/>
  <c r="KE82" i="30"/>
  <c r="KD82" i="30"/>
  <c r="KB82" i="30"/>
  <c r="KA82" i="30"/>
  <c r="JZ82" i="30"/>
  <c r="JY82" i="30"/>
  <c r="JW82" i="30"/>
  <c r="JV82" i="30"/>
  <c r="JU82" i="30"/>
  <c r="JT82" i="30"/>
  <c r="JR82" i="30"/>
  <c r="JQ82" i="30"/>
  <c r="JP82" i="30"/>
  <c r="JO82" i="30"/>
  <c r="JM82" i="30"/>
  <c r="JL82" i="30"/>
  <c r="JK82" i="30"/>
  <c r="JJ82" i="30"/>
  <c r="JH82" i="30"/>
  <c r="JG82" i="30"/>
  <c r="JF82" i="30"/>
  <c r="JE82" i="30"/>
  <c r="JC82" i="30"/>
  <c r="JB82" i="30"/>
  <c r="JA82" i="30"/>
  <c r="IZ82" i="30"/>
  <c r="IX82" i="30"/>
  <c r="IW82" i="30"/>
  <c r="IV82" i="30"/>
  <c r="IU82" i="30"/>
  <c r="IS82" i="30"/>
  <c r="IR82" i="30"/>
  <c r="IQ82" i="30"/>
  <c r="IP82" i="30"/>
  <c r="IN82" i="30"/>
  <c r="IM82" i="30"/>
  <c r="IL82" i="30"/>
  <c r="IK82" i="30"/>
  <c r="II82" i="30"/>
  <c r="IH82" i="30"/>
  <c r="IG82" i="30"/>
  <c r="IF82" i="30"/>
  <c r="ID82" i="30"/>
  <c r="IC82" i="30"/>
  <c r="IB82" i="30"/>
  <c r="IA82" i="30"/>
  <c r="HY82" i="30"/>
  <c r="HX82" i="30"/>
  <c r="HW82" i="30"/>
  <c r="HV82" i="30"/>
  <c r="HT82" i="30"/>
  <c r="HS82" i="30"/>
  <c r="HR82" i="30"/>
  <c r="HQ82" i="30"/>
  <c r="HO82" i="30"/>
  <c r="HN82" i="30"/>
  <c r="HM82" i="30"/>
  <c r="HL82" i="30"/>
  <c r="HJ82" i="30"/>
  <c r="HI82" i="30"/>
  <c r="HH82" i="30"/>
  <c r="HG82" i="30"/>
  <c r="HE82" i="30"/>
  <c r="HD82" i="30"/>
  <c r="HC82" i="30"/>
  <c r="HB82" i="30"/>
  <c r="GZ82" i="30"/>
  <c r="GY82" i="30"/>
  <c r="GX82" i="30"/>
  <c r="GW82" i="30"/>
  <c r="GU82" i="30"/>
  <c r="GT82" i="30"/>
  <c r="GS82" i="30"/>
  <c r="GR82" i="30"/>
  <c r="GP82" i="30"/>
  <c r="GO82" i="30"/>
  <c r="GN82" i="30"/>
  <c r="GM82" i="30"/>
  <c r="GK82" i="30"/>
  <c r="GJ82" i="30"/>
  <c r="GI82" i="30"/>
  <c r="GH82" i="30"/>
  <c r="GF82" i="30"/>
  <c r="GE82" i="30"/>
  <c r="GD82" i="30"/>
  <c r="GC82" i="30"/>
  <c r="GA82" i="30"/>
  <c r="FZ82" i="30"/>
  <c r="FY82" i="30"/>
  <c r="FX82" i="30"/>
  <c r="FV82" i="30"/>
  <c r="FU82" i="30"/>
  <c r="FT82" i="30"/>
  <c r="FS82" i="30"/>
  <c r="FQ82" i="30"/>
  <c r="FP82" i="30"/>
  <c r="FO82" i="30"/>
  <c r="FN82" i="30"/>
  <c r="FL82" i="30"/>
  <c r="FK82" i="30"/>
  <c r="FJ82" i="30"/>
  <c r="FI82" i="30"/>
  <c r="FG82" i="30"/>
  <c r="FF82" i="30"/>
  <c r="FE82" i="30"/>
  <c r="FD82" i="30"/>
  <c r="FB82" i="30"/>
  <c r="FA82" i="30"/>
  <c r="EZ82" i="30"/>
  <c r="EY82" i="30"/>
  <c r="EW82" i="30"/>
  <c r="EV82" i="30"/>
  <c r="EU82" i="30"/>
  <c r="ET82" i="30"/>
  <c r="ER82" i="30"/>
  <c r="EQ82" i="30"/>
  <c r="EP82" i="30"/>
  <c r="EO82" i="30"/>
  <c r="EM82" i="30"/>
  <c r="EL82" i="30"/>
  <c r="EK82" i="30"/>
  <c r="EJ82" i="30"/>
  <c r="EH82" i="30"/>
  <c r="EG82" i="30"/>
  <c r="EF82" i="30"/>
  <c r="EE82" i="30"/>
  <c r="EC82" i="30"/>
  <c r="EB82" i="30"/>
  <c r="EA82" i="30"/>
  <c r="DZ82" i="30"/>
  <c r="DX82" i="30"/>
  <c r="DW82" i="30"/>
  <c r="DV82" i="30"/>
  <c r="DU82" i="30"/>
  <c r="DS82" i="30"/>
  <c r="DR82" i="30"/>
  <c r="DQ82" i="30"/>
  <c r="DP82" i="30"/>
  <c r="DN82" i="30"/>
  <c r="DM82" i="30"/>
  <c r="DL82" i="30"/>
  <c r="DK82" i="30"/>
  <c r="DI82" i="30"/>
  <c r="DH82" i="30"/>
  <c r="DG82" i="30"/>
  <c r="DF82" i="30"/>
  <c r="DD82" i="30"/>
  <c r="DC82" i="30"/>
  <c r="DB82" i="30"/>
  <c r="DA82" i="30"/>
  <c r="CY82" i="30"/>
  <c r="CX82" i="30"/>
  <c r="CW82" i="30"/>
  <c r="CV82" i="30"/>
  <c r="CT82" i="30"/>
  <c r="CS82" i="30"/>
  <c r="CR82" i="30"/>
  <c r="CQ82" i="30"/>
  <c r="CO82" i="30"/>
  <c r="CN82" i="30"/>
  <c r="CM82" i="30"/>
  <c r="CL82" i="30"/>
  <c r="CJ82" i="30"/>
  <c r="CI82" i="30"/>
  <c r="CH82" i="30"/>
  <c r="CG82" i="30"/>
  <c r="CE82" i="30"/>
  <c r="CD82" i="30"/>
  <c r="CC82" i="30"/>
  <c r="CB82" i="30"/>
  <c r="BZ82" i="30"/>
  <c r="BY82" i="30"/>
  <c r="BX82" i="30"/>
  <c r="BW82" i="30"/>
  <c r="BU82" i="30"/>
  <c r="BT82" i="30"/>
  <c r="BS82" i="30"/>
  <c r="BR82" i="30"/>
  <c r="BP82" i="30"/>
  <c r="BO82" i="30"/>
  <c r="BN82" i="30"/>
  <c r="BM82" i="30"/>
  <c r="BK82" i="30"/>
  <c r="BJ82" i="30"/>
  <c r="BI82" i="30"/>
  <c r="BH82" i="30"/>
  <c r="BF82" i="30"/>
  <c r="BE82" i="30"/>
  <c r="BD82" i="30"/>
  <c r="BC82" i="30"/>
  <c r="BA82" i="30"/>
  <c r="AZ82" i="30"/>
  <c r="AY82" i="30"/>
  <c r="AX82" i="30"/>
  <c r="AV82" i="30"/>
  <c r="AU82" i="30"/>
  <c r="AT82" i="30"/>
  <c r="AS82" i="30"/>
  <c r="AQ82" i="30"/>
  <c r="AP82" i="30"/>
  <c r="AO82" i="30"/>
  <c r="AN82" i="30"/>
  <c r="AL82" i="30"/>
  <c r="AK82" i="30"/>
  <c r="AJ82" i="30"/>
  <c r="AI82" i="30"/>
  <c r="AG82" i="30"/>
  <c r="AF82" i="30"/>
  <c r="AE82" i="30"/>
  <c r="AD82" i="30"/>
  <c r="SA81" i="30"/>
  <c r="RZ81" i="30"/>
  <c r="RY81" i="30"/>
  <c r="RX81" i="30"/>
  <c r="RW81" i="30"/>
  <c r="RV81" i="30"/>
  <c r="RU81" i="30"/>
  <c r="RT81" i="30"/>
  <c r="RS81" i="30"/>
  <c r="RR81" i="30"/>
  <c r="RQ81" i="30"/>
  <c r="RP81" i="30"/>
  <c r="RO81" i="30"/>
  <c r="RN81" i="30"/>
  <c r="RM81" i="30"/>
  <c r="RL81" i="30"/>
  <c r="RK81" i="30"/>
  <c r="RJ81" i="30"/>
  <c r="RI81" i="30"/>
  <c r="RH81" i="30"/>
  <c r="RG81" i="30"/>
  <c r="RF81" i="30"/>
  <c r="RE81" i="30"/>
  <c r="RD81" i="30"/>
  <c r="RC81" i="30"/>
  <c r="RB81" i="30"/>
  <c r="RA81" i="30"/>
  <c r="QZ81" i="30"/>
  <c r="QY81" i="30"/>
  <c r="QX81" i="30"/>
  <c r="QW81" i="30"/>
  <c r="QV81" i="30"/>
  <c r="QU81" i="30"/>
  <c r="QT81" i="30"/>
  <c r="QS81" i="30"/>
  <c r="QR81" i="30"/>
  <c r="QQ81" i="30"/>
  <c r="QP81" i="30"/>
  <c r="QO81" i="30"/>
  <c r="QN81" i="30"/>
  <c r="QM81" i="30"/>
  <c r="QL81" i="30"/>
  <c r="QK81" i="30"/>
  <c r="QJ81" i="30"/>
  <c r="QI81" i="30"/>
  <c r="QH81" i="30"/>
  <c r="QG81" i="30"/>
  <c r="QF81" i="30"/>
  <c r="QE81" i="30"/>
  <c r="QD81" i="30"/>
  <c r="QC81" i="30"/>
  <c r="QB81" i="30"/>
  <c r="QA81" i="30"/>
  <c r="PZ81" i="30"/>
  <c r="PY81" i="30"/>
  <c r="PX81" i="30"/>
  <c r="PW81" i="30"/>
  <c r="PV81" i="30"/>
  <c r="PU81" i="30"/>
  <c r="PT81" i="30"/>
  <c r="PS81" i="30"/>
  <c r="PR81" i="30"/>
  <c r="PQ81" i="30"/>
  <c r="PP81" i="30"/>
  <c r="PO81" i="30"/>
  <c r="PN81" i="30"/>
  <c r="PM81" i="30"/>
  <c r="PL81" i="30"/>
  <c r="PK81" i="30"/>
  <c r="PJ81" i="30"/>
  <c r="PI81" i="30"/>
  <c r="PH81" i="30"/>
  <c r="PG81" i="30"/>
  <c r="PF81" i="30"/>
  <c r="PE81" i="30"/>
  <c r="PD81" i="30"/>
  <c r="PC81" i="30"/>
  <c r="PB81" i="30"/>
  <c r="PA81" i="30"/>
  <c r="OZ81" i="30"/>
  <c r="OY81" i="30"/>
  <c r="OX81" i="30"/>
  <c r="OW81" i="30"/>
  <c r="OV81" i="30"/>
  <c r="OU81" i="30"/>
  <c r="OT81" i="30"/>
  <c r="OS81" i="30"/>
  <c r="OR81" i="30"/>
  <c r="OQ81" i="30"/>
  <c r="OP81" i="30"/>
  <c r="OO81" i="30"/>
  <c r="ON81" i="30"/>
  <c r="OM81" i="30"/>
  <c r="OL81" i="30"/>
  <c r="OK81" i="30"/>
  <c r="OJ81" i="30"/>
  <c r="OI81" i="30"/>
  <c r="OH81" i="30"/>
  <c r="OG81" i="30"/>
  <c r="OF81" i="30"/>
  <c r="OE81" i="30"/>
  <c r="OD81" i="30"/>
  <c r="OC81" i="30"/>
  <c r="OB81" i="30"/>
  <c r="OA81" i="30"/>
  <c r="NZ81" i="30"/>
  <c r="NY81" i="30"/>
  <c r="NX81" i="30"/>
  <c r="NW81" i="30"/>
  <c r="NV81" i="30"/>
  <c r="NU81" i="30"/>
  <c r="NT81" i="30"/>
  <c r="NS81" i="30"/>
  <c r="NR81" i="30"/>
  <c r="NQ81" i="30"/>
  <c r="NP81" i="30"/>
  <c r="NO81" i="30"/>
  <c r="NN81" i="30"/>
  <c r="NM81" i="30"/>
  <c r="NL81" i="30"/>
  <c r="NK81" i="30"/>
  <c r="NJ81" i="30"/>
  <c r="NI81" i="30"/>
  <c r="NH81" i="30"/>
  <c r="NG81" i="30"/>
  <c r="NF81" i="30"/>
  <c r="NE81" i="30"/>
  <c r="ND81" i="30"/>
  <c r="NC81" i="30"/>
  <c r="NB81" i="30"/>
  <c r="NA81" i="30"/>
  <c r="MZ81" i="30"/>
  <c r="MY81" i="30"/>
  <c r="MX81" i="30"/>
  <c r="MW81" i="30"/>
  <c r="MV81" i="30"/>
  <c r="MU81" i="30"/>
  <c r="MT81" i="30"/>
  <c r="MS81" i="30"/>
  <c r="MR81" i="30"/>
  <c r="MQ81" i="30"/>
  <c r="MP81" i="30"/>
  <c r="MO81" i="30"/>
  <c r="MN81" i="30"/>
  <c r="MM81" i="30"/>
  <c r="ML81" i="30"/>
  <c r="MK81" i="30"/>
  <c r="MJ81" i="30"/>
  <c r="MI81" i="30"/>
  <c r="MH81" i="30"/>
  <c r="MG81" i="30"/>
  <c r="MF81" i="30"/>
  <c r="ME81" i="30"/>
  <c r="MD81" i="30"/>
  <c r="MC81" i="30"/>
  <c r="MB81" i="30"/>
  <c r="MA81" i="30"/>
  <c r="LZ81" i="30"/>
  <c r="LY81" i="30"/>
  <c r="LX81" i="30"/>
  <c r="LW81" i="30"/>
  <c r="LV81" i="30"/>
  <c r="LU81" i="30"/>
  <c r="LT81" i="30"/>
  <c r="LS81" i="30"/>
  <c r="LR81" i="30"/>
  <c r="LQ81" i="30"/>
  <c r="LP81" i="30"/>
  <c r="LO81" i="30"/>
  <c r="LN81" i="30"/>
  <c r="LM81" i="30"/>
  <c r="LL81" i="30"/>
  <c r="LK81" i="30"/>
  <c r="LJ81" i="30"/>
  <c r="LI81" i="30"/>
  <c r="LH81" i="30"/>
  <c r="LG81" i="30"/>
  <c r="LF81" i="30"/>
  <c r="LE81" i="30"/>
  <c r="LD81" i="30"/>
  <c r="LC81" i="30"/>
  <c r="LB81" i="30"/>
  <c r="LA81" i="30"/>
  <c r="KZ81" i="30"/>
  <c r="KY81" i="30"/>
  <c r="KX81" i="30"/>
  <c r="KW81" i="30"/>
  <c r="KV81" i="30"/>
  <c r="KU81" i="30"/>
  <c r="KT81" i="30"/>
  <c r="KS81" i="30"/>
  <c r="KR81" i="30"/>
  <c r="KQ81" i="30"/>
  <c r="KP81" i="30"/>
  <c r="KO81" i="30"/>
  <c r="KN81" i="30"/>
  <c r="KM81" i="30"/>
  <c r="KL81" i="30"/>
  <c r="KK81" i="30"/>
  <c r="KJ81" i="30"/>
  <c r="KI81" i="30"/>
  <c r="KH81" i="30"/>
  <c r="KG81" i="30"/>
  <c r="KF81" i="30"/>
  <c r="KE81" i="30"/>
  <c r="KD81" i="30"/>
  <c r="KC81" i="30"/>
  <c r="KB81" i="30"/>
  <c r="KA81" i="30"/>
  <c r="JZ81" i="30"/>
  <c r="JY81" i="30"/>
  <c r="JX81" i="30"/>
  <c r="JW81" i="30"/>
  <c r="JV81" i="30"/>
  <c r="JU81" i="30"/>
  <c r="JT81" i="30"/>
  <c r="JS81" i="30"/>
  <c r="JR81" i="30"/>
  <c r="JQ81" i="30"/>
  <c r="JP81" i="30"/>
  <c r="JO81" i="30"/>
  <c r="JN81" i="30"/>
  <c r="JM81" i="30"/>
  <c r="JL81" i="30"/>
  <c r="JK81" i="30"/>
  <c r="JJ81" i="30"/>
  <c r="JI81" i="30"/>
  <c r="JH81" i="30"/>
  <c r="JG81" i="30"/>
  <c r="JF81" i="30"/>
  <c r="JE81" i="30"/>
  <c r="JD81" i="30"/>
  <c r="JC81" i="30"/>
  <c r="JB81" i="30"/>
  <c r="JA81" i="30"/>
  <c r="IZ81" i="30"/>
  <c r="IY81" i="30"/>
  <c r="IX81" i="30"/>
  <c r="IW81" i="30"/>
  <c r="IV81" i="30"/>
  <c r="IU81" i="30"/>
  <c r="IT81" i="30"/>
  <c r="IS81" i="30"/>
  <c r="IR81" i="30"/>
  <c r="IQ81" i="30"/>
  <c r="IP81" i="30"/>
  <c r="IO81" i="30"/>
  <c r="IN81" i="30"/>
  <c r="IM81" i="30"/>
  <c r="IL81" i="30"/>
  <c r="IK81" i="30"/>
  <c r="IJ81" i="30"/>
  <c r="II81" i="30"/>
  <c r="IH81" i="30"/>
  <c r="IG81" i="30"/>
  <c r="IF81" i="30"/>
  <c r="IE81" i="30"/>
  <c r="ID81" i="30"/>
  <c r="IC81" i="30"/>
  <c r="IB81" i="30"/>
  <c r="IA81" i="30"/>
  <c r="HZ81" i="30"/>
  <c r="HY81" i="30"/>
  <c r="HX81" i="30"/>
  <c r="HW81" i="30"/>
  <c r="HV81" i="30"/>
  <c r="HU81" i="30"/>
  <c r="HT81" i="30"/>
  <c r="HS81" i="30"/>
  <c r="HR81" i="30"/>
  <c r="HQ81" i="30"/>
  <c r="HP81" i="30"/>
  <c r="HO81" i="30"/>
  <c r="HN81" i="30"/>
  <c r="HM81" i="30"/>
  <c r="HL81" i="30"/>
  <c r="HK81" i="30"/>
  <c r="HJ81" i="30"/>
  <c r="HI81" i="30"/>
  <c r="HH81" i="30"/>
  <c r="HG81" i="30"/>
  <c r="HF81" i="30"/>
  <c r="HE81" i="30"/>
  <c r="HD81" i="30"/>
  <c r="HC81" i="30"/>
  <c r="HB81" i="30"/>
  <c r="HA81" i="30"/>
  <c r="GZ81" i="30"/>
  <c r="GY81" i="30"/>
  <c r="GX81" i="30"/>
  <c r="GW81" i="30"/>
  <c r="GV81" i="30"/>
  <c r="GU81" i="30"/>
  <c r="GT81" i="30"/>
  <c r="GS81" i="30"/>
  <c r="GR81" i="30"/>
  <c r="GQ81" i="30"/>
  <c r="GP81" i="30"/>
  <c r="GO81" i="30"/>
  <c r="GN81" i="30"/>
  <c r="GM81" i="30"/>
  <c r="GL81" i="30"/>
  <c r="GK81" i="30"/>
  <c r="GJ81" i="30"/>
  <c r="GI81" i="30"/>
  <c r="GH81" i="30"/>
  <c r="GG81" i="30"/>
  <c r="GF81" i="30"/>
  <c r="GE81" i="30"/>
  <c r="GD81" i="30"/>
  <c r="GC81" i="30"/>
  <c r="GB81" i="30"/>
  <c r="GA81" i="30"/>
  <c r="FZ81" i="30"/>
  <c r="FY81" i="30"/>
  <c r="FX81" i="30"/>
  <c r="FW81" i="30"/>
  <c r="FV81" i="30"/>
  <c r="FU81" i="30"/>
  <c r="FT81" i="30"/>
  <c r="FS81" i="30"/>
  <c r="FR81" i="30"/>
  <c r="FQ81" i="30"/>
  <c r="FP81" i="30"/>
  <c r="FO81" i="30"/>
  <c r="FN81" i="30"/>
  <c r="FM81" i="30"/>
  <c r="FL81" i="30"/>
  <c r="FK81" i="30"/>
  <c r="FJ81" i="30"/>
  <c r="FI81" i="30"/>
  <c r="FH81" i="30"/>
  <c r="FG81" i="30"/>
  <c r="FF81" i="30"/>
  <c r="FE81" i="30"/>
  <c r="FD81" i="30"/>
  <c r="FC81" i="30"/>
  <c r="FB81" i="30"/>
  <c r="FA81" i="30"/>
  <c r="EZ81" i="30"/>
  <c r="EY81" i="30"/>
  <c r="EX81" i="30"/>
  <c r="EW81" i="30"/>
  <c r="EV81" i="30"/>
  <c r="EU81" i="30"/>
  <c r="ET81" i="30"/>
  <c r="ES81" i="30"/>
  <c r="ER81" i="30"/>
  <c r="EQ81" i="30"/>
  <c r="EP81" i="30"/>
  <c r="EO81" i="30"/>
  <c r="EN81" i="30"/>
  <c r="EM81" i="30"/>
  <c r="EL81" i="30"/>
  <c r="EK81" i="30"/>
  <c r="EJ81" i="30"/>
  <c r="EI81" i="30"/>
  <c r="EH81" i="30"/>
  <c r="EG81" i="30"/>
  <c r="EF81" i="30"/>
  <c r="EE81" i="30"/>
  <c r="ED81" i="30"/>
  <c r="EC81" i="30"/>
  <c r="EB81" i="30"/>
  <c r="EA81" i="30"/>
  <c r="DZ81" i="30"/>
  <c r="DY81" i="30"/>
  <c r="DX81" i="30"/>
  <c r="DW81" i="30"/>
  <c r="DV81" i="30"/>
  <c r="DU81" i="30"/>
  <c r="DT81" i="30"/>
  <c r="DS81" i="30"/>
  <c r="DR81" i="30"/>
  <c r="DQ81" i="30"/>
  <c r="DP81" i="30"/>
  <c r="DO81" i="30"/>
  <c r="DN81" i="30"/>
  <c r="DM81" i="30"/>
  <c r="DL81" i="30"/>
  <c r="DK81" i="30"/>
  <c r="DJ81" i="30"/>
  <c r="DI81" i="30"/>
  <c r="DH81" i="30"/>
  <c r="DG81" i="30"/>
  <c r="DF81" i="30"/>
  <c r="DE81" i="30"/>
  <c r="DD81" i="30"/>
  <c r="DC81" i="30"/>
  <c r="DB81" i="30"/>
  <c r="DA81" i="30"/>
  <c r="CZ81" i="30"/>
  <c r="CY81" i="30"/>
  <c r="CX81" i="30"/>
  <c r="CW81" i="30"/>
  <c r="CV81" i="30"/>
  <c r="CU81" i="30"/>
  <c r="CT81" i="30"/>
  <c r="CS81" i="30"/>
  <c r="CR81" i="30"/>
  <c r="CQ81" i="30"/>
  <c r="CP81" i="30"/>
  <c r="CO81" i="30"/>
  <c r="CN81" i="30"/>
  <c r="CM81" i="30"/>
  <c r="CL81" i="30"/>
  <c r="CK81" i="30"/>
  <c r="CJ81" i="30"/>
  <c r="CI81" i="30"/>
  <c r="CH81" i="30"/>
  <c r="CG81" i="30"/>
  <c r="CF81" i="30"/>
  <c r="CE81" i="30"/>
  <c r="CD81" i="30"/>
  <c r="CC81" i="30"/>
  <c r="CB81" i="30"/>
  <c r="CA81" i="30"/>
  <c r="BZ81" i="30"/>
  <c r="BY81" i="30"/>
  <c r="BX81" i="30"/>
  <c r="BW81" i="30"/>
  <c r="BV81" i="30"/>
  <c r="BU81" i="30"/>
  <c r="BT81" i="30"/>
  <c r="BS81" i="30"/>
  <c r="BR81" i="30"/>
  <c r="BQ81" i="30"/>
  <c r="BP81" i="30"/>
  <c r="BO81" i="30"/>
  <c r="BN81" i="30"/>
  <c r="BM81" i="30"/>
  <c r="BL81" i="30"/>
  <c r="BK81" i="30"/>
  <c r="BJ81" i="30"/>
  <c r="BI81" i="30"/>
  <c r="BH81" i="30"/>
  <c r="BG81" i="30"/>
  <c r="BF81" i="30"/>
  <c r="BE81" i="30"/>
  <c r="BD81" i="30"/>
  <c r="BC81" i="30"/>
  <c r="BB81" i="30"/>
  <c r="BA81" i="30"/>
  <c r="AZ81" i="30"/>
  <c r="AY81" i="30"/>
  <c r="AX81" i="30"/>
  <c r="AW81" i="30"/>
  <c r="AV81" i="30"/>
  <c r="AU81" i="30"/>
  <c r="AT81" i="30"/>
  <c r="AS81" i="30"/>
  <c r="AR81" i="30"/>
  <c r="AQ81" i="30"/>
  <c r="AP81" i="30"/>
  <c r="AO81" i="30"/>
  <c r="AN81" i="30"/>
  <c r="AM81" i="30"/>
  <c r="AL81" i="30"/>
  <c r="AK81" i="30"/>
  <c r="AJ81" i="30"/>
  <c r="AI81" i="30"/>
  <c r="AH81" i="30"/>
  <c r="AG81" i="30"/>
  <c r="AF81" i="30"/>
  <c r="AE81" i="30"/>
  <c r="AD81" i="30"/>
  <c r="AC81" i="30"/>
  <c r="AB81" i="30"/>
  <c r="AA81" i="30"/>
  <c r="Z81" i="30"/>
  <c r="Y81" i="30"/>
  <c r="X81" i="30"/>
  <c r="W81" i="30"/>
  <c r="V81" i="30"/>
  <c r="U81" i="30"/>
  <c r="T81" i="30"/>
  <c r="RO52" i="30"/>
  <c r="QY52" i="30"/>
  <c r="QI52" i="30"/>
  <c r="PS52" i="30"/>
  <c r="PC52" i="30"/>
  <c r="OM52" i="30"/>
  <c r="NW52" i="30"/>
  <c r="NG52" i="30"/>
  <c r="MQ52" i="30"/>
  <c r="MA52" i="30"/>
  <c r="LK52" i="30"/>
  <c r="KU52" i="30"/>
  <c r="KE52" i="30"/>
  <c r="JO52" i="30"/>
  <c r="IY52" i="30"/>
  <c r="II52" i="30"/>
  <c r="HS52" i="30"/>
  <c r="HC52" i="30"/>
  <c r="GM52" i="30"/>
  <c r="FW52" i="30"/>
  <c r="FG52" i="30"/>
  <c r="EQ52" i="30"/>
  <c r="EA52" i="30"/>
  <c r="DK52" i="30"/>
  <c r="CU52" i="30"/>
  <c r="CE52" i="30"/>
  <c r="BO52" i="30"/>
  <c r="AY52" i="30"/>
  <c r="AI52" i="30"/>
  <c r="S52" i="30"/>
  <c r="E28" i="30"/>
  <c r="F28" i="30"/>
  <c r="G28" i="30"/>
  <c r="H28" i="30"/>
  <c r="I28" i="30"/>
  <c r="J28" i="30"/>
  <c r="K28" i="30"/>
  <c r="L28" i="30"/>
  <c r="M28" i="30"/>
  <c r="N28" i="30"/>
  <c r="O28" i="30"/>
  <c r="P28" i="30"/>
  <c r="Q28" i="30"/>
  <c r="R28" i="30"/>
  <c r="S28" i="30"/>
  <c r="T28" i="30"/>
  <c r="U28" i="30"/>
  <c r="V28" i="30"/>
  <c r="W28" i="30"/>
  <c r="X28" i="30"/>
  <c r="Y28" i="30"/>
  <c r="Z28" i="30"/>
  <c r="AA28" i="30"/>
  <c r="AB28" i="30"/>
  <c r="AC28" i="30"/>
  <c r="AD28" i="30"/>
  <c r="AE28" i="30"/>
  <c r="AF28" i="30"/>
  <c r="AG28" i="30"/>
  <c r="AH28" i="30"/>
  <c r="AI28" i="30"/>
  <c r="AJ28" i="30"/>
  <c r="AK28" i="30"/>
  <c r="AL28" i="30"/>
  <c r="AM28" i="30"/>
  <c r="AN28" i="30"/>
  <c r="AO28" i="30"/>
  <c r="AP28" i="30"/>
  <c r="AQ28" i="30"/>
  <c r="AR28" i="30"/>
  <c r="AS28" i="30"/>
  <c r="AT28" i="30"/>
  <c r="AU28" i="30"/>
  <c r="AV28" i="30"/>
  <c r="AW28" i="30"/>
  <c r="AX28" i="30"/>
  <c r="AY28" i="30"/>
  <c r="AZ28" i="30"/>
  <c r="BA28" i="30"/>
  <c r="BB28" i="30"/>
  <c r="BC28" i="30"/>
  <c r="BD28" i="30"/>
  <c r="BE28" i="30"/>
  <c r="BF28" i="30"/>
  <c r="BG28" i="30"/>
  <c r="BH28" i="30"/>
  <c r="BI28" i="30"/>
  <c r="BJ28" i="30"/>
  <c r="BK28" i="30"/>
  <c r="BL28" i="30"/>
  <c r="BM28" i="30"/>
  <c r="BN28" i="30"/>
  <c r="BO28" i="30"/>
  <c r="BP28" i="30"/>
  <c r="BQ28" i="30"/>
  <c r="BR28" i="30"/>
  <c r="BS28" i="30"/>
  <c r="BT28" i="30"/>
  <c r="BU28" i="30"/>
  <c r="BV28" i="30"/>
  <c r="BW28" i="30"/>
  <c r="BX28" i="30"/>
  <c r="BY28" i="30"/>
  <c r="BZ28" i="30"/>
  <c r="CA28" i="30"/>
  <c r="CB28" i="30"/>
  <c r="CC28" i="30"/>
  <c r="CD28" i="30"/>
  <c r="CE28" i="30"/>
  <c r="CF28" i="30"/>
  <c r="CG28" i="30"/>
  <c r="CH28" i="30"/>
  <c r="CI28" i="30"/>
  <c r="CJ28" i="30"/>
  <c r="CK28" i="30"/>
  <c r="CL28" i="30"/>
  <c r="CM28" i="30"/>
  <c r="CN28" i="30"/>
  <c r="CO28" i="30"/>
  <c r="CP28" i="30"/>
  <c r="CQ28" i="30"/>
  <c r="CR28" i="30"/>
  <c r="CS28" i="30"/>
  <c r="CT28" i="30"/>
  <c r="CU28" i="30"/>
  <c r="CV28" i="30"/>
  <c r="CW28" i="30"/>
  <c r="CX28" i="30"/>
  <c r="CY28" i="30"/>
  <c r="CZ28" i="30"/>
  <c r="DA28" i="30"/>
  <c r="DB28" i="30"/>
  <c r="DC28" i="30"/>
  <c r="DD28" i="30"/>
  <c r="DE28" i="30"/>
  <c r="DF28" i="30"/>
  <c r="DG28" i="30"/>
  <c r="DH28" i="30"/>
  <c r="DI28" i="30"/>
  <c r="DJ28" i="30"/>
  <c r="DK28" i="30"/>
  <c r="DL28" i="30"/>
  <c r="DM28" i="30"/>
  <c r="DN28" i="30"/>
  <c r="DO28" i="30"/>
  <c r="DP28" i="30"/>
  <c r="DQ28" i="30"/>
  <c r="DR28" i="30"/>
  <c r="DS28" i="30"/>
  <c r="DT28" i="30"/>
  <c r="DU28" i="30"/>
  <c r="DV28" i="30"/>
  <c r="DW28" i="30"/>
  <c r="DX28" i="30"/>
  <c r="DY28" i="30"/>
  <c r="DZ28" i="30"/>
  <c r="EA28" i="30"/>
  <c r="EB28" i="30"/>
  <c r="EC28" i="30"/>
  <c r="ED28" i="30"/>
  <c r="EE28" i="30"/>
  <c r="EF28" i="30"/>
  <c r="EG28" i="30"/>
  <c r="EH28" i="30"/>
  <c r="EI28" i="30"/>
  <c r="EJ28" i="30"/>
  <c r="EK28" i="30"/>
  <c r="EL28" i="30"/>
  <c r="EM28" i="30"/>
  <c r="EN28" i="30"/>
  <c r="EO28" i="30"/>
  <c r="EP28" i="30"/>
  <c r="EQ28" i="30"/>
  <c r="ER28" i="30"/>
  <c r="ES28" i="30"/>
  <c r="ET28" i="30"/>
  <c r="EU28" i="30"/>
  <c r="EV28" i="30"/>
  <c r="EW28" i="30"/>
  <c r="EX28" i="30"/>
  <c r="EY28" i="30"/>
  <c r="EZ28" i="30"/>
  <c r="FA28" i="30"/>
  <c r="FB28" i="30"/>
  <c r="FC28" i="30"/>
  <c r="FD28" i="30"/>
  <c r="FE28" i="30"/>
  <c r="FF28" i="30"/>
  <c r="FG28" i="30"/>
  <c r="FH28" i="30"/>
  <c r="FI28" i="30"/>
  <c r="FJ28" i="30"/>
  <c r="FK28" i="30"/>
  <c r="FL28" i="30"/>
  <c r="FM28" i="30"/>
  <c r="FN28" i="30"/>
  <c r="FO28" i="30"/>
  <c r="FP28" i="30"/>
  <c r="FQ28" i="30"/>
  <c r="FR28" i="30"/>
  <c r="FS28" i="30"/>
  <c r="FT28" i="30"/>
  <c r="FU28" i="30"/>
  <c r="FV28" i="30"/>
  <c r="FW28" i="30"/>
  <c r="FX28" i="30"/>
  <c r="FY28" i="30"/>
  <c r="FZ28" i="30"/>
  <c r="GA28" i="30"/>
  <c r="GB28" i="30"/>
  <c r="GC28" i="30"/>
  <c r="GD28" i="30"/>
  <c r="GE28" i="30"/>
  <c r="GF28" i="30"/>
  <c r="GG28" i="30"/>
  <c r="GH28" i="30"/>
  <c r="GI28" i="30"/>
  <c r="GJ28" i="30"/>
  <c r="GK28" i="30"/>
  <c r="GL28" i="30"/>
  <c r="GM28" i="30"/>
  <c r="GN28" i="30"/>
  <c r="GO28" i="30"/>
  <c r="GP28" i="30"/>
  <c r="GQ28" i="30"/>
  <c r="GR28" i="30"/>
  <c r="GS28" i="30"/>
  <c r="GT28" i="30"/>
  <c r="GU28" i="30"/>
  <c r="GV28" i="30"/>
  <c r="GW28" i="30"/>
  <c r="GX28" i="30"/>
  <c r="GY28" i="30"/>
  <c r="GZ28" i="30"/>
  <c r="HA28" i="30"/>
  <c r="HB28" i="30"/>
  <c r="HC28" i="30"/>
  <c r="HD28" i="30"/>
  <c r="HE28" i="30"/>
  <c r="HF28" i="30"/>
  <c r="HG28" i="30"/>
  <c r="HH28" i="30"/>
  <c r="HI28" i="30"/>
  <c r="HJ28" i="30"/>
  <c r="HK28" i="30"/>
  <c r="HL28" i="30"/>
  <c r="HM28" i="30"/>
  <c r="HN28" i="30"/>
  <c r="HO28" i="30"/>
  <c r="HP28" i="30"/>
  <c r="HQ28" i="30"/>
  <c r="HR28" i="30"/>
  <c r="HS28" i="30"/>
  <c r="HT28" i="30"/>
  <c r="HU28" i="30"/>
  <c r="HV28" i="30"/>
  <c r="HW28" i="30"/>
  <c r="HX28" i="30"/>
  <c r="HY28" i="30"/>
  <c r="HZ28" i="30"/>
  <c r="IA28" i="30"/>
  <c r="IB28" i="30"/>
  <c r="IC28" i="30"/>
  <c r="ID28" i="30"/>
  <c r="IE28" i="30"/>
  <c r="IF28" i="30"/>
  <c r="IG28" i="30"/>
  <c r="IH28" i="30"/>
  <c r="II28" i="30"/>
  <c r="IJ28" i="30"/>
  <c r="IK28" i="30"/>
  <c r="IL28" i="30"/>
  <c r="IM28" i="30"/>
  <c r="IN28" i="30"/>
  <c r="IO28" i="30"/>
  <c r="IP28" i="30"/>
  <c r="IQ28" i="30"/>
  <c r="IR28" i="30"/>
  <c r="IS28" i="30"/>
  <c r="IT28" i="30"/>
  <c r="IU28" i="30"/>
  <c r="IV28" i="30"/>
  <c r="IW28" i="30"/>
  <c r="IX28" i="30"/>
  <c r="IY28" i="30"/>
  <c r="IZ28" i="30"/>
  <c r="JA28" i="30"/>
  <c r="JB28" i="30"/>
  <c r="JC28" i="30"/>
  <c r="JD28" i="30"/>
  <c r="JE28" i="30"/>
  <c r="JF28" i="30"/>
  <c r="JG28" i="30"/>
  <c r="JH28" i="30"/>
  <c r="JI28" i="30"/>
  <c r="JJ28" i="30"/>
  <c r="JK28" i="30"/>
  <c r="JL28" i="30"/>
  <c r="JM28" i="30"/>
  <c r="JN28" i="30"/>
  <c r="JO28" i="30"/>
  <c r="JP28" i="30"/>
  <c r="JQ28" i="30"/>
  <c r="JR28" i="30"/>
  <c r="JS28" i="30"/>
  <c r="JT28" i="30"/>
  <c r="JU28" i="30"/>
  <c r="JV28" i="30"/>
  <c r="JW28" i="30"/>
  <c r="JX28" i="30"/>
  <c r="JY28" i="30"/>
  <c r="JZ28" i="30"/>
  <c r="KA28" i="30"/>
  <c r="KB28" i="30"/>
  <c r="KC28" i="30"/>
  <c r="KD28" i="30"/>
  <c r="KE28" i="30"/>
  <c r="KF28" i="30"/>
  <c r="KG28" i="30"/>
  <c r="KH28" i="30"/>
  <c r="KI28" i="30"/>
  <c r="KJ28" i="30"/>
  <c r="KK28" i="30"/>
  <c r="KL28" i="30"/>
  <c r="KM28" i="30"/>
  <c r="KN28" i="30"/>
  <c r="KO28" i="30"/>
  <c r="KP28" i="30"/>
  <c r="KQ28" i="30"/>
  <c r="KR28" i="30"/>
  <c r="KS28" i="30"/>
  <c r="KT28" i="30"/>
  <c r="KU28" i="30"/>
  <c r="KV28" i="30"/>
  <c r="KW28" i="30"/>
  <c r="KX28" i="30"/>
  <c r="KY28" i="30"/>
  <c r="KZ28" i="30"/>
  <c r="LA28" i="30"/>
  <c r="LB28" i="30"/>
  <c r="LC28" i="30"/>
  <c r="LD28" i="30"/>
  <c r="LE28" i="30"/>
  <c r="LF28" i="30"/>
  <c r="LG28" i="30"/>
  <c r="LH28" i="30"/>
  <c r="LI28" i="30"/>
  <c r="LJ28" i="30"/>
  <c r="LK28" i="30"/>
  <c r="LL28" i="30"/>
  <c r="LM28" i="30"/>
  <c r="LN28" i="30"/>
  <c r="LO28" i="30"/>
  <c r="LP28" i="30"/>
  <c r="LQ28" i="30"/>
  <c r="LR28" i="30"/>
  <c r="LS28" i="30"/>
  <c r="LT28" i="30"/>
  <c r="LU28" i="30"/>
  <c r="LV28" i="30"/>
  <c r="LW28" i="30"/>
  <c r="LX28" i="30"/>
  <c r="LY28" i="30"/>
  <c r="LZ28" i="30"/>
  <c r="MA28" i="30"/>
  <c r="MB28" i="30"/>
  <c r="MC28" i="30"/>
  <c r="MD28" i="30"/>
  <c r="ME28" i="30"/>
  <c r="MF28" i="30"/>
  <c r="MG28" i="30"/>
  <c r="MH28" i="30"/>
  <c r="MI28" i="30"/>
  <c r="MJ28" i="30"/>
  <c r="MK28" i="30"/>
  <c r="ML28" i="30"/>
  <c r="MM28" i="30"/>
  <c r="MN28" i="30"/>
  <c r="MO28" i="30"/>
  <c r="MP28" i="30"/>
  <c r="MQ28" i="30"/>
  <c r="MR28" i="30"/>
  <c r="MS28" i="30"/>
  <c r="MT28" i="30"/>
  <c r="MU28" i="30"/>
  <c r="MV28" i="30"/>
  <c r="MW28" i="30"/>
  <c r="MX28" i="30"/>
  <c r="MY28" i="30"/>
  <c r="MZ28" i="30"/>
  <c r="NA28" i="30"/>
  <c r="NB28" i="30"/>
  <c r="NC28" i="30"/>
  <c r="ND28" i="30"/>
  <c r="NE28" i="30"/>
  <c r="NF28" i="30"/>
  <c r="NG28" i="30"/>
  <c r="NH28" i="30"/>
  <c r="NI28" i="30"/>
  <c r="NJ28" i="30"/>
  <c r="NK28" i="30"/>
  <c r="NL28" i="30"/>
  <c r="NM28" i="30"/>
  <c r="NN28" i="30"/>
  <c r="NO28" i="30"/>
  <c r="NP28" i="30"/>
  <c r="NQ28" i="30"/>
  <c r="NR28" i="30"/>
  <c r="NS28" i="30"/>
  <c r="NT28" i="30"/>
  <c r="NU28" i="30"/>
  <c r="NV28" i="30"/>
  <c r="NW28" i="30"/>
  <c r="NX28" i="30"/>
  <c r="NY28" i="30"/>
  <c r="NZ28" i="30"/>
  <c r="OA28" i="30"/>
  <c r="OB28" i="30"/>
  <c r="OC28" i="30"/>
  <c r="OD28" i="30"/>
  <c r="OE28" i="30"/>
  <c r="OF28" i="30"/>
  <c r="OG28" i="30"/>
  <c r="OH28" i="30"/>
  <c r="OI28" i="30"/>
  <c r="OJ28" i="30"/>
  <c r="OK28" i="30"/>
  <c r="OL28" i="30"/>
  <c r="OM28" i="30"/>
  <c r="ON28" i="30"/>
  <c r="OO28" i="30"/>
  <c r="OP28" i="30"/>
  <c r="OQ28" i="30"/>
  <c r="OR28" i="30"/>
  <c r="OS28" i="30"/>
  <c r="OT28" i="30"/>
  <c r="OU28" i="30"/>
  <c r="OV28" i="30"/>
  <c r="OW28" i="30"/>
  <c r="OX28" i="30"/>
  <c r="OY28" i="30"/>
  <c r="OZ28" i="30"/>
  <c r="PA28" i="30"/>
  <c r="PB28" i="30"/>
  <c r="PC28" i="30"/>
  <c r="PD28" i="30"/>
  <c r="PE28" i="30"/>
  <c r="PF28" i="30"/>
  <c r="PG28" i="30"/>
  <c r="PH28" i="30"/>
  <c r="PI28" i="30"/>
  <c r="PJ28" i="30"/>
  <c r="PK28" i="30"/>
  <c r="PL28" i="30"/>
  <c r="PM28" i="30"/>
  <c r="PN28" i="30"/>
  <c r="PO28" i="30"/>
  <c r="PP28" i="30"/>
  <c r="PQ28" i="30"/>
  <c r="PR28" i="30"/>
  <c r="PS28" i="30"/>
  <c r="PT28" i="30"/>
  <c r="PU28" i="30"/>
  <c r="PV28" i="30"/>
  <c r="PW28" i="30"/>
  <c r="PX28" i="30"/>
  <c r="PY28" i="30"/>
  <c r="PZ28" i="30"/>
  <c r="QA28" i="30"/>
  <c r="QB28" i="30"/>
  <c r="QC28" i="30"/>
  <c r="QD28" i="30"/>
  <c r="QE28" i="30"/>
  <c r="QF28" i="30"/>
  <c r="QG28" i="30"/>
  <c r="QH28" i="30"/>
  <c r="QI28" i="30"/>
  <c r="QJ28" i="30"/>
  <c r="QK28" i="30"/>
  <c r="QL28" i="30"/>
  <c r="QM28" i="30"/>
  <c r="QN28" i="30"/>
  <c r="QO28" i="30"/>
  <c r="QP28" i="30"/>
  <c r="QQ28" i="30"/>
  <c r="QR28" i="30"/>
  <c r="QS28" i="30"/>
  <c r="QT28" i="30"/>
  <c r="QU28" i="30"/>
  <c r="QV28" i="30"/>
  <c r="QW28" i="30"/>
  <c r="QX28" i="30"/>
  <c r="QY28" i="30"/>
  <c r="QZ28" i="30"/>
  <c r="RA28" i="30"/>
  <c r="RB28" i="30"/>
  <c r="RC28" i="30"/>
  <c r="RD28" i="30"/>
  <c r="RE28" i="30"/>
  <c r="RF28" i="30"/>
  <c r="RG28" i="30"/>
  <c r="RH28" i="30"/>
  <c r="RI28" i="30"/>
  <c r="RJ28" i="30"/>
  <c r="RK28" i="30"/>
  <c r="RL28" i="30"/>
  <c r="RM28" i="30"/>
  <c r="RN28" i="30"/>
  <c r="RO28" i="30"/>
  <c r="RP28" i="30"/>
  <c r="RQ28" i="30"/>
  <c r="RR28" i="30"/>
  <c r="RS28" i="30"/>
  <c r="RT28" i="30"/>
  <c r="RU28" i="30"/>
  <c r="RV28" i="30"/>
  <c r="RW28" i="30"/>
  <c r="RX28" i="30"/>
  <c r="RY28" i="30"/>
  <c r="RZ28" i="30"/>
  <c r="SA28" i="30"/>
  <c r="RQ52" i="30"/>
  <c r="W26" i="18"/>
  <c r="R26" i="18"/>
  <c r="M26" i="18"/>
  <c r="Z9" i="15"/>
  <c r="P9" i="15"/>
  <c r="P16" i="15"/>
  <c r="R16" i="15" s="1"/>
  <c r="AD20" i="15"/>
  <c r="AD19" i="15"/>
  <c r="T20" i="15"/>
  <c r="T19" i="15"/>
  <c r="P49" i="13"/>
  <c r="P51" i="13" s="1"/>
  <c r="M49" i="13"/>
  <c r="P47" i="13"/>
  <c r="Z42" i="14"/>
  <c r="AB42" i="14" s="1"/>
  <c r="P42" i="14"/>
  <c r="R42" i="14" s="1"/>
  <c r="AD17" i="13"/>
  <c r="AD16" i="13"/>
  <c r="M14" i="13"/>
  <c r="K81" i="11"/>
  <c r="K82" i="11" s="1"/>
  <c r="P52" i="10"/>
  <c r="D29" i="6"/>
  <c r="K52" i="10" s="1"/>
  <c r="E85" i="6"/>
  <c r="P46" i="10" s="1"/>
  <c r="D85" i="6"/>
  <c r="K46" i="10" s="1"/>
  <c r="M44" i="10"/>
  <c r="M33" i="10"/>
  <c r="M28" i="10"/>
  <c r="M29" i="10"/>
  <c r="M31" i="10"/>
  <c r="M27" i="10"/>
  <c r="M17" i="10"/>
  <c r="D75" i="6"/>
  <c r="K34" i="10" s="1"/>
  <c r="M12" i="10"/>
  <c r="M11" i="10"/>
  <c r="H35" i="6"/>
  <c r="E35" i="6"/>
  <c r="P22" i="5" s="1"/>
  <c r="D35" i="6"/>
  <c r="P21" i="5" s="1"/>
  <c r="AD57" i="17"/>
  <c r="AD48" i="17"/>
  <c r="AD47" i="17"/>
  <c r="AD14" i="17"/>
  <c r="T57" i="17"/>
  <c r="T48" i="17"/>
  <c r="T47" i="17"/>
  <c r="T14" i="17"/>
  <c r="D31" i="6"/>
  <c r="K63" i="10" s="1"/>
  <c r="E31" i="6"/>
  <c r="AD50" i="17"/>
  <c r="F79" i="30"/>
  <c r="E97" i="30"/>
  <c r="E94" i="30"/>
  <c r="E93" i="30"/>
  <c r="E100" i="30"/>
  <c r="D99" i="30"/>
  <c r="D97" i="30"/>
  <c r="D98" i="30"/>
  <c r="D94" i="30"/>
  <c r="D100" i="30"/>
  <c r="D101" i="30"/>
  <c r="F79" i="31"/>
  <c r="D52" i="30"/>
  <c r="T52" i="30"/>
  <c r="AJ52" i="30"/>
  <c r="AZ52" i="30"/>
  <c r="BP52" i="30"/>
  <c r="CF52" i="30"/>
  <c r="CV52" i="30"/>
  <c r="DL52" i="30"/>
  <c r="EB52" i="30"/>
  <c r="ER52" i="30"/>
  <c r="FH52" i="30"/>
  <c r="FX52" i="30"/>
  <c r="GN52" i="30"/>
  <c r="HD52" i="30"/>
  <c r="HT52" i="30"/>
  <c r="IZ52" i="30"/>
  <c r="JP52" i="30"/>
  <c r="KF52" i="30"/>
  <c r="KV52" i="30"/>
  <c r="LL52" i="30"/>
  <c r="MB52" i="30"/>
  <c r="MR52" i="30"/>
  <c r="NH52" i="30"/>
  <c r="NX52" i="30"/>
  <c r="ON52" i="30"/>
  <c r="PD52" i="30"/>
  <c r="PT52" i="30"/>
  <c r="QJ52" i="30"/>
  <c r="QZ52" i="30"/>
  <c r="RP52" i="30"/>
  <c r="IJ52" i="30"/>
  <c r="D82" i="30"/>
  <c r="F82" i="30"/>
  <c r="E82" i="30"/>
  <c r="F103" i="30"/>
  <c r="E103" i="30"/>
  <c r="E52" i="30"/>
  <c r="U52" i="30"/>
  <c r="AK52" i="30"/>
  <c r="BA52" i="30"/>
  <c r="BQ52" i="30"/>
  <c r="CG52" i="30"/>
  <c r="CW52" i="30"/>
  <c r="DM52" i="30"/>
  <c r="EC52" i="30"/>
  <c r="ES52" i="30"/>
  <c r="FI52" i="30"/>
  <c r="FY52" i="30"/>
  <c r="GO52" i="30"/>
  <c r="HE52" i="30"/>
  <c r="HU52" i="30"/>
  <c r="IK52" i="30"/>
  <c r="JA52" i="30"/>
  <c r="JQ52" i="30"/>
  <c r="KG52" i="30"/>
  <c r="KW52" i="30"/>
  <c r="LM52" i="30"/>
  <c r="MC52" i="30"/>
  <c r="MS52" i="30"/>
  <c r="NI52" i="30"/>
  <c r="NY52" i="30"/>
  <c r="OO52" i="30"/>
  <c r="PE52" i="30"/>
  <c r="PU52" i="30"/>
  <c r="QK52" i="30"/>
  <c r="RA52" i="30"/>
  <c r="D81" i="30"/>
  <c r="F81" i="30"/>
  <c r="E81" i="30"/>
  <c r="RV52" i="30"/>
  <c r="RN52" i="30"/>
  <c r="RF52" i="30"/>
  <c r="QX52" i="30"/>
  <c r="QP52" i="30"/>
  <c r="QH52" i="30"/>
  <c r="PZ52" i="30"/>
  <c r="PR52" i="30"/>
  <c r="PJ52" i="30"/>
  <c r="PB52" i="30"/>
  <c r="OT52" i="30"/>
  <c r="OL52" i="30"/>
  <c r="OD52" i="30"/>
  <c r="NV52" i="30"/>
  <c r="NN52" i="30"/>
  <c r="NF52" i="30"/>
  <c r="MX52" i="30"/>
  <c r="MP52" i="30"/>
  <c r="MH52" i="30"/>
  <c r="LZ52" i="30"/>
  <c r="LR52" i="30"/>
  <c r="LJ52" i="30"/>
  <c r="LB52" i="30"/>
  <c r="KT52" i="30"/>
  <c r="KL52" i="30"/>
  <c r="KD52" i="30"/>
  <c r="JV52" i="30"/>
  <c r="JN52" i="30"/>
  <c r="JF52" i="30"/>
  <c r="IX52" i="30"/>
  <c r="IP52" i="30"/>
  <c r="IH52" i="30"/>
  <c r="HZ52" i="30"/>
  <c r="HR52" i="30"/>
  <c r="HJ52" i="30"/>
  <c r="HB52" i="30"/>
  <c r="GT52" i="30"/>
  <c r="GL52" i="30"/>
  <c r="GD52" i="30"/>
  <c r="FV52" i="30"/>
  <c r="FN52" i="30"/>
  <c r="FF52" i="30"/>
  <c r="EX52" i="30"/>
  <c r="EP52" i="30"/>
  <c r="EH52" i="30"/>
  <c r="DZ52" i="30"/>
  <c r="DR52" i="30"/>
  <c r="DJ52" i="30"/>
  <c r="DB52" i="30"/>
  <c r="CT52" i="30"/>
  <c r="CL52" i="30"/>
  <c r="CD52" i="30"/>
  <c r="BV52" i="30"/>
  <c r="BN52" i="30"/>
  <c r="BF52" i="30"/>
  <c r="AX52" i="30"/>
  <c r="AP52" i="30"/>
  <c r="AH52" i="30"/>
  <c r="Z52" i="30"/>
  <c r="R52" i="30"/>
  <c r="J52" i="30"/>
  <c r="RU52" i="30"/>
  <c r="RM52" i="30"/>
  <c r="RE52" i="30"/>
  <c r="QW52" i="30"/>
  <c r="QO52" i="30"/>
  <c r="QG52" i="30"/>
  <c r="PY52" i="30"/>
  <c r="PQ52" i="30"/>
  <c r="PI52" i="30"/>
  <c r="PA52" i="30"/>
  <c r="OS52" i="30"/>
  <c r="OK52" i="30"/>
  <c r="OC52" i="30"/>
  <c r="NU52" i="30"/>
  <c r="NM52" i="30"/>
  <c r="NE52" i="30"/>
  <c r="MW52" i="30"/>
  <c r="MO52" i="30"/>
  <c r="MG52" i="30"/>
  <c r="LY52" i="30"/>
  <c r="LQ52" i="30"/>
  <c r="LI52" i="30"/>
  <c r="LA52" i="30"/>
  <c r="KS52" i="30"/>
  <c r="KK52" i="30"/>
  <c r="KC52" i="30"/>
  <c r="JU52" i="30"/>
  <c r="JM52" i="30"/>
  <c r="JE52" i="30"/>
  <c r="IW52" i="30"/>
  <c r="IO52" i="30"/>
  <c r="IG52" i="30"/>
  <c r="HY52" i="30"/>
  <c r="HQ52" i="30"/>
  <c r="HI52" i="30"/>
  <c r="HA52" i="30"/>
  <c r="GS52" i="30"/>
  <c r="GK52" i="30"/>
  <c r="GC52" i="30"/>
  <c r="FU52" i="30"/>
  <c r="FM52" i="30"/>
  <c r="FE52" i="30"/>
  <c r="EW52" i="30"/>
  <c r="EO52" i="30"/>
  <c r="EG52" i="30"/>
  <c r="DY52" i="30"/>
  <c r="DQ52" i="30"/>
  <c r="DI52" i="30"/>
  <c r="DA52" i="30"/>
  <c r="CS52" i="30"/>
  <c r="CK52" i="30"/>
  <c r="CC52" i="30"/>
  <c r="BU52" i="30"/>
  <c r="BM52" i="30"/>
  <c r="BE52" i="30"/>
  <c r="AW52" i="30"/>
  <c r="AO52" i="30"/>
  <c r="AG52" i="30"/>
  <c r="Y52" i="30"/>
  <c r="Q52" i="30"/>
  <c r="I52" i="30"/>
  <c r="RT52" i="30"/>
  <c r="RL52" i="30"/>
  <c r="RD52" i="30"/>
  <c r="QV52" i="30"/>
  <c r="QN52" i="30"/>
  <c r="QF52" i="30"/>
  <c r="PX52" i="30"/>
  <c r="PP52" i="30"/>
  <c r="PH52" i="30"/>
  <c r="OZ52" i="30"/>
  <c r="OR52" i="30"/>
  <c r="OJ52" i="30"/>
  <c r="OB52" i="30"/>
  <c r="NT52" i="30"/>
  <c r="NL52" i="30"/>
  <c r="ND52" i="30"/>
  <c r="MV52" i="30"/>
  <c r="MN52" i="30"/>
  <c r="MF52" i="30"/>
  <c r="LX52" i="30"/>
  <c r="LP52" i="30"/>
  <c r="LH52" i="30"/>
  <c r="KZ52" i="30"/>
  <c r="KR52" i="30"/>
  <c r="KJ52" i="30"/>
  <c r="KB52" i="30"/>
  <c r="JT52" i="30"/>
  <c r="JL52" i="30"/>
  <c r="JD52" i="30"/>
  <c r="IV52" i="30"/>
  <c r="IN52" i="30"/>
  <c r="IF52" i="30"/>
  <c r="HX52" i="30"/>
  <c r="HP52" i="30"/>
  <c r="HH52" i="30"/>
  <c r="GZ52" i="30"/>
  <c r="GR52" i="30"/>
  <c r="GJ52" i="30"/>
  <c r="GB52" i="30"/>
  <c r="FT52" i="30"/>
  <c r="FL52" i="30"/>
  <c r="FD52" i="30"/>
  <c r="EV52" i="30"/>
  <c r="EN52" i="30"/>
  <c r="EF52" i="30"/>
  <c r="DX52" i="30"/>
  <c r="DP52" i="30"/>
  <c r="DH52" i="30"/>
  <c r="CZ52" i="30"/>
  <c r="CR52" i="30"/>
  <c r="CJ52" i="30"/>
  <c r="CB52" i="30"/>
  <c r="BT52" i="30"/>
  <c r="BL52" i="30"/>
  <c r="BD52" i="30"/>
  <c r="AV52" i="30"/>
  <c r="AN52" i="30"/>
  <c r="AF52" i="30"/>
  <c r="X52" i="30"/>
  <c r="P52" i="30"/>
  <c r="H52" i="30"/>
  <c r="SA52" i="30"/>
  <c r="RS52" i="30"/>
  <c r="RK52" i="30"/>
  <c r="RC52" i="30"/>
  <c r="QU52" i="30"/>
  <c r="QM52" i="30"/>
  <c r="QE52" i="30"/>
  <c r="PW52" i="30"/>
  <c r="PO52" i="30"/>
  <c r="PG52" i="30"/>
  <c r="OY52" i="30"/>
  <c r="OQ52" i="30"/>
  <c r="OI52" i="30"/>
  <c r="OA52" i="30"/>
  <c r="NS52" i="30"/>
  <c r="NK52" i="30"/>
  <c r="NC52" i="30"/>
  <c r="MU52" i="30"/>
  <c r="MM52" i="30"/>
  <c r="ME52" i="30"/>
  <c r="LW52" i="30"/>
  <c r="LO52" i="30"/>
  <c r="LG52" i="30"/>
  <c r="KY52" i="30"/>
  <c r="KQ52" i="30"/>
  <c r="KI52" i="30"/>
  <c r="KA52" i="30"/>
  <c r="JS52" i="30"/>
  <c r="JK52" i="30"/>
  <c r="JC52" i="30"/>
  <c r="IU52" i="30"/>
  <c r="IM52" i="30"/>
  <c r="IE52" i="30"/>
  <c r="HW52" i="30"/>
  <c r="HO52" i="30"/>
  <c r="HG52" i="30"/>
  <c r="GY52" i="30"/>
  <c r="GQ52" i="30"/>
  <c r="GI52" i="30"/>
  <c r="GA52" i="30"/>
  <c r="FS52" i="30"/>
  <c r="FK52" i="30"/>
  <c r="FC52" i="30"/>
  <c r="EU52" i="30"/>
  <c r="EM52" i="30"/>
  <c r="EE52" i="30"/>
  <c r="DW52" i="30"/>
  <c r="DO52" i="30"/>
  <c r="DG52" i="30"/>
  <c r="CY52" i="30"/>
  <c r="CQ52" i="30"/>
  <c r="CI52" i="30"/>
  <c r="CA52" i="30"/>
  <c r="BS52" i="30"/>
  <c r="BK52" i="30"/>
  <c r="BC52" i="30"/>
  <c r="AU52" i="30"/>
  <c r="AM52" i="30"/>
  <c r="AE52" i="30"/>
  <c r="W52" i="30"/>
  <c r="O52" i="30"/>
  <c r="G52" i="30"/>
  <c r="BR52" i="30"/>
  <c r="ET52" i="30"/>
  <c r="JB52" i="30"/>
  <c r="LN52" i="30"/>
  <c r="OP52" i="30"/>
  <c r="PF52" i="30"/>
  <c r="PV52" i="30"/>
  <c r="QL52" i="30"/>
  <c r="RB52" i="30"/>
  <c r="BB52" i="30"/>
  <c r="ED52" i="30"/>
  <c r="HF52" i="30"/>
  <c r="KH52" i="30"/>
  <c r="NJ52" i="30"/>
  <c r="K52" i="30"/>
  <c r="AA52" i="30"/>
  <c r="AQ52" i="30"/>
  <c r="BG52" i="30"/>
  <c r="BW52" i="30"/>
  <c r="CM52" i="30"/>
  <c r="DC52" i="30"/>
  <c r="DS52" i="30"/>
  <c r="EI52" i="30"/>
  <c r="EY52" i="30"/>
  <c r="FO52" i="30"/>
  <c r="GE52" i="30"/>
  <c r="GU52" i="30"/>
  <c r="HK52" i="30"/>
  <c r="IA52" i="30"/>
  <c r="IQ52" i="30"/>
  <c r="JG52" i="30"/>
  <c r="JW52" i="30"/>
  <c r="KM52" i="30"/>
  <c r="LC52" i="30"/>
  <c r="LS52" i="30"/>
  <c r="MI52" i="30"/>
  <c r="MY52" i="30"/>
  <c r="NO52" i="30"/>
  <c r="OE52" i="30"/>
  <c r="OU52" i="30"/>
  <c r="PK52" i="30"/>
  <c r="QA52" i="30"/>
  <c r="QQ52" i="30"/>
  <c r="RG52" i="30"/>
  <c r="RW52" i="30"/>
  <c r="AL52" i="30"/>
  <c r="CH52" i="30"/>
  <c r="FJ52" i="30"/>
  <c r="IL52" i="30"/>
  <c r="MD52" i="30"/>
  <c r="L52" i="30"/>
  <c r="AB52" i="30"/>
  <c r="AR52" i="30"/>
  <c r="BH52" i="30"/>
  <c r="BX52" i="30"/>
  <c r="CN52" i="30"/>
  <c r="DD52" i="30"/>
  <c r="DT52" i="30"/>
  <c r="EJ52" i="30"/>
  <c r="EZ52" i="30"/>
  <c r="FP52" i="30"/>
  <c r="GF52" i="30"/>
  <c r="GV52" i="30"/>
  <c r="HL52" i="30"/>
  <c r="IB52" i="30"/>
  <c r="IR52" i="30"/>
  <c r="JH52" i="30"/>
  <c r="JX52" i="30"/>
  <c r="KN52" i="30"/>
  <c r="LD52" i="30"/>
  <c r="LT52" i="30"/>
  <c r="MJ52" i="30"/>
  <c r="MZ52" i="30"/>
  <c r="NP52" i="30"/>
  <c r="OF52" i="30"/>
  <c r="OV52" i="30"/>
  <c r="PL52" i="30"/>
  <c r="QB52" i="30"/>
  <c r="QR52" i="30"/>
  <c r="RH52" i="30"/>
  <c r="RX52" i="30"/>
  <c r="Y102" i="30"/>
  <c r="Q102" i="30"/>
  <c r="I102" i="30"/>
  <c r="X102" i="30"/>
  <c r="P102" i="30"/>
  <c r="H102" i="30"/>
  <c r="W102" i="30"/>
  <c r="O102" i="30"/>
  <c r="G102" i="30"/>
  <c r="V102" i="30"/>
  <c r="N102" i="30"/>
  <c r="F102" i="30"/>
  <c r="U102" i="30"/>
  <c r="M102" i="30"/>
  <c r="E102" i="30"/>
  <c r="AB102" i="30"/>
  <c r="T102" i="30"/>
  <c r="L102" i="30"/>
  <c r="D102" i="30"/>
  <c r="AA102" i="30"/>
  <c r="S102" i="30"/>
  <c r="K102" i="30"/>
  <c r="Z102" i="30"/>
  <c r="R102" i="30"/>
  <c r="J102" i="30"/>
  <c r="RP73" i="30"/>
  <c r="QN73" i="30"/>
  <c r="MV73" i="30"/>
  <c r="JD73" i="30"/>
  <c r="RU73" i="30"/>
  <c r="NS73" i="30"/>
  <c r="RA73" i="30"/>
  <c r="NH73" i="30"/>
  <c r="NW73" i="30"/>
  <c r="MI73" i="30"/>
  <c r="HV73" i="30"/>
  <c r="DW73" i="30"/>
  <c r="AE73" i="30"/>
  <c r="MQ73" i="30"/>
  <c r="IC73" i="30"/>
  <c r="EC73" i="30"/>
  <c r="AK73" i="30"/>
  <c r="MZ73" i="30"/>
  <c r="IJ73" i="30"/>
  <c r="EI73" i="30"/>
  <c r="AQ73" i="30"/>
  <c r="MX73" i="30"/>
  <c r="II73" i="30"/>
  <c r="EH73" i="30"/>
  <c r="AP73" i="30"/>
  <c r="KA73" i="30"/>
  <c r="CC73" i="30"/>
  <c r="JZ73" i="30"/>
  <c r="CB73" i="30"/>
  <c r="JX73" i="30"/>
  <c r="BZ73" i="30"/>
  <c r="JV73" i="30"/>
  <c r="BX73" i="30"/>
  <c r="JR73" i="30"/>
  <c r="BU73" i="30"/>
  <c r="JQ73" i="30"/>
  <c r="BT73" i="30"/>
  <c r="QG73" i="30"/>
  <c r="PA73" i="30"/>
  <c r="NQ73" i="30"/>
  <c r="JO73" i="30"/>
  <c r="F52" i="30"/>
  <c r="CX52" i="30"/>
  <c r="FZ52" i="30"/>
  <c r="HV52" i="30"/>
  <c r="KX52" i="30"/>
  <c r="NZ52" i="30"/>
  <c r="RR52" i="30"/>
  <c r="M52" i="30"/>
  <c r="AC52" i="30"/>
  <c r="AS52" i="30"/>
  <c r="BI52" i="30"/>
  <c r="BY52" i="30"/>
  <c r="CO52" i="30"/>
  <c r="DE52" i="30"/>
  <c r="DU52" i="30"/>
  <c r="EK52" i="30"/>
  <c r="FA52" i="30"/>
  <c r="FQ52" i="30"/>
  <c r="GG52" i="30"/>
  <c r="GW52" i="30"/>
  <c r="HM52" i="30"/>
  <c r="IC52" i="30"/>
  <c r="IS52" i="30"/>
  <c r="JI52" i="30"/>
  <c r="JY52" i="30"/>
  <c r="KO52" i="30"/>
  <c r="LE52" i="30"/>
  <c r="LU52" i="30"/>
  <c r="MK52" i="30"/>
  <c r="NA52" i="30"/>
  <c r="NQ52" i="30"/>
  <c r="OG52" i="30"/>
  <c r="OW52" i="30"/>
  <c r="PM52" i="30"/>
  <c r="QC52" i="30"/>
  <c r="QS52" i="30"/>
  <c r="RI52" i="30"/>
  <c r="RY52" i="30"/>
  <c r="V52" i="30"/>
  <c r="DN52" i="30"/>
  <c r="GP52" i="30"/>
  <c r="JR52" i="30"/>
  <c r="MT52" i="30"/>
  <c r="D93" i="30"/>
  <c r="N52" i="30"/>
  <c r="AD52" i="30"/>
  <c r="AT52" i="30"/>
  <c r="BJ52" i="30"/>
  <c r="BZ52" i="30"/>
  <c r="CP52" i="30"/>
  <c r="DF52" i="30"/>
  <c r="DV52" i="30"/>
  <c r="EL52" i="30"/>
  <c r="FB52" i="30"/>
  <c r="FR52" i="30"/>
  <c r="GH52" i="30"/>
  <c r="GX52" i="30"/>
  <c r="HN52" i="30"/>
  <c r="ID52" i="30"/>
  <c r="IT52" i="30"/>
  <c r="JJ52" i="30"/>
  <c r="JZ52" i="30"/>
  <c r="KP52" i="30"/>
  <c r="LF52" i="30"/>
  <c r="LV52" i="30"/>
  <c r="ML52" i="30"/>
  <c r="NB52" i="30"/>
  <c r="NR52" i="30"/>
  <c r="OH52" i="30"/>
  <c r="OX52" i="30"/>
  <c r="PN52" i="30"/>
  <c r="QD52" i="30"/>
  <c r="QT52" i="30"/>
  <c r="RJ52" i="30"/>
  <c r="RZ52" i="30"/>
  <c r="M51" i="13"/>
  <c r="G79" i="30"/>
  <c r="F98" i="30"/>
  <c r="F94" i="30"/>
  <c r="F99" i="30"/>
  <c r="F93" i="30"/>
  <c r="F97" i="30"/>
  <c r="F100" i="30"/>
  <c r="G79" i="31"/>
  <c r="H79" i="30"/>
  <c r="G97" i="30"/>
  <c r="G93" i="30"/>
  <c r="G94" i="30"/>
  <c r="G100" i="30"/>
  <c r="G82" i="30"/>
  <c r="G81" i="30"/>
  <c r="H79" i="31"/>
  <c r="I79" i="30"/>
  <c r="H99" i="30"/>
  <c r="H98" i="30"/>
  <c r="H94" i="30"/>
  <c r="H93" i="30"/>
  <c r="H97" i="30"/>
  <c r="H96" i="30"/>
  <c r="H95" i="30"/>
  <c r="H100" i="30"/>
  <c r="H101" i="30"/>
  <c r="H82" i="30"/>
  <c r="H81" i="30"/>
  <c r="I79" i="31"/>
  <c r="T81" i="28"/>
  <c r="U81" i="28"/>
  <c r="V81" i="28"/>
  <c r="W81" i="28"/>
  <c r="X81" i="28"/>
  <c r="Y81" i="28"/>
  <c r="Z81" i="28"/>
  <c r="AA81" i="28"/>
  <c r="AB81" i="28"/>
  <c r="AC81" i="28"/>
  <c r="AD81" i="28"/>
  <c r="AE81" i="28"/>
  <c r="AF81" i="28"/>
  <c r="AG81" i="28"/>
  <c r="AH81" i="28"/>
  <c r="AI81" i="28"/>
  <c r="AJ81" i="28"/>
  <c r="AK81" i="28"/>
  <c r="AL81" i="28"/>
  <c r="AM81" i="28"/>
  <c r="AN81" i="28"/>
  <c r="AO81" i="28"/>
  <c r="AP81" i="28"/>
  <c r="AQ81" i="28"/>
  <c r="AR81" i="28"/>
  <c r="AS81" i="28"/>
  <c r="AT81" i="28"/>
  <c r="AU81" i="28"/>
  <c r="AV81" i="28"/>
  <c r="AW81" i="28"/>
  <c r="AX81" i="28"/>
  <c r="AY81" i="28"/>
  <c r="AZ81" i="28"/>
  <c r="BA81" i="28"/>
  <c r="BB81" i="28"/>
  <c r="BC81" i="28"/>
  <c r="BD81" i="28"/>
  <c r="BE81" i="28"/>
  <c r="BF81" i="28"/>
  <c r="BG81" i="28"/>
  <c r="BH81" i="28"/>
  <c r="BI81" i="28"/>
  <c r="BJ81" i="28"/>
  <c r="BK81" i="28"/>
  <c r="BL81" i="28"/>
  <c r="BM81" i="28"/>
  <c r="BN81" i="28"/>
  <c r="BO81" i="28"/>
  <c r="BP81" i="28"/>
  <c r="BQ81" i="28"/>
  <c r="BR81" i="28"/>
  <c r="BS81" i="28"/>
  <c r="BT81" i="28"/>
  <c r="BU81" i="28"/>
  <c r="BV81" i="28"/>
  <c r="BW81" i="28"/>
  <c r="BX81" i="28"/>
  <c r="BY81" i="28"/>
  <c r="BZ81" i="28"/>
  <c r="CA81" i="28"/>
  <c r="CB81" i="28"/>
  <c r="CC81" i="28"/>
  <c r="CD81" i="28"/>
  <c r="CE81" i="28"/>
  <c r="CF81" i="28"/>
  <c r="CG81" i="28"/>
  <c r="CH81" i="28"/>
  <c r="CI81" i="28"/>
  <c r="CJ81" i="28"/>
  <c r="CK81" i="28"/>
  <c r="CL81" i="28"/>
  <c r="CM81" i="28"/>
  <c r="CN81" i="28"/>
  <c r="CO81" i="28"/>
  <c r="CP81" i="28"/>
  <c r="CQ81" i="28"/>
  <c r="CR81" i="28"/>
  <c r="CS81" i="28"/>
  <c r="CT81" i="28"/>
  <c r="CU81" i="28"/>
  <c r="CV81" i="28"/>
  <c r="CW81" i="28"/>
  <c r="CX81" i="28"/>
  <c r="CY81" i="28"/>
  <c r="CZ81" i="28"/>
  <c r="DA81" i="28"/>
  <c r="DB81" i="28"/>
  <c r="DC81" i="28"/>
  <c r="DD81" i="28"/>
  <c r="DE81" i="28"/>
  <c r="DF81" i="28"/>
  <c r="DG81" i="28"/>
  <c r="DH81" i="28"/>
  <c r="DI81" i="28"/>
  <c r="DJ81" i="28"/>
  <c r="DK81" i="28"/>
  <c r="DL81" i="28"/>
  <c r="DM81" i="28"/>
  <c r="DN81" i="28"/>
  <c r="DO81" i="28"/>
  <c r="DP81" i="28"/>
  <c r="DQ81" i="28"/>
  <c r="DR81" i="28"/>
  <c r="DS81" i="28"/>
  <c r="DT81" i="28"/>
  <c r="DU81" i="28"/>
  <c r="DV81" i="28"/>
  <c r="DW81" i="28"/>
  <c r="DX81" i="28"/>
  <c r="DY81" i="28"/>
  <c r="DZ81" i="28"/>
  <c r="EA81" i="28"/>
  <c r="EB81" i="28"/>
  <c r="EC81" i="28"/>
  <c r="ED81" i="28"/>
  <c r="EE81" i="28"/>
  <c r="EF81" i="28"/>
  <c r="EG81" i="28"/>
  <c r="EH81" i="28"/>
  <c r="EI81" i="28"/>
  <c r="EJ81" i="28"/>
  <c r="EK81" i="28"/>
  <c r="EL81" i="28"/>
  <c r="EM81" i="28"/>
  <c r="EN81" i="28"/>
  <c r="EO81" i="28"/>
  <c r="EP81" i="28"/>
  <c r="EQ81" i="28"/>
  <c r="ER81" i="28"/>
  <c r="ES81" i="28"/>
  <c r="ET81" i="28"/>
  <c r="EU81" i="28"/>
  <c r="EV81" i="28"/>
  <c r="EW81" i="28"/>
  <c r="EX81" i="28"/>
  <c r="EY81" i="28"/>
  <c r="EZ81" i="28"/>
  <c r="FA81" i="28"/>
  <c r="FB81" i="28"/>
  <c r="FC81" i="28"/>
  <c r="FD81" i="28"/>
  <c r="FE81" i="28"/>
  <c r="FF81" i="28"/>
  <c r="FG81" i="28"/>
  <c r="FH81" i="28"/>
  <c r="FI81" i="28"/>
  <c r="FJ81" i="28"/>
  <c r="FK81" i="28"/>
  <c r="FL81" i="28"/>
  <c r="FM81" i="28"/>
  <c r="FN81" i="28"/>
  <c r="FO81" i="28"/>
  <c r="FP81" i="28"/>
  <c r="FQ81" i="28"/>
  <c r="FR81" i="28"/>
  <c r="FS81" i="28"/>
  <c r="FT81" i="28"/>
  <c r="FU81" i="28"/>
  <c r="FV81" i="28"/>
  <c r="FW81" i="28"/>
  <c r="FX81" i="28"/>
  <c r="FY81" i="28"/>
  <c r="FZ81" i="28"/>
  <c r="GA81" i="28"/>
  <c r="GB81" i="28"/>
  <c r="GC81" i="28"/>
  <c r="GD81" i="28"/>
  <c r="GE81" i="28"/>
  <c r="GF81" i="28"/>
  <c r="GG81" i="28"/>
  <c r="GH81" i="28"/>
  <c r="GI81" i="28"/>
  <c r="GJ81" i="28"/>
  <c r="GK81" i="28"/>
  <c r="GL81" i="28"/>
  <c r="GM81" i="28"/>
  <c r="GN81" i="28"/>
  <c r="GO81" i="28"/>
  <c r="GP81" i="28"/>
  <c r="GQ81" i="28"/>
  <c r="GR81" i="28"/>
  <c r="GS81" i="28"/>
  <c r="GT81" i="28"/>
  <c r="GU81" i="28"/>
  <c r="GV81" i="28"/>
  <c r="GW81" i="28"/>
  <c r="GX81" i="28"/>
  <c r="GY81" i="28"/>
  <c r="GZ81" i="28"/>
  <c r="HA81" i="28"/>
  <c r="HB81" i="28"/>
  <c r="HC81" i="28"/>
  <c r="HD81" i="28"/>
  <c r="HE81" i="28"/>
  <c r="HF81" i="28"/>
  <c r="HG81" i="28"/>
  <c r="HH81" i="28"/>
  <c r="HI81" i="28"/>
  <c r="HJ81" i="28"/>
  <c r="HK81" i="28"/>
  <c r="HL81" i="28"/>
  <c r="HM81" i="28"/>
  <c r="HN81" i="28"/>
  <c r="HO81" i="28"/>
  <c r="HP81" i="28"/>
  <c r="HQ81" i="28"/>
  <c r="HR81" i="28"/>
  <c r="HS81" i="28"/>
  <c r="HT81" i="28"/>
  <c r="HU81" i="28"/>
  <c r="HV81" i="28"/>
  <c r="HW81" i="28"/>
  <c r="HX81" i="28"/>
  <c r="HY81" i="28"/>
  <c r="HZ81" i="28"/>
  <c r="IA81" i="28"/>
  <c r="IB81" i="28"/>
  <c r="IC81" i="28"/>
  <c r="ID81" i="28"/>
  <c r="IE81" i="28"/>
  <c r="IF81" i="28"/>
  <c r="IG81" i="28"/>
  <c r="IH81" i="28"/>
  <c r="II81" i="28"/>
  <c r="IJ81" i="28"/>
  <c r="IK81" i="28"/>
  <c r="IL81" i="28"/>
  <c r="IM81" i="28"/>
  <c r="IN81" i="28"/>
  <c r="IO81" i="28"/>
  <c r="IP81" i="28"/>
  <c r="IQ81" i="28"/>
  <c r="IR81" i="28"/>
  <c r="IS81" i="28"/>
  <c r="IT81" i="28"/>
  <c r="IU81" i="28"/>
  <c r="IV81" i="28"/>
  <c r="IW81" i="28"/>
  <c r="IX81" i="28"/>
  <c r="IY81" i="28"/>
  <c r="IZ81" i="28"/>
  <c r="JA81" i="28"/>
  <c r="JB81" i="28"/>
  <c r="JC81" i="28"/>
  <c r="JD81" i="28"/>
  <c r="JE81" i="28"/>
  <c r="JF81" i="28"/>
  <c r="JG81" i="28"/>
  <c r="JH81" i="28"/>
  <c r="JI81" i="28"/>
  <c r="JJ81" i="28"/>
  <c r="JK81" i="28"/>
  <c r="JL81" i="28"/>
  <c r="JM81" i="28"/>
  <c r="JN81" i="28"/>
  <c r="JO81" i="28"/>
  <c r="JP81" i="28"/>
  <c r="JQ81" i="28"/>
  <c r="JR81" i="28"/>
  <c r="JS81" i="28"/>
  <c r="JT81" i="28"/>
  <c r="JU81" i="28"/>
  <c r="JV81" i="28"/>
  <c r="JW81" i="28"/>
  <c r="JX81" i="28"/>
  <c r="JY81" i="28"/>
  <c r="JZ81" i="28"/>
  <c r="KA81" i="28"/>
  <c r="KB81" i="28"/>
  <c r="KC81" i="28"/>
  <c r="KD81" i="28"/>
  <c r="KE81" i="28"/>
  <c r="KF81" i="28"/>
  <c r="KG81" i="28"/>
  <c r="KH81" i="28"/>
  <c r="KI81" i="28"/>
  <c r="KJ81" i="28"/>
  <c r="KK81" i="28"/>
  <c r="KL81" i="28"/>
  <c r="KM81" i="28"/>
  <c r="KN81" i="28"/>
  <c r="KO81" i="28"/>
  <c r="KP81" i="28"/>
  <c r="KQ81" i="28"/>
  <c r="KR81" i="28"/>
  <c r="KS81" i="28"/>
  <c r="KT81" i="28"/>
  <c r="KU81" i="28"/>
  <c r="KV81" i="28"/>
  <c r="KW81" i="28"/>
  <c r="KX81" i="28"/>
  <c r="KY81" i="28"/>
  <c r="KZ81" i="28"/>
  <c r="LA81" i="28"/>
  <c r="LB81" i="28"/>
  <c r="LC81" i="28"/>
  <c r="LD81" i="28"/>
  <c r="LE81" i="28"/>
  <c r="LF81" i="28"/>
  <c r="LG81" i="28"/>
  <c r="LH81" i="28"/>
  <c r="LI81" i="28"/>
  <c r="LJ81" i="28"/>
  <c r="LK81" i="28"/>
  <c r="LL81" i="28"/>
  <c r="LM81" i="28"/>
  <c r="LN81" i="28"/>
  <c r="LO81" i="28"/>
  <c r="LP81" i="28"/>
  <c r="LQ81" i="28"/>
  <c r="LR81" i="28"/>
  <c r="LS81" i="28"/>
  <c r="LT81" i="28"/>
  <c r="LU81" i="28"/>
  <c r="LV81" i="28"/>
  <c r="LW81" i="28"/>
  <c r="LX81" i="28"/>
  <c r="LY81" i="28"/>
  <c r="LZ81" i="28"/>
  <c r="MA81" i="28"/>
  <c r="MB81" i="28"/>
  <c r="MC81" i="28"/>
  <c r="MD81" i="28"/>
  <c r="ME81" i="28"/>
  <c r="MF81" i="28"/>
  <c r="MG81" i="28"/>
  <c r="MH81" i="28"/>
  <c r="MI81" i="28"/>
  <c r="MJ81" i="28"/>
  <c r="MK81" i="28"/>
  <c r="ML81" i="28"/>
  <c r="MM81" i="28"/>
  <c r="MN81" i="28"/>
  <c r="MO81" i="28"/>
  <c r="MP81" i="28"/>
  <c r="MQ81" i="28"/>
  <c r="MR81" i="28"/>
  <c r="MS81" i="28"/>
  <c r="MT81" i="28"/>
  <c r="MU81" i="28"/>
  <c r="MV81" i="28"/>
  <c r="MW81" i="28"/>
  <c r="MX81" i="28"/>
  <c r="MY81" i="28"/>
  <c r="MZ81" i="28"/>
  <c r="NA81" i="28"/>
  <c r="NB81" i="28"/>
  <c r="NC81" i="28"/>
  <c r="ND81" i="28"/>
  <c r="NE81" i="28"/>
  <c r="NF81" i="28"/>
  <c r="NG81" i="28"/>
  <c r="NH81" i="28"/>
  <c r="NI81" i="28"/>
  <c r="NJ81" i="28"/>
  <c r="NK81" i="28"/>
  <c r="NL81" i="28"/>
  <c r="NM81" i="28"/>
  <c r="NN81" i="28"/>
  <c r="NO81" i="28"/>
  <c r="NP81" i="28"/>
  <c r="NQ81" i="28"/>
  <c r="NR81" i="28"/>
  <c r="NS81" i="28"/>
  <c r="NT81" i="28"/>
  <c r="NU81" i="28"/>
  <c r="NV81" i="28"/>
  <c r="NW81" i="28"/>
  <c r="NX81" i="28"/>
  <c r="NY81" i="28"/>
  <c r="NZ81" i="28"/>
  <c r="OA81" i="28"/>
  <c r="OB81" i="28"/>
  <c r="OC81" i="28"/>
  <c r="OD81" i="28"/>
  <c r="OE81" i="28"/>
  <c r="OF81" i="28"/>
  <c r="OG81" i="28"/>
  <c r="OH81" i="28"/>
  <c r="OI81" i="28"/>
  <c r="OJ81" i="28"/>
  <c r="OK81" i="28"/>
  <c r="OL81" i="28"/>
  <c r="OM81" i="28"/>
  <c r="ON81" i="28"/>
  <c r="OO81" i="28"/>
  <c r="OP81" i="28"/>
  <c r="OQ81" i="28"/>
  <c r="OR81" i="28"/>
  <c r="OS81" i="28"/>
  <c r="OT81" i="28"/>
  <c r="OU81" i="28"/>
  <c r="OV81" i="28"/>
  <c r="OW81" i="28"/>
  <c r="OX81" i="28"/>
  <c r="OY81" i="28"/>
  <c r="OZ81" i="28"/>
  <c r="PA81" i="28"/>
  <c r="PB81" i="28"/>
  <c r="PC81" i="28"/>
  <c r="PD81" i="28"/>
  <c r="PE81" i="28"/>
  <c r="PF81" i="28"/>
  <c r="PG81" i="28"/>
  <c r="PH81" i="28"/>
  <c r="PI81" i="28"/>
  <c r="PJ81" i="28"/>
  <c r="PK81" i="28"/>
  <c r="PL81" i="28"/>
  <c r="PM81" i="28"/>
  <c r="PN81" i="28"/>
  <c r="PO81" i="28"/>
  <c r="PP81" i="28"/>
  <c r="PQ81" i="28"/>
  <c r="PR81" i="28"/>
  <c r="PS81" i="28"/>
  <c r="PT81" i="28"/>
  <c r="PU81" i="28"/>
  <c r="PV81" i="28"/>
  <c r="PW81" i="28"/>
  <c r="PX81" i="28"/>
  <c r="PY81" i="28"/>
  <c r="PZ81" i="28"/>
  <c r="QA81" i="28"/>
  <c r="QB81" i="28"/>
  <c r="QC81" i="28"/>
  <c r="QD81" i="28"/>
  <c r="QE81" i="28"/>
  <c r="QF81" i="28"/>
  <c r="QG81" i="28"/>
  <c r="QH81" i="28"/>
  <c r="QI81" i="28"/>
  <c r="QJ81" i="28"/>
  <c r="QK81" i="28"/>
  <c r="QL81" i="28"/>
  <c r="QM81" i="28"/>
  <c r="QN81" i="28"/>
  <c r="QO81" i="28"/>
  <c r="QP81" i="28"/>
  <c r="QQ81" i="28"/>
  <c r="QR81" i="28"/>
  <c r="QS81" i="28"/>
  <c r="QT81" i="28"/>
  <c r="QU81" i="28"/>
  <c r="QV81" i="28"/>
  <c r="QW81" i="28"/>
  <c r="QX81" i="28"/>
  <c r="QY81" i="28"/>
  <c r="QZ81" i="28"/>
  <c r="RA81" i="28"/>
  <c r="RB81" i="28"/>
  <c r="RC81" i="28"/>
  <c r="RD81" i="28"/>
  <c r="RE81" i="28"/>
  <c r="RF81" i="28"/>
  <c r="RG81" i="28"/>
  <c r="RH81" i="28"/>
  <c r="RI81" i="28"/>
  <c r="RJ81" i="28"/>
  <c r="RK81" i="28"/>
  <c r="RL81" i="28"/>
  <c r="RM81" i="28"/>
  <c r="RN81" i="28"/>
  <c r="RO81" i="28"/>
  <c r="RP81" i="28"/>
  <c r="RQ81" i="28"/>
  <c r="RR81" i="28"/>
  <c r="RS81" i="28"/>
  <c r="RT81" i="28"/>
  <c r="RU81" i="28"/>
  <c r="RV81" i="28"/>
  <c r="RW81" i="28"/>
  <c r="RX81" i="28"/>
  <c r="RY81" i="28"/>
  <c r="RZ81" i="28"/>
  <c r="SA81" i="28"/>
  <c r="AD82" i="28"/>
  <c r="AE82" i="28"/>
  <c r="AF82" i="28"/>
  <c r="AI82" i="28"/>
  <c r="AJ82" i="28"/>
  <c r="AK82" i="28"/>
  <c r="AN82" i="28"/>
  <c r="AO82" i="28"/>
  <c r="AP82" i="28"/>
  <c r="AQ82" i="28"/>
  <c r="AS82" i="28"/>
  <c r="AT82" i="28"/>
  <c r="AU82" i="28"/>
  <c r="AV82" i="28"/>
  <c r="AX82" i="28"/>
  <c r="AY82" i="28"/>
  <c r="AZ82" i="28"/>
  <c r="BA82" i="28"/>
  <c r="BC82" i="28"/>
  <c r="BD82" i="28"/>
  <c r="BE82" i="28"/>
  <c r="BF82" i="28"/>
  <c r="BH82" i="28"/>
  <c r="BI82" i="28"/>
  <c r="BJ82" i="28"/>
  <c r="BK82" i="28"/>
  <c r="BM82" i="28"/>
  <c r="BN82" i="28"/>
  <c r="BO82" i="28"/>
  <c r="BP82" i="28"/>
  <c r="BR82" i="28"/>
  <c r="BS82" i="28"/>
  <c r="BT82" i="28"/>
  <c r="BU82" i="28"/>
  <c r="BW82" i="28"/>
  <c r="BX82" i="28"/>
  <c r="BY82" i="28"/>
  <c r="BZ82" i="28"/>
  <c r="CB82" i="28"/>
  <c r="CC82" i="28"/>
  <c r="CD82" i="28"/>
  <c r="CE82" i="28"/>
  <c r="CG82" i="28"/>
  <c r="CH82" i="28"/>
  <c r="CI82" i="28"/>
  <c r="CJ82" i="28"/>
  <c r="CL82" i="28"/>
  <c r="CM82" i="28"/>
  <c r="CN82" i="28"/>
  <c r="CO82" i="28"/>
  <c r="CQ82" i="28"/>
  <c r="CR82" i="28"/>
  <c r="CS82" i="28"/>
  <c r="CT82" i="28"/>
  <c r="CV82" i="28"/>
  <c r="CW82" i="28"/>
  <c r="CX82" i="28"/>
  <c r="CY82" i="28"/>
  <c r="DA82" i="28"/>
  <c r="DB82" i="28"/>
  <c r="DC82" i="28"/>
  <c r="DD82" i="28"/>
  <c r="DF82" i="28"/>
  <c r="DG82" i="28"/>
  <c r="DH82" i="28"/>
  <c r="DI82" i="28"/>
  <c r="DK82" i="28"/>
  <c r="DL82" i="28"/>
  <c r="DM82" i="28"/>
  <c r="DN82" i="28"/>
  <c r="DP82" i="28"/>
  <c r="DQ82" i="28"/>
  <c r="DR82" i="28"/>
  <c r="DS82" i="28"/>
  <c r="DU82" i="28"/>
  <c r="DV82" i="28"/>
  <c r="DW82" i="28"/>
  <c r="DX82" i="28"/>
  <c r="DZ82" i="28"/>
  <c r="EA82" i="28"/>
  <c r="EB82" i="28"/>
  <c r="EC82" i="28"/>
  <c r="EE82" i="28"/>
  <c r="EF82" i="28"/>
  <c r="EG82" i="28"/>
  <c r="EH82" i="28"/>
  <c r="EJ82" i="28"/>
  <c r="EK82" i="28"/>
  <c r="EL82" i="28"/>
  <c r="EM82" i="28"/>
  <c r="EO82" i="28"/>
  <c r="EP82" i="28"/>
  <c r="EQ82" i="28"/>
  <c r="ER82" i="28"/>
  <c r="ET82" i="28"/>
  <c r="EU82" i="28"/>
  <c r="EV82" i="28"/>
  <c r="EW82" i="28"/>
  <c r="EY82" i="28"/>
  <c r="EZ82" i="28"/>
  <c r="FA82" i="28"/>
  <c r="FB82" i="28"/>
  <c r="FD82" i="28"/>
  <c r="FE82" i="28"/>
  <c r="FF82" i="28"/>
  <c r="FG82" i="28"/>
  <c r="FI82" i="28"/>
  <c r="FJ82" i="28"/>
  <c r="FK82" i="28"/>
  <c r="FL82" i="28"/>
  <c r="FN82" i="28"/>
  <c r="FO82" i="28"/>
  <c r="FP82" i="28"/>
  <c r="FQ82" i="28"/>
  <c r="FS82" i="28"/>
  <c r="FT82" i="28"/>
  <c r="FU82" i="28"/>
  <c r="FV82" i="28"/>
  <c r="FX82" i="28"/>
  <c r="FY82" i="28"/>
  <c r="FZ82" i="28"/>
  <c r="GA82" i="28"/>
  <c r="GC82" i="28"/>
  <c r="GD82" i="28"/>
  <c r="GE82" i="28"/>
  <c r="GF82" i="28"/>
  <c r="GH82" i="28"/>
  <c r="GI82" i="28"/>
  <c r="GJ82" i="28"/>
  <c r="GK82" i="28"/>
  <c r="GM82" i="28"/>
  <c r="GN82" i="28"/>
  <c r="GO82" i="28"/>
  <c r="GP82" i="28"/>
  <c r="GR82" i="28"/>
  <c r="GS82" i="28"/>
  <c r="GT82" i="28"/>
  <c r="GU82" i="28"/>
  <c r="GW82" i="28"/>
  <c r="GX82" i="28"/>
  <c r="GY82" i="28"/>
  <c r="GZ82" i="28"/>
  <c r="HB82" i="28"/>
  <c r="HC82" i="28"/>
  <c r="HD82" i="28"/>
  <c r="HE82" i="28"/>
  <c r="HG82" i="28"/>
  <c r="HH82" i="28"/>
  <c r="HI82" i="28"/>
  <c r="HJ82" i="28"/>
  <c r="HL82" i="28"/>
  <c r="HM82" i="28"/>
  <c r="HN82" i="28"/>
  <c r="HO82" i="28"/>
  <c r="HQ82" i="28"/>
  <c r="HR82" i="28"/>
  <c r="HS82" i="28"/>
  <c r="HT82" i="28"/>
  <c r="HV82" i="28"/>
  <c r="HW82" i="28"/>
  <c r="HX82" i="28"/>
  <c r="HY82" i="28"/>
  <c r="IA82" i="28"/>
  <c r="IB82" i="28"/>
  <c r="IC82" i="28"/>
  <c r="ID82" i="28"/>
  <c r="IF82" i="28"/>
  <c r="IG82" i="28"/>
  <c r="IH82" i="28"/>
  <c r="II82" i="28"/>
  <c r="IK82" i="28"/>
  <c r="IL82" i="28"/>
  <c r="IM82" i="28"/>
  <c r="IN82" i="28"/>
  <c r="IP82" i="28"/>
  <c r="IQ82" i="28"/>
  <c r="IR82" i="28"/>
  <c r="IS82" i="28"/>
  <c r="IU82" i="28"/>
  <c r="IV82" i="28"/>
  <c r="IW82" i="28"/>
  <c r="IX82" i="28"/>
  <c r="IZ82" i="28"/>
  <c r="JA82" i="28"/>
  <c r="JB82" i="28"/>
  <c r="JC82" i="28"/>
  <c r="JE82" i="28"/>
  <c r="JF82" i="28"/>
  <c r="JG82" i="28"/>
  <c r="JH82" i="28"/>
  <c r="JJ82" i="28"/>
  <c r="JK82" i="28"/>
  <c r="JL82" i="28"/>
  <c r="JM82" i="28"/>
  <c r="JO82" i="28"/>
  <c r="JP82" i="28"/>
  <c r="JQ82" i="28"/>
  <c r="JR82" i="28"/>
  <c r="JT82" i="28"/>
  <c r="JU82" i="28"/>
  <c r="JV82" i="28"/>
  <c r="JW82" i="28"/>
  <c r="JY82" i="28"/>
  <c r="JZ82" i="28"/>
  <c r="KA82" i="28"/>
  <c r="KB82" i="28"/>
  <c r="KD82" i="28"/>
  <c r="KE82" i="28"/>
  <c r="KF82" i="28"/>
  <c r="KG82" i="28"/>
  <c r="KI82" i="28"/>
  <c r="KJ82" i="28"/>
  <c r="KK82" i="28"/>
  <c r="KL82" i="28"/>
  <c r="KN82" i="28"/>
  <c r="KO82" i="28"/>
  <c r="KP82" i="28"/>
  <c r="KQ82" i="28"/>
  <c r="KS82" i="28"/>
  <c r="KT82" i="28"/>
  <c r="KU82" i="28"/>
  <c r="KV82" i="28"/>
  <c r="KX82" i="28"/>
  <c r="KY82" i="28"/>
  <c r="KZ82" i="28"/>
  <c r="LA82" i="28"/>
  <c r="LC82" i="28"/>
  <c r="LD82" i="28"/>
  <c r="LE82" i="28"/>
  <c r="LF82" i="28"/>
  <c r="LH82" i="28"/>
  <c r="LI82" i="28"/>
  <c r="LJ82" i="28"/>
  <c r="LK82" i="28"/>
  <c r="LM82" i="28"/>
  <c r="LN82" i="28"/>
  <c r="LO82" i="28"/>
  <c r="LP82" i="28"/>
  <c r="LR82" i="28"/>
  <c r="LS82" i="28"/>
  <c r="LT82" i="28"/>
  <c r="LU82" i="28"/>
  <c r="LW82" i="28"/>
  <c r="LX82" i="28"/>
  <c r="LY82" i="28"/>
  <c r="LZ82" i="28"/>
  <c r="MB82" i="28"/>
  <c r="MC82" i="28"/>
  <c r="MD82" i="28"/>
  <c r="ME82" i="28"/>
  <c r="MG82" i="28"/>
  <c r="MH82" i="28"/>
  <c r="MI82" i="28"/>
  <c r="MJ82" i="28"/>
  <c r="ML82" i="28"/>
  <c r="MM82" i="28"/>
  <c r="MN82" i="28"/>
  <c r="MO82" i="28"/>
  <c r="MQ82" i="28"/>
  <c r="MR82" i="28"/>
  <c r="MS82" i="28"/>
  <c r="MT82" i="28"/>
  <c r="MV82" i="28"/>
  <c r="MW82" i="28"/>
  <c r="MX82" i="28"/>
  <c r="MY82" i="28"/>
  <c r="NA82" i="28"/>
  <c r="NB82" i="28"/>
  <c r="NC82" i="28"/>
  <c r="ND82" i="28"/>
  <c r="NF82" i="28"/>
  <c r="NG82" i="28"/>
  <c r="NH82" i="28"/>
  <c r="NI82" i="28"/>
  <c r="NK82" i="28"/>
  <c r="NL82" i="28"/>
  <c r="NM82" i="28"/>
  <c r="NN82" i="28"/>
  <c r="NP82" i="28"/>
  <c r="NQ82" i="28"/>
  <c r="NR82" i="28"/>
  <c r="NS82" i="28"/>
  <c r="NU82" i="28"/>
  <c r="NV82" i="28"/>
  <c r="NW82" i="28"/>
  <c r="NX82" i="28"/>
  <c r="NZ82" i="28"/>
  <c r="OA82" i="28"/>
  <c r="OB82" i="28"/>
  <c r="OC82" i="28"/>
  <c r="OE82" i="28"/>
  <c r="OF82" i="28"/>
  <c r="OG82" i="28"/>
  <c r="OH82" i="28"/>
  <c r="OJ82" i="28"/>
  <c r="OK82" i="28"/>
  <c r="OL82" i="28"/>
  <c r="OM82" i="28"/>
  <c r="OO82" i="28"/>
  <c r="OP82" i="28"/>
  <c r="OQ82" i="28"/>
  <c r="OR82" i="28"/>
  <c r="OT82" i="28"/>
  <c r="OU82" i="28"/>
  <c r="OV82" i="28"/>
  <c r="OW82" i="28"/>
  <c r="OY82" i="28"/>
  <c r="OZ82" i="28"/>
  <c r="PA82" i="28"/>
  <c r="PB82" i="28"/>
  <c r="PD82" i="28"/>
  <c r="PE82" i="28"/>
  <c r="PF82" i="28"/>
  <c r="PG82" i="28"/>
  <c r="PI82" i="28"/>
  <c r="PJ82" i="28"/>
  <c r="PK82" i="28"/>
  <c r="PL82" i="28"/>
  <c r="PN82" i="28"/>
  <c r="PO82" i="28"/>
  <c r="PP82" i="28"/>
  <c r="PQ82" i="28"/>
  <c r="PS82" i="28"/>
  <c r="PT82" i="28"/>
  <c r="PU82" i="28"/>
  <c r="PV82" i="28"/>
  <c r="PX82" i="28"/>
  <c r="PY82" i="28"/>
  <c r="PZ82" i="28"/>
  <c r="QA82" i="28"/>
  <c r="QC82" i="28"/>
  <c r="QD82" i="28"/>
  <c r="QE82" i="28"/>
  <c r="QF82" i="28"/>
  <c r="QH82" i="28"/>
  <c r="QI82" i="28"/>
  <c r="QJ82" i="28"/>
  <c r="QK82" i="28"/>
  <c r="QM82" i="28"/>
  <c r="QN82" i="28"/>
  <c r="QO82" i="28"/>
  <c r="QP82" i="28"/>
  <c r="QR82" i="28"/>
  <c r="QS82" i="28"/>
  <c r="QT82" i="28"/>
  <c r="QU82" i="28"/>
  <c r="QW82" i="28"/>
  <c r="QX82" i="28"/>
  <c r="QY82" i="28"/>
  <c r="QZ82" i="28"/>
  <c r="RB82" i="28"/>
  <c r="RC82" i="28"/>
  <c r="RD82" i="28"/>
  <c r="RE82" i="28"/>
  <c r="RG82" i="28"/>
  <c r="RH82" i="28"/>
  <c r="RI82" i="28"/>
  <c r="RJ82" i="28"/>
  <c r="RL82" i="28"/>
  <c r="RM82" i="28"/>
  <c r="RN82" i="28"/>
  <c r="RO82" i="28"/>
  <c r="RQ82" i="28"/>
  <c r="RR82" i="28"/>
  <c r="RS82" i="28"/>
  <c r="RT82" i="28"/>
  <c r="RV82" i="28"/>
  <c r="RW82" i="28"/>
  <c r="RX82" i="28"/>
  <c r="RY82" i="28"/>
  <c r="SA82" i="28"/>
  <c r="AD84" i="28"/>
  <c r="AE84" i="28"/>
  <c r="AF84" i="28"/>
  <c r="AI84" i="28"/>
  <c r="AJ84" i="28"/>
  <c r="AK84" i="28"/>
  <c r="AN84" i="28"/>
  <c r="AO84" i="28"/>
  <c r="AP84" i="28"/>
  <c r="AQ84" i="28"/>
  <c r="AS84" i="28"/>
  <c r="AT84" i="28"/>
  <c r="AU84" i="28"/>
  <c r="AV84" i="28"/>
  <c r="AX84" i="28"/>
  <c r="AY84" i="28"/>
  <c r="AZ84" i="28"/>
  <c r="BA84" i="28"/>
  <c r="BC84" i="28"/>
  <c r="BD84" i="28"/>
  <c r="BE84" i="28"/>
  <c r="BF84" i="28"/>
  <c r="BH84" i="28"/>
  <c r="BI84" i="28"/>
  <c r="BJ84" i="28"/>
  <c r="BK84" i="28"/>
  <c r="BM84" i="28"/>
  <c r="BN84" i="28"/>
  <c r="BO84" i="28"/>
  <c r="BP84" i="28"/>
  <c r="BR84" i="28"/>
  <c r="BS84" i="28"/>
  <c r="BT84" i="28"/>
  <c r="BU84" i="28"/>
  <c r="BW84" i="28"/>
  <c r="BX84" i="28"/>
  <c r="BY84" i="28"/>
  <c r="BZ84" i="28"/>
  <c r="CB84" i="28"/>
  <c r="CC84" i="28"/>
  <c r="CD84" i="28"/>
  <c r="CE84" i="28"/>
  <c r="CG84" i="28"/>
  <c r="CH84" i="28"/>
  <c r="CI84" i="28"/>
  <c r="CJ84" i="28"/>
  <c r="CL84" i="28"/>
  <c r="CM84" i="28"/>
  <c r="CN84" i="28"/>
  <c r="CO84" i="28"/>
  <c r="CQ84" i="28"/>
  <c r="CR84" i="28"/>
  <c r="CS84" i="28"/>
  <c r="CT84" i="28"/>
  <c r="CV84" i="28"/>
  <c r="CW84" i="28"/>
  <c r="CX84" i="28"/>
  <c r="CY84" i="28"/>
  <c r="DA84" i="28"/>
  <c r="DB84" i="28"/>
  <c r="DC84" i="28"/>
  <c r="DD84" i="28"/>
  <c r="DF84" i="28"/>
  <c r="DG84" i="28"/>
  <c r="DH84" i="28"/>
  <c r="DI84" i="28"/>
  <c r="DK84" i="28"/>
  <c r="DL84" i="28"/>
  <c r="DM84" i="28"/>
  <c r="DN84" i="28"/>
  <c r="DP84" i="28"/>
  <c r="DQ84" i="28"/>
  <c r="DR84" i="28"/>
  <c r="DS84" i="28"/>
  <c r="DU84" i="28"/>
  <c r="DV84" i="28"/>
  <c r="DW84" i="28"/>
  <c r="DX84" i="28"/>
  <c r="DZ84" i="28"/>
  <c r="EA84" i="28"/>
  <c r="EB84" i="28"/>
  <c r="EC84" i="28"/>
  <c r="EE84" i="28"/>
  <c r="EF84" i="28"/>
  <c r="EG84" i="28"/>
  <c r="EH84" i="28"/>
  <c r="EJ84" i="28"/>
  <c r="EK84" i="28"/>
  <c r="EL84" i="28"/>
  <c r="EM84" i="28"/>
  <c r="EO84" i="28"/>
  <c r="EP84" i="28"/>
  <c r="EQ84" i="28"/>
  <c r="ER84" i="28"/>
  <c r="ET84" i="28"/>
  <c r="EU84" i="28"/>
  <c r="EV84" i="28"/>
  <c r="EW84" i="28"/>
  <c r="EY84" i="28"/>
  <c r="EZ84" i="28"/>
  <c r="FA84" i="28"/>
  <c r="FB84" i="28"/>
  <c r="FD84" i="28"/>
  <c r="FE84" i="28"/>
  <c r="FF84" i="28"/>
  <c r="FG84" i="28"/>
  <c r="FI84" i="28"/>
  <c r="FJ84" i="28"/>
  <c r="FK84" i="28"/>
  <c r="FL84" i="28"/>
  <c r="FN84" i="28"/>
  <c r="FO84" i="28"/>
  <c r="FP84" i="28"/>
  <c r="FQ84" i="28"/>
  <c r="FS84" i="28"/>
  <c r="FT84" i="28"/>
  <c r="FU84" i="28"/>
  <c r="FV84" i="28"/>
  <c r="FX84" i="28"/>
  <c r="FY84" i="28"/>
  <c r="FZ84" i="28"/>
  <c r="GA84" i="28"/>
  <c r="GC84" i="28"/>
  <c r="GD84" i="28"/>
  <c r="GE84" i="28"/>
  <c r="GF84" i="28"/>
  <c r="GH84" i="28"/>
  <c r="GI84" i="28"/>
  <c r="GJ84" i="28"/>
  <c r="GK84" i="28"/>
  <c r="GM84" i="28"/>
  <c r="GN84" i="28"/>
  <c r="GO84" i="28"/>
  <c r="GP84" i="28"/>
  <c r="GR84" i="28"/>
  <c r="GS84" i="28"/>
  <c r="GT84" i="28"/>
  <c r="GU84" i="28"/>
  <c r="GW84" i="28"/>
  <c r="GX84" i="28"/>
  <c r="GY84" i="28"/>
  <c r="GZ84" i="28"/>
  <c r="HB84" i="28"/>
  <c r="HC84" i="28"/>
  <c r="HD84" i="28"/>
  <c r="HE84" i="28"/>
  <c r="HG84" i="28"/>
  <c r="HH84" i="28"/>
  <c r="HI84" i="28"/>
  <c r="HJ84" i="28"/>
  <c r="HL84" i="28"/>
  <c r="HM84" i="28"/>
  <c r="HN84" i="28"/>
  <c r="HO84" i="28"/>
  <c r="HQ84" i="28"/>
  <c r="HR84" i="28"/>
  <c r="HS84" i="28"/>
  <c r="HT84" i="28"/>
  <c r="HV84" i="28"/>
  <c r="HW84" i="28"/>
  <c r="HX84" i="28"/>
  <c r="HY84" i="28"/>
  <c r="IA84" i="28"/>
  <c r="IB84" i="28"/>
  <c r="IC84" i="28"/>
  <c r="ID84" i="28"/>
  <c r="IF84" i="28"/>
  <c r="IG84" i="28"/>
  <c r="IH84" i="28"/>
  <c r="II84" i="28"/>
  <c r="IK84" i="28"/>
  <c r="IL84" i="28"/>
  <c r="IM84" i="28"/>
  <c r="IN84" i="28"/>
  <c r="IP84" i="28"/>
  <c r="IQ84" i="28"/>
  <c r="IR84" i="28"/>
  <c r="IS84" i="28"/>
  <c r="IU84" i="28"/>
  <c r="IV84" i="28"/>
  <c r="IW84" i="28"/>
  <c r="IX84" i="28"/>
  <c r="IZ84" i="28"/>
  <c r="JA84" i="28"/>
  <c r="JB84" i="28"/>
  <c r="JC84" i="28"/>
  <c r="JE84" i="28"/>
  <c r="JF84" i="28"/>
  <c r="JG84" i="28"/>
  <c r="JH84" i="28"/>
  <c r="JJ84" i="28"/>
  <c r="JK84" i="28"/>
  <c r="JL84" i="28"/>
  <c r="JM84" i="28"/>
  <c r="JO84" i="28"/>
  <c r="JP84" i="28"/>
  <c r="JQ84" i="28"/>
  <c r="JR84" i="28"/>
  <c r="JT84" i="28"/>
  <c r="JU84" i="28"/>
  <c r="JV84" i="28"/>
  <c r="JW84" i="28"/>
  <c r="JY84" i="28"/>
  <c r="JZ84" i="28"/>
  <c r="KA84" i="28"/>
  <c r="KB84" i="28"/>
  <c r="KD84" i="28"/>
  <c r="KE84" i="28"/>
  <c r="KF84" i="28"/>
  <c r="KG84" i="28"/>
  <c r="KI84" i="28"/>
  <c r="KJ84" i="28"/>
  <c r="KK84" i="28"/>
  <c r="KL84" i="28"/>
  <c r="KN84" i="28"/>
  <c r="KO84" i="28"/>
  <c r="KP84" i="28"/>
  <c r="KQ84" i="28"/>
  <c r="KS84" i="28"/>
  <c r="KT84" i="28"/>
  <c r="KU84" i="28"/>
  <c r="KV84" i="28"/>
  <c r="KX84" i="28"/>
  <c r="KY84" i="28"/>
  <c r="KZ84" i="28"/>
  <c r="LA84" i="28"/>
  <c r="LC84" i="28"/>
  <c r="LD84" i="28"/>
  <c r="LE84" i="28"/>
  <c r="LF84" i="28"/>
  <c r="LH84" i="28"/>
  <c r="LI84" i="28"/>
  <c r="LJ84" i="28"/>
  <c r="LK84" i="28"/>
  <c r="LM84" i="28"/>
  <c r="LN84" i="28"/>
  <c r="LO84" i="28"/>
  <c r="LP84" i="28"/>
  <c r="LR84" i="28"/>
  <c r="LS84" i="28"/>
  <c r="LT84" i="28"/>
  <c r="LU84" i="28"/>
  <c r="LW84" i="28"/>
  <c r="LX84" i="28"/>
  <c r="LY84" i="28"/>
  <c r="LZ84" i="28"/>
  <c r="MB84" i="28"/>
  <c r="MC84" i="28"/>
  <c r="MD84" i="28"/>
  <c r="ME84" i="28"/>
  <c r="MG84" i="28"/>
  <c r="MH84" i="28"/>
  <c r="MI84" i="28"/>
  <c r="MJ84" i="28"/>
  <c r="ML84" i="28"/>
  <c r="MM84" i="28"/>
  <c r="MN84" i="28"/>
  <c r="MO84" i="28"/>
  <c r="MQ84" i="28"/>
  <c r="MR84" i="28"/>
  <c r="MS84" i="28"/>
  <c r="MT84" i="28"/>
  <c r="MV84" i="28"/>
  <c r="MW84" i="28"/>
  <c r="MX84" i="28"/>
  <c r="MY84" i="28"/>
  <c r="NA84" i="28"/>
  <c r="NB84" i="28"/>
  <c r="NC84" i="28"/>
  <c r="ND84" i="28"/>
  <c r="NF84" i="28"/>
  <c r="NG84" i="28"/>
  <c r="NH84" i="28"/>
  <c r="NI84" i="28"/>
  <c r="NK84" i="28"/>
  <c r="NL84" i="28"/>
  <c r="NM84" i="28"/>
  <c r="NN84" i="28"/>
  <c r="NP84" i="28"/>
  <c r="NQ84" i="28"/>
  <c r="NR84" i="28"/>
  <c r="NS84" i="28"/>
  <c r="NU84" i="28"/>
  <c r="NV84" i="28"/>
  <c r="NW84" i="28"/>
  <c r="NX84" i="28"/>
  <c r="NZ84" i="28"/>
  <c r="OA84" i="28"/>
  <c r="OB84" i="28"/>
  <c r="OC84" i="28"/>
  <c r="OE84" i="28"/>
  <c r="OF84" i="28"/>
  <c r="OG84" i="28"/>
  <c r="OH84" i="28"/>
  <c r="OJ84" i="28"/>
  <c r="OK84" i="28"/>
  <c r="OL84" i="28"/>
  <c r="OM84" i="28"/>
  <c r="OO84" i="28"/>
  <c r="OP84" i="28"/>
  <c r="OQ84" i="28"/>
  <c r="OR84" i="28"/>
  <c r="OT84" i="28"/>
  <c r="OU84" i="28"/>
  <c r="OV84" i="28"/>
  <c r="OW84" i="28"/>
  <c r="OY84" i="28"/>
  <c r="OZ84" i="28"/>
  <c r="PA84" i="28"/>
  <c r="PB84" i="28"/>
  <c r="PD84" i="28"/>
  <c r="PE84" i="28"/>
  <c r="PF84" i="28"/>
  <c r="PG84" i="28"/>
  <c r="PI84" i="28"/>
  <c r="PJ84" i="28"/>
  <c r="PK84" i="28"/>
  <c r="PL84" i="28"/>
  <c r="PN84" i="28"/>
  <c r="PO84" i="28"/>
  <c r="PP84" i="28"/>
  <c r="PQ84" i="28"/>
  <c r="PS84" i="28"/>
  <c r="PT84" i="28"/>
  <c r="PU84" i="28"/>
  <c r="PV84" i="28"/>
  <c r="PX84" i="28"/>
  <c r="PY84" i="28"/>
  <c r="PZ84" i="28"/>
  <c r="QA84" i="28"/>
  <c r="QC84" i="28"/>
  <c r="QD84" i="28"/>
  <c r="QE84" i="28"/>
  <c r="QF84" i="28"/>
  <c r="QH84" i="28"/>
  <c r="QI84" i="28"/>
  <c r="QJ84" i="28"/>
  <c r="QK84" i="28"/>
  <c r="QM84" i="28"/>
  <c r="QN84" i="28"/>
  <c r="QO84" i="28"/>
  <c r="QP84" i="28"/>
  <c r="QR84" i="28"/>
  <c r="QS84" i="28"/>
  <c r="QT84" i="28"/>
  <c r="QU84" i="28"/>
  <c r="QW84" i="28"/>
  <c r="QX84" i="28"/>
  <c r="QY84" i="28"/>
  <c r="QZ84" i="28"/>
  <c r="RB84" i="28"/>
  <c r="RC84" i="28"/>
  <c r="RD84" i="28"/>
  <c r="RE84" i="28"/>
  <c r="RG84" i="28"/>
  <c r="RH84" i="28"/>
  <c r="RI84" i="28"/>
  <c r="RJ84" i="28"/>
  <c r="RL84" i="28"/>
  <c r="RM84" i="28"/>
  <c r="RN84" i="28"/>
  <c r="RO84" i="28"/>
  <c r="RQ84" i="28"/>
  <c r="RR84" i="28"/>
  <c r="RS84" i="28"/>
  <c r="RT84" i="28"/>
  <c r="RV84" i="28"/>
  <c r="RW84" i="28"/>
  <c r="RX84" i="28"/>
  <c r="RY84" i="28"/>
  <c r="SA84" i="28"/>
  <c r="AD85" i="28"/>
  <c r="AE85" i="28"/>
  <c r="AF85" i="28"/>
  <c r="AI85" i="28"/>
  <c r="AJ85" i="28"/>
  <c r="AK85" i="28"/>
  <c r="AN85" i="28"/>
  <c r="AO85" i="28"/>
  <c r="AP85" i="28"/>
  <c r="AQ85" i="28"/>
  <c r="AS85" i="28"/>
  <c r="AT85" i="28"/>
  <c r="AU85" i="28"/>
  <c r="AV85" i="28"/>
  <c r="AX85" i="28"/>
  <c r="AY85" i="28"/>
  <c r="AZ85" i="28"/>
  <c r="BA85" i="28"/>
  <c r="BC85" i="28"/>
  <c r="BD85" i="28"/>
  <c r="BE85" i="28"/>
  <c r="BF85" i="28"/>
  <c r="BH85" i="28"/>
  <c r="BI85" i="28"/>
  <c r="BJ85" i="28"/>
  <c r="BK85" i="28"/>
  <c r="BM85" i="28"/>
  <c r="BN85" i="28"/>
  <c r="BO85" i="28"/>
  <c r="BP85" i="28"/>
  <c r="BR85" i="28"/>
  <c r="BS85" i="28"/>
  <c r="BT85" i="28"/>
  <c r="BU85" i="28"/>
  <c r="BW85" i="28"/>
  <c r="BX85" i="28"/>
  <c r="BY85" i="28"/>
  <c r="BZ85" i="28"/>
  <c r="CB85" i="28"/>
  <c r="CC85" i="28"/>
  <c r="CD85" i="28"/>
  <c r="CE85" i="28"/>
  <c r="CG85" i="28"/>
  <c r="CH85" i="28"/>
  <c r="CI85" i="28"/>
  <c r="CJ85" i="28"/>
  <c r="CL85" i="28"/>
  <c r="CM85" i="28"/>
  <c r="CN85" i="28"/>
  <c r="CO85" i="28"/>
  <c r="CQ85" i="28"/>
  <c r="CR85" i="28"/>
  <c r="CS85" i="28"/>
  <c r="CT85" i="28"/>
  <c r="CV85" i="28"/>
  <c r="CW85" i="28"/>
  <c r="CX85" i="28"/>
  <c r="CY85" i="28"/>
  <c r="DA85" i="28"/>
  <c r="DB85" i="28"/>
  <c r="DC85" i="28"/>
  <c r="DD85" i="28"/>
  <c r="DF85" i="28"/>
  <c r="DG85" i="28"/>
  <c r="DH85" i="28"/>
  <c r="DI85" i="28"/>
  <c r="DK85" i="28"/>
  <c r="DL85" i="28"/>
  <c r="DM85" i="28"/>
  <c r="DN85" i="28"/>
  <c r="DP85" i="28"/>
  <c r="DQ85" i="28"/>
  <c r="DR85" i="28"/>
  <c r="DS85" i="28"/>
  <c r="DU85" i="28"/>
  <c r="DV85" i="28"/>
  <c r="DW85" i="28"/>
  <c r="DX85" i="28"/>
  <c r="DZ85" i="28"/>
  <c r="EA85" i="28"/>
  <c r="EB85" i="28"/>
  <c r="EC85" i="28"/>
  <c r="EE85" i="28"/>
  <c r="EF85" i="28"/>
  <c r="EG85" i="28"/>
  <c r="EH85" i="28"/>
  <c r="EJ85" i="28"/>
  <c r="EK85" i="28"/>
  <c r="EL85" i="28"/>
  <c r="EM85" i="28"/>
  <c r="EO85" i="28"/>
  <c r="EP85" i="28"/>
  <c r="EQ85" i="28"/>
  <c r="ER85" i="28"/>
  <c r="ET85" i="28"/>
  <c r="EU85" i="28"/>
  <c r="EV85" i="28"/>
  <c r="EW85" i="28"/>
  <c r="EY85" i="28"/>
  <c r="EZ85" i="28"/>
  <c r="FA85" i="28"/>
  <c r="FB85" i="28"/>
  <c r="FD85" i="28"/>
  <c r="FE85" i="28"/>
  <c r="FF85" i="28"/>
  <c r="FG85" i="28"/>
  <c r="FI85" i="28"/>
  <c r="FJ85" i="28"/>
  <c r="FK85" i="28"/>
  <c r="FL85" i="28"/>
  <c r="FN85" i="28"/>
  <c r="FO85" i="28"/>
  <c r="FP85" i="28"/>
  <c r="FQ85" i="28"/>
  <c r="FS85" i="28"/>
  <c r="FT85" i="28"/>
  <c r="FU85" i="28"/>
  <c r="FV85" i="28"/>
  <c r="FX85" i="28"/>
  <c r="FY85" i="28"/>
  <c r="FZ85" i="28"/>
  <c r="GA85" i="28"/>
  <c r="GC85" i="28"/>
  <c r="GD85" i="28"/>
  <c r="GE85" i="28"/>
  <c r="GF85" i="28"/>
  <c r="GH85" i="28"/>
  <c r="GI85" i="28"/>
  <c r="GJ85" i="28"/>
  <c r="GK85" i="28"/>
  <c r="GM85" i="28"/>
  <c r="GN85" i="28"/>
  <c r="GO85" i="28"/>
  <c r="GP85" i="28"/>
  <c r="GR85" i="28"/>
  <c r="GS85" i="28"/>
  <c r="GT85" i="28"/>
  <c r="GU85" i="28"/>
  <c r="GW85" i="28"/>
  <c r="GX85" i="28"/>
  <c r="GY85" i="28"/>
  <c r="GZ85" i="28"/>
  <c r="HB85" i="28"/>
  <c r="HC85" i="28"/>
  <c r="HD85" i="28"/>
  <c r="HE85" i="28"/>
  <c r="HG85" i="28"/>
  <c r="HH85" i="28"/>
  <c r="HI85" i="28"/>
  <c r="HJ85" i="28"/>
  <c r="HL85" i="28"/>
  <c r="HM85" i="28"/>
  <c r="HN85" i="28"/>
  <c r="HO85" i="28"/>
  <c r="HQ85" i="28"/>
  <c r="HR85" i="28"/>
  <c r="HS85" i="28"/>
  <c r="HT85" i="28"/>
  <c r="HV85" i="28"/>
  <c r="HW85" i="28"/>
  <c r="HX85" i="28"/>
  <c r="HY85" i="28"/>
  <c r="IA85" i="28"/>
  <c r="IB85" i="28"/>
  <c r="IC85" i="28"/>
  <c r="ID85" i="28"/>
  <c r="IF85" i="28"/>
  <c r="IG85" i="28"/>
  <c r="IH85" i="28"/>
  <c r="II85" i="28"/>
  <c r="IK85" i="28"/>
  <c r="IL85" i="28"/>
  <c r="IM85" i="28"/>
  <c r="IN85" i="28"/>
  <c r="IP85" i="28"/>
  <c r="IQ85" i="28"/>
  <c r="IR85" i="28"/>
  <c r="IS85" i="28"/>
  <c r="IU85" i="28"/>
  <c r="IV85" i="28"/>
  <c r="IW85" i="28"/>
  <c r="IX85" i="28"/>
  <c r="IZ85" i="28"/>
  <c r="JA85" i="28"/>
  <c r="JB85" i="28"/>
  <c r="JC85" i="28"/>
  <c r="JE85" i="28"/>
  <c r="JF85" i="28"/>
  <c r="JG85" i="28"/>
  <c r="JH85" i="28"/>
  <c r="JJ85" i="28"/>
  <c r="JK85" i="28"/>
  <c r="JL85" i="28"/>
  <c r="JM85" i="28"/>
  <c r="JO85" i="28"/>
  <c r="JP85" i="28"/>
  <c r="JQ85" i="28"/>
  <c r="JR85" i="28"/>
  <c r="JT85" i="28"/>
  <c r="JU85" i="28"/>
  <c r="JV85" i="28"/>
  <c r="JW85" i="28"/>
  <c r="JY85" i="28"/>
  <c r="JZ85" i="28"/>
  <c r="KA85" i="28"/>
  <c r="KB85" i="28"/>
  <c r="KD85" i="28"/>
  <c r="KE85" i="28"/>
  <c r="KF85" i="28"/>
  <c r="KG85" i="28"/>
  <c r="KI85" i="28"/>
  <c r="KJ85" i="28"/>
  <c r="KK85" i="28"/>
  <c r="KL85" i="28"/>
  <c r="KN85" i="28"/>
  <c r="KO85" i="28"/>
  <c r="KP85" i="28"/>
  <c r="KQ85" i="28"/>
  <c r="KS85" i="28"/>
  <c r="KT85" i="28"/>
  <c r="KU85" i="28"/>
  <c r="KV85" i="28"/>
  <c r="KX85" i="28"/>
  <c r="KY85" i="28"/>
  <c r="KZ85" i="28"/>
  <c r="LA85" i="28"/>
  <c r="LC85" i="28"/>
  <c r="LD85" i="28"/>
  <c r="LE85" i="28"/>
  <c r="LF85" i="28"/>
  <c r="LH85" i="28"/>
  <c r="LI85" i="28"/>
  <c r="LJ85" i="28"/>
  <c r="LK85" i="28"/>
  <c r="LM85" i="28"/>
  <c r="LN85" i="28"/>
  <c r="LO85" i="28"/>
  <c r="LP85" i="28"/>
  <c r="LR85" i="28"/>
  <c r="LS85" i="28"/>
  <c r="LT85" i="28"/>
  <c r="LU85" i="28"/>
  <c r="LW85" i="28"/>
  <c r="LX85" i="28"/>
  <c r="LY85" i="28"/>
  <c r="LZ85" i="28"/>
  <c r="MB85" i="28"/>
  <c r="MC85" i="28"/>
  <c r="MD85" i="28"/>
  <c r="ME85" i="28"/>
  <c r="MG85" i="28"/>
  <c r="MH85" i="28"/>
  <c r="MI85" i="28"/>
  <c r="MJ85" i="28"/>
  <c r="ML85" i="28"/>
  <c r="MM85" i="28"/>
  <c r="MN85" i="28"/>
  <c r="MO85" i="28"/>
  <c r="MQ85" i="28"/>
  <c r="MR85" i="28"/>
  <c r="MS85" i="28"/>
  <c r="MT85" i="28"/>
  <c r="MV85" i="28"/>
  <c r="MW85" i="28"/>
  <c r="MX85" i="28"/>
  <c r="MY85" i="28"/>
  <c r="NA85" i="28"/>
  <c r="NB85" i="28"/>
  <c r="NC85" i="28"/>
  <c r="ND85" i="28"/>
  <c r="NF85" i="28"/>
  <c r="NG85" i="28"/>
  <c r="NH85" i="28"/>
  <c r="NI85" i="28"/>
  <c r="NK85" i="28"/>
  <c r="NL85" i="28"/>
  <c r="NM85" i="28"/>
  <c r="NN85" i="28"/>
  <c r="NP85" i="28"/>
  <c r="NQ85" i="28"/>
  <c r="NR85" i="28"/>
  <c r="NS85" i="28"/>
  <c r="NU85" i="28"/>
  <c r="NV85" i="28"/>
  <c r="NW85" i="28"/>
  <c r="NX85" i="28"/>
  <c r="NZ85" i="28"/>
  <c r="OA85" i="28"/>
  <c r="OB85" i="28"/>
  <c r="OC85" i="28"/>
  <c r="OE85" i="28"/>
  <c r="OF85" i="28"/>
  <c r="OG85" i="28"/>
  <c r="OH85" i="28"/>
  <c r="OJ85" i="28"/>
  <c r="OK85" i="28"/>
  <c r="OL85" i="28"/>
  <c r="OM85" i="28"/>
  <c r="OO85" i="28"/>
  <c r="OP85" i="28"/>
  <c r="OQ85" i="28"/>
  <c r="OR85" i="28"/>
  <c r="OT85" i="28"/>
  <c r="OU85" i="28"/>
  <c r="OV85" i="28"/>
  <c r="OW85" i="28"/>
  <c r="OY85" i="28"/>
  <c r="OZ85" i="28"/>
  <c r="PA85" i="28"/>
  <c r="PB85" i="28"/>
  <c r="PD85" i="28"/>
  <c r="PE85" i="28"/>
  <c r="PF85" i="28"/>
  <c r="PG85" i="28"/>
  <c r="PI85" i="28"/>
  <c r="PJ85" i="28"/>
  <c r="PK85" i="28"/>
  <c r="PL85" i="28"/>
  <c r="PN85" i="28"/>
  <c r="PO85" i="28"/>
  <c r="PP85" i="28"/>
  <c r="PQ85" i="28"/>
  <c r="PS85" i="28"/>
  <c r="PT85" i="28"/>
  <c r="PU85" i="28"/>
  <c r="PV85" i="28"/>
  <c r="PX85" i="28"/>
  <c r="PY85" i="28"/>
  <c r="PZ85" i="28"/>
  <c r="QA85" i="28"/>
  <c r="QC85" i="28"/>
  <c r="QD85" i="28"/>
  <c r="QE85" i="28"/>
  <c r="QF85" i="28"/>
  <c r="QH85" i="28"/>
  <c r="QI85" i="28"/>
  <c r="QJ85" i="28"/>
  <c r="QK85" i="28"/>
  <c r="QM85" i="28"/>
  <c r="QN85" i="28"/>
  <c r="QO85" i="28"/>
  <c r="QP85" i="28"/>
  <c r="QR85" i="28"/>
  <c r="QS85" i="28"/>
  <c r="QT85" i="28"/>
  <c r="QU85" i="28"/>
  <c r="QW85" i="28"/>
  <c r="QX85" i="28"/>
  <c r="QY85" i="28"/>
  <c r="QZ85" i="28"/>
  <c r="RB85" i="28"/>
  <c r="RC85" i="28"/>
  <c r="RD85" i="28"/>
  <c r="RE85" i="28"/>
  <c r="RG85" i="28"/>
  <c r="RH85" i="28"/>
  <c r="RI85" i="28"/>
  <c r="RJ85" i="28"/>
  <c r="RL85" i="28"/>
  <c r="RM85" i="28"/>
  <c r="RN85" i="28"/>
  <c r="RO85" i="28"/>
  <c r="RQ85" i="28"/>
  <c r="RR85" i="28"/>
  <c r="RS85" i="28"/>
  <c r="RT85" i="28"/>
  <c r="RV85" i="28"/>
  <c r="RW85" i="28"/>
  <c r="RX85" i="28"/>
  <c r="RY85" i="28"/>
  <c r="SA85" i="28"/>
  <c r="AD86" i="28"/>
  <c r="AE86" i="28"/>
  <c r="AF86" i="28"/>
  <c r="AI86" i="28"/>
  <c r="AJ86" i="28"/>
  <c r="AK86" i="28"/>
  <c r="AN86" i="28"/>
  <c r="AO86" i="28"/>
  <c r="AP86" i="28"/>
  <c r="AQ86" i="28"/>
  <c r="AS86" i="28"/>
  <c r="AT86" i="28"/>
  <c r="AU86" i="28"/>
  <c r="AV86" i="28"/>
  <c r="AX86" i="28"/>
  <c r="AY86" i="28"/>
  <c r="AZ86" i="28"/>
  <c r="BA86" i="28"/>
  <c r="BC86" i="28"/>
  <c r="BD86" i="28"/>
  <c r="BE86" i="28"/>
  <c r="BF86" i="28"/>
  <c r="BH86" i="28"/>
  <c r="BI86" i="28"/>
  <c r="BJ86" i="28"/>
  <c r="BK86" i="28"/>
  <c r="BM86" i="28"/>
  <c r="BN86" i="28"/>
  <c r="BO86" i="28"/>
  <c r="BP86" i="28"/>
  <c r="BR86" i="28"/>
  <c r="BS86" i="28"/>
  <c r="BT86" i="28"/>
  <c r="BU86" i="28"/>
  <c r="BW86" i="28"/>
  <c r="BX86" i="28"/>
  <c r="BY86" i="28"/>
  <c r="BZ86" i="28"/>
  <c r="CB86" i="28"/>
  <c r="CC86" i="28"/>
  <c r="CD86" i="28"/>
  <c r="CE86" i="28"/>
  <c r="CG86" i="28"/>
  <c r="CH86" i="28"/>
  <c r="CI86" i="28"/>
  <c r="CJ86" i="28"/>
  <c r="CL86" i="28"/>
  <c r="CM86" i="28"/>
  <c r="CN86" i="28"/>
  <c r="CO86" i="28"/>
  <c r="CQ86" i="28"/>
  <c r="CR86" i="28"/>
  <c r="CS86" i="28"/>
  <c r="CT86" i="28"/>
  <c r="CV86" i="28"/>
  <c r="CW86" i="28"/>
  <c r="CX86" i="28"/>
  <c r="CY86" i="28"/>
  <c r="DA86" i="28"/>
  <c r="DB86" i="28"/>
  <c r="DC86" i="28"/>
  <c r="DD86" i="28"/>
  <c r="DF86" i="28"/>
  <c r="DG86" i="28"/>
  <c r="DH86" i="28"/>
  <c r="DI86" i="28"/>
  <c r="DK86" i="28"/>
  <c r="DL86" i="28"/>
  <c r="DM86" i="28"/>
  <c r="DN86" i="28"/>
  <c r="DP86" i="28"/>
  <c r="DQ86" i="28"/>
  <c r="DR86" i="28"/>
  <c r="DS86" i="28"/>
  <c r="DU86" i="28"/>
  <c r="DV86" i="28"/>
  <c r="DW86" i="28"/>
  <c r="DX86" i="28"/>
  <c r="DZ86" i="28"/>
  <c r="EA86" i="28"/>
  <c r="EB86" i="28"/>
  <c r="EC86" i="28"/>
  <c r="EE86" i="28"/>
  <c r="EF86" i="28"/>
  <c r="EG86" i="28"/>
  <c r="EH86" i="28"/>
  <c r="EJ86" i="28"/>
  <c r="EK86" i="28"/>
  <c r="EL86" i="28"/>
  <c r="EM86" i="28"/>
  <c r="EO86" i="28"/>
  <c r="EP86" i="28"/>
  <c r="EQ86" i="28"/>
  <c r="ER86" i="28"/>
  <c r="ET86" i="28"/>
  <c r="EU86" i="28"/>
  <c r="EV86" i="28"/>
  <c r="EW86" i="28"/>
  <c r="EY86" i="28"/>
  <c r="EZ86" i="28"/>
  <c r="FA86" i="28"/>
  <c r="FB86" i="28"/>
  <c r="FD86" i="28"/>
  <c r="FE86" i="28"/>
  <c r="FF86" i="28"/>
  <c r="FG86" i="28"/>
  <c r="FI86" i="28"/>
  <c r="FJ86" i="28"/>
  <c r="FK86" i="28"/>
  <c r="FL86" i="28"/>
  <c r="FN86" i="28"/>
  <c r="FO86" i="28"/>
  <c r="FP86" i="28"/>
  <c r="FQ86" i="28"/>
  <c r="FS86" i="28"/>
  <c r="FT86" i="28"/>
  <c r="FU86" i="28"/>
  <c r="FV86" i="28"/>
  <c r="FX86" i="28"/>
  <c r="FY86" i="28"/>
  <c r="FZ86" i="28"/>
  <c r="GA86" i="28"/>
  <c r="GC86" i="28"/>
  <c r="GD86" i="28"/>
  <c r="GE86" i="28"/>
  <c r="GF86" i="28"/>
  <c r="GH86" i="28"/>
  <c r="GI86" i="28"/>
  <c r="GJ86" i="28"/>
  <c r="GK86" i="28"/>
  <c r="GM86" i="28"/>
  <c r="GN86" i="28"/>
  <c r="GO86" i="28"/>
  <c r="GP86" i="28"/>
  <c r="GR86" i="28"/>
  <c r="GS86" i="28"/>
  <c r="GT86" i="28"/>
  <c r="GU86" i="28"/>
  <c r="GW86" i="28"/>
  <c r="GX86" i="28"/>
  <c r="GY86" i="28"/>
  <c r="GZ86" i="28"/>
  <c r="HB86" i="28"/>
  <c r="HC86" i="28"/>
  <c r="HD86" i="28"/>
  <c r="HE86" i="28"/>
  <c r="HG86" i="28"/>
  <c r="HH86" i="28"/>
  <c r="HI86" i="28"/>
  <c r="HJ86" i="28"/>
  <c r="HL86" i="28"/>
  <c r="HM86" i="28"/>
  <c r="HN86" i="28"/>
  <c r="HO86" i="28"/>
  <c r="HQ86" i="28"/>
  <c r="HR86" i="28"/>
  <c r="HS86" i="28"/>
  <c r="HT86" i="28"/>
  <c r="HV86" i="28"/>
  <c r="HW86" i="28"/>
  <c r="HX86" i="28"/>
  <c r="HY86" i="28"/>
  <c r="IA86" i="28"/>
  <c r="IB86" i="28"/>
  <c r="IC86" i="28"/>
  <c r="ID86" i="28"/>
  <c r="IF86" i="28"/>
  <c r="IG86" i="28"/>
  <c r="IH86" i="28"/>
  <c r="II86" i="28"/>
  <c r="IK86" i="28"/>
  <c r="IL86" i="28"/>
  <c r="IM86" i="28"/>
  <c r="IN86" i="28"/>
  <c r="IP86" i="28"/>
  <c r="IQ86" i="28"/>
  <c r="IR86" i="28"/>
  <c r="IS86" i="28"/>
  <c r="IU86" i="28"/>
  <c r="IV86" i="28"/>
  <c r="IW86" i="28"/>
  <c r="IX86" i="28"/>
  <c r="IZ86" i="28"/>
  <c r="JA86" i="28"/>
  <c r="JB86" i="28"/>
  <c r="JC86" i="28"/>
  <c r="JE86" i="28"/>
  <c r="JF86" i="28"/>
  <c r="JG86" i="28"/>
  <c r="JH86" i="28"/>
  <c r="JJ86" i="28"/>
  <c r="JK86" i="28"/>
  <c r="JL86" i="28"/>
  <c r="JM86" i="28"/>
  <c r="JO86" i="28"/>
  <c r="JP86" i="28"/>
  <c r="JQ86" i="28"/>
  <c r="JR86" i="28"/>
  <c r="JT86" i="28"/>
  <c r="JU86" i="28"/>
  <c r="JV86" i="28"/>
  <c r="JW86" i="28"/>
  <c r="JY86" i="28"/>
  <c r="JZ86" i="28"/>
  <c r="KA86" i="28"/>
  <c r="KB86" i="28"/>
  <c r="KD86" i="28"/>
  <c r="KE86" i="28"/>
  <c r="KF86" i="28"/>
  <c r="KG86" i="28"/>
  <c r="KI86" i="28"/>
  <c r="KJ86" i="28"/>
  <c r="KK86" i="28"/>
  <c r="KL86" i="28"/>
  <c r="KN86" i="28"/>
  <c r="KO86" i="28"/>
  <c r="KP86" i="28"/>
  <c r="KQ86" i="28"/>
  <c r="KS86" i="28"/>
  <c r="KT86" i="28"/>
  <c r="KU86" i="28"/>
  <c r="KV86" i="28"/>
  <c r="KX86" i="28"/>
  <c r="KY86" i="28"/>
  <c r="KZ86" i="28"/>
  <c r="LA86" i="28"/>
  <c r="LC86" i="28"/>
  <c r="LD86" i="28"/>
  <c r="LE86" i="28"/>
  <c r="LF86" i="28"/>
  <c r="LH86" i="28"/>
  <c r="LI86" i="28"/>
  <c r="LJ86" i="28"/>
  <c r="LK86" i="28"/>
  <c r="LM86" i="28"/>
  <c r="LN86" i="28"/>
  <c r="LO86" i="28"/>
  <c r="LP86" i="28"/>
  <c r="LR86" i="28"/>
  <c r="LS86" i="28"/>
  <c r="LT86" i="28"/>
  <c r="LU86" i="28"/>
  <c r="LW86" i="28"/>
  <c r="LX86" i="28"/>
  <c r="LY86" i="28"/>
  <c r="LZ86" i="28"/>
  <c r="MB86" i="28"/>
  <c r="MC86" i="28"/>
  <c r="MD86" i="28"/>
  <c r="ME86" i="28"/>
  <c r="MG86" i="28"/>
  <c r="MH86" i="28"/>
  <c r="MI86" i="28"/>
  <c r="MJ86" i="28"/>
  <c r="ML86" i="28"/>
  <c r="MM86" i="28"/>
  <c r="MN86" i="28"/>
  <c r="MO86" i="28"/>
  <c r="MQ86" i="28"/>
  <c r="MR86" i="28"/>
  <c r="MS86" i="28"/>
  <c r="MT86" i="28"/>
  <c r="MV86" i="28"/>
  <c r="MW86" i="28"/>
  <c r="MX86" i="28"/>
  <c r="MY86" i="28"/>
  <c r="NA86" i="28"/>
  <c r="NB86" i="28"/>
  <c r="NC86" i="28"/>
  <c r="ND86" i="28"/>
  <c r="NF86" i="28"/>
  <c r="NG86" i="28"/>
  <c r="NH86" i="28"/>
  <c r="NI86" i="28"/>
  <c r="NK86" i="28"/>
  <c r="NL86" i="28"/>
  <c r="NM86" i="28"/>
  <c r="NN86" i="28"/>
  <c r="NP86" i="28"/>
  <c r="NQ86" i="28"/>
  <c r="NR86" i="28"/>
  <c r="NS86" i="28"/>
  <c r="NU86" i="28"/>
  <c r="NV86" i="28"/>
  <c r="NW86" i="28"/>
  <c r="NX86" i="28"/>
  <c r="NZ86" i="28"/>
  <c r="OA86" i="28"/>
  <c r="OB86" i="28"/>
  <c r="OC86" i="28"/>
  <c r="OE86" i="28"/>
  <c r="OF86" i="28"/>
  <c r="OG86" i="28"/>
  <c r="OH86" i="28"/>
  <c r="OJ86" i="28"/>
  <c r="OK86" i="28"/>
  <c r="OL86" i="28"/>
  <c r="OM86" i="28"/>
  <c r="OO86" i="28"/>
  <c r="OP86" i="28"/>
  <c r="OQ86" i="28"/>
  <c r="OR86" i="28"/>
  <c r="OT86" i="28"/>
  <c r="OU86" i="28"/>
  <c r="OV86" i="28"/>
  <c r="OW86" i="28"/>
  <c r="OY86" i="28"/>
  <c r="OZ86" i="28"/>
  <c r="PA86" i="28"/>
  <c r="PB86" i="28"/>
  <c r="PD86" i="28"/>
  <c r="PE86" i="28"/>
  <c r="PF86" i="28"/>
  <c r="PG86" i="28"/>
  <c r="PI86" i="28"/>
  <c r="PJ86" i="28"/>
  <c r="PK86" i="28"/>
  <c r="PL86" i="28"/>
  <c r="PN86" i="28"/>
  <c r="PO86" i="28"/>
  <c r="PP86" i="28"/>
  <c r="PQ86" i="28"/>
  <c r="PS86" i="28"/>
  <c r="PT86" i="28"/>
  <c r="PU86" i="28"/>
  <c r="PV86" i="28"/>
  <c r="PX86" i="28"/>
  <c r="PY86" i="28"/>
  <c r="PZ86" i="28"/>
  <c r="QA86" i="28"/>
  <c r="QC86" i="28"/>
  <c r="QD86" i="28"/>
  <c r="QE86" i="28"/>
  <c r="QF86" i="28"/>
  <c r="QH86" i="28"/>
  <c r="QI86" i="28"/>
  <c r="QJ86" i="28"/>
  <c r="QK86" i="28"/>
  <c r="QM86" i="28"/>
  <c r="QN86" i="28"/>
  <c r="QO86" i="28"/>
  <c r="QP86" i="28"/>
  <c r="QR86" i="28"/>
  <c r="QS86" i="28"/>
  <c r="QT86" i="28"/>
  <c r="QU86" i="28"/>
  <c r="QW86" i="28"/>
  <c r="QX86" i="28"/>
  <c r="QY86" i="28"/>
  <c r="QZ86" i="28"/>
  <c r="RB86" i="28"/>
  <c r="RC86" i="28"/>
  <c r="RD86" i="28"/>
  <c r="RE86" i="28"/>
  <c r="RG86" i="28"/>
  <c r="RH86" i="28"/>
  <c r="RI86" i="28"/>
  <c r="RJ86" i="28"/>
  <c r="RL86" i="28"/>
  <c r="RM86" i="28"/>
  <c r="RN86" i="28"/>
  <c r="RO86" i="28"/>
  <c r="RQ86" i="28"/>
  <c r="RR86" i="28"/>
  <c r="RS86" i="28"/>
  <c r="RT86" i="28"/>
  <c r="RV86" i="28"/>
  <c r="RW86" i="28"/>
  <c r="RX86" i="28"/>
  <c r="RY86" i="28"/>
  <c r="SA86" i="28"/>
  <c r="AD88" i="28"/>
  <c r="AE88" i="28"/>
  <c r="AF88" i="28"/>
  <c r="AI88" i="28"/>
  <c r="AJ88" i="28"/>
  <c r="AK88" i="28"/>
  <c r="AN88" i="28"/>
  <c r="AO88" i="28"/>
  <c r="AP88" i="28"/>
  <c r="AQ88" i="28"/>
  <c r="AS88" i="28"/>
  <c r="AT88" i="28"/>
  <c r="AU88" i="28"/>
  <c r="AV88" i="28"/>
  <c r="AX88" i="28"/>
  <c r="AY88" i="28"/>
  <c r="AZ88" i="28"/>
  <c r="BA88" i="28"/>
  <c r="BC88" i="28"/>
  <c r="BD88" i="28"/>
  <c r="BE88" i="28"/>
  <c r="BF88" i="28"/>
  <c r="BH88" i="28"/>
  <c r="BI88" i="28"/>
  <c r="BJ88" i="28"/>
  <c r="BK88" i="28"/>
  <c r="BM88" i="28"/>
  <c r="BN88" i="28"/>
  <c r="BO88" i="28"/>
  <c r="BP88" i="28"/>
  <c r="BR88" i="28"/>
  <c r="BS88" i="28"/>
  <c r="BT88" i="28"/>
  <c r="BU88" i="28"/>
  <c r="BW88" i="28"/>
  <c r="BX88" i="28"/>
  <c r="BY88" i="28"/>
  <c r="BZ88" i="28"/>
  <c r="CB88" i="28"/>
  <c r="CC88" i="28"/>
  <c r="CD88" i="28"/>
  <c r="CE88" i="28"/>
  <c r="CG88" i="28"/>
  <c r="CH88" i="28"/>
  <c r="CI88" i="28"/>
  <c r="CJ88" i="28"/>
  <c r="CL88" i="28"/>
  <c r="CM88" i="28"/>
  <c r="CN88" i="28"/>
  <c r="CO88" i="28"/>
  <c r="CQ88" i="28"/>
  <c r="CR88" i="28"/>
  <c r="CS88" i="28"/>
  <c r="CT88" i="28"/>
  <c r="CV88" i="28"/>
  <c r="CW88" i="28"/>
  <c r="CX88" i="28"/>
  <c r="CY88" i="28"/>
  <c r="DA88" i="28"/>
  <c r="DB88" i="28"/>
  <c r="DC88" i="28"/>
  <c r="DD88" i="28"/>
  <c r="DF88" i="28"/>
  <c r="DG88" i="28"/>
  <c r="DH88" i="28"/>
  <c r="DI88" i="28"/>
  <c r="DK88" i="28"/>
  <c r="DL88" i="28"/>
  <c r="DM88" i="28"/>
  <c r="DN88" i="28"/>
  <c r="DP88" i="28"/>
  <c r="DQ88" i="28"/>
  <c r="DR88" i="28"/>
  <c r="DS88" i="28"/>
  <c r="DU88" i="28"/>
  <c r="DV88" i="28"/>
  <c r="DW88" i="28"/>
  <c r="DX88" i="28"/>
  <c r="DZ88" i="28"/>
  <c r="EA88" i="28"/>
  <c r="EB88" i="28"/>
  <c r="EC88" i="28"/>
  <c r="EE88" i="28"/>
  <c r="EF88" i="28"/>
  <c r="EG88" i="28"/>
  <c r="EH88" i="28"/>
  <c r="EJ88" i="28"/>
  <c r="EK88" i="28"/>
  <c r="EL88" i="28"/>
  <c r="EM88" i="28"/>
  <c r="EO88" i="28"/>
  <c r="EP88" i="28"/>
  <c r="EQ88" i="28"/>
  <c r="ER88" i="28"/>
  <c r="ET88" i="28"/>
  <c r="EU88" i="28"/>
  <c r="EV88" i="28"/>
  <c r="EW88" i="28"/>
  <c r="EY88" i="28"/>
  <c r="EZ88" i="28"/>
  <c r="FA88" i="28"/>
  <c r="FB88" i="28"/>
  <c r="FD88" i="28"/>
  <c r="FE88" i="28"/>
  <c r="FF88" i="28"/>
  <c r="FG88" i="28"/>
  <c r="FI88" i="28"/>
  <c r="FJ88" i="28"/>
  <c r="FK88" i="28"/>
  <c r="FL88" i="28"/>
  <c r="FN88" i="28"/>
  <c r="FO88" i="28"/>
  <c r="FP88" i="28"/>
  <c r="FQ88" i="28"/>
  <c r="FS88" i="28"/>
  <c r="FT88" i="28"/>
  <c r="FU88" i="28"/>
  <c r="FV88" i="28"/>
  <c r="FX88" i="28"/>
  <c r="FY88" i="28"/>
  <c r="FZ88" i="28"/>
  <c r="GA88" i="28"/>
  <c r="GC88" i="28"/>
  <c r="GD88" i="28"/>
  <c r="GE88" i="28"/>
  <c r="GF88" i="28"/>
  <c r="GH88" i="28"/>
  <c r="GI88" i="28"/>
  <c r="GJ88" i="28"/>
  <c r="GK88" i="28"/>
  <c r="GM88" i="28"/>
  <c r="GN88" i="28"/>
  <c r="GO88" i="28"/>
  <c r="GP88" i="28"/>
  <c r="GR88" i="28"/>
  <c r="GS88" i="28"/>
  <c r="GT88" i="28"/>
  <c r="GU88" i="28"/>
  <c r="GW88" i="28"/>
  <c r="GX88" i="28"/>
  <c r="GY88" i="28"/>
  <c r="GZ88" i="28"/>
  <c r="HB88" i="28"/>
  <c r="HC88" i="28"/>
  <c r="HD88" i="28"/>
  <c r="HE88" i="28"/>
  <c r="HG88" i="28"/>
  <c r="HH88" i="28"/>
  <c r="HI88" i="28"/>
  <c r="HJ88" i="28"/>
  <c r="HL88" i="28"/>
  <c r="HM88" i="28"/>
  <c r="HN88" i="28"/>
  <c r="HO88" i="28"/>
  <c r="HQ88" i="28"/>
  <c r="HR88" i="28"/>
  <c r="HS88" i="28"/>
  <c r="HT88" i="28"/>
  <c r="HV88" i="28"/>
  <c r="HW88" i="28"/>
  <c r="HX88" i="28"/>
  <c r="HY88" i="28"/>
  <c r="IA88" i="28"/>
  <c r="IB88" i="28"/>
  <c r="IC88" i="28"/>
  <c r="ID88" i="28"/>
  <c r="IF88" i="28"/>
  <c r="IG88" i="28"/>
  <c r="IH88" i="28"/>
  <c r="II88" i="28"/>
  <c r="IK88" i="28"/>
  <c r="IL88" i="28"/>
  <c r="IM88" i="28"/>
  <c r="IN88" i="28"/>
  <c r="IP88" i="28"/>
  <c r="IQ88" i="28"/>
  <c r="IR88" i="28"/>
  <c r="IS88" i="28"/>
  <c r="IU88" i="28"/>
  <c r="IV88" i="28"/>
  <c r="IW88" i="28"/>
  <c r="IX88" i="28"/>
  <c r="IZ88" i="28"/>
  <c r="JA88" i="28"/>
  <c r="JB88" i="28"/>
  <c r="JC88" i="28"/>
  <c r="JE88" i="28"/>
  <c r="JF88" i="28"/>
  <c r="JG88" i="28"/>
  <c r="JH88" i="28"/>
  <c r="JJ88" i="28"/>
  <c r="JK88" i="28"/>
  <c r="JL88" i="28"/>
  <c r="JM88" i="28"/>
  <c r="JO88" i="28"/>
  <c r="JP88" i="28"/>
  <c r="JQ88" i="28"/>
  <c r="JR88" i="28"/>
  <c r="JT88" i="28"/>
  <c r="JU88" i="28"/>
  <c r="JV88" i="28"/>
  <c r="JW88" i="28"/>
  <c r="JY88" i="28"/>
  <c r="JZ88" i="28"/>
  <c r="KA88" i="28"/>
  <c r="KB88" i="28"/>
  <c r="KD88" i="28"/>
  <c r="KE88" i="28"/>
  <c r="KF88" i="28"/>
  <c r="KG88" i="28"/>
  <c r="KI88" i="28"/>
  <c r="KJ88" i="28"/>
  <c r="KK88" i="28"/>
  <c r="KL88" i="28"/>
  <c r="KN88" i="28"/>
  <c r="KO88" i="28"/>
  <c r="KP88" i="28"/>
  <c r="KQ88" i="28"/>
  <c r="KS88" i="28"/>
  <c r="KT88" i="28"/>
  <c r="KU88" i="28"/>
  <c r="KV88" i="28"/>
  <c r="KX88" i="28"/>
  <c r="KY88" i="28"/>
  <c r="KZ88" i="28"/>
  <c r="LA88" i="28"/>
  <c r="LC88" i="28"/>
  <c r="LD88" i="28"/>
  <c r="LE88" i="28"/>
  <c r="LF88" i="28"/>
  <c r="LH88" i="28"/>
  <c r="LI88" i="28"/>
  <c r="LJ88" i="28"/>
  <c r="LK88" i="28"/>
  <c r="LM88" i="28"/>
  <c r="LN88" i="28"/>
  <c r="LO88" i="28"/>
  <c r="LP88" i="28"/>
  <c r="LR88" i="28"/>
  <c r="LS88" i="28"/>
  <c r="LT88" i="28"/>
  <c r="LU88" i="28"/>
  <c r="LW88" i="28"/>
  <c r="LX88" i="28"/>
  <c r="LY88" i="28"/>
  <c r="LZ88" i="28"/>
  <c r="MB88" i="28"/>
  <c r="MC88" i="28"/>
  <c r="MD88" i="28"/>
  <c r="ME88" i="28"/>
  <c r="MG88" i="28"/>
  <c r="MH88" i="28"/>
  <c r="MI88" i="28"/>
  <c r="MJ88" i="28"/>
  <c r="ML88" i="28"/>
  <c r="MM88" i="28"/>
  <c r="MN88" i="28"/>
  <c r="MO88" i="28"/>
  <c r="MQ88" i="28"/>
  <c r="MR88" i="28"/>
  <c r="MS88" i="28"/>
  <c r="MT88" i="28"/>
  <c r="MV88" i="28"/>
  <c r="MW88" i="28"/>
  <c r="MX88" i="28"/>
  <c r="MY88" i="28"/>
  <c r="NA88" i="28"/>
  <c r="NB88" i="28"/>
  <c r="NC88" i="28"/>
  <c r="ND88" i="28"/>
  <c r="NF88" i="28"/>
  <c r="NG88" i="28"/>
  <c r="NH88" i="28"/>
  <c r="NI88" i="28"/>
  <c r="NK88" i="28"/>
  <c r="NL88" i="28"/>
  <c r="NM88" i="28"/>
  <c r="NN88" i="28"/>
  <c r="NP88" i="28"/>
  <c r="NQ88" i="28"/>
  <c r="NR88" i="28"/>
  <c r="NS88" i="28"/>
  <c r="NU88" i="28"/>
  <c r="NV88" i="28"/>
  <c r="NW88" i="28"/>
  <c r="NX88" i="28"/>
  <c r="NZ88" i="28"/>
  <c r="OA88" i="28"/>
  <c r="OB88" i="28"/>
  <c r="OC88" i="28"/>
  <c r="OE88" i="28"/>
  <c r="OF88" i="28"/>
  <c r="OG88" i="28"/>
  <c r="OH88" i="28"/>
  <c r="OJ88" i="28"/>
  <c r="OK88" i="28"/>
  <c r="OL88" i="28"/>
  <c r="OM88" i="28"/>
  <c r="OO88" i="28"/>
  <c r="OP88" i="28"/>
  <c r="OQ88" i="28"/>
  <c r="OR88" i="28"/>
  <c r="OT88" i="28"/>
  <c r="OU88" i="28"/>
  <c r="OV88" i="28"/>
  <c r="OW88" i="28"/>
  <c r="OY88" i="28"/>
  <c r="OZ88" i="28"/>
  <c r="PA88" i="28"/>
  <c r="PB88" i="28"/>
  <c r="PD88" i="28"/>
  <c r="PE88" i="28"/>
  <c r="PF88" i="28"/>
  <c r="PG88" i="28"/>
  <c r="PI88" i="28"/>
  <c r="PJ88" i="28"/>
  <c r="PK88" i="28"/>
  <c r="PL88" i="28"/>
  <c r="PN88" i="28"/>
  <c r="PO88" i="28"/>
  <c r="PP88" i="28"/>
  <c r="PQ88" i="28"/>
  <c r="PS88" i="28"/>
  <c r="PT88" i="28"/>
  <c r="PU88" i="28"/>
  <c r="PV88" i="28"/>
  <c r="PX88" i="28"/>
  <c r="PY88" i="28"/>
  <c r="PZ88" i="28"/>
  <c r="QA88" i="28"/>
  <c r="QC88" i="28"/>
  <c r="QD88" i="28"/>
  <c r="QE88" i="28"/>
  <c r="QF88" i="28"/>
  <c r="QH88" i="28"/>
  <c r="QI88" i="28"/>
  <c r="QJ88" i="28"/>
  <c r="QK88" i="28"/>
  <c r="QM88" i="28"/>
  <c r="QN88" i="28"/>
  <c r="QO88" i="28"/>
  <c r="QP88" i="28"/>
  <c r="QR88" i="28"/>
  <c r="QS88" i="28"/>
  <c r="QT88" i="28"/>
  <c r="QU88" i="28"/>
  <c r="QW88" i="28"/>
  <c r="QX88" i="28"/>
  <c r="QY88" i="28"/>
  <c r="QZ88" i="28"/>
  <c r="RB88" i="28"/>
  <c r="RC88" i="28"/>
  <c r="RD88" i="28"/>
  <c r="RE88" i="28"/>
  <c r="RG88" i="28"/>
  <c r="RH88" i="28"/>
  <c r="RI88" i="28"/>
  <c r="RJ88" i="28"/>
  <c r="RL88" i="28"/>
  <c r="RM88" i="28"/>
  <c r="RN88" i="28"/>
  <c r="RO88" i="28"/>
  <c r="RQ88" i="28"/>
  <c r="RR88" i="28"/>
  <c r="RS88" i="28"/>
  <c r="RT88" i="28"/>
  <c r="RV88" i="28"/>
  <c r="RW88" i="28"/>
  <c r="RX88" i="28"/>
  <c r="RY88" i="28"/>
  <c r="SA88" i="28"/>
  <c r="AD89" i="28"/>
  <c r="AE89" i="28"/>
  <c r="AF89" i="28"/>
  <c r="AI89" i="28"/>
  <c r="AJ89" i="28"/>
  <c r="AK89" i="28"/>
  <c r="AN89" i="28"/>
  <c r="AO89" i="28"/>
  <c r="AP89" i="28"/>
  <c r="AQ89" i="28"/>
  <c r="AS89" i="28"/>
  <c r="AT89" i="28"/>
  <c r="AU89" i="28"/>
  <c r="AV89" i="28"/>
  <c r="AX89" i="28"/>
  <c r="AY89" i="28"/>
  <c r="AZ89" i="28"/>
  <c r="BA89" i="28"/>
  <c r="BC89" i="28"/>
  <c r="BD89" i="28"/>
  <c r="BE89" i="28"/>
  <c r="BF89" i="28"/>
  <c r="BH89" i="28"/>
  <c r="BI89" i="28"/>
  <c r="BJ89" i="28"/>
  <c r="BK89" i="28"/>
  <c r="BM89" i="28"/>
  <c r="BN89" i="28"/>
  <c r="BO89" i="28"/>
  <c r="BP89" i="28"/>
  <c r="BR89" i="28"/>
  <c r="BS89" i="28"/>
  <c r="BT89" i="28"/>
  <c r="BU89" i="28"/>
  <c r="BW89" i="28"/>
  <c r="BX89" i="28"/>
  <c r="BY89" i="28"/>
  <c r="BZ89" i="28"/>
  <c r="CB89" i="28"/>
  <c r="CC89" i="28"/>
  <c r="CD89" i="28"/>
  <c r="CE89" i="28"/>
  <c r="CG89" i="28"/>
  <c r="CH89" i="28"/>
  <c r="CI89" i="28"/>
  <c r="CJ89" i="28"/>
  <c r="CL89" i="28"/>
  <c r="CM89" i="28"/>
  <c r="CN89" i="28"/>
  <c r="CO89" i="28"/>
  <c r="CQ89" i="28"/>
  <c r="CR89" i="28"/>
  <c r="CS89" i="28"/>
  <c r="CT89" i="28"/>
  <c r="CV89" i="28"/>
  <c r="CW89" i="28"/>
  <c r="CX89" i="28"/>
  <c r="CY89" i="28"/>
  <c r="DA89" i="28"/>
  <c r="DB89" i="28"/>
  <c r="DC89" i="28"/>
  <c r="DD89" i="28"/>
  <c r="DF89" i="28"/>
  <c r="DG89" i="28"/>
  <c r="DH89" i="28"/>
  <c r="DI89" i="28"/>
  <c r="DK89" i="28"/>
  <c r="DL89" i="28"/>
  <c r="DM89" i="28"/>
  <c r="DN89" i="28"/>
  <c r="DP89" i="28"/>
  <c r="DQ89" i="28"/>
  <c r="DR89" i="28"/>
  <c r="DS89" i="28"/>
  <c r="DU89" i="28"/>
  <c r="DV89" i="28"/>
  <c r="DW89" i="28"/>
  <c r="DX89" i="28"/>
  <c r="DZ89" i="28"/>
  <c r="EA89" i="28"/>
  <c r="EB89" i="28"/>
  <c r="EC89" i="28"/>
  <c r="EE89" i="28"/>
  <c r="EF89" i="28"/>
  <c r="EG89" i="28"/>
  <c r="EH89" i="28"/>
  <c r="EJ89" i="28"/>
  <c r="EK89" i="28"/>
  <c r="EL89" i="28"/>
  <c r="EM89" i="28"/>
  <c r="EO89" i="28"/>
  <c r="EP89" i="28"/>
  <c r="EQ89" i="28"/>
  <c r="ER89" i="28"/>
  <c r="ET89" i="28"/>
  <c r="EU89" i="28"/>
  <c r="EV89" i="28"/>
  <c r="EW89" i="28"/>
  <c r="EY89" i="28"/>
  <c r="EZ89" i="28"/>
  <c r="FA89" i="28"/>
  <c r="FB89" i="28"/>
  <c r="FD89" i="28"/>
  <c r="FE89" i="28"/>
  <c r="FF89" i="28"/>
  <c r="FG89" i="28"/>
  <c r="FI89" i="28"/>
  <c r="FJ89" i="28"/>
  <c r="FK89" i="28"/>
  <c r="FL89" i="28"/>
  <c r="FN89" i="28"/>
  <c r="FO89" i="28"/>
  <c r="FP89" i="28"/>
  <c r="FQ89" i="28"/>
  <c r="FS89" i="28"/>
  <c r="FT89" i="28"/>
  <c r="FU89" i="28"/>
  <c r="FV89" i="28"/>
  <c r="FX89" i="28"/>
  <c r="FY89" i="28"/>
  <c r="FZ89" i="28"/>
  <c r="GA89" i="28"/>
  <c r="GC89" i="28"/>
  <c r="GD89" i="28"/>
  <c r="GE89" i="28"/>
  <c r="GF89" i="28"/>
  <c r="GH89" i="28"/>
  <c r="GI89" i="28"/>
  <c r="GJ89" i="28"/>
  <c r="GK89" i="28"/>
  <c r="GM89" i="28"/>
  <c r="GN89" i="28"/>
  <c r="GO89" i="28"/>
  <c r="GP89" i="28"/>
  <c r="GR89" i="28"/>
  <c r="GS89" i="28"/>
  <c r="GT89" i="28"/>
  <c r="GU89" i="28"/>
  <c r="GW89" i="28"/>
  <c r="GX89" i="28"/>
  <c r="GY89" i="28"/>
  <c r="GZ89" i="28"/>
  <c r="HB89" i="28"/>
  <c r="HC89" i="28"/>
  <c r="HD89" i="28"/>
  <c r="HE89" i="28"/>
  <c r="HG89" i="28"/>
  <c r="HH89" i="28"/>
  <c r="HI89" i="28"/>
  <c r="HJ89" i="28"/>
  <c r="HL89" i="28"/>
  <c r="HM89" i="28"/>
  <c r="HN89" i="28"/>
  <c r="HO89" i="28"/>
  <c r="HQ89" i="28"/>
  <c r="HR89" i="28"/>
  <c r="HS89" i="28"/>
  <c r="HT89" i="28"/>
  <c r="HV89" i="28"/>
  <c r="HW89" i="28"/>
  <c r="HX89" i="28"/>
  <c r="HY89" i="28"/>
  <c r="IA89" i="28"/>
  <c r="IB89" i="28"/>
  <c r="IC89" i="28"/>
  <c r="ID89" i="28"/>
  <c r="IF89" i="28"/>
  <c r="IG89" i="28"/>
  <c r="IH89" i="28"/>
  <c r="II89" i="28"/>
  <c r="IK89" i="28"/>
  <c r="IL89" i="28"/>
  <c r="IM89" i="28"/>
  <c r="IN89" i="28"/>
  <c r="IP89" i="28"/>
  <c r="IQ89" i="28"/>
  <c r="IR89" i="28"/>
  <c r="IS89" i="28"/>
  <c r="IU89" i="28"/>
  <c r="IV89" i="28"/>
  <c r="IW89" i="28"/>
  <c r="IX89" i="28"/>
  <c r="IZ89" i="28"/>
  <c r="JA89" i="28"/>
  <c r="JB89" i="28"/>
  <c r="JC89" i="28"/>
  <c r="JE89" i="28"/>
  <c r="JF89" i="28"/>
  <c r="JG89" i="28"/>
  <c r="JH89" i="28"/>
  <c r="JJ89" i="28"/>
  <c r="JK89" i="28"/>
  <c r="JL89" i="28"/>
  <c r="JM89" i="28"/>
  <c r="JO89" i="28"/>
  <c r="JP89" i="28"/>
  <c r="JQ89" i="28"/>
  <c r="JR89" i="28"/>
  <c r="JT89" i="28"/>
  <c r="JU89" i="28"/>
  <c r="JV89" i="28"/>
  <c r="JW89" i="28"/>
  <c r="JY89" i="28"/>
  <c r="JZ89" i="28"/>
  <c r="KA89" i="28"/>
  <c r="KB89" i="28"/>
  <c r="KD89" i="28"/>
  <c r="KE89" i="28"/>
  <c r="KF89" i="28"/>
  <c r="KG89" i="28"/>
  <c r="KI89" i="28"/>
  <c r="KJ89" i="28"/>
  <c r="KK89" i="28"/>
  <c r="KL89" i="28"/>
  <c r="KN89" i="28"/>
  <c r="KO89" i="28"/>
  <c r="KP89" i="28"/>
  <c r="KQ89" i="28"/>
  <c r="KS89" i="28"/>
  <c r="KT89" i="28"/>
  <c r="KU89" i="28"/>
  <c r="KV89" i="28"/>
  <c r="KX89" i="28"/>
  <c r="KY89" i="28"/>
  <c r="KZ89" i="28"/>
  <c r="LA89" i="28"/>
  <c r="LC89" i="28"/>
  <c r="LD89" i="28"/>
  <c r="LE89" i="28"/>
  <c r="LF89" i="28"/>
  <c r="LH89" i="28"/>
  <c r="LI89" i="28"/>
  <c r="LJ89" i="28"/>
  <c r="LK89" i="28"/>
  <c r="LM89" i="28"/>
  <c r="LN89" i="28"/>
  <c r="LO89" i="28"/>
  <c r="LP89" i="28"/>
  <c r="LR89" i="28"/>
  <c r="LS89" i="28"/>
  <c r="LT89" i="28"/>
  <c r="LU89" i="28"/>
  <c r="LW89" i="28"/>
  <c r="LX89" i="28"/>
  <c r="LY89" i="28"/>
  <c r="LZ89" i="28"/>
  <c r="MB89" i="28"/>
  <c r="MC89" i="28"/>
  <c r="MD89" i="28"/>
  <c r="ME89" i="28"/>
  <c r="MG89" i="28"/>
  <c r="MH89" i="28"/>
  <c r="MI89" i="28"/>
  <c r="MJ89" i="28"/>
  <c r="ML89" i="28"/>
  <c r="MM89" i="28"/>
  <c r="MN89" i="28"/>
  <c r="MO89" i="28"/>
  <c r="MQ89" i="28"/>
  <c r="MR89" i="28"/>
  <c r="MS89" i="28"/>
  <c r="MT89" i="28"/>
  <c r="MV89" i="28"/>
  <c r="MW89" i="28"/>
  <c r="MX89" i="28"/>
  <c r="MY89" i="28"/>
  <c r="NA89" i="28"/>
  <c r="NB89" i="28"/>
  <c r="NC89" i="28"/>
  <c r="ND89" i="28"/>
  <c r="NF89" i="28"/>
  <c r="NG89" i="28"/>
  <c r="NH89" i="28"/>
  <c r="NI89" i="28"/>
  <c r="NK89" i="28"/>
  <c r="NL89" i="28"/>
  <c r="NM89" i="28"/>
  <c r="NN89" i="28"/>
  <c r="NP89" i="28"/>
  <c r="NQ89" i="28"/>
  <c r="NR89" i="28"/>
  <c r="NS89" i="28"/>
  <c r="NU89" i="28"/>
  <c r="NV89" i="28"/>
  <c r="NW89" i="28"/>
  <c r="NX89" i="28"/>
  <c r="NZ89" i="28"/>
  <c r="OA89" i="28"/>
  <c r="OB89" i="28"/>
  <c r="OC89" i="28"/>
  <c r="OE89" i="28"/>
  <c r="OF89" i="28"/>
  <c r="OG89" i="28"/>
  <c r="OH89" i="28"/>
  <c r="OJ89" i="28"/>
  <c r="OK89" i="28"/>
  <c r="OL89" i="28"/>
  <c r="OM89" i="28"/>
  <c r="OO89" i="28"/>
  <c r="OP89" i="28"/>
  <c r="OQ89" i="28"/>
  <c r="OR89" i="28"/>
  <c r="OT89" i="28"/>
  <c r="OU89" i="28"/>
  <c r="OV89" i="28"/>
  <c r="OW89" i="28"/>
  <c r="OY89" i="28"/>
  <c r="OZ89" i="28"/>
  <c r="PA89" i="28"/>
  <c r="PB89" i="28"/>
  <c r="PD89" i="28"/>
  <c r="PE89" i="28"/>
  <c r="PF89" i="28"/>
  <c r="PG89" i="28"/>
  <c r="PI89" i="28"/>
  <c r="PJ89" i="28"/>
  <c r="PK89" i="28"/>
  <c r="PL89" i="28"/>
  <c r="PN89" i="28"/>
  <c r="PO89" i="28"/>
  <c r="PP89" i="28"/>
  <c r="PQ89" i="28"/>
  <c r="PS89" i="28"/>
  <c r="PT89" i="28"/>
  <c r="PU89" i="28"/>
  <c r="PV89" i="28"/>
  <c r="PX89" i="28"/>
  <c r="PY89" i="28"/>
  <c r="PZ89" i="28"/>
  <c r="QA89" i="28"/>
  <c r="QC89" i="28"/>
  <c r="QD89" i="28"/>
  <c r="QE89" i="28"/>
  <c r="QF89" i="28"/>
  <c r="QH89" i="28"/>
  <c r="QI89" i="28"/>
  <c r="QJ89" i="28"/>
  <c r="QK89" i="28"/>
  <c r="QM89" i="28"/>
  <c r="QN89" i="28"/>
  <c r="QO89" i="28"/>
  <c r="QP89" i="28"/>
  <c r="QR89" i="28"/>
  <c r="QS89" i="28"/>
  <c r="QT89" i="28"/>
  <c r="QU89" i="28"/>
  <c r="QW89" i="28"/>
  <c r="QX89" i="28"/>
  <c r="QY89" i="28"/>
  <c r="QZ89" i="28"/>
  <c r="RB89" i="28"/>
  <c r="RC89" i="28"/>
  <c r="RD89" i="28"/>
  <c r="RE89" i="28"/>
  <c r="RG89" i="28"/>
  <c r="RH89" i="28"/>
  <c r="RI89" i="28"/>
  <c r="RJ89" i="28"/>
  <c r="RL89" i="28"/>
  <c r="RM89" i="28"/>
  <c r="RN89" i="28"/>
  <c r="RO89" i="28"/>
  <c r="RQ89" i="28"/>
  <c r="RR89" i="28"/>
  <c r="RS89" i="28"/>
  <c r="RT89" i="28"/>
  <c r="RV89" i="28"/>
  <c r="RW89" i="28"/>
  <c r="RX89" i="28"/>
  <c r="RY89" i="28"/>
  <c r="SA89" i="28"/>
  <c r="AD91" i="28"/>
  <c r="AE91" i="28"/>
  <c r="AF91" i="28"/>
  <c r="AI91" i="28"/>
  <c r="AJ91" i="28"/>
  <c r="AK91" i="28"/>
  <c r="AN91" i="28"/>
  <c r="AO91" i="28"/>
  <c r="AP91" i="28"/>
  <c r="AQ91" i="28"/>
  <c r="AS91" i="28"/>
  <c r="AT91" i="28"/>
  <c r="AU91" i="28"/>
  <c r="AV91" i="28"/>
  <c r="AX91" i="28"/>
  <c r="AY91" i="28"/>
  <c r="AZ91" i="28"/>
  <c r="BA91" i="28"/>
  <c r="BC91" i="28"/>
  <c r="BD91" i="28"/>
  <c r="BE91" i="28"/>
  <c r="BF91" i="28"/>
  <c r="BH91" i="28"/>
  <c r="BI91" i="28"/>
  <c r="BJ91" i="28"/>
  <c r="BK91" i="28"/>
  <c r="BM91" i="28"/>
  <c r="BN91" i="28"/>
  <c r="BO91" i="28"/>
  <c r="BP91" i="28"/>
  <c r="BR91" i="28"/>
  <c r="BS91" i="28"/>
  <c r="BT91" i="28"/>
  <c r="BU91" i="28"/>
  <c r="BW91" i="28"/>
  <c r="BX91" i="28"/>
  <c r="BY91" i="28"/>
  <c r="BZ91" i="28"/>
  <c r="CB91" i="28"/>
  <c r="CC91" i="28"/>
  <c r="CD91" i="28"/>
  <c r="CE91" i="28"/>
  <c r="CG91" i="28"/>
  <c r="CH91" i="28"/>
  <c r="CI91" i="28"/>
  <c r="CJ91" i="28"/>
  <c r="CL91" i="28"/>
  <c r="CM91" i="28"/>
  <c r="CN91" i="28"/>
  <c r="CO91" i="28"/>
  <c r="CQ91" i="28"/>
  <c r="CR91" i="28"/>
  <c r="CS91" i="28"/>
  <c r="CT91" i="28"/>
  <c r="CV91" i="28"/>
  <c r="CW91" i="28"/>
  <c r="CX91" i="28"/>
  <c r="CY91" i="28"/>
  <c r="DA91" i="28"/>
  <c r="DB91" i="28"/>
  <c r="DC91" i="28"/>
  <c r="DD91" i="28"/>
  <c r="DF91" i="28"/>
  <c r="DG91" i="28"/>
  <c r="DH91" i="28"/>
  <c r="DI91" i="28"/>
  <c r="DK91" i="28"/>
  <c r="DL91" i="28"/>
  <c r="DM91" i="28"/>
  <c r="DN91" i="28"/>
  <c r="DP91" i="28"/>
  <c r="DQ91" i="28"/>
  <c r="DR91" i="28"/>
  <c r="DS91" i="28"/>
  <c r="DU91" i="28"/>
  <c r="DV91" i="28"/>
  <c r="DW91" i="28"/>
  <c r="DX91" i="28"/>
  <c r="DZ91" i="28"/>
  <c r="EA91" i="28"/>
  <c r="EB91" i="28"/>
  <c r="EC91" i="28"/>
  <c r="EE91" i="28"/>
  <c r="EF91" i="28"/>
  <c r="EG91" i="28"/>
  <c r="EH91" i="28"/>
  <c r="EJ91" i="28"/>
  <c r="EK91" i="28"/>
  <c r="EL91" i="28"/>
  <c r="EM91" i="28"/>
  <c r="EO91" i="28"/>
  <c r="EP91" i="28"/>
  <c r="EQ91" i="28"/>
  <c r="ER91" i="28"/>
  <c r="ET91" i="28"/>
  <c r="EU91" i="28"/>
  <c r="EV91" i="28"/>
  <c r="EW91" i="28"/>
  <c r="EY91" i="28"/>
  <c r="EZ91" i="28"/>
  <c r="FA91" i="28"/>
  <c r="FB91" i="28"/>
  <c r="FD91" i="28"/>
  <c r="FE91" i="28"/>
  <c r="FF91" i="28"/>
  <c r="FG91" i="28"/>
  <c r="FI91" i="28"/>
  <c r="FJ91" i="28"/>
  <c r="FK91" i="28"/>
  <c r="FL91" i="28"/>
  <c r="FN91" i="28"/>
  <c r="FO91" i="28"/>
  <c r="FP91" i="28"/>
  <c r="FQ91" i="28"/>
  <c r="FS91" i="28"/>
  <c r="FT91" i="28"/>
  <c r="FU91" i="28"/>
  <c r="FV91" i="28"/>
  <c r="FX91" i="28"/>
  <c r="FY91" i="28"/>
  <c r="FZ91" i="28"/>
  <c r="GA91" i="28"/>
  <c r="GC91" i="28"/>
  <c r="GD91" i="28"/>
  <c r="GE91" i="28"/>
  <c r="GF91" i="28"/>
  <c r="GH91" i="28"/>
  <c r="GI91" i="28"/>
  <c r="GJ91" i="28"/>
  <c r="GK91" i="28"/>
  <c r="GM91" i="28"/>
  <c r="GN91" i="28"/>
  <c r="GO91" i="28"/>
  <c r="GP91" i="28"/>
  <c r="GR91" i="28"/>
  <c r="GS91" i="28"/>
  <c r="GT91" i="28"/>
  <c r="GU91" i="28"/>
  <c r="GW91" i="28"/>
  <c r="GX91" i="28"/>
  <c r="GY91" i="28"/>
  <c r="GZ91" i="28"/>
  <c r="HB91" i="28"/>
  <c r="HC91" i="28"/>
  <c r="HD91" i="28"/>
  <c r="HE91" i="28"/>
  <c r="HG91" i="28"/>
  <c r="HH91" i="28"/>
  <c r="HI91" i="28"/>
  <c r="HJ91" i="28"/>
  <c r="HL91" i="28"/>
  <c r="HM91" i="28"/>
  <c r="HN91" i="28"/>
  <c r="HO91" i="28"/>
  <c r="HQ91" i="28"/>
  <c r="HR91" i="28"/>
  <c r="HS91" i="28"/>
  <c r="HT91" i="28"/>
  <c r="HV91" i="28"/>
  <c r="HW91" i="28"/>
  <c r="HX91" i="28"/>
  <c r="HY91" i="28"/>
  <c r="IA91" i="28"/>
  <c r="IB91" i="28"/>
  <c r="IC91" i="28"/>
  <c r="ID91" i="28"/>
  <c r="IF91" i="28"/>
  <c r="IG91" i="28"/>
  <c r="IH91" i="28"/>
  <c r="II91" i="28"/>
  <c r="IK91" i="28"/>
  <c r="IL91" i="28"/>
  <c r="IM91" i="28"/>
  <c r="IN91" i="28"/>
  <c r="IP91" i="28"/>
  <c r="IQ91" i="28"/>
  <c r="IR91" i="28"/>
  <c r="IS91" i="28"/>
  <c r="IU91" i="28"/>
  <c r="IV91" i="28"/>
  <c r="IW91" i="28"/>
  <c r="IX91" i="28"/>
  <c r="IZ91" i="28"/>
  <c r="JA91" i="28"/>
  <c r="JB91" i="28"/>
  <c r="JC91" i="28"/>
  <c r="JE91" i="28"/>
  <c r="JF91" i="28"/>
  <c r="JG91" i="28"/>
  <c r="JH91" i="28"/>
  <c r="JJ91" i="28"/>
  <c r="JK91" i="28"/>
  <c r="JL91" i="28"/>
  <c r="JM91" i="28"/>
  <c r="JO91" i="28"/>
  <c r="JP91" i="28"/>
  <c r="JQ91" i="28"/>
  <c r="JR91" i="28"/>
  <c r="JT91" i="28"/>
  <c r="JU91" i="28"/>
  <c r="JV91" i="28"/>
  <c r="JW91" i="28"/>
  <c r="JY91" i="28"/>
  <c r="JZ91" i="28"/>
  <c r="KA91" i="28"/>
  <c r="KB91" i="28"/>
  <c r="KD91" i="28"/>
  <c r="KE91" i="28"/>
  <c r="KF91" i="28"/>
  <c r="KG91" i="28"/>
  <c r="KI91" i="28"/>
  <c r="KJ91" i="28"/>
  <c r="KK91" i="28"/>
  <c r="KL91" i="28"/>
  <c r="KN91" i="28"/>
  <c r="KO91" i="28"/>
  <c r="KP91" i="28"/>
  <c r="KQ91" i="28"/>
  <c r="KS91" i="28"/>
  <c r="KT91" i="28"/>
  <c r="KU91" i="28"/>
  <c r="KV91" i="28"/>
  <c r="KX91" i="28"/>
  <c r="KY91" i="28"/>
  <c r="KZ91" i="28"/>
  <c r="LA91" i="28"/>
  <c r="LC91" i="28"/>
  <c r="LD91" i="28"/>
  <c r="LE91" i="28"/>
  <c r="LF91" i="28"/>
  <c r="LH91" i="28"/>
  <c r="LI91" i="28"/>
  <c r="LJ91" i="28"/>
  <c r="LK91" i="28"/>
  <c r="LM91" i="28"/>
  <c r="LN91" i="28"/>
  <c r="LO91" i="28"/>
  <c r="LP91" i="28"/>
  <c r="LR91" i="28"/>
  <c r="LS91" i="28"/>
  <c r="LT91" i="28"/>
  <c r="LU91" i="28"/>
  <c r="LW91" i="28"/>
  <c r="LX91" i="28"/>
  <c r="LY91" i="28"/>
  <c r="LZ91" i="28"/>
  <c r="MB91" i="28"/>
  <c r="MC91" i="28"/>
  <c r="MD91" i="28"/>
  <c r="ME91" i="28"/>
  <c r="MG91" i="28"/>
  <c r="MH91" i="28"/>
  <c r="MI91" i="28"/>
  <c r="MJ91" i="28"/>
  <c r="ML91" i="28"/>
  <c r="MM91" i="28"/>
  <c r="MN91" i="28"/>
  <c r="MO91" i="28"/>
  <c r="MQ91" i="28"/>
  <c r="MR91" i="28"/>
  <c r="MS91" i="28"/>
  <c r="MT91" i="28"/>
  <c r="MV91" i="28"/>
  <c r="MW91" i="28"/>
  <c r="MX91" i="28"/>
  <c r="MY91" i="28"/>
  <c r="NA91" i="28"/>
  <c r="NB91" i="28"/>
  <c r="NC91" i="28"/>
  <c r="ND91" i="28"/>
  <c r="NF91" i="28"/>
  <c r="NG91" i="28"/>
  <c r="NH91" i="28"/>
  <c r="NI91" i="28"/>
  <c r="NK91" i="28"/>
  <c r="NL91" i="28"/>
  <c r="NM91" i="28"/>
  <c r="NN91" i="28"/>
  <c r="NP91" i="28"/>
  <c r="NQ91" i="28"/>
  <c r="NR91" i="28"/>
  <c r="NS91" i="28"/>
  <c r="NU91" i="28"/>
  <c r="NV91" i="28"/>
  <c r="NW91" i="28"/>
  <c r="NX91" i="28"/>
  <c r="NZ91" i="28"/>
  <c r="OA91" i="28"/>
  <c r="OB91" i="28"/>
  <c r="OC91" i="28"/>
  <c r="OE91" i="28"/>
  <c r="OF91" i="28"/>
  <c r="OG91" i="28"/>
  <c r="OH91" i="28"/>
  <c r="OJ91" i="28"/>
  <c r="OK91" i="28"/>
  <c r="OL91" i="28"/>
  <c r="OM91" i="28"/>
  <c r="OO91" i="28"/>
  <c r="OP91" i="28"/>
  <c r="OQ91" i="28"/>
  <c r="OR91" i="28"/>
  <c r="OT91" i="28"/>
  <c r="OU91" i="28"/>
  <c r="OV91" i="28"/>
  <c r="OW91" i="28"/>
  <c r="OY91" i="28"/>
  <c r="OZ91" i="28"/>
  <c r="PA91" i="28"/>
  <c r="PB91" i="28"/>
  <c r="PD91" i="28"/>
  <c r="PE91" i="28"/>
  <c r="PF91" i="28"/>
  <c r="PG91" i="28"/>
  <c r="PI91" i="28"/>
  <c r="PJ91" i="28"/>
  <c r="PK91" i="28"/>
  <c r="PL91" i="28"/>
  <c r="PN91" i="28"/>
  <c r="PO91" i="28"/>
  <c r="PP91" i="28"/>
  <c r="PQ91" i="28"/>
  <c r="PS91" i="28"/>
  <c r="PT91" i="28"/>
  <c r="PU91" i="28"/>
  <c r="PV91" i="28"/>
  <c r="PX91" i="28"/>
  <c r="PY91" i="28"/>
  <c r="PZ91" i="28"/>
  <c r="QA91" i="28"/>
  <c r="QC91" i="28"/>
  <c r="QD91" i="28"/>
  <c r="QE91" i="28"/>
  <c r="QF91" i="28"/>
  <c r="QH91" i="28"/>
  <c r="QI91" i="28"/>
  <c r="QJ91" i="28"/>
  <c r="QK91" i="28"/>
  <c r="QM91" i="28"/>
  <c r="QN91" i="28"/>
  <c r="QO91" i="28"/>
  <c r="QP91" i="28"/>
  <c r="QR91" i="28"/>
  <c r="QS91" i="28"/>
  <c r="QT91" i="28"/>
  <c r="QU91" i="28"/>
  <c r="QW91" i="28"/>
  <c r="QX91" i="28"/>
  <c r="QY91" i="28"/>
  <c r="QZ91" i="28"/>
  <c r="RB91" i="28"/>
  <c r="RC91" i="28"/>
  <c r="RD91" i="28"/>
  <c r="RE91" i="28"/>
  <c r="RG91" i="28"/>
  <c r="RH91" i="28"/>
  <c r="RI91" i="28"/>
  <c r="RJ91" i="28"/>
  <c r="RL91" i="28"/>
  <c r="RM91" i="28"/>
  <c r="RN91" i="28"/>
  <c r="RO91" i="28"/>
  <c r="RQ91" i="28"/>
  <c r="RR91" i="28"/>
  <c r="RS91" i="28"/>
  <c r="RT91" i="28"/>
  <c r="RV91" i="28"/>
  <c r="RW91" i="28"/>
  <c r="RX91" i="28"/>
  <c r="RY91" i="28"/>
  <c r="SA91" i="28"/>
  <c r="E79" i="28"/>
  <c r="E50" i="28"/>
  <c r="F50" i="28" s="1"/>
  <c r="G50" i="28" s="1"/>
  <c r="H50" i="28" s="1"/>
  <c r="I50" i="28" s="1"/>
  <c r="J50" i="28" s="1"/>
  <c r="K50" i="28" s="1"/>
  <c r="L50" i="28" s="1"/>
  <c r="M50" i="28" s="1"/>
  <c r="N50" i="28" s="1"/>
  <c r="O50" i="28" s="1"/>
  <c r="P50" i="28" s="1"/>
  <c r="Q50" i="28" s="1"/>
  <c r="R50" i="28" s="1"/>
  <c r="S50" i="28" s="1"/>
  <c r="T50" i="28" s="1"/>
  <c r="U50" i="28" s="1"/>
  <c r="V50" i="28" s="1"/>
  <c r="W50" i="28" s="1"/>
  <c r="X50" i="28" s="1"/>
  <c r="Y50" i="28" s="1"/>
  <c r="Z50" i="28" s="1"/>
  <c r="AA50" i="28" s="1"/>
  <c r="AB50" i="28" s="1"/>
  <c r="AC50" i="28" s="1"/>
  <c r="AD50" i="28" s="1"/>
  <c r="AE50" i="28" s="1"/>
  <c r="AF50" i="28" s="1"/>
  <c r="AG50" i="28" s="1"/>
  <c r="AH50" i="28" s="1"/>
  <c r="AI50" i="28" s="1"/>
  <c r="AJ50" i="28" s="1"/>
  <c r="AK50" i="28" s="1"/>
  <c r="AL50" i="28" s="1"/>
  <c r="AM50" i="28" s="1"/>
  <c r="AN50" i="28" s="1"/>
  <c r="AO50" i="28" s="1"/>
  <c r="AP50" i="28" s="1"/>
  <c r="AQ50" i="28" s="1"/>
  <c r="AR50" i="28" s="1"/>
  <c r="AS50" i="28" s="1"/>
  <c r="AT50" i="28" s="1"/>
  <c r="AU50" i="28" s="1"/>
  <c r="AV50" i="28" s="1"/>
  <c r="AW50" i="28" s="1"/>
  <c r="AX50" i="28" s="1"/>
  <c r="AY50" i="28" s="1"/>
  <c r="AZ50" i="28" s="1"/>
  <c r="BA50" i="28" s="1"/>
  <c r="BB50" i="28" s="1"/>
  <c r="BC50" i="28" s="1"/>
  <c r="BD50" i="28" s="1"/>
  <c r="BE50" i="28" s="1"/>
  <c r="BF50" i="28" s="1"/>
  <c r="BG50" i="28" s="1"/>
  <c r="BH50" i="28" s="1"/>
  <c r="BI50" i="28" s="1"/>
  <c r="BJ50" i="28" s="1"/>
  <c r="BK50" i="28" s="1"/>
  <c r="BL50" i="28" s="1"/>
  <c r="BM50" i="28" s="1"/>
  <c r="BN50" i="28" s="1"/>
  <c r="BO50" i="28" s="1"/>
  <c r="BP50" i="28" s="1"/>
  <c r="BQ50" i="28" s="1"/>
  <c r="BR50" i="28" s="1"/>
  <c r="BS50" i="28" s="1"/>
  <c r="BT50" i="28" s="1"/>
  <c r="BU50" i="28" s="1"/>
  <c r="BV50" i="28" s="1"/>
  <c r="BW50" i="28" s="1"/>
  <c r="BX50" i="28" s="1"/>
  <c r="BY50" i="28" s="1"/>
  <c r="BZ50" i="28" s="1"/>
  <c r="CA50" i="28" s="1"/>
  <c r="CB50" i="28" s="1"/>
  <c r="CC50" i="28" s="1"/>
  <c r="CD50" i="28" s="1"/>
  <c r="CE50" i="28" s="1"/>
  <c r="CF50" i="28" s="1"/>
  <c r="CG50" i="28" s="1"/>
  <c r="CH50" i="28" s="1"/>
  <c r="CI50" i="28" s="1"/>
  <c r="CJ50" i="28" s="1"/>
  <c r="CK50" i="28" s="1"/>
  <c r="CL50" i="28" s="1"/>
  <c r="CM50" i="28" s="1"/>
  <c r="CN50" i="28" s="1"/>
  <c r="CO50" i="28" s="1"/>
  <c r="CP50" i="28" s="1"/>
  <c r="CQ50" i="28" s="1"/>
  <c r="CR50" i="28" s="1"/>
  <c r="CS50" i="28" s="1"/>
  <c r="CT50" i="28" s="1"/>
  <c r="CU50" i="28" s="1"/>
  <c r="CV50" i="28" s="1"/>
  <c r="CW50" i="28" s="1"/>
  <c r="CX50" i="28" s="1"/>
  <c r="CY50" i="28" s="1"/>
  <c r="CZ50" i="28" s="1"/>
  <c r="DA50" i="28" s="1"/>
  <c r="DB50" i="28" s="1"/>
  <c r="DC50" i="28" s="1"/>
  <c r="DD50" i="28" s="1"/>
  <c r="DE50" i="28" s="1"/>
  <c r="DF50" i="28" s="1"/>
  <c r="DG50" i="28" s="1"/>
  <c r="DH50" i="28" s="1"/>
  <c r="DI50" i="28" s="1"/>
  <c r="DJ50" i="28" s="1"/>
  <c r="DK50" i="28" s="1"/>
  <c r="DL50" i="28" s="1"/>
  <c r="DM50" i="28" s="1"/>
  <c r="DN50" i="28" s="1"/>
  <c r="DO50" i="28" s="1"/>
  <c r="DP50" i="28" s="1"/>
  <c r="DQ50" i="28" s="1"/>
  <c r="DR50" i="28" s="1"/>
  <c r="DS50" i="28" s="1"/>
  <c r="DT50" i="28" s="1"/>
  <c r="DU50" i="28" s="1"/>
  <c r="DV50" i="28" s="1"/>
  <c r="DW50" i="28" s="1"/>
  <c r="DX50" i="28" s="1"/>
  <c r="DY50" i="28" s="1"/>
  <c r="DZ50" i="28" s="1"/>
  <c r="EA50" i="28" s="1"/>
  <c r="EB50" i="28" s="1"/>
  <c r="EC50" i="28" s="1"/>
  <c r="ED50" i="28" s="1"/>
  <c r="EE50" i="28" s="1"/>
  <c r="EF50" i="28" s="1"/>
  <c r="EG50" i="28" s="1"/>
  <c r="EH50" i="28" s="1"/>
  <c r="EI50" i="28" s="1"/>
  <c r="EJ50" i="28" s="1"/>
  <c r="EK50" i="28" s="1"/>
  <c r="EL50" i="28" s="1"/>
  <c r="EM50" i="28" s="1"/>
  <c r="EN50" i="28" s="1"/>
  <c r="EO50" i="28" s="1"/>
  <c r="EP50" i="28" s="1"/>
  <c r="EQ50" i="28" s="1"/>
  <c r="ER50" i="28" s="1"/>
  <c r="ES50" i="28" s="1"/>
  <c r="ET50" i="28" s="1"/>
  <c r="EU50" i="28" s="1"/>
  <c r="EV50" i="28" s="1"/>
  <c r="EW50" i="28" s="1"/>
  <c r="EX50" i="28" s="1"/>
  <c r="EY50" i="28" s="1"/>
  <c r="EZ50" i="28" s="1"/>
  <c r="FA50" i="28" s="1"/>
  <c r="FB50" i="28" s="1"/>
  <c r="FC50" i="28" s="1"/>
  <c r="FD50" i="28" s="1"/>
  <c r="FE50" i="28" s="1"/>
  <c r="FF50" i="28" s="1"/>
  <c r="FG50" i="28" s="1"/>
  <c r="FH50" i="28" s="1"/>
  <c r="FI50" i="28" s="1"/>
  <c r="FJ50" i="28" s="1"/>
  <c r="FK50" i="28" s="1"/>
  <c r="FL50" i="28" s="1"/>
  <c r="FM50" i="28" s="1"/>
  <c r="FN50" i="28" s="1"/>
  <c r="FO50" i="28" s="1"/>
  <c r="FP50" i="28" s="1"/>
  <c r="FQ50" i="28" s="1"/>
  <c r="FR50" i="28" s="1"/>
  <c r="FS50" i="28" s="1"/>
  <c r="FT50" i="28" s="1"/>
  <c r="FU50" i="28" s="1"/>
  <c r="FV50" i="28" s="1"/>
  <c r="FW50" i="28" s="1"/>
  <c r="FX50" i="28" s="1"/>
  <c r="FY50" i="28" s="1"/>
  <c r="FZ50" i="28" s="1"/>
  <c r="GA50" i="28" s="1"/>
  <c r="GB50" i="28" s="1"/>
  <c r="GC50" i="28" s="1"/>
  <c r="GD50" i="28" s="1"/>
  <c r="GE50" i="28" s="1"/>
  <c r="GF50" i="28" s="1"/>
  <c r="GG50" i="28" s="1"/>
  <c r="GH50" i="28" s="1"/>
  <c r="GI50" i="28" s="1"/>
  <c r="GJ50" i="28" s="1"/>
  <c r="GK50" i="28" s="1"/>
  <c r="GL50" i="28" s="1"/>
  <c r="GM50" i="28" s="1"/>
  <c r="GN50" i="28" s="1"/>
  <c r="GO50" i="28" s="1"/>
  <c r="GP50" i="28" s="1"/>
  <c r="GQ50" i="28" s="1"/>
  <c r="GR50" i="28" s="1"/>
  <c r="GS50" i="28" s="1"/>
  <c r="GT50" i="28" s="1"/>
  <c r="GU50" i="28" s="1"/>
  <c r="GV50" i="28" s="1"/>
  <c r="GW50" i="28" s="1"/>
  <c r="GX50" i="28" s="1"/>
  <c r="GY50" i="28" s="1"/>
  <c r="GZ50" i="28" s="1"/>
  <c r="HA50" i="28" s="1"/>
  <c r="HB50" i="28" s="1"/>
  <c r="HC50" i="28" s="1"/>
  <c r="HD50" i="28" s="1"/>
  <c r="HE50" i="28" s="1"/>
  <c r="HF50" i="28" s="1"/>
  <c r="HG50" i="28" s="1"/>
  <c r="HH50" i="28" s="1"/>
  <c r="HI50" i="28" s="1"/>
  <c r="HJ50" i="28" s="1"/>
  <c r="HK50" i="28" s="1"/>
  <c r="HL50" i="28" s="1"/>
  <c r="HM50" i="28" s="1"/>
  <c r="HN50" i="28" s="1"/>
  <c r="HO50" i="28" s="1"/>
  <c r="HP50" i="28" s="1"/>
  <c r="HQ50" i="28" s="1"/>
  <c r="HR50" i="28" s="1"/>
  <c r="HS50" i="28" s="1"/>
  <c r="HT50" i="28" s="1"/>
  <c r="HU50" i="28" s="1"/>
  <c r="HV50" i="28" s="1"/>
  <c r="HW50" i="28" s="1"/>
  <c r="HX50" i="28" s="1"/>
  <c r="HY50" i="28" s="1"/>
  <c r="HZ50" i="28" s="1"/>
  <c r="IA50" i="28" s="1"/>
  <c r="IB50" i="28" s="1"/>
  <c r="IC50" i="28" s="1"/>
  <c r="ID50" i="28" s="1"/>
  <c r="IE50" i="28" s="1"/>
  <c r="IF50" i="28" s="1"/>
  <c r="IG50" i="28" s="1"/>
  <c r="IH50" i="28" s="1"/>
  <c r="II50" i="28" s="1"/>
  <c r="IJ50" i="28" s="1"/>
  <c r="IK50" i="28" s="1"/>
  <c r="IL50" i="28" s="1"/>
  <c r="IM50" i="28" s="1"/>
  <c r="IN50" i="28" s="1"/>
  <c r="IO50" i="28" s="1"/>
  <c r="IP50" i="28" s="1"/>
  <c r="IQ50" i="28" s="1"/>
  <c r="IR50" i="28" s="1"/>
  <c r="IS50" i="28" s="1"/>
  <c r="IT50" i="28" s="1"/>
  <c r="IU50" i="28" s="1"/>
  <c r="IV50" i="28" s="1"/>
  <c r="IW50" i="28" s="1"/>
  <c r="IX50" i="28" s="1"/>
  <c r="IY50" i="28" s="1"/>
  <c r="IZ50" i="28" s="1"/>
  <c r="JA50" i="28" s="1"/>
  <c r="JB50" i="28" s="1"/>
  <c r="JC50" i="28" s="1"/>
  <c r="JD50" i="28" s="1"/>
  <c r="JE50" i="28" s="1"/>
  <c r="JF50" i="28" s="1"/>
  <c r="JG50" i="28" s="1"/>
  <c r="JH50" i="28" s="1"/>
  <c r="JI50" i="28" s="1"/>
  <c r="JJ50" i="28" s="1"/>
  <c r="JK50" i="28" s="1"/>
  <c r="JL50" i="28" s="1"/>
  <c r="JM50" i="28" s="1"/>
  <c r="JN50" i="28" s="1"/>
  <c r="JO50" i="28" s="1"/>
  <c r="JP50" i="28" s="1"/>
  <c r="JQ50" i="28" s="1"/>
  <c r="JR50" i="28" s="1"/>
  <c r="JS50" i="28" s="1"/>
  <c r="JT50" i="28" s="1"/>
  <c r="JU50" i="28" s="1"/>
  <c r="JV50" i="28" s="1"/>
  <c r="JW50" i="28" s="1"/>
  <c r="JX50" i="28" s="1"/>
  <c r="JY50" i="28" s="1"/>
  <c r="JZ50" i="28" s="1"/>
  <c r="KA50" i="28" s="1"/>
  <c r="KB50" i="28" s="1"/>
  <c r="KC50" i="28" s="1"/>
  <c r="KD50" i="28" s="1"/>
  <c r="KE50" i="28" s="1"/>
  <c r="KF50" i="28" s="1"/>
  <c r="KG50" i="28" s="1"/>
  <c r="KH50" i="28" s="1"/>
  <c r="KI50" i="28" s="1"/>
  <c r="KJ50" i="28" s="1"/>
  <c r="KK50" i="28" s="1"/>
  <c r="KL50" i="28" s="1"/>
  <c r="KM50" i="28" s="1"/>
  <c r="KN50" i="28" s="1"/>
  <c r="KO50" i="28" s="1"/>
  <c r="KP50" i="28" s="1"/>
  <c r="KQ50" i="28" s="1"/>
  <c r="KR50" i="28" s="1"/>
  <c r="KS50" i="28" s="1"/>
  <c r="KT50" i="28" s="1"/>
  <c r="KU50" i="28" s="1"/>
  <c r="KV50" i="28" s="1"/>
  <c r="KW50" i="28" s="1"/>
  <c r="KX50" i="28" s="1"/>
  <c r="KY50" i="28" s="1"/>
  <c r="KZ50" i="28" s="1"/>
  <c r="LA50" i="28" s="1"/>
  <c r="LB50" i="28" s="1"/>
  <c r="LC50" i="28" s="1"/>
  <c r="LD50" i="28" s="1"/>
  <c r="LE50" i="28" s="1"/>
  <c r="LF50" i="28" s="1"/>
  <c r="LG50" i="28" s="1"/>
  <c r="LH50" i="28" s="1"/>
  <c r="LI50" i="28" s="1"/>
  <c r="LJ50" i="28" s="1"/>
  <c r="LK50" i="28" s="1"/>
  <c r="LL50" i="28" s="1"/>
  <c r="LM50" i="28" s="1"/>
  <c r="LN50" i="28" s="1"/>
  <c r="LO50" i="28" s="1"/>
  <c r="LP50" i="28" s="1"/>
  <c r="LQ50" i="28" s="1"/>
  <c r="LR50" i="28" s="1"/>
  <c r="LS50" i="28" s="1"/>
  <c r="LT50" i="28" s="1"/>
  <c r="LU50" i="28" s="1"/>
  <c r="LV50" i="28" s="1"/>
  <c r="LW50" i="28" s="1"/>
  <c r="LX50" i="28" s="1"/>
  <c r="LY50" i="28" s="1"/>
  <c r="LZ50" i="28" s="1"/>
  <c r="MA50" i="28" s="1"/>
  <c r="MB50" i="28" s="1"/>
  <c r="MC50" i="28" s="1"/>
  <c r="MD50" i="28" s="1"/>
  <c r="ME50" i="28" s="1"/>
  <c r="MF50" i="28" s="1"/>
  <c r="MG50" i="28" s="1"/>
  <c r="MH50" i="28" s="1"/>
  <c r="MI50" i="28" s="1"/>
  <c r="MJ50" i="28" s="1"/>
  <c r="MK50" i="28" s="1"/>
  <c r="ML50" i="28" s="1"/>
  <c r="MM50" i="28" s="1"/>
  <c r="MN50" i="28" s="1"/>
  <c r="MO50" i="28" s="1"/>
  <c r="MP50" i="28" s="1"/>
  <c r="MQ50" i="28" s="1"/>
  <c r="MR50" i="28" s="1"/>
  <c r="MS50" i="28" s="1"/>
  <c r="MT50" i="28" s="1"/>
  <c r="MU50" i="28" s="1"/>
  <c r="MV50" i="28" s="1"/>
  <c r="MW50" i="28" s="1"/>
  <c r="MX50" i="28" s="1"/>
  <c r="MY50" i="28" s="1"/>
  <c r="MZ50" i="28" s="1"/>
  <c r="NA50" i="28" s="1"/>
  <c r="NB50" i="28" s="1"/>
  <c r="NC50" i="28" s="1"/>
  <c r="ND50" i="28" s="1"/>
  <c r="NE50" i="28" s="1"/>
  <c r="NF50" i="28" s="1"/>
  <c r="NG50" i="28" s="1"/>
  <c r="NH50" i="28" s="1"/>
  <c r="NI50" i="28" s="1"/>
  <c r="NJ50" i="28" s="1"/>
  <c r="NK50" i="28" s="1"/>
  <c r="NL50" i="28" s="1"/>
  <c r="NM50" i="28" s="1"/>
  <c r="NN50" i="28" s="1"/>
  <c r="NO50" i="28" s="1"/>
  <c r="NP50" i="28" s="1"/>
  <c r="NQ50" i="28" s="1"/>
  <c r="NR50" i="28" s="1"/>
  <c r="NS50" i="28" s="1"/>
  <c r="NT50" i="28" s="1"/>
  <c r="NU50" i="28" s="1"/>
  <c r="NV50" i="28" s="1"/>
  <c r="NW50" i="28" s="1"/>
  <c r="NX50" i="28" s="1"/>
  <c r="NY50" i="28" s="1"/>
  <c r="NZ50" i="28" s="1"/>
  <c r="OA50" i="28" s="1"/>
  <c r="OB50" i="28" s="1"/>
  <c r="OC50" i="28" s="1"/>
  <c r="OD50" i="28" s="1"/>
  <c r="OE50" i="28" s="1"/>
  <c r="OF50" i="28" s="1"/>
  <c r="OG50" i="28" s="1"/>
  <c r="OH50" i="28" s="1"/>
  <c r="OI50" i="28" s="1"/>
  <c r="OJ50" i="28" s="1"/>
  <c r="OK50" i="28" s="1"/>
  <c r="OL50" i="28" s="1"/>
  <c r="OM50" i="28" s="1"/>
  <c r="ON50" i="28" s="1"/>
  <c r="OO50" i="28" s="1"/>
  <c r="OP50" i="28" s="1"/>
  <c r="OQ50" i="28" s="1"/>
  <c r="OR50" i="28" s="1"/>
  <c r="OS50" i="28" s="1"/>
  <c r="OT50" i="28" s="1"/>
  <c r="OU50" i="28" s="1"/>
  <c r="OV50" i="28" s="1"/>
  <c r="OW50" i="28" s="1"/>
  <c r="OX50" i="28" s="1"/>
  <c r="OY50" i="28" s="1"/>
  <c r="OZ50" i="28" s="1"/>
  <c r="PA50" i="28" s="1"/>
  <c r="PB50" i="28" s="1"/>
  <c r="PC50" i="28" s="1"/>
  <c r="PD50" i="28" s="1"/>
  <c r="PE50" i="28" s="1"/>
  <c r="PF50" i="28" s="1"/>
  <c r="PG50" i="28" s="1"/>
  <c r="PH50" i="28" s="1"/>
  <c r="PI50" i="28" s="1"/>
  <c r="PJ50" i="28" s="1"/>
  <c r="PK50" i="28" s="1"/>
  <c r="PL50" i="28" s="1"/>
  <c r="PM50" i="28" s="1"/>
  <c r="PN50" i="28" s="1"/>
  <c r="PO50" i="28" s="1"/>
  <c r="PP50" i="28" s="1"/>
  <c r="PQ50" i="28" s="1"/>
  <c r="PR50" i="28" s="1"/>
  <c r="PS50" i="28" s="1"/>
  <c r="PT50" i="28" s="1"/>
  <c r="PU50" i="28" s="1"/>
  <c r="PV50" i="28" s="1"/>
  <c r="PW50" i="28" s="1"/>
  <c r="PX50" i="28" s="1"/>
  <c r="PY50" i="28" s="1"/>
  <c r="PZ50" i="28" s="1"/>
  <c r="QA50" i="28" s="1"/>
  <c r="QB50" i="28" s="1"/>
  <c r="QC50" i="28" s="1"/>
  <c r="QD50" i="28" s="1"/>
  <c r="QE50" i="28" s="1"/>
  <c r="QF50" i="28" s="1"/>
  <c r="QG50" i="28" s="1"/>
  <c r="QH50" i="28" s="1"/>
  <c r="QI50" i="28" s="1"/>
  <c r="QJ50" i="28" s="1"/>
  <c r="QK50" i="28" s="1"/>
  <c r="QL50" i="28" s="1"/>
  <c r="QM50" i="28" s="1"/>
  <c r="QN50" i="28" s="1"/>
  <c r="QO50" i="28" s="1"/>
  <c r="QP50" i="28" s="1"/>
  <c r="QQ50" i="28" s="1"/>
  <c r="QR50" i="28" s="1"/>
  <c r="QS50" i="28" s="1"/>
  <c r="QT50" i="28" s="1"/>
  <c r="QU50" i="28" s="1"/>
  <c r="QV50" i="28" s="1"/>
  <c r="QW50" i="28" s="1"/>
  <c r="QX50" i="28" s="1"/>
  <c r="QY50" i="28" s="1"/>
  <c r="QZ50" i="28" s="1"/>
  <c r="RA50" i="28" s="1"/>
  <c r="RB50" i="28" s="1"/>
  <c r="RC50" i="28" s="1"/>
  <c r="RD50" i="28" s="1"/>
  <c r="RE50" i="28" s="1"/>
  <c r="RF50" i="28" s="1"/>
  <c r="RG50" i="28" s="1"/>
  <c r="RH50" i="28" s="1"/>
  <c r="RI50" i="28" s="1"/>
  <c r="RJ50" i="28" s="1"/>
  <c r="RK50" i="28" s="1"/>
  <c r="RL50" i="28" s="1"/>
  <c r="RM50" i="28" s="1"/>
  <c r="RN50" i="28" s="1"/>
  <c r="RO50" i="28" s="1"/>
  <c r="RP50" i="28" s="1"/>
  <c r="RQ50" i="28" s="1"/>
  <c r="RR50" i="28" s="1"/>
  <c r="RS50" i="28" s="1"/>
  <c r="RT50" i="28" s="1"/>
  <c r="RU50" i="28" s="1"/>
  <c r="RV50" i="28" s="1"/>
  <c r="RW50" i="28" s="1"/>
  <c r="RX50" i="28" s="1"/>
  <c r="RY50" i="28" s="1"/>
  <c r="RZ50" i="28" s="1"/>
  <c r="SA50" i="28" s="1"/>
  <c r="E28" i="28"/>
  <c r="F28" i="28" s="1"/>
  <c r="G28" i="28" s="1"/>
  <c r="H28" i="28" s="1"/>
  <c r="I28" i="28" s="1"/>
  <c r="J28" i="28" s="1"/>
  <c r="K28" i="28" s="1"/>
  <c r="L28" i="28" s="1"/>
  <c r="M28" i="28" s="1"/>
  <c r="N28" i="28" s="1"/>
  <c r="O28" i="28" s="1"/>
  <c r="P28" i="28" s="1"/>
  <c r="Q28" i="28" s="1"/>
  <c r="R28" i="28" s="1"/>
  <c r="S28" i="28" s="1"/>
  <c r="T28" i="28" s="1"/>
  <c r="U28" i="28" s="1"/>
  <c r="V28" i="28" s="1"/>
  <c r="W28" i="28" s="1"/>
  <c r="X28" i="28" s="1"/>
  <c r="Y28" i="28" s="1"/>
  <c r="Z28" i="28" s="1"/>
  <c r="AA28" i="28" s="1"/>
  <c r="AB28" i="28" s="1"/>
  <c r="AC28" i="28" s="1"/>
  <c r="AD28" i="28" s="1"/>
  <c r="AE28" i="28" s="1"/>
  <c r="AF28" i="28" s="1"/>
  <c r="AG28" i="28" s="1"/>
  <c r="AH28" i="28" s="1"/>
  <c r="AI28" i="28" s="1"/>
  <c r="AJ28" i="28" s="1"/>
  <c r="AK28" i="28" s="1"/>
  <c r="AL28" i="28" s="1"/>
  <c r="AM28" i="28" s="1"/>
  <c r="AN28" i="28" s="1"/>
  <c r="AO28" i="28" s="1"/>
  <c r="AP28" i="28" s="1"/>
  <c r="AQ28" i="28" s="1"/>
  <c r="AR28" i="28" s="1"/>
  <c r="AS28" i="28" s="1"/>
  <c r="AT28" i="28" s="1"/>
  <c r="AU28" i="28" s="1"/>
  <c r="AV28" i="28" s="1"/>
  <c r="AW28" i="28" s="1"/>
  <c r="AX28" i="28" s="1"/>
  <c r="AY28" i="28" s="1"/>
  <c r="AZ28" i="28" s="1"/>
  <c r="BA28" i="28" s="1"/>
  <c r="BB28" i="28" s="1"/>
  <c r="BC28" i="28" s="1"/>
  <c r="BD28" i="28" s="1"/>
  <c r="BE28" i="28" s="1"/>
  <c r="BF28" i="28" s="1"/>
  <c r="BG28" i="28" s="1"/>
  <c r="BH28" i="28" s="1"/>
  <c r="BI28" i="28" s="1"/>
  <c r="BJ28" i="28" s="1"/>
  <c r="BK28" i="28" s="1"/>
  <c r="BL28" i="28" s="1"/>
  <c r="BM28" i="28" s="1"/>
  <c r="BN28" i="28" s="1"/>
  <c r="BO28" i="28" s="1"/>
  <c r="BP28" i="28" s="1"/>
  <c r="BQ28" i="28" s="1"/>
  <c r="BR28" i="28" s="1"/>
  <c r="BS28" i="28" s="1"/>
  <c r="BT28" i="28" s="1"/>
  <c r="BU28" i="28" s="1"/>
  <c r="BV28" i="28" s="1"/>
  <c r="BW28" i="28" s="1"/>
  <c r="BX28" i="28" s="1"/>
  <c r="BY28" i="28" s="1"/>
  <c r="BZ28" i="28" s="1"/>
  <c r="CA28" i="28" s="1"/>
  <c r="CB28" i="28" s="1"/>
  <c r="CC28" i="28" s="1"/>
  <c r="CD28" i="28" s="1"/>
  <c r="CE28" i="28" s="1"/>
  <c r="CF28" i="28" s="1"/>
  <c r="CG28" i="28" s="1"/>
  <c r="CH28" i="28" s="1"/>
  <c r="CI28" i="28" s="1"/>
  <c r="CJ28" i="28" s="1"/>
  <c r="CK28" i="28" s="1"/>
  <c r="CL28" i="28" s="1"/>
  <c r="CM28" i="28" s="1"/>
  <c r="CN28" i="28" s="1"/>
  <c r="CO28" i="28" s="1"/>
  <c r="CP28" i="28" s="1"/>
  <c r="CQ28" i="28" s="1"/>
  <c r="CR28" i="28" s="1"/>
  <c r="CS28" i="28" s="1"/>
  <c r="CT28" i="28" s="1"/>
  <c r="CU28" i="28" s="1"/>
  <c r="CV28" i="28" s="1"/>
  <c r="CW28" i="28" s="1"/>
  <c r="CX28" i="28" s="1"/>
  <c r="CY28" i="28" s="1"/>
  <c r="CZ28" i="28" s="1"/>
  <c r="DA28" i="28" s="1"/>
  <c r="DB28" i="28" s="1"/>
  <c r="DC28" i="28" s="1"/>
  <c r="DD28" i="28" s="1"/>
  <c r="DE28" i="28" s="1"/>
  <c r="DF28" i="28" s="1"/>
  <c r="DG28" i="28" s="1"/>
  <c r="DH28" i="28" s="1"/>
  <c r="DI28" i="28" s="1"/>
  <c r="DJ28" i="28" s="1"/>
  <c r="DK28" i="28" s="1"/>
  <c r="DL28" i="28" s="1"/>
  <c r="DM28" i="28" s="1"/>
  <c r="DN28" i="28" s="1"/>
  <c r="DO28" i="28" s="1"/>
  <c r="DP28" i="28" s="1"/>
  <c r="DQ28" i="28" s="1"/>
  <c r="DR28" i="28" s="1"/>
  <c r="DS28" i="28" s="1"/>
  <c r="DT28" i="28" s="1"/>
  <c r="DU28" i="28" s="1"/>
  <c r="DV28" i="28" s="1"/>
  <c r="DW28" i="28" s="1"/>
  <c r="DX28" i="28" s="1"/>
  <c r="DY28" i="28" s="1"/>
  <c r="DZ28" i="28" s="1"/>
  <c r="EA28" i="28" s="1"/>
  <c r="EB28" i="28" s="1"/>
  <c r="EC28" i="28" s="1"/>
  <c r="ED28" i="28" s="1"/>
  <c r="EE28" i="28" s="1"/>
  <c r="EF28" i="28" s="1"/>
  <c r="EG28" i="28" s="1"/>
  <c r="EH28" i="28" s="1"/>
  <c r="EI28" i="28" s="1"/>
  <c r="EJ28" i="28" s="1"/>
  <c r="EK28" i="28" s="1"/>
  <c r="EL28" i="28" s="1"/>
  <c r="EM28" i="28" s="1"/>
  <c r="EN28" i="28" s="1"/>
  <c r="EO28" i="28" s="1"/>
  <c r="EP28" i="28" s="1"/>
  <c r="EQ28" i="28" s="1"/>
  <c r="ER28" i="28" s="1"/>
  <c r="ES28" i="28" s="1"/>
  <c r="ET28" i="28" s="1"/>
  <c r="EU28" i="28" s="1"/>
  <c r="EV28" i="28" s="1"/>
  <c r="EW28" i="28" s="1"/>
  <c r="EX28" i="28" s="1"/>
  <c r="EY28" i="28" s="1"/>
  <c r="EZ28" i="28" s="1"/>
  <c r="FA28" i="28" s="1"/>
  <c r="FB28" i="28" s="1"/>
  <c r="FC28" i="28" s="1"/>
  <c r="FD28" i="28" s="1"/>
  <c r="FE28" i="28" s="1"/>
  <c r="FF28" i="28" s="1"/>
  <c r="FG28" i="28" s="1"/>
  <c r="FH28" i="28" s="1"/>
  <c r="FI28" i="28" s="1"/>
  <c r="FJ28" i="28" s="1"/>
  <c r="FK28" i="28" s="1"/>
  <c r="FL28" i="28" s="1"/>
  <c r="FM28" i="28" s="1"/>
  <c r="FN28" i="28" s="1"/>
  <c r="FO28" i="28" s="1"/>
  <c r="FP28" i="28" s="1"/>
  <c r="FQ28" i="28" s="1"/>
  <c r="FR28" i="28" s="1"/>
  <c r="FS28" i="28" s="1"/>
  <c r="FT28" i="28" s="1"/>
  <c r="FU28" i="28" s="1"/>
  <c r="FV28" i="28" s="1"/>
  <c r="FW28" i="28" s="1"/>
  <c r="FX28" i="28" s="1"/>
  <c r="FY28" i="28" s="1"/>
  <c r="FZ28" i="28" s="1"/>
  <c r="GA28" i="28" s="1"/>
  <c r="GB28" i="28" s="1"/>
  <c r="GC28" i="28" s="1"/>
  <c r="GD28" i="28" s="1"/>
  <c r="GE28" i="28" s="1"/>
  <c r="GF28" i="28" s="1"/>
  <c r="GG28" i="28" s="1"/>
  <c r="GH28" i="28" s="1"/>
  <c r="GI28" i="28" s="1"/>
  <c r="GJ28" i="28" s="1"/>
  <c r="GK28" i="28" s="1"/>
  <c r="GL28" i="28" s="1"/>
  <c r="GM28" i="28" s="1"/>
  <c r="GN28" i="28" s="1"/>
  <c r="GO28" i="28" s="1"/>
  <c r="GP28" i="28" s="1"/>
  <c r="GQ28" i="28" s="1"/>
  <c r="GR28" i="28" s="1"/>
  <c r="GS28" i="28" s="1"/>
  <c r="GT28" i="28" s="1"/>
  <c r="GU28" i="28" s="1"/>
  <c r="GV28" i="28" s="1"/>
  <c r="GW28" i="28" s="1"/>
  <c r="GX28" i="28" s="1"/>
  <c r="GY28" i="28" s="1"/>
  <c r="GZ28" i="28" s="1"/>
  <c r="HA28" i="28" s="1"/>
  <c r="HB28" i="28" s="1"/>
  <c r="HC28" i="28" s="1"/>
  <c r="HD28" i="28" s="1"/>
  <c r="HE28" i="28" s="1"/>
  <c r="HF28" i="28" s="1"/>
  <c r="HG28" i="28" s="1"/>
  <c r="HH28" i="28" s="1"/>
  <c r="HI28" i="28" s="1"/>
  <c r="HJ28" i="28" s="1"/>
  <c r="HK28" i="28" s="1"/>
  <c r="HL28" i="28" s="1"/>
  <c r="HM28" i="28" s="1"/>
  <c r="HN28" i="28" s="1"/>
  <c r="HO28" i="28" s="1"/>
  <c r="HP28" i="28" s="1"/>
  <c r="HQ28" i="28" s="1"/>
  <c r="HR28" i="28" s="1"/>
  <c r="HS28" i="28" s="1"/>
  <c r="HT28" i="28" s="1"/>
  <c r="HU28" i="28" s="1"/>
  <c r="HV28" i="28" s="1"/>
  <c r="HW28" i="28" s="1"/>
  <c r="HX28" i="28" s="1"/>
  <c r="HY28" i="28" s="1"/>
  <c r="HZ28" i="28" s="1"/>
  <c r="IA28" i="28" s="1"/>
  <c r="IB28" i="28" s="1"/>
  <c r="IC28" i="28" s="1"/>
  <c r="ID28" i="28" s="1"/>
  <c r="IE28" i="28" s="1"/>
  <c r="IF28" i="28" s="1"/>
  <c r="IG28" i="28" s="1"/>
  <c r="IH28" i="28" s="1"/>
  <c r="II28" i="28" s="1"/>
  <c r="IJ28" i="28" s="1"/>
  <c r="IK28" i="28" s="1"/>
  <c r="IL28" i="28" s="1"/>
  <c r="IM28" i="28" s="1"/>
  <c r="IN28" i="28" s="1"/>
  <c r="IO28" i="28" s="1"/>
  <c r="IP28" i="28" s="1"/>
  <c r="IQ28" i="28" s="1"/>
  <c r="IR28" i="28" s="1"/>
  <c r="IS28" i="28" s="1"/>
  <c r="IT28" i="28" s="1"/>
  <c r="IU28" i="28" s="1"/>
  <c r="IV28" i="28" s="1"/>
  <c r="IW28" i="28" s="1"/>
  <c r="IX28" i="28" s="1"/>
  <c r="IY28" i="28" s="1"/>
  <c r="IZ28" i="28" s="1"/>
  <c r="JA28" i="28" s="1"/>
  <c r="JB28" i="28" s="1"/>
  <c r="JC28" i="28" s="1"/>
  <c r="JD28" i="28" s="1"/>
  <c r="JE28" i="28" s="1"/>
  <c r="JF28" i="28" s="1"/>
  <c r="JG28" i="28" s="1"/>
  <c r="JH28" i="28" s="1"/>
  <c r="JI28" i="28" s="1"/>
  <c r="JJ28" i="28" s="1"/>
  <c r="JK28" i="28" s="1"/>
  <c r="JL28" i="28" s="1"/>
  <c r="JM28" i="28" s="1"/>
  <c r="JN28" i="28" s="1"/>
  <c r="JO28" i="28" s="1"/>
  <c r="JP28" i="28" s="1"/>
  <c r="JQ28" i="28" s="1"/>
  <c r="JR28" i="28" s="1"/>
  <c r="JS28" i="28" s="1"/>
  <c r="JT28" i="28" s="1"/>
  <c r="JU28" i="28" s="1"/>
  <c r="JV28" i="28" s="1"/>
  <c r="JW28" i="28" s="1"/>
  <c r="JX28" i="28" s="1"/>
  <c r="JY28" i="28" s="1"/>
  <c r="JZ28" i="28" s="1"/>
  <c r="KA28" i="28" s="1"/>
  <c r="KB28" i="28" s="1"/>
  <c r="KC28" i="28" s="1"/>
  <c r="KD28" i="28" s="1"/>
  <c r="KE28" i="28" s="1"/>
  <c r="KF28" i="28" s="1"/>
  <c r="KG28" i="28" s="1"/>
  <c r="KH28" i="28" s="1"/>
  <c r="KI28" i="28" s="1"/>
  <c r="KJ28" i="28" s="1"/>
  <c r="KK28" i="28" s="1"/>
  <c r="KL28" i="28" s="1"/>
  <c r="KM28" i="28" s="1"/>
  <c r="KN28" i="28" s="1"/>
  <c r="KO28" i="28" s="1"/>
  <c r="KP28" i="28" s="1"/>
  <c r="KQ28" i="28" s="1"/>
  <c r="KR28" i="28" s="1"/>
  <c r="KS28" i="28" s="1"/>
  <c r="KT28" i="28" s="1"/>
  <c r="KU28" i="28" s="1"/>
  <c r="KV28" i="28" s="1"/>
  <c r="KW28" i="28" s="1"/>
  <c r="KX28" i="28" s="1"/>
  <c r="KY28" i="28" s="1"/>
  <c r="KZ28" i="28" s="1"/>
  <c r="LA28" i="28" s="1"/>
  <c r="LB28" i="28" s="1"/>
  <c r="LC28" i="28" s="1"/>
  <c r="LD28" i="28" s="1"/>
  <c r="LE28" i="28" s="1"/>
  <c r="LF28" i="28" s="1"/>
  <c r="LG28" i="28" s="1"/>
  <c r="LH28" i="28" s="1"/>
  <c r="LI28" i="28" s="1"/>
  <c r="LJ28" i="28" s="1"/>
  <c r="LK28" i="28" s="1"/>
  <c r="LL28" i="28" s="1"/>
  <c r="LM28" i="28" s="1"/>
  <c r="LN28" i="28" s="1"/>
  <c r="LO28" i="28" s="1"/>
  <c r="LP28" i="28" s="1"/>
  <c r="LQ28" i="28" s="1"/>
  <c r="LR28" i="28" s="1"/>
  <c r="LS28" i="28" s="1"/>
  <c r="LT28" i="28" s="1"/>
  <c r="LU28" i="28" s="1"/>
  <c r="LV28" i="28" s="1"/>
  <c r="LW28" i="28" s="1"/>
  <c r="LX28" i="28" s="1"/>
  <c r="LY28" i="28" s="1"/>
  <c r="LZ28" i="28" s="1"/>
  <c r="MA28" i="28" s="1"/>
  <c r="MB28" i="28" s="1"/>
  <c r="MC28" i="28" s="1"/>
  <c r="MD28" i="28" s="1"/>
  <c r="ME28" i="28" s="1"/>
  <c r="MF28" i="28" s="1"/>
  <c r="MG28" i="28" s="1"/>
  <c r="MH28" i="28" s="1"/>
  <c r="MI28" i="28" s="1"/>
  <c r="MJ28" i="28" s="1"/>
  <c r="MK28" i="28" s="1"/>
  <c r="ML28" i="28" s="1"/>
  <c r="MM28" i="28" s="1"/>
  <c r="MN28" i="28" s="1"/>
  <c r="MO28" i="28" s="1"/>
  <c r="MP28" i="28" s="1"/>
  <c r="MQ28" i="28" s="1"/>
  <c r="MR28" i="28" s="1"/>
  <c r="MS28" i="28" s="1"/>
  <c r="MT28" i="28" s="1"/>
  <c r="MU28" i="28" s="1"/>
  <c r="MV28" i="28" s="1"/>
  <c r="MW28" i="28" s="1"/>
  <c r="MX28" i="28" s="1"/>
  <c r="MY28" i="28" s="1"/>
  <c r="MZ28" i="28" s="1"/>
  <c r="NA28" i="28" s="1"/>
  <c r="NB28" i="28" s="1"/>
  <c r="NC28" i="28" s="1"/>
  <c r="ND28" i="28" s="1"/>
  <c r="NE28" i="28" s="1"/>
  <c r="NF28" i="28" s="1"/>
  <c r="NG28" i="28" s="1"/>
  <c r="NH28" i="28" s="1"/>
  <c r="NI28" i="28" s="1"/>
  <c r="NJ28" i="28" s="1"/>
  <c r="NK28" i="28" s="1"/>
  <c r="NL28" i="28" s="1"/>
  <c r="NM28" i="28" s="1"/>
  <c r="NN28" i="28" s="1"/>
  <c r="NO28" i="28" s="1"/>
  <c r="NP28" i="28" s="1"/>
  <c r="NQ28" i="28" s="1"/>
  <c r="NR28" i="28" s="1"/>
  <c r="NS28" i="28" s="1"/>
  <c r="NT28" i="28" s="1"/>
  <c r="NU28" i="28" s="1"/>
  <c r="NV28" i="28" s="1"/>
  <c r="NW28" i="28" s="1"/>
  <c r="NX28" i="28" s="1"/>
  <c r="NY28" i="28" s="1"/>
  <c r="NZ28" i="28" s="1"/>
  <c r="OA28" i="28" s="1"/>
  <c r="OB28" i="28" s="1"/>
  <c r="OC28" i="28" s="1"/>
  <c r="OD28" i="28" s="1"/>
  <c r="OE28" i="28" s="1"/>
  <c r="OF28" i="28" s="1"/>
  <c r="OG28" i="28" s="1"/>
  <c r="OH28" i="28" s="1"/>
  <c r="OI28" i="28" s="1"/>
  <c r="OJ28" i="28" s="1"/>
  <c r="OK28" i="28" s="1"/>
  <c r="OL28" i="28" s="1"/>
  <c r="OM28" i="28" s="1"/>
  <c r="ON28" i="28" s="1"/>
  <c r="OO28" i="28" s="1"/>
  <c r="OP28" i="28" s="1"/>
  <c r="OQ28" i="28" s="1"/>
  <c r="OR28" i="28" s="1"/>
  <c r="OS28" i="28" s="1"/>
  <c r="OT28" i="28" s="1"/>
  <c r="OU28" i="28" s="1"/>
  <c r="OV28" i="28" s="1"/>
  <c r="OW28" i="28" s="1"/>
  <c r="OX28" i="28" s="1"/>
  <c r="OY28" i="28" s="1"/>
  <c r="OZ28" i="28" s="1"/>
  <c r="PA28" i="28" s="1"/>
  <c r="PB28" i="28" s="1"/>
  <c r="PC28" i="28" s="1"/>
  <c r="PD28" i="28" s="1"/>
  <c r="PE28" i="28" s="1"/>
  <c r="PF28" i="28" s="1"/>
  <c r="PG28" i="28" s="1"/>
  <c r="PH28" i="28" s="1"/>
  <c r="PI28" i="28" s="1"/>
  <c r="PJ28" i="28" s="1"/>
  <c r="PK28" i="28" s="1"/>
  <c r="PL28" i="28" s="1"/>
  <c r="PM28" i="28" s="1"/>
  <c r="PN28" i="28" s="1"/>
  <c r="PO28" i="28" s="1"/>
  <c r="PP28" i="28" s="1"/>
  <c r="PQ28" i="28" s="1"/>
  <c r="PR28" i="28" s="1"/>
  <c r="PS28" i="28" s="1"/>
  <c r="PT28" i="28" s="1"/>
  <c r="PU28" i="28" s="1"/>
  <c r="PV28" i="28" s="1"/>
  <c r="PW28" i="28" s="1"/>
  <c r="PX28" i="28" s="1"/>
  <c r="PY28" i="28" s="1"/>
  <c r="PZ28" i="28" s="1"/>
  <c r="QA28" i="28" s="1"/>
  <c r="QB28" i="28" s="1"/>
  <c r="QC28" i="28" s="1"/>
  <c r="QD28" i="28" s="1"/>
  <c r="QE28" i="28" s="1"/>
  <c r="QF28" i="28" s="1"/>
  <c r="QG28" i="28" s="1"/>
  <c r="QH28" i="28" s="1"/>
  <c r="QI28" i="28" s="1"/>
  <c r="QJ28" i="28" s="1"/>
  <c r="QK28" i="28" s="1"/>
  <c r="QL28" i="28" s="1"/>
  <c r="QM28" i="28" s="1"/>
  <c r="QN28" i="28" s="1"/>
  <c r="QO28" i="28" s="1"/>
  <c r="QP28" i="28" s="1"/>
  <c r="QQ28" i="28" s="1"/>
  <c r="QR28" i="28" s="1"/>
  <c r="QS28" i="28" s="1"/>
  <c r="QT28" i="28" s="1"/>
  <c r="QU28" i="28" s="1"/>
  <c r="QV28" i="28" s="1"/>
  <c r="QW28" i="28" s="1"/>
  <c r="QX28" i="28" s="1"/>
  <c r="QY28" i="28" s="1"/>
  <c r="QZ28" i="28" s="1"/>
  <c r="RA28" i="28" s="1"/>
  <c r="RB28" i="28" s="1"/>
  <c r="RC28" i="28" s="1"/>
  <c r="RD28" i="28" s="1"/>
  <c r="RE28" i="28" s="1"/>
  <c r="RF28" i="28" s="1"/>
  <c r="RG28" i="28" s="1"/>
  <c r="RH28" i="28" s="1"/>
  <c r="RI28" i="28" s="1"/>
  <c r="RJ28" i="28" s="1"/>
  <c r="RK28" i="28" s="1"/>
  <c r="RL28" i="28" s="1"/>
  <c r="RM28" i="28" s="1"/>
  <c r="RN28" i="28" s="1"/>
  <c r="RO28" i="28" s="1"/>
  <c r="RP28" i="28" s="1"/>
  <c r="RQ28" i="28" s="1"/>
  <c r="RR28" i="28" s="1"/>
  <c r="RS28" i="28" s="1"/>
  <c r="RT28" i="28" s="1"/>
  <c r="RU28" i="28" s="1"/>
  <c r="RV28" i="28" s="1"/>
  <c r="RW28" i="28" s="1"/>
  <c r="RX28" i="28" s="1"/>
  <c r="RY28" i="28" s="1"/>
  <c r="RZ28" i="28" s="1"/>
  <c r="SA28" i="28" s="1"/>
  <c r="E95" i="28"/>
  <c r="E96" i="28"/>
  <c r="E97" i="28"/>
  <c r="J79" i="30"/>
  <c r="I94" i="30"/>
  <c r="I101" i="30"/>
  <c r="I93" i="30"/>
  <c r="I99" i="30"/>
  <c r="I97" i="30"/>
  <c r="I95" i="30"/>
  <c r="I98" i="30"/>
  <c r="I96" i="30"/>
  <c r="I100" i="30"/>
  <c r="I82" i="30"/>
  <c r="I103" i="30"/>
  <c r="I81" i="30"/>
  <c r="J79" i="31"/>
  <c r="F100" i="28"/>
  <c r="K79" i="30"/>
  <c r="J99" i="30"/>
  <c r="J98" i="30"/>
  <c r="J93" i="30"/>
  <c r="J95" i="30"/>
  <c r="J96" i="30"/>
  <c r="J97" i="30"/>
  <c r="J94" i="30"/>
  <c r="J101" i="30"/>
  <c r="J100" i="30"/>
  <c r="J81" i="30"/>
  <c r="J103" i="30"/>
  <c r="J82" i="30"/>
  <c r="K79" i="31"/>
  <c r="G98" i="28"/>
  <c r="G100" i="28"/>
  <c r="L79" i="30"/>
  <c r="K99" i="30"/>
  <c r="K97" i="30"/>
  <c r="K96" i="30"/>
  <c r="K93" i="30"/>
  <c r="K95" i="30"/>
  <c r="K98" i="30"/>
  <c r="K94" i="30"/>
  <c r="K100" i="30"/>
  <c r="K101" i="30"/>
  <c r="K81" i="30"/>
  <c r="K82" i="30"/>
  <c r="K103" i="30"/>
  <c r="L79" i="31"/>
  <c r="H99" i="28"/>
  <c r="M79" i="30"/>
  <c r="L101" i="30"/>
  <c r="L96" i="30"/>
  <c r="L94" i="30"/>
  <c r="L98" i="30"/>
  <c r="L97" i="30"/>
  <c r="L95" i="30"/>
  <c r="L99" i="30"/>
  <c r="L93" i="30"/>
  <c r="L100" i="30"/>
  <c r="L82" i="30"/>
  <c r="L81" i="30"/>
  <c r="L103" i="30"/>
  <c r="M79" i="31"/>
  <c r="I100" i="28"/>
  <c r="N79" i="30"/>
  <c r="M98" i="30"/>
  <c r="M96" i="30"/>
  <c r="M95" i="30"/>
  <c r="M97" i="30"/>
  <c r="M94" i="30"/>
  <c r="M99" i="30"/>
  <c r="M93" i="30"/>
  <c r="M101" i="30"/>
  <c r="M100" i="30"/>
  <c r="M81" i="30"/>
  <c r="M82" i="30"/>
  <c r="M103" i="30"/>
  <c r="N79" i="31"/>
  <c r="M28" i="26"/>
  <c r="M100" i="31"/>
  <c r="M101" i="31"/>
  <c r="I28" i="4"/>
  <c r="I26" i="4"/>
  <c r="M40" i="26"/>
  <c r="G72" i="31"/>
  <c r="JX72" i="31"/>
  <c r="PA72" i="31"/>
  <c r="NT72" i="31"/>
  <c r="LD72" i="31"/>
  <c r="PY72" i="31"/>
  <c r="FN72" i="31"/>
  <c r="QQ72" i="31"/>
  <c r="HT72" i="31"/>
  <c r="MP72" i="31"/>
  <c r="RH72" i="31"/>
  <c r="QU72" i="31"/>
  <c r="MV72" i="31"/>
  <c r="GC72" i="31"/>
  <c r="QA72" i="31"/>
  <c r="LH72" i="31"/>
  <c r="BV72" i="31"/>
  <c r="PR72" i="31"/>
  <c r="LA72" i="31"/>
  <c r="RW72" i="31"/>
  <c r="OV72" i="31"/>
  <c r="JH72" i="31"/>
  <c r="RD72" i="31"/>
  <c r="NL72" i="31"/>
  <c r="HA72" i="31"/>
  <c r="QG72" i="31"/>
  <c r="LX72" i="31"/>
  <c r="EO72" i="31"/>
  <c r="PK72" i="31"/>
  <c r="KJ72" i="31"/>
  <c r="IZ72" i="31"/>
  <c r="EP72" i="31"/>
  <c r="DD72" i="31"/>
  <c r="QZ72" i="31"/>
  <c r="OU72" i="31"/>
  <c r="LP72" i="31"/>
  <c r="HR72" i="31"/>
  <c r="DB72" i="31"/>
  <c r="OS72" i="31"/>
  <c r="LL72" i="31"/>
  <c r="HL72" i="31"/>
  <c r="CT72" i="31"/>
  <c r="QW72" i="31"/>
  <c r="OR72" i="31"/>
  <c r="LJ72" i="31"/>
  <c r="HJ72" i="31"/>
  <c r="CN72" i="31"/>
  <c r="DT72" i="31"/>
  <c r="QO72" i="31"/>
  <c r="OY72" i="31"/>
  <c r="MO72" i="31"/>
  <c r="KC72" i="31"/>
  <c r="GT72" i="31"/>
  <c r="DJ72" i="31"/>
  <c r="QJ72" i="31"/>
  <c r="OT72" i="31"/>
  <c r="MH72" i="31"/>
  <c r="JU72" i="31"/>
  <c r="GL72" i="31"/>
  <c r="CV72" i="31"/>
  <c r="QB72" i="31"/>
  <c r="LQ72" i="31"/>
  <c r="DR72" i="31"/>
  <c r="PB72" i="31"/>
  <c r="KD72" i="31"/>
  <c r="SA72" i="31"/>
  <c r="OZ72" i="31"/>
  <c r="JM72" i="31"/>
  <c r="RE72" i="31"/>
  <c r="NM72" i="31"/>
  <c r="HB72" i="31"/>
  <c r="QI72" i="31"/>
  <c r="LZ72" i="31"/>
  <c r="ER72" i="31"/>
  <c r="PL72" i="31"/>
  <c r="KK72" i="31"/>
  <c r="RS72" i="31"/>
  <c r="OJ72" i="31"/>
  <c r="IH72" i="31"/>
  <c r="HY72" i="31"/>
  <c r="DL72" i="31"/>
  <c r="AX72" i="31"/>
  <c r="QM72" i="31"/>
  <c r="OB72" i="31"/>
  <c r="KT72" i="31"/>
  <c r="GN72" i="31"/>
  <c r="AP72" i="31"/>
  <c r="NX72" i="31"/>
  <c r="KR72" i="31"/>
  <c r="GK72" i="31"/>
  <c r="AH72" i="31"/>
  <c r="QH72" i="31"/>
  <c r="NV72" i="31"/>
  <c r="KN72" i="31"/>
  <c r="GF72" i="31"/>
  <c r="Z72" i="31"/>
  <c r="CF72" i="31"/>
  <c r="RU72" i="31"/>
  <c r="QE72" i="31"/>
  <c r="OK72" i="31"/>
  <c r="LY72" i="31"/>
  <c r="JF72" i="31"/>
  <c r="FX72" i="31"/>
  <c r="CD72" i="31"/>
  <c r="RP72" i="31"/>
  <c r="PZ72" i="31"/>
  <c r="OD72" i="31"/>
  <c r="LR72" i="31"/>
  <c r="IX72" i="31"/>
  <c r="FP72" i="31"/>
  <c r="BF72" i="31"/>
  <c r="PC72" i="31"/>
  <c r="KF72" i="31"/>
  <c r="RM72" i="31"/>
  <c r="OC72" i="31"/>
  <c r="HZ72" i="31"/>
  <c r="RG72" i="31"/>
  <c r="NP72" i="31"/>
  <c r="HD72" i="31"/>
  <c r="QN72" i="31"/>
  <c r="MB72" i="31"/>
  <c r="EX72" i="31"/>
  <c r="PO72" i="31"/>
  <c r="KV72" i="31"/>
  <c r="RT72" i="31"/>
  <c r="OL72" i="31"/>
  <c r="IW72" i="31"/>
  <c r="QX72" i="31"/>
  <c r="MW72" i="31"/>
  <c r="GD72" i="31"/>
  <c r="GV72" i="31"/>
  <c r="BN72" i="31"/>
  <c r="D72" i="31"/>
  <c r="PX72" i="31"/>
  <c r="NF72" i="31"/>
  <c r="JV72" i="31"/>
  <c r="FM72" i="31"/>
  <c r="PW72" i="31"/>
  <c r="ND72" i="31"/>
  <c r="JP72" i="31"/>
  <c r="FH72" i="31"/>
  <c r="RX72" i="31"/>
  <c r="PT72" i="31"/>
  <c r="MZ72" i="31"/>
  <c r="JN72" i="31"/>
  <c r="FF72" i="31"/>
  <c r="CL72" i="31"/>
  <c r="RK72" i="31"/>
  <c r="PS72" i="31"/>
  <c r="NU72" i="31"/>
  <c r="LI72" i="31"/>
  <c r="IJ72" i="31"/>
  <c r="FE72" i="31"/>
  <c r="R72" i="31"/>
  <c r="RF72" i="31"/>
  <c r="PP72" i="31"/>
  <c r="NN72" i="31"/>
  <c r="LB72" i="31"/>
  <c r="IB72" i="31"/>
  <c r="EW72" i="31"/>
  <c r="QR72" i="31"/>
  <c r="MN72" i="31"/>
  <c r="RV72" i="31"/>
  <c r="NH72" i="31"/>
  <c r="DY72" i="31"/>
  <c r="PJ72" i="31"/>
  <c r="PH72" i="31"/>
  <c r="RL72" i="31"/>
  <c r="EB72" i="31"/>
  <c r="PI72" i="31"/>
  <c r="EH72" i="31"/>
  <c r="PD72" i="31"/>
  <c r="DZ72" i="31"/>
  <c r="DQ72" i="31"/>
  <c r="CK72" i="31"/>
  <c r="BE72" i="31"/>
  <c r="Y72" i="31"/>
  <c r="KB72" i="31"/>
  <c r="IV72" i="31"/>
  <c r="HP72" i="31"/>
  <c r="GJ72" i="31"/>
  <c r="FD72" i="31"/>
  <c r="DX72" i="31"/>
  <c r="CR72" i="31"/>
  <c r="BL72" i="31"/>
  <c r="AF72" i="31"/>
  <c r="OI72" i="31"/>
  <c r="NC72" i="31"/>
  <c r="LW72" i="31"/>
  <c r="KQ72" i="31"/>
  <c r="JK72" i="31"/>
  <c r="IE72" i="31"/>
  <c r="GY72" i="31"/>
  <c r="FS72" i="31"/>
  <c r="EM72" i="31"/>
  <c r="DG72" i="31"/>
  <c r="CA72" i="31"/>
  <c r="AU72" i="31"/>
  <c r="O72" i="31"/>
  <c r="RZ72" i="31"/>
  <c r="QT72" i="31"/>
  <c r="PN72" i="31"/>
  <c r="OH72" i="31"/>
  <c r="NB72" i="31"/>
  <c r="LV72" i="31"/>
  <c r="KP72" i="31"/>
  <c r="JJ72" i="31"/>
  <c r="ID72" i="31"/>
  <c r="GX72" i="31"/>
  <c r="FR72" i="31"/>
  <c r="EL72" i="31"/>
  <c r="DF72" i="31"/>
  <c r="BZ72" i="31"/>
  <c r="AT72" i="31"/>
  <c r="N72" i="31"/>
  <c r="RY72" i="31"/>
  <c r="QS72" i="31"/>
  <c r="PM72" i="31"/>
  <c r="OG72" i="31"/>
  <c r="NA72" i="31"/>
  <c r="LU72" i="31"/>
  <c r="KO72" i="31"/>
  <c r="JI72" i="31"/>
  <c r="IC72" i="31"/>
  <c r="GW72" i="31"/>
  <c r="FQ72" i="31"/>
  <c r="EK72" i="31"/>
  <c r="DE72" i="31"/>
  <c r="BY72" i="31"/>
  <c r="AS72" i="31"/>
  <c r="M72" i="31"/>
  <c r="BX72" i="31"/>
  <c r="AR72" i="31"/>
  <c r="L72" i="31"/>
  <c r="OM72" i="31"/>
  <c r="NG72" i="31"/>
  <c r="MA72" i="31"/>
  <c r="KU72" i="31"/>
  <c r="JO72" i="31"/>
  <c r="II72" i="31"/>
  <c r="HC72" i="31"/>
  <c r="FW72" i="31"/>
  <c r="EQ72" i="31"/>
  <c r="DK72" i="31"/>
  <c r="CE72" i="31"/>
  <c r="AY72" i="31"/>
  <c r="S72" i="31"/>
  <c r="OF72" i="31"/>
  <c r="PQ72" i="31"/>
  <c r="QF72" i="31"/>
  <c r="IR72" i="31"/>
  <c r="MF72" i="31"/>
  <c r="KS72" i="31"/>
  <c r="KL72" i="31"/>
  <c r="BU72" i="31"/>
  <c r="I72" i="31"/>
  <c r="IF72" i="31"/>
  <c r="FT72" i="31"/>
  <c r="DH72" i="31"/>
  <c r="AV72" i="31"/>
  <c r="RO72" i="31"/>
  <c r="MR72" i="31"/>
  <c r="EZ72" i="31"/>
  <c r="ON72" i="31"/>
  <c r="GS72" i="31"/>
  <c r="FU72" i="31"/>
  <c r="MJ72" i="31"/>
  <c r="MG72" i="31"/>
  <c r="PG72" i="31"/>
  <c r="J72" i="31"/>
  <c r="NE72" i="31"/>
  <c r="MX72" i="31"/>
  <c r="DI72" i="31"/>
  <c r="CC72" i="31"/>
  <c r="AW72" i="31"/>
  <c r="Q72" i="31"/>
  <c r="JT72" i="31"/>
  <c r="IN72" i="31"/>
  <c r="HH72" i="31"/>
  <c r="GB72" i="31"/>
  <c r="EV72" i="31"/>
  <c r="DP72" i="31"/>
  <c r="CJ72" i="31"/>
  <c r="BD72" i="31"/>
  <c r="X72" i="31"/>
  <c r="OA72" i="31"/>
  <c r="MU72" i="31"/>
  <c r="LO72" i="31"/>
  <c r="KI72" i="31"/>
  <c r="JC72" i="31"/>
  <c r="HW72" i="31"/>
  <c r="GQ72" i="31"/>
  <c r="FK72" i="31"/>
  <c r="EE72" i="31"/>
  <c r="CY72" i="31"/>
  <c r="BS72" i="31"/>
  <c r="AM72" i="31"/>
  <c r="RR72" i="31"/>
  <c r="QL72" i="31"/>
  <c r="PF72" i="31"/>
  <c r="NZ72" i="31"/>
  <c r="MT72" i="31"/>
  <c r="LN72" i="31"/>
  <c r="KH72" i="31"/>
  <c r="JB72" i="31"/>
  <c r="HV72" i="31"/>
  <c r="GP72" i="31"/>
  <c r="FJ72" i="31"/>
  <c r="ED72" i="31"/>
  <c r="CX72" i="31"/>
  <c r="BR72" i="31"/>
  <c r="AL72" i="31"/>
  <c r="F72" i="31"/>
  <c r="RQ72" i="31"/>
  <c r="QK72" i="31"/>
  <c r="PE72" i="31"/>
  <c r="NY72" i="31"/>
  <c r="MS72" i="31"/>
  <c r="LM72" i="31"/>
  <c r="KG72" i="31"/>
  <c r="JA72" i="31"/>
  <c r="HU72" i="31"/>
  <c r="GO72" i="31"/>
  <c r="FI72" i="31"/>
  <c r="EC72" i="31"/>
  <c r="CW72" i="31"/>
  <c r="BQ72" i="31"/>
  <c r="AK72" i="31"/>
  <c r="E72" i="31"/>
  <c r="BP72" i="31"/>
  <c r="AJ72" i="31"/>
  <c r="OE72" i="31"/>
  <c r="MY72" i="31"/>
  <c r="LS72" i="31"/>
  <c r="KM72" i="31"/>
  <c r="JG72" i="31"/>
  <c r="IA72" i="31"/>
  <c r="GU72" i="31"/>
  <c r="FO72" i="31"/>
  <c r="EI72" i="31"/>
  <c r="DC72" i="31"/>
  <c r="BW72" i="31"/>
  <c r="AQ72" i="31"/>
  <c r="K72" i="31"/>
  <c r="FV72" i="31"/>
  <c r="JE72" i="31"/>
  <c r="IP72" i="31"/>
  <c r="DA72" i="31"/>
  <c r="AO72" i="31"/>
  <c r="JL72" i="31"/>
  <c r="GZ72" i="31"/>
  <c r="EN72" i="31"/>
  <c r="CB72" i="31"/>
  <c r="P72" i="31"/>
  <c r="KZ72" i="31"/>
  <c r="EJ72" i="31"/>
  <c r="FL72" i="31"/>
  <c r="AN72" i="31"/>
  <c r="NK72" i="31"/>
  <c r="KY72" i="31"/>
  <c r="IM72" i="31"/>
  <c r="GA72" i="31"/>
  <c r="DO72" i="31"/>
  <c r="BC72" i="31"/>
  <c r="PV72" i="31"/>
  <c r="NJ72" i="31"/>
  <c r="KX72" i="31"/>
  <c r="IL72" i="31"/>
  <c r="FZ72" i="31"/>
  <c r="DN72" i="31"/>
  <c r="BB72" i="31"/>
  <c r="PU72" i="31"/>
  <c r="NI72" i="31"/>
  <c r="KW72" i="31"/>
  <c r="IK72" i="31"/>
  <c r="FY72" i="31"/>
  <c r="DM72" i="31"/>
  <c r="BA72" i="31"/>
  <c r="T72" i="31"/>
  <c r="MI72" i="31"/>
  <c r="JW72" i="31"/>
  <c r="HK72" i="31"/>
  <c r="EY72" i="31"/>
  <c r="CM72" i="31"/>
  <c r="AA72" i="31"/>
  <c r="RC72" i="31"/>
  <c r="EG72" i="31"/>
  <c r="QY72" i="31"/>
  <c r="QV72" i="31"/>
  <c r="CS72" i="31"/>
  <c r="JD72" i="31"/>
  <c r="EF72" i="31"/>
  <c r="H72" i="31"/>
  <c r="MM72" i="31"/>
  <c r="KA72" i="31"/>
  <c r="HO72" i="31"/>
  <c r="FC72" i="31"/>
  <c r="CQ72" i="31"/>
  <c r="AE72" i="31"/>
  <c r="RJ72" i="31"/>
  <c r="OX72" i="31"/>
  <c r="ML72" i="31"/>
  <c r="JZ72" i="31"/>
  <c r="HN72" i="31"/>
  <c r="FB72" i="31"/>
  <c r="CP72" i="31"/>
  <c r="AD72" i="31"/>
  <c r="RI72" i="31"/>
  <c r="OW72" i="31"/>
  <c r="MK72" i="31"/>
  <c r="JY72" i="31"/>
  <c r="HM72" i="31"/>
  <c r="FA72" i="31"/>
  <c r="CO72" i="31"/>
  <c r="AC72" i="31"/>
  <c r="BH72" i="31"/>
  <c r="NW72" i="31"/>
  <c r="LK72" i="31"/>
  <c r="IY72" i="31"/>
  <c r="GM72" i="31"/>
  <c r="EA72" i="31"/>
  <c r="BO72" i="31"/>
  <c r="RN72" i="31"/>
  <c r="BT72" i="31"/>
  <c r="LG72" i="31"/>
  <c r="GI72" i="31"/>
  <c r="BK72" i="31"/>
  <c r="NR72" i="31"/>
  <c r="IT72" i="31"/>
  <c r="DV72" i="31"/>
  <c r="QC72" i="31"/>
  <c r="LE72" i="31"/>
  <c r="GG72" i="31"/>
  <c r="BI72" i="31"/>
  <c r="KE72" i="31"/>
  <c r="FG72" i="31"/>
  <c r="AI72" i="31"/>
  <c r="IG72" i="31"/>
  <c r="LT72" i="31"/>
  <c r="IO72" i="31"/>
  <c r="HQ72" i="31"/>
  <c r="HI72" i="31"/>
  <c r="BM72" i="31"/>
  <c r="HX72" i="31"/>
  <c r="CZ72" i="31"/>
  <c r="OQ72" i="31"/>
  <c r="ME72" i="31"/>
  <c r="JS72" i="31"/>
  <c r="HG72" i="31"/>
  <c r="EU72" i="31"/>
  <c r="CI72" i="31"/>
  <c r="W72" i="31"/>
  <c r="RB72" i="31"/>
  <c r="OP72" i="31"/>
  <c r="MD72" i="31"/>
  <c r="JR72" i="31"/>
  <c r="HF72" i="31"/>
  <c r="ET72" i="31"/>
  <c r="CH72" i="31"/>
  <c r="V72" i="31"/>
  <c r="RA72" i="31"/>
  <c r="OO72" i="31"/>
  <c r="MC72" i="31"/>
  <c r="JQ72" i="31"/>
  <c r="HE72" i="31"/>
  <c r="ES72" i="31"/>
  <c r="CG72" i="31"/>
  <c r="U72" i="31"/>
  <c r="AZ72" i="31"/>
  <c r="NO72" i="31"/>
  <c r="LC72" i="31"/>
  <c r="IQ72" i="31"/>
  <c r="GE72" i="31"/>
  <c r="DS72" i="31"/>
  <c r="BG72" i="31"/>
  <c r="QP72" i="31"/>
  <c r="AG72" i="31"/>
  <c r="GR72" i="31"/>
  <c r="NS72" i="31"/>
  <c r="IU72" i="31"/>
  <c r="DW72" i="31"/>
  <c r="QD72" i="31"/>
  <c r="LF72" i="31"/>
  <c r="GH72" i="31"/>
  <c r="BJ72" i="31"/>
  <c r="NQ72" i="31"/>
  <c r="IS72" i="31"/>
  <c r="DU72" i="31"/>
  <c r="AB72" i="31"/>
  <c r="MQ72" i="31"/>
  <c r="HS72" i="31"/>
  <c r="CU72" i="31"/>
  <c r="D101" i="31"/>
  <c r="E101" i="31"/>
  <c r="F101" i="31"/>
  <c r="G101" i="31"/>
  <c r="H101" i="31"/>
  <c r="I101" i="31"/>
  <c r="J101" i="31"/>
  <c r="K101" i="31"/>
  <c r="L101" i="31"/>
  <c r="HE71" i="31"/>
  <c r="OG71" i="31"/>
  <c r="DM71" i="31"/>
  <c r="RY71" i="31"/>
  <c r="BX71" i="31"/>
  <c r="QK71" i="31"/>
  <c r="OW71" i="31"/>
  <c r="PM71" i="31"/>
  <c r="NY71" i="31"/>
  <c r="EC71" i="31"/>
  <c r="RQ71" i="31"/>
  <c r="HU71" i="31"/>
  <c r="NX71" i="31"/>
  <c r="MR71" i="31"/>
  <c r="EB71" i="31"/>
  <c r="CV71" i="31"/>
  <c r="MY71" i="31"/>
  <c r="LS71" i="31"/>
  <c r="DC71" i="31"/>
  <c r="BV71" i="31"/>
  <c r="KT71" i="31"/>
  <c r="JN71" i="31"/>
  <c r="AO71" i="31"/>
  <c r="RE71" i="31"/>
  <c r="IO71" i="31"/>
  <c r="HI71" i="31"/>
  <c r="BP71" i="31"/>
  <c r="AC71" i="31"/>
  <c r="KZ71" i="31"/>
  <c r="JT71" i="31"/>
  <c r="AW71" i="31"/>
  <c r="G71" i="31"/>
  <c r="JS71" i="31"/>
  <c r="IM71" i="31"/>
  <c r="F71" i="31"/>
  <c r="RJ71" i="31"/>
  <c r="IT71" i="31"/>
  <c r="HN71" i="31"/>
  <c r="GW71" i="31"/>
  <c r="PT71" i="31"/>
  <c r="RG71" i="31"/>
  <c r="OU71" i="31"/>
  <c r="QS71" i="31"/>
  <c r="BN71" i="31"/>
  <c r="OV71" i="31"/>
  <c r="NP71" i="31"/>
  <c r="EZ71" i="31"/>
  <c r="DT71" i="31"/>
  <c r="NW71" i="31"/>
  <c r="MQ71" i="31"/>
  <c r="EA71" i="31"/>
  <c r="CU71" i="31"/>
  <c r="MX71" i="31"/>
  <c r="LR71" i="31"/>
  <c r="DB71" i="31"/>
  <c r="BU71" i="31"/>
  <c r="KS71" i="31"/>
  <c r="JM71" i="31"/>
  <c r="AN71" i="31"/>
  <c r="L71" i="31"/>
  <c r="OJ71" i="31"/>
  <c r="ND71" i="31"/>
  <c r="EN71" i="31"/>
  <c r="DH71" i="31"/>
  <c r="NC71" i="31"/>
  <c r="LW71" i="31"/>
  <c r="DG71" i="31"/>
  <c r="CA71" i="31"/>
  <c r="KX71" i="31"/>
  <c r="JR71" i="31"/>
  <c r="AU71" i="31"/>
  <c r="CO71" i="31"/>
  <c r="MB71" i="31"/>
  <c r="JP71" i="31"/>
  <c r="IQ71" i="31"/>
  <c r="GE71" i="31"/>
  <c r="DD71" i="31"/>
  <c r="OM71" i="31"/>
  <c r="HJ71" i="31"/>
  <c r="EX71" i="31"/>
  <c r="HQ71" i="31"/>
  <c r="FE71" i="31"/>
  <c r="MN71" i="31"/>
  <c r="KB71" i="31"/>
  <c r="LG71" i="31"/>
  <c r="IU71" i="31"/>
  <c r="JB71" i="31"/>
  <c r="GP71" i="31"/>
  <c r="NG71" i="31"/>
  <c r="II71" i="31"/>
  <c r="DZ71" i="31"/>
  <c r="BK71" i="31"/>
  <c r="BT71" i="31"/>
  <c r="AZ71" i="31"/>
  <c r="EF71" i="31"/>
  <c r="BS71" i="31"/>
  <c r="CY71" i="31"/>
  <c r="Z71" i="31"/>
  <c r="DF71" i="31"/>
  <c r="AI71" i="31"/>
  <c r="FF71" i="31"/>
  <c r="S71" i="31"/>
  <c r="KJ71" i="31"/>
  <c r="FL71" i="31"/>
  <c r="JJ71" i="31"/>
  <c r="EL71" i="31"/>
  <c r="HC71" i="31"/>
  <c r="CE71" i="31"/>
  <c r="AY71" i="31"/>
  <c r="QG71" i="31"/>
  <c r="BH71" i="31"/>
  <c r="BA71" i="31"/>
  <c r="BG71" i="31"/>
  <c r="RK71" i="31"/>
  <c r="P71" i="31"/>
  <c r="RR71" i="31"/>
  <c r="Y71" i="31"/>
  <c r="JQ71" i="31"/>
  <c r="CT71" i="31"/>
  <c r="PI71" i="31"/>
  <c r="MV71" i="31"/>
  <c r="HX71" i="31"/>
  <c r="GX71" i="31"/>
  <c r="BZ71" i="31"/>
  <c r="D100" i="31"/>
  <c r="E100" i="31"/>
  <c r="F100" i="31"/>
  <c r="G100" i="31"/>
  <c r="H100" i="31"/>
  <c r="I100" i="31"/>
  <c r="J100" i="31"/>
  <c r="K100" i="31"/>
  <c r="L100" i="31"/>
  <c r="J99" i="28"/>
  <c r="J98" i="28"/>
  <c r="J101" i="28"/>
  <c r="J100" i="28"/>
  <c r="O79" i="30"/>
  <c r="N100" i="30"/>
  <c r="N95" i="30"/>
  <c r="N96" i="30"/>
  <c r="N94" i="30"/>
  <c r="N99" i="30"/>
  <c r="N98" i="30"/>
  <c r="N93" i="30"/>
  <c r="N97" i="30"/>
  <c r="N101" i="30"/>
  <c r="N81" i="30"/>
  <c r="N82" i="30"/>
  <c r="N103" i="30"/>
  <c r="O79" i="31"/>
  <c r="N100" i="31"/>
  <c r="N101" i="31"/>
  <c r="D81" i="28"/>
  <c r="K81" i="28"/>
  <c r="E81" i="28"/>
  <c r="F81" i="28"/>
  <c r="G81" i="28"/>
  <c r="H81" i="28"/>
  <c r="I81" i="28"/>
  <c r="J81" i="28"/>
  <c r="I27" i="4"/>
  <c r="I30" i="4"/>
  <c r="K99" i="28"/>
  <c r="P79" i="30"/>
  <c r="O96" i="30"/>
  <c r="O93" i="30"/>
  <c r="O95" i="30"/>
  <c r="O100" i="30"/>
  <c r="O101" i="30"/>
  <c r="O99" i="30"/>
  <c r="O97" i="30"/>
  <c r="O98" i="30"/>
  <c r="O94" i="30"/>
  <c r="O81" i="30"/>
  <c r="O103" i="30"/>
  <c r="O82" i="30"/>
  <c r="P79" i="31"/>
  <c r="O101" i="31"/>
  <c r="O100" i="31"/>
  <c r="GL52" i="31"/>
  <c r="DZ52" i="31"/>
  <c r="HR52" i="31"/>
  <c r="ON52" i="31"/>
  <c r="LJ52" i="31"/>
  <c r="AH52" i="31"/>
  <c r="FF52" i="31"/>
  <c r="IX52" i="31"/>
  <c r="KD52" i="31"/>
  <c r="RI52" i="31"/>
  <c r="CT52" i="31"/>
  <c r="MP52" i="31"/>
  <c r="BN52" i="31"/>
  <c r="K81" i="31"/>
  <c r="H81" i="31"/>
  <c r="F81" i="31"/>
  <c r="D81" i="31"/>
  <c r="QX52" i="31"/>
  <c r="RU52" i="31"/>
  <c r="QO52" i="31"/>
  <c r="QV52" i="31"/>
  <c r="PK52" i="31"/>
  <c r="OE52" i="31"/>
  <c r="MY52" i="31"/>
  <c r="LS52" i="31"/>
  <c r="KM52" i="31"/>
  <c r="JG52" i="31"/>
  <c r="IA52" i="31"/>
  <c r="GU52" i="31"/>
  <c r="FO52" i="31"/>
  <c r="EI52" i="31"/>
  <c r="DC52" i="31"/>
  <c r="BW52" i="31"/>
  <c r="AQ52" i="31"/>
  <c r="K52" i="31"/>
  <c r="QU52" i="31"/>
  <c r="PJ52" i="31"/>
  <c r="OD52" i="31"/>
  <c r="RZ52" i="31"/>
  <c r="QJ52" i="31"/>
  <c r="PA52" i="31"/>
  <c r="NU52" i="31"/>
  <c r="MO52" i="31"/>
  <c r="LI52" i="31"/>
  <c r="KC52" i="31"/>
  <c r="IW52" i="31"/>
  <c r="HQ52" i="31"/>
  <c r="GK52" i="31"/>
  <c r="FE52" i="31"/>
  <c r="DY52" i="31"/>
  <c r="CS52" i="31"/>
  <c r="BM52" i="31"/>
  <c r="AG52" i="31"/>
  <c r="RY52" i="31"/>
  <c r="QI52" i="31"/>
  <c r="OZ52" i="31"/>
  <c r="NT52" i="31"/>
  <c r="MN52" i="31"/>
  <c r="LH52" i="31"/>
  <c r="KB52" i="31"/>
  <c r="IV52" i="31"/>
  <c r="HP52" i="31"/>
  <c r="GJ52" i="31"/>
  <c r="FD52" i="31"/>
  <c r="DX52" i="31"/>
  <c r="CR52" i="31"/>
  <c r="BL52" i="31"/>
  <c r="AF52" i="31"/>
  <c r="RX52" i="31"/>
  <c r="QF52" i="31"/>
  <c r="OY52" i="31"/>
  <c r="NS52" i="31"/>
  <c r="MM52" i="31"/>
  <c r="LG52" i="31"/>
  <c r="KA52" i="31"/>
  <c r="IU52" i="31"/>
  <c r="HO52" i="31"/>
  <c r="GI52" i="31"/>
  <c r="FC52" i="31"/>
  <c r="DW52" i="31"/>
  <c r="CQ52" i="31"/>
  <c r="BK52" i="31"/>
  <c r="AE52" i="31"/>
  <c r="RW52" i="31"/>
  <c r="QE52" i="31"/>
  <c r="OX52" i="31"/>
  <c r="NR52" i="31"/>
  <c r="ML52" i="31"/>
  <c r="LF52" i="31"/>
  <c r="JZ52" i="31"/>
  <c r="IT52" i="31"/>
  <c r="HN52" i="31"/>
  <c r="GH52" i="31"/>
  <c r="FB52" i="31"/>
  <c r="DV52" i="31"/>
  <c r="CP52" i="31"/>
  <c r="BJ52" i="31"/>
  <c r="AD52" i="31"/>
  <c r="RT52" i="31"/>
  <c r="QD52" i="31"/>
  <c r="OW52" i="31"/>
  <c r="NQ52" i="31"/>
  <c r="MK52" i="31"/>
  <c r="LE52" i="31"/>
  <c r="JY52" i="31"/>
  <c r="IS52" i="31"/>
  <c r="HM52" i="31"/>
  <c r="GG52" i="31"/>
  <c r="FA52" i="31"/>
  <c r="DU52" i="31"/>
  <c r="CO52" i="31"/>
  <c r="I81" i="31"/>
  <c r="J81" i="31"/>
  <c r="G81" i="31"/>
  <c r="E81" i="31"/>
  <c r="RN52" i="31"/>
  <c r="QH52" i="31"/>
  <c r="RE52" i="31"/>
  <c r="RR52" i="31"/>
  <c r="QB52" i="31"/>
  <c r="OU52" i="31"/>
  <c r="NO52" i="31"/>
  <c r="MI52" i="31"/>
  <c r="LC52" i="31"/>
  <c r="JW52" i="31"/>
  <c r="IQ52" i="31"/>
  <c r="HK52" i="31"/>
  <c r="GE52" i="31"/>
  <c r="EY52" i="31"/>
  <c r="DS52" i="31"/>
  <c r="CM52" i="31"/>
  <c r="BG52" i="31"/>
  <c r="AA52" i="31"/>
  <c r="RQ52" i="31"/>
  <c r="QA52" i="31"/>
  <c r="OT52" i="31"/>
  <c r="NN52" i="31"/>
  <c r="RD52" i="31"/>
  <c r="PQ52" i="31"/>
  <c r="OK52" i="31"/>
  <c r="NE52" i="31"/>
  <c r="LY52" i="31"/>
  <c r="KS52" i="31"/>
  <c r="JM52" i="31"/>
  <c r="IG52" i="31"/>
  <c r="HA52" i="31"/>
  <c r="FU52" i="31"/>
  <c r="EO52" i="31"/>
  <c r="DI52" i="31"/>
  <c r="CC52" i="31"/>
  <c r="AW52" i="31"/>
  <c r="Q52" i="31"/>
  <c r="RC52" i="31"/>
  <c r="PP52" i="31"/>
  <c r="OJ52" i="31"/>
  <c r="ND52" i="31"/>
  <c r="LX52" i="31"/>
  <c r="KR52" i="31"/>
  <c r="JL52" i="31"/>
  <c r="IF52" i="31"/>
  <c r="GZ52" i="31"/>
  <c r="FT52" i="31"/>
  <c r="EN52" i="31"/>
  <c r="DH52" i="31"/>
  <c r="CB52" i="31"/>
  <c r="AV52" i="31"/>
  <c r="P52" i="31"/>
  <c r="RB52" i="31"/>
  <c r="PO52" i="31"/>
  <c r="OI52" i="31"/>
  <c r="NC52" i="31"/>
  <c r="LW52" i="31"/>
  <c r="KQ52" i="31"/>
  <c r="JK52" i="31"/>
  <c r="IE52" i="31"/>
  <c r="GY52" i="31"/>
  <c r="FS52" i="31"/>
  <c r="EM52" i="31"/>
  <c r="DG52" i="31"/>
  <c r="CA52" i="31"/>
  <c r="AU52" i="31"/>
  <c r="O52" i="31"/>
  <c r="RA52" i="31"/>
  <c r="PN52" i="31"/>
  <c r="OH52" i="31"/>
  <c r="NB52" i="31"/>
  <c r="LV52" i="31"/>
  <c r="KP52" i="31"/>
  <c r="JJ52" i="31"/>
  <c r="ID52" i="31"/>
  <c r="GX52" i="31"/>
  <c r="FR52" i="31"/>
  <c r="EL52" i="31"/>
  <c r="DF52" i="31"/>
  <c r="BZ52" i="31"/>
  <c r="AT52" i="31"/>
  <c r="N52" i="31"/>
  <c r="QZ52" i="31"/>
  <c r="PM52" i="31"/>
  <c r="OG52" i="31"/>
  <c r="NA52" i="31"/>
  <c r="LU52" i="31"/>
  <c r="KO52" i="31"/>
  <c r="JI52" i="31"/>
  <c r="IC52" i="31"/>
  <c r="GW52" i="31"/>
  <c r="FQ52" i="31"/>
  <c r="EK52" i="31"/>
  <c r="DE52" i="31"/>
  <c r="BY52" i="31"/>
  <c r="N81" i="31"/>
  <c r="QP52" i="31"/>
  <c r="QG52" i="31"/>
  <c r="PC52" i="31"/>
  <c r="MQ52" i="31"/>
  <c r="KE52" i="31"/>
  <c r="HS52" i="31"/>
  <c r="FG52" i="31"/>
  <c r="CU52" i="31"/>
  <c r="AI52" i="31"/>
  <c r="QK52" i="31"/>
  <c r="NV52" i="31"/>
  <c r="PY52" i="31"/>
  <c r="NM52" i="31"/>
  <c r="LA52" i="31"/>
  <c r="IO52" i="31"/>
  <c r="GC52" i="31"/>
  <c r="DQ52" i="31"/>
  <c r="BE52" i="31"/>
  <c r="RO52" i="31"/>
  <c r="OR52" i="31"/>
  <c r="MF52" i="31"/>
  <c r="JT52" i="31"/>
  <c r="HH52" i="31"/>
  <c r="EV52" i="31"/>
  <c r="CJ52" i="31"/>
  <c r="X52" i="31"/>
  <c r="PW52" i="31"/>
  <c r="NK52" i="31"/>
  <c r="KY52" i="31"/>
  <c r="IM52" i="31"/>
  <c r="GA52" i="31"/>
  <c r="DO52" i="31"/>
  <c r="BC52" i="31"/>
  <c r="RK52" i="31"/>
  <c r="OP52" i="31"/>
  <c r="MD52" i="31"/>
  <c r="JR52" i="31"/>
  <c r="HF52" i="31"/>
  <c r="ET52" i="31"/>
  <c r="CH52" i="31"/>
  <c r="V52" i="31"/>
  <c r="PU52" i="31"/>
  <c r="NI52" i="31"/>
  <c r="KW52" i="31"/>
  <c r="IK52" i="31"/>
  <c r="FY52" i="31"/>
  <c r="DM52" i="31"/>
  <c r="BI52" i="31"/>
  <c r="AC52" i="31"/>
  <c r="P81" i="31"/>
  <c r="RV52" i="31"/>
  <c r="RM52" i="31"/>
  <c r="QL52" i="31"/>
  <c r="NW52" i="31"/>
  <c r="LK52" i="31"/>
  <c r="IY52" i="31"/>
  <c r="GM52" i="31"/>
  <c r="PZ52" i="31"/>
  <c r="OM52" i="31"/>
  <c r="JO52" i="31"/>
  <c r="EQ52" i="31"/>
  <c r="BO52" i="31"/>
  <c r="RG52" i="31"/>
  <c r="NF52" i="31"/>
  <c r="OS52" i="31"/>
  <c r="LQ52" i="31"/>
  <c r="HY52" i="31"/>
  <c r="EW52" i="31"/>
  <c r="BU52" i="31"/>
  <c r="QS52" i="31"/>
  <c r="NL52" i="31"/>
  <c r="KJ52" i="31"/>
  <c r="GR52" i="31"/>
  <c r="DP52" i="31"/>
  <c r="AN52" i="31"/>
  <c r="PG52" i="31"/>
  <c r="ME52" i="31"/>
  <c r="JC52" i="31"/>
  <c r="FK52" i="31"/>
  <c r="CI52" i="31"/>
  <c r="G52" i="31"/>
  <c r="NZ52" i="31"/>
  <c r="KX52" i="31"/>
  <c r="HV52" i="31"/>
  <c r="ED52" i="31"/>
  <c r="BB52" i="31"/>
  <c r="QN52" i="31"/>
  <c r="MS52" i="31"/>
  <c r="JQ52" i="31"/>
  <c r="GO52" i="31"/>
  <c r="CW52" i="31"/>
  <c r="AS52" i="31"/>
  <c r="E52" i="31"/>
  <c r="O81" i="31"/>
  <c r="QW52" i="31"/>
  <c r="NG52" i="31"/>
  <c r="II52" i="31"/>
  <c r="EA52" i="31"/>
  <c r="AY52" i="31"/>
  <c r="PR52" i="31"/>
  <c r="RP52" i="31"/>
  <c r="OC52" i="31"/>
  <c r="KK52" i="31"/>
  <c r="HI52" i="31"/>
  <c r="EG52" i="31"/>
  <c r="AO52" i="31"/>
  <c r="PX52" i="31"/>
  <c r="MV52" i="31"/>
  <c r="JD52" i="31"/>
  <c r="GB52" i="31"/>
  <c r="CZ52" i="31"/>
  <c r="H52" i="31"/>
  <c r="OQ52" i="31"/>
  <c r="LO52" i="31"/>
  <c r="HW52" i="31"/>
  <c r="EU52" i="31"/>
  <c r="BS52" i="31"/>
  <c r="QQ52" i="31"/>
  <c r="NJ52" i="31"/>
  <c r="KH52" i="31"/>
  <c r="GP52" i="31"/>
  <c r="DN52" i="31"/>
  <c r="AL52" i="31"/>
  <c r="PE52" i="31"/>
  <c r="MC52" i="31"/>
  <c r="JA52" i="31"/>
  <c r="FI52" i="31"/>
  <c r="CG52" i="31"/>
  <c r="AK52" i="31"/>
  <c r="M81" i="31"/>
  <c r="RH52" i="31"/>
  <c r="MA52" i="31"/>
  <c r="HC52" i="31"/>
  <c r="DK52" i="31"/>
  <c r="S52" i="31"/>
  <c r="PB52" i="31"/>
  <c r="QT52" i="31"/>
  <c r="MW52" i="31"/>
  <c r="JU52" i="31"/>
  <c r="GS52" i="31"/>
  <c r="DA52" i="31"/>
  <c r="Y52" i="31"/>
  <c r="PH52" i="31"/>
  <c r="LP52" i="31"/>
  <c r="IN52" i="31"/>
  <c r="FL52" i="31"/>
  <c r="BT52" i="31"/>
  <c r="RL52" i="31"/>
  <c r="OA52" i="31"/>
  <c r="KI52" i="31"/>
  <c r="HG52" i="31"/>
  <c r="EE52" i="31"/>
  <c r="AM52" i="31"/>
  <c r="PV52" i="31"/>
  <c r="MT52" i="31"/>
  <c r="JB52" i="31"/>
  <c r="FZ52" i="31"/>
  <c r="CX52" i="31"/>
  <c r="F52" i="31"/>
  <c r="OO52" i="31"/>
  <c r="LM52" i="31"/>
  <c r="HU52" i="31"/>
  <c r="ES52" i="31"/>
  <c r="BQ52" i="31"/>
  <c r="U52" i="31"/>
  <c r="KU52" i="31"/>
  <c r="OL52" i="31"/>
  <c r="FM52" i="31"/>
  <c r="KZ52" i="31"/>
  <c r="QR52" i="31"/>
  <c r="CY52" i="31"/>
  <c r="IL52" i="31"/>
  <c r="NY52" i="31"/>
  <c r="BA52" i="31"/>
  <c r="AJ52" i="31"/>
  <c r="FH52" i="31"/>
  <c r="KF52" i="31"/>
  <c r="RS52" i="31"/>
  <c r="L81" i="31"/>
  <c r="FW52" i="31"/>
  <c r="PI52" i="31"/>
  <c r="CK52" i="31"/>
  <c r="HX52" i="31"/>
  <c r="MU52" i="31"/>
  <c r="W52" i="31"/>
  <c r="FJ52" i="31"/>
  <c r="KG52" i="31"/>
  <c r="M52" i="31"/>
  <c r="BP52" i="31"/>
  <c r="GN52" i="31"/>
  <c r="LL52" i="31"/>
  <c r="RF52" i="31"/>
  <c r="CE52" i="31"/>
  <c r="MG52" i="31"/>
  <c r="I52" i="31"/>
  <c r="EF52" i="31"/>
  <c r="JS52" i="31"/>
  <c r="PF52" i="31"/>
  <c r="BR52" i="31"/>
  <c r="HE52" i="31"/>
  <c r="CV52" i="31"/>
  <c r="HT52" i="31"/>
  <c r="MR52" i="31"/>
  <c r="SA52" i="31"/>
  <c r="GQ52" i="31"/>
  <c r="OV52" i="31"/>
  <c r="BV52" i="31"/>
  <c r="GT52" i="31"/>
  <c r="LR52" i="31"/>
  <c r="L52" i="31"/>
  <c r="EJ52" i="31"/>
  <c r="JH52" i="31"/>
  <c r="PL52" i="31"/>
  <c r="JE52" i="31"/>
  <c r="LN52" i="31"/>
  <c r="D52" i="31"/>
  <c r="DB52" i="31"/>
  <c r="HZ52" i="31"/>
  <c r="MX52" i="31"/>
  <c r="AR52" i="31"/>
  <c r="FP52" i="31"/>
  <c r="KN52" i="31"/>
  <c r="OB52" i="31"/>
  <c r="RJ52" i="31"/>
  <c r="EB52" i="31"/>
  <c r="J52" i="31"/>
  <c r="EH52" i="31"/>
  <c r="JF52" i="31"/>
  <c r="PD52" i="31"/>
  <c r="BX52" i="31"/>
  <c r="GV52" i="31"/>
  <c r="LT52" i="31"/>
  <c r="PS52" i="31"/>
  <c r="FN52" i="31"/>
  <c r="IB52" i="31"/>
  <c r="R52" i="31"/>
  <c r="EP52" i="31"/>
  <c r="JN52" i="31"/>
  <c r="PT52" i="31"/>
  <c r="T52" i="31"/>
  <c r="ER52" i="31"/>
  <c r="JP52" i="31"/>
  <c r="QC52" i="31"/>
  <c r="Z52" i="31"/>
  <c r="EX52" i="31"/>
  <c r="JV52" i="31"/>
  <c r="QM52" i="31"/>
  <c r="AB52" i="31"/>
  <c r="EZ52" i="31"/>
  <c r="JX52" i="31"/>
  <c r="QY52" i="31"/>
  <c r="BD52" i="31"/>
  <c r="KL52" i="31"/>
  <c r="MZ52" i="31"/>
  <c r="AX52" i="31"/>
  <c r="FV52" i="31"/>
  <c r="KT52" i="31"/>
  <c r="AZ52" i="31"/>
  <c r="FX52" i="31"/>
  <c r="KV52" i="31"/>
  <c r="BF52" i="31"/>
  <c r="GD52" i="31"/>
  <c r="LB52" i="31"/>
  <c r="BH52" i="31"/>
  <c r="GF52" i="31"/>
  <c r="LD52" i="31"/>
  <c r="EC52" i="31"/>
  <c r="CD52" i="31"/>
  <c r="HB52" i="31"/>
  <c r="LZ52" i="31"/>
  <c r="CF52" i="31"/>
  <c r="HD52" i="31"/>
  <c r="MB52" i="31"/>
  <c r="CL52" i="31"/>
  <c r="HJ52" i="31"/>
  <c r="MH52" i="31"/>
  <c r="CN52" i="31"/>
  <c r="HL52" i="31"/>
  <c r="MJ52" i="31"/>
  <c r="AP52" i="31"/>
  <c r="DJ52" i="31"/>
  <c r="DL52" i="31"/>
  <c r="DR52" i="31"/>
  <c r="DT52" i="31"/>
  <c r="IH52" i="31"/>
  <c r="IJ52" i="31"/>
  <c r="IP52" i="31"/>
  <c r="IR52" i="31"/>
  <c r="DD52" i="31"/>
  <c r="NH52" i="31"/>
  <c r="NP52" i="31"/>
  <c r="NX52" i="31"/>
  <c r="OF52" i="31"/>
  <c r="IZ52" i="31"/>
  <c r="M60" i="26"/>
  <c r="M58" i="26"/>
  <c r="M55" i="26"/>
  <c r="M54" i="26"/>
  <c r="M48" i="26"/>
  <c r="M35" i="26"/>
  <c r="M34" i="26"/>
  <c r="M17" i="26"/>
  <c r="M16" i="26"/>
  <c r="M15" i="26"/>
  <c r="O99" i="31"/>
  <c r="O98" i="31"/>
  <c r="O94" i="31"/>
  <c r="O93" i="31"/>
  <c r="X44" i="19"/>
  <c r="S44" i="19"/>
  <c r="N44" i="19"/>
  <c r="X31" i="19"/>
  <c r="S31" i="19"/>
  <c r="N31" i="19"/>
  <c r="X17" i="19"/>
  <c r="X45" i="19"/>
  <c r="S17" i="19"/>
  <c r="N17" i="19"/>
  <c r="W36" i="18"/>
  <c r="R36" i="18"/>
  <c r="M36" i="18"/>
  <c r="W15" i="18"/>
  <c r="R15" i="18"/>
  <c r="M15" i="18"/>
  <c r="M37" i="18"/>
  <c r="O57" i="17"/>
  <c r="O47" i="17"/>
  <c r="O14" i="17"/>
  <c r="O20" i="15"/>
  <c r="O19" i="15"/>
  <c r="AD23" i="14"/>
  <c r="T23" i="14"/>
  <c r="O23" i="14"/>
  <c r="R37" i="18"/>
  <c r="S45" i="19"/>
  <c r="N45" i="19"/>
  <c r="HJ66" i="31"/>
  <c r="D66" i="31"/>
  <c r="AC66" i="31"/>
  <c r="H66" i="31"/>
  <c r="AS66" i="31"/>
  <c r="BY66" i="31"/>
  <c r="DE66" i="31"/>
  <c r="EK66" i="31"/>
  <c r="FQ66" i="31"/>
  <c r="GW66" i="31"/>
  <c r="IC66" i="31"/>
  <c r="JI66" i="31"/>
  <c r="KO66" i="31"/>
  <c r="LU66" i="31"/>
  <c r="NA66" i="31"/>
  <c r="I66" i="31"/>
  <c r="AT66" i="31"/>
  <c r="BZ66" i="31"/>
  <c r="DF66" i="31"/>
  <c r="EL66" i="31"/>
  <c r="FR66" i="31"/>
  <c r="GX66" i="31"/>
  <c r="ID66" i="31"/>
  <c r="JJ66" i="31"/>
  <c r="KP66" i="31"/>
  <c r="LV66" i="31"/>
  <c r="AE66" i="31"/>
  <c r="BK66" i="31"/>
  <c r="CQ66" i="31"/>
  <c r="DW66" i="31"/>
  <c r="AF66" i="31"/>
  <c r="BL66" i="31"/>
  <c r="CR66" i="31"/>
  <c r="DX66" i="31"/>
  <c r="FD66" i="31"/>
  <c r="GJ66" i="31"/>
  <c r="HP66" i="31"/>
  <c r="IV66" i="31"/>
  <c r="KB66" i="31"/>
  <c r="LH66" i="31"/>
  <c r="L66" i="31"/>
  <c r="AW66" i="31"/>
  <c r="CC66" i="31"/>
  <c r="DI66" i="31"/>
  <c r="AP66" i="31"/>
  <c r="DT66" i="31"/>
  <c r="FX66" i="31"/>
  <c r="HY66" i="31"/>
  <c r="JW66" i="31"/>
  <c r="LW66" i="31"/>
  <c r="NK66" i="31"/>
  <c r="OS66" i="31"/>
  <c r="PY66" i="31"/>
  <c r="RE66" i="31"/>
  <c r="AQ66" i="31"/>
  <c r="DZ66" i="31"/>
  <c r="GA66" i="31"/>
  <c r="HZ66" i="31"/>
  <c r="JX66" i="31"/>
  <c r="LY66" i="31"/>
  <c r="NL66" i="31"/>
  <c r="OT66" i="31"/>
  <c r="PZ66" i="31"/>
  <c r="RF66" i="31"/>
  <c r="AR66" i="31"/>
  <c r="EA66" i="31"/>
  <c r="GC66" i="31"/>
  <c r="IA66" i="31"/>
  <c r="KA66" i="31"/>
  <c r="LZ66" i="31"/>
  <c r="NM66" i="31"/>
  <c r="OU66" i="31"/>
  <c r="QA66" i="31"/>
  <c r="RG66" i="31"/>
  <c r="AX66" i="31"/>
  <c r="EB66" i="31"/>
  <c r="GD66" i="31"/>
  <c r="IB66" i="31"/>
  <c r="KC66" i="31"/>
  <c r="MA66" i="31"/>
  <c r="NN66" i="31"/>
  <c r="OV66" i="31"/>
  <c r="QB66" i="31"/>
  <c r="RH66" i="31"/>
  <c r="AY66" i="31"/>
  <c r="EG66" i="31"/>
  <c r="GE66" i="31"/>
  <c r="IE66" i="31"/>
  <c r="KD66" i="31"/>
  <c r="MB66" i="31"/>
  <c r="NO66" i="31"/>
  <c r="OW66" i="31"/>
  <c r="QC66" i="31"/>
  <c r="RI66" i="31"/>
  <c r="AZ66" i="31"/>
  <c r="EH66" i="31"/>
  <c r="GF66" i="31"/>
  <c r="IG66" i="31"/>
  <c r="KE66" i="31"/>
  <c r="ME66" i="31"/>
  <c r="NP66" i="31"/>
  <c r="OX66" i="31"/>
  <c r="QD66" i="31"/>
  <c r="RJ66" i="31"/>
  <c r="AI66" i="31"/>
  <c r="DR66" i="31"/>
  <c r="FV66" i="31"/>
  <c r="HT66" i="31"/>
  <c r="JU66" i="31"/>
  <c r="LS66" i="31"/>
  <c r="NH66" i="31"/>
  <c r="DS66" i="31"/>
  <c r="PW66" i="31"/>
  <c r="MH66" i="31"/>
  <c r="EX66" i="31"/>
  <c r="QE66" i="31"/>
  <c r="JH66" i="31"/>
  <c r="RL66" i="31"/>
  <c r="NJ66" i="31"/>
  <c r="BG66" i="31"/>
  <c r="PH66" i="31"/>
  <c r="GV66" i="31"/>
  <c r="QU66" i="31"/>
  <c r="PP66" i="31"/>
  <c r="M66" i="31"/>
  <c r="AB66" i="31"/>
  <c r="CO66" i="31"/>
  <c r="FA66" i="31"/>
  <c r="HM66" i="31"/>
  <c r="JY66" i="31"/>
  <c r="MK66" i="31"/>
  <c r="AD66" i="31"/>
  <c r="CP66" i="31"/>
  <c r="FB66" i="31"/>
  <c r="HN66" i="31"/>
  <c r="JZ66" i="31"/>
  <c r="J66" i="31"/>
  <c r="CA66" i="31"/>
  <c r="K66" i="31"/>
  <c r="DH66" i="31"/>
  <c r="FT66" i="31"/>
  <c r="IF66" i="31"/>
  <c r="KR66" i="31"/>
  <c r="AG66" i="31"/>
  <c r="CS66" i="31"/>
  <c r="CE66" i="31"/>
  <c r="GY66" i="31"/>
  <c r="KV66" i="31"/>
  <c r="OC66" i="31"/>
  <c r="QO66" i="31"/>
  <c r="CF66" i="31"/>
  <c r="HA66" i="31"/>
  <c r="KY66" i="31"/>
  <c r="OD66" i="31"/>
  <c r="QP66" i="31"/>
  <c r="CL66" i="31"/>
  <c r="HB66" i="31"/>
  <c r="LA66" i="31"/>
  <c r="OE66" i="31"/>
  <c r="QQ66" i="31"/>
  <c r="CM66" i="31"/>
  <c r="HC66" i="31"/>
  <c r="LB66" i="31"/>
  <c r="OF66" i="31"/>
  <c r="QR66" i="31"/>
  <c r="CN66" i="31"/>
  <c r="HD66" i="31"/>
  <c r="LC66" i="31"/>
  <c r="OG66" i="31"/>
  <c r="QS66" i="31"/>
  <c r="CT66" i="31"/>
  <c r="HG66" i="31"/>
  <c r="LD66" i="31"/>
  <c r="OH66" i="31"/>
  <c r="QT66" i="31"/>
  <c r="BX66" i="31"/>
  <c r="GU66" i="31"/>
  <c r="KT66" i="31"/>
  <c r="OA66" i="31"/>
  <c r="EJ66" i="31"/>
  <c r="MQ66" i="31"/>
  <c r="E66" i="31"/>
  <c r="F66" i="31"/>
  <c r="R66" i="31"/>
  <c r="BA66" i="31"/>
  <c r="CG66" i="31"/>
  <c r="DM66" i="31"/>
  <c r="ES66" i="31"/>
  <c r="FY66" i="31"/>
  <c r="HE66" i="31"/>
  <c r="IK66" i="31"/>
  <c r="JQ66" i="31"/>
  <c r="KW66" i="31"/>
  <c r="MC66" i="31"/>
  <c r="NI66" i="31"/>
  <c r="S66" i="31"/>
  <c r="BB66" i="31"/>
  <c r="CH66" i="31"/>
  <c r="DN66" i="31"/>
  <c r="ET66" i="31"/>
  <c r="FZ66" i="31"/>
  <c r="HF66" i="31"/>
  <c r="IL66" i="31"/>
  <c r="JR66" i="31"/>
  <c r="KX66" i="31"/>
  <c r="MD66" i="31"/>
  <c r="AM66" i="31"/>
  <c r="BS66" i="31"/>
  <c r="CY66" i="31"/>
  <c r="EE66" i="31"/>
  <c r="AN66" i="31"/>
  <c r="BT66" i="31"/>
  <c r="CZ66" i="31"/>
  <c r="EF66" i="31"/>
  <c r="FL66" i="31"/>
  <c r="GR66" i="31"/>
  <c r="HX66" i="31"/>
  <c r="JD66" i="31"/>
  <c r="KJ66" i="31"/>
  <c r="LP66" i="31"/>
  <c r="X66" i="31"/>
  <c r="BE66" i="31"/>
  <c r="CK66" i="31"/>
  <c r="DQ66" i="31"/>
  <c r="BH66" i="31"/>
  <c r="EM66" i="31"/>
  <c r="GL66" i="31"/>
  <c r="IJ66" i="31"/>
  <c r="KK66" i="31"/>
  <c r="MI66" i="31"/>
  <c r="NT66" i="31"/>
  <c r="PA66" i="31"/>
  <c r="QG66" i="31"/>
  <c r="RM66" i="31"/>
  <c r="BN66" i="31"/>
  <c r="EO66" i="31"/>
  <c r="GM66" i="31"/>
  <c r="IM66" i="31"/>
  <c r="KL66" i="31"/>
  <c r="MJ66" i="31"/>
  <c r="NU66" i="31"/>
  <c r="PB66" i="31"/>
  <c r="QH66" i="31"/>
  <c r="RN66" i="31"/>
  <c r="BO66" i="31"/>
  <c r="EP66" i="31"/>
  <c r="GN66" i="31"/>
  <c r="IO66" i="31"/>
  <c r="KM66" i="31"/>
  <c r="ML66" i="31"/>
  <c r="NV66" i="31"/>
  <c r="PC66" i="31"/>
  <c r="QI66" i="31"/>
  <c r="RO66" i="31"/>
  <c r="BP66" i="31"/>
  <c r="EQ66" i="31"/>
  <c r="GQ66" i="31"/>
  <c r="IP66" i="31"/>
  <c r="KN66" i="31"/>
  <c r="MM66" i="31"/>
  <c r="NW66" i="31"/>
  <c r="PD66" i="31"/>
  <c r="QJ66" i="31"/>
  <c r="RP66" i="31"/>
  <c r="BV66" i="31"/>
  <c r="ER66" i="31"/>
  <c r="GS66" i="31"/>
  <c r="IQ66" i="31"/>
  <c r="KQ66" i="31"/>
  <c r="MN66" i="31"/>
  <c r="NX66" i="31"/>
  <c r="PE66" i="31"/>
  <c r="QK66" i="31"/>
  <c r="RQ66" i="31"/>
  <c r="BW66" i="31"/>
  <c r="EU66" i="31"/>
  <c r="GT66" i="31"/>
  <c r="IR66" i="31"/>
  <c r="KS66" i="31"/>
  <c r="MO66" i="31"/>
  <c r="NZ66" i="31"/>
  <c r="PF66" i="31"/>
  <c r="QL66" i="31"/>
  <c r="RR66" i="31"/>
  <c r="BF66" i="31"/>
  <c r="EI66" i="31"/>
  <c r="GI66" i="31"/>
  <c r="IH66" i="31"/>
  <c r="KF66" i="31"/>
  <c r="MG66" i="31"/>
  <c r="NR66" i="31"/>
  <c r="HW66" i="31"/>
  <c r="RC66" i="31"/>
  <c r="OR66" i="31"/>
  <c r="IW66" i="31"/>
  <c r="RK66" i="31"/>
  <c r="MZ66" i="31"/>
  <c r="AJ66" i="31"/>
  <c r="PG66" i="31"/>
  <c r="GK66" i="31"/>
  <c r="QN66" i="31"/>
  <c r="KU66" i="31"/>
  <c r="SA66" i="31"/>
  <c r="QV66" i="31"/>
  <c r="N66" i="31"/>
  <c r="BI66" i="31"/>
  <c r="DU66" i="31"/>
  <c r="GG66" i="31"/>
  <c r="IS66" i="31"/>
  <c r="LE66" i="31"/>
  <c r="NQ66" i="31"/>
  <c r="BJ66" i="31"/>
  <c r="DV66" i="31"/>
  <c r="GH66" i="31"/>
  <c r="IT66" i="31"/>
  <c r="LF66" i="31"/>
  <c r="AU66" i="31"/>
  <c r="DG66" i="31"/>
  <c r="AV66" i="31"/>
  <c r="CB66" i="31"/>
  <c r="EN66" i="31"/>
  <c r="GZ66" i="31"/>
  <c r="JL66" i="31"/>
  <c r="LX66" i="31"/>
  <c r="BM66" i="31"/>
  <c r="DY66" i="31"/>
  <c r="EY66" i="31"/>
  <c r="IX66" i="31"/>
  <c r="MR66" i="31"/>
  <c r="PI66" i="31"/>
  <c r="RU66" i="31"/>
  <c r="EZ66" i="31"/>
  <c r="IY66" i="31"/>
  <c r="MT66" i="31"/>
  <c r="PJ66" i="31"/>
  <c r="RV66" i="31"/>
  <c r="FC66" i="31"/>
  <c r="IZ66" i="31"/>
  <c r="MU66" i="31"/>
  <c r="PK66" i="31"/>
  <c r="RW66" i="31"/>
  <c r="FE66" i="31"/>
  <c r="JC66" i="31"/>
  <c r="MV66" i="31"/>
  <c r="PL66" i="31"/>
  <c r="RX66" i="31"/>
  <c r="FF66" i="31"/>
  <c r="JE66" i="31"/>
  <c r="MW66" i="31"/>
  <c r="PM66" i="31"/>
  <c r="RY66" i="31"/>
  <c r="FG66" i="31"/>
  <c r="JF66" i="31"/>
  <c r="MX66" i="31"/>
  <c r="PN66" i="31"/>
  <c r="RZ66" i="31"/>
  <c r="EW66" i="31"/>
  <c r="IU66" i="31"/>
  <c r="MP66" i="31"/>
  <c r="LT66" i="31"/>
  <c r="PX66" i="31"/>
  <c r="O66" i="31"/>
  <c r="U66" i="31"/>
  <c r="CW66" i="31"/>
  <c r="HU66" i="31"/>
  <c r="MS66" i="31"/>
  <c r="CX66" i="31"/>
  <c r="HV66" i="31"/>
  <c r="T66" i="31"/>
  <c r="W66" i="31"/>
  <c r="EV66" i="31"/>
  <c r="JT66" i="31"/>
  <c r="BU66" i="31"/>
  <c r="FM66" i="31"/>
  <c r="NB66" i="31"/>
  <c r="Q66" i="31"/>
  <c r="JM66" i="31"/>
  <c r="PR66" i="31"/>
  <c r="FO66" i="31"/>
  <c r="ND66" i="31"/>
  <c r="Z66" i="31"/>
  <c r="JO66" i="31"/>
  <c r="PT66" i="31"/>
  <c r="FS66" i="31"/>
  <c r="NF66" i="31"/>
  <c r="AH66" i="31"/>
  <c r="JS66" i="31"/>
  <c r="PV66" i="31"/>
  <c r="FH66" i="31"/>
  <c r="MY66" i="31"/>
  <c r="RD66" i="31"/>
  <c r="QF66" i="31"/>
  <c r="RS66" i="31"/>
  <c r="CD66" i="31"/>
  <c r="OJ66" i="31"/>
  <c r="V66" i="31"/>
  <c r="EC66" i="31"/>
  <c r="JA66" i="31"/>
  <c r="NY66" i="31"/>
  <c r="ED66" i="31"/>
  <c r="JB66" i="31"/>
  <c r="BC66" i="31"/>
  <c r="BD66" i="31"/>
  <c r="GB66" i="31"/>
  <c r="KZ66" i="31"/>
  <c r="DA66" i="31"/>
  <c r="HK66" i="31"/>
  <c r="OK66" i="31"/>
  <c r="DC66" i="31"/>
  <c r="LK66" i="31"/>
  <c r="QX66" i="31"/>
  <c r="HO66" i="31"/>
  <c r="OM66" i="31"/>
  <c r="DJ66" i="31"/>
  <c r="LO66" i="31"/>
  <c r="QZ66" i="31"/>
  <c r="HR66" i="31"/>
  <c r="OO66" i="31"/>
  <c r="DL66" i="31"/>
  <c r="LR66" i="31"/>
  <c r="RB66" i="31"/>
  <c r="HI66" i="31"/>
  <c r="OI66" i="31"/>
  <c r="OY66" i="31"/>
  <c r="FW66" i="31"/>
  <c r="KI66" i="31"/>
  <c r="OB66" i="31"/>
  <c r="CV66" i="31"/>
  <c r="GO66" i="31"/>
  <c r="BR66" i="31"/>
  <c r="LN66" i="31"/>
  <c r="DP66" i="31"/>
  <c r="AO66" i="31"/>
  <c r="LJ66" i="31"/>
  <c r="HL66" i="31"/>
  <c r="DD66" i="31"/>
  <c r="QY66" i="31"/>
  <c r="ON66" i="31"/>
  <c r="DK66" i="31"/>
  <c r="RA66" i="31"/>
  <c r="CU66" i="31"/>
  <c r="II66" i="31"/>
  <c r="QM66" i="31"/>
  <c r="LI66" i="31"/>
  <c r="AK66" i="31"/>
  <c r="FI66" i="31"/>
  <c r="KG66" i="31"/>
  <c r="AL66" i="31"/>
  <c r="FJ66" i="31"/>
  <c r="KH66" i="31"/>
  <c r="CI66" i="31"/>
  <c r="CJ66" i="31"/>
  <c r="HH66" i="31"/>
  <c r="MF66" i="31"/>
  <c r="P66" i="31"/>
  <c r="JK66" i="31"/>
  <c r="PQ66" i="31"/>
  <c r="FN66" i="31"/>
  <c r="NC66" i="31"/>
  <c r="Y66" i="31"/>
  <c r="JN66" i="31"/>
  <c r="PS66" i="31"/>
  <c r="FP66" i="31"/>
  <c r="NE66" i="31"/>
  <c r="AA66" i="31"/>
  <c r="JP66" i="31"/>
  <c r="PU66" i="31"/>
  <c r="FU66" i="31"/>
  <c r="NG66" i="31"/>
  <c r="G66" i="31"/>
  <c r="JG66" i="31"/>
  <c r="OQ66" i="31"/>
  <c r="FK66" i="31"/>
  <c r="JV66" i="31"/>
  <c r="NS66" i="31"/>
  <c r="PO66" i="31"/>
  <c r="BQ66" i="31"/>
  <c r="LM66" i="31"/>
  <c r="GP66" i="31"/>
  <c r="DO66" i="31"/>
  <c r="IN66" i="31"/>
  <c r="DB66" i="31"/>
  <c r="QW66" i="31"/>
  <c r="OL66" i="31"/>
  <c r="LL66" i="31"/>
  <c r="HQ66" i="31"/>
  <c r="LQ66" i="31"/>
  <c r="HS66" i="31"/>
  <c r="OP66" i="31"/>
  <c r="LG66" i="31"/>
  <c r="OZ66" i="31"/>
  <c r="RT66" i="31"/>
  <c r="D95" i="31"/>
  <c r="E95" i="31"/>
  <c r="F95" i="31"/>
  <c r="G95" i="31"/>
  <c r="H95" i="31"/>
  <c r="I95" i="31"/>
  <c r="J95" i="31"/>
  <c r="K95" i="31"/>
  <c r="L95" i="31"/>
  <c r="M95" i="31"/>
  <c r="N95" i="31"/>
  <c r="W37" i="18"/>
  <c r="D96" i="31"/>
  <c r="E96" i="31"/>
  <c r="F96" i="31"/>
  <c r="G96" i="31"/>
  <c r="H96" i="31"/>
  <c r="I96" i="31"/>
  <c r="J96" i="31"/>
  <c r="K96" i="31"/>
  <c r="L96" i="31"/>
  <c r="M96" i="31"/>
  <c r="N96" i="31"/>
  <c r="U70" i="31"/>
  <c r="DU70" i="31"/>
  <c r="NW70" i="31"/>
  <c r="RE70" i="31"/>
  <c r="PY70" i="31"/>
  <c r="BI70" i="31"/>
  <c r="LM70" i="31"/>
  <c r="HU70" i="31"/>
  <c r="OO70" i="31"/>
  <c r="RO70" i="31"/>
  <c r="QS70" i="31"/>
  <c r="QI70" i="31"/>
  <c r="PL70" i="31"/>
  <c r="RY70" i="31"/>
  <c r="RB70" i="31"/>
  <c r="PK70" i="31"/>
  <c r="LL70" i="31"/>
  <c r="FY70" i="31"/>
  <c r="RM70" i="31"/>
  <c r="PU70" i="31"/>
  <c r="MK70" i="31"/>
  <c r="HM70" i="31"/>
  <c r="RV70" i="31"/>
  <c r="QD70" i="31"/>
  <c r="NO70" i="31"/>
  <c r="IR70" i="31"/>
  <c r="AK70" i="31"/>
  <c r="RU70" i="31"/>
  <c r="QC70" i="31"/>
  <c r="NI70" i="31"/>
  <c r="IK70" i="31"/>
  <c r="AC70" i="31"/>
  <c r="QL70" i="31"/>
  <c r="OE70" i="31"/>
  <c r="JP70" i="31"/>
  <c r="CG70" i="31"/>
  <c r="AD70" i="31"/>
  <c r="BJ70" i="31"/>
  <c r="CP70" i="31"/>
  <c r="DV70" i="31"/>
  <c r="FB70" i="31"/>
  <c r="GH70" i="31"/>
  <c r="HN70" i="31"/>
  <c r="IT70" i="31"/>
  <c r="JZ70" i="31"/>
  <c r="LF70" i="31"/>
  <c r="ML70" i="31"/>
  <c r="NR70" i="31"/>
  <c r="OX70" i="31"/>
  <c r="O70" i="31"/>
  <c r="AU70" i="31"/>
  <c r="CA70" i="31"/>
  <c r="DG70" i="31"/>
  <c r="EM70" i="31"/>
  <c r="FS70" i="31"/>
  <c r="GY70" i="31"/>
  <c r="IE70" i="31"/>
  <c r="JK70" i="31"/>
  <c r="KQ70" i="31"/>
  <c r="LW70" i="31"/>
  <c r="NC70" i="31"/>
  <c r="OI70" i="31"/>
  <c r="PO70" i="31"/>
  <c r="QU70" i="31"/>
  <c r="SA70" i="31"/>
  <c r="AF70" i="31"/>
  <c r="BL70" i="31"/>
  <c r="CR70" i="31"/>
  <c r="DX70" i="31"/>
  <c r="FD70" i="31"/>
  <c r="GJ70" i="31"/>
  <c r="HP70" i="31"/>
  <c r="IV70" i="31"/>
  <c r="KB70" i="31"/>
  <c r="LH70" i="31"/>
  <c r="MN70" i="31"/>
  <c r="NT70" i="31"/>
  <c r="OZ70" i="31"/>
  <c r="QF70" i="31"/>
  <c r="RL70" i="31"/>
  <c r="Y70" i="31"/>
  <c r="BE70" i="31"/>
  <c r="CK70" i="31"/>
  <c r="DQ70" i="31"/>
  <c r="EW70" i="31"/>
  <c r="GC70" i="31"/>
  <c r="HI70" i="31"/>
  <c r="IO70" i="31"/>
  <c r="JU70" i="31"/>
  <c r="LA70" i="31"/>
  <c r="MG70" i="31"/>
  <c r="NM70" i="31"/>
  <c r="OS70" i="31"/>
  <c r="R70" i="31"/>
  <c r="AX70" i="31"/>
  <c r="CD70" i="31"/>
  <c r="DJ70" i="31"/>
  <c r="EP70" i="31"/>
  <c r="FV70" i="31"/>
  <c r="HB70" i="31"/>
  <c r="IH70" i="31"/>
  <c r="JN70" i="31"/>
  <c r="KT70" i="31"/>
  <c r="LZ70" i="31"/>
  <c r="NF70" i="31"/>
  <c r="OL70" i="31"/>
  <c r="K70" i="31"/>
  <c r="AQ70" i="31"/>
  <c r="BW70" i="31"/>
  <c r="DC70" i="31"/>
  <c r="EI70" i="31"/>
  <c r="FO70" i="31"/>
  <c r="GU70" i="31"/>
  <c r="IA70" i="31"/>
  <c r="JG70" i="31"/>
  <c r="KM70" i="31"/>
  <c r="LS70" i="31"/>
  <c r="MY70" i="31"/>
  <c r="AB70" i="31"/>
  <c r="BH70" i="31"/>
  <c r="CN70" i="31"/>
  <c r="DT70" i="31"/>
  <c r="EZ70" i="31"/>
  <c r="GF70" i="31"/>
  <c r="QK70" i="31"/>
  <c r="NY70" i="31"/>
  <c r="JI70" i="31"/>
  <c r="BY70" i="31"/>
  <c r="QT70" i="31"/>
  <c r="OU70" i="31"/>
  <c r="KN70" i="31"/>
  <c r="EC70" i="31"/>
  <c r="JA70" i="31"/>
  <c r="QH70" i="31"/>
  <c r="IZ70" i="31"/>
  <c r="OM70" i="31"/>
  <c r="DE70" i="31"/>
  <c r="QR70" i="31"/>
  <c r="ON70" i="31"/>
  <c r="KF70" i="31"/>
  <c r="DM70" i="31"/>
  <c r="RA70" i="31"/>
  <c r="PE70" i="31"/>
  <c r="LE70" i="31"/>
  <c r="FQ70" i="31"/>
  <c r="RJ70" i="31"/>
  <c r="PT70" i="31"/>
  <c r="MJ70" i="31"/>
  <c r="HL70" i="31"/>
  <c r="RI70" i="31"/>
  <c r="PS70" i="31"/>
  <c r="MC70" i="31"/>
  <c r="HE70" i="31"/>
  <c r="RR70" i="31"/>
  <c r="QB70" i="31"/>
  <c r="NH70" i="31"/>
  <c r="IJ70" i="31"/>
  <c r="F70" i="31"/>
  <c r="AL70" i="31"/>
  <c r="BR70" i="31"/>
  <c r="CX70" i="31"/>
  <c r="ED70" i="31"/>
  <c r="FJ70" i="31"/>
  <c r="GP70" i="31"/>
  <c r="HV70" i="31"/>
  <c r="JB70" i="31"/>
  <c r="KH70" i="31"/>
  <c r="LN70" i="31"/>
  <c r="MT70" i="31"/>
  <c r="NZ70" i="31"/>
  <c r="PF70" i="31"/>
  <c r="W70" i="31"/>
  <c r="BC70" i="31"/>
  <c r="CI70" i="31"/>
  <c r="DO70" i="31"/>
  <c r="EU70" i="31"/>
  <c r="GA70" i="31"/>
  <c r="HG70" i="31"/>
  <c r="IM70" i="31"/>
  <c r="JS70" i="31"/>
  <c r="KY70" i="31"/>
  <c r="ME70" i="31"/>
  <c r="NK70" i="31"/>
  <c r="OQ70" i="31"/>
  <c r="PW70" i="31"/>
  <c r="RC70" i="31"/>
  <c r="H70" i="31"/>
  <c r="AN70" i="31"/>
  <c r="BT70" i="31"/>
  <c r="CZ70" i="31"/>
  <c r="EF70" i="31"/>
  <c r="FL70" i="31"/>
  <c r="GR70" i="31"/>
  <c r="HX70" i="31"/>
  <c r="JD70" i="31"/>
  <c r="KJ70" i="31"/>
  <c r="LP70" i="31"/>
  <c r="MV70" i="31"/>
  <c r="OB70" i="31"/>
  <c r="PH70" i="31"/>
  <c r="QN70" i="31"/>
  <c r="RT70" i="31"/>
  <c r="AG70" i="31"/>
  <c r="BM70" i="31"/>
  <c r="CS70" i="31"/>
  <c r="DY70" i="31"/>
  <c r="FE70" i="31"/>
  <c r="GK70" i="31"/>
  <c r="HQ70" i="31"/>
  <c r="IW70" i="31"/>
  <c r="KC70" i="31"/>
  <c r="LI70" i="31"/>
  <c r="MO70" i="31"/>
  <c r="NU70" i="31"/>
  <c r="PA70" i="31"/>
  <c r="Z70" i="31"/>
  <c r="BF70" i="31"/>
  <c r="CL70" i="31"/>
  <c r="DR70" i="31"/>
  <c r="EX70" i="31"/>
  <c r="GD70" i="31"/>
  <c r="HJ70" i="31"/>
  <c r="IP70" i="31"/>
  <c r="JV70" i="31"/>
  <c r="LB70" i="31"/>
  <c r="MH70" i="31"/>
  <c r="NN70" i="31"/>
  <c r="OT70" i="31"/>
  <c r="S70" i="31"/>
  <c r="AY70" i="31"/>
  <c r="CE70" i="31"/>
  <c r="DK70" i="31"/>
  <c r="EQ70" i="31"/>
  <c r="FW70" i="31"/>
  <c r="HC70" i="31"/>
  <c r="II70" i="31"/>
  <c r="JO70" i="31"/>
  <c r="KU70" i="31"/>
  <c r="MA70" i="31"/>
  <c r="NG70" i="31"/>
  <c r="AJ70" i="31"/>
  <c r="BP70" i="31"/>
  <c r="CV70" i="31"/>
  <c r="EB70" i="31"/>
  <c r="FH70" i="31"/>
  <c r="GN70" i="31"/>
  <c r="RQ70" i="31"/>
  <c r="QA70" i="31"/>
  <c r="NA70" i="31"/>
  <c r="IC70" i="31"/>
  <c r="M70" i="31"/>
  <c r="RZ70" i="31"/>
  <c r="QJ70" i="31"/>
  <c r="NX70" i="31"/>
  <c r="JH70" i="31"/>
  <c r="BQ70" i="31"/>
  <c r="RX70" i="31"/>
  <c r="NQ70" i="31"/>
  <c r="BA70" i="31"/>
  <c r="QQ70" i="31"/>
  <c r="JY70" i="31"/>
  <c r="MS70" i="31"/>
  <c r="PV70" i="31"/>
  <c r="RW70" i="31"/>
  <c r="AS70" i="31"/>
  <c r="OG70" i="31"/>
  <c r="CW70" i="31"/>
  <c r="D70" i="31"/>
  <c r="OF70" i="31"/>
  <c r="CO70" i="31"/>
  <c r="OW70" i="31"/>
  <c r="ES70" i="31"/>
  <c r="V70" i="31"/>
  <c r="CH70" i="31"/>
  <c r="ET70" i="31"/>
  <c r="HF70" i="31"/>
  <c r="JR70" i="31"/>
  <c r="MD70" i="31"/>
  <c r="OP70" i="31"/>
  <c r="AM70" i="31"/>
  <c r="CY70" i="31"/>
  <c r="FK70" i="31"/>
  <c r="HW70" i="31"/>
  <c r="KI70" i="31"/>
  <c r="MU70" i="31"/>
  <c r="PG70" i="31"/>
  <c r="RS70" i="31"/>
  <c r="BD70" i="31"/>
  <c r="DP70" i="31"/>
  <c r="GB70" i="31"/>
  <c r="IN70" i="31"/>
  <c r="KZ70" i="31"/>
  <c r="NL70" i="31"/>
  <c r="PX70" i="31"/>
  <c r="Q70" i="31"/>
  <c r="CC70" i="31"/>
  <c r="EO70" i="31"/>
  <c r="HA70" i="31"/>
  <c r="JM70" i="31"/>
  <c r="LY70" i="31"/>
  <c r="OK70" i="31"/>
  <c r="AP70" i="31"/>
  <c r="DB70" i="31"/>
  <c r="FN70" i="31"/>
  <c r="HZ70" i="31"/>
  <c r="KL70" i="31"/>
  <c r="MX70" i="31"/>
  <c r="PJ70" i="31"/>
  <c r="BO70" i="31"/>
  <c r="EA70" i="31"/>
  <c r="GM70" i="31"/>
  <c r="IY70" i="31"/>
  <c r="LK70" i="31"/>
  <c r="T70" i="31"/>
  <c r="CF70" i="31"/>
  <c r="ER70" i="31"/>
  <c r="QW70" i="31"/>
  <c r="KO70" i="31"/>
  <c r="RF70" i="31"/>
  <c r="LT70" i="31"/>
  <c r="E70" i="31"/>
  <c r="MR70" i="31"/>
  <c r="QG70" i="31"/>
  <c r="QZ70" i="31"/>
  <c r="LD70" i="31"/>
  <c r="QY70" i="31"/>
  <c r="KW70" i="31"/>
  <c r="RH70" i="31"/>
  <c r="MB70" i="31"/>
  <c r="AT70" i="31"/>
  <c r="DF70" i="31"/>
  <c r="FR70" i="31"/>
  <c r="ID70" i="31"/>
  <c r="KP70" i="31"/>
  <c r="NB70" i="31"/>
  <c r="PN70" i="31"/>
  <c r="BK70" i="31"/>
  <c r="DW70" i="31"/>
  <c r="GI70" i="31"/>
  <c r="IU70" i="31"/>
  <c r="LG70" i="31"/>
  <c r="NS70" i="31"/>
  <c r="QE70" i="31"/>
  <c r="P70" i="31"/>
  <c r="CB70" i="31"/>
  <c r="EN70" i="31"/>
  <c r="GZ70" i="31"/>
  <c r="JL70" i="31"/>
  <c r="LX70" i="31"/>
  <c r="OJ70" i="31"/>
  <c r="QV70" i="31"/>
  <c r="AO70" i="31"/>
  <c r="DA70" i="31"/>
  <c r="FM70" i="31"/>
  <c r="HY70" i="31"/>
  <c r="KK70" i="31"/>
  <c r="MW70" i="31"/>
  <c r="PI70" i="31"/>
  <c r="BN70" i="31"/>
  <c r="DZ70" i="31"/>
  <c r="GL70" i="31"/>
  <c r="IX70" i="31"/>
  <c r="LJ70" i="31"/>
  <c r="NV70" i="31"/>
  <c r="AA70" i="31"/>
  <c r="CM70" i="31"/>
  <c r="EY70" i="31"/>
  <c r="HK70" i="31"/>
  <c r="JW70" i="31"/>
  <c r="MI70" i="31"/>
  <c r="AR70" i="31"/>
  <c r="DD70" i="31"/>
  <c r="FP70" i="31"/>
  <c r="PQ70" i="31"/>
  <c r="GW70" i="31"/>
  <c r="PZ70" i="31"/>
  <c r="IB70" i="31"/>
  <c r="KG70" i="31"/>
  <c r="FI70" i="31"/>
  <c r="PC70" i="31"/>
  <c r="HD70" i="31"/>
  <c r="N70" i="31"/>
  <c r="EL70" i="31"/>
  <c r="JJ70" i="31"/>
  <c r="OH70" i="31"/>
  <c r="CQ70" i="31"/>
  <c r="HO70" i="31"/>
  <c r="MM70" i="31"/>
  <c r="RK70" i="31"/>
  <c r="DH70" i="31"/>
  <c r="IF70" i="31"/>
  <c r="ND70" i="31"/>
  <c r="I70" i="31"/>
  <c r="GS70" i="31"/>
  <c r="JE70" i="31"/>
  <c r="OC70" i="31"/>
  <c r="CT70" i="31"/>
  <c r="HR70" i="31"/>
  <c r="MP70" i="31"/>
  <c r="BG70" i="31"/>
  <c r="GE70" i="31"/>
  <c r="LC70" i="31"/>
  <c r="BX70" i="31"/>
  <c r="GV70" i="31"/>
  <c r="LU70" i="31"/>
  <c r="RP70" i="31"/>
  <c r="HT70" i="31"/>
  <c r="NP70" i="31"/>
  <c r="QP70" i="31"/>
  <c r="JX70" i="31"/>
  <c r="QO70" i="31"/>
  <c r="JQ70" i="31"/>
  <c r="QX70" i="31"/>
  <c r="KV70" i="31"/>
  <c r="BB70" i="31"/>
  <c r="DN70" i="31"/>
  <c r="FZ70" i="31"/>
  <c r="IL70" i="31"/>
  <c r="KX70" i="31"/>
  <c r="NJ70" i="31"/>
  <c r="G70" i="31"/>
  <c r="BS70" i="31"/>
  <c r="EE70" i="31"/>
  <c r="GQ70" i="31"/>
  <c r="JC70" i="31"/>
  <c r="LO70" i="31"/>
  <c r="OA70" i="31"/>
  <c r="QM70" i="31"/>
  <c r="X70" i="31"/>
  <c r="CJ70" i="31"/>
  <c r="EV70" i="31"/>
  <c r="HH70" i="31"/>
  <c r="JT70" i="31"/>
  <c r="MF70" i="31"/>
  <c r="OR70" i="31"/>
  <c r="RD70" i="31"/>
  <c r="AW70" i="31"/>
  <c r="DI70" i="31"/>
  <c r="FU70" i="31"/>
  <c r="IG70" i="31"/>
  <c r="KS70" i="31"/>
  <c r="NE70" i="31"/>
  <c r="J70" i="31"/>
  <c r="BV70" i="31"/>
  <c r="EH70" i="31"/>
  <c r="GT70" i="31"/>
  <c r="JF70" i="31"/>
  <c r="LR70" i="31"/>
  <c r="OD70" i="31"/>
  <c r="AI70" i="31"/>
  <c r="CU70" i="31"/>
  <c r="FG70" i="31"/>
  <c r="HS70" i="31"/>
  <c r="KE70" i="31"/>
  <c r="MQ70" i="31"/>
  <c r="AZ70" i="31"/>
  <c r="DL70" i="31"/>
  <c r="FX70" i="31"/>
  <c r="OV70" i="31"/>
  <c r="EK70" i="31"/>
  <c r="PM70" i="31"/>
  <c r="GO70" i="31"/>
  <c r="GG70" i="31"/>
  <c r="RN70" i="31"/>
  <c r="IS70" i="31"/>
  <c r="PD70" i="31"/>
  <c r="FA70" i="31"/>
  <c r="PR70" i="31"/>
  <c r="BZ70" i="31"/>
  <c r="GX70" i="31"/>
  <c r="LV70" i="31"/>
  <c r="AE70" i="31"/>
  <c r="FC70" i="31"/>
  <c r="KA70" i="31"/>
  <c r="OY70" i="31"/>
  <c r="AV70" i="31"/>
  <c r="FT70" i="31"/>
  <c r="KR70" i="31"/>
  <c r="PP70" i="31"/>
  <c r="BU70" i="31"/>
  <c r="EG70" i="31"/>
  <c r="LQ70" i="31"/>
  <c r="AH70" i="31"/>
  <c r="FF70" i="31"/>
  <c r="KD70" i="31"/>
  <c r="PB70" i="31"/>
  <c r="DS70" i="31"/>
  <c r="IQ70" i="31"/>
  <c r="L70" i="31"/>
  <c r="EJ70" i="31"/>
  <c r="RG70" i="31"/>
  <c r="MZ70" i="31"/>
  <c r="D99" i="31"/>
  <c r="E99" i="31"/>
  <c r="F99" i="31"/>
  <c r="G99" i="31"/>
  <c r="H99" i="31"/>
  <c r="I99" i="31"/>
  <c r="J99" i="31"/>
  <c r="K99" i="31"/>
  <c r="L99" i="31"/>
  <c r="M99" i="31"/>
  <c r="N99" i="31"/>
  <c r="O95" i="31"/>
  <c r="E93" i="31"/>
  <c r="F93" i="31"/>
  <c r="G93" i="31"/>
  <c r="H93" i="31"/>
  <c r="I93" i="31"/>
  <c r="J93" i="31"/>
  <c r="K93" i="31"/>
  <c r="L93" i="31"/>
  <c r="M93" i="31"/>
  <c r="N93" i="31"/>
  <c r="BQ68" i="31"/>
  <c r="NI68" i="31"/>
  <c r="N68" i="31"/>
  <c r="AT68" i="31"/>
  <c r="BZ68" i="31"/>
  <c r="DF68" i="31"/>
  <c r="EL68" i="31"/>
  <c r="FR68" i="31"/>
  <c r="GX68" i="31"/>
  <c r="ID68" i="31"/>
  <c r="JJ68" i="31"/>
  <c r="KP68" i="31"/>
  <c r="LV68" i="31"/>
  <c r="NB68" i="31"/>
  <c r="OH68" i="31"/>
  <c r="AF68" i="31"/>
  <c r="BL68" i="31"/>
  <c r="CR68" i="31"/>
  <c r="DX68" i="31"/>
  <c r="FD68" i="31"/>
  <c r="GJ68" i="31"/>
  <c r="HP68" i="31"/>
  <c r="IV68" i="31"/>
  <c r="KB68" i="31"/>
  <c r="LH68" i="31"/>
  <c r="MN68" i="31"/>
  <c r="NT68" i="31"/>
  <c r="OZ68" i="31"/>
  <c r="AG68" i="31"/>
  <c r="BM68" i="31"/>
  <c r="CS68" i="31"/>
  <c r="DY68" i="31"/>
  <c r="FE68" i="31"/>
  <c r="GK68" i="31"/>
  <c r="HQ68" i="31"/>
  <c r="IW68" i="31"/>
  <c r="KC68" i="31"/>
  <c r="LI68" i="31"/>
  <c r="MO68" i="31"/>
  <c r="NU68" i="31"/>
  <c r="PA68" i="31"/>
  <c r="Z68" i="31"/>
  <c r="BF68" i="31"/>
  <c r="CL68" i="31"/>
  <c r="DR68" i="31"/>
  <c r="EX68" i="31"/>
  <c r="GD68" i="31"/>
  <c r="HJ68" i="31"/>
  <c r="IP68" i="31"/>
  <c r="JV68" i="31"/>
  <c r="LB68" i="31"/>
  <c r="MH68" i="31"/>
  <c r="NN68" i="31"/>
  <c r="OT68" i="31"/>
  <c r="AI68" i="31"/>
  <c r="BO68" i="31"/>
  <c r="CU68" i="31"/>
  <c r="EA68" i="31"/>
  <c r="FG68" i="31"/>
  <c r="GM68" i="31"/>
  <c r="HS68" i="31"/>
  <c r="L68" i="31"/>
  <c r="AR68" i="31"/>
  <c r="BX68" i="31"/>
  <c r="CQ68" i="31"/>
  <c r="FY68" i="31"/>
  <c r="JC68" i="31"/>
  <c r="LO68" i="31"/>
  <c r="OA68" i="31"/>
  <c r="PT68" i="31"/>
  <c r="QZ68" i="31"/>
  <c r="M68" i="31"/>
  <c r="DO68" i="31"/>
  <c r="GW68" i="31"/>
  <c r="JW68" i="31"/>
  <c r="MI68" i="31"/>
  <c r="OQ68" i="31"/>
  <c r="QC68" i="31"/>
  <c r="RI68" i="31"/>
  <c r="AU68" i="31"/>
  <c r="EM68" i="31"/>
  <c r="HU68" i="31"/>
  <c r="KN68" i="31"/>
  <c r="MZ68" i="31"/>
  <c r="PE68" i="31"/>
  <c r="QL68" i="31"/>
  <c r="RR68" i="31"/>
  <c r="CF68" i="31"/>
  <c r="FK68" i="31"/>
  <c r="IS68" i="31"/>
  <c r="LE68" i="31"/>
  <c r="NQ68" i="31"/>
  <c r="PO68" i="31"/>
  <c r="QU68" i="31"/>
  <c r="SA68" i="31"/>
  <c r="DD68" i="31"/>
  <c r="GI68" i="31"/>
  <c r="JK68" i="31"/>
  <c r="LW68" i="31"/>
  <c r="OI68" i="31"/>
  <c r="PX68" i="31"/>
  <c r="RD68" i="31"/>
  <c r="BI68" i="31"/>
  <c r="EU68" i="31"/>
  <c r="IC68" i="31"/>
  <c r="KU68" i="31"/>
  <c r="NG68" i="31"/>
  <c r="PH68" i="31"/>
  <c r="QO68" i="31"/>
  <c r="RU68" i="31"/>
  <c r="DG68" i="31"/>
  <c r="GO68" i="31"/>
  <c r="JP68" i="31"/>
  <c r="MB68" i="31"/>
  <c r="ON68" i="31"/>
  <c r="PZ68" i="31"/>
  <c r="RF68" i="31"/>
  <c r="QI68" i="31"/>
  <c r="JA68" i="31"/>
  <c r="E68" i="31"/>
  <c r="RW68" i="31"/>
  <c r="RO68" i="31"/>
  <c r="JQ68" i="31"/>
  <c r="BJ68" i="31"/>
  <c r="DV68" i="31"/>
  <c r="GH68" i="31"/>
  <c r="IT68" i="31"/>
  <c r="LF68" i="31"/>
  <c r="NR68" i="31"/>
  <c r="AV68" i="31"/>
  <c r="DH68" i="31"/>
  <c r="FT68" i="31"/>
  <c r="IF68" i="31"/>
  <c r="KR68" i="31"/>
  <c r="ND68" i="31"/>
  <c r="Q68" i="31"/>
  <c r="CC68" i="31"/>
  <c r="EO68" i="31"/>
  <c r="HA68" i="31"/>
  <c r="JM68" i="31"/>
  <c r="LY68" i="31"/>
  <c r="OK68" i="31"/>
  <c r="AP68" i="31"/>
  <c r="DB68" i="31"/>
  <c r="FN68" i="31"/>
  <c r="HZ68" i="31"/>
  <c r="KL68" i="31"/>
  <c r="MX68" i="31"/>
  <c r="S68" i="31"/>
  <c r="CE68" i="31"/>
  <c r="DK68" i="31"/>
  <c r="EQ68" i="31"/>
  <c r="FW68" i="31"/>
  <c r="II68" i="31"/>
  <c r="BH68" i="31"/>
  <c r="EJ68" i="31"/>
  <c r="KI68" i="31"/>
  <c r="PC68" i="31"/>
  <c r="RP68" i="31"/>
  <c r="FH68" i="31"/>
  <c r="LC68" i="31"/>
  <c r="PM68" i="31"/>
  <c r="RY68" i="31"/>
  <c r="GF68" i="31"/>
  <c r="LT68" i="31"/>
  <c r="PV68" i="31"/>
  <c r="U68" i="31"/>
  <c r="HD68" i="31"/>
  <c r="MK68" i="31"/>
  <c r="QE68" i="31"/>
  <c r="BC68" i="31"/>
  <c r="IB68" i="31"/>
  <c r="NC68" i="31"/>
  <c r="QN68" i="31"/>
  <c r="DE68" i="31"/>
  <c r="JO68" i="31"/>
  <c r="OM68" i="31"/>
  <c r="RE68" i="31"/>
  <c r="EZ68" i="31"/>
  <c r="KV68" i="31"/>
  <c r="PJ68" i="31"/>
  <c r="RV68" i="31"/>
  <c r="IJ68" i="31"/>
  <c r="V68" i="31"/>
  <c r="BB68" i="31"/>
  <c r="CH68" i="31"/>
  <c r="DN68" i="31"/>
  <c r="ET68" i="31"/>
  <c r="FZ68" i="31"/>
  <c r="HF68" i="31"/>
  <c r="IL68" i="31"/>
  <c r="JR68" i="31"/>
  <c r="KX68" i="31"/>
  <c r="MD68" i="31"/>
  <c r="NJ68" i="31"/>
  <c r="H68" i="31"/>
  <c r="AN68" i="31"/>
  <c r="BT68" i="31"/>
  <c r="CZ68" i="31"/>
  <c r="EF68" i="31"/>
  <c r="FL68" i="31"/>
  <c r="GR68" i="31"/>
  <c r="HX68" i="31"/>
  <c r="JD68" i="31"/>
  <c r="KJ68" i="31"/>
  <c r="LP68" i="31"/>
  <c r="MV68" i="31"/>
  <c r="OB68" i="31"/>
  <c r="I68" i="31"/>
  <c r="AO68" i="31"/>
  <c r="BU68" i="31"/>
  <c r="DA68" i="31"/>
  <c r="EG68" i="31"/>
  <c r="FM68" i="31"/>
  <c r="GS68" i="31"/>
  <c r="HY68" i="31"/>
  <c r="JE68" i="31"/>
  <c r="KK68" i="31"/>
  <c r="LQ68" i="31"/>
  <c r="MW68" i="31"/>
  <c r="OC68" i="31"/>
  <c r="PI68" i="31"/>
  <c r="AH68" i="31"/>
  <c r="BN68" i="31"/>
  <c r="CT68" i="31"/>
  <c r="DZ68" i="31"/>
  <c r="FF68" i="31"/>
  <c r="GL68" i="31"/>
  <c r="HR68" i="31"/>
  <c r="IX68" i="31"/>
  <c r="KD68" i="31"/>
  <c r="LJ68" i="31"/>
  <c r="MP68" i="31"/>
  <c r="NV68" i="31"/>
  <c r="K68" i="31"/>
  <c r="AQ68" i="31"/>
  <c r="BW68" i="31"/>
  <c r="DC68" i="31"/>
  <c r="EI68" i="31"/>
  <c r="FO68" i="31"/>
  <c r="GU68" i="31"/>
  <c r="IA68" i="31"/>
  <c r="T68" i="31"/>
  <c r="AZ68" i="31"/>
  <c r="G68" i="31"/>
  <c r="DM68" i="31"/>
  <c r="GV68" i="31"/>
  <c r="JS68" i="31"/>
  <c r="ME68" i="31"/>
  <c r="OP68" i="31"/>
  <c r="QB68" i="31"/>
  <c r="RH68" i="31"/>
  <c r="AS68" i="31"/>
  <c r="EK68" i="31"/>
  <c r="HT68" i="31"/>
  <c r="KM68" i="31"/>
  <c r="MY68" i="31"/>
  <c r="PD68" i="31"/>
  <c r="QK68" i="31"/>
  <c r="RQ68" i="31"/>
  <c r="CA68" i="31"/>
  <c r="FI68" i="31"/>
  <c r="IR68" i="31"/>
  <c r="LD68" i="31"/>
  <c r="NP68" i="31"/>
  <c r="PN68" i="31"/>
  <c r="QT68" i="31"/>
  <c r="RZ68" i="31"/>
  <c r="CY68" i="31"/>
  <c r="GG68" i="31"/>
  <c r="JI68" i="31"/>
  <c r="LU68" i="31"/>
  <c r="OG68" i="31"/>
  <c r="PW68" i="31"/>
  <c r="RC68" i="31"/>
  <c r="W68" i="31"/>
  <c r="DW68" i="31"/>
  <c r="HE68" i="31"/>
  <c r="KA68" i="31"/>
  <c r="MM68" i="31"/>
  <c r="OW68" i="31"/>
  <c r="QF68" i="31"/>
  <c r="RL68" i="31"/>
  <c r="CI68" i="31"/>
  <c r="FQ68" i="31"/>
  <c r="IY68" i="31"/>
  <c r="LK68" i="31"/>
  <c r="NW68" i="31"/>
  <c r="PQ68" i="31"/>
  <c r="QW68" i="31"/>
  <c r="AE68" i="31"/>
  <c r="EC68" i="31"/>
  <c r="HL68" i="31"/>
  <c r="KF68" i="31"/>
  <c r="MR68" i="31"/>
  <c r="OY68" i="31"/>
  <c r="QH68" i="31"/>
  <c r="RN68" i="31"/>
  <c r="MS68" i="31"/>
  <c r="QA68" i="31"/>
  <c r="QY68" i="31"/>
  <c r="PS68" i="31"/>
  <c r="PK68" i="31"/>
  <c r="PB68" i="31"/>
  <c r="DL68" i="31"/>
  <c r="AD68" i="31"/>
  <c r="CP68" i="31"/>
  <c r="FB68" i="31"/>
  <c r="HN68" i="31"/>
  <c r="JZ68" i="31"/>
  <c r="ML68" i="31"/>
  <c r="P68" i="31"/>
  <c r="CB68" i="31"/>
  <c r="EN68" i="31"/>
  <c r="GZ68" i="31"/>
  <c r="JL68" i="31"/>
  <c r="LX68" i="31"/>
  <c r="OJ68" i="31"/>
  <c r="AW68" i="31"/>
  <c r="DI68" i="31"/>
  <c r="FU68" i="31"/>
  <c r="IG68" i="31"/>
  <c r="KS68" i="31"/>
  <c r="NE68" i="31"/>
  <c r="J68" i="31"/>
  <c r="BV68" i="31"/>
  <c r="EH68" i="31"/>
  <c r="GT68" i="31"/>
  <c r="JF68" i="31"/>
  <c r="LR68" i="31"/>
  <c r="OD68" i="31"/>
  <c r="AY68" i="31"/>
  <c r="HC68" i="31"/>
  <c r="AB68" i="31"/>
  <c r="AM68" i="31"/>
  <c r="HO68" i="31"/>
  <c r="MU68" i="31"/>
  <c r="QJ68" i="31"/>
  <c r="BY68" i="31"/>
  <c r="IM68" i="31"/>
  <c r="NO68" i="31"/>
  <c r="QS68" i="31"/>
  <c r="CW68" i="31"/>
  <c r="JH68" i="31"/>
  <c r="OF68" i="31"/>
  <c r="RB68" i="31"/>
  <c r="DU68" i="31"/>
  <c r="JY68" i="31"/>
  <c r="OV68" i="31"/>
  <c r="RK68" i="31"/>
  <c r="ES68" i="31"/>
  <c r="KQ68" i="31"/>
  <c r="PG68" i="31"/>
  <c r="RT68" i="31"/>
  <c r="GN68" i="31"/>
  <c r="MA68" i="31"/>
  <c r="PY68" i="31"/>
  <c r="BK68" i="31"/>
  <c r="IE68" i="31"/>
  <c r="NH68" i="31"/>
  <c r="QP68" i="31"/>
  <c r="HM68" i="31"/>
  <c r="BR68" i="31"/>
  <c r="GP68" i="31"/>
  <c r="LN68" i="31"/>
  <c r="BD68" i="31"/>
  <c r="GB68" i="31"/>
  <c r="KZ68" i="31"/>
  <c r="Y68" i="31"/>
  <c r="EW68" i="31"/>
  <c r="JU68" i="31"/>
  <c r="OS68" i="31"/>
  <c r="DJ68" i="31"/>
  <c r="IH68" i="31"/>
  <c r="NF68" i="31"/>
  <c r="CM68" i="31"/>
  <c r="HK68" i="31"/>
  <c r="BS68" i="31"/>
  <c r="NK68" i="31"/>
  <c r="CV68" i="31"/>
  <c r="OE68" i="31"/>
  <c r="DT68" i="31"/>
  <c r="OU68" i="31"/>
  <c r="ER68" i="31"/>
  <c r="PF68" i="31"/>
  <c r="FP68" i="31"/>
  <c r="PP68" i="31"/>
  <c r="HG68" i="31"/>
  <c r="QG68" i="31"/>
  <c r="IZ68" i="31"/>
  <c r="QX68" i="31"/>
  <c r="D68" i="31"/>
  <c r="EE68" i="31"/>
  <c r="OO68" i="31"/>
  <c r="QQ68" i="31"/>
  <c r="CX68" i="31"/>
  <c r="HV68" i="31"/>
  <c r="MT68" i="31"/>
  <c r="CJ68" i="31"/>
  <c r="HH68" i="31"/>
  <c r="MF68" i="31"/>
  <c r="BE68" i="31"/>
  <c r="GC68" i="31"/>
  <c r="LA68" i="31"/>
  <c r="R68" i="31"/>
  <c r="EP68" i="31"/>
  <c r="JN68" i="31"/>
  <c r="OL68" i="31"/>
  <c r="DS68" i="31"/>
  <c r="IQ68" i="31"/>
  <c r="FC68" i="31"/>
  <c r="PL68" i="31"/>
  <c r="GA68" i="31"/>
  <c r="PU68" i="31"/>
  <c r="GY68" i="31"/>
  <c r="QD68" i="31"/>
  <c r="HW68" i="31"/>
  <c r="QM68" i="31"/>
  <c r="IU68" i="31"/>
  <c r="QV68" i="31"/>
  <c r="KE68" i="31"/>
  <c r="RM68" i="31"/>
  <c r="LL68" i="31"/>
  <c r="NY68" i="31"/>
  <c r="MC68" i="31"/>
  <c r="LM68" i="31"/>
  <c r="KW68" i="31"/>
  <c r="FJ68" i="31"/>
  <c r="X68" i="31"/>
  <c r="JT68" i="31"/>
  <c r="DQ68" i="31"/>
  <c r="NM68" i="31"/>
  <c r="HB68" i="31"/>
  <c r="BG68" i="31"/>
  <c r="BP68" i="31"/>
  <c r="RX68" i="31"/>
  <c r="O68" i="31"/>
  <c r="BA68" i="31"/>
  <c r="CG68" i="31"/>
  <c r="EB68" i="31"/>
  <c r="FS68" i="31"/>
  <c r="AK68" i="31"/>
  <c r="CO68" i="31"/>
  <c r="KG68" i="31"/>
  <c r="RG68" i="31"/>
  <c r="F68" i="31"/>
  <c r="ED68" i="31"/>
  <c r="JB68" i="31"/>
  <c r="NZ68" i="31"/>
  <c r="DP68" i="31"/>
  <c r="IN68" i="31"/>
  <c r="NL68" i="31"/>
  <c r="CK68" i="31"/>
  <c r="HI68" i="31"/>
  <c r="MG68" i="31"/>
  <c r="AX68" i="31"/>
  <c r="FV68" i="31"/>
  <c r="KT68" i="31"/>
  <c r="AA68" i="31"/>
  <c r="EY68" i="31"/>
  <c r="AJ68" i="31"/>
  <c r="IK68" i="31"/>
  <c r="QR68" i="31"/>
  <c r="JG68" i="31"/>
  <c r="RA68" i="31"/>
  <c r="JX68" i="31"/>
  <c r="RJ68" i="31"/>
  <c r="KO68" i="31"/>
  <c r="RS68" i="31"/>
  <c r="LG68" i="31"/>
  <c r="AC68" i="31"/>
  <c r="MQ68" i="31"/>
  <c r="CN68" i="31"/>
  <c r="NX68" i="31"/>
  <c r="GQ68" i="31"/>
  <c r="FX68" i="31"/>
  <c r="FA68" i="31"/>
  <c r="AL68" i="31"/>
  <c r="KH68" i="31"/>
  <c r="EV68" i="31"/>
  <c r="OR68" i="31"/>
  <c r="IO68" i="31"/>
  <c r="CD68" i="31"/>
  <c r="LZ68" i="31"/>
  <c r="GE68" i="31"/>
  <c r="KY68" i="31"/>
  <c r="LS68" i="31"/>
  <c r="MJ68" i="31"/>
  <c r="NA68" i="31"/>
  <c r="NS68" i="31"/>
  <c r="OX68" i="31"/>
  <c r="PR68" i="31"/>
  <c r="D97" i="31"/>
  <c r="E97" i="31"/>
  <c r="F97" i="31"/>
  <c r="G97" i="31"/>
  <c r="H97" i="31"/>
  <c r="I97" i="31"/>
  <c r="J97" i="31"/>
  <c r="K97" i="31"/>
  <c r="L97" i="31"/>
  <c r="M97" i="31"/>
  <c r="N97" i="31"/>
  <c r="E94" i="31"/>
  <c r="D94" i="31"/>
  <c r="F94" i="31"/>
  <c r="G94" i="31"/>
  <c r="H94" i="31"/>
  <c r="I94" i="31"/>
  <c r="J94" i="31"/>
  <c r="K94" i="31"/>
  <c r="L94" i="31"/>
  <c r="M94" i="31"/>
  <c r="N94" i="31"/>
  <c r="D98" i="31"/>
  <c r="E98" i="31"/>
  <c r="F98" i="31"/>
  <c r="G98" i="31"/>
  <c r="H98" i="31"/>
  <c r="I98" i="31"/>
  <c r="J98" i="31"/>
  <c r="K98" i="31"/>
  <c r="L98" i="31"/>
  <c r="M98" i="31"/>
  <c r="N98" i="31"/>
  <c r="O96" i="31"/>
  <c r="O97" i="31"/>
  <c r="L98" i="28"/>
  <c r="L97" i="28"/>
  <c r="L99" i="28"/>
  <c r="L100" i="28"/>
  <c r="L101" i="28"/>
  <c r="L81" i="28"/>
  <c r="Q79" i="30"/>
  <c r="P99" i="30"/>
  <c r="P94" i="30"/>
  <c r="P93" i="30"/>
  <c r="P98" i="30"/>
  <c r="P97" i="30"/>
  <c r="P96" i="30"/>
  <c r="P100" i="30"/>
  <c r="P95" i="30"/>
  <c r="P101" i="30"/>
  <c r="P103" i="30"/>
  <c r="P82" i="30"/>
  <c r="P81" i="30"/>
  <c r="Q79" i="31"/>
  <c r="P101" i="31"/>
  <c r="P99" i="31"/>
  <c r="P96" i="31"/>
  <c r="P97" i="31"/>
  <c r="P95" i="31"/>
  <c r="P98" i="31"/>
  <c r="P93" i="31"/>
  <c r="P100" i="31"/>
  <c r="P94" i="31"/>
  <c r="T102" i="31"/>
  <c r="Y102" i="31"/>
  <c r="W102" i="31"/>
  <c r="V102" i="31"/>
  <c r="L102" i="31"/>
  <c r="AA102" i="31"/>
  <c r="Z102" i="31"/>
  <c r="Q102" i="31"/>
  <c r="X102" i="31"/>
  <c r="O102" i="31"/>
  <c r="N102" i="31"/>
  <c r="U102" i="31"/>
  <c r="D102" i="31"/>
  <c r="S102" i="31"/>
  <c r="R102" i="31"/>
  <c r="I102" i="31"/>
  <c r="P102" i="31"/>
  <c r="G102" i="31"/>
  <c r="F102" i="31"/>
  <c r="M102" i="31"/>
  <c r="J102" i="31"/>
  <c r="AB102" i="31"/>
  <c r="K102" i="31"/>
  <c r="H102" i="31"/>
  <c r="E102" i="31"/>
  <c r="G86" i="31"/>
  <c r="M97" i="28"/>
  <c r="M81" i="28"/>
  <c r="R79" i="30"/>
  <c r="Q99" i="30"/>
  <c r="Q98" i="30"/>
  <c r="Q100" i="30"/>
  <c r="Q94" i="30"/>
  <c r="Q96" i="30"/>
  <c r="Q93" i="30"/>
  <c r="Q97" i="30"/>
  <c r="Q95" i="30"/>
  <c r="Q101" i="30"/>
  <c r="Q103" i="30"/>
  <c r="Q81" i="30"/>
  <c r="Q82" i="30"/>
  <c r="R79" i="31"/>
  <c r="Q98" i="31"/>
  <c r="Q96" i="31"/>
  <c r="Q97" i="31"/>
  <c r="Q101" i="31"/>
  <c r="Q95" i="31"/>
  <c r="Q94" i="31"/>
  <c r="Q100" i="31"/>
  <c r="Q93" i="31"/>
  <c r="Q99" i="31"/>
  <c r="Q81" i="31"/>
  <c r="D93" i="31"/>
  <c r="H103" i="31"/>
  <c r="J103" i="31"/>
  <c r="L103" i="31"/>
  <c r="Q103" i="31"/>
  <c r="R103" i="31"/>
  <c r="N103" i="31"/>
  <c r="O103" i="31"/>
  <c r="FG57" i="31"/>
  <c r="MX57" i="31"/>
  <c r="I86" i="31"/>
  <c r="O86" i="31"/>
  <c r="K86" i="31"/>
  <c r="ET57" i="31"/>
  <c r="HW57" i="31"/>
  <c r="M86" i="31"/>
  <c r="CR57" i="31"/>
  <c r="FD57" i="31"/>
  <c r="Q86" i="31"/>
  <c r="D86" i="31"/>
  <c r="F86" i="31"/>
  <c r="PF57" i="31"/>
  <c r="RR57" i="31"/>
  <c r="RM57" i="31"/>
  <c r="BF57" i="31"/>
  <c r="H86" i="31"/>
  <c r="J86" i="31"/>
  <c r="L86" i="31"/>
  <c r="N86" i="31"/>
  <c r="DD57" i="31"/>
  <c r="ID57" i="31"/>
  <c r="DW57" i="31"/>
  <c r="EG57" i="31"/>
  <c r="AH57" i="31"/>
  <c r="P86" i="31"/>
  <c r="R86" i="31"/>
  <c r="E86" i="31"/>
  <c r="N98" i="28"/>
  <c r="N99" i="28"/>
  <c r="N81" i="28"/>
  <c r="S79" i="30"/>
  <c r="R94" i="30"/>
  <c r="R100" i="30"/>
  <c r="R99" i="30"/>
  <c r="R98" i="30"/>
  <c r="R101" i="30"/>
  <c r="R95" i="30"/>
  <c r="R96" i="30"/>
  <c r="R97" i="30"/>
  <c r="R93" i="30"/>
  <c r="R103" i="30"/>
  <c r="R81" i="30"/>
  <c r="R82" i="30"/>
  <c r="S79" i="31"/>
  <c r="R96" i="31"/>
  <c r="R94" i="31"/>
  <c r="R101" i="31"/>
  <c r="R93" i="31"/>
  <c r="R100" i="31"/>
  <c r="R99" i="31"/>
  <c r="R98" i="31"/>
  <c r="R97" i="31"/>
  <c r="R95" i="31"/>
  <c r="R81" i="31"/>
  <c r="D86" i="30"/>
  <c r="R86" i="30"/>
  <c r="Q86" i="30"/>
  <c r="O86" i="30"/>
  <c r="N86" i="30"/>
  <c r="S86" i="30"/>
  <c r="P86" i="30"/>
  <c r="M86" i="30"/>
  <c r="X13" i="12"/>
  <c r="S13" i="12"/>
  <c r="N13" i="12"/>
  <c r="Z101" i="11"/>
  <c r="AB101" i="11" s="1"/>
  <c r="P101" i="11"/>
  <c r="R101" i="11" s="1"/>
  <c r="AD112" i="11"/>
  <c r="AD111" i="11"/>
  <c r="AD110" i="11"/>
  <c r="AD106" i="11"/>
  <c r="AD100" i="11"/>
  <c r="AD86" i="11"/>
  <c r="AD70" i="11"/>
  <c r="AD64" i="11"/>
  <c r="AD63" i="11"/>
  <c r="AD42" i="11"/>
  <c r="AD13" i="11"/>
  <c r="T112" i="11"/>
  <c r="T111" i="11"/>
  <c r="T110" i="11"/>
  <c r="T106" i="11"/>
  <c r="T100" i="11"/>
  <c r="T86" i="11"/>
  <c r="T70" i="11"/>
  <c r="T64" i="11"/>
  <c r="T63" i="11"/>
  <c r="T42" i="11"/>
  <c r="T13" i="11"/>
  <c r="O112" i="11"/>
  <c r="O111" i="11"/>
  <c r="O110" i="11"/>
  <c r="O106" i="11"/>
  <c r="K101" i="11"/>
  <c r="K97" i="11"/>
  <c r="O100" i="11"/>
  <c r="O70" i="11"/>
  <c r="O86" i="11"/>
  <c r="O64" i="11"/>
  <c r="O63" i="11"/>
  <c r="O42" i="11"/>
  <c r="O98" i="28"/>
  <c r="O97" i="28"/>
  <c r="O99" i="28"/>
  <c r="O100" i="28"/>
  <c r="O101" i="28"/>
  <c r="O81" i="28"/>
  <c r="T79" i="30"/>
  <c r="S98" i="30"/>
  <c r="S99" i="30"/>
  <c r="S97" i="30"/>
  <c r="S93" i="30"/>
  <c r="S96" i="30"/>
  <c r="S95" i="30"/>
  <c r="S94" i="30"/>
  <c r="S100" i="30"/>
  <c r="S101" i="30"/>
  <c r="S81" i="30"/>
  <c r="S103" i="30"/>
  <c r="S82" i="30"/>
  <c r="T79" i="31"/>
  <c r="S96" i="31"/>
  <c r="S101" i="31"/>
  <c r="S94" i="31"/>
  <c r="S98" i="31"/>
  <c r="S93" i="31"/>
  <c r="S100" i="31"/>
  <c r="S99" i="31"/>
  <c r="S97" i="31"/>
  <c r="S95" i="31"/>
  <c r="S81" i="31"/>
  <c r="S86" i="31"/>
  <c r="O13" i="11"/>
  <c r="P65" i="10"/>
  <c r="R65" i="10" s="1"/>
  <c r="P55" i="10"/>
  <c r="R55" i="10" s="1"/>
  <c r="K65" i="10"/>
  <c r="K55" i="10"/>
  <c r="P99" i="28"/>
  <c r="P98" i="28"/>
  <c r="P101" i="28"/>
  <c r="P100" i="28"/>
  <c r="P81" i="28"/>
  <c r="U79" i="30"/>
  <c r="T98" i="30"/>
  <c r="T93" i="30"/>
  <c r="T94" i="30"/>
  <c r="T95" i="30"/>
  <c r="T96" i="30"/>
  <c r="T97" i="30"/>
  <c r="T99" i="30"/>
  <c r="T100" i="30"/>
  <c r="T101" i="30"/>
  <c r="T103" i="30"/>
  <c r="T82" i="30"/>
  <c r="T86" i="30"/>
  <c r="U79" i="31"/>
  <c r="T100" i="31"/>
  <c r="T99" i="31"/>
  <c r="T94" i="31"/>
  <c r="T96" i="31"/>
  <c r="T97" i="31"/>
  <c r="T95" i="31"/>
  <c r="T98" i="31"/>
  <c r="T101" i="31"/>
  <c r="T93" i="31"/>
  <c r="T86" i="31"/>
  <c r="T103" i="31"/>
  <c r="X14" i="12"/>
  <c r="S14" i="12"/>
  <c r="N14" i="12"/>
  <c r="Q99" i="28"/>
  <c r="Q97" i="28"/>
  <c r="Q101" i="28"/>
  <c r="Q98" i="28"/>
  <c r="Q100" i="28"/>
  <c r="Q81" i="28"/>
  <c r="V79" i="30"/>
  <c r="U93" i="30"/>
  <c r="U98" i="30"/>
  <c r="U96" i="30"/>
  <c r="U95" i="30"/>
  <c r="U97" i="30"/>
  <c r="U94" i="30"/>
  <c r="U99" i="30"/>
  <c r="U101" i="30"/>
  <c r="U100" i="30"/>
  <c r="U82" i="30"/>
  <c r="U103" i="30"/>
  <c r="U86" i="30"/>
  <c r="V79" i="31"/>
  <c r="U98" i="31"/>
  <c r="U100" i="31"/>
  <c r="U94" i="31"/>
  <c r="U93" i="31"/>
  <c r="U99" i="31"/>
  <c r="U97" i="31"/>
  <c r="U96" i="31"/>
  <c r="U95" i="31"/>
  <c r="U101" i="31"/>
  <c r="U103" i="31"/>
  <c r="U86" i="31"/>
  <c r="R81" i="28"/>
  <c r="W79" i="30"/>
  <c r="V97" i="30"/>
  <c r="V98" i="30"/>
  <c r="V95" i="30"/>
  <c r="V96" i="30"/>
  <c r="V94" i="30"/>
  <c r="V99" i="30"/>
  <c r="V93" i="30"/>
  <c r="V100" i="30"/>
  <c r="V101" i="30"/>
  <c r="V82" i="30"/>
  <c r="V103" i="30"/>
  <c r="V86" i="30"/>
  <c r="W79" i="31"/>
  <c r="V100" i="31"/>
  <c r="V93" i="31"/>
  <c r="V95" i="31"/>
  <c r="V99" i="31"/>
  <c r="V98" i="31"/>
  <c r="V101" i="31"/>
  <c r="V96" i="31"/>
  <c r="V97" i="31"/>
  <c r="V94" i="31"/>
  <c r="V86" i="31"/>
  <c r="V103" i="31"/>
  <c r="S97" i="28"/>
  <c r="S99" i="28"/>
  <c r="S98" i="28"/>
  <c r="S101" i="28"/>
  <c r="S100" i="28"/>
  <c r="S103" i="28"/>
  <c r="S81" i="28"/>
  <c r="X79" i="30"/>
  <c r="W96" i="30"/>
  <c r="W95" i="30"/>
  <c r="W94" i="30"/>
  <c r="W99" i="30"/>
  <c r="W98" i="30"/>
  <c r="W93" i="30"/>
  <c r="W97" i="30"/>
  <c r="W100" i="30"/>
  <c r="W101" i="30"/>
  <c r="W82" i="30"/>
  <c r="W103" i="30"/>
  <c r="W86" i="30"/>
  <c r="X79" i="31"/>
  <c r="W101" i="31"/>
  <c r="W100" i="31"/>
  <c r="W93" i="31"/>
  <c r="W99" i="31"/>
  <c r="W95" i="31"/>
  <c r="W96" i="31"/>
  <c r="W97" i="31"/>
  <c r="W94" i="31"/>
  <c r="W98" i="31"/>
  <c r="W86" i="31"/>
  <c r="W103" i="31"/>
  <c r="N9" i="7"/>
  <c r="N8" i="7"/>
  <c r="N7" i="7"/>
  <c r="H8" i="7"/>
  <c r="H9" i="7"/>
  <c r="H7" i="7"/>
  <c r="N15" i="3"/>
  <c r="N16" i="3" s="1"/>
  <c r="F8" i="1" s="1"/>
  <c r="J15" i="3"/>
  <c r="J16" i="3" s="1"/>
  <c r="D8" i="1" s="1"/>
  <c r="H12" i="3"/>
  <c r="H15" i="3" s="1"/>
  <c r="H16" i="3" s="1"/>
  <c r="C8" i="1" s="1"/>
  <c r="O44" i="5"/>
  <c r="AD16" i="5"/>
  <c r="AD18" i="5" s="1"/>
  <c r="T16" i="5"/>
  <c r="T18" i="5" s="1"/>
  <c r="O16" i="5"/>
  <c r="O18" i="5" s="1"/>
  <c r="AD29" i="5"/>
  <c r="AD28" i="5"/>
  <c r="AD31" i="5" s="1"/>
  <c r="T29" i="5"/>
  <c r="T28" i="5"/>
  <c r="O29" i="5"/>
  <c r="O28" i="5"/>
  <c r="AD24" i="5"/>
  <c r="AD23" i="5"/>
  <c r="T24" i="5"/>
  <c r="T23" i="5"/>
  <c r="O24" i="5"/>
  <c r="O23" i="5"/>
  <c r="AD8" i="5"/>
  <c r="AD7" i="5"/>
  <c r="AD10" i="5" s="1"/>
  <c r="T8" i="5"/>
  <c r="T7" i="5"/>
  <c r="O8" i="5"/>
  <c r="O7" i="5"/>
  <c r="J11" i="7"/>
  <c r="J24" i="7" s="1"/>
  <c r="T99" i="28"/>
  <c r="T98" i="28"/>
  <c r="T101" i="28"/>
  <c r="T97" i="28"/>
  <c r="T100" i="28"/>
  <c r="T103" i="28"/>
  <c r="Y79" i="30"/>
  <c r="X97" i="30"/>
  <c r="X96" i="30"/>
  <c r="X95" i="30"/>
  <c r="X100" i="30"/>
  <c r="X99" i="30"/>
  <c r="X98" i="30"/>
  <c r="X93" i="30"/>
  <c r="X94" i="30"/>
  <c r="X101" i="30"/>
  <c r="X82" i="30"/>
  <c r="X103" i="30"/>
  <c r="X86" i="30"/>
  <c r="Y79" i="31"/>
  <c r="X93" i="31"/>
  <c r="X97" i="31"/>
  <c r="X101" i="31"/>
  <c r="X99" i="31"/>
  <c r="X96" i="31"/>
  <c r="X95" i="31"/>
  <c r="X98" i="31"/>
  <c r="X94" i="31"/>
  <c r="X100" i="31"/>
  <c r="X86" i="31"/>
  <c r="U99" i="28"/>
  <c r="U98" i="28"/>
  <c r="U101" i="28"/>
  <c r="U100" i="28"/>
  <c r="U103" i="28"/>
  <c r="Z79" i="30"/>
  <c r="Y98" i="30"/>
  <c r="Y96" i="30"/>
  <c r="Y94" i="30"/>
  <c r="Y99" i="30"/>
  <c r="Y95" i="30"/>
  <c r="Y93" i="30"/>
  <c r="Y97" i="30"/>
  <c r="Y100" i="30"/>
  <c r="Y101" i="30"/>
  <c r="Y82" i="30"/>
  <c r="Y103" i="30"/>
  <c r="Y86" i="30"/>
  <c r="Z79" i="31"/>
  <c r="Y95" i="31"/>
  <c r="Y97" i="31"/>
  <c r="Y94" i="31"/>
  <c r="Y101" i="31"/>
  <c r="Y100" i="31"/>
  <c r="Y98" i="31"/>
  <c r="Y93" i="31"/>
  <c r="Y96" i="31"/>
  <c r="Y99" i="31"/>
  <c r="Y86" i="31"/>
  <c r="Y103" i="31"/>
  <c r="V98" i="28"/>
  <c r="V97" i="28"/>
  <c r="V99" i="28"/>
  <c r="V100" i="28"/>
  <c r="V101" i="28"/>
  <c r="V103" i="28"/>
  <c r="AA79" i="30"/>
  <c r="Z97" i="30"/>
  <c r="Z96" i="30"/>
  <c r="Z93" i="30"/>
  <c r="Z94" i="30"/>
  <c r="Z99" i="30"/>
  <c r="Z98" i="30"/>
  <c r="Z95" i="30"/>
  <c r="Z101" i="30"/>
  <c r="Z100" i="30"/>
  <c r="Z103" i="30"/>
  <c r="Z82" i="30"/>
  <c r="Z86" i="30"/>
  <c r="AA79" i="31"/>
  <c r="Z101" i="31"/>
  <c r="Z98" i="31"/>
  <c r="Z95" i="31"/>
  <c r="Z97" i="31"/>
  <c r="Z94" i="31"/>
  <c r="Z96" i="31"/>
  <c r="Z93" i="31"/>
  <c r="Z100" i="31"/>
  <c r="Z99" i="31"/>
  <c r="Z103" i="31"/>
  <c r="Z86" i="31"/>
  <c r="AB79" i="30"/>
  <c r="AA94" i="30"/>
  <c r="AA100" i="30"/>
  <c r="AA99" i="30"/>
  <c r="AA97" i="30"/>
  <c r="AA101" i="30"/>
  <c r="AA98" i="30"/>
  <c r="AA96" i="30"/>
  <c r="AA95" i="30"/>
  <c r="AA93" i="30"/>
  <c r="AA82" i="30"/>
  <c r="AA103" i="30"/>
  <c r="AA86" i="30"/>
  <c r="AB79" i="31"/>
  <c r="AA101" i="31"/>
  <c r="AA93" i="31"/>
  <c r="AA94" i="31"/>
  <c r="AA98" i="31"/>
  <c r="AA100" i="31"/>
  <c r="AA96" i="31"/>
  <c r="AA99" i="31"/>
  <c r="AA97" i="31"/>
  <c r="AA95" i="31"/>
  <c r="AA103" i="31"/>
  <c r="AA86" i="31"/>
  <c r="X97" i="28"/>
  <c r="X99" i="28"/>
  <c r="X98" i="28"/>
  <c r="X100" i="28"/>
  <c r="X101" i="28"/>
  <c r="X103" i="28"/>
  <c r="AC79" i="30"/>
  <c r="AB99" i="30"/>
  <c r="AB93" i="30"/>
  <c r="AB95" i="30"/>
  <c r="AB96" i="30"/>
  <c r="AB98" i="30"/>
  <c r="AB97" i="30"/>
  <c r="AB100" i="30"/>
  <c r="AB101" i="30"/>
  <c r="AB94" i="30"/>
  <c r="AB103" i="30"/>
  <c r="AB82" i="30"/>
  <c r="AB86" i="30"/>
  <c r="AC79" i="31"/>
  <c r="AB94" i="31"/>
  <c r="AB97" i="31"/>
  <c r="AB100" i="31"/>
  <c r="AB99" i="31"/>
  <c r="AB96" i="31"/>
  <c r="AB95" i="31"/>
  <c r="AB98" i="31"/>
  <c r="AB93" i="31"/>
  <c r="AB101" i="31"/>
  <c r="AB103" i="31"/>
  <c r="AB86" i="31"/>
  <c r="Y99" i="28"/>
  <c r="Y97" i="28"/>
  <c r="Y98" i="28"/>
  <c r="Y101" i="28"/>
  <c r="Y100" i="28"/>
  <c r="Y103" i="28"/>
  <c r="AD79" i="30"/>
  <c r="AE79" i="30"/>
  <c r="AF79" i="30"/>
  <c r="AG79" i="30"/>
  <c r="AH79" i="30"/>
  <c r="AC99" i="30"/>
  <c r="AC93" i="30"/>
  <c r="AC98" i="30"/>
  <c r="AC96" i="30"/>
  <c r="AC97" i="30"/>
  <c r="AC94" i="30"/>
  <c r="AC95" i="30"/>
  <c r="AC101" i="30"/>
  <c r="AC100" i="30"/>
  <c r="AC82" i="30"/>
  <c r="AC103" i="30"/>
  <c r="AC102" i="30"/>
  <c r="AC86" i="30"/>
  <c r="AD79" i="31"/>
  <c r="AE79" i="31"/>
  <c r="AF79" i="31"/>
  <c r="AG79" i="31"/>
  <c r="AH79" i="31"/>
  <c r="AC96" i="31"/>
  <c r="AC94" i="31"/>
  <c r="AC98" i="31"/>
  <c r="AC100" i="31"/>
  <c r="AC93" i="31"/>
  <c r="AC97" i="31"/>
  <c r="AC99" i="31"/>
  <c r="AC101" i="31"/>
  <c r="AC95" i="31"/>
  <c r="AC102" i="31"/>
  <c r="AC86" i="31"/>
  <c r="Z98" i="28"/>
  <c r="Z101" i="28"/>
  <c r="Z97" i="28"/>
  <c r="Z99" i="28"/>
  <c r="Z100" i="28"/>
  <c r="Z103" i="28"/>
  <c r="AI79" i="30"/>
  <c r="AJ79" i="30"/>
  <c r="AK79" i="30"/>
  <c r="AL79" i="30"/>
  <c r="AM79" i="30"/>
  <c r="AH97" i="30"/>
  <c r="AH94" i="30"/>
  <c r="AH99" i="30"/>
  <c r="AH93" i="30"/>
  <c r="AH98" i="30"/>
  <c r="AH96" i="30"/>
  <c r="AH100" i="30"/>
  <c r="AH95" i="30"/>
  <c r="AH101" i="30"/>
  <c r="AH102" i="30"/>
  <c r="AH103" i="30"/>
  <c r="AH82" i="30"/>
  <c r="AH86" i="30"/>
  <c r="AI79" i="31"/>
  <c r="AJ79" i="31"/>
  <c r="AK79" i="31"/>
  <c r="AL79" i="31"/>
  <c r="AM79" i="31"/>
  <c r="AH97" i="31"/>
  <c r="AH95" i="31"/>
  <c r="AH96" i="31"/>
  <c r="AH101" i="31"/>
  <c r="AH94" i="31"/>
  <c r="AH93" i="31"/>
  <c r="AH100" i="31"/>
  <c r="AH98" i="31"/>
  <c r="AH99" i="31"/>
  <c r="AH102" i="31"/>
  <c r="AH86" i="31"/>
  <c r="I31" i="13"/>
  <c r="AA97" i="28"/>
  <c r="AA99" i="28"/>
  <c r="AA98" i="28"/>
  <c r="AA101" i="28"/>
  <c r="AA100" i="28"/>
  <c r="AA103" i="28"/>
  <c r="AN79" i="30"/>
  <c r="AO79" i="30"/>
  <c r="AP79" i="30"/>
  <c r="AQ79" i="30"/>
  <c r="AR79" i="30"/>
  <c r="AM96" i="30"/>
  <c r="AM95" i="30"/>
  <c r="AM97" i="30"/>
  <c r="AM93" i="30"/>
  <c r="AM94" i="30"/>
  <c r="AM99" i="30"/>
  <c r="AM98" i="30"/>
  <c r="AM100" i="30"/>
  <c r="AM101" i="30"/>
  <c r="AM102" i="30"/>
  <c r="AM82" i="30"/>
  <c r="AM103" i="30"/>
  <c r="AM86" i="30"/>
  <c r="AN79" i="31"/>
  <c r="AO79" i="31"/>
  <c r="AP79" i="31"/>
  <c r="AQ79" i="31"/>
  <c r="AR79" i="31"/>
  <c r="AM100" i="31"/>
  <c r="AM98" i="31"/>
  <c r="AM101" i="31"/>
  <c r="AM93" i="31"/>
  <c r="AM97" i="31"/>
  <c r="AM99" i="31"/>
  <c r="AM95" i="31"/>
  <c r="AM96" i="31"/>
  <c r="AM94" i="31"/>
  <c r="AM102" i="31"/>
  <c r="AM86" i="31"/>
  <c r="I76" i="11"/>
  <c r="I35" i="11"/>
  <c r="Q85" i="30"/>
  <c r="D85" i="30"/>
  <c r="AA85" i="30"/>
  <c r="M85" i="30"/>
  <c r="AH85" i="30"/>
  <c r="U85" i="30"/>
  <c r="AM85" i="30"/>
  <c r="AB85" i="30"/>
  <c r="S85" i="30"/>
  <c r="N85" i="30"/>
  <c r="Z85" i="30"/>
  <c r="V85" i="30"/>
  <c r="R85" i="30"/>
  <c r="W85" i="30"/>
  <c r="T85" i="30"/>
  <c r="X85" i="30"/>
  <c r="Y85" i="30"/>
  <c r="O85" i="30"/>
  <c r="P85" i="30"/>
  <c r="AC85" i="30"/>
  <c r="I79" i="11"/>
  <c r="I11" i="13"/>
  <c r="I95" i="11"/>
  <c r="Y85" i="28"/>
  <c r="E85" i="28"/>
  <c r="D85" i="28"/>
  <c r="F85" i="28"/>
  <c r="Z85" i="28"/>
  <c r="AA85" i="28"/>
  <c r="AB85" i="28"/>
  <c r="U89" i="30"/>
  <c r="T89" i="30"/>
  <c r="Y89" i="30"/>
  <c r="R89" i="30"/>
  <c r="Z89" i="30"/>
  <c r="AM89" i="30"/>
  <c r="V89" i="30"/>
  <c r="M89" i="30"/>
  <c r="Q89" i="30"/>
  <c r="X89" i="30"/>
  <c r="W89" i="30"/>
  <c r="N89" i="30"/>
  <c r="D89" i="30"/>
  <c r="AA89" i="30"/>
  <c r="AH89" i="30"/>
  <c r="O89" i="30"/>
  <c r="AC89" i="30"/>
  <c r="AB89" i="30"/>
  <c r="S89" i="30"/>
  <c r="P89" i="30"/>
  <c r="L85" i="31"/>
  <c r="Z85" i="31"/>
  <c r="Q85" i="31"/>
  <c r="W85" i="31"/>
  <c r="N85" i="31"/>
  <c r="AC85" i="31"/>
  <c r="M85" i="31"/>
  <c r="T85" i="31"/>
  <c r="AM85" i="31"/>
  <c r="AR85" i="31"/>
  <c r="D85" i="31"/>
  <c r="AA85" i="31"/>
  <c r="R85" i="31"/>
  <c r="I85" i="31"/>
  <c r="X85" i="31"/>
  <c r="O85" i="31"/>
  <c r="F85" i="31"/>
  <c r="AH85" i="31"/>
  <c r="Y85" i="31"/>
  <c r="H85" i="31"/>
  <c r="E85" i="31"/>
  <c r="AB85" i="31"/>
  <c r="S85" i="31"/>
  <c r="J85" i="31"/>
  <c r="P85" i="31"/>
  <c r="G85" i="31"/>
  <c r="U85" i="31"/>
  <c r="K85" i="31"/>
  <c r="V85" i="31"/>
  <c r="I40" i="11"/>
  <c r="I61" i="11"/>
  <c r="I37" i="11"/>
  <c r="AS79" i="30"/>
  <c r="AT79" i="30"/>
  <c r="AU79" i="30"/>
  <c r="AV79" i="30"/>
  <c r="AW79" i="30"/>
  <c r="AR94" i="30"/>
  <c r="AS79" i="31"/>
  <c r="AT79" i="31"/>
  <c r="AU79" i="31"/>
  <c r="AV79" i="31"/>
  <c r="AW79" i="31"/>
  <c r="AR97" i="31"/>
  <c r="AR101" i="31"/>
  <c r="AR94" i="31"/>
  <c r="AR96" i="31"/>
  <c r="AR93" i="31"/>
  <c r="AR100" i="31"/>
  <c r="AR99" i="31"/>
  <c r="AR95" i="31"/>
  <c r="AR98" i="31"/>
  <c r="AR102" i="31"/>
  <c r="AR86" i="31"/>
  <c r="E91" i="31"/>
  <c r="D91" i="31"/>
  <c r="F91" i="31"/>
  <c r="G91" i="31"/>
  <c r="X91" i="30"/>
  <c r="O91" i="30"/>
  <c r="AC91" i="30"/>
  <c r="AB91" i="30"/>
  <c r="S91" i="30"/>
  <c r="R91" i="30"/>
  <c r="W91" i="30"/>
  <c r="N91" i="30"/>
  <c r="D91" i="30"/>
  <c r="Z91" i="30"/>
  <c r="P91" i="30"/>
  <c r="AA91" i="30"/>
  <c r="Y91" i="30"/>
  <c r="T91" i="30"/>
  <c r="Q91" i="30"/>
  <c r="V91" i="30"/>
  <c r="M91" i="30"/>
  <c r="U91" i="30"/>
  <c r="AH91" i="30"/>
  <c r="AM91" i="30"/>
  <c r="AC98" i="28"/>
  <c r="AC99" i="28"/>
  <c r="AC93" i="28"/>
  <c r="AC95" i="28"/>
  <c r="AC101" i="28"/>
  <c r="AC94" i="28"/>
  <c r="AC97" i="28"/>
  <c r="AC96" i="28"/>
  <c r="AC100" i="28"/>
  <c r="AC102" i="28"/>
  <c r="AC103" i="28"/>
  <c r="AC85" i="28"/>
  <c r="AX79" i="30"/>
  <c r="AY79" i="30"/>
  <c r="AZ79" i="30"/>
  <c r="BA79" i="30"/>
  <c r="BB79" i="30"/>
  <c r="AW94" i="30"/>
  <c r="AX79" i="31"/>
  <c r="AY79" i="31"/>
  <c r="AZ79" i="31"/>
  <c r="BA79" i="31"/>
  <c r="BB79" i="31"/>
  <c r="AW99" i="31"/>
  <c r="AW95" i="31"/>
  <c r="AW94" i="31"/>
  <c r="AW96" i="31"/>
  <c r="AW97" i="31"/>
  <c r="AW101" i="31"/>
  <c r="AW100" i="31"/>
  <c r="AW98" i="31"/>
  <c r="AW93" i="31"/>
  <c r="AW102" i="31"/>
  <c r="AW86" i="31"/>
  <c r="AW85" i="31"/>
  <c r="BC79" i="30"/>
  <c r="BD79" i="30"/>
  <c r="BE79" i="30"/>
  <c r="BF79" i="30"/>
  <c r="BG79" i="30"/>
  <c r="BB94" i="30"/>
  <c r="BC79" i="31"/>
  <c r="BD79" i="31"/>
  <c r="BE79" i="31"/>
  <c r="BF79" i="31"/>
  <c r="BG79" i="31"/>
  <c r="BB101" i="31"/>
  <c r="BB96" i="31"/>
  <c r="BB100" i="31"/>
  <c r="BB97" i="31"/>
  <c r="BB95" i="31"/>
  <c r="BB93" i="31"/>
  <c r="BB99" i="31"/>
  <c r="BB94" i="31"/>
  <c r="BB98" i="31"/>
  <c r="BB102" i="31"/>
  <c r="BB86" i="31"/>
  <c r="BB85" i="31"/>
  <c r="BB91" i="31"/>
  <c r="N84" i="30"/>
  <c r="X84" i="30"/>
  <c r="M84" i="30"/>
  <c r="D84" i="30"/>
  <c r="P84" i="30"/>
  <c r="O84" i="30"/>
  <c r="AH84" i="30"/>
  <c r="S84" i="30"/>
  <c r="AB84" i="30"/>
  <c r="Y84" i="30"/>
  <c r="AA84" i="30"/>
  <c r="Z84" i="30"/>
  <c r="W84" i="30"/>
  <c r="U84" i="30"/>
  <c r="V84" i="30"/>
  <c r="T84" i="30"/>
  <c r="Q84" i="30"/>
  <c r="AC84" i="30"/>
  <c r="AM84" i="30"/>
  <c r="R84" i="30"/>
  <c r="Z84" i="28"/>
  <c r="E84" i="28"/>
  <c r="AC84" i="28"/>
  <c r="AA84" i="28"/>
  <c r="AB84" i="28"/>
  <c r="Y84" i="28"/>
  <c r="W84" i="28"/>
  <c r="D84" i="28"/>
  <c r="F84" i="28"/>
  <c r="X84" i="28"/>
  <c r="M91" i="31"/>
  <c r="AR91" i="31"/>
  <c r="Y91" i="31"/>
  <c r="K91" i="31"/>
  <c r="P91" i="31"/>
  <c r="AH91" i="31"/>
  <c r="R91" i="31"/>
  <c r="L91" i="31"/>
  <c r="W91" i="31"/>
  <c r="AM91" i="31"/>
  <c r="V91" i="31"/>
  <c r="U91" i="31"/>
  <c r="J91" i="31"/>
  <c r="I91" i="31"/>
  <c r="Q91" i="31"/>
  <c r="O91" i="31"/>
  <c r="AB91" i="31"/>
  <c r="Z91" i="31"/>
  <c r="S91" i="31"/>
  <c r="X91" i="31"/>
  <c r="AA91" i="31"/>
  <c r="N91" i="31"/>
  <c r="AW91" i="31"/>
  <c r="H91" i="31"/>
  <c r="T91" i="31"/>
  <c r="AC91" i="31"/>
  <c r="BH79" i="30"/>
  <c r="BI79" i="30"/>
  <c r="BJ79" i="30"/>
  <c r="BK79" i="30"/>
  <c r="BL79" i="30"/>
  <c r="BG94" i="30"/>
  <c r="BH79" i="31"/>
  <c r="BI79" i="31"/>
  <c r="BJ79" i="31"/>
  <c r="BK79" i="31"/>
  <c r="BL79" i="31"/>
  <c r="BG98" i="31"/>
  <c r="BG96" i="31"/>
  <c r="BG101" i="31"/>
  <c r="BG94" i="31"/>
  <c r="BG97" i="31"/>
  <c r="BG93" i="31"/>
  <c r="BG100" i="31"/>
  <c r="BG95" i="31"/>
  <c r="BG99" i="31"/>
  <c r="BG102" i="31"/>
  <c r="BG103" i="31"/>
  <c r="BG86" i="31"/>
  <c r="BG85" i="31"/>
  <c r="BG91" i="31"/>
  <c r="BM79" i="30"/>
  <c r="BN79" i="30"/>
  <c r="BO79" i="30"/>
  <c r="BP79" i="30"/>
  <c r="BQ79" i="30"/>
  <c r="BL94" i="30"/>
  <c r="BM79" i="31"/>
  <c r="BN79" i="31"/>
  <c r="BO79" i="31"/>
  <c r="BP79" i="31"/>
  <c r="BQ79" i="31"/>
  <c r="BL93" i="31"/>
  <c r="BL101" i="31"/>
  <c r="BL99" i="31"/>
  <c r="BL98" i="31"/>
  <c r="BL96" i="31"/>
  <c r="BL97" i="31"/>
  <c r="BL95" i="31"/>
  <c r="BL94" i="31"/>
  <c r="BL100" i="31"/>
  <c r="BL102" i="31"/>
  <c r="BL86" i="31"/>
  <c r="BL85" i="31"/>
  <c r="BL91" i="31"/>
  <c r="BR79" i="30"/>
  <c r="BS79" i="30"/>
  <c r="BT79" i="30"/>
  <c r="BU79" i="30"/>
  <c r="BV79" i="30"/>
  <c r="BQ94" i="30"/>
  <c r="BR79" i="31"/>
  <c r="BS79" i="31"/>
  <c r="BT79" i="31"/>
  <c r="BU79" i="31"/>
  <c r="BV79" i="31"/>
  <c r="BQ101" i="31"/>
  <c r="BQ96" i="31"/>
  <c r="BQ94" i="31"/>
  <c r="BQ100" i="31"/>
  <c r="BQ98" i="31"/>
  <c r="BQ93" i="31"/>
  <c r="BQ97" i="31"/>
  <c r="BQ95" i="31"/>
  <c r="BQ99" i="31"/>
  <c r="BQ102" i="31"/>
  <c r="BQ86" i="31"/>
  <c r="BQ85" i="31"/>
  <c r="BQ91" i="31"/>
  <c r="BW79" i="30"/>
  <c r="BX79" i="30"/>
  <c r="BY79" i="30"/>
  <c r="BZ79" i="30"/>
  <c r="CA79" i="30"/>
  <c r="BV94" i="30"/>
  <c r="BW79" i="31"/>
  <c r="BX79" i="31"/>
  <c r="BY79" i="31"/>
  <c r="BZ79" i="31"/>
  <c r="CA79" i="31"/>
  <c r="BV99" i="31"/>
  <c r="BV98" i="31"/>
  <c r="BV97" i="31"/>
  <c r="BV95" i="31"/>
  <c r="BV101" i="31"/>
  <c r="BV100" i="31"/>
  <c r="BV96" i="31"/>
  <c r="BV94" i="31"/>
  <c r="BV93" i="31"/>
  <c r="BV102" i="31"/>
  <c r="BV86" i="31"/>
  <c r="BV85" i="31"/>
  <c r="BV91" i="31"/>
  <c r="CB79" i="30"/>
  <c r="CC79" i="30"/>
  <c r="CD79" i="30"/>
  <c r="CE79" i="30"/>
  <c r="CF79" i="30"/>
  <c r="CA94" i="30"/>
  <c r="CB79" i="31"/>
  <c r="CC79" i="31"/>
  <c r="CD79" i="31"/>
  <c r="CE79" i="31"/>
  <c r="CF79" i="31"/>
  <c r="CA97" i="31"/>
  <c r="CA100" i="31"/>
  <c r="CA98" i="31"/>
  <c r="CA101" i="31"/>
  <c r="CA94" i="31"/>
  <c r="CA93" i="31"/>
  <c r="CA99" i="31"/>
  <c r="CA96" i="31"/>
  <c r="CA95" i="31"/>
  <c r="CA102" i="31"/>
  <c r="CA103" i="31"/>
  <c r="CA86" i="31"/>
  <c r="CA85" i="31"/>
  <c r="CA91" i="31"/>
  <c r="CG79" i="30"/>
  <c r="CH79" i="30"/>
  <c r="CI79" i="30"/>
  <c r="CJ79" i="30"/>
  <c r="CK79" i="30"/>
  <c r="CF94" i="30"/>
  <c r="CG79" i="31"/>
  <c r="CH79" i="31"/>
  <c r="CI79" i="31"/>
  <c r="CJ79" i="31"/>
  <c r="CK79" i="31"/>
  <c r="CF101" i="31"/>
  <c r="CF98" i="31"/>
  <c r="CF94" i="31"/>
  <c r="CF93" i="31"/>
  <c r="CF96" i="31"/>
  <c r="CF100" i="31"/>
  <c r="CF97" i="31"/>
  <c r="CF99" i="31"/>
  <c r="CF95" i="31"/>
  <c r="CF102" i="31"/>
  <c r="CF86" i="31"/>
  <c r="CF85" i="31"/>
  <c r="CF91" i="31"/>
  <c r="D88" i="30"/>
  <c r="Y88" i="30"/>
  <c r="T88" i="30"/>
  <c r="AC88" i="30"/>
  <c r="U88" i="30"/>
  <c r="AA88" i="30"/>
  <c r="S88" i="30"/>
  <c r="AM88" i="30"/>
  <c r="AB88" i="30"/>
  <c r="Q88" i="30"/>
  <c r="M88" i="30"/>
  <c r="P88" i="30"/>
  <c r="V88" i="30"/>
  <c r="W88" i="30"/>
  <c r="N88" i="30"/>
  <c r="X88" i="30"/>
  <c r="Z88" i="30"/>
  <c r="O88" i="30"/>
  <c r="AH88" i="30"/>
  <c r="R88" i="30"/>
  <c r="CF88" i="31"/>
  <c r="AR88" i="31"/>
  <c r="AB88" i="31"/>
  <c r="R88" i="31"/>
  <c r="BB88" i="31"/>
  <c r="T88" i="31"/>
  <c r="W88" i="31"/>
  <c r="E88" i="31"/>
  <c r="BV88" i="31"/>
  <c r="Z88" i="31"/>
  <c r="AW88" i="31"/>
  <c r="H88" i="31"/>
  <c r="V88" i="31"/>
  <c r="L88" i="31"/>
  <c r="CK88" i="31"/>
  <c r="O88" i="31"/>
  <c r="J88" i="31"/>
  <c r="BG88" i="31"/>
  <c r="BQ88" i="31"/>
  <c r="AA88" i="31"/>
  <c r="AC88" i="31"/>
  <c r="S88" i="31"/>
  <c r="CA88" i="31"/>
  <c r="U88" i="31"/>
  <c r="K88" i="31"/>
  <c r="BL88" i="31"/>
  <c r="N88" i="31"/>
  <c r="D88" i="31"/>
  <c r="G88" i="31"/>
  <c r="P88" i="31"/>
  <c r="AH88" i="31"/>
  <c r="Q88" i="31"/>
  <c r="X88" i="31"/>
  <c r="Y88" i="31"/>
  <c r="F88" i="31"/>
  <c r="AM88" i="31"/>
  <c r="M88" i="31"/>
  <c r="I88" i="31"/>
  <c r="CL79" i="30"/>
  <c r="CM79" i="30"/>
  <c r="CN79" i="30"/>
  <c r="CO79" i="30"/>
  <c r="CP79" i="30"/>
  <c r="CK94" i="30"/>
  <c r="CK101" i="30"/>
  <c r="CL79" i="31"/>
  <c r="CM79" i="31"/>
  <c r="CN79" i="31"/>
  <c r="CO79" i="31"/>
  <c r="CP79" i="31"/>
  <c r="CK93" i="31"/>
  <c r="CK94" i="31"/>
  <c r="CK99" i="31"/>
  <c r="CK95" i="31"/>
  <c r="CK98" i="31"/>
  <c r="CK97" i="31"/>
  <c r="CK96" i="31"/>
  <c r="CK101" i="31"/>
  <c r="CK100" i="31"/>
  <c r="CK102" i="31"/>
  <c r="CK86" i="31"/>
  <c r="CK85" i="31"/>
  <c r="CK91" i="31"/>
  <c r="CQ79" i="30"/>
  <c r="CR79" i="30"/>
  <c r="CS79" i="30"/>
  <c r="CT79" i="30"/>
  <c r="CU79" i="30"/>
  <c r="CP94" i="30"/>
  <c r="CQ79" i="31"/>
  <c r="CR79" i="31"/>
  <c r="CS79" i="31"/>
  <c r="CT79" i="31"/>
  <c r="CU79" i="31"/>
  <c r="CP96" i="31"/>
  <c r="CP94" i="31"/>
  <c r="CP98" i="31"/>
  <c r="CP101" i="31"/>
  <c r="CP100" i="31"/>
  <c r="CP95" i="31"/>
  <c r="CP93" i="31"/>
  <c r="CP99" i="31"/>
  <c r="CP97" i="31"/>
  <c r="CP102" i="31"/>
  <c r="CP86" i="31"/>
  <c r="CP85" i="31"/>
  <c r="CP91" i="31"/>
  <c r="CP88" i="31"/>
  <c r="CV79" i="30"/>
  <c r="CW79" i="30"/>
  <c r="CX79" i="30"/>
  <c r="CY79" i="30"/>
  <c r="CZ79" i="30"/>
  <c r="CU94" i="30"/>
  <c r="CV79" i="31"/>
  <c r="CW79" i="31"/>
  <c r="CX79" i="31"/>
  <c r="CY79" i="31"/>
  <c r="CZ79" i="31"/>
  <c r="CU97" i="31"/>
  <c r="CU95" i="31"/>
  <c r="CU101" i="31"/>
  <c r="CU94" i="31"/>
  <c r="CU98" i="31"/>
  <c r="CU93" i="31"/>
  <c r="CU96" i="31"/>
  <c r="CU100" i="31"/>
  <c r="CU99" i="31"/>
  <c r="CU102" i="31"/>
  <c r="CU86" i="31"/>
  <c r="CU85" i="31"/>
  <c r="CU91" i="31"/>
  <c r="CU88" i="31"/>
  <c r="DA79" i="30"/>
  <c r="DB79" i="30"/>
  <c r="DC79" i="30"/>
  <c r="DD79" i="30"/>
  <c r="DE79" i="30"/>
  <c r="CZ94" i="30"/>
  <c r="DA79" i="31"/>
  <c r="DB79" i="31"/>
  <c r="DC79" i="31"/>
  <c r="DD79" i="31"/>
  <c r="DE79" i="31"/>
  <c r="CZ100" i="31"/>
  <c r="CZ93" i="31"/>
  <c r="CZ97" i="31"/>
  <c r="CZ101" i="31"/>
  <c r="CZ99" i="31"/>
  <c r="CZ96" i="31"/>
  <c r="CZ94" i="31"/>
  <c r="CZ95" i="31"/>
  <c r="CZ98" i="31"/>
  <c r="CZ102" i="31"/>
  <c r="CZ86" i="31"/>
  <c r="CZ85" i="31"/>
  <c r="CZ91" i="31"/>
  <c r="CZ88" i="31"/>
  <c r="DF79" i="30"/>
  <c r="DG79" i="30"/>
  <c r="DH79" i="30"/>
  <c r="DI79" i="30"/>
  <c r="DJ79" i="30"/>
  <c r="DE94" i="30"/>
  <c r="DE102" i="30"/>
  <c r="DF79" i="31"/>
  <c r="DG79" i="31"/>
  <c r="DH79" i="31"/>
  <c r="DI79" i="31"/>
  <c r="DJ79" i="31"/>
  <c r="DE101" i="31"/>
  <c r="DE96" i="31"/>
  <c r="DE94" i="31"/>
  <c r="DE95" i="31"/>
  <c r="DE100" i="31"/>
  <c r="DE97" i="31"/>
  <c r="DE98" i="31"/>
  <c r="DE93" i="31"/>
  <c r="DE99" i="31"/>
  <c r="DE102" i="31"/>
  <c r="DE86" i="31"/>
  <c r="DE85" i="31"/>
  <c r="DE91" i="31"/>
  <c r="DE88" i="31"/>
  <c r="DK79" i="30"/>
  <c r="DL79" i="30"/>
  <c r="DM79" i="30"/>
  <c r="DN79" i="30"/>
  <c r="DO79" i="30"/>
  <c r="DJ94" i="30"/>
  <c r="DK79" i="31"/>
  <c r="DL79" i="31"/>
  <c r="DM79" i="31"/>
  <c r="DN79" i="31"/>
  <c r="DO79" i="31"/>
  <c r="DJ93" i="31"/>
  <c r="DJ100" i="31"/>
  <c r="DJ99" i="31"/>
  <c r="DJ98" i="31"/>
  <c r="DJ96" i="31"/>
  <c r="DJ97" i="31"/>
  <c r="DJ95" i="31"/>
  <c r="DJ101" i="31"/>
  <c r="DJ94" i="31"/>
  <c r="DJ102" i="31"/>
  <c r="DJ86" i="31"/>
  <c r="DJ85" i="31"/>
  <c r="DJ91" i="31"/>
  <c r="DJ88" i="31"/>
  <c r="DP79" i="30"/>
  <c r="DQ79" i="30"/>
  <c r="DR79" i="30"/>
  <c r="DS79" i="30"/>
  <c r="DT79" i="30"/>
  <c r="DO94" i="30"/>
  <c r="DP79" i="31"/>
  <c r="DQ79" i="31"/>
  <c r="DR79" i="31"/>
  <c r="DS79" i="31"/>
  <c r="DT79" i="31"/>
  <c r="DO96" i="31"/>
  <c r="DO94" i="31"/>
  <c r="DO100" i="31"/>
  <c r="DO98" i="31"/>
  <c r="DO101" i="31"/>
  <c r="DO93" i="31"/>
  <c r="DO99" i="31"/>
  <c r="DO97" i="31"/>
  <c r="DO95" i="31"/>
  <c r="DO102" i="31"/>
  <c r="DO86" i="31"/>
  <c r="DO85" i="31"/>
  <c r="DO91" i="31"/>
  <c r="DO88" i="31"/>
  <c r="DU79" i="30"/>
  <c r="DV79" i="30"/>
  <c r="DW79" i="30"/>
  <c r="DX79" i="30"/>
  <c r="DY79" i="30"/>
  <c r="DT94" i="30"/>
  <c r="DU79" i="31"/>
  <c r="DV79" i="31"/>
  <c r="DW79" i="31"/>
  <c r="DX79" i="31"/>
  <c r="DY79" i="31"/>
  <c r="DT96" i="31"/>
  <c r="DT95" i="31"/>
  <c r="DT93" i="31"/>
  <c r="DT101" i="31"/>
  <c r="DT94" i="31"/>
  <c r="DT98" i="31"/>
  <c r="DT97" i="31"/>
  <c r="DT100" i="31"/>
  <c r="DT99" i="31"/>
  <c r="DT102" i="31"/>
  <c r="DT86" i="31"/>
  <c r="DT85" i="31"/>
  <c r="DT91" i="31"/>
  <c r="DT88" i="31"/>
  <c r="DZ79" i="30"/>
  <c r="EA79" i="30"/>
  <c r="EB79" i="30"/>
  <c r="EC79" i="30"/>
  <c r="ED79" i="30"/>
  <c r="DY94" i="30"/>
  <c r="DZ79" i="31"/>
  <c r="EA79" i="31"/>
  <c r="EB79" i="31"/>
  <c r="EC79" i="31"/>
  <c r="ED79" i="31"/>
  <c r="DY94" i="31"/>
  <c r="DY93" i="31"/>
  <c r="DY99" i="31"/>
  <c r="DY98" i="31"/>
  <c r="DY95" i="31"/>
  <c r="DY96" i="31"/>
  <c r="DY97" i="31"/>
  <c r="DY101" i="31"/>
  <c r="DY100" i="31"/>
  <c r="DY102" i="31"/>
  <c r="DY86" i="31"/>
  <c r="DY85" i="31"/>
  <c r="DY91" i="31"/>
  <c r="DY88" i="31"/>
  <c r="EE79" i="30"/>
  <c r="EF79" i="30"/>
  <c r="EG79" i="30"/>
  <c r="EH79" i="30"/>
  <c r="EI79" i="30"/>
  <c r="ED94" i="30"/>
  <c r="EE79" i="31"/>
  <c r="EF79" i="31"/>
  <c r="EG79" i="31"/>
  <c r="EH79" i="31"/>
  <c r="EI79" i="31"/>
  <c r="ED96" i="31"/>
  <c r="ED94" i="31"/>
  <c r="ED101" i="31"/>
  <c r="ED98" i="31"/>
  <c r="ED97" i="31"/>
  <c r="ED95" i="31"/>
  <c r="ED100" i="31"/>
  <c r="ED93" i="31"/>
  <c r="ED99" i="31"/>
  <c r="ED102" i="31"/>
  <c r="ED86" i="31"/>
  <c r="ED85" i="31"/>
  <c r="ED91" i="31"/>
  <c r="ED88" i="31"/>
  <c r="EJ79" i="30"/>
  <c r="EK79" i="30"/>
  <c r="EL79" i="30"/>
  <c r="EM79" i="30"/>
  <c r="EN79" i="30"/>
  <c r="EI94" i="30"/>
  <c r="EI102" i="30"/>
  <c r="EJ79" i="31"/>
  <c r="EK79" i="31"/>
  <c r="EL79" i="31"/>
  <c r="EM79" i="31"/>
  <c r="EN79" i="31"/>
  <c r="EI99" i="31"/>
  <c r="EI97" i="31"/>
  <c r="EI95" i="31"/>
  <c r="EI96" i="31"/>
  <c r="EI98" i="31"/>
  <c r="EI93" i="31"/>
  <c r="EI94" i="31"/>
  <c r="EI101" i="31"/>
  <c r="EI100" i="31"/>
  <c r="EI102" i="31"/>
  <c r="EI86" i="31"/>
  <c r="EI85" i="31"/>
  <c r="EI91" i="31"/>
  <c r="EI88" i="31"/>
  <c r="EO79" i="30"/>
  <c r="EP79" i="30"/>
  <c r="EQ79" i="30"/>
  <c r="ER79" i="30"/>
  <c r="ES79" i="30"/>
  <c r="EN94" i="30"/>
  <c r="EO79" i="31"/>
  <c r="EP79" i="31"/>
  <c r="EQ79" i="31"/>
  <c r="ER79" i="31"/>
  <c r="ES79" i="31"/>
  <c r="EN98" i="31"/>
  <c r="EN100" i="31"/>
  <c r="EN97" i="31"/>
  <c r="EN93" i="31"/>
  <c r="EN101" i="31"/>
  <c r="EN99" i="31"/>
  <c r="EN96" i="31"/>
  <c r="EN94" i="31"/>
  <c r="EN95" i="31"/>
  <c r="EN102" i="31"/>
  <c r="EN86" i="31"/>
  <c r="EN85" i="31"/>
  <c r="EN91" i="31"/>
  <c r="EN88" i="31"/>
  <c r="ET79" i="30"/>
  <c r="EU79" i="30"/>
  <c r="EV79" i="30"/>
  <c r="EW79" i="30"/>
  <c r="EX79" i="30"/>
  <c r="ES94" i="30"/>
  <c r="ET79" i="31"/>
  <c r="EU79" i="31"/>
  <c r="EV79" i="31"/>
  <c r="EW79" i="31"/>
  <c r="EX79" i="31"/>
  <c r="ES97" i="31"/>
  <c r="ES99" i="31"/>
  <c r="ES101" i="31"/>
  <c r="ES96" i="31"/>
  <c r="ES94" i="31"/>
  <c r="ES95" i="31"/>
  <c r="ES100" i="31"/>
  <c r="ES93" i="31"/>
  <c r="ES98" i="31"/>
  <c r="ES102" i="31"/>
  <c r="ES86" i="31"/>
  <c r="ES85" i="31"/>
  <c r="ES91" i="31"/>
  <c r="ES88" i="31"/>
  <c r="EY79" i="30"/>
  <c r="EZ79" i="30"/>
  <c r="FA79" i="30"/>
  <c r="FB79" i="30"/>
  <c r="FC79" i="30"/>
  <c r="EX94" i="30"/>
  <c r="EY79" i="31"/>
  <c r="EZ79" i="31"/>
  <c r="FA79" i="31"/>
  <c r="FB79" i="31"/>
  <c r="FC79" i="31"/>
  <c r="EX93" i="31"/>
  <c r="EX100" i="31"/>
  <c r="EX99" i="31"/>
  <c r="EX98" i="31"/>
  <c r="EX97" i="31"/>
  <c r="EX95" i="31"/>
  <c r="EX94" i="31"/>
  <c r="EX101" i="31"/>
  <c r="EX96" i="31"/>
  <c r="EX102" i="31"/>
  <c r="EX86" i="31"/>
  <c r="EX85" i="31"/>
  <c r="EX91" i="31"/>
  <c r="EX88" i="31"/>
  <c r="FD79" i="30"/>
  <c r="FE79" i="30"/>
  <c r="FF79" i="30"/>
  <c r="FG79" i="30"/>
  <c r="FH79" i="30"/>
  <c r="FC94" i="30"/>
  <c r="FD79" i="31"/>
  <c r="FE79" i="31"/>
  <c r="FF79" i="31"/>
  <c r="FG79" i="31"/>
  <c r="FH79" i="31"/>
  <c r="FC96" i="31"/>
  <c r="FC94" i="31"/>
  <c r="FC100" i="31"/>
  <c r="FC98" i="31"/>
  <c r="FC101" i="31"/>
  <c r="FC93" i="31"/>
  <c r="FC97" i="31"/>
  <c r="FC95" i="31"/>
  <c r="FC99" i="31"/>
  <c r="FC102" i="31"/>
  <c r="FC86" i="31"/>
  <c r="FC85" i="31"/>
  <c r="FC91" i="31"/>
  <c r="FC88" i="31"/>
  <c r="FI79" i="30"/>
  <c r="FJ79" i="30"/>
  <c r="FK79" i="30"/>
  <c r="FL79" i="30"/>
  <c r="FM79" i="30"/>
  <c r="FH94" i="30"/>
  <c r="FI79" i="31"/>
  <c r="FJ79" i="31"/>
  <c r="FK79" i="31"/>
  <c r="FL79" i="31"/>
  <c r="FM79" i="31"/>
  <c r="FH97" i="31"/>
  <c r="FH95" i="31"/>
  <c r="FH98" i="31"/>
  <c r="FH101" i="31"/>
  <c r="FH93" i="31"/>
  <c r="FH96" i="31"/>
  <c r="FH94" i="31"/>
  <c r="FH100" i="31"/>
  <c r="FH99" i="31"/>
  <c r="FH102" i="31"/>
  <c r="FH86" i="31"/>
  <c r="FH85" i="31"/>
  <c r="FH91" i="31"/>
  <c r="FH88" i="31"/>
  <c r="FN79" i="30"/>
  <c r="FO79" i="30"/>
  <c r="FP79" i="30"/>
  <c r="FQ79" i="30"/>
  <c r="FR79" i="30"/>
  <c r="FM94" i="30"/>
  <c r="FM102" i="30"/>
  <c r="FN79" i="31"/>
  <c r="FO79" i="31"/>
  <c r="FP79" i="31"/>
  <c r="FQ79" i="31"/>
  <c r="FR79" i="31"/>
  <c r="FM94" i="31"/>
  <c r="FM100" i="31"/>
  <c r="FM98" i="31"/>
  <c r="FM101" i="31"/>
  <c r="FM93" i="31"/>
  <c r="FM99" i="31"/>
  <c r="FM97" i="31"/>
  <c r="FM95" i="31"/>
  <c r="FM96" i="31"/>
  <c r="FM102" i="31"/>
  <c r="FM86" i="31"/>
  <c r="FM85" i="31"/>
  <c r="FM91" i="31"/>
  <c r="FM88" i="31"/>
  <c r="FS79" i="30"/>
  <c r="FT79" i="30"/>
  <c r="FU79" i="30"/>
  <c r="FV79" i="30"/>
  <c r="FW79" i="30"/>
  <c r="FR94" i="30"/>
  <c r="FS79" i="31"/>
  <c r="FT79" i="31"/>
  <c r="FU79" i="31"/>
  <c r="FV79" i="31"/>
  <c r="FW79" i="31"/>
  <c r="FR98" i="31"/>
  <c r="FR96" i="31"/>
  <c r="FR97" i="31"/>
  <c r="FR94" i="31"/>
  <c r="FR95" i="31"/>
  <c r="FR101" i="31"/>
  <c r="FR100" i="31"/>
  <c r="FR93" i="31"/>
  <c r="FR99" i="31"/>
  <c r="FR102" i="31"/>
  <c r="FR86" i="31"/>
  <c r="FR103" i="31"/>
  <c r="FR85" i="31"/>
  <c r="FR91" i="31"/>
  <c r="FR88" i="31"/>
  <c r="FX79" i="30"/>
  <c r="FY79" i="30"/>
  <c r="FZ79" i="30"/>
  <c r="GA79" i="30"/>
  <c r="GB79" i="30"/>
  <c r="FW94" i="30"/>
  <c r="FX79" i="31"/>
  <c r="FY79" i="31"/>
  <c r="FZ79" i="31"/>
  <c r="GA79" i="31"/>
  <c r="GB79" i="31"/>
  <c r="FW100" i="31"/>
  <c r="FW99" i="31"/>
  <c r="FW97" i="31"/>
  <c r="FW95" i="31"/>
  <c r="FW101" i="31"/>
  <c r="FW98" i="31"/>
  <c r="FW93" i="31"/>
  <c r="FW96" i="31"/>
  <c r="FW94" i="31"/>
  <c r="FW102" i="31"/>
  <c r="FW86" i="31"/>
  <c r="FW85" i="31"/>
  <c r="FW91" i="31"/>
  <c r="FW88" i="31"/>
  <c r="GC79" i="30"/>
  <c r="GD79" i="30"/>
  <c r="GE79" i="30"/>
  <c r="GF79" i="30"/>
  <c r="GG79" i="30"/>
  <c r="GB94" i="30"/>
  <c r="GC79" i="31"/>
  <c r="GD79" i="31"/>
  <c r="GE79" i="31"/>
  <c r="GF79" i="31"/>
  <c r="GG79" i="31"/>
  <c r="GB100" i="31"/>
  <c r="GB98" i="31"/>
  <c r="GB93" i="31"/>
  <c r="GB94" i="31"/>
  <c r="GB101" i="31"/>
  <c r="GB99" i="31"/>
  <c r="GB96" i="31"/>
  <c r="GB97" i="31"/>
  <c r="GB95" i="31"/>
  <c r="GB102" i="31"/>
  <c r="GB86" i="31"/>
  <c r="GB85" i="31"/>
  <c r="GB91" i="31"/>
  <c r="GB88" i="31"/>
  <c r="GH79" i="30"/>
  <c r="GI79" i="30"/>
  <c r="GJ79" i="30"/>
  <c r="GK79" i="30"/>
  <c r="GL79" i="30"/>
  <c r="GG94" i="30"/>
  <c r="GG101" i="30"/>
  <c r="GH79" i="31"/>
  <c r="GI79" i="31"/>
  <c r="GJ79" i="31"/>
  <c r="GK79" i="31"/>
  <c r="GL79" i="31"/>
  <c r="GG93" i="31"/>
  <c r="GG97" i="31"/>
  <c r="GG99" i="31"/>
  <c r="GG98" i="31"/>
  <c r="GG101" i="31"/>
  <c r="GG96" i="31"/>
  <c r="GG94" i="31"/>
  <c r="GG95" i="31"/>
  <c r="GG100" i="31"/>
  <c r="GG102" i="31"/>
  <c r="GG86" i="31"/>
  <c r="GG85" i="31"/>
  <c r="GG91" i="31"/>
  <c r="GG88" i="31"/>
  <c r="GM79" i="30"/>
  <c r="GN79" i="30"/>
  <c r="GO79" i="30"/>
  <c r="GP79" i="30"/>
  <c r="GQ79" i="30"/>
  <c r="GL94" i="30"/>
  <c r="GL102" i="30"/>
  <c r="GM79" i="31"/>
  <c r="GN79" i="31"/>
  <c r="GO79" i="31"/>
  <c r="GP79" i="31"/>
  <c r="GQ79" i="31"/>
  <c r="GL94" i="31"/>
  <c r="GL93" i="31"/>
  <c r="GL100" i="31"/>
  <c r="GL96" i="31"/>
  <c r="GL99" i="31"/>
  <c r="GL98" i="31"/>
  <c r="GL97" i="31"/>
  <c r="GL95" i="31"/>
  <c r="GL101" i="31"/>
  <c r="GL102" i="31"/>
  <c r="GL86" i="31"/>
  <c r="GL85" i="31"/>
  <c r="GL91" i="31"/>
  <c r="GL88" i="31"/>
  <c r="GR79" i="30"/>
  <c r="GS79" i="30"/>
  <c r="GT79" i="30"/>
  <c r="GU79" i="30"/>
  <c r="GV79" i="30"/>
  <c r="GQ94" i="30"/>
  <c r="GR79" i="31"/>
  <c r="GS79" i="31"/>
  <c r="GT79" i="31"/>
  <c r="GU79" i="31"/>
  <c r="GV79" i="31"/>
  <c r="GQ95" i="31"/>
  <c r="GQ97" i="31"/>
  <c r="GQ96" i="31"/>
  <c r="GQ94" i="31"/>
  <c r="GQ98" i="31"/>
  <c r="GQ100" i="31"/>
  <c r="GQ101" i="31"/>
  <c r="GQ93" i="31"/>
  <c r="GQ99" i="31"/>
  <c r="GQ102" i="31"/>
  <c r="GQ86" i="31"/>
  <c r="GQ85" i="31"/>
  <c r="GQ91" i="31"/>
  <c r="GQ88" i="31"/>
  <c r="GW79" i="30"/>
  <c r="GX79" i="30"/>
  <c r="GY79" i="30"/>
  <c r="GZ79" i="30"/>
  <c r="HA79" i="30"/>
  <c r="GV94" i="30"/>
  <c r="GW79" i="31"/>
  <c r="GX79" i="31"/>
  <c r="GY79" i="31"/>
  <c r="GZ79" i="31"/>
  <c r="HA79" i="31"/>
  <c r="GV99" i="31"/>
  <c r="GV96" i="31"/>
  <c r="GV95" i="31"/>
  <c r="GV98" i="31"/>
  <c r="GV100" i="31"/>
  <c r="GV101" i="31"/>
  <c r="GV93" i="31"/>
  <c r="GV97" i="31"/>
  <c r="GV94" i="31"/>
  <c r="GV102" i="31"/>
  <c r="GV86" i="31"/>
  <c r="GV85" i="31"/>
  <c r="GV91" i="31"/>
  <c r="GV88" i="31"/>
  <c r="HB79" i="30"/>
  <c r="HC79" i="30"/>
  <c r="HD79" i="30"/>
  <c r="HE79" i="30"/>
  <c r="HF79" i="30"/>
  <c r="HA94" i="30"/>
  <c r="HA101" i="30"/>
  <c r="HB79" i="31"/>
  <c r="HC79" i="31"/>
  <c r="HD79" i="31"/>
  <c r="HE79" i="31"/>
  <c r="HF79" i="31"/>
  <c r="HA101" i="31"/>
  <c r="HA98" i="31"/>
  <c r="HA100" i="31"/>
  <c r="HA93" i="31"/>
  <c r="HA97" i="31"/>
  <c r="HA94" i="31"/>
  <c r="HA99" i="31"/>
  <c r="HA96" i="31"/>
  <c r="HA95" i="31"/>
  <c r="HA102" i="31"/>
  <c r="HA103" i="31"/>
  <c r="HA86" i="31"/>
  <c r="HA85" i="31"/>
  <c r="HA91" i="31"/>
  <c r="HA88" i="31"/>
  <c r="HG79" i="30"/>
  <c r="HH79" i="30"/>
  <c r="HI79" i="30"/>
  <c r="HJ79" i="30"/>
  <c r="HK79" i="30"/>
  <c r="HF94" i="30"/>
  <c r="HG79" i="31"/>
  <c r="HH79" i="31"/>
  <c r="HI79" i="31"/>
  <c r="HJ79" i="31"/>
  <c r="HK79" i="31"/>
  <c r="HF99" i="31"/>
  <c r="HF98" i="31"/>
  <c r="HF96" i="31"/>
  <c r="HF94" i="31"/>
  <c r="HF95" i="31"/>
  <c r="HF97" i="31"/>
  <c r="HF101" i="31"/>
  <c r="HF93" i="31"/>
  <c r="HF100" i="31"/>
  <c r="HF102" i="31"/>
  <c r="HF86" i="31"/>
  <c r="HF85" i="31"/>
  <c r="HF91" i="31"/>
  <c r="HF88" i="31"/>
  <c r="HL79" i="30"/>
  <c r="HM79" i="30"/>
  <c r="HN79" i="30"/>
  <c r="HO79" i="30"/>
  <c r="HP79" i="30"/>
  <c r="HK94" i="30"/>
  <c r="HK102" i="30"/>
  <c r="HL79" i="31"/>
  <c r="HM79" i="31"/>
  <c r="HN79" i="31"/>
  <c r="HO79" i="31"/>
  <c r="HP79" i="31"/>
  <c r="HK100" i="31"/>
  <c r="HK101" i="31"/>
  <c r="HK99" i="31"/>
  <c r="HK96" i="31"/>
  <c r="HK97" i="31"/>
  <c r="HK95" i="31"/>
  <c r="HK94" i="31"/>
  <c r="HK93" i="31"/>
  <c r="HK98" i="31"/>
  <c r="HK102" i="31"/>
  <c r="HK86" i="31"/>
  <c r="HK85" i="31"/>
  <c r="HK91" i="31"/>
  <c r="HK88" i="31"/>
  <c r="HQ79" i="30"/>
  <c r="HR79" i="30"/>
  <c r="HS79" i="30"/>
  <c r="HT79" i="30"/>
  <c r="HU79" i="30"/>
  <c r="HP94" i="30"/>
  <c r="HQ79" i="31"/>
  <c r="HR79" i="31"/>
  <c r="HS79" i="31"/>
  <c r="HT79" i="31"/>
  <c r="HU79" i="31"/>
  <c r="HP96" i="31"/>
  <c r="HP97" i="31"/>
  <c r="HP100" i="31"/>
  <c r="HP95" i="31"/>
  <c r="HP93" i="31"/>
  <c r="HP94" i="31"/>
  <c r="HP98" i="31"/>
  <c r="HP101" i="31"/>
  <c r="HP99" i="31"/>
  <c r="HP102" i="31"/>
  <c r="HP86" i="31"/>
  <c r="HP85" i="31"/>
  <c r="HP91" i="31"/>
  <c r="HP88" i="31"/>
  <c r="HV79" i="30"/>
  <c r="HW79" i="30"/>
  <c r="HX79" i="30"/>
  <c r="HY79" i="30"/>
  <c r="HZ79" i="30"/>
  <c r="HU94" i="30"/>
  <c r="HV79" i="31"/>
  <c r="HW79" i="31"/>
  <c r="HX79" i="31"/>
  <c r="HY79" i="31"/>
  <c r="HZ79" i="31"/>
  <c r="HU93" i="31"/>
  <c r="HU97" i="31"/>
  <c r="HU99" i="31"/>
  <c r="HU100" i="31"/>
  <c r="HU101" i="31"/>
  <c r="HU98" i="31"/>
  <c r="HU96" i="31"/>
  <c r="HU94" i="31"/>
  <c r="HU95" i="31"/>
  <c r="HU102" i="31"/>
  <c r="HU86" i="31"/>
  <c r="HU85" i="31"/>
  <c r="HU91" i="31"/>
  <c r="HU88" i="31"/>
  <c r="IA79" i="30"/>
  <c r="IB79" i="30"/>
  <c r="IC79" i="30"/>
  <c r="ID79" i="30"/>
  <c r="IE79" i="30"/>
  <c r="HZ94" i="30"/>
  <c r="IA79" i="31"/>
  <c r="IB79" i="31"/>
  <c r="IC79" i="31"/>
  <c r="ID79" i="31"/>
  <c r="IE79" i="31"/>
  <c r="HZ98" i="31"/>
  <c r="HZ94" i="31"/>
  <c r="HZ93" i="31"/>
  <c r="HZ100" i="31"/>
  <c r="HZ99" i="31"/>
  <c r="HZ97" i="31"/>
  <c r="HZ95" i="31"/>
  <c r="HZ96" i="31"/>
  <c r="HZ101" i="31"/>
  <c r="HZ102" i="31"/>
  <c r="HZ86" i="31"/>
  <c r="HZ85" i="31"/>
  <c r="HZ91" i="31"/>
  <c r="HZ88" i="31"/>
  <c r="IF79" i="30"/>
  <c r="IG79" i="30"/>
  <c r="IH79" i="30"/>
  <c r="II79" i="30"/>
  <c r="IJ79" i="30"/>
  <c r="IE94" i="30"/>
  <c r="IF79" i="31"/>
  <c r="IG79" i="31"/>
  <c r="IH79" i="31"/>
  <c r="II79" i="31"/>
  <c r="IJ79" i="31"/>
  <c r="IE99" i="31"/>
  <c r="IE95" i="31"/>
  <c r="IE93" i="31"/>
  <c r="IE96" i="31"/>
  <c r="IE94" i="31"/>
  <c r="IE100" i="31"/>
  <c r="IE98" i="31"/>
  <c r="IE97" i="31"/>
  <c r="IE101" i="31"/>
  <c r="IE102" i="31"/>
  <c r="IE86" i="31"/>
  <c r="IE85" i="31"/>
  <c r="IE91" i="31"/>
  <c r="IE88" i="31"/>
  <c r="IK79" i="30"/>
  <c r="IL79" i="30"/>
  <c r="IM79" i="30"/>
  <c r="IN79" i="30"/>
  <c r="IO79" i="30"/>
  <c r="IJ94" i="30"/>
  <c r="IK79" i="31"/>
  <c r="IL79" i="31"/>
  <c r="IM79" i="31"/>
  <c r="IN79" i="31"/>
  <c r="IO79" i="31"/>
  <c r="IJ100" i="31"/>
  <c r="IJ101" i="31"/>
  <c r="IJ99" i="31"/>
  <c r="IJ95" i="31"/>
  <c r="IJ98" i="31"/>
  <c r="IJ93" i="31"/>
  <c r="IJ97" i="31"/>
  <c r="IJ96" i="31"/>
  <c r="IJ94" i="31"/>
  <c r="IJ102" i="31"/>
  <c r="IJ86" i="31"/>
  <c r="IJ85" i="31"/>
  <c r="IJ91" i="31"/>
  <c r="IJ88" i="31"/>
  <c r="IP79" i="30"/>
  <c r="IQ79" i="30"/>
  <c r="IR79" i="30"/>
  <c r="IS79" i="30"/>
  <c r="IT79" i="30"/>
  <c r="IO94" i="30"/>
  <c r="IO102" i="30"/>
  <c r="IP79" i="31"/>
  <c r="IQ79" i="31"/>
  <c r="IR79" i="31"/>
  <c r="IS79" i="31"/>
  <c r="IT79" i="31"/>
  <c r="IO97" i="31"/>
  <c r="IO101" i="31"/>
  <c r="IO94" i="31"/>
  <c r="IO100" i="31"/>
  <c r="IO93" i="31"/>
  <c r="IO96" i="31"/>
  <c r="IO99" i="31"/>
  <c r="IO98" i="31"/>
  <c r="IO95" i="31"/>
  <c r="IO102" i="31"/>
  <c r="IO103" i="31"/>
  <c r="IO86" i="31"/>
  <c r="IO85" i="31"/>
  <c r="IO91" i="31"/>
  <c r="IO88" i="31"/>
  <c r="IU79" i="30"/>
  <c r="IV79" i="30"/>
  <c r="IW79" i="30"/>
  <c r="IX79" i="30"/>
  <c r="IY79" i="30"/>
  <c r="IT94" i="30"/>
  <c r="IU79" i="31"/>
  <c r="IV79" i="31"/>
  <c r="IW79" i="31"/>
  <c r="IX79" i="31"/>
  <c r="IY79" i="31"/>
  <c r="IT93" i="31"/>
  <c r="IT99" i="31"/>
  <c r="IT98" i="31"/>
  <c r="IT96" i="31"/>
  <c r="IT97" i="31"/>
  <c r="IT94" i="31"/>
  <c r="IT95" i="31"/>
  <c r="IT101" i="31"/>
  <c r="IT100" i="31"/>
  <c r="IT102" i="31"/>
  <c r="IT86" i="31"/>
  <c r="IT103" i="31"/>
  <c r="IT85" i="31"/>
  <c r="IT91" i="31"/>
  <c r="IT88" i="31"/>
  <c r="IZ79" i="30"/>
  <c r="JA79" i="30"/>
  <c r="JB79" i="30"/>
  <c r="JC79" i="30"/>
  <c r="JD79" i="30"/>
  <c r="IY94" i="30"/>
  <c r="IZ79" i="31"/>
  <c r="JA79" i="31"/>
  <c r="JB79" i="31"/>
  <c r="JC79" i="31"/>
  <c r="JD79" i="31"/>
  <c r="IY93" i="31"/>
  <c r="IY96" i="31"/>
  <c r="IY94" i="31"/>
  <c r="IY98" i="31"/>
  <c r="IY100" i="31"/>
  <c r="IY99" i="31"/>
  <c r="IY97" i="31"/>
  <c r="IY95" i="31"/>
  <c r="IY101" i="31"/>
  <c r="IY102" i="31"/>
  <c r="IY86" i="31"/>
  <c r="IY85" i="31"/>
  <c r="IY91" i="31"/>
  <c r="IY88" i="31"/>
  <c r="JE79" i="30"/>
  <c r="JF79" i="30"/>
  <c r="JG79" i="30"/>
  <c r="JH79" i="30"/>
  <c r="JI79" i="30"/>
  <c r="JD94" i="30"/>
  <c r="JD101" i="30"/>
  <c r="JE79" i="31"/>
  <c r="JF79" i="31"/>
  <c r="JG79" i="31"/>
  <c r="JH79" i="31"/>
  <c r="JI79" i="31"/>
  <c r="JD96" i="31"/>
  <c r="JD95" i="31"/>
  <c r="JD98" i="31"/>
  <c r="JD100" i="31"/>
  <c r="JD101" i="31"/>
  <c r="JD94" i="31"/>
  <c r="JD97" i="31"/>
  <c r="JD93" i="31"/>
  <c r="JD99" i="31"/>
  <c r="JD102" i="31"/>
  <c r="JD86" i="31"/>
  <c r="JD85" i="31"/>
  <c r="JD91" i="31"/>
  <c r="JD88" i="31"/>
  <c r="JJ79" i="30"/>
  <c r="JK79" i="30"/>
  <c r="JL79" i="30"/>
  <c r="JM79" i="30"/>
  <c r="JN79" i="30"/>
  <c r="JI94" i="30"/>
  <c r="JJ79" i="31"/>
  <c r="JK79" i="31"/>
  <c r="JL79" i="31"/>
  <c r="JM79" i="31"/>
  <c r="JN79" i="31"/>
  <c r="JI95" i="31"/>
  <c r="JI100" i="31"/>
  <c r="JI98" i="31"/>
  <c r="JI93" i="31"/>
  <c r="JI97" i="31"/>
  <c r="JI99" i="31"/>
  <c r="JI101" i="31"/>
  <c r="JI96" i="31"/>
  <c r="JI94" i="31"/>
  <c r="JI102" i="31"/>
  <c r="JI86" i="31"/>
  <c r="JI85" i="31"/>
  <c r="JI91" i="31"/>
  <c r="JI88" i="31"/>
  <c r="JO79" i="30"/>
  <c r="JP79" i="30"/>
  <c r="JQ79" i="30"/>
  <c r="JR79" i="30"/>
  <c r="JS79" i="30"/>
  <c r="JN94" i="30"/>
  <c r="JO79" i="31"/>
  <c r="JP79" i="31"/>
  <c r="JQ79" i="31"/>
  <c r="JR79" i="31"/>
  <c r="JS79" i="31"/>
  <c r="JN101" i="31"/>
  <c r="JN94" i="31"/>
  <c r="JN100" i="31"/>
  <c r="JN93" i="31"/>
  <c r="JN96" i="31"/>
  <c r="JN99" i="31"/>
  <c r="JN98" i="31"/>
  <c r="JN97" i="31"/>
  <c r="JN95" i="31"/>
  <c r="JN102" i="31"/>
  <c r="JN86" i="31"/>
  <c r="JN85" i="31"/>
  <c r="JN91" i="31"/>
  <c r="JN88" i="31"/>
  <c r="JT79" i="30"/>
  <c r="JU79" i="30"/>
  <c r="JV79" i="30"/>
  <c r="JW79" i="30"/>
  <c r="JX79" i="30"/>
  <c r="JS94" i="30"/>
  <c r="JT79" i="31"/>
  <c r="JU79" i="31"/>
  <c r="JV79" i="31"/>
  <c r="JW79" i="31"/>
  <c r="JX79" i="31"/>
  <c r="JS93" i="31"/>
  <c r="JS99" i="31"/>
  <c r="JS101" i="31"/>
  <c r="JS95" i="31"/>
  <c r="JS98" i="31"/>
  <c r="JS96" i="31"/>
  <c r="JS94" i="31"/>
  <c r="JS97" i="31"/>
  <c r="JS100" i="31"/>
  <c r="JS102" i="31"/>
  <c r="JS86" i="31"/>
  <c r="JS85" i="31"/>
  <c r="JS91" i="31"/>
  <c r="JS88" i="31"/>
  <c r="JY79" i="30"/>
  <c r="JZ79" i="30"/>
  <c r="KA79" i="30"/>
  <c r="KB79" i="30"/>
  <c r="KC79" i="30"/>
  <c r="JX94" i="30"/>
  <c r="JX101" i="30"/>
  <c r="JY79" i="31"/>
  <c r="JZ79" i="31"/>
  <c r="KA79" i="31"/>
  <c r="KB79" i="31"/>
  <c r="KC79" i="31"/>
  <c r="JX94" i="31"/>
  <c r="JX97" i="31"/>
  <c r="JX100" i="31"/>
  <c r="JX93" i="31"/>
  <c r="JX96" i="31"/>
  <c r="JX101" i="31"/>
  <c r="JX99" i="31"/>
  <c r="JX95" i="31"/>
  <c r="JX98" i="31"/>
  <c r="JX102" i="31"/>
  <c r="JX86" i="31"/>
  <c r="JX85" i="31"/>
  <c r="JX91" i="31"/>
  <c r="JX88" i="31"/>
  <c r="KD79" i="30"/>
  <c r="KE79" i="30"/>
  <c r="KF79" i="30"/>
  <c r="KG79" i="30"/>
  <c r="KH79" i="30"/>
  <c r="KC94" i="30"/>
  <c r="KD79" i="31"/>
  <c r="KE79" i="31"/>
  <c r="KF79" i="31"/>
  <c r="KG79" i="31"/>
  <c r="KH79" i="31"/>
  <c r="KC95" i="31"/>
  <c r="KC94" i="31"/>
  <c r="KC101" i="31"/>
  <c r="KC100" i="31"/>
  <c r="KC93" i="31"/>
  <c r="KC97" i="31"/>
  <c r="KC96" i="31"/>
  <c r="KC99" i="31"/>
  <c r="KC98" i="31"/>
  <c r="KC102" i="31"/>
  <c r="KC86" i="31"/>
  <c r="KC85" i="31"/>
  <c r="KC91" i="31"/>
  <c r="KC88" i="31"/>
  <c r="KI79" i="30"/>
  <c r="KJ79" i="30"/>
  <c r="KK79" i="30"/>
  <c r="KL79" i="30"/>
  <c r="KM79" i="30"/>
  <c r="KH94" i="30"/>
  <c r="KI79" i="31"/>
  <c r="KJ79" i="31"/>
  <c r="KK79" i="31"/>
  <c r="KL79" i="31"/>
  <c r="KM79" i="31"/>
  <c r="KH93" i="31"/>
  <c r="KH99" i="31"/>
  <c r="KH97" i="31"/>
  <c r="KH95" i="31"/>
  <c r="KH96" i="31"/>
  <c r="KH94" i="31"/>
  <c r="KH98" i="31"/>
  <c r="KH100" i="31"/>
  <c r="KH101" i="31"/>
  <c r="KH102" i="31"/>
  <c r="KH86" i="31"/>
  <c r="KH103" i="31"/>
  <c r="KH85" i="31"/>
  <c r="KH91" i="31"/>
  <c r="KH88" i="31"/>
  <c r="KN79" i="30"/>
  <c r="KO79" i="30"/>
  <c r="KP79" i="30"/>
  <c r="KQ79" i="30"/>
  <c r="KR79" i="30"/>
  <c r="KM94" i="30"/>
  <c r="KN79" i="31"/>
  <c r="KO79" i="31"/>
  <c r="KP79" i="31"/>
  <c r="KQ79" i="31"/>
  <c r="KR79" i="31"/>
  <c r="KM93" i="31"/>
  <c r="KM98" i="31"/>
  <c r="KM94" i="31"/>
  <c r="KM101" i="31"/>
  <c r="KM100" i="31"/>
  <c r="KM99" i="31"/>
  <c r="KM96" i="31"/>
  <c r="KM97" i="31"/>
  <c r="KM95" i="31"/>
  <c r="KM102" i="31"/>
  <c r="KM86" i="31"/>
  <c r="KM85" i="31"/>
  <c r="KM91" i="31"/>
  <c r="KM88" i="31"/>
  <c r="KS79" i="30"/>
  <c r="KT79" i="30"/>
  <c r="KU79" i="30"/>
  <c r="KV79" i="30"/>
  <c r="KW79" i="30"/>
  <c r="KR94" i="30"/>
  <c r="KS79" i="31"/>
  <c r="KT79" i="31"/>
  <c r="KU79" i="31"/>
  <c r="KV79" i="31"/>
  <c r="KW79" i="31"/>
  <c r="KR101" i="31"/>
  <c r="KR99" i="31"/>
  <c r="KR96" i="31"/>
  <c r="KR95" i="31"/>
  <c r="KR93" i="31"/>
  <c r="KR98" i="31"/>
  <c r="KR100" i="31"/>
  <c r="KR97" i="31"/>
  <c r="KR94" i="31"/>
  <c r="KR102" i="31"/>
  <c r="KR86" i="31"/>
  <c r="KR85" i="31"/>
  <c r="KR91" i="31"/>
  <c r="KR88" i="31"/>
  <c r="KX79" i="30"/>
  <c r="KY79" i="30"/>
  <c r="KZ79" i="30"/>
  <c r="LA79" i="30"/>
  <c r="LB79" i="30"/>
  <c r="KW94" i="30"/>
  <c r="KX79" i="31"/>
  <c r="KY79" i="31"/>
  <c r="KZ79" i="31"/>
  <c r="LA79" i="31"/>
  <c r="LB79" i="31"/>
  <c r="KW95" i="31"/>
  <c r="KW101" i="31"/>
  <c r="KW100" i="31"/>
  <c r="KW98" i="31"/>
  <c r="KW93" i="31"/>
  <c r="KW97" i="31"/>
  <c r="KW99" i="31"/>
  <c r="KW96" i="31"/>
  <c r="KW94" i="31"/>
  <c r="KW102" i="31"/>
  <c r="KW86" i="31"/>
  <c r="KW85" i="31"/>
  <c r="KW91" i="31"/>
  <c r="KW88" i="31"/>
  <c r="LC79" i="30"/>
  <c r="LD79" i="30"/>
  <c r="LE79" i="30"/>
  <c r="LF79" i="30"/>
  <c r="LG79" i="30"/>
  <c r="LB94" i="30"/>
  <c r="LC79" i="31"/>
  <c r="LD79" i="31"/>
  <c r="LE79" i="31"/>
  <c r="LF79" i="31"/>
  <c r="LG79" i="31"/>
  <c r="LB96" i="31"/>
  <c r="LB94" i="31"/>
  <c r="LB98" i="31"/>
  <c r="LB95" i="31"/>
  <c r="LB93" i="31"/>
  <c r="LB101" i="31"/>
  <c r="LB100" i="31"/>
  <c r="LB97" i="31"/>
  <c r="LB99" i="31"/>
  <c r="LB102" i="31"/>
  <c r="LB86" i="31"/>
  <c r="LB85" i="31"/>
  <c r="LB91" i="31"/>
  <c r="LB88" i="31"/>
  <c r="LH79" i="30"/>
  <c r="LI79" i="30"/>
  <c r="LJ79" i="30"/>
  <c r="LK79" i="30"/>
  <c r="LL79" i="30"/>
  <c r="LG94" i="30"/>
  <c r="LH79" i="31"/>
  <c r="LI79" i="31"/>
  <c r="LJ79" i="31"/>
  <c r="LK79" i="31"/>
  <c r="LL79" i="31"/>
  <c r="LG93" i="31"/>
  <c r="LG97" i="31"/>
  <c r="LG99" i="31"/>
  <c r="LG100" i="31"/>
  <c r="LG95" i="31"/>
  <c r="LG96" i="31"/>
  <c r="LG94" i="31"/>
  <c r="LG101" i="31"/>
  <c r="LG98" i="31"/>
  <c r="LG102" i="31"/>
  <c r="LG86" i="31"/>
  <c r="LG85" i="31"/>
  <c r="LG91" i="31"/>
  <c r="LG88" i="31"/>
  <c r="LM79" i="30"/>
  <c r="LN79" i="30"/>
  <c r="LO79" i="30"/>
  <c r="LP79" i="30"/>
  <c r="LQ79" i="30"/>
  <c r="LL94" i="30"/>
  <c r="LM79" i="31"/>
  <c r="LN79" i="31"/>
  <c r="LO79" i="31"/>
  <c r="LP79" i="31"/>
  <c r="LQ79" i="31"/>
  <c r="LL94" i="31"/>
  <c r="LL101" i="31"/>
  <c r="LL100" i="31"/>
  <c r="LL99" i="31"/>
  <c r="LL98" i="31"/>
  <c r="LL93" i="31"/>
  <c r="LL95" i="31"/>
  <c r="LL96" i="31"/>
  <c r="LL97" i="31"/>
  <c r="LL102" i="31"/>
  <c r="LL86" i="31"/>
  <c r="LL85" i="31"/>
  <c r="LL91" i="31"/>
  <c r="LL88" i="31"/>
  <c r="LR79" i="30"/>
  <c r="LS79" i="30"/>
  <c r="LT79" i="30"/>
  <c r="LU79" i="30"/>
  <c r="LV79" i="30"/>
  <c r="LQ94" i="30"/>
  <c r="LR79" i="31"/>
  <c r="LS79" i="31"/>
  <c r="LT79" i="31"/>
  <c r="LU79" i="31"/>
  <c r="LV79" i="31"/>
  <c r="LQ96" i="31"/>
  <c r="LQ95" i="31"/>
  <c r="LQ94" i="31"/>
  <c r="LQ98" i="31"/>
  <c r="LQ101" i="31"/>
  <c r="LQ100" i="31"/>
  <c r="LQ97" i="31"/>
  <c r="LQ93" i="31"/>
  <c r="LQ99" i="31"/>
  <c r="LQ102" i="31"/>
  <c r="LQ103" i="31"/>
  <c r="LQ86" i="31"/>
  <c r="LQ85" i="31"/>
  <c r="LQ91" i="31"/>
  <c r="LQ88" i="31"/>
  <c r="LW79" i="30"/>
  <c r="LX79" i="30"/>
  <c r="LY79" i="30"/>
  <c r="LZ79" i="30"/>
  <c r="MA79" i="30"/>
  <c r="LV94" i="30"/>
  <c r="LW79" i="31"/>
  <c r="LX79" i="31"/>
  <c r="LY79" i="31"/>
  <c r="LZ79" i="31"/>
  <c r="MA79" i="31"/>
  <c r="LV97" i="31"/>
  <c r="LV100" i="31"/>
  <c r="LV101" i="31"/>
  <c r="LV93" i="31"/>
  <c r="LV99" i="31"/>
  <c r="LV95" i="31"/>
  <c r="LV96" i="31"/>
  <c r="LV94" i="31"/>
  <c r="LV98" i="31"/>
  <c r="LV102" i="31"/>
  <c r="LV86" i="31"/>
  <c r="LV103" i="31"/>
  <c r="LV85" i="31"/>
  <c r="LV91" i="31"/>
  <c r="LV88" i="31"/>
  <c r="MB79" i="30"/>
  <c r="MC79" i="30"/>
  <c r="MD79" i="30"/>
  <c r="ME79" i="30"/>
  <c r="MF79" i="30"/>
  <c r="MA94" i="30"/>
  <c r="MA101" i="30"/>
  <c r="MB79" i="31"/>
  <c r="MC79" i="31"/>
  <c r="MD79" i="31"/>
  <c r="ME79" i="31"/>
  <c r="MF79" i="31"/>
  <c r="MA93" i="31"/>
  <c r="MA98" i="31"/>
  <c r="MA96" i="31"/>
  <c r="MA94" i="31"/>
  <c r="MA100" i="31"/>
  <c r="MA99" i="31"/>
  <c r="MA97" i="31"/>
  <c r="MA95" i="31"/>
  <c r="MA101" i="31"/>
  <c r="MA102" i="31"/>
  <c r="MA86" i="31"/>
  <c r="MA85" i="31"/>
  <c r="MA91" i="31"/>
  <c r="MA88" i="31"/>
  <c r="MG79" i="30"/>
  <c r="MH79" i="30"/>
  <c r="MI79" i="30"/>
  <c r="MJ79" i="30"/>
  <c r="MK79" i="30"/>
  <c r="MF94" i="30"/>
  <c r="MG79" i="31"/>
  <c r="MH79" i="31"/>
  <c r="MI79" i="31"/>
  <c r="MJ79" i="31"/>
  <c r="MK79" i="31"/>
  <c r="MF93" i="31"/>
  <c r="MF101" i="31"/>
  <c r="MF99" i="31"/>
  <c r="MF96" i="31"/>
  <c r="MF95" i="31"/>
  <c r="MF97" i="31"/>
  <c r="MF98" i="31"/>
  <c r="MF94" i="31"/>
  <c r="MF100" i="31"/>
  <c r="MF102" i="31"/>
  <c r="MF86" i="31"/>
  <c r="MF85" i="31"/>
  <c r="MF91" i="31"/>
  <c r="MF88" i="31"/>
  <c r="ML79" i="30"/>
  <c r="MM79" i="30"/>
  <c r="MN79" i="30"/>
  <c r="MO79" i="30"/>
  <c r="MP79" i="30"/>
  <c r="MK94" i="30"/>
  <c r="MK102" i="30"/>
  <c r="ML79" i="31"/>
  <c r="MM79" i="31"/>
  <c r="MN79" i="31"/>
  <c r="MO79" i="31"/>
  <c r="MP79" i="31"/>
  <c r="MK96" i="31"/>
  <c r="MK94" i="31"/>
  <c r="MK95" i="31"/>
  <c r="MK100" i="31"/>
  <c r="MK101" i="31"/>
  <c r="MK93" i="31"/>
  <c r="MK97" i="31"/>
  <c r="MK99" i="31"/>
  <c r="MK98" i="31"/>
  <c r="MK102" i="31"/>
  <c r="MK86" i="31"/>
  <c r="MK85" i="31"/>
  <c r="MK91" i="31"/>
  <c r="MK88" i="31"/>
  <c r="MQ79" i="30"/>
  <c r="MR79" i="30"/>
  <c r="MS79" i="30"/>
  <c r="MT79" i="30"/>
  <c r="MU79" i="30"/>
  <c r="MP94" i="30"/>
  <c r="MQ79" i="31"/>
  <c r="MR79" i="31"/>
  <c r="MS79" i="31"/>
  <c r="MT79" i="31"/>
  <c r="MU79" i="31"/>
  <c r="MP97" i="31"/>
  <c r="MP95" i="31"/>
  <c r="MP101" i="31"/>
  <c r="MP94" i="31"/>
  <c r="MP96" i="31"/>
  <c r="MP93" i="31"/>
  <c r="MP100" i="31"/>
  <c r="MP98" i="31"/>
  <c r="MP99" i="31"/>
  <c r="MP102" i="31"/>
  <c r="MP86" i="31"/>
  <c r="MP85" i="31"/>
  <c r="MP91" i="31"/>
  <c r="MP88" i="31"/>
  <c r="MV79" i="30"/>
  <c r="MW79" i="30"/>
  <c r="MX79" i="30"/>
  <c r="MY79" i="30"/>
  <c r="MZ79" i="30"/>
  <c r="MU94" i="30"/>
  <c r="MU101" i="30"/>
  <c r="MV79" i="31"/>
  <c r="MW79" i="31"/>
  <c r="MX79" i="31"/>
  <c r="MY79" i="31"/>
  <c r="MZ79" i="31"/>
  <c r="MU101" i="31"/>
  <c r="MU100" i="31"/>
  <c r="MU98" i="31"/>
  <c r="MU97" i="31"/>
  <c r="MU93" i="31"/>
  <c r="MU99" i="31"/>
  <c r="MU95" i="31"/>
  <c r="MU96" i="31"/>
  <c r="MU94" i="31"/>
  <c r="MU102" i="31"/>
  <c r="MU86" i="31"/>
  <c r="MU85" i="31"/>
  <c r="MU91" i="31"/>
  <c r="MU88" i="31"/>
  <c r="NA79" i="30"/>
  <c r="NB79" i="30"/>
  <c r="NC79" i="30"/>
  <c r="ND79" i="30"/>
  <c r="NE79" i="30"/>
  <c r="MZ94" i="30"/>
  <c r="NA79" i="31"/>
  <c r="NB79" i="31"/>
  <c r="NC79" i="31"/>
  <c r="ND79" i="31"/>
  <c r="NE79" i="31"/>
  <c r="MZ94" i="31"/>
  <c r="MZ96" i="31"/>
  <c r="MZ101" i="31"/>
  <c r="MZ100" i="31"/>
  <c r="MZ99" i="31"/>
  <c r="MZ93" i="31"/>
  <c r="MZ97" i="31"/>
  <c r="MZ95" i="31"/>
  <c r="MZ98" i="31"/>
  <c r="MZ102" i="31"/>
  <c r="MZ86" i="31"/>
  <c r="MZ85" i="31"/>
  <c r="MZ91" i="31"/>
  <c r="MZ88" i="31"/>
  <c r="NF79" i="30"/>
  <c r="NG79" i="30"/>
  <c r="NH79" i="30"/>
  <c r="NI79" i="30"/>
  <c r="NJ79" i="30"/>
  <c r="NE94" i="30"/>
  <c r="NF79" i="31"/>
  <c r="NG79" i="31"/>
  <c r="NH79" i="31"/>
  <c r="NI79" i="31"/>
  <c r="NJ79" i="31"/>
  <c r="NE99" i="31"/>
  <c r="NE97" i="31"/>
  <c r="NE95" i="31"/>
  <c r="NE98" i="31"/>
  <c r="NE96" i="31"/>
  <c r="NE94" i="31"/>
  <c r="NE101" i="31"/>
  <c r="NE93" i="31"/>
  <c r="NE100" i="31"/>
  <c r="NE102" i="31"/>
  <c r="NE86" i="31"/>
  <c r="NE85" i="31"/>
  <c r="NE91" i="31"/>
  <c r="NE88" i="31"/>
  <c r="NK79" i="30"/>
  <c r="NL79" i="30"/>
  <c r="NM79" i="30"/>
  <c r="NN79" i="30"/>
  <c r="NO79" i="30"/>
  <c r="NJ94" i="30"/>
  <c r="NK79" i="31"/>
  <c r="NL79" i="31"/>
  <c r="NM79" i="31"/>
  <c r="NN79" i="31"/>
  <c r="NO79" i="31"/>
  <c r="NJ100" i="31"/>
  <c r="NJ99" i="31"/>
  <c r="NJ96" i="31"/>
  <c r="NJ93" i="31"/>
  <c r="NJ95" i="31"/>
  <c r="NJ101" i="31"/>
  <c r="NJ98" i="31"/>
  <c r="NJ97" i="31"/>
  <c r="NJ94" i="31"/>
  <c r="NJ102" i="31"/>
  <c r="NJ86" i="31"/>
  <c r="NJ103" i="31"/>
  <c r="NJ85" i="31"/>
  <c r="NJ91" i="31"/>
  <c r="NJ88" i="31"/>
  <c r="NP79" i="30"/>
  <c r="NQ79" i="30"/>
  <c r="NR79" i="30"/>
  <c r="NS79" i="30"/>
  <c r="NT79" i="30"/>
  <c r="NO94" i="30"/>
  <c r="NP79" i="31"/>
  <c r="NQ79" i="31"/>
  <c r="NR79" i="31"/>
  <c r="NS79" i="31"/>
  <c r="NT79" i="31"/>
  <c r="NO97" i="31"/>
  <c r="NO101" i="31"/>
  <c r="NO98" i="31"/>
  <c r="NO95" i="31"/>
  <c r="NO94" i="31"/>
  <c r="NO96" i="31"/>
  <c r="NO100" i="31"/>
  <c r="NO93" i="31"/>
  <c r="NO99" i="31"/>
  <c r="NO102" i="31"/>
  <c r="NO86" i="31"/>
  <c r="NO85" i="31"/>
  <c r="NO91" i="31"/>
  <c r="NO88" i="31"/>
  <c r="NU79" i="30"/>
  <c r="NV79" i="30"/>
  <c r="NW79" i="30"/>
  <c r="NX79" i="30"/>
  <c r="NY79" i="30"/>
  <c r="NT94" i="30"/>
  <c r="NU79" i="31"/>
  <c r="NV79" i="31"/>
  <c r="NW79" i="31"/>
  <c r="NX79" i="31"/>
  <c r="NY79" i="31"/>
  <c r="NT97" i="31"/>
  <c r="NT98" i="31"/>
  <c r="NT93" i="31"/>
  <c r="NT100" i="31"/>
  <c r="NT99" i="31"/>
  <c r="NT96" i="31"/>
  <c r="NT95" i="31"/>
  <c r="NT101" i="31"/>
  <c r="NT94" i="31"/>
  <c r="NT102" i="31"/>
  <c r="NT86" i="31"/>
  <c r="NT85" i="31"/>
  <c r="NT91" i="31"/>
  <c r="NT88" i="31"/>
  <c r="NZ79" i="30"/>
  <c r="OA79" i="30"/>
  <c r="OB79" i="30"/>
  <c r="OC79" i="30"/>
  <c r="OD79" i="30"/>
  <c r="NY94" i="30"/>
  <c r="NZ79" i="31"/>
  <c r="OA79" i="31"/>
  <c r="OB79" i="31"/>
  <c r="OC79" i="31"/>
  <c r="OD79" i="31"/>
  <c r="NY95" i="31"/>
  <c r="NY98" i="31"/>
  <c r="NY96" i="31"/>
  <c r="NY94" i="31"/>
  <c r="NY100" i="31"/>
  <c r="NY101" i="31"/>
  <c r="NY93" i="31"/>
  <c r="NY97" i="31"/>
  <c r="NY99" i="31"/>
  <c r="NY102" i="31"/>
  <c r="NY86" i="31"/>
  <c r="NY85" i="31"/>
  <c r="NY91" i="31"/>
  <c r="NY88" i="31"/>
  <c r="OE79" i="30"/>
  <c r="OF79" i="30"/>
  <c r="OG79" i="30"/>
  <c r="OH79" i="30"/>
  <c r="OI79" i="30"/>
  <c r="OD94" i="30"/>
  <c r="OE79" i="31"/>
  <c r="OF79" i="31"/>
  <c r="OG79" i="31"/>
  <c r="OH79" i="31"/>
  <c r="OI79" i="31"/>
  <c r="OD96" i="31"/>
  <c r="OD99" i="31"/>
  <c r="OD97" i="31"/>
  <c r="OD95" i="31"/>
  <c r="OD100" i="31"/>
  <c r="OD93" i="31"/>
  <c r="OD94" i="31"/>
  <c r="OD101" i="31"/>
  <c r="OD98" i="31"/>
  <c r="OD102" i="31"/>
  <c r="OD86" i="31"/>
  <c r="OD85" i="31"/>
  <c r="OD91" i="31"/>
  <c r="OD88" i="31"/>
  <c r="OJ79" i="30"/>
  <c r="OK79" i="30"/>
  <c r="OL79" i="30"/>
  <c r="OM79" i="30"/>
  <c r="ON79" i="30"/>
  <c r="OI94" i="30"/>
  <c r="OJ79" i="31"/>
  <c r="OK79" i="31"/>
  <c r="OL79" i="31"/>
  <c r="OM79" i="31"/>
  <c r="ON79" i="31"/>
  <c r="OI98" i="31"/>
  <c r="OI94" i="31"/>
  <c r="OI100" i="31"/>
  <c r="OI101" i="31"/>
  <c r="OI93" i="31"/>
  <c r="OI99" i="31"/>
  <c r="OI95" i="31"/>
  <c r="OI96" i="31"/>
  <c r="OI97" i="31"/>
  <c r="OI102" i="31"/>
  <c r="OI86" i="31"/>
  <c r="OI85" i="31"/>
  <c r="OI91" i="31"/>
  <c r="OI88" i="31"/>
  <c r="OO79" i="30"/>
  <c r="OP79" i="30"/>
  <c r="OQ79" i="30"/>
  <c r="OR79" i="30"/>
  <c r="OS79" i="30"/>
  <c r="ON94" i="30"/>
  <c r="ON102" i="30"/>
  <c r="OO79" i="31"/>
  <c r="OP79" i="31"/>
  <c r="OQ79" i="31"/>
  <c r="OR79" i="31"/>
  <c r="OS79" i="31"/>
  <c r="ON96" i="31"/>
  <c r="ON97" i="31"/>
  <c r="ON94" i="31"/>
  <c r="ON98" i="31"/>
  <c r="ON101" i="31"/>
  <c r="ON100" i="31"/>
  <c r="ON93" i="31"/>
  <c r="ON95" i="31"/>
  <c r="ON99" i="31"/>
  <c r="ON102" i="31"/>
  <c r="ON86" i="31"/>
  <c r="ON85" i="31"/>
  <c r="ON91" i="31"/>
  <c r="ON88" i="31"/>
  <c r="OT79" i="30"/>
  <c r="OU79" i="30"/>
  <c r="OV79" i="30"/>
  <c r="OW79" i="30"/>
  <c r="OX79" i="30"/>
  <c r="OS94" i="30"/>
  <c r="OT79" i="31"/>
  <c r="OU79" i="31"/>
  <c r="OV79" i="31"/>
  <c r="OW79" i="31"/>
  <c r="OX79" i="31"/>
  <c r="OS93" i="31"/>
  <c r="OS97" i="31"/>
  <c r="OS96" i="31"/>
  <c r="OS99" i="31"/>
  <c r="OS95" i="31"/>
  <c r="OS94" i="31"/>
  <c r="OS98" i="31"/>
  <c r="OS101" i="31"/>
  <c r="OS100" i="31"/>
  <c r="OS102" i="31"/>
  <c r="OS86" i="31"/>
  <c r="OS85" i="31"/>
  <c r="OS91" i="31"/>
  <c r="OS88" i="31"/>
  <c r="OY79" i="30"/>
  <c r="OZ79" i="30"/>
  <c r="PA79" i="30"/>
  <c r="PB79" i="30"/>
  <c r="PC79" i="30"/>
  <c r="OX94" i="30"/>
  <c r="OY79" i="31"/>
  <c r="OZ79" i="31"/>
  <c r="PA79" i="31"/>
  <c r="PB79" i="31"/>
  <c r="PC79" i="31"/>
  <c r="OX96" i="31"/>
  <c r="OX94" i="31"/>
  <c r="OX95" i="31"/>
  <c r="OX100" i="31"/>
  <c r="OX97" i="31"/>
  <c r="OX93" i="31"/>
  <c r="OX101" i="31"/>
  <c r="OX99" i="31"/>
  <c r="OX98" i="31"/>
  <c r="OX102" i="31"/>
  <c r="OX86" i="31"/>
  <c r="OX85" i="31"/>
  <c r="OX91" i="31"/>
  <c r="OX88" i="31"/>
  <c r="PD79" i="30"/>
  <c r="PE79" i="30"/>
  <c r="PF79" i="30"/>
  <c r="PG79" i="30"/>
  <c r="PH79" i="30"/>
  <c r="PC94" i="30"/>
  <c r="PD79" i="31"/>
  <c r="PE79" i="31"/>
  <c r="PF79" i="31"/>
  <c r="PG79" i="31"/>
  <c r="PH79" i="31"/>
  <c r="PC97" i="31"/>
  <c r="PC95" i="31"/>
  <c r="PC93" i="31"/>
  <c r="PC96" i="31"/>
  <c r="PC101" i="31"/>
  <c r="PC98" i="31"/>
  <c r="PC94" i="31"/>
  <c r="PC100" i="31"/>
  <c r="PC99" i="31"/>
  <c r="PC102" i="31"/>
  <c r="PC86" i="31"/>
  <c r="PC85" i="31"/>
  <c r="PC91" i="31"/>
  <c r="PC88" i="31"/>
  <c r="PI79" i="30"/>
  <c r="PJ79" i="30"/>
  <c r="PK79" i="30"/>
  <c r="PL79" i="30"/>
  <c r="PM79" i="30"/>
  <c r="PH94" i="30"/>
  <c r="PI79" i="31"/>
  <c r="PJ79" i="31"/>
  <c r="PK79" i="31"/>
  <c r="PL79" i="31"/>
  <c r="PM79" i="31"/>
  <c r="PH100" i="31"/>
  <c r="PH98" i="31"/>
  <c r="PH93" i="31"/>
  <c r="PH101" i="31"/>
  <c r="PH99" i="31"/>
  <c r="PH96" i="31"/>
  <c r="PH95" i="31"/>
  <c r="PH97" i="31"/>
  <c r="PH94" i="31"/>
  <c r="PH102" i="31"/>
  <c r="PH86" i="31"/>
  <c r="PH85" i="31"/>
  <c r="PH91" i="31"/>
  <c r="PH88" i="31"/>
  <c r="PN79" i="30"/>
  <c r="PO79" i="30"/>
  <c r="PP79" i="30"/>
  <c r="PQ79" i="30"/>
  <c r="PR79" i="30"/>
  <c r="PM94" i="30"/>
  <c r="PN79" i="31"/>
  <c r="PO79" i="31"/>
  <c r="PP79" i="31"/>
  <c r="PQ79" i="31"/>
  <c r="PR79" i="31"/>
  <c r="PM101" i="31"/>
  <c r="PM96" i="31"/>
  <c r="PM94" i="31"/>
  <c r="PM98" i="31"/>
  <c r="PM97" i="31"/>
  <c r="PM100" i="31"/>
  <c r="PM95" i="31"/>
  <c r="PM93" i="31"/>
  <c r="PM99" i="31"/>
  <c r="PM102" i="31"/>
  <c r="PM86" i="31"/>
  <c r="PM85" i="31"/>
  <c r="PM91" i="31"/>
  <c r="PM88" i="31"/>
  <c r="PS79" i="30"/>
  <c r="PT79" i="30"/>
  <c r="PU79" i="30"/>
  <c r="PV79" i="30"/>
  <c r="PW79" i="30"/>
  <c r="PR94" i="30"/>
  <c r="PR102" i="30"/>
  <c r="PS79" i="31"/>
  <c r="PT79" i="31"/>
  <c r="PU79" i="31"/>
  <c r="PV79" i="31"/>
  <c r="PW79" i="31"/>
  <c r="PR93" i="31"/>
  <c r="PR100" i="31"/>
  <c r="PR98" i="31"/>
  <c r="PR101" i="31"/>
  <c r="PR99" i="31"/>
  <c r="PR97" i="31"/>
  <c r="PR95" i="31"/>
  <c r="PR96" i="31"/>
  <c r="PR94" i="31"/>
  <c r="PR102" i="31"/>
  <c r="PR86" i="31"/>
  <c r="PR85" i="31"/>
  <c r="PR91" i="31"/>
  <c r="PR88" i="31"/>
  <c r="PX79" i="30"/>
  <c r="PY79" i="30"/>
  <c r="PZ79" i="30"/>
  <c r="QA79" i="30"/>
  <c r="QB79" i="30"/>
  <c r="PW101" i="30"/>
  <c r="PW94" i="30"/>
  <c r="PX79" i="31"/>
  <c r="PY79" i="31"/>
  <c r="PZ79" i="31"/>
  <c r="QA79" i="31"/>
  <c r="QB79" i="31"/>
  <c r="PW96" i="31"/>
  <c r="PW94" i="31"/>
  <c r="PW98" i="31"/>
  <c r="PW100" i="31"/>
  <c r="PW97" i="31"/>
  <c r="PW93" i="31"/>
  <c r="PW101" i="31"/>
  <c r="PW99" i="31"/>
  <c r="PW95" i="31"/>
  <c r="PW102" i="31"/>
  <c r="PW86" i="31"/>
  <c r="PW85" i="31"/>
  <c r="PW91" i="31"/>
  <c r="PW88" i="31"/>
  <c r="QC79" i="30"/>
  <c r="QD79" i="30"/>
  <c r="QE79" i="30"/>
  <c r="QF79" i="30"/>
  <c r="QG79" i="30"/>
  <c r="QB94" i="30"/>
  <c r="QC79" i="31"/>
  <c r="QD79" i="31"/>
  <c r="QE79" i="31"/>
  <c r="QF79" i="31"/>
  <c r="QG79" i="31"/>
  <c r="QB97" i="31"/>
  <c r="QB95" i="31"/>
  <c r="QB96" i="31"/>
  <c r="QB101" i="31"/>
  <c r="QB93" i="31"/>
  <c r="QB94" i="31"/>
  <c r="QB100" i="31"/>
  <c r="QB99" i="31"/>
  <c r="QB98" i="31"/>
  <c r="QB102" i="31"/>
  <c r="QB86" i="31"/>
  <c r="QB85" i="31"/>
  <c r="QB91" i="31"/>
  <c r="QB88" i="31"/>
  <c r="QH79" i="30"/>
  <c r="QI79" i="30"/>
  <c r="QJ79" i="30"/>
  <c r="QK79" i="30"/>
  <c r="QL79" i="30"/>
  <c r="QG94" i="30"/>
  <c r="QH79" i="31"/>
  <c r="QI79" i="31"/>
  <c r="QJ79" i="31"/>
  <c r="QK79" i="31"/>
  <c r="QL79" i="31"/>
  <c r="QG93" i="31"/>
  <c r="QG94" i="31"/>
  <c r="QG99" i="31"/>
  <c r="QG95" i="31"/>
  <c r="QG97" i="31"/>
  <c r="QG101" i="31"/>
  <c r="QG98" i="31"/>
  <c r="QG96" i="31"/>
  <c r="QG100" i="31"/>
  <c r="QG102" i="31"/>
  <c r="QG86" i="31"/>
  <c r="QG85" i="31"/>
  <c r="QG91" i="31"/>
  <c r="QG88" i="31"/>
  <c r="QM79" i="30"/>
  <c r="QN79" i="30"/>
  <c r="QO79" i="30"/>
  <c r="QP79" i="30"/>
  <c r="QQ79" i="30"/>
  <c r="QL94" i="30"/>
  <c r="QM79" i="31"/>
  <c r="QN79" i="31"/>
  <c r="QO79" i="31"/>
  <c r="QP79" i="31"/>
  <c r="QQ79" i="31"/>
  <c r="QL97" i="31"/>
  <c r="QL96" i="31"/>
  <c r="QL94" i="31"/>
  <c r="QL100" i="31"/>
  <c r="QL98" i="31"/>
  <c r="QL93" i="31"/>
  <c r="QL95" i="31"/>
  <c r="QL101" i="31"/>
  <c r="QL99" i="31"/>
  <c r="QL102" i="31"/>
  <c r="QL86" i="31"/>
  <c r="QL85" i="31"/>
  <c r="QL91" i="31"/>
  <c r="QL88" i="31"/>
  <c r="QR79" i="30"/>
  <c r="QS79" i="30"/>
  <c r="QT79" i="30"/>
  <c r="QU79" i="30"/>
  <c r="QV79" i="30"/>
  <c r="QQ94" i="30"/>
  <c r="QR79" i="31"/>
  <c r="QS79" i="31"/>
  <c r="QT79" i="31"/>
  <c r="QU79" i="31"/>
  <c r="QV79" i="31"/>
  <c r="QQ99" i="31"/>
  <c r="QQ93" i="31"/>
  <c r="QQ97" i="31"/>
  <c r="QQ95" i="31"/>
  <c r="QQ98" i="31"/>
  <c r="QQ101" i="31"/>
  <c r="QQ96" i="31"/>
  <c r="QQ100" i="31"/>
  <c r="QQ94" i="31"/>
  <c r="QQ102" i="31"/>
  <c r="QQ86" i="31"/>
  <c r="QQ85" i="31"/>
  <c r="QQ91" i="31"/>
  <c r="QQ88" i="31"/>
  <c r="QW79" i="30"/>
  <c r="QX79" i="30"/>
  <c r="QY79" i="30"/>
  <c r="QZ79" i="30"/>
  <c r="RA79" i="30"/>
  <c r="QV94" i="30"/>
  <c r="QW79" i="31"/>
  <c r="QX79" i="31"/>
  <c r="QY79" i="31"/>
  <c r="QZ79" i="31"/>
  <c r="RA79" i="31"/>
  <c r="QV100" i="31"/>
  <c r="QV98" i="31"/>
  <c r="QV93" i="31"/>
  <c r="QV99" i="31"/>
  <c r="QV97" i="31"/>
  <c r="QV101" i="31"/>
  <c r="QV94" i="31"/>
  <c r="QV96" i="31"/>
  <c r="QV95" i="31"/>
  <c r="QV102" i="31"/>
  <c r="QV86" i="31"/>
  <c r="QV85" i="31"/>
  <c r="QV91" i="31"/>
  <c r="QV88" i="31"/>
  <c r="RB79" i="30"/>
  <c r="RC79" i="30"/>
  <c r="RD79" i="30"/>
  <c r="RE79" i="30"/>
  <c r="RF79" i="30"/>
  <c r="RA94" i="30"/>
  <c r="RB79" i="31"/>
  <c r="RC79" i="31"/>
  <c r="RD79" i="31"/>
  <c r="RE79" i="31"/>
  <c r="RF79" i="31"/>
  <c r="RA97" i="31"/>
  <c r="RA99" i="31"/>
  <c r="RA101" i="31"/>
  <c r="RA95" i="31"/>
  <c r="RA96" i="31"/>
  <c r="RA94" i="31"/>
  <c r="RA98" i="31"/>
  <c r="RA100" i="31"/>
  <c r="RA93" i="31"/>
  <c r="RA102" i="31"/>
  <c r="RA86" i="31"/>
  <c r="RA85" i="31"/>
  <c r="RA91" i="31"/>
  <c r="RA88" i="31"/>
  <c r="RG79" i="30"/>
  <c r="RH79" i="30"/>
  <c r="RI79" i="30"/>
  <c r="RJ79" i="30"/>
  <c r="RK79" i="30"/>
  <c r="RF94" i="30"/>
  <c r="RG79" i="31"/>
  <c r="RH79" i="31"/>
  <c r="RI79" i="31"/>
  <c r="RJ79" i="31"/>
  <c r="RK79" i="31"/>
  <c r="RF93" i="31"/>
  <c r="RF96" i="31"/>
  <c r="RF100" i="31"/>
  <c r="RF98" i="31"/>
  <c r="RF101" i="31"/>
  <c r="RF99" i="31"/>
  <c r="RF97" i="31"/>
  <c r="RF95" i="31"/>
  <c r="RF94" i="31"/>
  <c r="RF102" i="31"/>
  <c r="RF86" i="31"/>
  <c r="RF85" i="31"/>
  <c r="RF91" i="31"/>
  <c r="RF88" i="31"/>
  <c r="RL79" i="30"/>
  <c r="RM79" i="30"/>
  <c r="RN79" i="30"/>
  <c r="RO79" i="30"/>
  <c r="RP79" i="30"/>
  <c r="RK94" i="30"/>
  <c r="RL79" i="31"/>
  <c r="RM79" i="31"/>
  <c r="RN79" i="31"/>
  <c r="RO79" i="31"/>
  <c r="RP79" i="31"/>
  <c r="RK94" i="31"/>
  <c r="RK97" i="31"/>
  <c r="RK98" i="31"/>
  <c r="RK96" i="31"/>
  <c r="RK100" i="31"/>
  <c r="RK95" i="31"/>
  <c r="RK93" i="31"/>
  <c r="RK101" i="31"/>
  <c r="RK99" i="31"/>
  <c r="RK102" i="31"/>
  <c r="RK86" i="31"/>
  <c r="RK85" i="31"/>
  <c r="RK91" i="31"/>
  <c r="RK88" i="31"/>
  <c r="RQ79" i="30"/>
  <c r="RR79" i="30"/>
  <c r="RS79" i="30"/>
  <c r="RT79" i="30"/>
  <c r="RU79" i="30"/>
  <c r="RP94" i="30"/>
  <c r="RQ79" i="31"/>
  <c r="RR79" i="31"/>
  <c r="RS79" i="31"/>
  <c r="RT79" i="31"/>
  <c r="RU79" i="31"/>
  <c r="RP98" i="31"/>
  <c r="RP101" i="31"/>
  <c r="RP94" i="31"/>
  <c r="RP93" i="31"/>
  <c r="RP97" i="31"/>
  <c r="RP96" i="31"/>
  <c r="RP95" i="31"/>
  <c r="RP100" i="31"/>
  <c r="RP99" i="31"/>
  <c r="RP102" i="31"/>
  <c r="RP86" i="31"/>
  <c r="RP85" i="31"/>
  <c r="RP91" i="31"/>
  <c r="RP88" i="31"/>
  <c r="RV79" i="30"/>
  <c r="RW79" i="30"/>
  <c r="RX79" i="30"/>
  <c r="RY79" i="30"/>
  <c r="RZ79" i="30"/>
  <c r="RU94" i="30"/>
  <c r="RV79" i="31"/>
  <c r="RW79" i="31"/>
  <c r="RX79" i="31"/>
  <c r="RY79" i="31"/>
  <c r="RZ79" i="31"/>
  <c r="RU100" i="31"/>
  <c r="RU96" i="31"/>
  <c r="RU97" i="31"/>
  <c r="RU93" i="31"/>
  <c r="RU94" i="31"/>
  <c r="RU99" i="31"/>
  <c r="RU95" i="31"/>
  <c r="RU101" i="31"/>
  <c r="RU98" i="31"/>
  <c r="RU102" i="31"/>
  <c r="RU86" i="31"/>
  <c r="RU85" i="31"/>
  <c r="RU91" i="31"/>
  <c r="RU88" i="31"/>
  <c r="SA79" i="30"/>
  <c r="RZ94" i="30"/>
  <c r="SA79" i="31"/>
  <c r="RZ95" i="31"/>
  <c r="RZ96" i="31"/>
  <c r="RZ94" i="31"/>
  <c r="RZ97" i="31"/>
  <c r="RZ100" i="31"/>
  <c r="RZ101" i="31"/>
  <c r="RZ93" i="31"/>
  <c r="RZ98" i="31"/>
  <c r="RZ99" i="31"/>
  <c r="RZ102" i="31"/>
  <c r="RZ86" i="31"/>
  <c r="RZ103" i="31"/>
  <c r="RZ85" i="31"/>
  <c r="RZ91" i="31"/>
  <c r="RZ88" i="31"/>
  <c r="AI10" i="14"/>
  <c r="AI9" i="4"/>
  <c r="AJ9" i="4" s="1"/>
  <c r="I38" i="11"/>
  <c r="I77" i="11"/>
  <c r="I30" i="13"/>
  <c r="Y30" i="13" s="1"/>
  <c r="BA50" i="11"/>
  <c r="BB50" i="11" s="1"/>
  <c r="I57" i="11"/>
  <c r="I108" i="11"/>
  <c r="AL9" i="4"/>
  <c r="AM9" i="4" s="1"/>
  <c r="I31" i="20"/>
  <c r="I59" i="11"/>
  <c r="I10" i="13"/>
  <c r="W9" i="4"/>
  <c r="X9" i="4" s="1"/>
  <c r="X36" i="26"/>
  <c r="Y36" i="26" s="1"/>
  <c r="BA93" i="11"/>
  <c r="BB93" i="11" s="1"/>
  <c r="BA73" i="11"/>
  <c r="BB73" i="11" s="1"/>
  <c r="J65" i="32"/>
  <c r="BA8" i="15"/>
  <c r="BB8" i="15" s="1"/>
  <c r="AI28" i="13"/>
  <c r="AJ28" i="13" s="1"/>
  <c r="I20" i="13"/>
  <c r="I19" i="26"/>
  <c r="I19" i="13"/>
  <c r="I18" i="26"/>
  <c r="I54" i="20"/>
  <c r="I40" i="13"/>
  <c r="I53" i="20"/>
  <c r="I39" i="13"/>
  <c r="S30" i="26"/>
  <c r="AI26" i="11"/>
  <c r="AJ26" i="11" s="1"/>
  <c r="I28" i="20"/>
  <c r="T22" i="4"/>
  <c r="U22" i="4" s="1"/>
  <c r="BA71" i="11"/>
  <c r="BB71" i="11" s="1"/>
  <c r="F13" i="4"/>
  <c r="Q9" i="4"/>
  <c r="R9" i="4" s="1"/>
  <c r="W13" i="4"/>
  <c r="X13" i="4" s="1"/>
  <c r="W22" i="4"/>
  <c r="X22" i="4" s="1"/>
  <c r="AO22" i="4"/>
  <c r="AP22" i="4" s="1"/>
  <c r="X33" i="26"/>
  <c r="Y33" i="26" s="1"/>
  <c r="AF16" i="14"/>
  <c r="AG16" i="14" s="1"/>
  <c r="K62" i="32"/>
  <c r="L62" i="32" s="1"/>
  <c r="BA51" i="11"/>
  <c r="BB51" i="11" s="1"/>
  <c r="AI9" i="15"/>
  <c r="BA9" i="15"/>
  <c r="AX16" i="14"/>
  <c r="AY16" i="14" s="1"/>
  <c r="AL13" i="4"/>
  <c r="AM13" i="4" s="1"/>
  <c r="T9" i="4"/>
  <c r="U9" i="4" s="1"/>
  <c r="BA31" i="14"/>
  <c r="BB31" i="14" s="1"/>
  <c r="Q13" i="4"/>
  <c r="R13" i="4" s="1"/>
  <c r="AI13" i="4"/>
  <c r="AJ13" i="4" s="1"/>
  <c r="AO13" i="4"/>
  <c r="AP13" i="4" s="1"/>
  <c r="BA28" i="11"/>
  <c r="BB28" i="11" s="1"/>
  <c r="AI91" i="11"/>
  <c r="AJ91" i="11" s="1"/>
  <c r="BA91" i="11"/>
  <c r="BB91" i="11" s="1"/>
  <c r="BA92" i="11"/>
  <c r="BB92" i="11" s="1"/>
  <c r="AI92" i="11"/>
  <c r="AJ92" i="11" s="1"/>
  <c r="AP39" i="26"/>
  <c r="AQ39" i="26" s="1"/>
  <c r="U97" i="28"/>
  <c r="FA68" i="28"/>
  <c r="AQ68" i="28"/>
  <c r="DW68" i="28"/>
  <c r="EZ68" i="28"/>
  <c r="LM68" i="28"/>
  <c r="JA68" i="28"/>
  <c r="MD68" i="28"/>
  <c r="GY68" i="28"/>
  <c r="RC68" i="28"/>
  <c r="PI68" i="28"/>
  <c r="BT68" i="28"/>
  <c r="JE68" i="28"/>
  <c r="HJ68" i="28"/>
  <c r="MO68" i="28"/>
  <c r="LC68" i="28"/>
  <c r="QG68" i="28"/>
  <c r="RM68" i="28"/>
  <c r="CH68" i="28"/>
  <c r="PV68" i="28"/>
  <c r="KA68" i="28"/>
  <c r="CT68" i="28"/>
  <c r="AY68" i="28"/>
  <c r="HH68" i="28"/>
  <c r="NV68" i="28"/>
  <c r="MJ68" i="28"/>
  <c r="QK68" i="28"/>
  <c r="PH68" i="28"/>
  <c r="PM68" i="28"/>
  <c r="IR68" i="28"/>
  <c r="ID68" i="28"/>
  <c r="CY68" i="28"/>
  <c r="OA68" i="28"/>
  <c r="KS68" i="28"/>
  <c r="IY68" i="28"/>
  <c r="DA68" i="28"/>
  <c r="BF68" i="28"/>
  <c r="GZ68" i="28"/>
  <c r="FE68" i="28"/>
  <c r="QF68" i="28"/>
  <c r="BW68" i="28"/>
  <c r="NJ68" i="28"/>
  <c r="DP68" i="28"/>
  <c r="MP68" i="28"/>
  <c r="BB68" i="28"/>
  <c r="H68" i="28"/>
  <c r="PQ68" i="28"/>
  <c r="EK68" i="28"/>
  <c r="NE68" i="28"/>
  <c r="KB68" i="28"/>
  <c r="QS68" i="28"/>
  <c r="M68" i="28"/>
  <c r="GQ68" i="28"/>
  <c r="PY68" i="28"/>
  <c r="OJ68" i="28"/>
  <c r="NL68" i="28"/>
  <c r="BX68" i="28"/>
  <c r="BA68" i="28"/>
  <c r="KW68" i="28"/>
  <c r="AM68" i="28"/>
  <c r="HD68" i="28"/>
  <c r="GG68" i="28"/>
  <c r="DE68" i="28"/>
  <c r="DN68" i="28"/>
  <c r="NR68" i="28"/>
  <c r="FC68" i="28"/>
  <c r="HL68" i="28"/>
  <c r="NA68" i="28"/>
  <c r="MK68" i="28"/>
  <c r="NZ68" i="28"/>
  <c r="IM68" i="28"/>
  <c r="F68" i="28"/>
  <c r="QY68" i="28"/>
  <c r="EF68" i="28"/>
  <c r="LJ68" i="28"/>
  <c r="JV68" i="28"/>
  <c r="OK68" i="28"/>
  <c r="ND68" i="28"/>
  <c r="FO68" i="28"/>
  <c r="I68" i="28"/>
  <c r="EL68" i="28"/>
  <c r="RR68" i="28"/>
  <c r="LG68" i="28"/>
  <c r="FF68" i="28"/>
  <c r="DK68" i="28"/>
  <c r="JT68" i="28"/>
  <c r="PL68" i="28"/>
  <c r="BL68" i="28"/>
  <c r="E68" i="28"/>
  <c r="QX68" i="28"/>
  <c r="BG68" i="28"/>
  <c r="CW68" i="28"/>
  <c r="JR68" i="28"/>
  <c r="EM68" i="28"/>
  <c r="PG68" i="28"/>
  <c r="MQ68" i="28"/>
  <c r="LH68" i="28"/>
  <c r="FM68" i="28"/>
  <c r="DR68" i="28"/>
  <c r="JL68" i="28"/>
  <c r="HQ68" i="28"/>
  <c r="EY68" i="28"/>
  <c r="OD68" i="28"/>
  <c r="BS68" i="28"/>
  <c r="BE68" i="28"/>
  <c r="NT68" i="28"/>
  <c r="IL68" i="28"/>
  <c r="JO68" i="28"/>
  <c r="FU68" i="28"/>
  <c r="DF68" i="28"/>
  <c r="CE68" i="28"/>
  <c r="RG68" i="28"/>
  <c r="LV68" i="28"/>
  <c r="GL68" i="28"/>
  <c r="OW68" i="28"/>
  <c r="FJ68" i="28"/>
  <c r="RP68" i="28"/>
  <c r="DD68" i="28"/>
  <c r="CG68" i="28"/>
  <c r="MC68" i="28"/>
  <c r="Y68" i="28"/>
  <c r="IJ68" i="28"/>
  <c r="W68" i="28"/>
  <c r="FQ68" i="28"/>
  <c r="FB68" i="28"/>
  <c r="OX68" i="28"/>
  <c r="GI68" i="28"/>
  <c r="JX68" i="28"/>
  <c r="AR68" i="28"/>
  <c r="BJ68" i="28"/>
  <c r="PN68" i="28"/>
  <c r="JS68" i="28"/>
  <c r="CD68" i="28"/>
  <c r="AC68" i="28"/>
  <c r="GR68" i="28"/>
  <c r="NH68" i="28"/>
  <c r="LY68" i="28"/>
  <c r="QA68" i="28"/>
  <c r="OV68" i="28"/>
  <c r="OS68" i="28"/>
  <c r="CV68" i="28"/>
  <c r="FZ68" i="28"/>
  <c r="AS68" i="28"/>
  <c r="MM68" i="28"/>
  <c r="HR68" i="28"/>
  <c r="FW68" i="28"/>
  <c r="P68" i="28"/>
  <c r="RD68" i="28"/>
  <c r="DX68" i="28"/>
  <c r="CC68" i="28"/>
  <c r="JG68" i="28"/>
  <c r="NX68" i="28"/>
  <c r="HM68" i="28"/>
  <c r="LN68" i="28"/>
  <c r="GA68" i="28"/>
  <c r="QM68" i="28"/>
  <c r="OM68" i="28"/>
  <c r="AJ68" i="28"/>
  <c r="HY68" i="28"/>
  <c r="GD68" i="28"/>
  <c r="LP68" i="28"/>
  <c r="KC68" i="28"/>
  <c r="OO68" i="28"/>
  <c r="RL68" i="28"/>
  <c r="IE68" i="28"/>
  <c r="KV68" i="28"/>
  <c r="AN68" i="28"/>
  <c r="PF68" i="28"/>
  <c r="GB68" i="28"/>
  <c r="OL68" i="28"/>
  <c r="KH68" i="28"/>
  <c r="LS68" i="28"/>
  <c r="IG68" i="28"/>
  <c r="QU68" i="28"/>
  <c r="KU68" i="28"/>
  <c r="IO68" i="28"/>
  <c r="AV68" i="28"/>
  <c r="PU68" i="28"/>
  <c r="EJ68" i="28"/>
  <c r="DM68" i="28"/>
  <c r="NI68" i="28"/>
  <c r="J68" i="28"/>
  <c r="JP68" i="28"/>
  <c r="AO68" i="28"/>
  <c r="HU68" i="28"/>
  <c r="GH68" i="28"/>
  <c r="QD68" i="28"/>
  <c r="HO68" i="28"/>
  <c r="BQ68" i="28"/>
  <c r="O68" i="28"/>
  <c r="DV68" i="28"/>
  <c r="RB68" i="28"/>
  <c r="KY68" i="28"/>
  <c r="EP68" i="28"/>
  <c r="CU68" i="28"/>
  <c r="JD68" i="28"/>
  <c r="PB68" i="28"/>
  <c r="AT68" i="28"/>
  <c r="RQ68" i="28"/>
  <c r="QN68" i="28"/>
  <c r="RY68" i="28"/>
  <c r="HT68" i="28"/>
  <c r="HV68" i="28"/>
  <c r="CI68" i="28"/>
  <c r="NS68" i="28"/>
  <c r="KD68" i="28"/>
  <c r="II68" i="28"/>
  <c r="CK68" i="28"/>
  <c r="AL68" i="28"/>
  <c r="GJ68" i="28"/>
  <c r="EO68" i="28"/>
  <c r="PJ68" i="28"/>
  <c r="RF68" i="28"/>
  <c r="KO68" i="28"/>
  <c r="NB68" i="28"/>
  <c r="HW68" i="28"/>
  <c r="RS68" i="28"/>
  <c r="QC68" i="28"/>
  <c r="CZ68" i="28"/>
  <c r="KK68" i="28"/>
  <c r="IP68" i="28"/>
  <c r="NN68" i="28"/>
  <c r="MB68" i="28"/>
  <c r="RW68" i="28"/>
  <c r="MH68" i="28"/>
  <c r="NC68" i="28"/>
  <c r="RX68" i="28"/>
  <c r="PP68" i="28"/>
  <c r="DG68" i="28"/>
  <c r="DQ68" i="28"/>
  <c r="QZ68" i="28"/>
  <c r="QT68" i="28"/>
  <c r="IN68" i="28"/>
  <c r="QB68" i="28"/>
  <c r="BD68" i="28"/>
  <c r="CR68" i="28"/>
  <c r="MA68" i="28"/>
  <c r="NM68" i="28"/>
  <c r="J97" i="28"/>
  <c r="RO68" i="28"/>
  <c r="D97" i="28"/>
  <c r="FP68" i="28"/>
  <c r="ES68" i="28"/>
  <c r="AH68" i="28"/>
  <c r="AZ68" i="28"/>
  <c r="U68" i="28"/>
  <c r="BP68" i="28"/>
  <c r="JI68" i="28"/>
  <c r="HN68" i="28"/>
  <c r="RJ68" i="28"/>
  <c r="PD68" i="28"/>
  <c r="EC68" i="28"/>
  <c r="BH68" i="28"/>
  <c r="FR68" i="28"/>
  <c r="AI68" i="28"/>
  <c r="ME68" i="28"/>
  <c r="HB68" i="28"/>
  <c r="FG68" i="28"/>
  <c r="LI68" i="28"/>
  <c r="QR68" i="28"/>
  <c r="DH68" i="28"/>
  <c r="BM68" i="28"/>
  <c r="EI68" i="28"/>
  <c r="MY68" i="28"/>
  <c r="BY68" i="28"/>
  <c r="JJ68" i="28"/>
  <c r="EE68" i="28"/>
  <c r="OY68" i="28"/>
  <c r="MF68" i="28"/>
  <c r="KT68" i="28"/>
  <c r="EW68" i="28"/>
  <c r="DB68" i="28"/>
  <c r="IV68" i="28"/>
  <c r="HA68" i="28"/>
  <c r="S68" i="28"/>
  <c r="NF68" i="28"/>
  <c r="L68" i="28"/>
  <c r="OP68" i="28"/>
  <c r="JC68" i="28"/>
  <c r="AX68" i="28"/>
  <c r="RU68" i="28"/>
  <c r="FL68" i="28"/>
  <c r="MI68" i="28"/>
  <c r="KZ68" i="28"/>
  <c r="PE68" i="28"/>
  <c r="OB68" i="28"/>
  <c r="MV68" i="28"/>
  <c r="PA68" i="28"/>
  <c r="SA68" i="28"/>
  <c r="JF68" i="28"/>
  <c r="PC68" i="28"/>
  <c r="JK68" i="28"/>
  <c r="MW68" i="28"/>
  <c r="NW68" i="28"/>
  <c r="EU68" i="28"/>
  <c r="GC68" i="28"/>
  <c r="JW68" i="28"/>
  <c r="GT68" i="28"/>
  <c r="RT68" i="28"/>
  <c r="PK68" i="28"/>
  <c r="LW68" i="28"/>
  <c r="P97" i="28"/>
  <c r="NG68" i="28"/>
  <c r="AE68" i="28"/>
  <c r="GV68" i="28"/>
  <c r="FY68" i="28"/>
  <c r="BR68" i="28"/>
  <c r="CF68" i="28"/>
  <c r="BI68" i="28"/>
  <c r="EB68" i="28"/>
  <c r="LE68" i="28"/>
  <c r="IT68" i="28"/>
  <c r="X68" i="28"/>
  <c r="AU68" i="28"/>
  <c r="GO68" i="28"/>
  <c r="GF68" i="28"/>
  <c r="HF68" i="28"/>
  <c r="CA68" i="28"/>
  <c r="NK68" i="28"/>
  <c r="JN68" i="28"/>
  <c r="HS68" i="28"/>
  <c r="BU68" i="28"/>
  <c r="R68" i="28"/>
  <c r="FT68" i="28"/>
  <c r="DY68" i="28"/>
  <c r="ON68" i="28"/>
  <c r="QJ68" i="28"/>
  <c r="GW68" i="28"/>
  <c r="KX68" i="28"/>
  <c r="FS68" i="28"/>
  <c r="QE68" i="28"/>
  <c r="OC68" i="28"/>
  <c r="N68" i="28"/>
  <c r="HI68" i="28"/>
  <c r="FN68" i="28"/>
  <c r="LB68" i="28"/>
  <c r="JM68" i="28"/>
  <c r="NU68" i="28"/>
  <c r="QP68" i="28"/>
  <c r="CP68" i="28"/>
  <c r="QL68" i="28"/>
  <c r="KI68" i="28"/>
  <c r="DJ68" i="28"/>
  <c r="BO68" i="28"/>
  <c r="HX68" i="28"/>
  <c r="OF68" i="28"/>
  <c r="MX68" i="28"/>
  <c r="QW68" i="28"/>
  <c r="PR68" i="28"/>
  <c r="QI68" i="28"/>
  <c r="FH68" i="28"/>
  <c r="IX68" i="28"/>
  <c r="FD68" i="28"/>
  <c r="LT68" i="28"/>
  <c r="OI68" i="28"/>
  <c r="BV68" i="28"/>
  <c r="GU68" i="28"/>
  <c r="KQ68" i="28"/>
  <c r="OR68" i="28"/>
  <c r="RE68" i="28"/>
  <c r="KR68" i="28"/>
  <c r="QQ68" i="28"/>
  <c r="LZ68" i="28"/>
  <c r="LA68" i="28"/>
  <c r="C17" i="30"/>
  <c r="HA67" i="30" s="1"/>
  <c r="BA20" i="17"/>
  <c r="AA86" i="28"/>
  <c r="AB86" i="28"/>
  <c r="AC86" i="28"/>
  <c r="W86" i="28"/>
  <c r="X86" i="28"/>
  <c r="Y86" i="28"/>
  <c r="Z86" i="28"/>
  <c r="AY7" i="10"/>
  <c r="S39" i="26"/>
  <c r="AT26" i="35"/>
  <c r="D82" i="28"/>
  <c r="AC82" i="28"/>
  <c r="F82" i="28"/>
  <c r="AA82" i="28"/>
  <c r="E82" i="28"/>
  <c r="AB82" i="28"/>
  <c r="AC89" i="28"/>
  <c r="Y89" i="28"/>
  <c r="Z89" i="28"/>
  <c r="X89" i="28"/>
  <c r="AA89" i="28"/>
  <c r="W89" i="28"/>
  <c r="AB89" i="28"/>
  <c r="Y88" i="28"/>
  <c r="AA88" i="28"/>
  <c r="AB88" i="28"/>
  <c r="Z88" i="28"/>
  <c r="AC88" i="28"/>
  <c r="AC91" i="28"/>
  <c r="Y17" i="10" l="1"/>
  <c r="I3" i="5"/>
  <c r="F2" i="29"/>
  <c r="RA52" i="28"/>
  <c r="RP52" i="28"/>
  <c r="D52" i="28"/>
  <c r="E52" i="28"/>
  <c r="M52" i="28"/>
  <c r="U52" i="28"/>
  <c r="AC52" i="28"/>
  <c r="AK52" i="28"/>
  <c r="AS52" i="28"/>
  <c r="BA52" i="28"/>
  <c r="BI52" i="28"/>
  <c r="BQ52" i="28"/>
  <c r="BY52" i="28"/>
  <c r="CG52" i="28"/>
  <c r="CO52" i="28"/>
  <c r="CW52" i="28"/>
  <c r="DE52" i="28"/>
  <c r="DM52" i="28"/>
  <c r="DU52" i="28"/>
  <c r="EC52" i="28"/>
  <c r="EK52" i="28"/>
  <c r="ES52" i="28"/>
  <c r="FA52" i="28"/>
  <c r="FI52" i="28"/>
  <c r="FQ52" i="28"/>
  <c r="FY52" i="28"/>
  <c r="GG52" i="28"/>
  <c r="GO52" i="28"/>
  <c r="GW52" i="28"/>
  <c r="HE52" i="28"/>
  <c r="HM52" i="28"/>
  <c r="HU52" i="28"/>
  <c r="IC52" i="28"/>
  <c r="IK52" i="28"/>
  <c r="IS52" i="28"/>
  <c r="JA52" i="28"/>
  <c r="JI52" i="28"/>
  <c r="JQ52" i="28"/>
  <c r="JY52" i="28"/>
  <c r="KG52" i="28"/>
  <c r="KO52" i="28"/>
  <c r="KW52" i="28"/>
  <c r="LE52" i="28"/>
  <c r="LM52" i="28"/>
  <c r="LU52" i="28"/>
  <c r="MC52" i="28"/>
  <c r="MK52" i="28"/>
  <c r="MS52" i="28"/>
  <c r="NA52" i="28"/>
  <c r="NI52" i="28"/>
  <c r="NQ52" i="28"/>
  <c r="NY52" i="28"/>
  <c r="OG52" i="28"/>
  <c r="OO52" i="28"/>
  <c r="OW52" i="28"/>
  <c r="PE52" i="28"/>
  <c r="PM52" i="28"/>
  <c r="PU52" i="28"/>
  <c r="QC52" i="28"/>
  <c r="QK52" i="28"/>
  <c r="QS52" i="28"/>
  <c r="QT52" i="28"/>
  <c r="RI52" i="28"/>
  <c r="RQ52" i="28"/>
  <c r="RY52" i="28"/>
  <c r="F52" i="28"/>
  <c r="N52" i="28"/>
  <c r="V52" i="28"/>
  <c r="AD52" i="28"/>
  <c r="AL52" i="28"/>
  <c r="AT52" i="28"/>
  <c r="BB52" i="28"/>
  <c r="BJ52" i="28"/>
  <c r="BR52" i="28"/>
  <c r="BZ52" i="28"/>
  <c r="CH52" i="28"/>
  <c r="CP52" i="28"/>
  <c r="CX52" i="28"/>
  <c r="DF52" i="28"/>
  <c r="DN52" i="28"/>
  <c r="DV52" i="28"/>
  <c r="ED52" i="28"/>
  <c r="EL52" i="28"/>
  <c r="ET52" i="28"/>
  <c r="FB52" i="28"/>
  <c r="FJ52" i="28"/>
  <c r="FR52" i="28"/>
  <c r="FZ52" i="28"/>
  <c r="GH52" i="28"/>
  <c r="GP52" i="28"/>
  <c r="GX52" i="28"/>
  <c r="HF52" i="28"/>
  <c r="HN52" i="28"/>
  <c r="HV52" i="28"/>
  <c r="ID52" i="28"/>
  <c r="IL52" i="28"/>
  <c r="IT52" i="28"/>
  <c r="JB52" i="28"/>
  <c r="JJ52" i="28"/>
  <c r="JR52" i="28"/>
  <c r="JZ52" i="28"/>
  <c r="KH52" i="28"/>
  <c r="KP52" i="28"/>
  <c r="KX52" i="28"/>
  <c r="LF52" i="28"/>
  <c r="LN52" i="28"/>
  <c r="LV52" i="28"/>
  <c r="MD52" i="28"/>
  <c r="ML52" i="28"/>
  <c r="MT52" i="28"/>
  <c r="NB52" i="28"/>
  <c r="NJ52" i="28"/>
  <c r="NR52" i="28"/>
  <c r="NZ52" i="28"/>
  <c r="OH52" i="28"/>
  <c r="OP52" i="28"/>
  <c r="OX52" i="28"/>
  <c r="PF52" i="28"/>
  <c r="PN52" i="28"/>
  <c r="PV52" i="28"/>
  <c r="QD52" i="28"/>
  <c r="QL52" i="28"/>
  <c r="IZ52" i="28"/>
  <c r="RB52" i="28"/>
  <c r="RJ52" i="28"/>
  <c r="RR52" i="28"/>
  <c r="RZ52" i="28"/>
  <c r="G52" i="28"/>
  <c r="O52" i="28"/>
  <c r="W52" i="28"/>
  <c r="AE52" i="28"/>
  <c r="AM52" i="28"/>
  <c r="AU52" i="28"/>
  <c r="BC52" i="28"/>
  <c r="BK52" i="28"/>
  <c r="BS52" i="28"/>
  <c r="CA52" i="28"/>
  <c r="CI52" i="28"/>
  <c r="CQ52" i="28"/>
  <c r="CY52" i="28"/>
  <c r="DG52" i="28"/>
  <c r="DO52" i="28"/>
  <c r="DW52" i="28"/>
  <c r="EE52" i="28"/>
  <c r="EM52" i="28"/>
  <c r="EU52" i="28"/>
  <c r="FC52" i="28"/>
  <c r="FK52" i="28"/>
  <c r="FS52" i="28"/>
  <c r="GA52" i="28"/>
  <c r="GI52" i="28"/>
  <c r="GQ52" i="28"/>
  <c r="GY52" i="28"/>
  <c r="HG52" i="28"/>
  <c r="HO52" i="28"/>
  <c r="HW52" i="28"/>
  <c r="IE52" i="28"/>
  <c r="IM52" i="28"/>
  <c r="IU52" i="28"/>
  <c r="JC52" i="28"/>
  <c r="JK52" i="28"/>
  <c r="JS52" i="28"/>
  <c r="KA52" i="28"/>
  <c r="KI52" i="28"/>
  <c r="KQ52" i="28"/>
  <c r="KY52" i="28"/>
  <c r="LG52" i="28"/>
  <c r="LO52" i="28"/>
  <c r="LW52" i="28"/>
  <c r="ME52" i="28"/>
  <c r="MM52" i="28"/>
  <c r="MU52" i="28"/>
  <c r="NC52" i="28"/>
  <c r="NK52" i="28"/>
  <c r="NS52" i="28"/>
  <c r="OA52" i="28"/>
  <c r="OI52" i="28"/>
  <c r="OQ52" i="28"/>
  <c r="OY52" i="28"/>
  <c r="PG52" i="28"/>
  <c r="PO52" i="28"/>
  <c r="PW52" i="28"/>
  <c r="QE52" i="28"/>
  <c r="QM52" i="28"/>
  <c r="QU52" i="28"/>
  <c r="RC52" i="28"/>
  <c r="RK52" i="28"/>
  <c r="RS52" i="28"/>
  <c r="SA52" i="28"/>
  <c r="H52" i="28"/>
  <c r="P52" i="28"/>
  <c r="X52" i="28"/>
  <c r="AF52" i="28"/>
  <c r="AN52" i="28"/>
  <c r="AV52" i="28"/>
  <c r="BD52" i="28"/>
  <c r="BL52" i="28"/>
  <c r="BT52" i="28"/>
  <c r="CB52" i="28"/>
  <c r="CJ52" i="28"/>
  <c r="CR52" i="28"/>
  <c r="CZ52" i="28"/>
  <c r="DH52" i="28"/>
  <c r="DP52" i="28"/>
  <c r="DX52" i="28"/>
  <c r="EF52" i="28"/>
  <c r="EN52" i="28"/>
  <c r="EV52" i="28"/>
  <c r="FD52" i="28"/>
  <c r="FL52" i="28"/>
  <c r="FT52" i="28"/>
  <c r="GB52" i="28"/>
  <c r="GJ52" i="28"/>
  <c r="GR52" i="28"/>
  <c r="GZ52" i="28"/>
  <c r="HH52" i="28"/>
  <c r="HP52" i="28"/>
  <c r="HX52" i="28"/>
  <c r="IF52" i="28"/>
  <c r="IN52" i="28"/>
  <c r="IV52" i="28"/>
  <c r="JD52" i="28"/>
  <c r="JL52" i="28"/>
  <c r="JT52" i="28"/>
  <c r="KB52" i="28"/>
  <c r="KJ52" i="28"/>
  <c r="KR52" i="28"/>
  <c r="KZ52" i="28"/>
  <c r="LH52" i="28"/>
  <c r="LP52" i="28"/>
  <c r="LX52" i="28"/>
  <c r="MF52" i="28"/>
  <c r="MN52" i="28"/>
  <c r="MV52" i="28"/>
  <c r="ND52" i="28"/>
  <c r="NL52" i="28"/>
  <c r="NT52" i="28"/>
  <c r="OB52" i="28"/>
  <c r="OJ52" i="28"/>
  <c r="OR52" i="28"/>
  <c r="OZ52" i="28"/>
  <c r="PH52" i="28"/>
  <c r="PP52" i="28"/>
  <c r="PX52" i="28"/>
  <c r="QF52" i="28"/>
  <c r="QN52" i="28"/>
  <c r="QV52" i="28"/>
  <c r="RD52" i="28"/>
  <c r="RL52" i="28"/>
  <c r="RT52" i="28"/>
  <c r="I52" i="28"/>
  <c r="Q52" i="28"/>
  <c r="Y52" i="28"/>
  <c r="AG52" i="28"/>
  <c r="AO52" i="28"/>
  <c r="AW52" i="28"/>
  <c r="BE52" i="28"/>
  <c r="BM52" i="28"/>
  <c r="BU52" i="28"/>
  <c r="CC52" i="28"/>
  <c r="CK52" i="28"/>
  <c r="CS52" i="28"/>
  <c r="DA52" i="28"/>
  <c r="DI52" i="28"/>
  <c r="DQ52" i="28"/>
  <c r="DY52" i="28"/>
  <c r="EG52" i="28"/>
  <c r="EO52" i="28"/>
  <c r="EW52" i="28"/>
  <c r="FE52" i="28"/>
  <c r="FM52" i="28"/>
  <c r="FU52" i="28"/>
  <c r="GC52" i="28"/>
  <c r="GK52" i="28"/>
  <c r="GS52" i="28"/>
  <c r="HA52" i="28"/>
  <c r="HI52" i="28"/>
  <c r="HQ52" i="28"/>
  <c r="HY52" i="28"/>
  <c r="IG52" i="28"/>
  <c r="IO52" i="28"/>
  <c r="IW52" i="28"/>
  <c r="JE52" i="28"/>
  <c r="JM52" i="28"/>
  <c r="JU52" i="28"/>
  <c r="KC52" i="28"/>
  <c r="KK52" i="28"/>
  <c r="KS52" i="28"/>
  <c r="LA52" i="28"/>
  <c r="LI52" i="28"/>
  <c r="LQ52" i="28"/>
  <c r="LY52" i="28"/>
  <c r="MG52" i="28"/>
  <c r="MO52" i="28"/>
  <c r="MW52" i="28"/>
  <c r="NE52" i="28"/>
  <c r="NM52" i="28"/>
  <c r="NU52" i="28"/>
  <c r="OC52" i="28"/>
  <c r="OK52" i="28"/>
  <c r="OS52" i="28"/>
  <c r="PA52" i="28"/>
  <c r="PI52" i="28"/>
  <c r="PQ52" i="28"/>
  <c r="PY52" i="28"/>
  <c r="QG52" i="28"/>
  <c r="QO52" i="28"/>
  <c r="QW52" i="28"/>
  <c r="RE52" i="28"/>
  <c r="RM52" i="28"/>
  <c r="RU52" i="28"/>
  <c r="K52" i="28"/>
  <c r="S52" i="28"/>
  <c r="AA52" i="28"/>
  <c r="AI52" i="28"/>
  <c r="AQ52" i="28"/>
  <c r="AY52" i="28"/>
  <c r="BG52" i="28"/>
  <c r="BO52" i="28"/>
  <c r="BW52" i="28"/>
  <c r="CE52" i="28"/>
  <c r="CM52" i="28"/>
  <c r="CU52" i="28"/>
  <c r="DC52" i="28"/>
  <c r="DK52" i="28"/>
  <c r="DS52" i="28"/>
  <c r="EA52" i="28"/>
  <c r="EI52" i="28"/>
  <c r="EQ52" i="28"/>
  <c r="EY52" i="28"/>
  <c r="FG52" i="28"/>
  <c r="FO52" i="28"/>
  <c r="FW52" i="28"/>
  <c r="GE52" i="28"/>
  <c r="GM52" i="28"/>
  <c r="GU52" i="28"/>
  <c r="HC52" i="28"/>
  <c r="HK52" i="28"/>
  <c r="HS52" i="28"/>
  <c r="IA52" i="28"/>
  <c r="II52" i="28"/>
  <c r="IQ52" i="28"/>
  <c r="IY52" i="28"/>
  <c r="JG52" i="28"/>
  <c r="JO52" i="28"/>
  <c r="JW52" i="28"/>
  <c r="KE52" i="28"/>
  <c r="KM52" i="28"/>
  <c r="KU52" i="28"/>
  <c r="LC52" i="28"/>
  <c r="LK52" i="28"/>
  <c r="LS52" i="28"/>
  <c r="MA52" i="28"/>
  <c r="MI52" i="28"/>
  <c r="MQ52" i="28"/>
  <c r="MY52" i="28"/>
  <c r="NG52" i="28"/>
  <c r="NO52" i="28"/>
  <c r="NW52" i="28"/>
  <c r="OE52" i="28"/>
  <c r="OM52" i="28"/>
  <c r="OU52" i="28"/>
  <c r="PC52" i="28"/>
  <c r="PK52" i="28"/>
  <c r="PS52" i="28"/>
  <c r="QA52" i="28"/>
  <c r="QI52" i="28"/>
  <c r="QQ52" i="28"/>
  <c r="QY52" i="28"/>
  <c r="RG52" i="28"/>
  <c r="RO52" i="28"/>
  <c r="J52" i="28"/>
  <c r="AP52" i="28"/>
  <c r="BV52" i="28"/>
  <c r="DB52" i="28"/>
  <c r="EH52" i="28"/>
  <c r="FN52" i="28"/>
  <c r="GT52" i="28"/>
  <c r="HZ52" i="28"/>
  <c r="JF52" i="28"/>
  <c r="KL52" i="28"/>
  <c r="LR52" i="28"/>
  <c r="MX52" i="28"/>
  <c r="OD52" i="28"/>
  <c r="PJ52" i="28"/>
  <c r="QP52" i="28"/>
  <c r="RV52" i="28"/>
  <c r="L52" i="28"/>
  <c r="AR52" i="28"/>
  <c r="BX52" i="28"/>
  <c r="DD52" i="28"/>
  <c r="EJ52" i="28"/>
  <c r="FP52" i="28"/>
  <c r="GV52" i="28"/>
  <c r="IB52" i="28"/>
  <c r="JH52" i="28"/>
  <c r="KN52" i="28"/>
  <c r="LT52" i="28"/>
  <c r="MZ52" i="28"/>
  <c r="OF52" i="28"/>
  <c r="PL52" i="28"/>
  <c r="QR52" i="28"/>
  <c r="RW52" i="28"/>
  <c r="R52" i="28"/>
  <c r="AX52" i="28"/>
  <c r="CD52" i="28"/>
  <c r="DJ52" i="28"/>
  <c r="EP52" i="28"/>
  <c r="FV52" i="28"/>
  <c r="HB52" i="28"/>
  <c r="IH52" i="28"/>
  <c r="JN52" i="28"/>
  <c r="KT52" i="28"/>
  <c r="LZ52" i="28"/>
  <c r="NF52" i="28"/>
  <c r="OL52" i="28"/>
  <c r="PR52" i="28"/>
  <c r="QX52" i="28"/>
  <c r="RX52" i="28"/>
  <c r="T52" i="28"/>
  <c r="AZ52" i="28"/>
  <c r="CF52" i="28"/>
  <c r="DL52" i="28"/>
  <c r="ER52" i="28"/>
  <c r="FX52" i="28"/>
  <c r="HD52" i="28"/>
  <c r="IJ52" i="28"/>
  <c r="JP52" i="28"/>
  <c r="KV52" i="28"/>
  <c r="MB52" i="28"/>
  <c r="NH52" i="28"/>
  <c r="ON52" i="28"/>
  <c r="PT52" i="28"/>
  <c r="QZ52" i="28"/>
  <c r="Z52" i="28"/>
  <c r="BF52" i="28"/>
  <c r="CL52" i="28"/>
  <c r="DR52" i="28"/>
  <c r="EX52" i="28"/>
  <c r="GD52" i="28"/>
  <c r="HJ52" i="28"/>
  <c r="IP52" i="28"/>
  <c r="JV52" i="28"/>
  <c r="LB52" i="28"/>
  <c r="MH52" i="28"/>
  <c r="NN52" i="28"/>
  <c r="OT52" i="28"/>
  <c r="PZ52" i="28"/>
  <c r="RF52" i="28"/>
  <c r="AB52" i="28"/>
  <c r="BH52" i="28"/>
  <c r="CN52" i="28"/>
  <c r="DT52" i="28"/>
  <c r="EZ52" i="28"/>
  <c r="GF52" i="28"/>
  <c r="HL52" i="28"/>
  <c r="IR52" i="28"/>
  <c r="JX52" i="28"/>
  <c r="LD52" i="28"/>
  <c r="MJ52" i="28"/>
  <c r="NP52" i="28"/>
  <c r="OV52" i="28"/>
  <c r="QB52" i="28"/>
  <c r="RH52" i="28"/>
  <c r="AH52" i="28"/>
  <c r="BN52" i="28"/>
  <c r="CT52" i="28"/>
  <c r="DZ52" i="28"/>
  <c r="FF52" i="28"/>
  <c r="GL52" i="28"/>
  <c r="HR52" i="28"/>
  <c r="IX52" i="28"/>
  <c r="KD52" i="28"/>
  <c r="LJ52" i="28"/>
  <c r="MP52" i="28"/>
  <c r="NV52" i="28"/>
  <c r="PB52" i="28"/>
  <c r="QH52" i="28"/>
  <c r="RN52" i="28"/>
  <c r="AJ52" i="28"/>
  <c r="KF52" i="28"/>
  <c r="BP52" i="28"/>
  <c r="LL52" i="28"/>
  <c r="CV52" i="28"/>
  <c r="MR52" i="28"/>
  <c r="EB52" i="28"/>
  <c r="NX52" i="28"/>
  <c r="FH52" i="28"/>
  <c r="PD52" i="28"/>
  <c r="GN52" i="28"/>
  <c r="QJ52" i="28"/>
  <c r="HT52" i="28"/>
  <c r="IE96" i="38"/>
  <c r="ON96" i="38"/>
  <c r="EI96" i="38"/>
  <c r="QG96" i="38"/>
  <c r="IJ96" i="38"/>
  <c r="RZ96" i="38"/>
  <c r="NE96" i="38"/>
  <c r="RW67" i="38"/>
  <c r="MI67" i="38"/>
  <c r="GU67" i="38"/>
  <c r="MX67" i="38"/>
  <c r="GW67" i="38"/>
  <c r="BG67" i="38"/>
  <c r="OH67" i="38"/>
  <c r="IG67" i="38"/>
  <c r="CN67" i="38"/>
  <c r="PA67" i="38"/>
  <c r="HU67" i="38"/>
  <c r="AZ67" i="38"/>
  <c r="MY67" i="38"/>
  <c r="FR67" i="38"/>
  <c r="RR67" i="38"/>
  <c r="KL67" i="38"/>
  <c r="DK67" i="38"/>
  <c r="PE67" i="38"/>
  <c r="HY67" i="38"/>
  <c r="PS67" i="38"/>
  <c r="IM67" i="38"/>
  <c r="BQ67" i="38"/>
  <c r="KS67" i="38"/>
  <c r="N67" i="38"/>
  <c r="GN67" i="38"/>
  <c r="OV67" i="38"/>
  <c r="CS67" i="38"/>
  <c r="KO67" i="38"/>
  <c r="F67" i="38"/>
  <c r="GH67" i="38"/>
  <c r="OJ67" i="38"/>
  <c r="CL67" i="38"/>
  <c r="KD67" i="38"/>
  <c r="RI67" i="38"/>
  <c r="FB67" i="38"/>
  <c r="MB67" i="38"/>
  <c r="AO67" i="38"/>
  <c r="GY67" i="38"/>
  <c r="PR67" i="38"/>
  <c r="NA67" i="38"/>
  <c r="AE67" i="38"/>
  <c r="QB96" i="38"/>
  <c r="FW96" i="38"/>
  <c r="MF96" i="38"/>
  <c r="CA96" i="38"/>
  <c r="NY96" i="38"/>
  <c r="GB96" i="38"/>
  <c r="PR96" i="38"/>
  <c r="RA96" i="38"/>
  <c r="RK67" i="38"/>
  <c r="LW67" i="38"/>
  <c r="GI67" i="38"/>
  <c r="MK67" i="38"/>
  <c r="GJ67" i="38"/>
  <c r="AU67" i="38"/>
  <c r="NU67" i="38"/>
  <c r="HT67" i="38"/>
  <c r="CB67" i="38"/>
  <c r="OL67" i="38"/>
  <c r="HD67" i="38"/>
  <c r="AL67" i="38"/>
  <c r="MH67" i="38"/>
  <c r="FD67" i="38"/>
  <c r="RC67" i="38"/>
  <c r="JV67" i="38"/>
  <c r="CW67" i="38"/>
  <c r="OO67" i="38"/>
  <c r="HI67" i="38"/>
  <c r="PD67" i="38"/>
  <c r="HX67" i="38"/>
  <c r="BB67" i="38"/>
  <c r="JU67" i="38"/>
  <c r="RZ67" i="38"/>
  <c r="FP67" i="38"/>
  <c r="NR67" i="38"/>
  <c r="BX67" i="38"/>
  <c r="JL67" i="38"/>
  <c r="RQ67" i="38"/>
  <c r="FG67" i="38"/>
  <c r="NL67" i="38"/>
  <c r="BO67" i="38"/>
  <c r="JE67" i="38"/>
  <c r="QG67" i="38"/>
  <c r="ED67" i="38"/>
  <c r="LD67" i="38"/>
  <c r="S67" i="38"/>
  <c r="FV67" i="38"/>
  <c r="JM67" i="38"/>
  <c r="GT67" i="38"/>
  <c r="RE67" i="38"/>
  <c r="NT96" i="38"/>
  <c r="DO96" i="38"/>
  <c r="JX96" i="38"/>
  <c r="G96" i="38"/>
  <c r="LQ96" i="38"/>
  <c r="DT96" i="38"/>
  <c r="NJ96" i="38"/>
  <c r="DE96" i="38"/>
  <c r="QY67" i="38"/>
  <c r="LK67" i="38"/>
  <c r="RY67" i="38"/>
  <c r="LX67" i="38"/>
  <c r="FW67" i="38"/>
  <c r="AI67" i="38"/>
  <c r="NH67" i="38"/>
  <c r="HF67" i="38"/>
  <c r="BP67" i="38"/>
  <c r="NV67" i="38"/>
  <c r="GO67" i="38"/>
  <c r="X67" i="38"/>
  <c r="LR67" i="38"/>
  <c r="EP67" i="38"/>
  <c r="QN67" i="38"/>
  <c r="JF67" i="38"/>
  <c r="CI67" i="38"/>
  <c r="NZ67" i="38"/>
  <c r="GR67" i="38"/>
  <c r="ON67" i="38"/>
  <c r="HH67" i="38"/>
  <c r="AN67" i="38"/>
  <c r="IU67" i="38"/>
  <c r="QW67" i="38"/>
  <c r="ER67" i="38"/>
  <c r="MQ67" i="38"/>
  <c r="BA67" i="38"/>
  <c r="II67" i="38"/>
  <c r="QQ67" i="38"/>
  <c r="EG67" i="38"/>
  <c r="ML67" i="38"/>
  <c r="AV67" i="38"/>
  <c r="ID67" i="38"/>
  <c r="PJ67" i="38"/>
  <c r="DD67" i="38"/>
  <c r="KB67" i="38"/>
  <c r="RF67" i="38"/>
  <c r="EU67" i="38"/>
  <c r="DP67" i="38"/>
  <c r="BI67" i="38"/>
  <c r="KV67" i="38"/>
  <c r="LL96" i="38"/>
  <c r="BG96" i="38"/>
  <c r="HP96" i="38"/>
  <c r="RF96" i="38"/>
  <c r="JI96" i="38"/>
  <c r="BL96" i="38"/>
  <c r="LB96" i="38"/>
  <c r="KW96" i="38"/>
  <c r="QM67" i="38"/>
  <c r="KY67" i="38"/>
  <c r="RL67" i="38"/>
  <c r="LJ67" i="38"/>
  <c r="FK67" i="38"/>
  <c r="W67" i="38"/>
  <c r="MT67" i="38"/>
  <c r="GS67" i="38"/>
  <c r="BD67" i="38"/>
  <c r="NE67" i="38"/>
  <c r="FZ67" i="38"/>
  <c r="I67" i="38"/>
  <c r="LC67" i="38"/>
  <c r="EB67" i="38"/>
  <c r="PW67" i="38"/>
  <c r="IP67" i="38"/>
  <c r="BU67" i="38"/>
  <c r="NJ67" i="38"/>
  <c r="GC67" i="38"/>
  <c r="NY67" i="38"/>
  <c r="GQ67" i="38"/>
  <c r="Z67" i="38"/>
  <c r="HQ67" i="38"/>
  <c r="PZ67" i="38"/>
  <c r="DR67" i="38"/>
  <c r="LS67" i="38"/>
  <c r="AG67" i="38"/>
  <c r="HK67" i="38"/>
  <c r="PN67" i="38"/>
  <c r="DJ67" i="38"/>
  <c r="LH67" i="38"/>
  <c r="Y67" i="38"/>
  <c r="HB67" i="38"/>
  <c r="OG67" i="38"/>
  <c r="CH67" i="38"/>
  <c r="IY67" i="38"/>
  <c r="QD67" i="38"/>
  <c r="DY67" i="38"/>
  <c r="OZ67" i="38"/>
  <c r="MO67" i="38"/>
  <c r="ET67" i="38"/>
  <c r="JD96" i="38"/>
  <c r="QL96" i="38"/>
  <c r="FH96" i="38"/>
  <c r="OX96" i="38"/>
  <c r="HA96" i="38"/>
  <c r="D96" i="38"/>
  <c r="IT96" i="38"/>
  <c r="OS96" i="38"/>
  <c r="QA67" i="38"/>
  <c r="KM67" i="38"/>
  <c r="QX67" i="38"/>
  <c r="KW67" i="38"/>
  <c r="EY67" i="38"/>
  <c r="K67" i="38"/>
  <c r="MG67" i="38"/>
  <c r="GF67" i="38"/>
  <c r="AR67" i="38"/>
  <c r="MP67" i="38"/>
  <c r="FL67" i="38"/>
  <c r="RS67" i="38"/>
  <c r="KN67" i="38"/>
  <c r="DM67" i="38"/>
  <c r="PG67" i="38"/>
  <c r="IA67" i="38"/>
  <c r="BF67" i="38"/>
  <c r="MS67" i="38"/>
  <c r="FO67" i="38"/>
  <c r="NI67" i="38"/>
  <c r="GB67" i="38"/>
  <c r="L67" i="38"/>
  <c r="GP67" i="38"/>
  <c r="OW67" i="38"/>
  <c r="CU67" i="38"/>
  <c r="KQ67" i="38"/>
  <c r="J67" i="38"/>
  <c r="GK67" i="38"/>
  <c r="OM67" i="38"/>
  <c r="CM67" i="38"/>
  <c r="KF67" i="38"/>
  <c r="D67" i="38"/>
  <c r="GA67" i="38"/>
  <c r="ND67" i="38"/>
  <c r="BL67" i="38"/>
  <c r="HZ67" i="38"/>
  <c r="PB67" i="38"/>
  <c r="DA67" i="38"/>
  <c r="IV67" i="38"/>
  <c r="GL67" i="38"/>
  <c r="Q67" i="38"/>
  <c r="GV96" i="38"/>
  <c r="OD96" i="38"/>
  <c r="CZ96" i="38"/>
  <c r="MP96" i="38"/>
  <c r="ES96" i="38"/>
  <c r="QQ96" i="38"/>
  <c r="GL96" i="38"/>
  <c r="AW96" i="38"/>
  <c r="PO67" i="38"/>
  <c r="KA67" i="38"/>
  <c r="QK67" i="38"/>
  <c r="KJ67" i="38"/>
  <c r="EM67" i="38"/>
  <c r="RU67" i="38"/>
  <c r="LT67" i="38"/>
  <c r="FT67" i="38"/>
  <c r="AF67" i="38"/>
  <c r="MA67" i="38"/>
  <c r="EW67" i="38"/>
  <c r="RD67" i="38"/>
  <c r="JX67" i="38"/>
  <c r="CX67" i="38"/>
  <c r="OR67" i="38"/>
  <c r="HL67" i="38"/>
  <c r="AQ67" i="38"/>
  <c r="MD67" i="38"/>
  <c r="FA67" i="38"/>
  <c r="MR67" i="38"/>
  <c r="FN67" i="38"/>
  <c r="SA67" i="38"/>
  <c r="FS67" i="38"/>
  <c r="NT67" i="38"/>
  <c r="BY67" i="38"/>
  <c r="JN67" i="38"/>
  <c r="RT67" i="38"/>
  <c r="FI67" i="38"/>
  <c r="NO67" i="38"/>
  <c r="BR67" i="38"/>
  <c r="JI67" i="38"/>
  <c r="RJ67" i="38"/>
  <c r="FE67" i="38"/>
  <c r="ME67" i="38"/>
  <c r="AP67" i="38"/>
  <c r="GZ67" i="38"/>
  <c r="OD67" i="38"/>
  <c r="CD67" i="38"/>
  <c r="CY67" i="38"/>
  <c r="AY67" i="38"/>
  <c r="KP67" i="38"/>
  <c r="EN96" i="38"/>
  <c r="LV96" i="38"/>
  <c r="AR96" i="38"/>
  <c r="KH96" i="38"/>
  <c r="CK96" i="38"/>
  <c r="OI96" i="38"/>
  <c r="ED96" i="38"/>
  <c r="IO96" i="38"/>
  <c r="PC67" i="38"/>
  <c r="JO67" i="38"/>
  <c r="PX67" i="38"/>
  <c r="JW67" i="38"/>
  <c r="EA67" i="38"/>
  <c r="RH67" i="38"/>
  <c r="LG67" i="38"/>
  <c r="FH67" i="38"/>
  <c r="T67" i="38"/>
  <c r="LL67" i="38"/>
  <c r="EH67" i="38"/>
  <c r="QO67" i="38"/>
  <c r="JH67" i="38"/>
  <c r="CJ67" i="38"/>
  <c r="OB67" i="38"/>
  <c r="GV67" i="38"/>
  <c r="AC67" i="38"/>
  <c r="LO67" i="38"/>
  <c r="EL67" i="38"/>
  <c r="MC67" i="38"/>
  <c r="EZ67" i="38"/>
  <c r="RB67" i="38"/>
  <c r="ES67" i="38"/>
  <c r="MV67" i="38"/>
  <c r="BC67" i="38"/>
  <c r="IO67" i="38"/>
  <c r="QR67" i="38"/>
  <c r="EI67" i="38"/>
  <c r="MM67" i="38"/>
  <c r="AW67" i="38"/>
  <c r="IF67" i="38"/>
  <c r="QL67" i="38"/>
  <c r="EE67" i="38"/>
  <c r="LE67" i="38"/>
  <c r="U67" i="38"/>
  <c r="FX67" i="38"/>
  <c r="NB67" i="38"/>
  <c r="BJ67" i="38"/>
  <c r="OA67" i="38"/>
  <c r="LY67" i="38"/>
  <c r="IL67" i="38"/>
  <c r="CF96" i="38"/>
  <c r="JN96" i="38"/>
  <c r="PW96" i="38"/>
  <c r="HZ96" i="38"/>
  <c r="E96" i="38"/>
  <c r="MA96" i="38"/>
  <c r="BV96" i="38"/>
  <c r="MK96" i="38"/>
  <c r="OQ67" i="38"/>
  <c r="JC67" i="38"/>
  <c r="PK67" i="38"/>
  <c r="JJ67" i="38"/>
  <c r="DO67" i="38"/>
  <c r="QU67" i="38"/>
  <c r="KT67" i="38"/>
  <c r="EV67" i="38"/>
  <c r="H67" i="38"/>
  <c r="KU67" i="38"/>
  <c r="DT67" i="38"/>
  <c r="PY67" i="38"/>
  <c r="IR67" i="38"/>
  <c r="BV67" i="38"/>
  <c r="NM67" i="38"/>
  <c r="GE67" i="38"/>
  <c r="O67" i="38"/>
  <c r="KZ67" i="38"/>
  <c r="DW67" i="38"/>
  <c r="LN67" i="38"/>
  <c r="EK67" i="38"/>
  <c r="QB67" i="38"/>
  <c r="DS67" i="38"/>
  <c r="LU67" i="38"/>
  <c r="AH67" i="38"/>
  <c r="HO67" i="38"/>
  <c r="PP67" i="38"/>
  <c r="DN67" i="38"/>
  <c r="LI67" i="38"/>
  <c r="AA67" i="38"/>
  <c r="HC67" i="38"/>
  <c r="PL67" i="38"/>
  <c r="DE67" i="38"/>
  <c r="KC67" i="38"/>
  <c r="RG67" i="38"/>
  <c r="EX67" i="38"/>
  <c r="LZ67" i="38"/>
  <c r="AM67" i="38"/>
  <c r="HR67" i="38"/>
  <c r="FU67" i="38"/>
  <c r="EN67" i="38"/>
  <c r="RK96" i="38"/>
  <c r="HF96" i="38"/>
  <c r="NO96" i="38"/>
  <c r="FR96" i="38"/>
  <c r="RP96" i="38"/>
  <c r="JS96" i="38"/>
  <c r="HU96" i="38"/>
  <c r="KC96" i="38"/>
  <c r="OE67" i="38"/>
  <c r="IQ67" i="38"/>
  <c r="OX67" i="38"/>
  <c r="IW67" i="38"/>
  <c r="DC67" i="38"/>
  <c r="QH67" i="38"/>
  <c r="KG67" i="38"/>
  <c r="EJ67" i="38"/>
  <c r="RM67" i="38"/>
  <c r="KE67" i="38"/>
  <c r="DF67" i="38"/>
  <c r="PI67" i="38"/>
  <c r="IB67" i="38"/>
  <c r="BH67" i="38"/>
  <c r="MW67" i="38"/>
  <c r="FQ67" i="38"/>
  <c r="RP67" i="38"/>
  <c r="KI67" i="38"/>
  <c r="DI67" i="38"/>
  <c r="KX67" i="38"/>
  <c r="DV67" i="38"/>
  <c r="OY67" i="38"/>
  <c r="CV67" i="38"/>
  <c r="KR67" i="38"/>
  <c r="M67" i="38"/>
  <c r="GM67" i="38"/>
  <c r="OP67" i="38"/>
  <c r="CO67" i="38"/>
  <c r="KK67" i="38"/>
  <c r="E67" i="38"/>
  <c r="GD67" i="38"/>
  <c r="OI67" i="38"/>
  <c r="CK67" i="38"/>
  <c r="JA67" i="38"/>
  <c r="QE67" i="38"/>
  <c r="EC67" i="38"/>
  <c r="LA67" i="38"/>
  <c r="R67" i="38"/>
  <c r="CA67" i="38"/>
  <c r="AK67" i="38"/>
  <c r="G67" i="38"/>
  <c r="MU96" i="38"/>
  <c r="CP96" i="38"/>
  <c r="IY96" i="38"/>
  <c r="BB96" i="38"/>
  <c r="MZ96" i="38"/>
  <c r="FC96" i="38"/>
  <c r="BQ96" i="38"/>
  <c r="GG96" i="38"/>
  <c r="NG67" i="38"/>
  <c r="HS67" i="38"/>
  <c r="NX67" i="38"/>
  <c r="HW67" i="38"/>
  <c r="CE67" i="38"/>
  <c r="PH67" i="38"/>
  <c r="JG67" i="38"/>
  <c r="DL67" i="38"/>
  <c r="QF67" i="38"/>
  <c r="IZ67" i="38"/>
  <c r="CC67" i="38"/>
  <c r="OC67" i="38"/>
  <c r="GX67" i="38"/>
  <c r="AD67" i="38"/>
  <c r="LQ67" i="38"/>
  <c r="EO67" i="38"/>
  <c r="QJ67" i="38"/>
  <c r="JD67" i="38"/>
  <c r="QZ67" i="38"/>
  <c r="JR67" i="38"/>
  <c r="CT67" i="38"/>
  <c r="MZ67" i="38"/>
  <c r="BE67" i="38"/>
  <c r="IS67" i="38"/>
  <c r="QT67" i="38"/>
  <c r="EQ67" i="38"/>
  <c r="MN67" i="38"/>
  <c r="AX67" i="38"/>
  <c r="IH67" i="38"/>
  <c r="QP67" i="38"/>
  <c r="EF67" i="38"/>
  <c r="MJ67" i="38"/>
  <c r="AT67" i="38"/>
  <c r="HA67" i="38"/>
  <c r="OF67" i="38"/>
  <c r="CG67" i="38"/>
  <c r="IX67" i="38"/>
  <c r="JY67" i="38"/>
  <c r="HN67" i="38"/>
  <c r="LP67" i="38"/>
  <c r="OT67" i="38"/>
  <c r="CU96" i="38"/>
  <c r="HJ67" i="38"/>
  <c r="IK67" i="38"/>
  <c r="DZ67" i="38"/>
  <c r="LV67" i="38"/>
  <c r="AB67" i="38"/>
  <c r="FY67" i="38"/>
  <c r="FJ67" i="38"/>
  <c r="PC96" i="38"/>
  <c r="PM96" i="38"/>
  <c r="CQ67" i="38"/>
  <c r="CR67" i="38"/>
  <c r="RA67" i="38"/>
  <c r="BZ67" i="38"/>
  <c r="JK67" i="38"/>
  <c r="PF67" i="38"/>
  <c r="QS67" i="38"/>
  <c r="KM96" i="38"/>
  <c r="FM96" i="38"/>
  <c r="BS67" i="38"/>
  <c r="BN67" i="38"/>
  <c r="PT67" i="38"/>
  <c r="AJ67" i="38"/>
  <c r="HE67" i="38"/>
  <c r="NC67" i="38"/>
  <c r="CP67" i="38"/>
  <c r="EX96" i="38"/>
  <c r="RU96" i="38"/>
  <c r="PU67" i="38"/>
  <c r="OS67" i="38"/>
  <c r="JS67" i="38"/>
  <c r="JQ67" i="38"/>
  <c r="RN67" i="38"/>
  <c r="DB67" i="38"/>
  <c r="QV96" i="38"/>
  <c r="DY96" i="38"/>
  <c r="OU67" i="38"/>
  <c r="NN67" i="38"/>
  <c r="IN67" i="38"/>
  <c r="HP67" i="38"/>
  <c r="PM67" i="38"/>
  <c r="BK67" i="38"/>
  <c r="LG96" i="38"/>
  <c r="NS67" i="38"/>
  <c r="JT67" i="38"/>
  <c r="HM67" i="38"/>
  <c r="RO67" i="38"/>
  <c r="RX67" i="38"/>
  <c r="FF67" i="38"/>
  <c r="JZ67" i="38"/>
  <c r="GQ96" i="38"/>
  <c r="MU67" i="38"/>
  <c r="IT67" i="38"/>
  <c r="GG67" i="38"/>
  <c r="QI67" i="38"/>
  <c r="PV67" i="38"/>
  <c r="DG67" i="38"/>
  <c r="HV67" i="38"/>
  <c r="DJ96" i="38"/>
  <c r="IE67" i="38"/>
  <c r="DX67" i="38"/>
  <c r="AS67" i="38"/>
  <c r="KH67" i="38"/>
  <c r="FM67" i="38"/>
  <c r="NF67" i="38"/>
  <c r="QC67" i="38"/>
  <c r="F96" i="38"/>
  <c r="HG67" i="38"/>
  <c r="CZ67" i="38"/>
  <c r="P67" i="38"/>
  <c r="JB67" i="38"/>
  <c r="DQ67" i="38"/>
  <c r="LF67" i="38"/>
  <c r="DU67" i="38"/>
  <c r="KR96" i="38"/>
  <c r="NK67" i="38"/>
  <c r="PQ67" i="38"/>
  <c r="LB67" i="38"/>
  <c r="CF67" i="38"/>
  <c r="LM67" i="38"/>
  <c r="V67" i="38"/>
  <c r="BW67" i="38"/>
  <c r="BT67" i="38"/>
  <c r="PH96" i="38"/>
  <c r="BM67" i="38"/>
  <c r="HK96" i="38"/>
  <c r="IC67" i="38"/>
  <c r="OK67" i="38"/>
  <c r="NQ67" i="38"/>
  <c r="IJ67" i="38"/>
  <c r="RV67" i="38"/>
  <c r="QV67" i="38"/>
  <c r="JP67" i="38"/>
  <c r="MF67" i="38"/>
  <c r="FC67" i="38"/>
  <c r="NW67" i="38"/>
  <c r="DH67" i="38"/>
  <c r="NP67" i="38"/>
  <c r="QL97" i="38"/>
  <c r="GG97" i="38"/>
  <c r="OX97" i="38"/>
  <c r="ES97" i="38"/>
  <c r="MA97" i="38"/>
  <c r="BV97" i="38"/>
  <c r="JD97" i="38"/>
  <c r="IE97" i="38"/>
  <c r="PP68" i="38"/>
  <c r="RI68" i="38"/>
  <c r="LU68" i="38"/>
  <c r="GG68" i="38"/>
  <c r="AS68" i="38"/>
  <c r="NN68" i="38"/>
  <c r="HG68" i="38"/>
  <c r="LP68" i="38"/>
  <c r="FM68" i="38"/>
  <c r="L68" i="38"/>
  <c r="LO68" i="38"/>
  <c r="PX68" i="38"/>
  <c r="JK68" i="38"/>
  <c r="RO68" i="38"/>
  <c r="KX68" i="38"/>
  <c r="EV68" i="38"/>
  <c r="RJ68" i="38"/>
  <c r="GP68" i="38"/>
  <c r="RH68" i="38"/>
  <c r="GO68" i="38"/>
  <c r="NB68" i="38"/>
  <c r="DP68" i="38"/>
  <c r="NZ68" i="38"/>
  <c r="EE68" i="38"/>
  <c r="OT68" i="38"/>
  <c r="ES68" i="38"/>
  <c r="PR68" i="38"/>
  <c r="FH68" i="38"/>
  <c r="OD68" i="38"/>
  <c r="OD97" i="38"/>
  <c r="DY97" i="38"/>
  <c r="MP97" i="38"/>
  <c r="CK97" i="38"/>
  <c r="JS97" i="38"/>
  <c r="RA97" i="38"/>
  <c r="GV97" i="38"/>
  <c r="PW97" i="38"/>
  <c r="PD68" i="38"/>
  <c r="QW68" i="38"/>
  <c r="LI68" i="38"/>
  <c r="FU68" i="38"/>
  <c r="AG68" i="38"/>
  <c r="MZ68" i="38"/>
  <c r="RR68" i="38"/>
  <c r="LB68" i="38"/>
  <c r="EZ68" i="38"/>
  <c r="RQ68" i="38"/>
  <c r="LA68" i="38"/>
  <c r="PJ68" i="38"/>
  <c r="IX68" i="38"/>
  <c r="RA68" i="38"/>
  <c r="KJ68" i="38"/>
  <c r="EI68" i="38"/>
  <c r="QJ68" i="38"/>
  <c r="FY68" i="38"/>
  <c r="QI68" i="38"/>
  <c r="FV68" i="38"/>
  <c r="MF68" i="38"/>
  <c r="CZ68" i="38"/>
  <c r="NA68" i="38"/>
  <c r="DO68" i="38"/>
  <c r="NX68" i="38"/>
  <c r="EC68" i="38"/>
  <c r="OS68" i="38"/>
  <c r="ER68" i="38"/>
  <c r="LV97" i="38"/>
  <c r="BQ97" i="38"/>
  <c r="KH97" i="38"/>
  <c r="RP97" i="38"/>
  <c r="HK97" i="38"/>
  <c r="OS97" i="38"/>
  <c r="EN97" i="38"/>
  <c r="CA97" i="38"/>
  <c r="OR68" i="38"/>
  <c r="QK68" i="38"/>
  <c r="KW68" i="38"/>
  <c r="FI68" i="38"/>
  <c r="U68" i="38"/>
  <c r="ML68" i="38"/>
  <c r="RD68" i="38"/>
  <c r="KN68" i="38"/>
  <c r="EM68" i="38"/>
  <c r="RC68" i="38"/>
  <c r="KM68" i="38"/>
  <c r="OV68" i="38"/>
  <c r="IK68" i="38"/>
  <c r="QL68" i="38"/>
  <c r="JW68" i="38"/>
  <c r="DV68" i="38"/>
  <c r="PO68" i="38"/>
  <c r="FF68" i="38"/>
  <c r="PN68" i="38"/>
  <c r="FE68" i="38"/>
  <c r="LF68" i="38"/>
  <c r="CJ68" i="38"/>
  <c r="ME68" i="38"/>
  <c r="CX68" i="38"/>
  <c r="MX68" i="38"/>
  <c r="DK68" i="38"/>
  <c r="NW68" i="38"/>
  <c r="EB68" i="38"/>
  <c r="JN97" i="38"/>
  <c r="QV97" i="38"/>
  <c r="HZ97" i="38"/>
  <c r="PH97" i="38"/>
  <c r="FC97" i="38"/>
  <c r="MK97" i="38"/>
  <c r="CF97" i="38"/>
  <c r="NO97" i="38"/>
  <c r="OF68" i="38"/>
  <c r="PY68" i="38"/>
  <c r="KK68" i="38"/>
  <c r="EW68" i="38"/>
  <c r="I68" i="38"/>
  <c r="LW68" i="38"/>
  <c r="QP68" i="38"/>
  <c r="KA68" i="38"/>
  <c r="DZ68" i="38"/>
  <c r="QO68" i="38"/>
  <c r="JZ68" i="38"/>
  <c r="OH68" i="38"/>
  <c r="HX68" i="38"/>
  <c r="PW68" i="38"/>
  <c r="JJ68" i="38"/>
  <c r="DI68" i="38"/>
  <c r="ON68" i="38"/>
  <c r="EP68" i="38"/>
  <c r="OM68" i="38"/>
  <c r="RY68" i="38"/>
  <c r="KH68" i="38"/>
  <c r="BT68" i="38"/>
  <c r="LE68" i="38"/>
  <c r="CH68" i="38"/>
  <c r="LY68" i="38"/>
  <c r="CU68" i="38"/>
  <c r="MW68" i="38"/>
  <c r="DJ68" i="38"/>
  <c r="HF97" i="38"/>
  <c r="ON97" i="38"/>
  <c r="FR97" i="38"/>
  <c r="MZ97" i="38"/>
  <c r="CU97" i="38"/>
  <c r="KC97" i="38"/>
  <c r="LG97" i="38"/>
  <c r="RK97" i="38"/>
  <c r="NT68" i="38"/>
  <c r="PM68" i="38"/>
  <c r="JY68" i="38"/>
  <c r="EK68" i="38"/>
  <c r="RZ68" i="38"/>
  <c r="LH68" i="38"/>
  <c r="QA68" i="38"/>
  <c r="JN68" i="38"/>
  <c r="DL68" i="38"/>
  <c r="PZ68" i="38"/>
  <c r="JL68" i="38"/>
  <c r="NS68" i="38"/>
  <c r="HK68" i="38"/>
  <c r="PI68" i="38"/>
  <c r="IW68" i="38"/>
  <c r="CV68" i="38"/>
  <c r="NO68" i="38"/>
  <c r="DX68" i="38"/>
  <c r="NM68" i="38"/>
  <c r="QY68" i="38"/>
  <c r="JO68" i="38"/>
  <c r="BD68" i="38"/>
  <c r="KF68" i="38"/>
  <c r="BS68" i="38"/>
  <c r="LC68" i="38"/>
  <c r="CF68" i="38"/>
  <c r="LV68" i="38"/>
  <c r="CT68" i="38"/>
  <c r="EX97" i="38"/>
  <c r="MF97" i="38"/>
  <c r="DJ97" i="38"/>
  <c r="KR97" i="38"/>
  <c r="RZ97" i="38"/>
  <c r="HU97" i="38"/>
  <c r="PC97" i="38"/>
  <c r="FW97" i="38"/>
  <c r="NH68" i="38"/>
  <c r="PA68" i="38"/>
  <c r="JM68" i="38"/>
  <c r="DY68" i="38"/>
  <c r="RK68" i="38"/>
  <c r="KT68" i="38"/>
  <c r="PL68" i="38"/>
  <c r="IZ68" i="38"/>
  <c r="CY68" i="38"/>
  <c r="PK68" i="38"/>
  <c r="IY68" i="38"/>
  <c r="ND68" i="38"/>
  <c r="GX68" i="38"/>
  <c r="OU68" i="38"/>
  <c r="IJ68" i="38"/>
  <c r="CI68" i="38"/>
  <c r="MT68" i="38"/>
  <c r="DG68" i="38"/>
  <c r="MN68" i="38"/>
  <c r="QD68" i="38"/>
  <c r="IQ68" i="38"/>
  <c r="AO68" i="38"/>
  <c r="JI68" i="38"/>
  <c r="BC68" i="38"/>
  <c r="KD68" i="38"/>
  <c r="BP68" i="38"/>
  <c r="KV68" i="38"/>
  <c r="CE68" i="38"/>
  <c r="CP97" i="38"/>
  <c r="JX97" i="38"/>
  <c r="BB97" i="38"/>
  <c r="IJ97" i="38"/>
  <c r="PR97" i="38"/>
  <c r="FM97" i="38"/>
  <c r="BG97" i="38"/>
  <c r="DO97" i="38"/>
  <c r="MV68" i="38"/>
  <c r="OO68" i="38"/>
  <c r="JA68" i="38"/>
  <c r="DM68" i="38"/>
  <c r="QV68" i="38"/>
  <c r="KG68" i="38"/>
  <c r="OX68" i="38"/>
  <c r="IM68" i="38"/>
  <c r="CL68" i="38"/>
  <c r="OW68" i="38"/>
  <c r="IL68" i="38"/>
  <c r="MP68" i="38"/>
  <c r="GK68" i="38"/>
  <c r="OG68" i="38"/>
  <c r="HW68" i="38"/>
  <c r="BV68" i="38"/>
  <c r="LS68" i="38"/>
  <c r="CR68" i="38"/>
  <c r="LR68" i="38"/>
  <c r="PC68" i="38"/>
  <c r="RU97" i="38"/>
  <c r="HP97" i="38"/>
  <c r="QG97" i="38"/>
  <c r="GB97" i="38"/>
  <c r="NJ97" i="38"/>
  <c r="DE97" i="38"/>
  <c r="IY97" i="38"/>
  <c r="RX68" i="38"/>
  <c r="MJ68" i="38"/>
  <c r="OC68" i="38"/>
  <c r="IO68" i="38"/>
  <c r="DA68" i="38"/>
  <c r="QH68" i="38"/>
  <c r="JT68" i="38"/>
  <c r="OJ68" i="38"/>
  <c r="HZ68" i="38"/>
  <c r="BY68" i="38"/>
  <c r="OI68" i="38"/>
  <c r="HY68" i="38"/>
  <c r="MB68" i="38"/>
  <c r="FX68" i="38"/>
  <c r="NR68" i="38"/>
  <c r="HJ68" i="38"/>
  <c r="BI68" i="38"/>
  <c r="KS68" i="38"/>
  <c r="CB68" i="38"/>
  <c r="KR68" i="38"/>
  <c r="RW68" i="38"/>
  <c r="GY68" i="38"/>
  <c r="J68" i="38"/>
  <c r="HR68" i="38"/>
  <c r="X68" i="38"/>
  <c r="II68" i="38"/>
  <c r="PM97" i="38"/>
  <c r="FH97" i="38"/>
  <c r="NY97" i="38"/>
  <c r="DT97" i="38"/>
  <c r="LB97" i="38"/>
  <c r="AW97" i="38"/>
  <c r="MU97" i="38"/>
  <c r="RL68" i="38"/>
  <c r="LX68" i="38"/>
  <c r="NQ68" i="38"/>
  <c r="IC68" i="38"/>
  <c r="CO68" i="38"/>
  <c r="PT68" i="38"/>
  <c r="JG68" i="38"/>
  <c r="NV68" i="38"/>
  <c r="HM68" i="38"/>
  <c r="BL68" i="38"/>
  <c r="NU68" i="38"/>
  <c r="HL68" i="38"/>
  <c r="LN68" i="38"/>
  <c r="FK68" i="38"/>
  <c r="NC68" i="38"/>
  <c r="GW68" i="38"/>
  <c r="AV68" i="38"/>
  <c r="JV68" i="38"/>
  <c r="BM68" i="38"/>
  <c r="JU68" i="38"/>
  <c r="QX68" i="38"/>
  <c r="GF68" i="38"/>
  <c r="RV68" i="38"/>
  <c r="GV68" i="38"/>
  <c r="G68" i="38"/>
  <c r="HO68" i="38"/>
  <c r="T68" i="38"/>
  <c r="IH68" i="38"/>
  <c r="AJ68" i="38"/>
  <c r="KW97" i="38"/>
  <c r="AR97" i="38"/>
  <c r="JI97" i="38"/>
  <c r="QQ97" i="38"/>
  <c r="GL97" i="38"/>
  <c r="NT97" i="38"/>
  <c r="KM97" i="38"/>
  <c r="QN68" i="38"/>
  <c r="KZ68" i="38"/>
  <c r="MS68" i="38"/>
  <c r="HE68" i="38"/>
  <c r="BQ68" i="38"/>
  <c r="OQ68" i="38"/>
  <c r="IG68" i="38"/>
  <c r="MR68" i="38"/>
  <c r="GM68" i="38"/>
  <c r="AL68" i="38"/>
  <c r="MQ68" i="38"/>
  <c r="RB68" i="38"/>
  <c r="KL68" i="38"/>
  <c r="EJ68" i="38"/>
  <c r="MA68" i="38"/>
  <c r="FW68" i="38"/>
  <c r="V68" i="38"/>
  <c r="IE68" i="38"/>
  <c r="AF68" i="38"/>
  <c r="ID68" i="38"/>
  <c r="PB68" i="38"/>
  <c r="EY68" i="38"/>
  <c r="PV68" i="38"/>
  <c r="FO68" i="38"/>
  <c r="QS68" i="38"/>
  <c r="GC68" i="38"/>
  <c r="RN68" i="38"/>
  <c r="GR68" i="38"/>
  <c r="D68" i="38"/>
  <c r="ED97" i="38"/>
  <c r="GS68" i="38"/>
  <c r="Y68" i="38"/>
  <c r="FJ68" i="38"/>
  <c r="FP68" i="38"/>
  <c r="GT68" i="38"/>
  <c r="S68" i="38"/>
  <c r="QE68" i="38"/>
  <c r="PU68" i="38"/>
  <c r="RT68" i="38"/>
  <c r="R68" i="38"/>
  <c r="AR68" i="38"/>
  <c r="BR68" i="38"/>
  <c r="CP68" i="38"/>
  <c r="DQ68" i="38"/>
  <c r="EO68" i="38"/>
  <c r="FS68" i="38"/>
  <c r="CG68" i="38"/>
  <c r="PQ68" i="38"/>
  <c r="QB97" i="38"/>
  <c r="CC68" i="38"/>
  <c r="NF68" i="38"/>
  <c r="AI68" i="38"/>
  <c r="EF68" i="38"/>
  <c r="FL68" i="38"/>
  <c r="QF68" i="38"/>
  <c r="NY68" i="38"/>
  <c r="NP68" i="38"/>
  <c r="PH68" i="38"/>
  <c r="RM68" i="38"/>
  <c r="P68" i="38"/>
  <c r="AQ68" i="38"/>
  <c r="BN68" i="38"/>
  <c r="CN68" i="38"/>
  <c r="DN68" i="38"/>
  <c r="EN68" i="38"/>
  <c r="IS68" i="38"/>
  <c r="FD68" i="38"/>
  <c r="LL97" i="38"/>
  <c r="BE68" i="38"/>
  <c r="MC68" i="38"/>
  <c r="H68" i="38"/>
  <c r="Z68" i="38"/>
  <c r="BA68" i="38"/>
  <c r="MH68" i="38"/>
  <c r="LZ68" i="38"/>
  <c r="LT68" i="38"/>
  <c r="NK68" i="38"/>
  <c r="PG68" i="38"/>
  <c r="RG68" i="38"/>
  <c r="O68" i="38"/>
  <c r="AP68" i="38"/>
  <c r="BK68" i="38"/>
  <c r="CM68" i="38"/>
  <c r="DH68" i="38"/>
  <c r="BG68" i="38"/>
  <c r="OE68" i="38"/>
  <c r="NE97" i="38"/>
  <c r="GQ97" i="38"/>
  <c r="PF68" i="38"/>
  <c r="RP68" i="38"/>
  <c r="JC68" i="38"/>
  <c r="QU68" i="38"/>
  <c r="AK68" i="38"/>
  <c r="KI68" i="38"/>
  <c r="KE68" i="38"/>
  <c r="KB68" i="38"/>
  <c r="LK68" i="38"/>
  <c r="NJ68" i="38"/>
  <c r="PE68" i="38"/>
  <c r="RF68" i="38"/>
  <c r="N68" i="38"/>
  <c r="AM68" i="38"/>
  <c r="BJ68" i="38"/>
  <c r="CK68" i="38"/>
  <c r="IB68" i="38"/>
  <c r="EL68" i="38"/>
  <c r="IO97" i="38"/>
  <c r="EI97" i="38"/>
  <c r="OB68" i="38"/>
  <c r="QM68" i="38"/>
  <c r="HH68" i="38"/>
  <c r="OZ68" i="38"/>
  <c r="E68" i="38"/>
  <c r="IR68" i="38"/>
  <c r="IN68" i="38"/>
  <c r="IF68" i="38"/>
  <c r="JR68" i="38"/>
  <c r="LJ68" i="38"/>
  <c r="NI68" i="38"/>
  <c r="OY68" i="38"/>
  <c r="RE68" i="38"/>
  <c r="M68" i="38"/>
  <c r="AH68" i="38"/>
  <c r="BH68" i="38"/>
  <c r="AU68" i="38"/>
  <c r="NL68" i="38"/>
  <c r="CZ97" i="38"/>
  <c r="QZ68" i="38"/>
  <c r="IT68" i="38"/>
  <c r="KY68" i="38"/>
  <c r="AW68" i="38"/>
  <c r="IP68" i="38"/>
  <c r="QR68" i="38"/>
  <c r="HA68" i="38"/>
  <c r="GU68" i="38"/>
  <c r="GQ68" i="38"/>
  <c r="IA68" i="38"/>
  <c r="JQ68" i="38"/>
  <c r="LG68" i="38"/>
  <c r="MY68" i="38"/>
  <c r="OP68" i="38"/>
  <c r="QT68" i="38"/>
  <c r="K68" i="38"/>
  <c r="AE68" i="38"/>
  <c r="HB68" i="38"/>
  <c r="JS68" i="38"/>
  <c r="RF97" i="38"/>
  <c r="QB68" i="38"/>
  <c r="HT68" i="38"/>
  <c r="JX68" i="38"/>
  <c r="Q68" i="38"/>
  <c r="GE68" i="38"/>
  <c r="KC68" i="38"/>
  <c r="FQ68" i="38"/>
  <c r="FN68" i="38"/>
  <c r="FG68" i="38"/>
  <c r="GL68" i="38"/>
  <c r="HV68" i="38"/>
  <c r="JP68" i="38"/>
  <c r="LD68" i="38"/>
  <c r="MU68" i="38"/>
  <c r="OL68" i="38"/>
  <c r="QQ68" i="38"/>
  <c r="F68" i="38"/>
  <c r="AD68" i="38"/>
  <c r="EA68" i="38"/>
  <c r="LQ97" i="38"/>
  <c r="LL68" i="38"/>
  <c r="NG68" i="38"/>
  <c r="EX68" i="38"/>
  <c r="JB68" i="38"/>
  <c r="EU68" i="38"/>
  <c r="JE68" i="38"/>
  <c r="EH68" i="38"/>
  <c r="EG68" i="38"/>
  <c r="ED68" i="38"/>
  <c r="FC68" i="38"/>
  <c r="GI68" i="38"/>
  <c r="HU68" i="38"/>
  <c r="JH68" i="38"/>
  <c r="KU68" i="38"/>
  <c r="MM68" i="38"/>
  <c r="OK68" i="38"/>
  <c r="MI68" i="38"/>
  <c r="SA68" i="38"/>
  <c r="BX68" i="38"/>
  <c r="HA97" i="38"/>
  <c r="RU68" i="38"/>
  <c r="MD68" i="38"/>
  <c r="DW68" i="38"/>
  <c r="HF68" i="38"/>
  <c r="AN68" i="38"/>
  <c r="HN68" i="38"/>
  <c r="DE68" i="38"/>
  <c r="DD68" i="38"/>
  <c r="DC68" i="38"/>
  <c r="DU68" i="38"/>
  <c r="FB68" i="38"/>
  <c r="GH68" i="38"/>
  <c r="HP68" i="38"/>
  <c r="JD68" i="38"/>
  <c r="KQ68" i="38"/>
  <c r="MK68" i="38"/>
  <c r="DF68" i="38"/>
  <c r="GN68" i="38"/>
  <c r="OI97" i="38"/>
  <c r="MG68" i="38"/>
  <c r="FZ68" i="38"/>
  <c r="LM68" i="38"/>
  <c r="OA68" i="38"/>
  <c r="PS68" i="38"/>
  <c r="BO68" i="38"/>
  <c r="BF68" i="38"/>
  <c r="BB68" i="38"/>
  <c r="AX68" i="38"/>
  <c r="BW68" i="38"/>
  <c r="CS68" i="38"/>
  <c r="DS68" i="38"/>
  <c r="ET68" i="38"/>
  <c r="GA68" i="38"/>
  <c r="HD68" i="38"/>
  <c r="IU68" i="38"/>
  <c r="DB68" i="38"/>
  <c r="QG68" i="38"/>
  <c r="GJ68" i="38"/>
  <c r="AA68" i="38"/>
  <c r="FT68" i="38"/>
  <c r="QC68" i="38"/>
  <c r="CW68" i="38"/>
  <c r="KP68" i="38"/>
  <c r="HS68" i="38"/>
  <c r="AT68" i="38"/>
  <c r="HC68" i="38"/>
  <c r="RS68" i="38"/>
  <c r="DT68" i="38"/>
  <c r="LQ68" i="38"/>
  <c r="JF68" i="38"/>
  <c r="BU68" i="38"/>
  <c r="KO68" i="38"/>
  <c r="BL97" i="38"/>
  <c r="GB68" i="38"/>
  <c r="FA68" i="38"/>
  <c r="W68" i="38"/>
  <c r="IT97" i="38"/>
  <c r="AZ68" i="38"/>
  <c r="CQ68" i="38"/>
  <c r="FR68" i="38"/>
  <c r="NE68" i="38"/>
  <c r="CD68" i="38"/>
  <c r="GD68" i="38"/>
  <c r="HQ68" i="38"/>
  <c r="AC68" i="38"/>
  <c r="DR68" i="38"/>
  <c r="AY68" i="38"/>
  <c r="AB68" i="38"/>
  <c r="EQ68" i="38"/>
  <c r="GZ68" i="38"/>
  <c r="MO68" i="38"/>
  <c r="CA68" i="38"/>
  <c r="BZ68" i="38"/>
  <c r="HI68" i="38"/>
  <c r="IV68" i="38"/>
  <c r="E96" i="30"/>
  <c r="C19" i="30"/>
  <c r="C16" i="30"/>
  <c r="D95" i="30" s="1"/>
  <c r="K42" i="35"/>
  <c r="I16" i="14"/>
  <c r="BA69" i="11"/>
  <c r="BB69" i="11" s="1"/>
  <c r="AI69" i="11"/>
  <c r="AJ69" i="11" s="1"/>
  <c r="K68" i="32"/>
  <c r="L68" i="32" s="1"/>
  <c r="A4" i="35"/>
  <c r="A15" i="35"/>
  <c r="A14" i="35"/>
  <c r="A13" i="35"/>
  <c r="A12" i="35"/>
  <c r="A5" i="35"/>
  <c r="A11" i="35"/>
  <c r="A10" i="35"/>
  <c r="A9" i="35"/>
  <c r="J63" i="32"/>
  <c r="T44" i="20"/>
  <c r="Q44" i="20"/>
  <c r="AH44" i="20" s="1"/>
  <c r="A8" i="35"/>
  <c r="S44" i="20"/>
  <c r="A7" i="35"/>
  <c r="A6" i="35"/>
  <c r="V54" i="20"/>
  <c r="S54" i="20"/>
  <c r="P11" i="26"/>
  <c r="M30" i="17"/>
  <c r="K30" i="17"/>
  <c r="Z63" i="10"/>
  <c r="Z65" i="10"/>
  <c r="AB65" i="10" s="1"/>
  <c r="Z41" i="10"/>
  <c r="AB41" i="10" s="1"/>
  <c r="Z53" i="10"/>
  <c r="AB53" i="10" s="1"/>
  <c r="Z25" i="10"/>
  <c r="AB25" i="10" s="1"/>
  <c r="Z24" i="10"/>
  <c r="P63" i="10"/>
  <c r="Z22" i="5"/>
  <c r="Z21" i="5"/>
  <c r="E87" i="6"/>
  <c r="P8" i="10"/>
  <c r="Z9" i="10"/>
  <c r="AB9" i="10" s="1"/>
  <c r="BB9" i="10" s="1"/>
  <c r="K39" i="35"/>
  <c r="AL26" i="35"/>
  <c r="AL42" i="35"/>
  <c r="K40" i="35"/>
  <c r="K28" i="35"/>
  <c r="K23" i="35"/>
  <c r="MP102" i="30"/>
  <c r="GQ102" i="30"/>
  <c r="EN102" i="30"/>
  <c r="AW102" i="30"/>
  <c r="KG73" i="30"/>
  <c r="HJ73" i="30"/>
  <c r="ID73" i="30"/>
  <c r="IW73" i="30"/>
  <c r="AN73" i="30"/>
  <c r="IG73" i="30"/>
  <c r="AO73" i="30"/>
  <c r="IH73" i="30"/>
  <c r="AR73" i="30"/>
  <c r="IK73" i="30"/>
  <c r="AT73" i="30"/>
  <c r="IM73" i="30"/>
  <c r="AV73" i="30"/>
  <c r="IP73" i="30"/>
  <c r="AW73" i="30"/>
  <c r="IQ73" i="30"/>
  <c r="Z73" i="30"/>
  <c r="DR73" i="30"/>
  <c r="HQ73" i="30"/>
  <c r="MB73" i="30"/>
  <c r="AA73" i="30"/>
  <c r="DS73" i="30"/>
  <c r="HR73" i="30"/>
  <c r="MC73" i="30"/>
  <c r="U73" i="30"/>
  <c r="DM73" i="30"/>
  <c r="HK73" i="30"/>
  <c r="LU73" i="30"/>
  <c r="O73" i="30"/>
  <c r="DG73" i="30"/>
  <c r="HD73" i="30"/>
  <c r="LM73" i="30"/>
  <c r="NG73" i="30"/>
  <c r="QZ73" i="30"/>
  <c r="QJ73" i="30"/>
  <c r="NC73" i="30"/>
  <c r="QU73" i="30"/>
  <c r="IN73" i="30"/>
  <c r="MF73" i="30"/>
  <c r="PX73" i="30"/>
  <c r="RW73" i="30"/>
  <c r="OS102" i="30"/>
  <c r="NO102" i="30"/>
  <c r="HP102" i="30"/>
  <c r="FR102" i="30"/>
  <c r="DJ102" i="30"/>
  <c r="QV102" i="30"/>
  <c r="LQ102" i="30"/>
  <c r="KM102" i="30"/>
  <c r="JN102" i="30"/>
  <c r="FM57" i="31"/>
  <c r="JJ57" i="31"/>
  <c r="Z57" i="31"/>
  <c r="QL57" i="31"/>
  <c r="DX57" i="31"/>
  <c r="GB57" i="31"/>
  <c r="PJ57" i="31"/>
  <c r="F73" i="30"/>
  <c r="KE73" i="30"/>
  <c r="LB73" i="30"/>
  <c r="LV73" i="30"/>
  <c r="BD73" i="30"/>
  <c r="IY73" i="30"/>
  <c r="BE73" i="30"/>
  <c r="IZ73" i="30"/>
  <c r="BH73" i="30"/>
  <c r="JC73" i="30"/>
  <c r="BJ73" i="30"/>
  <c r="JF73" i="30"/>
  <c r="BL73" i="30"/>
  <c r="JH73" i="30"/>
  <c r="BM73" i="30"/>
  <c r="JI73" i="30"/>
  <c r="AH73" i="30"/>
  <c r="DZ73" i="30"/>
  <c r="HZ73" i="30"/>
  <c r="ML73" i="30"/>
  <c r="AI73" i="30"/>
  <c r="EA73" i="30"/>
  <c r="IA73" i="30"/>
  <c r="MO73" i="30"/>
  <c r="AC73" i="30"/>
  <c r="DU73" i="30"/>
  <c r="HT73" i="30"/>
  <c r="MG73" i="30"/>
  <c r="W73" i="30"/>
  <c r="DO73" i="30"/>
  <c r="HM73" i="30"/>
  <c r="LY73" i="30"/>
  <c r="NO73" i="30"/>
  <c r="RM73" i="30"/>
  <c r="QR73" i="30"/>
  <c r="NK73" i="30"/>
  <c r="RE73" i="30"/>
  <c r="IV73" i="30"/>
  <c r="MN73" i="30"/>
  <c r="QF73" i="30"/>
  <c r="RH73" i="30"/>
  <c r="AS32" i="20"/>
  <c r="AT32" i="20" s="1"/>
  <c r="AJ32" i="20"/>
  <c r="RU102" i="30"/>
  <c r="JI102" i="30"/>
  <c r="RG57" i="31"/>
  <c r="DA57" i="31"/>
  <c r="GX57" i="31"/>
  <c r="PA57" i="31"/>
  <c r="MT57" i="31"/>
  <c r="OE57" i="31"/>
  <c r="ML57" i="31"/>
  <c r="D57" i="31"/>
  <c r="BS57" i="31"/>
  <c r="CH73" i="30"/>
  <c r="AJ73" i="30"/>
  <c r="AZ73" i="30"/>
  <c r="D73" i="30"/>
  <c r="C73" i="30" s="1"/>
  <c r="CJ73" i="30"/>
  <c r="KI73" i="30"/>
  <c r="CK73" i="30"/>
  <c r="KK73" i="30"/>
  <c r="CN73" i="30"/>
  <c r="KN73" i="30"/>
  <c r="CP73" i="30"/>
  <c r="KP73" i="30"/>
  <c r="CR73" i="30"/>
  <c r="KT73" i="30"/>
  <c r="CS73" i="30"/>
  <c r="KU73" i="30"/>
  <c r="AX73" i="30"/>
  <c r="EP73" i="30"/>
  <c r="IR73" i="30"/>
  <c r="NM73" i="30"/>
  <c r="AY73" i="30"/>
  <c r="EQ73" i="30"/>
  <c r="IS73" i="30"/>
  <c r="NN73" i="30"/>
  <c r="AS73" i="30"/>
  <c r="EK73" i="30"/>
  <c r="IL73" i="30"/>
  <c r="NB73" i="30"/>
  <c r="AM73" i="30"/>
  <c r="EE73" i="30"/>
  <c r="IE73" i="30"/>
  <c r="MS73" i="30"/>
  <c r="OE73" i="30"/>
  <c r="NP73" i="30"/>
  <c r="RQ73" i="30"/>
  <c r="OA73" i="30"/>
  <c r="FT73" i="30"/>
  <c r="JL73" i="30"/>
  <c r="ND73" i="30"/>
  <c r="QV73" i="30"/>
  <c r="RX73" i="30"/>
  <c r="QQ102" i="30"/>
  <c r="PM102" i="30"/>
  <c r="OI102" i="30"/>
  <c r="MF102" i="30"/>
  <c r="KH102" i="30"/>
  <c r="IJ102" i="30"/>
  <c r="HF102" i="30"/>
  <c r="GG102" i="30"/>
  <c r="FH102" i="30"/>
  <c r="ED102" i="30"/>
  <c r="CZ102" i="30"/>
  <c r="AR102" i="30"/>
  <c r="QA57" i="31"/>
  <c r="AO57" i="31"/>
  <c r="EL57" i="31"/>
  <c r="AG57" i="31"/>
  <c r="PU57" i="31"/>
  <c r="JG57" i="31"/>
  <c r="LF57" i="31"/>
  <c r="KX57" i="31"/>
  <c r="NU73" i="30"/>
  <c r="CV73" i="30"/>
  <c r="DL73" i="30"/>
  <c r="BP73" i="30"/>
  <c r="CZ73" i="30"/>
  <c r="LD73" i="30"/>
  <c r="DA73" i="30"/>
  <c r="LE73" i="30"/>
  <c r="DD73" i="30"/>
  <c r="LJ73" i="30"/>
  <c r="DF73" i="30"/>
  <c r="LL73" i="30"/>
  <c r="DH73" i="30"/>
  <c r="LN73" i="30"/>
  <c r="DI73" i="30"/>
  <c r="LQ73" i="30"/>
  <c r="BF73" i="30"/>
  <c r="EX73" i="30"/>
  <c r="JA73" i="30"/>
  <c r="OC73" i="30"/>
  <c r="BG73" i="30"/>
  <c r="EY73" i="30"/>
  <c r="JB73" i="30"/>
  <c r="OD73" i="30"/>
  <c r="BA73" i="30"/>
  <c r="ES73" i="30"/>
  <c r="IU73" i="30"/>
  <c r="NR73" i="30"/>
  <c r="AU73" i="30"/>
  <c r="EM73" i="30"/>
  <c r="IO73" i="30"/>
  <c r="NF73" i="30"/>
  <c r="OM73" i="30"/>
  <c r="NX73" i="30"/>
  <c r="KQ73" i="30"/>
  <c r="OI73" i="30"/>
  <c r="GB73" i="30"/>
  <c r="JT73" i="30"/>
  <c r="NL73" i="30"/>
  <c r="RI73" i="30"/>
  <c r="RC73" i="30"/>
  <c r="RZ102" i="30"/>
  <c r="RP102" i="30"/>
  <c r="QL102" i="30"/>
  <c r="NE102" i="30"/>
  <c r="LG102" i="30"/>
  <c r="JD102" i="30"/>
  <c r="CA102" i="30"/>
  <c r="DS57" i="31"/>
  <c r="GZ57" i="31"/>
  <c r="LE57" i="31"/>
  <c r="PS57" i="31"/>
  <c r="RT57" i="31"/>
  <c r="KW57" i="31"/>
  <c r="IA57" i="31"/>
  <c r="JZ57" i="31"/>
  <c r="EC57" i="31"/>
  <c r="BB57" i="31"/>
  <c r="ED73" i="30"/>
  <c r="FH73" i="30"/>
  <c r="FY73" i="30"/>
  <c r="EB73" i="30"/>
  <c r="DP73" i="30"/>
  <c r="LZ73" i="30"/>
  <c r="DQ73" i="30"/>
  <c r="MA73" i="30"/>
  <c r="DT73" i="30"/>
  <c r="MD73" i="30"/>
  <c r="DV73" i="30"/>
  <c r="MH73" i="30"/>
  <c r="DX73" i="30"/>
  <c r="MJ73" i="30"/>
  <c r="DY73" i="30"/>
  <c r="MK73" i="30"/>
  <c r="BN73" i="30"/>
  <c r="FF73" i="30"/>
  <c r="JJ73" i="30"/>
  <c r="OS73" i="30"/>
  <c r="BO73" i="30"/>
  <c r="FG73" i="30"/>
  <c r="JK73" i="30"/>
  <c r="OT73" i="30"/>
  <c r="BI73" i="30"/>
  <c r="FA73" i="30"/>
  <c r="JE73" i="30"/>
  <c r="OH73" i="30"/>
  <c r="BC73" i="30"/>
  <c r="EU73" i="30"/>
  <c r="IX73" i="30"/>
  <c r="NV73" i="30"/>
  <c r="OU73" i="30"/>
  <c r="OF73" i="30"/>
  <c r="KY73" i="30"/>
  <c r="OQ73" i="30"/>
  <c r="GJ73" i="30"/>
  <c r="KB73" i="30"/>
  <c r="NT73" i="30"/>
  <c r="RY73" i="30"/>
  <c r="RK73" i="30"/>
  <c r="NJ102" i="30"/>
  <c r="LL102" i="30"/>
  <c r="CF102" i="30"/>
  <c r="PH102" i="30"/>
  <c r="OD102" i="30"/>
  <c r="MA102" i="30"/>
  <c r="KC102" i="30"/>
  <c r="IE102" i="30"/>
  <c r="FC102" i="30"/>
  <c r="DY102" i="30"/>
  <c r="CU102" i="30"/>
  <c r="BV102" i="30"/>
  <c r="CM57" i="31"/>
  <c r="EN57" i="31"/>
  <c r="IS57" i="31"/>
  <c r="OM57" i="31"/>
  <c r="QN57" i="31"/>
  <c r="JQ57" i="31"/>
  <c r="GU57" i="31"/>
  <c r="IT57" i="31"/>
  <c r="E57" i="31"/>
  <c r="AW57" i="31"/>
  <c r="RZ73" i="30"/>
  <c r="IB73" i="30"/>
  <c r="IT73" i="30"/>
  <c r="GQ73" i="30"/>
  <c r="EF73" i="30"/>
  <c r="MT73" i="30"/>
  <c r="EG73" i="30"/>
  <c r="MW73" i="30"/>
  <c r="EJ73" i="30"/>
  <c r="NA73" i="30"/>
  <c r="EL73" i="30"/>
  <c r="NE73" i="30"/>
  <c r="EN73" i="30"/>
  <c r="NI73" i="30"/>
  <c r="EO73" i="30"/>
  <c r="NJ73" i="30"/>
  <c r="BV73" i="30"/>
  <c r="FN73" i="30"/>
  <c r="JS73" i="30"/>
  <c r="PI73" i="30"/>
  <c r="BW73" i="30"/>
  <c r="FO73" i="30"/>
  <c r="JU73" i="30"/>
  <c r="PJ73" i="30"/>
  <c r="BQ73" i="30"/>
  <c r="FI73" i="30"/>
  <c r="JN73" i="30"/>
  <c r="OX73" i="30"/>
  <c r="BK73" i="30"/>
  <c r="FC73" i="30"/>
  <c r="JG73" i="30"/>
  <c r="OL73" i="30"/>
  <c r="PC73" i="30"/>
  <c r="ON73" i="30"/>
  <c r="LG73" i="30"/>
  <c r="OY73" i="30"/>
  <c r="GR73" i="30"/>
  <c r="KJ73" i="30"/>
  <c r="OB73" i="30"/>
  <c r="QX73" i="30"/>
  <c r="RS73" i="30"/>
  <c r="QG102" i="30"/>
  <c r="MZ102" i="30"/>
  <c r="LB102" i="30"/>
  <c r="HA102" i="30"/>
  <c r="GB102" i="30"/>
  <c r="BQ102" i="30"/>
  <c r="BG57" i="31"/>
  <c r="DH57" i="31"/>
  <c r="HM57" i="31"/>
  <c r="NG57" i="31"/>
  <c r="MV57" i="31"/>
  <c r="IK57" i="31"/>
  <c r="HB57" i="31"/>
  <c r="M57" i="31"/>
  <c r="ET73" i="30"/>
  <c r="KX73" i="30"/>
  <c r="LT73" i="30"/>
  <c r="JM73" i="30"/>
  <c r="EV73" i="30"/>
  <c r="NY73" i="30"/>
  <c r="EW73" i="30"/>
  <c r="NZ73" i="30"/>
  <c r="EZ73" i="30"/>
  <c r="OG73" i="30"/>
  <c r="FB73" i="30"/>
  <c r="OK73" i="30"/>
  <c r="FD73" i="30"/>
  <c r="OO73" i="30"/>
  <c r="FE73" i="30"/>
  <c r="OP73" i="30"/>
  <c r="CD73" i="30"/>
  <c r="FW73" i="30"/>
  <c r="KC73" i="30"/>
  <c r="PY73" i="30"/>
  <c r="CE73" i="30"/>
  <c r="FX73" i="30"/>
  <c r="KD73" i="30"/>
  <c r="PZ73" i="30"/>
  <c r="BY73" i="30"/>
  <c r="FQ73" i="30"/>
  <c r="JW73" i="30"/>
  <c r="PN73" i="30"/>
  <c r="BS73" i="30"/>
  <c r="FK73" i="30"/>
  <c r="JP73" i="30"/>
  <c r="PB73" i="30"/>
  <c r="PK73" i="30"/>
  <c r="OV73" i="30"/>
  <c r="LO73" i="30"/>
  <c r="PG73" i="30"/>
  <c r="GZ73" i="30"/>
  <c r="KR73" i="30"/>
  <c r="OJ73" i="30"/>
  <c r="RF73" i="30"/>
  <c r="SA73" i="30"/>
  <c r="RN57" i="31"/>
  <c r="CB57" i="31"/>
  <c r="GG57" i="31"/>
  <c r="S57" i="31"/>
  <c r="RC57" i="31"/>
  <c r="DT57" i="31"/>
  <c r="RE57" i="31"/>
  <c r="LT57" i="31"/>
  <c r="BV57" i="31"/>
  <c r="GT73" i="30"/>
  <c r="OW73" i="30"/>
  <c r="QC73" i="30"/>
  <c r="MP73" i="30"/>
  <c r="FL73" i="30"/>
  <c r="PE73" i="30"/>
  <c r="FM73" i="30"/>
  <c r="PF73" i="30"/>
  <c r="FP73" i="30"/>
  <c r="PM73" i="30"/>
  <c r="FR73" i="30"/>
  <c r="PQ73" i="30"/>
  <c r="FU73" i="30"/>
  <c r="PU73" i="30"/>
  <c r="FV73" i="30"/>
  <c r="PV73" i="30"/>
  <c r="CL73" i="30"/>
  <c r="GF73" i="30"/>
  <c r="KL73" i="30"/>
  <c r="QO73" i="30"/>
  <c r="CM73" i="30"/>
  <c r="GG73" i="30"/>
  <c r="KM73" i="30"/>
  <c r="QP73" i="30"/>
  <c r="CG73" i="30"/>
  <c r="FZ73" i="30"/>
  <c r="KF73" i="30"/>
  <c r="QD73" i="30"/>
  <c r="CA73" i="30"/>
  <c r="FS73" i="30"/>
  <c r="JY73" i="30"/>
  <c r="PR73" i="30"/>
  <c r="PS73" i="30"/>
  <c r="PD73" i="30"/>
  <c r="LW73" i="30"/>
  <c r="PO73" i="30"/>
  <c r="HH73" i="30"/>
  <c r="KZ73" i="30"/>
  <c r="OR73" i="30"/>
  <c r="RN73" i="30"/>
  <c r="HZ102" i="30"/>
  <c r="BL102" i="30"/>
  <c r="KW102" i="30"/>
  <c r="FW102" i="30"/>
  <c r="CK102" i="30"/>
  <c r="FF57" i="31"/>
  <c r="HO57" i="31"/>
  <c r="GF57" i="31"/>
  <c r="RF57" i="31"/>
  <c r="PW57" i="31"/>
  <c r="KV57" i="31"/>
  <c r="PY57" i="31"/>
  <c r="IB57" i="31"/>
  <c r="HL73" i="30"/>
  <c r="T73" i="30"/>
  <c r="AL73" i="30"/>
  <c r="BB73" i="30"/>
  <c r="RR73" i="30"/>
  <c r="GD73" i="30"/>
  <c r="QK73" i="30"/>
  <c r="GE73" i="30"/>
  <c r="QL73" i="30"/>
  <c r="GH73" i="30"/>
  <c r="QS73" i="30"/>
  <c r="GK73" i="30"/>
  <c r="QW73" i="30"/>
  <c r="GM73" i="30"/>
  <c r="RB73" i="30"/>
  <c r="GN73" i="30"/>
  <c r="RD73" i="30"/>
  <c r="CT73" i="30"/>
  <c r="GO73" i="30"/>
  <c r="KV73" i="30"/>
  <c r="RJ73" i="30"/>
  <c r="CU73" i="30"/>
  <c r="GP73" i="30"/>
  <c r="KW73" i="30"/>
  <c r="RL73" i="30"/>
  <c r="CO73" i="30"/>
  <c r="GI73" i="30"/>
  <c r="KO73" i="30"/>
  <c r="QT73" i="30"/>
  <c r="CI73" i="30"/>
  <c r="GC73" i="30"/>
  <c r="KH73" i="30"/>
  <c r="QH73" i="30"/>
  <c r="QA73" i="30"/>
  <c r="PL73" i="30"/>
  <c r="ME73" i="30"/>
  <c r="PW73" i="30"/>
  <c r="HP73" i="30"/>
  <c r="LH73" i="30"/>
  <c r="OZ73" i="30"/>
  <c r="RV73" i="30"/>
  <c r="MR73" i="30"/>
  <c r="RK102" i="30"/>
  <c r="NY102" i="30"/>
  <c r="DT102" i="30"/>
  <c r="CP102" i="30"/>
  <c r="RF102" i="30"/>
  <c r="QB102" i="30"/>
  <c r="MU102" i="30"/>
  <c r="G96" i="30"/>
  <c r="OX102" i="30"/>
  <c r="NT102" i="30"/>
  <c r="LV102" i="30"/>
  <c r="HU102" i="30"/>
  <c r="GV102" i="30"/>
  <c r="ES102" i="30"/>
  <c r="DO102" i="30"/>
  <c r="BG102" i="30"/>
  <c r="CT57" i="31"/>
  <c r="GI57" i="31"/>
  <c r="NH57" i="31"/>
  <c r="PZ57" i="31"/>
  <c r="OQ57" i="31"/>
  <c r="AZ57" i="31"/>
  <c r="OS57" i="31"/>
  <c r="RP57" i="31"/>
  <c r="EZ57" i="31"/>
  <c r="V73" i="30"/>
  <c r="CF73" i="30"/>
  <c r="CX73" i="30"/>
  <c r="DN73" i="30"/>
  <c r="H73" i="30"/>
  <c r="GV73" i="30"/>
  <c r="I73" i="30"/>
  <c r="GW73" i="30"/>
  <c r="L73" i="30"/>
  <c r="HA73" i="30"/>
  <c r="N73" i="30"/>
  <c r="HC73" i="30"/>
  <c r="P73" i="30"/>
  <c r="HE73" i="30"/>
  <c r="Q73" i="30"/>
  <c r="HF73" i="30"/>
  <c r="J73" i="30"/>
  <c r="DB73" i="30"/>
  <c r="GX73" i="30"/>
  <c r="LF73" i="30"/>
  <c r="K73" i="30"/>
  <c r="DC73" i="30"/>
  <c r="GY73" i="30"/>
  <c r="LI73" i="30"/>
  <c r="E73" i="30"/>
  <c r="CW73" i="30"/>
  <c r="GS73" i="30"/>
  <c r="LA73" i="30"/>
  <c r="RT73" i="30"/>
  <c r="CQ73" i="30"/>
  <c r="GL73" i="30"/>
  <c r="KS73" i="30"/>
  <c r="QY73" i="30"/>
  <c r="QI73" i="30"/>
  <c r="PT73" i="30"/>
  <c r="MM73" i="30"/>
  <c r="QE73" i="30"/>
  <c r="HX73" i="30"/>
  <c r="LP73" i="30"/>
  <c r="PH73" i="30"/>
  <c r="RG73" i="30"/>
  <c r="PC102" i="30"/>
  <c r="JX102" i="30"/>
  <c r="IY102" i="30"/>
  <c r="EX102" i="30"/>
  <c r="RA102" i="30"/>
  <c r="PW102" i="30"/>
  <c r="KR102" i="30"/>
  <c r="JS102" i="30"/>
  <c r="IT102" i="30"/>
  <c r="BB102" i="30"/>
  <c r="BN57" i="31"/>
  <c r="FC57" i="31"/>
  <c r="DL57" i="31"/>
  <c r="OT57" i="31"/>
  <c r="NK57" i="31"/>
  <c r="AR57" i="31"/>
  <c r="OZ57" i="31"/>
  <c r="BR73" i="30"/>
  <c r="ER73" i="30"/>
  <c r="FJ73" i="30"/>
  <c r="GA73" i="30"/>
  <c r="X73" i="30"/>
  <c r="HN73" i="30"/>
  <c r="Y73" i="30"/>
  <c r="HO73" i="30"/>
  <c r="AB73" i="30"/>
  <c r="HS73" i="30"/>
  <c r="AD73" i="30"/>
  <c r="HU73" i="30"/>
  <c r="AF73" i="30"/>
  <c r="HW73" i="30"/>
  <c r="AG73" i="30"/>
  <c r="HY73" i="30"/>
  <c r="R73" i="30"/>
  <c r="DJ73" i="30"/>
  <c r="HG73" i="30"/>
  <c r="LR73" i="30"/>
  <c r="S73" i="30"/>
  <c r="DK73" i="30"/>
  <c r="HI73" i="30"/>
  <c r="LS73" i="30"/>
  <c r="M73" i="30"/>
  <c r="DE73" i="30"/>
  <c r="HB73" i="30"/>
  <c r="LK73" i="30"/>
  <c r="G73" i="30"/>
  <c r="CY73" i="30"/>
  <c r="GU73" i="30"/>
  <c r="LC73" i="30"/>
  <c r="MY73" i="30"/>
  <c r="QQ73" i="30"/>
  <c r="QB73" i="30"/>
  <c r="MU73" i="30"/>
  <c r="QM73" i="30"/>
  <c r="IF73" i="30"/>
  <c r="LX73" i="30"/>
  <c r="PP73" i="30"/>
  <c r="KB73" i="28"/>
  <c r="LC73" i="28"/>
  <c r="LG73" i="28"/>
  <c r="EE73" i="28"/>
  <c r="IV73" i="28"/>
  <c r="MP73" i="28"/>
  <c r="KJ73" i="28"/>
  <c r="DA73" i="28"/>
  <c r="EO73" i="28"/>
  <c r="GD73" i="28"/>
  <c r="HR73" i="28"/>
  <c r="GN73" i="28"/>
  <c r="HT73" i="28"/>
  <c r="NX73" i="28"/>
  <c r="JH57" i="31"/>
  <c r="JR57" i="31"/>
  <c r="LO57" i="31"/>
  <c r="BQ57" i="31"/>
  <c r="GM57" i="31"/>
  <c r="MS57" i="31"/>
  <c r="RO57" i="31"/>
  <c r="PG57" i="31"/>
  <c r="QM57" i="31"/>
  <c r="RV57" i="31"/>
  <c r="AP57" i="31"/>
  <c r="RX57" i="31"/>
  <c r="EK57" i="31"/>
  <c r="AD57" i="31"/>
  <c r="OX57" i="31"/>
  <c r="KQ57" i="31"/>
  <c r="GJ57" i="31"/>
  <c r="RQ57" i="31"/>
  <c r="BD57" i="31"/>
  <c r="CJ57" i="31"/>
  <c r="LM57" i="31"/>
  <c r="QI57" i="31"/>
  <c r="DN57" i="31"/>
  <c r="V57" i="31"/>
  <c r="PX57" i="31"/>
  <c r="HH57" i="31"/>
  <c r="PD57" i="31"/>
  <c r="KL57" i="31"/>
  <c r="IJ57" i="31"/>
  <c r="FQ57" i="31"/>
  <c r="BJ57" i="31"/>
  <c r="QD57" i="31"/>
  <c r="LW57" i="31"/>
  <c r="HP57" i="31"/>
  <c r="DQ57" i="31"/>
  <c r="R57" i="31"/>
  <c r="OL57" i="31"/>
  <c r="KM57" i="31"/>
  <c r="AB57" i="31"/>
  <c r="EJ57" i="31"/>
  <c r="MC57" i="31"/>
  <c r="HV57" i="31"/>
  <c r="DO57" i="31"/>
  <c r="H57" i="31"/>
  <c r="OB57" i="31"/>
  <c r="KC57" i="31"/>
  <c r="GD57" i="31"/>
  <c r="CE57" i="31"/>
  <c r="QY57" i="31"/>
  <c r="MZ57" i="31"/>
  <c r="DU57" i="31"/>
  <c r="N57" i="31"/>
  <c r="OH57" i="31"/>
  <c r="KA57" i="31"/>
  <c r="FT57" i="31"/>
  <c r="BU57" i="31"/>
  <c r="QO57" i="31"/>
  <c r="MP57" i="31"/>
  <c r="HU57" i="31"/>
  <c r="CC57" i="31"/>
  <c r="MF57" i="31"/>
  <c r="CH57" i="31"/>
  <c r="CU57" i="31"/>
  <c r="NJ57" i="31"/>
  <c r="OV57" i="31"/>
  <c r="HA57" i="31"/>
  <c r="RD57" i="31"/>
  <c r="L57" i="31"/>
  <c r="BO57" i="31"/>
  <c r="BH57" i="31"/>
  <c r="GW57" i="31"/>
  <c r="CP57" i="31"/>
  <c r="RJ57" i="31"/>
  <c r="NC57" i="31"/>
  <c r="IV57" i="31"/>
  <c r="EW57" i="31"/>
  <c r="AX57" i="31"/>
  <c r="PR57" i="31"/>
  <c r="LS57" i="31"/>
  <c r="JX57" i="31"/>
  <c r="OF57" i="31"/>
  <c r="NI57" i="31"/>
  <c r="JB57" i="31"/>
  <c r="EU57" i="31"/>
  <c r="AN57" i="31"/>
  <c r="PH57" i="31"/>
  <c r="LI57" i="31"/>
  <c r="IL57" i="31"/>
  <c r="DB57" i="31"/>
  <c r="DI57" i="31"/>
  <c r="MD57" i="31"/>
  <c r="JA57" i="31"/>
  <c r="EE57" i="31"/>
  <c r="NY57" i="31"/>
  <c r="HZ57" i="31"/>
  <c r="IG57" i="31"/>
  <c r="GO57" i="31"/>
  <c r="LK57" i="31"/>
  <c r="LD57" i="31"/>
  <c r="IC57" i="31"/>
  <c r="DV57" i="31"/>
  <c r="O57" i="31"/>
  <c r="OI57" i="31"/>
  <c r="KB57" i="31"/>
  <c r="GC57" i="31"/>
  <c r="CD57" i="31"/>
  <c r="QX57" i="31"/>
  <c r="MY57" i="31"/>
  <c r="AJ57" i="31"/>
  <c r="U57" i="31"/>
  <c r="OO57" i="31"/>
  <c r="KH57" i="31"/>
  <c r="G57" i="31"/>
  <c r="EA57" i="31"/>
  <c r="NE57" i="31"/>
  <c r="CY57" i="31"/>
  <c r="AM57" i="31"/>
  <c r="OA57" i="31"/>
  <c r="FK57" i="31"/>
  <c r="IY57" i="31"/>
  <c r="J57" i="31"/>
  <c r="QK57" i="31"/>
  <c r="BP57" i="31"/>
  <c r="JI57" i="31"/>
  <c r="FB57" i="31"/>
  <c r="AU57" i="31"/>
  <c r="PO57" i="31"/>
  <c r="LH57" i="31"/>
  <c r="HI57" i="31"/>
  <c r="DJ57" i="31"/>
  <c r="K57" i="31"/>
  <c r="JC57" i="31"/>
  <c r="ER57" i="31"/>
  <c r="EH57" i="31"/>
  <c r="MU57" i="31"/>
  <c r="KZ57" i="31"/>
  <c r="EV57" i="31"/>
  <c r="QW57" i="31"/>
  <c r="FH57" i="31"/>
  <c r="JF57" i="31"/>
  <c r="HF57" i="31"/>
  <c r="HD57" i="31"/>
  <c r="LL57" i="31"/>
  <c r="KO57" i="31"/>
  <c r="GH57" i="31"/>
  <c r="CA57" i="31"/>
  <c r="QU57" i="31"/>
  <c r="MN57" i="31"/>
  <c r="IO57" i="31"/>
  <c r="EP57" i="31"/>
  <c r="AQ57" i="31"/>
  <c r="X57" i="31"/>
  <c r="FX57" i="31"/>
  <c r="OD57" i="31"/>
  <c r="DP57" i="31"/>
  <c r="LY57" i="31"/>
  <c r="OR57" i="31"/>
  <c r="IZ57" i="31"/>
  <c r="AI57" i="31"/>
  <c r="RB57" i="31"/>
  <c r="QZ57" i="31"/>
  <c r="BX57" i="31"/>
  <c r="LU57" i="31"/>
  <c r="HN57" i="31"/>
  <c r="DG57" i="31"/>
  <c r="SA57" i="31"/>
  <c r="NT57" i="31"/>
  <c r="JU57" i="31"/>
  <c r="FV57" i="31"/>
  <c r="BW57" i="31"/>
  <c r="QQ57" i="31"/>
  <c r="KN57" i="31"/>
  <c r="DM57" i="31"/>
  <c r="F57" i="31"/>
  <c r="NZ57" i="31"/>
  <c r="JS57" i="31"/>
  <c r="FL57" i="31"/>
  <c r="BM57" i="31"/>
  <c r="QG57" i="31"/>
  <c r="MH57" i="31"/>
  <c r="II57" i="31"/>
  <c r="CF57" i="31"/>
  <c r="GN57" i="31"/>
  <c r="JY57" i="31"/>
  <c r="FR57" i="31"/>
  <c r="BK57" i="31"/>
  <c r="QE57" i="31"/>
  <c r="LX57" i="31"/>
  <c r="HY57" i="31"/>
  <c r="DZ57" i="31"/>
  <c r="AA57" i="31"/>
  <c r="OU57" i="31"/>
  <c r="DY101" i="30"/>
  <c r="RF101" i="30"/>
  <c r="QL101" i="30"/>
  <c r="JS101" i="30"/>
  <c r="GV101" i="30"/>
  <c r="MP101" i="30"/>
  <c r="KM101" i="30"/>
  <c r="NO57" i="31"/>
  <c r="QH57" i="31"/>
  <c r="RU57" i="31"/>
  <c r="I57" i="31"/>
  <c r="AV57" i="31"/>
  <c r="CQ57" i="31"/>
  <c r="DF57" i="31"/>
  <c r="FA57" i="31"/>
  <c r="MR57" i="31"/>
  <c r="MA57" i="31"/>
  <c r="NN57" i="31"/>
  <c r="NU57" i="31"/>
  <c r="LP57" i="31"/>
  <c r="ME57" i="31"/>
  <c r="LN57" i="31"/>
  <c r="HE57" i="31"/>
  <c r="KF57" i="31"/>
  <c r="FO57" i="31"/>
  <c r="NM57" i="31"/>
  <c r="BL57" i="31"/>
  <c r="RY57" i="31"/>
  <c r="HT57" i="31"/>
  <c r="FN57" i="31"/>
  <c r="KG57" i="31"/>
  <c r="PR101" i="30"/>
  <c r="HP101" i="30"/>
  <c r="FH101" i="30"/>
  <c r="CZ101" i="30"/>
  <c r="MI57" i="31"/>
  <c r="PB57" i="31"/>
  <c r="PI57" i="31"/>
  <c r="QV57" i="31"/>
  <c r="P57" i="31"/>
  <c r="AE57" i="31"/>
  <c r="BZ57" i="31"/>
  <c r="CO57" i="31"/>
  <c r="CV57" i="31"/>
  <c r="KU57" i="31"/>
  <c r="LB57" i="31"/>
  <c r="MO57" i="31"/>
  <c r="KJ57" i="31"/>
  <c r="KY57" i="31"/>
  <c r="GP57" i="31"/>
  <c r="FY57" i="31"/>
  <c r="JP57" i="31"/>
  <c r="EI57" i="31"/>
  <c r="MG57" i="31"/>
  <c r="AF57" i="31"/>
  <c r="QS57" i="31"/>
  <c r="RH57" i="31"/>
  <c r="KE57" i="31"/>
  <c r="HS57" i="31"/>
  <c r="OK57" i="31"/>
  <c r="AK57" i="31"/>
  <c r="QN72" i="30"/>
  <c r="F101" i="30"/>
  <c r="OD101" i="30"/>
  <c r="IJ101" i="30"/>
  <c r="LV101" i="30"/>
  <c r="IE101" i="30"/>
  <c r="RZ101" i="30"/>
  <c r="RU101" i="30"/>
  <c r="RA101" i="30"/>
  <c r="NE101" i="30"/>
  <c r="MK101" i="30"/>
  <c r="LB101" i="30"/>
  <c r="KH101" i="30"/>
  <c r="JN101" i="30"/>
  <c r="HK101" i="30"/>
  <c r="GQ101" i="30"/>
  <c r="FW101" i="30"/>
  <c r="CF101" i="30"/>
  <c r="BG101" i="30"/>
  <c r="LC57" i="31"/>
  <c r="NV57" i="31"/>
  <c r="OC57" i="31"/>
  <c r="PP57" i="31"/>
  <c r="RK57" i="31"/>
  <c r="RZ57" i="31"/>
  <c r="AT57" i="31"/>
  <c r="BI57" i="31"/>
  <c r="MJ57" i="31"/>
  <c r="JO57" i="31"/>
  <c r="JV57" i="31"/>
  <c r="IW57" i="31"/>
  <c r="JD57" i="31"/>
  <c r="IM57" i="31"/>
  <c r="FJ57" i="31"/>
  <c r="ES57" i="31"/>
  <c r="T57" i="31"/>
  <c r="DC57" i="31"/>
  <c r="LA57" i="31"/>
  <c r="JK57" i="31"/>
  <c r="PM57" i="31"/>
  <c r="HL57" i="31"/>
  <c r="GQ57" i="31"/>
  <c r="QP57" i="31"/>
  <c r="EO57" i="31"/>
  <c r="PL57" i="31"/>
  <c r="FM101" i="30"/>
  <c r="ES101" i="30"/>
  <c r="OS101" i="30"/>
  <c r="IT101" i="30"/>
  <c r="EI101" i="30"/>
  <c r="DO101" i="30"/>
  <c r="CU101" i="30"/>
  <c r="JW57" i="31"/>
  <c r="LJ57" i="31"/>
  <c r="MW57" i="31"/>
  <c r="OJ57" i="31"/>
  <c r="OY57" i="31"/>
  <c r="QT57" i="31"/>
  <c r="RI57" i="31"/>
  <c r="AC57" i="31"/>
  <c r="CN57" i="31"/>
  <c r="HC57" i="31"/>
  <c r="IP57" i="31"/>
  <c r="HQ57" i="31"/>
  <c r="HX57" i="31"/>
  <c r="HG57" i="31"/>
  <c r="ED57" i="31"/>
  <c r="CG57" i="31"/>
  <c r="NF57" i="31"/>
  <c r="CK57" i="31"/>
  <c r="IE57" i="31"/>
  <c r="OG57" i="31"/>
  <c r="PV57" i="31"/>
  <c r="GT57" i="31"/>
  <c r="NL57" i="31"/>
  <c r="MQ57" i="31"/>
  <c r="LG101" i="30"/>
  <c r="GB101" i="30"/>
  <c r="QG101" i="30"/>
  <c r="PM101" i="30"/>
  <c r="RP101" i="30"/>
  <c r="QV101" i="30"/>
  <c r="QB101" i="30"/>
  <c r="PH101" i="30"/>
  <c r="ON101" i="30"/>
  <c r="NT101" i="30"/>
  <c r="LQ101" i="30"/>
  <c r="KW101" i="30"/>
  <c r="HZ101" i="30"/>
  <c r="HF101" i="30"/>
  <c r="FC101" i="30"/>
  <c r="BB101" i="30"/>
  <c r="IQ57" i="31"/>
  <c r="KD57" i="31"/>
  <c r="LQ57" i="31"/>
  <c r="ND57" i="31"/>
  <c r="NS57" i="31"/>
  <c r="PN57" i="31"/>
  <c r="QC57" i="31"/>
  <c r="QR57" i="31"/>
  <c r="MB57" i="31"/>
  <c r="FW57" i="31"/>
  <c r="HJ57" i="31"/>
  <c r="GK57" i="31"/>
  <c r="GR57" i="31"/>
  <c r="GA57" i="31"/>
  <c r="CX57" i="31"/>
  <c r="BA57" i="31"/>
  <c r="LZ57" i="31"/>
  <c r="BE57" i="31"/>
  <c r="GY57" i="31"/>
  <c r="NA57" i="31"/>
  <c r="JM57" i="31"/>
  <c r="FZ57" i="31"/>
  <c r="PQ57" i="31"/>
  <c r="PT57" i="31"/>
  <c r="LR57" i="31"/>
  <c r="DE101" i="30"/>
  <c r="IY101" i="30"/>
  <c r="AR101" i="30"/>
  <c r="E101" i="30"/>
  <c r="EN101" i="30"/>
  <c r="MF101" i="30"/>
  <c r="KC101" i="30"/>
  <c r="JI101" i="30"/>
  <c r="GL101" i="30"/>
  <c r="CA101" i="30"/>
  <c r="HK57" i="31"/>
  <c r="IX57" i="31"/>
  <c r="KK57" i="31"/>
  <c r="KR57" i="31"/>
  <c r="MM57" i="31"/>
  <c r="NB57" i="31"/>
  <c r="OW57" i="31"/>
  <c r="GV57" i="31"/>
  <c r="EQ57" i="31"/>
  <c r="EX57" i="31"/>
  <c r="FE57" i="31"/>
  <c r="EF57" i="31"/>
  <c r="CI57" i="31"/>
  <c r="BR57" i="31"/>
  <c r="NX57" i="31"/>
  <c r="KT57" i="31"/>
  <c r="Y57" i="31"/>
  <c r="FS57" i="31"/>
  <c r="DE57" i="31"/>
  <c r="Q57" i="31"/>
  <c r="PE57" i="31"/>
  <c r="FU57" i="31"/>
  <c r="ON57" i="31"/>
  <c r="KS57" i="31"/>
  <c r="BQ101" i="30"/>
  <c r="G101" i="30"/>
  <c r="NJ101" i="30"/>
  <c r="BL101" i="30"/>
  <c r="DT101" i="30"/>
  <c r="MZ101" i="30"/>
  <c r="FR101" i="30"/>
  <c r="ED101" i="30"/>
  <c r="DJ101" i="30"/>
  <c r="CP101" i="30"/>
  <c r="AW101" i="30"/>
  <c r="GE57" i="31"/>
  <c r="HR57" i="31"/>
  <c r="JE57" i="31"/>
  <c r="JL57" i="31"/>
  <c r="LG57" i="31"/>
  <c r="LV57" i="31"/>
  <c r="NQ57" i="31"/>
  <c r="QJ57" i="31"/>
  <c r="DK57" i="31"/>
  <c r="DR57" i="31"/>
  <c r="DY57" i="31"/>
  <c r="CZ57" i="31"/>
  <c r="BC57" i="31"/>
  <c r="AL57" i="31"/>
  <c r="EB57" i="31"/>
  <c r="RW57" i="31"/>
  <c r="JN57" i="31"/>
  <c r="RL57" i="31"/>
  <c r="EM57" i="31"/>
  <c r="BY57" i="31"/>
  <c r="IN57" i="31"/>
  <c r="FI57" i="31"/>
  <c r="CW57" i="31"/>
  <c r="KI57" i="31"/>
  <c r="JT57" i="31"/>
  <c r="OX101" i="30"/>
  <c r="RK101" i="30"/>
  <c r="QQ101" i="30"/>
  <c r="PC101" i="30"/>
  <c r="OI101" i="30"/>
  <c r="NO101" i="30"/>
  <c r="LL101" i="30"/>
  <c r="KR101" i="30"/>
  <c r="IO101" i="30"/>
  <c r="HU101" i="30"/>
  <c r="EX101" i="30"/>
  <c r="BV101" i="30"/>
  <c r="EY57" i="31"/>
  <c r="GL57" i="31"/>
  <c r="GS57" i="31"/>
  <c r="IF57" i="31"/>
  <c r="IU57" i="31"/>
  <c r="KP57" i="31"/>
  <c r="MK57" i="31"/>
  <c r="QB57" i="31"/>
  <c r="AY57" i="31"/>
  <c r="CL57" i="31"/>
  <c r="CS57" i="31"/>
  <c r="BT57" i="31"/>
  <c r="W57" i="31"/>
  <c r="RA57" i="31"/>
  <c r="NP57" i="31"/>
  <c r="PK57" i="31"/>
  <c r="IH57" i="31"/>
  <c r="QF57" i="31"/>
  <c r="NR57" i="31"/>
  <c r="AS57" i="31"/>
  <c r="RS57" i="31"/>
  <c r="OP57" i="31"/>
  <c r="IR57" i="31"/>
  <c r="PC57" i="31"/>
  <c r="FP57" i="31"/>
  <c r="M99" i="20"/>
  <c r="C23" i="31" s="1"/>
  <c r="D96" i="30"/>
  <c r="MV73" i="28"/>
  <c r="HL73" i="28"/>
  <c r="HJ73" i="28"/>
  <c r="EG73" i="28"/>
  <c r="KV73" i="28"/>
  <c r="JH73" i="28"/>
  <c r="CZ73" i="28"/>
  <c r="NO73" i="28"/>
  <c r="GV73" i="28"/>
  <c r="GT73" i="28"/>
  <c r="DI73" i="28"/>
  <c r="LN73" i="28"/>
  <c r="D67" i="30"/>
  <c r="RP73" i="28"/>
  <c r="MJ73" i="28"/>
  <c r="NA73" i="28"/>
  <c r="IK73" i="28"/>
  <c r="RN73" i="28"/>
  <c r="NR73" i="28"/>
  <c r="JG73" i="28"/>
  <c r="BD73" i="28"/>
  <c r="OI73" i="28"/>
  <c r="JZ73" i="28"/>
  <c r="DO73" i="28"/>
  <c r="OZ73" i="28"/>
  <c r="KU73" i="28"/>
  <c r="FA73" i="28"/>
  <c r="BU73" i="28"/>
  <c r="FM73" i="28"/>
  <c r="JE73" i="28"/>
  <c r="MW73" i="28"/>
  <c r="AX73" i="28"/>
  <c r="EP73" i="28"/>
  <c r="IH73" i="28"/>
  <c r="AI73" i="28"/>
  <c r="EA73" i="28"/>
  <c r="AR73" i="28"/>
  <c r="EJ73" i="28"/>
  <c r="IB73" i="28"/>
  <c r="BY73" i="28"/>
  <c r="AT73" i="28"/>
  <c r="G73" i="28"/>
  <c r="QM73" i="28"/>
  <c r="MM73" i="28"/>
  <c r="HP73" i="28"/>
  <c r="RJ73" i="28"/>
  <c r="NN73" i="28"/>
  <c r="JA73" i="28"/>
  <c r="X73" i="28"/>
  <c r="JI73" i="28"/>
  <c r="MR73" i="28"/>
  <c r="HW73" i="28"/>
  <c r="RF73" i="28"/>
  <c r="NI73" i="28"/>
  <c r="IU73" i="28"/>
  <c r="RU73" i="28"/>
  <c r="NZ73" i="28"/>
  <c r="JP73" i="28"/>
  <c r="CI73" i="28"/>
  <c r="OQ73" i="28"/>
  <c r="KI73" i="28"/>
  <c r="EK73" i="28"/>
  <c r="CC73" i="28"/>
  <c r="FU73" i="28"/>
  <c r="JM73" i="28"/>
  <c r="NE73" i="28"/>
  <c r="BF73" i="28"/>
  <c r="EX73" i="28"/>
  <c r="IP73" i="28"/>
  <c r="AQ73" i="28"/>
  <c r="EI73" i="28"/>
  <c r="AZ73" i="28"/>
  <c r="ER73" i="28"/>
  <c r="IJ73" i="28"/>
  <c r="CG73" i="28"/>
  <c r="BB73" i="28"/>
  <c r="O73" i="28"/>
  <c r="QE73" i="28"/>
  <c r="MD73" i="28"/>
  <c r="HE73" i="28"/>
  <c r="RB73" i="28"/>
  <c r="ND73" i="28"/>
  <c r="IN73" i="28"/>
  <c r="FI73" i="28"/>
  <c r="MI73" i="28"/>
  <c r="HK73" i="28"/>
  <c r="QX73" i="28"/>
  <c r="MZ73" i="28"/>
  <c r="II73" i="28"/>
  <c r="RM73" i="28"/>
  <c r="NQ73" i="28"/>
  <c r="JD73" i="28"/>
  <c r="AV73" i="28"/>
  <c r="OH73" i="28"/>
  <c r="JY73" i="28"/>
  <c r="DH73" i="28"/>
  <c r="CK73" i="28"/>
  <c r="GC73" i="28"/>
  <c r="JU73" i="28"/>
  <c r="NM73" i="28"/>
  <c r="BN73" i="28"/>
  <c r="FF73" i="28"/>
  <c r="IX73" i="28"/>
  <c r="AY73" i="28"/>
  <c r="EQ73" i="28"/>
  <c r="BH73" i="28"/>
  <c r="EZ73" i="28"/>
  <c r="IR73" i="28"/>
  <c r="CO73" i="28"/>
  <c r="BJ73" i="28"/>
  <c r="W73" i="28"/>
  <c r="PW73" i="28"/>
  <c r="LU73" i="28"/>
  <c r="GQ73" i="28"/>
  <c r="QT73" i="28"/>
  <c r="MU73" i="28"/>
  <c r="IC73" i="28"/>
  <c r="D73" i="28"/>
  <c r="RG73" i="28"/>
  <c r="LZ73" i="28"/>
  <c r="GX73" i="28"/>
  <c r="QP73" i="28"/>
  <c r="MQ73" i="28"/>
  <c r="HV73" i="28"/>
  <c r="RE73" i="28"/>
  <c r="NH73" i="28"/>
  <c r="IT73" i="28"/>
  <c r="RT73" i="28"/>
  <c r="NY73" i="28"/>
  <c r="JO73" i="28"/>
  <c r="CB73" i="28"/>
  <c r="CS73" i="28"/>
  <c r="GK73" i="28"/>
  <c r="KC73" i="28"/>
  <c r="NU73" i="28"/>
  <c r="BV73" i="28"/>
  <c r="FN73" i="28"/>
  <c r="JF73" i="28"/>
  <c r="BG73" i="28"/>
  <c r="EY73" i="28"/>
  <c r="BP73" i="28"/>
  <c r="FH73" i="28"/>
  <c r="E73" i="28"/>
  <c r="CW73" i="28"/>
  <c r="BR73" i="28"/>
  <c r="AE73" i="28"/>
  <c r="PO73" i="28"/>
  <c r="LL73" i="28"/>
  <c r="GB73" i="28"/>
  <c r="QL73" i="28"/>
  <c r="ML73" i="28"/>
  <c r="HO73" i="28"/>
  <c r="PS73" i="28"/>
  <c r="PC73" i="28"/>
  <c r="KX73" i="28"/>
  <c r="FD73" i="28"/>
  <c r="PR73" i="28"/>
  <c r="LO73" i="28"/>
  <c r="GI73" i="28"/>
  <c r="QG73" i="28"/>
  <c r="MF73" i="28"/>
  <c r="HG73" i="28"/>
  <c r="QV73" i="28"/>
  <c r="MX73" i="28"/>
  <c r="IE73" i="28"/>
  <c r="Y73" i="28"/>
  <c r="DQ73" i="28"/>
  <c r="HI73" i="28"/>
  <c r="LA73" i="28"/>
  <c r="OS73" i="28"/>
  <c r="CT73" i="28"/>
  <c r="GL73" i="28"/>
  <c r="KD73" i="28"/>
  <c r="CE73" i="28"/>
  <c r="FW73" i="28"/>
  <c r="CN73" i="28"/>
  <c r="GF73" i="28"/>
  <c r="AC73" i="28"/>
  <c r="DU73" i="28"/>
  <c r="CP73" i="28"/>
  <c r="BC73" i="28"/>
  <c r="OP73" i="28"/>
  <c r="KH73" i="28"/>
  <c r="EF73" i="28"/>
  <c r="PN73" i="28"/>
  <c r="LK73" i="28"/>
  <c r="GA73" i="28"/>
  <c r="OU73" i="28"/>
  <c r="KN73" i="28"/>
  <c r="EN73" i="28"/>
  <c r="PJ73" i="28"/>
  <c r="LF73" i="28"/>
  <c r="FS73" i="28"/>
  <c r="PY73" i="28"/>
  <c r="LW73" i="28"/>
  <c r="GU73" i="28"/>
  <c r="QN73" i="28"/>
  <c r="MN73" i="28"/>
  <c r="HS73" i="28"/>
  <c r="OL73" i="28"/>
  <c r="DW73" i="28"/>
  <c r="KW73" i="28"/>
  <c r="PQ73" i="28"/>
  <c r="GH73" i="28"/>
  <c r="ME73" i="28"/>
  <c r="AG73" i="28"/>
  <c r="GS73" i="28"/>
  <c r="MG73" i="28"/>
  <c r="DJ73" i="28"/>
  <c r="JV73" i="28"/>
  <c r="DS73" i="28"/>
  <c r="DL73" i="28"/>
  <c r="AK73" i="28"/>
  <c r="BZ73" i="28"/>
  <c r="RC73" i="28"/>
  <c r="JL73" i="28"/>
  <c r="PV73" i="28"/>
  <c r="JK73" i="28"/>
  <c r="OB73" i="28"/>
  <c r="CQ73" i="28"/>
  <c r="KM73" i="28"/>
  <c r="PI73" i="28"/>
  <c r="FR73" i="28"/>
  <c r="LV73" i="28"/>
  <c r="AO73" i="28"/>
  <c r="HA73" i="28"/>
  <c r="MO73" i="28"/>
  <c r="DR73" i="28"/>
  <c r="KL73" i="28"/>
  <c r="FG73" i="28"/>
  <c r="DT73" i="28"/>
  <c r="AS73" i="28"/>
  <c r="CH73" i="28"/>
  <c r="QU73" i="28"/>
  <c r="JB73" i="28"/>
  <c r="PF73" i="28"/>
  <c r="HC73" i="28"/>
  <c r="NS73" i="28"/>
  <c r="BK73" i="28"/>
  <c r="KA73" i="28"/>
  <c r="PA73" i="28"/>
  <c r="FB73" i="28"/>
  <c r="LM73" i="28"/>
  <c r="AW73" i="28"/>
  <c r="HQ73" i="28"/>
  <c r="OC73" i="28"/>
  <c r="DZ73" i="28"/>
  <c r="KT73" i="28"/>
  <c r="FO73" i="28"/>
  <c r="EB73" i="28"/>
  <c r="BA73" i="28"/>
  <c r="CX73" i="28"/>
  <c r="PG73" i="28"/>
  <c r="IQ73" i="28"/>
  <c r="OX73" i="28"/>
  <c r="GP73" i="28"/>
  <c r="NJ73" i="28"/>
  <c r="RV73" i="28"/>
  <c r="JQ73" i="28"/>
  <c r="OR73" i="28"/>
  <c r="EL73" i="28"/>
  <c r="LD73" i="28"/>
  <c r="BE73" i="28"/>
  <c r="HY73" i="28"/>
  <c r="OK73" i="28"/>
  <c r="EH73" i="28"/>
  <c r="K73" i="28"/>
  <c r="GE73" i="28"/>
  <c r="FP73" i="28"/>
  <c r="BI73" i="28"/>
  <c r="DF73" i="28"/>
  <c r="OY73" i="28"/>
  <c r="ID73" i="28"/>
  <c r="OO73" i="28"/>
  <c r="FK73" i="28"/>
  <c r="LP73" i="28"/>
  <c r="QH73" i="28"/>
  <c r="HH73" i="28"/>
  <c r="MY73" i="28"/>
  <c r="RL73" i="28"/>
  <c r="JC73" i="28"/>
  <c r="BM73" i="28"/>
  <c r="IG73" i="28"/>
  <c r="J73" i="28"/>
  <c r="FV73" i="28"/>
  <c r="S73" i="28"/>
  <c r="L73" i="28"/>
  <c r="FX73" i="28"/>
  <c r="BQ73" i="28"/>
  <c r="DN73" i="28"/>
  <c r="OG73" i="28"/>
  <c r="FL73" i="28"/>
  <c r="OF73" i="28"/>
  <c r="EU73" i="28"/>
  <c r="JR73" i="28"/>
  <c r="OT73" i="28"/>
  <c r="EM73" i="28"/>
  <c r="LE73" i="28"/>
  <c r="PX73" i="28"/>
  <c r="GR73" i="28"/>
  <c r="DY73" i="28"/>
  <c r="KK73" i="28"/>
  <c r="AH73" i="28"/>
  <c r="HB73" i="28"/>
  <c r="BW73" i="28"/>
  <c r="AJ73" i="28"/>
  <c r="HD73" i="28"/>
  <c r="F73" i="28"/>
  <c r="AM73" i="28"/>
  <c r="NF73" i="28"/>
  <c r="CA73" i="28"/>
  <c r="LT73" i="28"/>
  <c r="BT73" i="28"/>
  <c r="PD73" i="28"/>
  <c r="GJ73" i="28"/>
  <c r="MH73" i="28"/>
  <c r="QW73" i="28"/>
  <c r="IF73" i="28"/>
  <c r="NP73" i="28"/>
  <c r="I73" i="28"/>
  <c r="EW73" i="28"/>
  <c r="LQ73" i="28"/>
  <c r="CL73" i="28"/>
  <c r="HZ73" i="28"/>
  <c r="DC73" i="28"/>
  <c r="CV73" i="28"/>
  <c r="M73" i="28"/>
  <c r="AD73" i="28"/>
  <c r="RS73" i="28"/>
  <c r="KR73" i="28"/>
  <c r="RR73" i="28"/>
  <c r="KG73" i="28"/>
  <c r="PK73" i="28"/>
  <c r="FT73" i="28"/>
  <c r="LX73" i="28"/>
  <c r="QO73" i="28"/>
  <c r="HU73" i="28"/>
  <c r="NG73" i="28"/>
  <c r="Q73" i="28"/>
  <c r="FE73" i="28"/>
  <c r="LY73" i="28"/>
  <c r="DB73" i="28"/>
  <c r="JN73" i="28"/>
  <c r="DK73" i="28"/>
  <c r="DD73" i="28"/>
  <c r="U73" i="28"/>
  <c r="AL73" i="28"/>
  <c r="RK73" i="28"/>
  <c r="JX73" i="28"/>
  <c r="QD73" i="28"/>
  <c r="JW73" i="28"/>
  <c r="KQ73" i="28"/>
  <c r="SA73" i="28"/>
  <c r="CF73" i="28"/>
  <c r="CD73" i="28"/>
  <c r="FQ73" i="28"/>
  <c r="CJ73" i="28"/>
  <c r="HN73" i="28"/>
  <c r="M31" i="20"/>
  <c r="LB73" i="28"/>
  <c r="AU73" i="28"/>
  <c r="BX73" i="28"/>
  <c r="AP73" i="28"/>
  <c r="GG73" i="28"/>
  <c r="DP73" i="28"/>
  <c r="QS73" i="28"/>
  <c r="MC73" i="28"/>
  <c r="ED73" i="28"/>
  <c r="AB73" i="28"/>
  <c r="Z73" i="28"/>
  <c r="HF73" i="28"/>
  <c r="FC73" i="28"/>
  <c r="NW73" i="28"/>
  <c r="DV73" i="28"/>
  <c r="T73" i="28"/>
  <c r="R73" i="28"/>
  <c r="IS73" i="28"/>
  <c r="GW73" i="28"/>
  <c r="RZ73" i="28"/>
  <c r="V73" i="28"/>
  <c r="CU73" i="28"/>
  <c r="LI73" i="28"/>
  <c r="PH73" i="28"/>
  <c r="OA73" i="28"/>
  <c r="AF73" i="28"/>
  <c r="N73" i="28"/>
  <c r="CM73" i="28"/>
  <c r="KS73" i="28"/>
  <c r="PP73" i="28"/>
  <c r="OJ73" i="28"/>
  <c r="P73" i="20"/>
  <c r="S73" i="20"/>
  <c r="DG73" i="28"/>
  <c r="DM73" i="28"/>
  <c r="BO73" i="28"/>
  <c r="IW73" i="28"/>
  <c r="QF73" i="28"/>
  <c r="PB73" i="28"/>
  <c r="BD67" i="30"/>
  <c r="EV73" i="28"/>
  <c r="DE73" i="28"/>
  <c r="AA73" i="28"/>
  <c r="IO73" i="28"/>
  <c r="RD73" i="28"/>
  <c r="PZ73" i="28"/>
  <c r="P23" i="20"/>
  <c r="M43" i="20"/>
  <c r="S43" i="20"/>
  <c r="S42" i="20" s="1"/>
  <c r="C9" i="38" s="1"/>
  <c r="M16" i="20"/>
  <c r="C28" i="1" s="1"/>
  <c r="U8" i="26"/>
  <c r="S43" i="26"/>
  <c r="P43" i="26"/>
  <c r="M25" i="26"/>
  <c r="M30" i="26" s="1"/>
  <c r="P25" i="26"/>
  <c r="P30" i="26" s="1"/>
  <c r="S19" i="26"/>
  <c r="P19" i="26"/>
  <c r="S53" i="26"/>
  <c r="S56" i="26" s="1"/>
  <c r="P53" i="26"/>
  <c r="P56" i="26" s="1"/>
  <c r="W16" i="29"/>
  <c r="W15" i="29"/>
  <c r="W17" i="29" s="1"/>
  <c r="W18" i="29" s="1"/>
  <c r="W19" i="29" s="1"/>
  <c r="W20" i="29" s="1"/>
  <c r="W21" i="29" s="1"/>
  <c r="W22" i="29" s="1"/>
  <c r="W23" i="29" s="1"/>
  <c r="W24" i="29" s="1"/>
  <c r="W25" i="29" s="1"/>
  <c r="W26" i="29" s="1"/>
  <c r="W27" i="29" s="1"/>
  <c r="W28" i="29" s="1"/>
  <c r="W29" i="29" s="1"/>
  <c r="W30" i="29" s="1"/>
  <c r="W31" i="29" s="1"/>
  <c r="W32" i="29" s="1"/>
  <c r="W33" i="29" s="1"/>
  <c r="W34" i="29" s="1"/>
  <c r="W35" i="29" s="1"/>
  <c r="W36" i="29" s="1"/>
  <c r="W37" i="29" s="1"/>
  <c r="W38" i="29" s="1"/>
  <c r="W39" i="29" s="1"/>
  <c r="W40" i="29" s="1"/>
  <c r="W41" i="29" s="1"/>
  <c r="W42" i="29" s="1"/>
  <c r="W43" i="29" s="1"/>
  <c r="W44" i="29" s="1"/>
  <c r="W45" i="29" s="1"/>
  <c r="W46" i="29" s="1"/>
  <c r="W47" i="29" s="1"/>
  <c r="W48" i="29" s="1"/>
  <c r="W49" i="29" s="1"/>
  <c r="W50" i="29" s="1"/>
  <c r="W51" i="29" s="1"/>
  <c r="W52" i="29" s="1"/>
  <c r="W53" i="29" s="1"/>
  <c r="W54" i="29" s="1"/>
  <c r="W55" i="29" s="1"/>
  <c r="W56" i="29" s="1"/>
  <c r="W57" i="29" s="1"/>
  <c r="W58" i="29" s="1"/>
  <c r="W59" i="29" s="1"/>
  <c r="W60" i="29" s="1"/>
  <c r="W61" i="29" s="1"/>
  <c r="BA8" i="17"/>
  <c r="AR8" i="17"/>
  <c r="AX22" i="17"/>
  <c r="AO22" i="17"/>
  <c r="AP22" i="17" s="1"/>
  <c r="BA19" i="17"/>
  <c r="AR19" i="17"/>
  <c r="AS19" i="17" s="1"/>
  <c r="BA31" i="17"/>
  <c r="AR31" i="17"/>
  <c r="AI31" i="17"/>
  <c r="AI20" i="17"/>
  <c r="AJ20" i="17" s="1"/>
  <c r="AR20" i="17"/>
  <c r="AS20" i="17" s="1"/>
  <c r="AI8" i="17"/>
  <c r="AI30" i="17"/>
  <c r="AR30" i="17"/>
  <c r="AI18" i="17"/>
  <c r="AR18" i="17"/>
  <c r="AS18" i="17" s="1"/>
  <c r="T50" i="17"/>
  <c r="O50" i="17"/>
  <c r="O54" i="17"/>
  <c r="Y54" i="17"/>
  <c r="AD53" i="17"/>
  <c r="T17" i="16"/>
  <c r="BA9" i="16"/>
  <c r="AR9" i="16"/>
  <c r="AS9" i="16" s="1"/>
  <c r="AI9" i="16"/>
  <c r="AJ9" i="16" s="1"/>
  <c r="AD17" i="16"/>
  <c r="AI8" i="16"/>
  <c r="AR8" i="16"/>
  <c r="AI8" i="15"/>
  <c r="AJ8" i="15" s="1"/>
  <c r="AR8" i="15"/>
  <c r="AS8" i="15" s="1"/>
  <c r="AL14" i="15"/>
  <c r="AU14" i="15"/>
  <c r="AV23" i="15" s="1"/>
  <c r="AF37" i="14"/>
  <c r="AG37" i="14" s="1"/>
  <c r="AO37" i="14"/>
  <c r="AP37" i="14" s="1"/>
  <c r="AF36" i="14"/>
  <c r="AG36" i="14" s="1"/>
  <c r="AO36" i="14"/>
  <c r="AP36" i="14" s="1"/>
  <c r="I36" i="14"/>
  <c r="Y36" i="14" s="1"/>
  <c r="AF35" i="14"/>
  <c r="AG35" i="14" s="1"/>
  <c r="AO35" i="14"/>
  <c r="AP35" i="14" s="1"/>
  <c r="AI8" i="14"/>
  <c r="AJ8" i="14" s="1"/>
  <c r="AR8" i="14"/>
  <c r="AS8" i="14" s="1"/>
  <c r="AF34" i="14"/>
  <c r="AG34" i="14" s="1"/>
  <c r="AO34" i="14"/>
  <c r="AP34" i="14" s="1"/>
  <c r="AI30" i="14"/>
  <c r="AJ30" i="14" s="1"/>
  <c r="AR30" i="14"/>
  <c r="AS30" i="14" s="1"/>
  <c r="BA8" i="14"/>
  <c r="BB8" i="14" s="1"/>
  <c r="BA9" i="14"/>
  <c r="BB9" i="14" s="1"/>
  <c r="AR9" i="14"/>
  <c r="AS9" i="14" s="1"/>
  <c r="BA28" i="14"/>
  <c r="BB28" i="14" s="1"/>
  <c r="AR28" i="14"/>
  <c r="AS28" i="14" s="1"/>
  <c r="AF15" i="14"/>
  <c r="AO15" i="14"/>
  <c r="AP15" i="14" s="1"/>
  <c r="BD40" i="14"/>
  <c r="AU40" i="14"/>
  <c r="AI31" i="14"/>
  <c r="AJ31" i="14" s="1"/>
  <c r="AR31" i="14"/>
  <c r="AS31" i="14" s="1"/>
  <c r="BD39" i="14"/>
  <c r="AU39" i="14"/>
  <c r="AX34" i="14"/>
  <c r="AY34" i="14" s="1"/>
  <c r="BA29" i="14"/>
  <c r="BB29" i="14" s="1"/>
  <c r="AR29" i="14"/>
  <c r="AS29" i="14" s="1"/>
  <c r="AX13" i="14"/>
  <c r="AY13" i="14" s="1"/>
  <c r="AO13" i="14"/>
  <c r="AP13" i="14" s="1"/>
  <c r="BD19" i="14"/>
  <c r="AU19" i="14"/>
  <c r="BA32" i="14"/>
  <c r="BB32" i="14" s="1"/>
  <c r="AR32" i="14"/>
  <c r="AS32" i="14" s="1"/>
  <c r="AD16" i="14"/>
  <c r="Y16" i="14"/>
  <c r="AX36" i="14"/>
  <c r="AY36" i="14" s="1"/>
  <c r="BA47" i="13"/>
  <c r="AR47" i="13"/>
  <c r="BD14" i="13"/>
  <c r="AU14" i="13"/>
  <c r="AI8" i="13"/>
  <c r="AJ8" i="13" s="1"/>
  <c r="AR8" i="13"/>
  <c r="BA28" i="13"/>
  <c r="AR28" i="13"/>
  <c r="BD34" i="13"/>
  <c r="AU34" i="13"/>
  <c r="BD49" i="13"/>
  <c r="AU49" i="13"/>
  <c r="AD11" i="13"/>
  <c r="Y11" i="13"/>
  <c r="T39" i="13"/>
  <c r="Y39" i="13"/>
  <c r="AL14" i="13"/>
  <c r="AM14" i="13" s="1"/>
  <c r="T31" i="13"/>
  <c r="Y31" i="13"/>
  <c r="T40" i="13"/>
  <c r="Y40" i="13"/>
  <c r="T19" i="13"/>
  <c r="Y19" i="13"/>
  <c r="AD10" i="13"/>
  <c r="Y10" i="13"/>
  <c r="T20" i="13"/>
  <c r="Y20" i="13"/>
  <c r="AI71" i="11"/>
  <c r="AJ71" i="11" s="1"/>
  <c r="AR71" i="11"/>
  <c r="AS71" i="11" s="1"/>
  <c r="AI53" i="11"/>
  <c r="AJ53" i="11" s="1"/>
  <c r="BA26" i="11"/>
  <c r="BB26" i="11" s="1"/>
  <c r="AR26" i="11"/>
  <c r="AS26" i="11" s="1"/>
  <c r="BA53" i="11"/>
  <c r="BB53" i="11" s="1"/>
  <c r="AI28" i="11"/>
  <c r="AJ28" i="11" s="1"/>
  <c r="AR28" i="11"/>
  <c r="AS28" i="11" s="1"/>
  <c r="AI55" i="11"/>
  <c r="AJ55" i="11" s="1"/>
  <c r="AR55" i="11"/>
  <c r="AS55" i="11" s="1"/>
  <c r="BA27" i="11"/>
  <c r="BB27" i="11" s="1"/>
  <c r="AR27" i="11"/>
  <c r="AS27" i="11" s="1"/>
  <c r="AI54" i="11"/>
  <c r="AJ54" i="11" s="1"/>
  <c r="AR54" i="11"/>
  <c r="AS54" i="11" s="1"/>
  <c r="AI30" i="11"/>
  <c r="AJ30" i="11" s="1"/>
  <c r="AR30" i="11"/>
  <c r="AS30" i="11" s="1"/>
  <c r="AI32" i="11"/>
  <c r="AJ32" i="11" s="1"/>
  <c r="AR32" i="11"/>
  <c r="AS32" i="11" s="1"/>
  <c r="AI52" i="11"/>
  <c r="AJ52" i="11" s="1"/>
  <c r="AR52" i="11"/>
  <c r="AS52" i="11" s="1"/>
  <c r="BD97" i="11"/>
  <c r="AU97" i="11"/>
  <c r="AI29" i="11"/>
  <c r="AJ29" i="11" s="1"/>
  <c r="AR29" i="11"/>
  <c r="AS29" i="11" s="1"/>
  <c r="AI93" i="11"/>
  <c r="AJ93" i="11" s="1"/>
  <c r="AR93" i="11"/>
  <c r="AS93" i="11" s="1"/>
  <c r="AI51" i="11"/>
  <c r="AJ51" i="11" s="1"/>
  <c r="AR51" i="11"/>
  <c r="AS51" i="11" s="1"/>
  <c r="BD82" i="11"/>
  <c r="AU82" i="11"/>
  <c r="AI31" i="11"/>
  <c r="AJ31" i="11" s="1"/>
  <c r="AR31" i="11"/>
  <c r="AS31" i="11" s="1"/>
  <c r="AI50" i="11"/>
  <c r="AJ50" i="11" s="1"/>
  <c r="AR50" i="11"/>
  <c r="AS50" i="11" s="1"/>
  <c r="BD81" i="11"/>
  <c r="BE81" i="11" s="1"/>
  <c r="AU81" i="11"/>
  <c r="AV116" i="11" s="1"/>
  <c r="AI72" i="11"/>
  <c r="AJ72" i="11" s="1"/>
  <c r="AR72" i="11"/>
  <c r="AS72" i="11" s="1"/>
  <c r="P84" i="11"/>
  <c r="R84" i="11" s="1"/>
  <c r="AI33" i="11"/>
  <c r="AJ33" i="11" s="1"/>
  <c r="AR33" i="11"/>
  <c r="AS33" i="11" s="1"/>
  <c r="BA49" i="11"/>
  <c r="BB49" i="11" s="1"/>
  <c r="AR49" i="11"/>
  <c r="AS49" i="11" s="1"/>
  <c r="BB32" i="11"/>
  <c r="AI74" i="11"/>
  <c r="AR74" i="11"/>
  <c r="AS74" i="11" s="1"/>
  <c r="AI48" i="11"/>
  <c r="AJ48" i="11" s="1"/>
  <c r="AR48" i="11"/>
  <c r="AS48" i="11" s="1"/>
  <c r="BD98" i="11"/>
  <c r="AU98" i="11"/>
  <c r="AI73" i="11"/>
  <c r="AJ73" i="11" s="1"/>
  <c r="AR73" i="11"/>
  <c r="AS73" i="11" s="1"/>
  <c r="O35" i="11"/>
  <c r="Y35" i="11"/>
  <c r="O76" i="11"/>
  <c r="Y76" i="11"/>
  <c r="AD77" i="11"/>
  <c r="Y77" i="11"/>
  <c r="T38" i="11"/>
  <c r="Y38" i="11"/>
  <c r="O37" i="11"/>
  <c r="Y37" i="11"/>
  <c r="T79" i="11"/>
  <c r="Y79" i="11"/>
  <c r="O61" i="11"/>
  <c r="Y61" i="11"/>
  <c r="AD40" i="11"/>
  <c r="Y40" i="11"/>
  <c r="T57" i="11"/>
  <c r="Y57" i="11"/>
  <c r="T59" i="11"/>
  <c r="Y59" i="11"/>
  <c r="T95" i="11"/>
  <c r="Y95" i="11"/>
  <c r="BA29" i="11"/>
  <c r="BB29" i="11" s="1"/>
  <c r="O108" i="11"/>
  <c r="O114" i="11" s="1"/>
  <c r="Y108" i="11"/>
  <c r="Y114" i="11" s="1"/>
  <c r="BA40" i="10"/>
  <c r="AR40" i="10"/>
  <c r="BD30" i="10"/>
  <c r="AU30" i="10"/>
  <c r="AI63" i="10"/>
  <c r="AR63" i="10"/>
  <c r="BD28" i="10"/>
  <c r="AU28" i="10"/>
  <c r="BA52" i="10"/>
  <c r="AR52" i="10"/>
  <c r="BD27" i="10"/>
  <c r="AU27" i="10"/>
  <c r="BA24" i="10"/>
  <c r="AR24" i="10"/>
  <c r="AS24" i="10" s="1"/>
  <c r="BD14" i="10"/>
  <c r="AU14" i="10"/>
  <c r="BD15" i="10"/>
  <c r="AU15" i="10"/>
  <c r="BA8" i="10"/>
  <c r="AR8" i="10"/>
  <c r="AS8" i="10" s="1"/>
  <c r="AL12" i="10"/>
  <c r="AM12" i="10" s="1"/>
  <c r="AU12" i="10"/>
  <c r="BD11" i="10"/>
  <c r="AU11" i="10"/>
  <c r="BD44" i="10"/>
  <c r="AU44" i="10"/>
  <c r="AL43" i="10"/>
  <c r="AU43" i="10"/>
  <c r="BD31" i="10"/>
  <c r="AU31" i="10"/>
  <c r="T10" i="5"/>
  <c r="T31" i="5"/>
  <c r="O31" i="5"/>
  <c r="BA22" i="5"/>
  <c r="AR22" i="5"/>
  <c r="AI22" i="5"/>
  <c r="BA21" i="5"/>
  <c r="AD12" i="5"/>
  <c r="AD14" i="5" s="1"/>
  <c r="Y12" i="5"/>
  <c r="Y14" i="5" s="1"/>
  <c r="AI21" i="5"/>
  <c r="AJ7" i="5"/>
  <c r="O10" i="5"/>
  <c r="N11" i="7"/>
  <c r="N24" i="7" s="1"/>
  <c r="H11" i="7"/>
  <c r="H24" i="7" s="1"/>
  <c r="AO9" i="4"/>
  <c r="AP9" i="4" s="1"/>
  <c r="AC9" i="4"/>
  <c r="AD9" i="4" s="1"/>
  <c r="AF9" i="4"/>
  <c r="AG9" i="4" s="1"/>
  <c r="Z9" i="4"/>
  <c r="AA9" i="4" s="1"/>
  <c r="T15" i="4"/>
  <c r="U15" i="4" s="1"/>
  <c r="AC15" i="4"/>
  <c r="AD15" i="4" s="1"/>
  <c r="AF15" i="4"/>
  <c r="AG15" i="4" s="1"/>
  <c r="Z15" i="4"/>
  <c r="AA15" i="4" s="1"/>
  <c r="W16" i="4"/>
  <c r="X16" i="4" s="1"/>
  <c r="AC16" i="4"/>
  <c r="AD16" i="4" s="1"/>
  <c r="Z16" i="4"/>
  <c r="AA16" i="4" s="1"/>
  <c r="AF16" i="4"/>
  <c r="AG16" i="4" s="1"/>
  <c r="AO21" i="4"/>
  <c r="AP21" i="4" s="1"/>
  <c r="AC21" i="4"/>
  <c r="AD21" i="4" s="1"/>
  <c r="AF21" i="4"/>
  <c r="AG21" i="4" s="1"/>
  <c r="Z21" i="4"/>
  <c r="AA21" i="4" s="1"/>
  <c r="I22" i="4"/>
  <c r="M22" i="4"/>
  <c r="O13" i="4"/>
  <c r="M13" i="4"/>
  <c r="AI22" i="4"/>
  <c r="AJ22" i="4" s="1"/>
  <c r="AF22" i="4"/>
  <c r="AG22" i="4" s="1"/>
  <c r="AC22" i="4"/>
  <c r="AD22" i="4" s="1"/>
  <c r="Z22" i="4"/>
  <c r="AA22" i="4" s="1"/>
  <c r="T16" i="4"/>
  <c r="U16" i="4" s="1"/>
  <c r="AI16" i="4"/>
  <c r="AJ16" i="4" s="1"/>
  <c r="Q16" i="4"/>
  <c r="R16" i="4" s="1"/>
  <c r="AO16" i="4"/>
  <c r="AP16" i="4" s="1"/>
  <c r="F16" i="4"/>
  <c r="AC10" i="4"/>
  <c r="AD10" i="4" s="1"/>
  <c r="Z10" i="4"/>
  <c r="AA10" i="4" s="1"/>
  <c r="AF10" i="4"/>
  <c r="AG10" i="4" s="1"/>
  <c r="AL16" i="4"/>
  <c r="AM16" i="4" s="1"/>
  <c r="T13" i="4"/>
  <c r="U13" i="4" s="1"/>
  <c r="AC13" i="4"/>
  <c r="AD13" i="4" s="1"/>
  <c r="Z13" i="4"/>
  <c r="AA13" i="4" s="1"/>
  <c r="AF13" i="4"/>
  <c r="AG13" i="4" s="1"/>
  <c r="AL14" i="4"/>
  <c r="AM14" i="4" s="1"/>
  <c r="Z14" i="4"/>
  <c r="AA14" i="4" s="1"/>
  <c r="AF14" i="4"/>
  <c r="AG14" i="4" s="1"/>
  <c r="AC14" i="4"/>
  <c r="AD14" i="4" s="1"/>
  <c r="AI21" i="4"/>
  <c r="AJ21" i="4" s="1"/>
  <c r="W21" i="4"/>
  <c r="X21" i="4" s="1"/>
  <c r="AL21" i="4"/>
  <c r="AM21" i="4" s="1"/>
  <c r="Q21" i="4"/>
  <c r="R21" i="4" s="1"/>
  <c r="F21" i="4"/>
  <c r="K21" i="4" s="1"/>
  <c r="Z84" i="11"/>
  <c r="AB84" i="11" s="1"/>
  <c r="Z16" i="15"/>
  <c r="AB16" i="15" s="1"/>
  <c r="E80" i="32"/>
  <c r="I42" i="14" s="1"/>
  <c r="AD42" i="14" s="1"/>
  <c r="J60" i="32"/>
  <c r="AI29" i="14"/>
  <c r="AJ29" i="14" s="1"/>
  <c r="BA55" i="11"/>
  <c r="BB55" i="11" s="1"/>
  <c r="I34" i="14"/>
  <c r="T34" i="14" s="1"/>
  <c r="F15" i="4"/>
  <c r="AI19" i="17"/>
  <c r="AJ19" i="17" s="1"/>
  <c r="F14" i="4"/>
  <c r="O14" i="4" s="1"/>
  <c r="AI14" i="4"/>
  <c r="AJ14" i="4" s="1"/>
  <c r="AI15" i="4"/>
  <c r="AJ15" i="4" s="1"/>
  <c r="I22" i="17"/>
  <c r="Y22" i="17" s="1"/>
  <c r="Q14" i="4"/>
  <c r="R14" i="4" s="1"/>
  <c r="AO15" i="4"/>
  <c r="AP15" i="4" s="1"/>
  <c r="AL15" i="4"/>
  <c r="AM15" i="4" s="1"/>
  <c r="AF22" i="17"/>
  <c r="BB19" i="17"/>
  <c r="AO14" i="4"/>
  <c r="AP14" i="4" s="1"/>
  <c r="J66" i="32"/>
  <c r="BA74" i="11"/>
  <c r="BB74" i="11" s="1"/>
  <c r="W14" i="4"/>
  <c r="X14" i="4" s="1"/>
  <c r="T14" i="4"/>
  <c r="U14" i="4" s="1"/>
  <c r="W15" i="4"/>
  <c r="X15" i="4" s="1"/>
  <c r="Q15" i="4"/>
  <c r="R15" i="4" s="1"/>
  <c r="BA33" i="11"/>
  <c r="BB33" i="11" s="1"/>
  <c r="BA31" i="11"/>
  <c r="BB31" i="11" s="1"/>
  <c r="BA48" i="11"/>
  <c r="BB48" i="11" s="1"/>
  <c r="T12" i="5"/>
  <c r="T14" i="5" s="1"/>
  <c r="O12" i="5"/>
  <c r="O14" i="5" s="1"/>
  <c r="I14" i="14"/>
  <c r="M23" i="35"/>
  <c r="T35" i="11"/>
  <c r="K64" i="32"/>
  <c r="L64" i="32" s="1"/>
  <c r="O17" i="16"/>
  <c r="P44" i="20"/>
  <c r="M44" i="20"/>
  <c r="I22" i="5"/>
  <c r="BO1" i="10"/>
  <c r="I63" i="10" s="1"/>
  <c r="F2" i="4"/>
  <c r="F9" i="4" s="1"/>
  <c r="I3" i="16"/>
  <c r="I3" i="14"/>
  <c r="I29" i="14" s="1"/>
  <c r="I3" i="15"/>
  <c r="I8" i="15" s="1"/>
  <c r="I3" i="26"/>
  <c r="I32" i="26" s="1"/>
  <c r="P32" i="26" s="1"/>
  <c r="I3" i="13"/>
  <c r="I28" i="13" s="1"/>
  <c r="I3" i="17"/>
  <c r="I20" i="17" s="1"/>
  <c r="Y20" i="17" s="1"/>
  <c r="I3" i="11"/>
  <c r="I54" i="11" s="1"/>
  <c r="I3" i="20"/>
  <c r="W2" i="24"/>
  <c r="X24" i="24" s="1"/>
  <c r="I3" i="10"/>
  <c r="I54" i="14"/>
  <c r="Y54" i="14" s="1"/>
  <c r="I56" i="14"/>
  <c r="Y56" i="14" s="1"/>
  <c r="AD31" i="13"/>
  <c r="I57" i="14"/>
  <c r="Y57" i="14" s="1"/>
  <c r="I55" i="14"/>
  <c r="Y55" i="14" s="1"/>
  <c r="E89" i="6"/>
  <c r="AB57" i="13"/>
  <c r="AB58" i="13"/>
  <c r="AB59" i="13"/>
  <c r="AB60" i="13"/>
  <c r="BD14" i="15"/>
  <c r="BE14" i="15" s="1"/>
  <c r="BE23" i="15" s="1"/>
  <c r="AM14" i="15"/>
  <c r="AM23" i="15" s="1"/>
  <c r="AL27" i="10"/>
  <c r="AM27" i="10" s="1"/>
  <c r="BD43" i="10"/>
  <c r="K84" i="11"/>
  <c r="AL28" i="10"/>
  <c r="AM28" i="10" s="1"/>
  <c r="BB18" i="17"/>
  <c r="AL14" i="10"/>
  <c r="AM14" i="10" s="1"/>
  <c r="AM15" i="10"/>
  <c r="AL44" i="10"/>
  <c r="AM44" i="10" s="1"/>
  <c r="AL30" i="10"/>
  <c r="AM30" i="10" s="1"/>
  <c r="BB8" i="16"/>
  <c r="BB20" i="17"/>
  <c r="BB9" i="16"/>
  <c r="BE97" i="11"/>
  <c r="AJ18" i="17"/>
  <c r="AR95" i="30"/>
  <c r="KR95" i="30"/>
  <c r="PM95" i="30"/>
  <c r="FR95" i="30"/>
  <c r="OI95" i="30"/>
  <c r="LQ95" i="30"/>
  <c r="NT95" i="30"/>
  <c r="AD39" i="13"/>
  <c r="BA8" i="13"/>
  <c r="AI47" i="13"/>
  <c r="AJ47" i="13" s="1"/>
  <c r="AJ62" i="13" s="1"/>
  <c r="AG62" i="13" s="1"/>
  <c r="M19" i="26"/>
  <c r="AJ8" i="16"/>
  <c r="AJ20" i="16" s="1"/>
  <c r="AG20" i="16" s="1"/>
  <c r="I55" i="10"/>
  <c r="AD20" i="13"/>
  <c r="K13" i="4"/>
  <c r="AI32" i="14"/>
  <c r="AJ32" i="14" s="1"/>
  <c r="BE19" i="14"/>
  <c r="AX37" i="14"/>
  <c r="AY37" i="14" s="1"/>
  <c r="AX14" i="14"/>
  <c r="AY14" i="14" s="1"/>
  <c r="AF14" i="14"/>
  <c r="AG14" i="14" s="1"/>
  <c r="AX35" i="14"/>
  <c r="AY35" i="14" s="1"/>
  <c r="BA30" i="14"/>
  <c r="BB30" i="14" s="1"/>
  <c r="AM39" i="14"/>
  <c r="I49" i="14"/>
  <c r="Y49" i="14" s="1"/>
  <c r="I50" i="14"/>
  <c r="Y50" i="14" s="1"/>
  <c r="I51" i="14"/>
  <c r="Y51" i="14" s="1"/>
  <c r="I13" i="14"/>
  <c r="AL40" i="14"/>
  <c r="AM40" i="14" s="1"/>
  <c r="AF13" i="14"/>
  <c r="AG13" i="14" s="1"/>
  <c r="AX15" i="14"/>
  <c r="AY15" i="14" s="1"/>
  <c r="BE39" i="14"/>
  <c r="I15" i="14"/>
  <c r="AM20" i="16"/>
  <c r="E38" i="6"/>
  <c r="P8" i="17"/>
  <c r="I13" i="4"/>
  <c r="N43" i="20"/>
  <c r="P43" i="20" s="1"/>
  <c r="T43" i="20"/>
  <c r="V43" i="20" s="1"/>
  <c r="AQ44" i="20"/>
  <c r="V44" i="20"/>
  <c r="N38" i="20"/>
  <c r="Y38" i="20" s="1"/>
  <c r="T38" i="20"/>
  <c r="AQ38" i="20" s="1"/>
  <c r="T37" i="20"/>
  <c r="AQ37" i="20" s="1"/>
  <c r="N37" i="20"/>
  <c r="Y37" i="20" s="1"/>
  <c r="O16" i="14"/>
  <c r="I10" i="26"/>
  <c r="I58" i="11"/>
  <c r="I39" i="11"/>
  <c r="T39" i="11" s="1"/>
  <c r="I60" i="11"/>
  <c r="T16" i="14"/>
  <c r="I36" i="11"/>
  <c r="Y36" i="11" s="1"/>
  <c r="I78" i="11"/>
  <c r="I35" i="14"/>
  <c r="I37" i="20"/>
  <c r="S37" i="20" s="1"/>
  <c r="I37" i="14"/>
  <c r="T53" i="17"/>
  <c r="E105" i="32"/>
  <c r="I38" i="13" s="1"/>
  <c r="Y38" i="13" s="1"/>
  <c r="I18" i="11"/>
  <c r="Y18" i="11" s="1"/>
  <c r="I38" i="20"/>
  <c r="S38" i="20" s="1"/>
  <c r="O22" i="4"/>
  <c r="K22" i="4"/>
  <c r="NS105" i="31"/>
  <c r="RU95" i="30"/>
  <c r="PR95" i="30"/>
  <c r="OD95" i="30"/>
  <c r="NE95" i="30"/>
  <c r="LB95" i="30"/>
  <c r="KH95" i="30"/>
  <c r="JX95" i="30"/>
  <c r="HF95" i="30"/>
  <c r="GQ95" i="30"/>
  <c r="FC95" i="30"/>
  <c r="EN95" i="30"/>
  <c r="DJ95" i="30"/>
  <c r="CZ95" i="30"/>
  <c r="BQ95" i="30"/>
  <c r="BG95" i="30"/>
  <c r="E95" i="30"/>
  <c r="RF95" i="30"/>
  <c r="QV95" i="30"/>
  <c r="PW95" i="30"/>
  <c r="QL95" i="30"/>
  <c r="QG95" i="30"/>
  <c r="PH95" i="30"/>
  <c r="OS95" i="30"/>
  <c r="KM95" i="30"/>
  <c r="JN95" i="30"/>
  <c r="JI95" i="30"/>
  <c r="IT95" i="30"/>
  <c r="ED95" i="30"/>
  <c r="DY95" i="30"/>
  <c r="DO95" i="30"/>
  <c r="CA95" i="30"/>
  <c r="AW95" i="30"/>
  <c r="F95" i="30"/>
  <c r="RK95" i="30"/>
  <c r="MF95" i="30"/>
  <c r="KC95" i="30"/>
  <c r="IY95" i="30"/>
  <c r="HU95" i="30"/>
  <c r="HK95" i="30"/>
  <c r="GV95" i="30"/>
  <c r="ES95" i="30"/>
  <c r="DE95" i="30"/>
  <c r="CP95" i="30"/>
  <c r="BL95" i="30"/>
  <c r="OX95" i="30"/>
  <c r="RA95" i="30"/>
  <c r="PC95" i="30"/>
  <c r="ON95" i="30"/>
  <c r="NY95" i="30"/>
  <c r="NJ95" i="30"/>
  <c r="MU95" i="30"/>
  <c r="JD95" i="30"/>
  <c r="GG95" i="30"/>
  <c r="FH95" i="30"/>
  <c r="CU95" i="30"/>
  <c r="CF95" i="30"/>
  <c r="M53" i="26"/>
  <c r="M56" i="26" s="1"/>
  <c r="G95" i="30"/>
  <c r="QB95" i="30"/>
  <c r="NO95" i="30"/>
  <c r="MK95" i="30"/>
  <c r="HZ95" i="30"/>
  <c r="FW95" i="30"/>
  <c r="CK95" i="30"/>
  <c r="BV95" i="30"/>
  <c r="BB95" i="30"/>
  <c r="RZ95" i="30"/>
  <c r="RP95" i="30"/>
  <c r="QQ95" i="30"/>
  <c r="MA95" i="30"/>
  <c r="LV95" i="30"/>
  <c r="LG95" i="30"/>
  <c r="IO95" i="30"/>
  <c r="IE95" i="30"/>
  <c r="HP95" i="30"/>
  <c r="GB95" i="30"/>
  <c r="FM95" i="30"/>
  <c r="DT95" i="30"/>
  <c r="IJ95" i="30"/>
  <c r="MZ95" i="30"/>
  <c r="MP95" i="30"/>
  <c r="LL95" i="30"/>
  <c r="KW95" i="30"/>
  <c r="JS95" i="30"/>
  <c r="HA95" i="30"/>
  <c r="GL95" i="30"/>
  <c r="EX95" i="30"/>
  <c r="EI95" i="30"/>
  <c r="C102" i="30"/>
  <c r="F96" i="30"/>
  <c r="T4" i="19"/>
  <c r="K6" i="1"/>
  <c r="R81" i="11"/>
  <c r="AY38" i="11"/>
  <c r="AJ74" i="11"/>
  <c r="AL81" i="11"/>
  <c r="BE98" i="11"/>
  <c r="O38" i="11"/>
  <c r="QA72" i="30"/>
  <c r="LV71" i="31"/>
  <c r="RT71" i="31"/>
  <c r="HR71" i="31"/>
  <c r="CX71" i="31"/>
  <c r="CQ71" i="31"/>
  <c r="DX71" i="31"/>
  <c r="BJ71" i="31"/>
  <c r="DR71" i="31"/>
  <c r="MA71" i="31"/>
  <c r="OH71" i="31"/>
  <c r="PH71" i="31"/>
  <c r="KD71" i="31"/>
  <c r="FR71" i="31"/>
  <c r="FK71" i="31"/>
  <c r="GR71" i="31"/>
  <c r="EG71" i="31"/>
  <c r="GL71" i="31"/>
  <c r="BW71" i="31"/>
  <c r="LN71" i="31"/>
  <c r="NS71" i="31"/>
  <c r="OZ71" i="31"/>
  <c r="KC71" i="31"/>
  <c r="JV71" i="31"/>
  <c r="IB71" i="31"/>
  <c r="LC71" i="31"/>
  <c r="ON71" i="31"/>
  <c r="CH71" i="31"/>
  <c r="MD71" i="31"/>
  <c r="EM71" i="31"/>
  <c r="OI71" i="31"/>
  <c r="FT71" i="31"/>
  <c r="PP71" i="31"/>
  <c r="CC71" i="31"/>
  <c r="LY71" i="31"/>
  <c r="EH71" i="31"/>
  <c r="OD71" i="31"/>
  <c r="FG71" i="31"/>
  <c r="PC71" i="31"/>
  <c r="GF71" i="31"/>
  <c r="QB71" i="31"/>
  <c r="J71" i="31"/>
  <c r="AQ71" i="31"/>
  <c r="O71" i="31"/>
  <c r="JZ71" i="31"/>
  <c r="AV71" i="31"/>
  <c r="KY71" i="31"/>
  <c r="CJ71" i="31"/>
  <c r="MF71" i="31"/>
  <c r="AJ71" i="31"/>
  <c r="JU71" i="31"/>
  <c r="CD71" i="31"/>
  <c r="LZ71" i="31"/>
  <c r="EI71" i="31"/>
  <c r="OE71" i="31"/>
  <c r="FH71" i="31"/>
  <c r="PD71" i="31"/>
  <c r="DE71" i="31"/>
  <c r="JI71" i="31"/>
  <c r="AT71" i="31"/>
  <c r="LU71" i="31"/>
  <c r="NI71" i="31"/>
  <c r="RA71" i="31"/>
  <c r="QT71" i="31"/>
  <c r="BY71" i="31"/>
  <c r="MP71" i="31"/>
  <c r="FJ71" i="31"/>
  <c r="FC71" i="31"/>
  <c r="GJ71" i="31"/>
  <c r="DY71" i="31"/>
  <c r="GD71" i="31"/>
  <c r="QY71" i="31"/>
  <c r="BR71" i="31"/>
  <c r="M71" i="31"/>
  <c r="PB71" i="31"/>
  <c r="ID71" i="31"/>
  <c r="HW71" i="31"/>
  <c r="JD71" i="31"/>
  <c r="GS71" i="31"/>
  <c r="IX71" i="31"/>
  <c r="GV71" i="31"/>
  <c r="NZ71" i="31"/>
  <c r="QE71" i="31"/>
  <c r="RL71" i="31"/>
  <c r="MO71" i="31"/>
  <c r="MH71" i="31"/>
  <c r="MZ71" i="31"/>
  <c r="NO71" i="31"/>
  <c r="QZ71" i="31"/>
  <c r="DN71" i="31"/>
  <c r="NJ71" i="31"/>
  <c r="FS71" i="31"/>
  <c r="PO71" i="31"/>
  <c r="GZ71" i="31"/>
  <c r="QV71" i="31"/>
  <c r="DI71" i="31"/>
  <c r="NE71" i="31"/>
  <c r="FN71" i="31"/>
  <c r="PJ71" i="31"/>
  <c r="GM71" i="31"/>
  <c r="QI71" i="31"/>
  <c r="HL71" i="31"/>
  <c r="RH71" i="31"/>
  <c r="CM71" i="31"/>
  <c r="DL71" i="31"/>
  <c r="BE71" i="31"/>
  <c r="LF71" i="31"/>
  <c r="CI71" i="31"/>
  <c r="ME71" i="31"/>
  <c r="DP71" i="31"/>
  <c r="NL71" i="31"/>
  <c r="AX71" i="31"/>
  <c r="LA71" i="31"/>
  <c r="DJ71" i="31"/>
  <c r="NF71" i="31"/>
  <c r="FO71" i="31"/>
  <c r="PK71" i="31"/>
  <c r="GN71" i="31"/>
  <c r="QJ71" i="31"/>
  <c r="NA71" i="31"/>
  <c r="CG71" i="31"/>
  <c r="KW71" i="31"/>
  <c r="ES71" i="31"/>
  <c r="DU71" i="31"/>
  <c r="H71" i="31"/>
  <c r="EE71" i="31"/>
  <c r="T71" i="31"/>
  <c r="RN71" i="31"/>
  <c r="HV71" i="31"/>
  <c r="HO71" i="31"/>
  <c r="IV71" i="31"/>
  <c r="GK71" i="31"/>
  <c r="IP71" i="31"/>
  <c r="AG71" i="31"/>
  <c r="GQ71" i="31"/>
  <c r="DA71" i="31"/>
  <c r="AP71" i="31"/>
  <c r="KP71" i="31"/>
  <c r="KI71" i="31"/>
  <c r="LP71" i="31"/>
  <c r="JE71" i="31"/>
  <c r="LJ71" i="31"/>
  <c r="LT71" i="31"/>
  <c r="QL71" i="31"/>
  <c r="Q71" i="31"/>
  <c r="U71" i="31"/>
  <c r="PA71" i="31"/>
  <c r="OT71" i="31"/>
  <c r="RX71" i="31"/>
  <c r="QA71" i="31"/>
  <c r="FI71" i="31"/>
  <c r="ET71" i="31"/>
  <c r="OP71" i="31"/>
  <c r="GY71" i="31"/>
  <c r="QU71" i="31"/>
  <c r="IF71" i="31"/>
  <c r="BQ71" i="31"/>
  <c r="EO71" i="31"/>
  <c r="OK71" i="31"/>
  <c r="GT71" i="31"/>
  <c r="QP71" i="31"/>
  <c r="HS71" i="31"/>
  <c r="RO71" i="31"/>
  <c r="IR71" i="31"/>
  <c r="PE71" i="31"/>
  <c r="EY71" i="31"/>
  <c r="FX71" i="31"/>
  <c r="CP71" i="31"/>
  <c r="ML71" i="31"/>
  <c r="DO71" i="31"/>
  <c r="NK71" i="31"/>
  <c r="EV71" i="31"/>
  <c r="OR71" i="31"/>
  <c r="CK71" i="31"/>
  <c r="MG71" i="31"/>
  <c r="EP71" i="31"/>
  <c r="OL71" i="31"/>
  <c r="GU71" i="31"/>
  <c r="QQ71" i="31"/>
  <c r="HT71" i="31"/>
  <c r="RP71" i="31"/>
  <c r="FA71" i="31"/>
  <c r="MC71" i="31"/>
  <c r="MK71" i="31"/>
  <c r="OO71" i="31"/>
  <c r="NQ71" i="31"/>
  <c r="JC71" i="31"/>
  <c r="AD71" i="31"/>
  <c r="FW71" i="31"/>
  <c r="KH71" i="31"/>
  <c r="KA71" i="31"/>
  <c r="LH71" i="31"/>
  <c r="IW71" i="31"/>
  <c r="LB71" i="31"/>
  <c r="FP71" i="31"/>
  <c r="LO71" i="31"/>
  <c r="HY71" i="31"/>
  <c r="KU71" i="31"/>
  <c r="NB71" i="31"/>
  <c r="MU71" i="31"/>
  <c r="OB71" i="31"/>
  <c r="LQ71" i="31"/>
  <c r="NV71" i="31"/>
  <c r="QR71" i="31"/>
  <c r="BF71" i="31"/>
  <c r="CR71" i="31"/>
  <c r="AB71" i="31"/>
  <c r="RM71" i="31"/>
  <c r="RF71" i="31"/>
  <c r="D71" i="31"/>
  <c r="CF71" i="31"/>
  <c r="JY71" i="31"/>
  <c r="FZ71" i="31"/>
  <c r="PV71" i="31"/>
  <c r="IE71" i="31"/>
  <c r="SA71" i="31"/>
  <c r="JL71" i="31"/>
  <c r="AK71" i="31"/>
  <c r="FU71" i="31"/>
  <c r="PQ71" i="31"/>
  <c r="HZ71" i="31"/>
  <c r="RV71" i="31"/>
  <c r="IY71" i="31"/>
  <c r="K71" i="31"/>
  <c r="JX71" i="31"/>
  <c r="AH71" i="31"/>
  <c r="HK71" i="31"/>
  <c r="IJ71" i="31"/>
  <c r="DV71" i="31"/>
  <c r="NR71" i="31"/>
  <c r="EU71" i="31"/>
  <c r="OQ71" i="31"/>
  <c r="GB71" i="31"/>
  <c r="PX71" i="31"/>
  <c r="DQ71" i="31"/>
  <c r="NM71" i="31"/>
  <c r="FV71" i="31"/>
  <c r="PR71" i="31"/>
  <c r="IA71" i="31"/>
  <c r="RW71" i="31"/>
  <c r="IZ71" i="31"/>
  <c r="KO71" i="31"/>
  <c r="IK71" i="31"/>
  <c r="X71" i="31"/>
  <c r="BD71" i="31"/>
  <c r="CW71" i="31"/>
  <c r="HM71" i="31"/>
  <c r="OA71" i="31"/>
  <c r="FM71" i="31"/>
  <c r="PS71" i="31"/>
  <c r="MT71" i="31"/>
  <c r="MM71" i="31"/>
  <c r="NT71" i="31"/>
  <c r="LI71" i="31"/>
  <c r="NN71" i="31"/>
  <c r="KN71" i="31"/>
  <c r="QM71" i="31"/>
  <c r="MW71" i="31"/>
  <c r="EJ71" i="31"/>
  <c r="PN71" i="31"/>
  <c r="PG71" i="31"/>
  <c r="QN71" i="31"/>
  <c r="OC71" i="31"/>
  <c r="QH71" i="31"/>
  <c r="BO71" i="31"/>
  <c r="DW71" i="31"/>
  <c r="FD71" i="31"/>
  <c r="R71" i="31"/>
  <c r="I71" i="31"/>
  <c r="EQ71" i="31"/>
  <c r="BB71" i="31"/>
  <c r="ER71" i="31"/>
  <c r="GG71" i="31"/>
  <c r="HF71" i="31"/>
  <c r="RB71" i="31"/>
  <c r="JK71" i="31"/>
  <c r="AM71" i="31"/>
  <c r="KR71" i="31"/>
  <c r="E71" i="31"/>
  <c r="HA71" i="31"/>
  <c r="QW71" i="31"/>
  <c r="JF71" i="31"/>
  <c r="V71" i="31"/>
  <c r="KE71" i="31"/>
  <c r="BC71" i="31"/>
  <c r="LD71" i="31"/>
  <c r="FY71" i="31"/>
  <c r="JW71" i="31"/>
  <c r="KV71" i="31"/>
  <c r="FB71" i="31"/>
  <c r="OX71" i="31"/>
  <c r="GA71" i="31"/>
  <c r="PW71" i="31"/>
  <c r="HH71" i="31"/>
  <c r="RD71" i="31"/>
  <c r="EW71" i="31"/>
  <c r="OS71" i="31"/>
  <c r="HB71" i="31"/>
  <c r="QX71" i="31"/>
  <c r="JG71" i="31"/>
  <c r="W71" i="31"/>
  <c r="KF71" i="31"/>
  <c r="PU71" i="31"/>
  <c r="N71" i="31"/>
  <c r="KG71" i="31"/>
  <c r="LE71" i="31"/>
  <c r="MS71" i="31"/>
  <c r="JA71" i="31"/>
  <c r="CZ71" i="31"/>
  <c r="KK71" i="31"/>
  <c r="JH71" i="31"/>
  <c r="PF71" i="31"/>
  <c r="OY71" i="31"/>
  <c r="QF71" i="31"/>
  <c r="NU71" i="31"/>
  <c r="PZ71" i="31"/>
  <c r="PL71" i="31"/>
  <c r="AA71" i="31"/>
  <c r="RU71" i="31"/>
  <c r="OF71" i="31"/>
  <c r="RZ71" i="31"/>
  <c r="RS71" i="31"/>
  <c r="AS71" i="31"/>
  <c r="QO71" i="31"/>
  <c r="DK71" i="31"/>
  <c r="ED71" i="31"/>
  <c r="GI71" i="31"/>
  <c r="HP71" i="31"/>
  <c r="CS71" i="31"/>
  <c r="CL71" i="31"/>
  <c r="JO71" i="31"/>
  <c r="DS71" i="31"/>
  <c r="HD71" i="31"/>
  <c r="RI71" i="31"/>
  <c r="IL71" i="31"/>
  <c r="AL71" i="31"/>
  <c r="KQ71" i="31"/>
  <c r="CB71" i="31"/>
  <c r="LX71" i="31"/>
  <c r="AR71" i="31"/>
  <c r="IG71" i="31"/>
  <c r="AE71" i="31"/>
  <c r="KL71" i="31"/>
  <c r="BL71" i="31"/>
  <c r="LK71" i="31"/>
  <c r="CN71" i="31"/>
  <c r="MJ71" i="31"/>
  <c r="QC71" i="31"/>
  <c r="MI71" i="31"/>
  <c r="NH71" i="31"/>
  <c r="GH71" i="31"/>
  <c r="QD71" i="31"/>
  <c r="HG71" i="31"/>
  <c r="RC71" i="31"/>
  <c r="IN71" i="31"/>
  <c r="BI71" i="31"/>
  <c r="GC71" i="31"/>
  <c r="PY71" i="31"/>
  <c r="IH71" i="31"/>
  <c r="AF71" i="31"/>
  <c r="KM71" i="31"/>
  <c r="BM71" i="31"/>
  <c r="LL71" i="31"/>
  <c r="LM71" i="31"/>
  <c r="IS71" i="31"/>
  <c r="FQ71" i="31"/>
  <c r="GO71" i="31"/>
  <c r="IC71" i="31"/>
  <c r="FX65" i="30"/>
  <c r="CW65" i="30"/>
  <c r="CK70" i="30"/>
  <c r="EQ70" i="30"/>
  <c r="LK70" i="30"/>
  <c r="PV70" i="30"/>
  <c r="CI70" i="30"/>
  <c r="HD70" i="30"/>
  <c r="PQ70" i="30"/>
  <c r="GL70" i="30"/>
  <c r="EZ70" i="30"/>
  <c r="CT70" i="30"/>
  <c r="RS70" i="30"/>
  <c r="AH70" i="30"/>
  <c r="DY99" i="30"/>
  <c r="ED99" i="30"/>
  <c r="FW99" i="30"/>
  <c r="HZ99" i="30"/>
  <c r="IY99" i="30"/>
  <c r="KW99" i="30"/>
  <c r="NJ99" i="30"/>
  <c r="OS99" i="30"/>
  <c r="QL99" i="30"/>
  <c r="JX99" i="30"/>
  <c r="NT70" i="30"/>
  <c r="BI70" i="30"/>
  <c r="GK70" i="30"/>
  <c r="FD70" i="30"/>
  <c r="HJ70" i="30"/>
  <c r="PJ70" i="30"/>
  <c r="LQ70" i="30"/>
  <c r="MF70" i="30"/>
  <c r="DV70" i="30"/>
  <c r="RQ70" i="30"/>
  <c r="OW70" i="30"/>
  <c r="CA99" i="30"/>
  <c r="DE99" i="30"/>
  <c r="DJ99" i="30"/>
  <c r="ES99" i="30"/>
  <c r="EX99" i="30"/>
  <c r="FM99" i="30"/>
  <c r="HF99" i="30"/>
  <c r="MZ99" i="30"/>
  <c r="FT70" i="30"/>
  <c r="NH70" i="30"/>
  <c r="RT70" i="30"/>
  <c r="PK70" i="30"/>
  <c r="RJ70" i="30"/>
  <c r="RG70" i="30"/>
  <c r="NV70" i="30"/>
  <c r="OK70" i="30"/>
  <c r="ET70" i="30"/>
  <c r="RI70" i="30"/>
  <c r="PE70" i="30"/>
  <c r="AW99" i="30"/>
  <c r="BL99" i="30"/>
  <c r="HA99" i="30"/>
  <c r="HK99" i="30"/>
  <c r="KM99" i="30"/>
  <c r="MF99" i="30"/>
  <c r="NY99" i="30"/>
  <c r="OD99" i="30"/>
  <c r="QG99" i="30"/>
  <c r="RU99" i="30"/>
  <c r="KH99" i="30"/>
  <c r="MU99" i="30"/>
  <c r="PW99" i="30"/>
  <c r="HE70" i="30"/>
  <c r="ON70" i="30"/>
  <c r="AM70" i="30"/>
  <c r="EM70" i="30"/>
  <c r="S70" i="30"/>
  <c r="AY70" i="30"/>
  <c r="KU70" i="30"/>
  <c r="QW70" i="30"/>
  <c r="PB70" i="30"/>
  <c r="PP70" i="30"/>
  <c r="OY70" i="30"/>
  <c r="E99" i="30"/>
  <c r="G99" i="30"/>
  <c r="AR99" i="30"/>
  <c r="BG99" i="30"/>
  <c r="BV99" i="30"/>
  <c r="CK99" i="30"/>
  <c r="DT99" i="30"/>
  <c r="FH99" i="30"/>
  <c r="GB99" i="30"/>
  <c r="JN99" i="30"/>
  <c r="LG99" i="30"/>
  <c r="ON99" i="30"/>
  <c r="RA99" i="30"/>
  <c r="RP99" i="30"/>
  <c r="RZ99" i="30"/>
  <c r="KC99" i="30"/>
  <c r="RK99" i="30"/>
  <c r="AJ70" i="30"/>
  <c r="RE70" i="30"/>
  <c r="RA70" i="30"/>
  <c r="KC70" i="30"/>
  <c r="HH70" i="30"/>
  <c r="JL70" i="30"/>
  <c r="NK70" i="30"/>
  <c r="PS70" i="30"/>
  <c r="QP70" i="30"/>
  <c r="AT70" i="30"/>
  <c r="RU70" i="30"/>
  <c r="EP70" i="30"/>
  <c r="DO99" i="30"/>
  <c r="GG99" i="30"/>
  <c r="GV99" i="30"/>
  <c r="HU99" i="30"/>
  <c r="IT99" i="30"/>
  <c r="JS99" i="30"/>
  <c r="QB99" i="30"/>
  <c r="BB70" i="30"/>
  <c r="IG70" i="30"/>
  <c r="DD70" i="30"/>
  <c r="AE70" i="30"/>
  <c r="QB70" i="30"/>
  <c r="CN70" i="30"/>
  <c r="RY70" i="30"/>
  <c r="PD70" i="30"/>
  <c r="DA70" i="30"/>
  <c r="NQ70" i="30"/>
  <c r="LW70" i="30"/>
  <c r="CF99" i="30"/>
  <c r="CU99" i="30"/>
  <c r="CZ99" i="30"/>
  <c r="EN99" i="30"/>
  <c r="FC99" i="30"/>
  <c r="HP99" i="30"/>
  <c r="LB99" i="30"/>
  <c r="MA99" i="30"/>
  <c r="NO99" i="30"/>
  <c r="NT99" i="30"/>
  <c r="PC99" i="30"/>
  <c r="PH99" i="30"/>
  <c r="LV70" i="30"/>
  <c r="E70" i="30"/>
  <c r="FQ70" i="30"/>
  <c r="LB70" i="30"/>
  <c r="FO70" i="30"/>
  <c r="NL70" i="30"/>
  <c r="PF70" i="30"/>
  <c r="QS70" i="30"/>
  <c r="FE70" i="30"/>
  <c r="HO70" i="30"/>
  <c r="D70" i="30"/>
  <c r="BQ99" i="30"/>
  <c r="CP99" i="30"/>
  <c r="EI99" i="30"/>
  <c r="GQ99" i="30"/>
  <c r="IJ99" i="30"/>
  <c r="IO99" i="30"/>
  <c r="JD99" i="30"/>
  <c r="JI99" i="30"/>
  <c r="LQ99" i="30"/>
  <c r="LV99" i="30"/>
  <c r="MP99" i="30"/>
  <c r="OI99" i="30"/>
  <c r="OX99" i="30"/>
  <c r="QV99" i="30"/>
  <c r="NE99" i="30"/>
  <c r="PM99" i="30"/>
  <c r="RF99" i="30"/>
  <c r="NB70" i="30"/>
  <c r="BZ70" i="30"/>
  <c r="HA70" i="30"/>
  <c r="MH70" i="30"/>
  <c r="Y70" i="30"/>
  <c r="KS70" i="30"/>
  <c r="BM70" i="30"/>
  <c r="LU70" i="30"/>
  <c r="IM70" i="30"/>
  <c r="RN70" i="30"/>
  <c r="QE70" i="30"/>
  <c r="BB99" i="30"/>
  <c r="FR99" i="30"/>
  <c r="GL99" i="30"/>
  <c r="IE99" i="30"/>
  <c r="KR99" i="30"/>
  <c r="LL99" i="30"/>
  <c r="MK99" i="30"/>
  <c r="QQ99" i="30"/>
  <c r="PR99" i="30"/>
  <c r="KO67" i="30"/>
  <c r="MD65" i="30"/>
  <c r="DQ65" i="30"/>
  <c r="NN72" i="28"/>
  <c r="GH72" i="28"/>
  <c r="KT72" i="28"/>
  <c r="KG72" i="28"/>
  <c r="DK72" i="28"/>
  <c r="OV72" i="28"/>
  <c r="LL72" i="28"/>
  <c r="JH72" i="28"/>
  <c r="CX72" i="28"/>
  <c r="CA72" i="28"/>
  <c r="KK72" i="28"/>
  <c r="F67" i="30"/>
  <c r="NW65" i="30"/>
  <c r="EA65" i="30"/>
  <c r="JV72" i="28"/>
  <c r="EH72" i="28"/>
  <c r="QX72" i="28"/>
  <c r="BW72" i="28"/>
  <c r="JO72" i="28"/>
  <c r="EK72" i="28"/>
  <c r="CG72" i="28"/>
  <c r="AC72" i="28"/>
  <c r="AE72" i="28"/>
  <c r="IE72" i="28"/>
  <c r="OB72" i="28"/>
  <c r="SA65" i="30"/>
  <c r="KC65" i="30"/>
  <c r="AH72" i="28"/>
  <c r="LR72" i="28"/>
  <c r="NY72" i="28"/>
  <c r="JG72" i="28"/>
  <c r="QY72" i="28"/>
  <c r="LU72" i="28"/>
  <c r="JQ72" i="28"/>
  <c r="HM72" i="28"/>
  <c r="HO72" i="28"/>
  <c r="Q72" i="28"/>
  <c r="JB72" i="28"/>
  <c r="KQ67" i="30"/>
  <c r="JJ65" i="30"/>
  <c r="FL65" i="30"/>
  <c r="CT72" i="28"/>
  <c r="OD72" i="28"/>
  <c r="BO72" i="28"/>
  <c r="LS72" i="28"/>
  <c r="FX72" i="28"/>
  <c r="OG72" i="28"/>
  <c r="MC72" i="28"/>
  <c r="JY72" i="28"/>
  <c r="KA72" i="28"/>
  <c r="CJ72" i="28"/>
  <c r="RZ72" i="28"/>
  <c r="BB96" i="30"/>
  <c r="BD66" i="28"/>
  <c r="N66" i="28"/>
  <c r="JX66" i="28"/>
  <c r="PD65" i="30"/>
  <c r="QS65" i="30"/>
  <c r="GL72" i="28"/>
  <c r="RV72" i="28"/>
  <c r="FG72" i="28"/>
  <c r="PK72" i="28"/>
  <c r="HU72" i="28"/>
  <c r="EL72" i="28"/>
  <c r="AD72" i="28"/>
  <c r="NQ72" i="28"/>
  <c r="NS72" i="28"/>
  <c r="NJ72" i="28"/>
  <c r="HQ72" i="28"/>
  <c r="DC65" i="30"/>
  <c r="ON65" i="30"/>
  <c r="CM72" i="28"/>
  <c r="MP72" i="28"/>
  <c r="HD72" i="28"/>
  <c r="LK72" i="28"/>
  <c r="JP72" i="28"/>
  <c r="BH72" i="28"/>
  <c r="HW72" i="28"/>
  <c r="DO72" i="28"/>
  <c r="ID72" i="28"/>
  <c r="RR72" i="28"/>
  <c r="AV72" i="28"/>
  <c r="MC67" i="30"/>
  <c r="NA66" i="28"/>
  <c r="BJ66" i="28"/>
  <c r="AI66" i="28"/>
  <c r="AW65" i="30"/>
  <c r="GO65" i="30"/>
  <c r="HJ72" i="28"/>
  <c r="IQ72" i="28"/>
  <c r="EP72" i="28"/>
  <c r="DL72" i="28"/>
  <c r="W72" i="28"/>
  <c r="IR72" i="28"/>
  <c r="FH72" i="28"/>
  <c r="DD72" i="28"/>
  <c r="NK72" i="28"/>
  <c r="FZ72" i="28"/>
  <c r="DQ72" i="28"/>
  <c r="J67" i="30"/>
  <c r="CD67" i="30"/>
  <c r="JS96" i="30"/>
  <c r="EL67" i="30"/>
  <c r="HS67" i="30"/>
  <c r="QD67" i="30"/>
  <c r="KY67" i="30"/>
  <c r="MH67" i="30"/>
  <c r="DH67" i="30"/>
  <c r="O67" i="30"/>
  <c r="IG67" i="30"/>
  <c r="FC96" i="30"/>
  <c r="CG67" i="30"/>
  <c r="CL67" i="30"/>
  <c r="LJ67" i="30"/>
  <c r="LS67" i="30"/>
  <c r="BQ67" i="30"/>
  <c r="RX66" i="28"/>
  <c r="KP66" i="28"/>
  <c r="NC66" i="28"/>
  <c r="GN66" i="28"/>
  <c r="ID66" i="28"/>
  <c r="AW66" i="28"/>
  <c r="IE66" i="28"/>
  <c r="AX66" i="28"/>
  <c r="IF66" i="28"/>
  <c r="EY66" i="28"/>
  <c r="BG66" i="28"/>
  <c r="FU66" i="28"/>
  <c r="LB66" i="28"/>
  <c r="OZ66" i="28"/>
  <c r="RJ66" i="28"/>
  <c r="FL66" i="28"/>
  <c r="BH66" i="28"/>
  <c r="OE66" i="28"/>
  <c r="BE66" i="28"/>
  <c r="OH66" i="28"/>
  <c r="EM66" i="28"/>
  <c r="NG66" i="28"/>
  <c r="BF66" i="28"/>
  <c r="NS66" i="28"/>
  <c r="IS66" i="28"/>
  <c r="QX66" i="28"/>
  <c r="NU66" i="28"/>
  <c r="OM70" i="30"/>
  <c r="JI70" i="30"/>
  <c r="HK70" i="30"/>
  <c r="IS70" i="30"/>
  <c r="OA70" i="30"/>
  <c r="O70" i="30"/>
  <c r="OR70" i="30"/>
  <c r="RP70" i="30"/>
  <c r="IX70" i="30"/>
  <c r="NA70" i="30"/>
  <c r="RV70" i="30"/>
  <c r="FS70" i="30"/>
  <c r="IT70" i="30"/>
  <c r="RH70" i="30"/>
  <c r="MY70" i="30"/>
  <c r="BO70" i="30"/>
  <c r="JD70" i="30"/>
  <c r="EJ70" i="30"/>
  <c r="CS70" i="30"/>
  <c r="JN70" i="30"/>
  <c r="OZ70" i="30"/>
  <c r="CL70" i="30"/>
  <c r="BD65" i="30"/>
  <c r="OV65" i="30"/>
  <c r="NY65" i="30"/>
  <c r="U65" i="30"/>
  <c r="GD72" i="28"/>
  <c r="EU72" i="28"/>
  <c r="LJ72" i="28"/>
  <c r="DB72" i="28"/>
  <c r="OU72" i="28"/>
  <c r="PR72" i="28"/>
  <c r="KE72" i="28"/>
  <c r="AQ72" i="28"/>
  <c r="ER72" i="28"/>
  <c r="II72" i="28"/>
  <c r="AB72" i="28"/>
  <c r="DE72" i="28"/>
  <c r="FK72" i="28"/>
  <c r="BA72" i="28"/>
  <c r="BC72" i="28"/>
  <c r="OF72" i="28"/>
  <c r="FR72" i="28"/>
  <c r="HV72" i="28"/>
  <c r="OA72" i="28"/>
  <c r="GY72" i="28"/>
  <c r="EW72" i="28"/>
  <c r="HI72" i="28"/>
  <c r="GJ72" i="28"/>
  <c r="DK72" i="30"/>
  <c r="DP66" i="28"/>
  <c r="IC66" i="28"/>
  <c r="JF66" i="28"/>
  <c r="PM66" i="28"/>
  <c r="RU66" i="28"/>
  <c r="PN66" i="28"/>
  <c r="QY66" i="28"/>
  <c r="PO66" i="28"/>
  <c r="QA66" i="28"/>
  <c r="JP66" i="28"/>
  <c r="E66" i="28"/>
  <c r="IP66" i="28"/>
  <c r="HP66" i="28"/>
  <c r="OX66" i="28"/>
  <c r="CZ66" i="28"/>
  <c r="QZ66" i="28"/>
  <c r="AB66" i="28"/>
  <c r="LX66" i="28"/>
  <c r="GX66" i="28"/>
  <c r="LC66" i="28"/>
  <c r="QR66" i="28"/>
  <c r="LQ66" i="28"/>
  <c r="GI66" i="28"/>
  <c r="S66" i="28"/>
  <c r="NF66" i="28"/>
  <c r="KC66" i="28"/>
  <c r="KN66" i="28"/>
  <c r="IY66" i="28"/>
  <c r="HS66" i="28"/>
  <c r="PY66" i="28"/>
  <c r="FM66" i="28"/>
  <c r="QP66" i="28"/>
  <c r="FN66" i="28"/>
  <c r="PL66" i="28"/>
  <c r="FO66" i="28"/>
  <c r="GE66" i="28"/>
  <c r="QI66" i="28"/>
  <c r="OF66" i="28"/>
  <c r="GD66" i="28"/>
  <c r="ET66" i="28"/>
  <c r="JZ66" i="28"/>
  <c r="AN66" i="28"/>
  <c r="DI66" i="28"/>
  <c r="KL66" i="28"/>
  <c r="DZ66" i="28"/>
  <c r="QS66" i="28"/>
  <c r="F66" i="28"/>
  <c r="AL66" i="28"/>
  <c r="DQ66" i="28"/>
  <c r="QD66" i="28"/>
  <c r="H66" i="28"/>
  <c r="JN66" i="28"/>
  <c r="EW70" i="30"/>
  <c r="EH70" i="30"/>
  <c r="JQ70" i="30"/>
  <c r="HU70" i="30"/>
  <c r="NY70" i="30"/>
  <c r="KO70" i="30"/>
  <c r="AF70" i="30"/>
  <c r="AS70" i="30"/>
  <c r="MR70" i="30"/>
  <c r="JE70" i="30"/>
  <c r="CW70" i="30"/>
  <c r="MX70" i="30"/>
  <c r="KR70" i="30"/>
  <c r="IJ70" i="30"/>
  <c r="OV70" i="30"/>
  <c r="DS70" i="30"/>
  <c r="LI70" i="30"/>
  <c r="RB70" i="30"/>
  <c r="MC70" i="30"/>
  <c r="MQ70" i="30"/>
  <c r="V70" i="30"/>
  <c r="GB70" i="30"/>
  <c r="CV70" i="30"/>
  <c r="CH65" i="30"/>
  <c r="GB65" i="30"/>
  <c r="HC65" i="30"/>
  <c r="KI65" i="30"/>
  <c r="CL72" i="28"/>
  <c r="RG72" i="28"/>
  <c r="QH72" i="28"/>
  <c r="HZ72" i="28"/>
  <c r="AX72" i="28"/>
  <c r="LC72" i="28"/>
  <c r="PC72" i="28"/>
  <c r="FO72" i="28"/>
  <c r="GO72" i="28"/>
  <c r="NG72" i="28"/>
  <c r="EZ72" i="28"/>
  <c r="IC72" i="28"/>
  <c r="BP72" i="28"/>
  <c r="FY72" i="28"/>
  <c r="ME72" i="28"/>
  <c r="DU72" i="28"/>
  <c r="EE72" i="28"/>
  <c r="DW72" i="28"/>
  <c r="CH72" i="28"/>
  <c r="LW72" i="28"/>
  <c r="JR72" i="28"/>
  <c r="H72" i="28"/>
  <c r="NL72" i="28"/>
  <c r="CG66" i="28"/>
  <c r="FP66" i="28"/>
  <c r="EO66" i="28"/>
  <c r="ND66" i="28"/>
  <c r="PC66" i="28"/>
  <c r="NM66" i="28"/>
  <c r="CE66" i="28"/>
  <c r="OD66" i="28"/>
  <c r="CF66" i="28"/>
  <c r="FV66" i="28"/>
  <c r="NP66" i="28"/>
  <c r="DT66" i="28"/>
  <c r="KK66" i="28"/>
  <c r="RK66" i="28"/>
  <c r="RI66" i="28"/>
  <c r="BQ66" i="28"/>
  <c r="R66" i="28"/>
  <c r="FH66" i="28"/>
  <c r="QU66" i="28"/>
  <c r="LU66" i="28"/>
  <c r="RG66" i="28"/>
  <c r="AK66" i="28"/>
  <c r="QF66" i="28"/>
  <c r="LF66" i="28"/>
  <c r="AE66" i="28"/>
  <c r="HB66" i="28"/>
  <c r="JY70" i="30"/>
  <c r="FY70" i="30"/>
  <c r="HW70" i="30"/>
  <c r="JO70" i="30"/>
  <c r="LO70" i="30"/>
  <c r="NI70" i="30"/>
  <c r="AW70" i="30"/>
  <c r="AB70" i="30"/>
  <c r="NG70" i="30"/>
  <c r="HC70" i="30"/>
  <c r="QR70" i="30"/>
  <c r="NE70" i="30"/>
  <c r="BD70" i="30"/>
  <c r="FX70" i="30"/>
  <c r="FW70" i="30"/>
  <c r="NN70" i="30"/>
  <c r="IW70" i="30"/>
  <c r="OP70" i="30"/>
  <c r="BL70" i="30"/>
  <c r="KE70" i="30"/>
  <c r="PY70" i="30"/>
  <c r="OH70" i="30"/>
  <c r="HD65" i="30"/>
  <c r="KE65" i="30"/>
  <c r="JD65" i="30"/>
  <c r="QB65" i="30"/>
  <c r="DO65" i="30"/>
  <c r="HK72" i="28"/>
  <c r="BN72" i="28"/>
  <c r="NO72" i="28"/>
  <c r="MX72" i="28"/>
  <c r="FV72" i="28"/>
  <c r="AI72" i="28"/>
  <c r="IJ72" i="28"/>
  <c r="KM72" i="28"/>
  <c r="JS72" i="28"/>
  <c r="AZ72" i="28"/>
  <c r="JX72" i="28"/>
  <c r="NA72" i="28"/>
  <c r="GN72" i="28"/>
  <c r="KW72" i="28"/>
  <c r="EJ72" i="28"/>
  <c r="IS72" i="28"/>
  <c r="PG72" i="28"/>
  <c r="IU72" i="28"/>
  <c r="HF72" i="28"/>
  <c r="QW72" i="28"/>
  <c r="RC72" i="28"/>
  <c r="PM72" i="28"/>
  <c r="AA69" i="20"/>
  <c r="AB69" i="20" s="1"/>
  <c r="AS69" i="20"/>
  <c r="AT69" i="20" s="1"/>
  <c r="AD60" i="20"/>
  <c r="AV60" i="20"/>
  <c r="OU66" i="28"/>
  <c r="RY66" i="28"/>
  <c r="QB66" i="28"/>
  <c r="CH66" i="28"/>
  <c r="RH66" i="28"/>
  <c r="CU66" i="28"/>
  <c r="FS66" i="28"/>
  <c r="DR66" i="28"/>
  <c r="KO66" i="28"/>
  <c r="OV66" i="28"/>
  <c r="CX66" i="28"/>
  <c r="QQ66" i="28"/>
  <c r="HY66" i="28"/>
  <c r="MM66" i="28"/>
  <c r="OW66" i="28"/>
  <c r="NH66" i="28"/>
  <c r="EC66" i="28"/>
  <c r="OS66" i="28"/>
  <c r="JK66" i="28"/>
  <c r="DU66" i="28"/>
  <c r="ED66" i="28"/>
  <c r="OT66" i="28"/>
  <c r="IV66" i="28"/>
  <c r="DB66" i="28"/>
  <c r="FI66" i="28"/>
  <c r="CL66" i="28"/>
  <c r="MN72" i="28"/>
  <c r="M65" i="20"/>
  <c r="C11" i="31" s="1"/>
  <c r="QJ66" i="28"/>
  <c r="MA66" i="28"/>
  <c r="HC66" i="28"/>
  <c r="KQ66" i="28"/>
  <c r="MB66" i="28"/>
  <c r="KR66" i="28"/>
  <c r="IQ66" i="28"/>
  <c r="LA66" i="28"/>
  <c r="GB66" i="28"/>
  <c r="EP66" i="28"/>
  <c r="PS66" i="28"/>
  <c r="NX66" i="28"/>
  <c r="FG66" i="28"/>
  <c r="ES66" i="28"/>
  <c r="MK66" i="28"/>
  <c r="CN66" i="28"/>
  <c r="IB66" i="28"/>
  <c r="HI66" i="28"/>
  <c r="AQ66" i="28"/>
  <c r="CJ66" i="28"/>
  <c r="IR66" i="28"/>
  <c r="HJ66" i="28"/>
  <c r="V66" i="28"/>
  <c r="NQ66" i="28"/>
  <c r="HT66" i="28"/>
  <c r="QG66" i="28"/>
  <c r="QZ72" i="28"/>
  <c r="AA68" i="20"/>
  <c r="AB68" i="20" s="1"/>
  <c r="AS68" i="20"/>
  <c r="AT68" i="20" s="1"/>
  <c r="PP66" i="28"/>
  <c r="AJ66" i="28"/>
  <c r="FJ66" i="28"/>
  <c r="RZ66" i="28"/>
  <c r="GF66" i="28"/>
  <c r="SA66" i="28"/>
  <c r="HL66" i="28"/>
  <c r="M66" i="28"/>
  <c r="DG66" i="28"/>
  <c r="MI66" i="28"/>
  <c r="KU66" i="28"/>
  <c r="NN66" i="28"/>
  <c r="BY66" i="28"/>
  <c r="BM66" i="28"/>
  <c r="HM66" i="28"/>
  <c r="MJ66" i="28"/>
  <c r="CD66" i="28"/>
  <c r="EK66" i="28"/>
  <c r="QT66" i="28"/>
  <c r="X66" i="28"/>
  <c r="RW66" i="28"/>
  <c r="EL66" i="28"/>
  <c r="QE66" i="28"/>
  <c r="LE66" i="28"/>
  <c r="BR66" i="28"/>
  <c r="PA66" i="28"/>
  <c r="CD70" i="30"/>
  <c r="AQ70" i="30"/>
  <c r="BU70" i="30"/>
  <c r="DC70" i="30"/>
  <c r="MW70" i="30"/>
  <c r="CJ70" i="30"/>
  <c r="RD70" i="30"/>
  <c r="DX70" i="30"/>
  <c r="LJ70" i="30"/>
  <c r="IA70" i="30"/>
  <c r="OU70" i="30"/>
  <c r="KZ70" i="30"/>
  <c r="JZ70" i="30"/>
  <c r="KW70" i="30"/>
  <c r="OE70" i="30"/>
  <c r="CZ70" i="30"/>
  <c r="QN70" i="30"/>
  <c r="EF70" i="30"/>
  <c r="ED70" i="30"/>
  <c r="KT70" i="30"/>
  <c r="QF70" i="30"/>
  <c r="DW70" i="30"/>
  <c r="FK65" i="30"/>
  <c r="LT65" i="30"/>
  <c r="PP65" i="30"/>
  <c r="MI65" i="30"/>
  <c r="E72" i="28"/>
  <c r="MI72" i="28"/>
  <c r="KD72" i="28"/>
  <c r="BV72" i="28"/>
  <c r="JW72" i="28"/>
  <c r="OL72" i="28"/>
  <c r="IY72" i="28"/>
  <c r="K72" i="28"/>
  <c r="T72" i="28"/>
  <c r="HC72" i="28"/>
  <c r="CI72" i="28"/>
  <c r="BY72" i="28"/>
  <c r="CY72" i="28"/>
  <c r="U72" i="28"/>
  <c r="HN72" i="28"/>
  <c r="MZ72" i="28"/>
  <c r="DF72" i="28"/>
  <c r="GP72" i="28"/>
  <c r="MU72" i="28"/>
  <c r="FS72" i="28"/>
  <c r="EG72" i="28"/>
  <c r="GK72" i="28"/>
  <c r="RL72" i="28"/>
  <c r="PR72" i="30"/>
  <c r="PZ66" i="28"/>
  <c r="MW66" i="28"/>
  <c r="KB66" i="28"/>
  <c r="HO66" i="28"/>
  <c r="ER66" i="28"/>
  <c r="BI66" i="28"/>
  <c r="CW66" i="28"/>
  <c r="NW66" i="28"/>
  <c r="MZ66" i="28"/>
  <c r="MX66" i="28"/>
  <c r="JU66" i="28"/>
  <c r="GZ66" i="28"/>
  <c r="DY66" i="28"/>
  <c r="AP66" i="28"/>
  <c r="EV66" i="28"/>
  <c r="KV66" i="28"/>
  <c r="AA66" i="28"/>
  <c r="GV66" i="28"/>
  <c r="JV66" i="28"/>
  <c r="GS66" i="28"/>
  <c r="DD66" i="28"/>
  <c r="U66" i="28"/>
  <c r="QC66" i="28"/>
  <c r="BT66" i="28"/>
  <c r="MR66" i="28"/>
  <c r="KT66" i="28"/>
  <c r="RM66" i="28"/>
  <c r="V11" i="20"/>
  <c r="F27" i="1" s="1"/>
  <c r="OM66" i="28"/>
  <c r="DS66" i="28"/>
  <c r="BZ66" i="28"/>
  <c r="QV66" i="28"/>
  <c r="OI66" i="28"/>
  <c r="LV66" i="28"/>
  <c r="JI66" i="28"/>
  <c r="BK66" i="28"/>
  <c r="HK66" i="28"/>
  <c r="II66" i="28"/>
  <c r="IZ66" i="28"/>
  <c r="QO66" i="28"/>
  <c r="NT66" i="28"/>
  <c r="LG66" i="28"/>
  <c r="IT66" i="28"/>
  <c r="GG66" i="28"/>
  <c r="PK66" i="28"/>
  <c r="PR66" i="28"/>
  <c r="FR66" i="28"/>
  <c r="MO66" i="28"/>
  <c r="GU66" i="28"/>
  <c r="CV66" i="28"/>
  <c r="RL66" i="28"/>
  <c r="OY66" i="28"/>
  <c r="ML66" i="28"/>
  <c r="JY66" i="28"/>
  <c r="CQ66" i="28"/>
  <c r="JW66" i="28"/>
  <c r="JO66" i="28"/>
  <c r="LL66" i="28"/>
  <c r="RE66" i="28"/>
  <c r="OJ66" i="28"/>
  <c r="LW66" i="28"/>
  <c r="JJ66" i="28"/>
  <c r="GW66" i="28"/>
  <c r="RO66" i="28"/>
  <c r="ON66" i="28"/>
  <c r="CM66" i="28"/>
  <c r="RF66" i="28"/>
  <c r="OC66" i="28"/>
  <c r="LH66" i="28"/>
  <c r="IU66" i="28"/>
  <c r="GH66" i="28"/>
  <c r="DA66" i="28"/>
  <c r="KM66" i="28"/>
  <c r="OL66" i="28"/>
  <c r="EB66" i="28"/>
  <c r="LI66" i="28"/>
  <c r="DJ66" i="28"/>
  <c r="PI66" i="28"/>
  <c r="MN66" i="28"/>
  <c r="KA66" i="28"/>
  <c r="HN66" i="28"/>
  <c r="EQ66" i="28"/>
  <c r="NO66" i="28"/>
  <c r="HD66" i="28"/>
  <c r="RV66" i="28"/>
  <c r="PJ66" i="28"/>
  <c r="MG66" i="28"/>
  <c r="JL66" i="28"/>
  <c r="GY66" i="28"/>
  <c r="DV66" i="28"/>
  <c r="AO66" i="28"/>
  <c r="Q66" i="28"/>
  <c r="LK66" i="28"/>
  <c r="LT66" i="28"/>
  <c r="MH66" i="28"/>
  <c r="JE66" i="28"/>
  <c r="GJ66" i="28"/>
  <c r="DC66" i="28"/>
  <c r="T66" i="28"/>
  <c r="EF66" i="28"/>
  <c r="RP66" i="28"/>
  <c r="LZ66" i="28"/>
  <c r="AT66" i="28"/>
  <c r="HV70" i="30"/>
  <c r="FP70" i="30"/>
  <c r="MB70" i="30"/>
  <c r="AO70" i="30"/>
  <c r="IO70" i="30"/>
  <c r="DG70" i="30"/>
  <c r="BP70" i="30"/>
  <c r="BV96" i="30"/>
  <c r="RW67" i="30"/>
  <c r="GL96" i="30"/>
  <c r="DM67" i="30"/>
  <c r="EF67" i="30"/>
  <c r="NT67" i="30"/>
  <c r="RZ96" i="30"/>
  <c r="DD67" i="30"/>
  <c r="QB96" i="30"/>
  <c r="CT67" i="30"/>
  <c r="CK96" i="30"/>
  <c r="MF96" i="30"/>
  <c r="PO67" i="30"/>
  <c r="CY67" i="30"/>
  <c r="T67" i="30"/>
  <c r="KW96" i="30"/>
  <c r="JQ67" i="30"/>
  <c r="IE96" i="30"/>
  <c r="LU67" i="30"/>
  <c r="CH67" i="30"/>
  <c r="DQ67" i="30"/>
  <c r="LB96" i="30"/>
  <c r="IL67" i="30"/>
  <c r="QO67" i="30"/>
  <c r="QS67" i="30"/>
  <c r="NE96" i="30"/>
  <c r="AM67" i="30"/>
  <c r="IW67" i="30"/>
  <c r="LG96" i="30"/>
  <c r="QR67" i="30"/>
  <c r="FL67" i="30"/>
  <c r="ER67" i="30"/>
  <c r="ES96" i="30"/>
  <c r="P67" i="30"/>
  <c r="DY67" i="30"/>
  <c r="AR96" i="30"/>
  <c r="HQ67" i="30"/>
  <c r="RX67" i="30"/>
  <c r="JY67" i="30"/>
  <c r="DA67" i="30"/>
  <c r="DO67" i="30"/>
  <c r="GV96" i="30"/>
  <c r="FF67" i="30"/>
  <c r="NM67" i="30"/>
  <c r="MT67" i="30"/>
  <c r="IE67" i="30"/>
  <c r="Q67" i="30"/>
  <c r="AN67" i="30"/>
  <c r="GB67" i="30"/>
  <c r="QL96" i="30"/>
  <c r="CX67" i="30"/>
  <c r="FE67" i="30"/>
  <c r="KJ67" i="30"/>
  <c r="HZ96" i="30"/>
  <c r="MS67" i="30"/>
  <c r="BG67" i="30"/>
  <c r="IZ67" i="30"/>
  <c r="LT67" i="30"/>
  <c r="HG67" i="30"/>
  <c r="HT67" i="30"/>
  <c r="KT67" i="30"/>
  <c r="JZ67" i="30"/>
  <c r="BS67" i="30"/>
  <c r="BV67" i="30"/>
  <c r="V67" i="30"/>
  <c r="AH67" i="30"/>
  <c r="OQ67" i="30"/>
  <c r="JK67" i="30"/>
  <c r="BB67" i="30"/>
  <c r="NH67" i="30"/>
  <c r="DS67" i="30"/>
  <c r="MM67" i="30"/>
  <c r="PC67" i="30"/>
  <c r="JA67" i="30"/>
  <c r="C101" i="31"/>
  <c r="RU96" i="30"/>
  <c r="IR67" i="30"/>
  <c r="HK67" i="30"/>
  <c r="NO67" i="30"/>
  <c r="JV67" i="30"/>
  <c r="BU67" i="30"/>
  <c r="NC67" i="30"/>
  <c r="RU67" i="30"/>
  <c r="HK96" i="30"/>
  <c r="AE67" i="30"/>
  <c r="QG96" i="30"/>
  <c r="MN67" i="30"/>
  <c r="NP67" i="30"/>
  <c r="NV67" i="30"/>
  <c r="RZ67" i="30"/>
  <c r="IH67" i="30"/>
  <c r="AL67" i="30"/>
  <c r="EI67" i="30"/>
  <c r="EP67" i="30"/>
  <c r="KD67" i="30"/>
  <c r="IS67" i="30"/>
  <c r="KE67" i="30"/>
  <c r="IX67" i="30"/>
  <c r="N67" i="30"/>
  <c r="KH67" i="30"/>
  <c r="R67" i="30"/>
  <c r="K67" i="30"/>
  <c r="DJ67" i="30"/>
  <c r="CR67" i="30"/>
  <c r="RA96" i="30"/>
  <c r="EO67" i="30"/>
  <c r="MK96" i="30"/>
  <c r="IA67" i="30"/>
  <c r="BI67" i="30"/>
  <c r="DU67" i="30"/>
  <c r="IY96" i="30"/>
  <c r="GI67" i="30"/>
  <c r="AZ67" i="30"/>
  <c r="PQ67" i="30"/>
  <c r="HV67" i="30"/>
  <c r="CF67" i="30"/>
  <c r="OI67" i="30"/>
  <c r="OY67" i="30"/>
  <c r="BY67" i="30"/>
  <c r="GK67" i="30"/>
  <c r="RC67" i="30"/>
  <c r="ME67" i="30"/>
  <c r="G67" i="30"/>
  <c r="LI67" i="30"/>
  <c r="CA67" i="30"/>
  <c r="DF67" i="30"/>
  <c r="HF67" i="30"/>
  <c r="FW96" i="30"/>
  <c r="EA67" i="30"/>
  <c r="OS96" i="30"/>
  <c r="LH67" i="30"/>
  <c r="AP67" i="30"/>
  <c r="DB67" i="30"/>
  <c r="IF67" i="30"/>
  <c r="RM67" i="30"/>
  <c r="BR67" i="30"/>
  <c r="NJ96" i="30"/>
  <c r="NZ67" i="30"/>
  <c r="QV67" i="30"/>
  <c r="KR96" i="30"/>
  <c r="JO67" i="30"/>
  <c r="MU67" i="30"/>
  <c r="PW96" i="30"/>
  <c r="DN67" i="30"/>
  <c r="HH67" i="30"/>
  <c r="ON96" i="30"/>
  <c r="SA67" i="30"/>
  <c r="M67" i="30"/>
  <c r="PH96" i="30"/>
  <c r="ES67" i="30"/>
  <c r="OM67" i="30"/>
  <c r="AO67" i="30"/>
  <c r="GS67" i="30"/>
  <c r="OT67" i="30"/>
  <c r="GE67" i="30"/>
  <c r="RJ67" i="30"/>
  <c r="LE67" i="30"/>
  <c r="MG67" i="30"/>
  <c r="PM96" i="30"/>
  <c r="ID67" i="30"/>
  <c r="PR96" i="30"/>
  <c r="HO67" i="30"/>
  <c r="FM67" i="30"/>
  <c r="RN67" i="30"/>
  <c r="KI67" i="30"/>
  <c r="OX96" i="30"/>
  <c r="KW67" i="30"/>
  <c r="GL67" i="30"/>
  <c r="KR67" i="30"/>
  <c r="JL67" i="30"/>
  <c r="OA67" i="30"/>
  <c r="OD96" i="30"/>
  <c r="LO67" i="30"/>
  <c r="KM67" i="30"/>
  <c r="OI96" i="30"/>
  <c r="C66" i="31"/>
  <c r="C52" i="31"/>
  <c r="C72" i="31"/>
  <c r="CC70" i="30"/>
  <c r="K70" i="30"/>
  <c r="GS70" i="30"/>
  <c r="AK70" i="30"/>
  <c r="QK70" i="30"/>
  <c r="MA70" i="30"/>
  <c r="BS70" i="30"/>
  <c r="CB70" i="30"/>
  <c r="EG70" i="30"/>
  <c r="ND70" i="30"/>
  <c r="NS70" i="30"/>
  <c r="IZ70" i="30"/>
  <c r="HS70" i="30"/>
  <c r="ID70" i="30"/>
  <c r="MZ70" i="30"/>
  <c r="LC70" i="30"/>
  <c r="JF70" i="30"/>
  <c r="GU70" i="30"/>
  <c r="QL70" i="30"/>
  <c r="KI70" i="30"/>
  <c r="EE70" i="30"/>
  <c r="EV70" i="30"/>
  <c r="CR70" i="30"/>
  <c r="AN70" i="30"/>
  <c r="QV70" i="30"/>
  <c r="H70" i="30"/>
  <c r="KQ70" i="30"/>
  <c r="JH70" i="30"/>
  <c r="HG70" i="30"/>
  <c r="FC70" i="30"/>
  <c r="CP70" i="30"/>
  <c r="JB70" i="30"/>
  <c r="FJ70" i="30"/>
  <c r="NR70" i="30"/>
  <c r="DE70" i="30"/>
  <c r="CF70" i="30"/>
  <c r="FR70" i="30"/>
  <c r="LD70" i="30"/>
  <c r="AG70" i="30"/>
  <c r="JG70" i="30"/>
  <c r="RF70" i="30"/>
  <c r="HF70" i="30"/>
  <c r="PA70" i="30"/>
  <c r="ES70" i="30"/>
  <c r="MV70" i="30"/>
  <c r="CE70" i="30"/>
  <c r="KX70" i="30"/>
  <c r="Z70" i="30"/>
  <c r="L70" i="30"/>
  <c r="RC70" i="30"/>
  <c r="II70" i="30"/>
  <c r="QI70" i="30"/>
  <c r="GE70" i="30"/>
  <c r="OL70" i="30"/>
  <c r="EA70" i="30"/>
  <c r="MG70" i="30"/>
  <c r="BN70" i="30"/>
  <c r="KB70" i="30"/>
  <c r="RZ70" i="30"/>
  <c r="IC70" i="30"/>
  <c r="GN70" i="30"/>
  <c r="EN70" i="30"/>
  <c r="KA70" i="30"/>
  <c r="QJ70" i="30"/>
  <c r="GA70" i="30"/>
  <c r="GJ70" i="30"/>
  <c r="BG70" i="30"/>
  <c r="HI70" i="30"/>
  <c r="HR70" i="30"/>
  <c r="LL70" i="30"/>
  <c r="MT70" i="30"/>
  <c r="DM70" i="30"/>
  <c r="QY70" i="30"/>
  <c r="DO70" i="30"/>
  <c r="NC70" i="30"/>
  <c r="KN70" i="30"/>
  <c r="IQ70" i="30"/>
  <c r="GM70" i="30"/>
  <c r="DZ70" i="30"/>
  <c r="LN70" i="30"/>
  <c r="PG70" i="30"/>
  <c r="OO70" i="30"/>
  <c r="CA70" i="30"/>
  <c r="W70" i="30"/>
  <c r="QO70" i="30"/>
  <c r="OJ70" i="30"/>
  <c r="DT70" i="30"/>
  <c r="PO70" i="30"/>
  <c r="GP70" i="30"/>
  <c r="EL70" i="30"/>
  <c r="CH70" i="30"/>
  <c r="U70" i="30"/>
  <c r="DN70" i="30"/>
  <c r="DY70" i="30"/>
  <c r="ML70" i="30"/>
  <c r="BT70" i="30"/>
  <c r="AZ70" i="30"/>
  <c r="KY70" i="30"/>
  <c r="JX70" i="30"/>
  <c r="RW70" i="30"/>
  <c r="HY70" i="30"/>
  <c r="PZ70" i="30"/>
  <c r="FU70" i="30"/>
  <c r="NU70" i="30"/>
  <c r="DH70" i="30"/>
  <c r="LP70" i="30"/>
  <c r="AU70" i="30"/>
  <c r="JR70" i="30"/>
  <c r="IB70" i="30"/>
  <c r="BJ70" i="30"/>
  <c r="QZ70" i="30"/>
  <c r="GY70" i="30"/>
  <c r="PC70" i="30"/>
  <c r="EU70" i="30"/>
  <c r="NF70" i="30"/>
  <c r="CQ70" i="30"/>
  <c r="LA70" i="30"/>
  <c r="AD70" i="30"/>
  <c r="IV70" i="30"/>
  <c r="QT70" i="30"/>
  <c r="GR70" i="30"/>
  <c r="FH70" i="30"/>
  <c r="KK70" i="30"/>
  <c r="KG70" i="30"/>
  <c r="MP70" i="30"/>
  <c r="LG70" i="30"/>
  <c r="QM70" i="30"/>
  <c r="KD70" i="30"/>
  <c r="MK70" i="30"/>
  <c r="MS70" i="30"/>
  <c r="AP70" i="30"/>
  <c r="BH70" i="30"/>
  <c r="JA70" i="30"/>
  <c r="GX70" i="30"/>
  <c r="JC70" i="30"/>
  <c r="SA70" i="30"/>
  <c r="HZ70" i="30"/>
  <c r="FV70" i="30"/>
  <c r="DR70" i="30"/>
  <c r="BE70" i="30"/>
  <c r="GI70" i="30"/>
  <c r="FF70" i="30"/>
  <c r="JS70" i="30"/>
  <c r="F70" i="30"/>
  <c r="QH70" i="30"/>
  <c r="OC70" i="30"/>
  <c r="LX70" i="30"/>
  <c r="P70" i="30"/>
  <c r="IK70" i="30"/>
  <c r="DU70" i="30"/>
  <c r="BQ70" i="30"/>
  <c r="M70" i="30"/>
  <c r="PX70" i="30"/>
  <c r="HL70" i="30"/>
  <c r="CO70" i="30"/>
  <c r="LF70" i="30"/>
  <c r="AI70" i="30"/>
  <c r="T70" i="30"/>
  <c r="PW70" i="30"/>
  <c r="IR70" i="30"/>
  <c r="QQ70" i="30"/>
  <c r="GO70" i="30"/>
  <c r="OT70" i="30"/>
  <c r="EK70" i="30"/>
  <c r="MO70" i="30"/>
  <c r="BW70" i="30"/>
  <c r="KJ70" i="30"/>
  <c r="J70" i="30"/>
  <c r="IL70" i="30"/>
  <c r="GV70" i="30"/>
  <c r="GZ70" i="30"/>
  <c r="PT70" i="30"/>
  <c r="FN70" i="30"/>
  <c r="NW70" i="30"/>
  <c r="DJ70" i="30"/>
  <c r="LZ70" i="30"/>
  <c r="BF70" i="30"/>
  <c r="JU70" i="30"/>
  <c r="RL70" i="30"/>
  <c r="HM70" i="30"/>
  <c r="PN70" i="30"/>
  <c r="FG70" i="30"/>
  <c r="EB70" i="30"/>
  <c r="V16" i="20"/>
  <c r="F28" i="1" s="1"/>
  <c r="GG70" i="30"/>
  <c r="MU70" i="30"/>
  <c r="G70" i="30"/>
  <c r="LE70" i="30"/>
  <c r="GH70" i="30"/>
  <c r="NX70" i="30"/>
  <c r="RR70" i="30"/>
  <c r="MM70" i="30"/>
  <c r="OG70" i="30"/>
  <c r="PI70" i="30"/>
  <c r="DF70" i="30"/>
  <c r="BC70" i="30"/>
  <c r="CG70" i="30"/>
  <c r="PM70" i="30"/>
  <c r="RX70" i="30"/>
  <c r="QA70" i="30"/>
  <c r="OD70" i="30"/>
  <c r="LY70" i="30"/>
  <c r="IN70" i="30"/>
  <c r="I70" i="30"/>
  <c r="JK70" i="30"/>
  <c r="KF70" i="30"/>
  <c r="IH70" i="30"/>
  <c r="GD70" i="30"/>
  <c r="DQ70" i="30"/>
  <c r="KH70" i="30"/>
  <c r="R70" i="30"/>
  <c r="OF70" i="30"/>
  <c r="MI70" i="30"/>
  <c r="KL70" i="30"/>
  <c r="IF70" i="30"/>
  <c r="AC70" i="30"/>
  <c r="IE70" i="30"/>
  <c r="QD70" i="30"/>
  <c r="FZ70" i="30"/>
  <c r="ER70" i="30"/>
  <c r="PU70" i="30"/>
  <c r="NP70" i="30"/>
  <c r="DB70" i="30"/>
  <c r="LS70" i="30"/>
  <c r="AX70" i="30"/>
  <c r="JV70" i="30"/>
  <c r="RM70" i="30"/>
  <c r="HN70" i="30"/>
  <c r="PH70" i="30"/>
  <c r="FA70" i="30"/>
  <c r="NJ70" i="30"/>
  <c r="CU70" i="30"/>
  <c r="BX70" i="30"/>
  <c r="HB70" i="30"/>
  <c r="KV70" i="30"/>
  <c r="X70" i="30"/>
  <c r="IY70" i="30"/>
  <c r="QX70" i="30"/>
  <c r="GW70" i="30"/>
  <c r="OS70" i="30"/>
  <c r="EI70" i="30"/>
  <c r="MN70" i="30"/>
  <c r="BV70" i="30"/>
  <c r="KP70" i="30"/>
  <c r="Q70" i="30"/>
  <c r="GQ70" i="30"/>
  <c r="BY70" i="30"/>
  <c r="EC70" i="30"/>
  <c r="BA70" i="30"/>
  <c r="QC70" i="30"/>
  <c r="LM70" i="30"/>
  <c r="DK70" i="30"/>
  <c r="GF70" i="30"/>
  <c r="RK70" i="30"/>
  <c r="QU70" i="30"/>
  <c r="FB70" i="30"/>
  <c r="IU70" i="30"/>
  <c r="OQ70" i="30"/>
  <c r="JT70" i="30"/>
  <c r="CM70" i="30"/>
  <c r="PL70" i="30"/>
  <c r="NO70" i="30"/>
  <c r="LR70" i="30"/>
  <c r="JM70" i="30"/>
  <c r="CX70" i="30"/>
  <c r="EY70" i="30"/>
  <c r="OI70" i="30"/>
  <c r="HQ70" i="30"/>
  <c r="FM70" i="30"/>
  <c r="DI70" i="30"/>
  <c r="AV70" i="30"/>
  <c r="EX70" i="30"/>
  <c r="FI70" i="30"/>
  <c r="LT70" i="30"/>
  <c r="JW70" i="30"/>
  <c r="HX70" i="30"/>
  <c r="FK70" i="30"/>
  <c r="NZ70" i="30"/>
  <c r="GT70" i="30"/>
  <c r="OX70" i="30"/>
  <c r="EO70" i="30"/>
  <c r="DL70" i="30"/>
  <c r="AA70" i="30"/>
  <c r="MJ70" i="30"/>
  <c r="BR70" i="30"/>
  <c r="KM70" i="30"/>
  <c r="N70" i="30"/>
  <c r="IP70" i="30"/>
  <c r="QG70" i="30"/>
  <c r="GC70" i="30"/>
  <c r="OB70" i="30"/>
  <c r="DP70" i="30"/>
  <c r="MD70" i="30"/>
  <c r="BK70" i="30"/>
  <c r="AR70" i="30"/>
  <c r="ME70" i="30"/>
  <c r="JP70" i="30"/>
  <c r="RO70" i="30"/>
  <c r="HP70" i="30"/>
  <c r="PR70" i="30"/>
  <c r="FL70" i="30"/>
  <c r="NM70" i="30"/>
  <c r="CY70" i="30"/>
  <c r="LH70" i="30"/>
  <c r="AL70" i="30"/>
  <c r="JJ70" i="30"/>
  <c r="HT70" i="30"/>
  <c r="V81" i="20"/>
  <c r="C14" i="28" s="1"/>
  <c r="BA64" i="28" s="1"/>
  <c r="C70" i="31"/>
  <c r="C81" i="30"/>
  <c r="V23" i="20"/>
  <c r="HL64" i="30"/>
  <c r="HV65" i="30"/>
  <c r="CA65" i="30"/>
  <c r="MB65" i="30"/>
  <c r="JP65" i="30"/>
  <c r="FM65" i="30"/>
  <c r="OI65" i="30"/>
  <c r="QJ65" i="30"/>
  <c r="PH65" i="30"/>
  <c r="JB65" i="30"/>
  <c r="JG72" i="30"/>
  <c r="M76" i="20"/>
  <c r="C13" i="31" s="1"/>
  <c r="HO65" i="30"/>
  <c r="LY65" i="30"/>
  <c r="LQ65" i="30"/>
  <c r="JR65" i="30"/>
  <c r="EL65" i="30"/>
  <c r="OC65" i="30"/>
  <c r="QH65" i="30"/>
  <c r="IB65" i="30"/>
  <c r="Q65" i="30"/>
  <c r="GQ72" i="30"/>
  <c r="IL65" i="30"/>
  <c r="IC65" i="30"/>
  <c r="CG65" i="30"/>
  <c r="HX65" i="30"/>
  <c r="JI65" i="30"/>
  <c r="BN65" i="30"/>
  <c r="GH65" i="30"/>
  <c r="DN65" i="30"/>
  <c r="AQ65" i="30"/>
  <c r="JZ72" i="28"/>
  <c r="DX72" i="28"/>
  <c r="QO72" i="28"/>
  <c r="LS72" i="30"/>
  <c r="QE65" i="30"/>
  <c r="FC65" i="30"/>
  <c r="BF65" i="30"/>
  <c r="MS72" i="30"/>
  <c r="KA65" i="30"/>
  <c r="DK65" i="30"/>
  <c r="BB65" i="30"/>
  <c r="X65" i="30"/>
  <c r="NS65" i="30"/>
  <c r="HG65" i="30"/>
  <c r="DG65" i="30"/>
  <c r="OU65" i="30"/>
  <c r="KN65" i="30"/>
  <c r="JI72" i="30"/>
  <c r="M11" i="20"/>
  <c r="C27" i="1" s="1"/>
  <c r="C102" i="31"/>
  <c r="C86" i="31"/>
  <c r="C100" i="30"/>
  <c r="C81" i="28"/>
  <c r="C52" i="28"/>
  <c r="NC73" i="28"/>
  <c r="PM73" i="28"/>
  <c r="ET73" i="28"/>
  <c r="LJ73" i="28"/>
  <c r="QC73" i="28"/>
  <c r="QZ73" i="28"/>
  <c r="OM73" i="28"/>
  <c r="LR73" i="28"/>
  <c r="IL73" i="28"/>
  <c r="DX73" i="28"/>
  <c r="QQ73" i="28"/>
  <c r="MK73" i="28"/>
  <c r="MT73" i="28"/>
  <c r="RA73" i="28"/>
  <c r="IA73" i="28"/>
  <c r="NL73" i="28"/>
  <c r="QR73" i="28"/>
  <c r="OD73" i="28"/>
  <c r="LH73" i="28"/>
  <c r="HX73" i="28"/>
  <c r="CR73" i="28"/>
  <c r="QI73" i="28"/>
  <c r="KF73" i="28"/>
  <c r="JT73" i="28"/>
  <c r="ON73" i="28"/>
  <c r="CY73" i="28"/>
  <c r="KP73" i="28"/>
  <c r="QJ73" i="28"/>
  <c r="NT73" i="28"/>
  <c r="KY73" i="28"/>
  <c r="HM73" i="28"/>
  <c r="BL73" i="28"/>
  <c r="QA73" i="28"/>
  <c r="JJ73" i="28"/>
  <c r="FZ73" i="28"/>
  <c r="LS73" i="28"/>
  <c r="QK73" i="28"/>
  <c r="GZ73" i="28"/>
  <c r="QB73" i="28"/>
  <c r="NK73" i="28"/>
  <c r="KO73" i="28"/>
  <c r="GY73" i="28"/>
  <c r="H73" i="28"/>
  <c r="GO73" i="28"/>
  <c r="RI73" i="28"/>
  <c r="IM73" i="28"/>
  <c r="NV73" i="28"/>
  <c r="P73" i="28"/>
  <c r="PT73" i="28"/>
  <c r="NB73" i="28"/>
  <c r="KE73" i="28"/>
  <c r="GM73" i="28"/>
  <c r="RW73" i="28"/>
  <c r="AN73" i="28"/>
  <c r="RQ73" i="28"/>
  <c r="OW73" i="28"/>
  <c r="EC73" i="28"/>
  <c r="KZ73" i="28"/>
  <c r="RX73" i="28"/>
  <c r="PL73" i="28"/>
  <c r="MS73" i="28"/>
  <c r="JS73" i="28"/>
  <c r="FY73" i="28"/>
  <c r="RO73" i="28"/>
  <c r="PU73" i="28"/>
  <c r="FJ73" i="28"/>
  <c r="MB73" i="28"/>
  <c r="PE73" i="28"/>
  <c r="RY73" i="28"/>
  <c r="IZ73" i="28"/>
  <c r="OE73" i="28"/>
  <c r="BS73" i="28"/>
  <c r="RH73" i="28"/>
  <c r="OV73" i="28"/>
  <c r="MA73" i="28"/>
  <c r="IY73" i="28"/>
  <c r="ES73" i="28"/>
  <c r="QY73" i="28"/>
  <c r="E102" i="28"/>
  <c r="LM65" i="30"/>
  <c r="PB65" i="30"/>
  <c r="IK65" i="30"/>
  <c r="S65" i="30"/>
  <c r="PE65" i="30"/>
  <c r="FF65" i="30"/>
  <c r="CZ65" i="30"/>
  <c r="BW65" i="30"/>
  <c r="NM65" i="30"/>
  <c r="GE65" i="30"/>
  <c r="IX65" i="30"/>
  <c r="LZ65" i="30"/>
  <c r="LO65" i="30"/>
  <c r="E65" i="30"/>
  <c r="CC65" i="30"/>
  <c r="T65" i="30"/>
  <c r="JO65" i="30"/>
  <c r="JA65" i="30"/>
  <c r="NP65" i="30"/>
  <c r="MQ65" i="30"/>
  <c r="IJ65" i="30"/>
  <c r="RF65" i="30"/>
  <c r="HE65" i="30"/>
  <c r="GW65" i="30"/>
  <c r="GJ65" i="30"/>
  <c r="MX65" i="30"/>
  <c r="MT65" i="30"/>
  <c r="NB65" i="30"/>
  <c r="NA65" i="30"/>
  <c r="BU65" i="30"/>
  <c r="JW65" i="30"/>
  <c r="FT65" i="30"/>
  <c r="MV65" i="30"/>
  <c r="AN65" i="30"/>
  <c r="FP65" i="30"/>
  <c r="IP65" i="30"/>
  <c r="PO65" i="30"/>
  <c r="QZ65" i="30"/>
  <c r="QU65" i="30"/>
  <c r="QO65" i="30"/>
  <c r="JG65" i="30"/>
  <c r="FV65" i="30"/>
  <c r="BL65" i="30"/>
  <c r="CU72" i="30"/>
  <c r="FM72" i="30"/>
  <c r="FL72" i="30"/>
  <c r="RF72" i="30"/>
  <c r="CB72" i="30"/>
  <c r="MG72" i="30"/>
  <c r="OS72" i="30"/>
  <c r="ND72" i="30"/>
  <c r="NI65" i="30"/>
  <c r="AH65" i="30"/>
  <c r="HY65" i="30"/>
  <c r="PG65" i="30"/>
  <c r="OX65" i="30"/>
  <c r="NC65" i="30"/>
  <c r="MS65" i="30"/>
  <c r="PJ65" i="30"/>
  <c r="ET65" i="30"/>
  <c r="F65" i="30"/>
  <c r="DZ65" i="30"/>
  <c r="AO65" i="30"/>
  <c r="H65" i="30"/>
  <c r="LV65" i="30"/>
  <c r="EN65" i="30"/>
  <c r="HR65" i="30"/>
  <c r="QC65" i="30"/>
  <c r="PR65" i="30"/>
  <c r="JX65" i="30"/>
  <c r="HA65" i="30"/>
  <c r="DL65" i="30"/>
  <c r="RX65" i="30"/>
  <c r="RS65" i="30"/>
  <c r="RM65" i="30"/>
  <c r="RI65" i="30"/>
  <c r="LG65" i="30"/>
  <c r="LD65" i="30"/>
  <c r="LL65" i="30"/>
  <c r="LJ65" i="30"/>
  <c r="W65" i="30"/>
  <c r="IG65" i="30"/>
  <c r="ED65" i="30"/>
  <c r="LP65" i="30"/>
  <c r="FQ65" i="30"/>
  <c r="EJ65" i="30"/>
  <c r="HJ65" i="30"/>
  <c r="FZ65" i="30"/>
  <c r="NR65" i="30"/>
  <c r="NN65" i="30"/>
  <c r="NH65" i="30"/>
  <c r="JE65" i="30"/>
  <c r="FB65" i="30"/>
  <c r="BH65" i="30"/>
  <c r="CZ72" i="30"/>
  <c r="NJ72" i="30"/>
  <c r="NI72" i="30"/>
  <c r="KN72" i="30"/>
  <c r="P72" i="30"/>
  <c r="OC72" i="30"/>
  <c r="LW72" i="30"/>
  <c r="PI72" i="30"/>
  <c r="X39" i="20"/>
  <c r="Y39" i="20" s="1"/>
  <c r="OJ65" i="30"/>
  <c r="PL65" i="30"/>
  <c r="HQ65" i="30"/>
  <c r="OW65" i="30"/>
  <c r="QP65" i="30"/>
  <c r="QK65" i="30"/>
  <c r="CR65" i="30"/>
  <c r="MC65" i="30"/>
  <c r="NK65" i="30"/>
  <c r="ND65" i="30"/>
  <c r="DV65" i="30"/>
  <c r="LW65" i="30"/>
  <c r="OY65" i="30"/>
  <c r="AD65" i="30"/>
  <c r="QV65" i="30"/>
  <c r="CT65" i="30"/>
  <c r="JL65" i="30"/>
  <c r="IW65" i="30"/>
  <c r="QT65" i="30"/>
  <c r="AF65" i="30"/>
  <c r="AY65" i="30"/>
  <c r="OP65" i="30"/>
  <c r="OL65" i="30"/>
  <c r="OF65" i="30"/>
  <c r="OA65" i="30"/>
  <c r="JQ65" i="30"/>
  <c r="JK65" i="30"/>
  <c r="JU65" i="30"/>
  <c r="JS65" i="30"/>
  <c r="RG65" i="30"/>
  <c r="GQ65" i="30"/>
  <c r="CM65" i="30"/>
  <c r="KJ65" i="30"/>
  <c r="DY65" i="30"/>
  <c r="DD65" i="30"/>
  <c r="GD65" i="30"/>
  <c r="BQ65" i="30"/>
  <c r="KK65" i="30"/>
  <c r="KG65" i="30"/>
  <c r="JZ65" i="30"/>
  <c r="QY65" i="30"/>
  <c r="FW65" i="30"/>
  <c r="EH65" i="30"/>
  <c r="DT72" i="30"/>
  <c r="PV72" i="30"/>
  <c r="HG72" i="30"/>
  <c r="JY72" i="30"/>
  <c r="W72" i="30"/>
  <c r="NC72" i="30"/>
  <c r="OY72" i="30"/>
  <c r="M93" i="20"/>
  <c r="HU65" i="30"/>
  <c r="PA65" i="30"/>
  <c r="EI65" i="30"/>
  <c r="HP65" i="30"/>
  <c r="QL65" i="30"/>
  <c r="MZ65" i="30"/>
  <c r="MO65" i="30"/>
  <c r="IM65" i="30"/>
  <c r="EQ65" i="30"/>
  <c r="HS65" i="30"/>
  <c r="JV65" i="30"/>
  <c r="AG65" i="30"/>
  <c r="LR65" i="30"/>
  <c r="LU65" i="30"/>
  <c r="LX65" i="30"/>
  <c r="OT65" i="30"/>
  <c r="PZ65" i="30"/>
  <c r="RA65" i="30"/>
  <c r="KF65" i="30"/>
  <c r="CX65" i="30"/>
  <c r="GL65" i="30"/>
  <c r="LI65" i="30"/>
  <c r="LE65" i="30"/>
  <c r="KX65" i="30"/>
  <c r="KT65" i="30"/>
  <c r="HF65" i="30"/>
  <c r="GY65" i="30"/>
  <c r="HN65" i="30"/>
  <c r="HI65" i="30"/>
  <c r="QA65" i="30"/>
  <c r="FA65" i="30"/>
  <c r="AS65" i="30"/>
  <c r="IY65" i="30"/>
  <c r="CI65" i="30"/>
  <c r="BX65" i="30"/>
  <c r="EX65" i="30"/>
  <c r="KQ65" i="30"/>
  <c r="FI65" i="30"/>
  <c r="EW65" i="30"/>
  <c r="EF65" i="30"/>
  <c r="GG65" i="30"/>
  <c r="FS65" i="30"/>
  <c r="KG72" i="30"/>
  <c r="IQ72" i="30"/>
  <c r="JZ72" i="30"/>
  <c r="RI72" i="30"/>
  <c r="PZ72" i="30"/>
  <c r="DO72" i="30"/>
  <c r="OZ72" i="30"/>
  <c r="DI65" i="30"/>
  <c r="RT65" i="30"/>
  <c r="HH65" i="30"/>
  <c r="AM65" i="30"/>
  <c r="AR65" i="30"/>
  <c r="DR65" i="30"/>
  <c r="RB65" i="30"/>
  <c r="QX65" i="30"/>
  <c r="QR65" i="30"/>
  <c r="QM65" i="30"/>
  <c r="CB65" i="30"/>
  <c r="PK65" i="30"/>
  <c r="LM72" i="30"/>
  <c r="GO72" i="30"/>
  <c r="DZ72" i="30"/>
  <c r="DD72" i="30"/>
  <c r="CQ72" i="30"/>
  <c r="MM72" i="30"/>
  <c r="LZ72" i="30"/>
  <c r="KR72" i="30"/>
  <c r="AP39" i="20"/>
  <c r="NE65" i="30"/>
  <c r="IA65" i="30"/>
  <c r="DW65" i="30"/>
  <c r="CF65" i="30"/>
  <c r="QI65" i="30"/>
  <c r="MW65" i="30"/>
  <c r="ML65" i="30"/>
  <c r="PF65" i="30"/>
  <c r="PC65" i="30"/>
  <c r="BA65" i="30"/>
  <c r="BC65" i="30"/>
  <c r="V65" i="30"/>
  <c r="P65" i="30"/>
  <c r="AK65" i="30"/>
  <c r="GA65" i="30"/>
  <c r="QG65" i="30"/>
  <c r="PV65" i="30"/>
  <c r="KL65" i="30"/>
  <c r="KD65" i="30"/>
  <c r="KR65" i="30"/>
  <c r="D65" i="30"/>
  <c r="RU65" i="30"/>
  <c r="RQ65" i="30"/>
  <c r="RJ65" i="30"/>
  <c r="RV65" i="30"/>
  <c r="RR65" i="30"/>
  <c r="RZ65" i="30"/>
  <c r="RY65" i="30"/>
  <c r="GS65" i="30"/>
  <c r="NO65" i="30"/>
  <c r="BS65" i="30"/>
  <c r="QN65" i="30"/>
  <c r="FR65" i="30"/>
  <c r="JH65" i="30"/>
  <c r="L65" i="30"/>
  <c r="CL65" i="30"/>
  <c r="NU65" i="30"/>
  <c r="NQ65" i="30"/>
  <c r="NJ65" i="30"/>
  <c r="NF65" i="30"/>
  <c r="KB65" i="30"/>
  <c r="EE65" i="30"/>
  <c r="AN72" i="30"/>
  <c r="BV72" i="30"/>
  <c r="BN72" i="30"/>
  <c r="FW72" i="30"/>
  <c r="LN72" i="30"/>
  <c r="LG72" i="30"/>
  <c r="IL72" i="30"/>
  <c r="OQ72" i="30"/>
  <c r="M81" i="20"/>
  <c r="C15" i="31"/>
  <c r="C97" i="30"/>
  <c r="LK65" i="30"/>
  <c r="IE65" i="30"/>
  <c r="IO65" i="30"/>
  <c r="CU65" i="30"/>
  <c r="PI65" i="30"/>
  <c r="CS65" i="30"/>
  <c r="MU65" i="30"/>
  <c r="MK65" i="30"/>
  <c r="DX65" i="30"/>
  <c r="DU65" i="30"/>
  <c r="AZ65" i="30"/>
  <c r="AU65" i="30"/>
  <c r="M65" i="30"/>
  <c r="LN65" i="30"/>
  <c r="IS65" i="30"/>
  <c r="ER65" i="30"/>
  <c r="QD65" i="30"/>
  <c r="PT65" i="30"/>
  <c r="QW65" i="30"/>
  <c r="RO65" i="30"/>
  <c r="EK65" i="30"/>
  <c r="MH65" i="30"/>
  <c r="LF65" i="30"/>
  <c r="LB65" i="30"/>
  <c r="KV65" i="30"/>
  <c r="OO65" i="30"/>
  <c r="OK65" i="30"/>
  <c r="OS65" i="30"/>
  <c r="OQ65" i="30"/>
  <c r="DM65" i="30"/>
  <c r="LC65" i="30"/>
  <c r="HK65" i="30"/>
  <c r="OB65" i="30"/>
  <c r="CJ65" i="30"/>
  <c r="GV65" i="30"/>
  <c r="K65" i="30"/>
  <c r="Z65" i="30"/>
  <c r="FO65" i="30"/>
  <c r="FD65" i="30"/>
  <c r="EM65" i="30"/>
  <c r="IV65" i="30"/>
  <c r="CV65" i="30"/>
  <c r="CP72" i="30"/>
  <c r="LU72" i="30"/>
  <c r="BJ72" i="30"/>
  <c r="BF72" i="30"/>
  <c r="K72" i="30"/>
  <c r="EZ72" i="30"/>
  <c r="KU72" i="30"/>
  <c r="RE72" i="30"/>
  <c r="AD35" i="11"/>
  <c r="D9" i="1"/>
  <c r="C9" i="1"/>
  <c r="F9" i="1"/>
  <c r="AI9" i="14"/>
  <c r="AJ9" i="14" s="1"/>
  <c r="P7" i="32"/>
  <c r="P5" i="32" s="1"/>
  <c r="K57" i="32"/>
  <c r="L57" i="32" s="1"/>
  <c r="AI52" i="10"/>
  <c r="AY22" i="17"/>
  <c r="G31" i="20"/>
  <c r="AQ40" i="20"/>
  <c r="AI40" i="10"/>
  <c r="AJ40" i="10" s="1"/>
  <c r="T21" i="4"/>
  <c r="U21" i="4" s="1"/>
  <c r="AG15" i="14"/>
  <c r="T17" i="10"/>
  <c r="O17" i="10"/>
  <c r="G10" i="26"/>
  <c r="G9" i="26"/>
  <c r="O33" i="10"/>
  <c r="T33" i="10"/>
  <c r="P54" i="20"/>
  <c r="AI8" i="10"/>
  <c r="Q22" i="4"/>
  <c r="R22" i="4" s="1"/>
  <c r="AI49" i="11"/>
  <c r="AJ49" i="11" s="1"/>
  <c r="AL22" i="4"/>
  <c r="AM22" i="4" s="1"/>
  <c r="G8" i="26"/>
  <c r="BE20" i="16"/>
  <c r="RL72" i="30"/>
  <c r="AC72" i="30"/>
  <c r="DU72" i="30"/>
  <c r="RC72" i="30"/>
  <c r="NK72" i="30"/>
  <c r="MF72" i="30"/>
  <c r="NG72" i="30"/>
  <c r="GH72" i="30"/>
  <c r="MI72" i="30"/>
  <c r="CG72" i="30"/>
  <c r="RK72" i="30"/>
  <c r="HV72" i="30"/>
  <c r="C68" i="31"/>
  <c r="C100" i="31"/>
  <c r="P103" i="31"/>
  <c r="AW103" i="31"/>
  <c r="CK103" i="31"/>
  <c r="DT103" i="31"/>
  <c r="DY103" i="31"/>
  <c r="FM103" i="31"/>
  <c r="KC103" i="31"/>
  <c r="LL103" i="31"/>
  <c r="MZ103" i="31"/>
  <c r="NE103" i="31"/>
  <c r="ON103" i="31"/>
  <c r="OS103" i="31"/>
  <c r="QB103" i="31"/>
  <c r="QG103" i="31"/>
  <c r="RU103" i="31"/>
  <c r="X103" i="31"/>
  <c r="AC103" i="31"/>
  <c r="DO103" i="31"/>
  <c r="FC103" i="31"/>
  <c r="FH103" i="31"/>
  <c r="GQ103" i="31"/>
  <c r="GV103" i="31"/>
  <c r="IJ103" i="31"/>
  <c r="JX103" i="31"/>
  <c r="PW103" i="31"/>
  <c r="RK103" i="31"/>
  <c r="RP103" i="31"/>
  <c r="K103" i="31"/>
  <c r="M103" i="31"/>
  <c r="AR103" i="31"/>
  <c r="BV103" i="31"/>
  <c r="HZ103" i="31"/>
  <c r="IE103" i="31"/>
  <c r="JN103" i="31"/>
  <c r="JS103" i="31"/>
  <c r="LB103" i="31"/>
  <c r="LG103" i="31"/>
  <c r="MP103" i="31"/>
  <c r="MU103" i="31"/>
  <c r="OD103" i="31"/>
  <c r="OI103" i="31"/>
  <c r="PR103" i="31"/>
  <c r="AM103" i="31"/>
  <c r="BQ103" i="31"/>
  <c r="DJ103" i="31"/>
  <c r="ES103" i="31"/>
  <c r="EX103" i="31"/>
  <c r="GL103" i="31"/>
  <c r="JI103" i="31"/>
  <c r="MK103" i="31"/>
  <c r="NY103" i="31"/>
  <c r="PM103" i="31"/>
  <c r="RF103" i="31"/>
  <c r="G103" i="31"/>
  <c r="CZ103" i="31"/>
  <c r="DE103" i="31"/>
  <c r="EN103" i="31"/>
  <c r="GB103" i="31"/>
  <c r="GG103" i="31"/>
  <c r="HU103" i="31"/>
  <c r="JD103" i="31"/>
  <c r="KW103" i="31"/>
  <c r="MF103" i="31"/>
  <c r="PH103" i="31"/>
  <c r="QV103" i="31"/>
  <c r="RA103" i="31"/>
  <c r="D103" i="31"/>
  <c r="S103" i="31"/>
  <c r="CF103" i="31"/>
  <c r="HK103" i="31"/>
  <c r="HP103" i="31"/>
  <c r="KM103" i="31"/>
  <c r="KR103" i="31"/>
  <c r="MA103" i="31"/>
  <c r="NT103" i="31"/>
  <c r="PC103" i="31"/>
  <c r="QQ103" i="31"/>
  <c r="I103" i="31"/>
  <c r="AH103" i="31"/>
  <c r="BB103" i="31"/>
  <c r="BL103" i="31"/>
  <c r="CP103" i="31"/>
  <c r="CU103" i="31"/>
  <c r="ED103" i="31"/>
  <c r="EI103" i="31"/>
  <c r="FW103" i="31"/>
  <c r="HF103" i="31"/>
  <c r="IY103" i="31"/>
  <c r="NO103" i="31"/>
  <c r="OX103" i="31"/>
  <c r="QL103" i="31"/>
  <c r="E103" i="31"/>
  <c r="M59" i="26"/>
  <c r="D103" i="28"/>
  <c r="C81" i="31"/>
  <c r="HM72" i="30"/>
  <c r="FS72" i="30"/>
  <c r="HQ72" i="30"/>
  <c r="MW72" i="30"/>
  <c r="AK72" i="30"/>
  <c r="G72" i="30"/>
  <c r="HW72" i="30"/>
  <c r="BY72" i="30"/>
  <c r="V93" i="20"/>
  <c r="RG69" i="28"/>
  <c r="MF69" i="28"/>
  <c r="AX69" i="28"/>
  <c r="EJ69" i="28"/>
  <c r="FG69" i="28"/>
  <c r="PN69" i="28"/>
  <c r="HW69" i="28"/>
  <c r="KM69" i="28"/>
  <c r="CO69" i="28"/>
  <c r="NK69" i="28"/>
  <c r="PY69" i="28"/>
  <c r="IM69" i="28"/>
  <c r="Z69" i="28"/>
  <c r="BQ69" i="28"/>
  <c r="BR69" i="28"/>
  <c r="IU69" i="28"/>
  <c r="GY69" i="28"/>
  <c r="PH69" i="28"/>
  <c r="KS69" i="28"/>
  <c r="CW69" i="28"/>
  <c r="MQ69" i="28"/>
  <c r="GL69" i="28"/>
  <c r="LG69" i="28"/>
  <c r="PC69" i="28"/>
  <c r="JL69" i="28"/>
  <c r="PS69" i="28"/>
  <c r="NX69" i="28"/>
  <c r="EF69" i="28"/>
  <c r="KN69" i="28"/>
  <c r="JP69" i="28"/>
  <c r="QT69" i="28"/>
  <c r="LP69" i="28"/>
  <c r="AB69" i="28"/>
  <c r="DA69" i="28"/>
  <c r="GG69" i="28"/>
  <c r="AE69" i="28"/>
  <c r="P69" i="28"/>
  <c r="DR69" i="28"/>
  <c r="OC69" i="28"/>
  <c r="DW69" i="28"/>
  <c r="PA69" i="28"/>
  <c r="NV69" i="28"/>
  <c r="EW69" i="28"/>
  <c r="JK69" i="28"/>
  <c r="CA69" i="28"/>
  <c r="AF69" i="28"/>
  <c r="PU69" i="28"/>
  <c r="FZ69" i="28"/>
  <c r="QQ69" i="28"/>
  <c r="NY69" i="28"/>
  <c r="MG69" i="28"/>
  <c r="CE69" i="28"/>
  <c r="GA69" i="28"/>
  <c r="R69" i="28"/>
  <c r="MB69" i="28"/>
  <c r="CH69" i="28"/>
  <c r="QW69" i="28"/>
  <c r="MJ69" i="28"/>
  <c r="KA69" i="28"/>
  <c r="IG69" i="28"/>
  <c r="DM69" i="28"/>
  <c r="Q69" i="28"/>
  <c r="KZ69" i="28"/>
  <c r="BU69" i="28"/>
  <c r="IP69" i="28"/>
  <c r="EG69" i="28"/>
  <c r="GP69" i="28"/>
  <c r="GU69" i="28"/>
  <c r="CT69" i="28"/>
  <c r="MZ69" i="28"/>
  <c r="ID69" i="28"/>
  <c r="HO69" i="28"/>
  <c r="JB69" i="28"/>
  <c r="NH69" i="28"/>
  <c r="JV69" i="28"/>
  <c r="MH69" i="28"/>
  <c r="EQ69" i="28"/>
  <c r="JI69" i="28"/>
  <c r="BJ69" i="28"/>
  <c r="KC69" i="28"/>
  <c r="QU69" i="28"/>
  <c r="CQ69" i="28"/>
  <c r="FL69" i="28"/>
  <c r="LX69" i="28"/>
  <c r="LZ69" i="28"/>
  <c r="NN69" i="28"/>
  <c r="AO69" i="28"/>
  <c r="NZ69" i="28"/>
  <c r="HM69" i="28"/>
  <c r="DX69" i="28"/>
  <c r="RN69" i="28"/>
  <c r="QB69" i="28"/>
  <c r="AN69" i="28"/>
  <c r="BB69" i="28"/>
  <c r="EH69" i="28"/>
  <c r="FF69" i="28"/>
  <c r="O69" i="28"/>
  <c r="KI69" i="28"/>
  <c r="IO69" i="28"/>
  <c r="RP69" i="28"/>
  <c r="HC69" i="28"/>
  <c r="BG69" i="28"/>
  <c r="GK69" i="28"/>
  <c r="AV69" i="28"/>
  <c r="CJ69" i="28"/>
  <c r="HX69" i="28"/>
  <c r="DY69" i="28"/>
  <c r="RB69" i="28"/>
  <c r="PX69" i="28"/>
  <c r="OT69" i="28"/>
  <c r="GQ69" i="28"/>
  <c r="HH69" i="28"/>
  <c r="GM69" i="28"/>
  <c r="IS69" i="28"/>
  <c r="DT69" i="28"/>
  <c r="HY69" i="28"/>
  <c r="QD69" i="28"/>
  <c r="RR69" i="28"/>
  <c r="HB69" i="28"/>
  <c r="PG69" i="28"/>
  <c r="PI69" i="28"/>
  <c r="OE69" i="28"/>
  <c r="EV69" i="28"/>
  <c r="LH69" i="28"/>
  <c r="EB69" i="28"/>
  <c r="GE69" i="28"/>
  <c r="IC69" i="28"/>
  <c r="ED69" i="28"/>
  <c r="JR69" i="28"/>
  <c r="PR69" i="28"/>
  <c r="KO69" i="28"/>
  <c r="DB69" i="28"/>
  <c r="RD69" i="28"/>
  <c r="JG69" i="28"/>
  <c r="LA69" i="28"/>
  <c r="LK69" i="28"/>
  <c r="MK69" i="28"/>
  <c r="AP69" i="28"/>
  <c r="FA69" i="28"/>
  <c r="AT69" i="28"/>
  <c r="MU69" i="28"/>
  <c r="JD69" i="28"/>
  <c r="RV69" i="28"/>
  <c r="OG69" i="28"/>
  <c r="JY69" i="28"/>
  <c r="HN69" i="28"/>
  <c r="PT69" i="28"/>
  <c r="KW69" i="28"/>
  <c r="GN69" i="28"/>
  <c r="HK69" i="28"/>
  <c r="AL69" i="28"/>
  <c r="CG69" i="28"/>
  <c r="OJ69" i="28"/>
  <c r="QX69" i="28"/>
  <c r="F69" i="28"/>
  <c r="KB69" i="28"/>
  <c r="IH69" i="28"/>
  <c r="EA69" i="28"/>
  <c r="BH69" i="28"/>
  <c r="OA69" i="28"/>
  <c r="AD69" i="28"/>
  <c r="OZ69" i="28"/>
  <c r="QE69" i="28"/>
  <c r="PF69" i="28"/>
  <c r="KQ69" i="28"/>
  <c r="RW69" i="28"/>
  <c r="NP69" i="28"/>
  <c r="FD69" i="28"/>
  <c r="RX69" i="28"/>
  <c r="DQ69" i="28"/>
  <c r="KX69" i="28"/>
  <c r="IN69" i="28"/>
  <c r="BD69" i="28"/>
  <c r="IZ69" i="28"/>
  <c r="DD69" i="28"/>
  <c r="CU69" i="28"/>
  <c r="HR69" i="28"/>
  <c r="PP69" i="28"/>
  <c r="FO69" i="28"/>
  <c r="AW69" i="28"/>
  <c r="LY69" i="28"/>
  <c r="MC69" i="28"/>
  <c r="IY69" i="28"/>
  <c r="CI69" i="28"/>
  <c r="QN69" i="28"/>
  <c r="FE69" i="28"/>
  <c r="RL69" i="28"/>
  <c r="GT69" i="28"/>
  <c r="RS69" i="28"/>
  <c r="BA69" i="28"/>
  <c r="GO69" i="28"/>
  <c r="CR69" i="28"/>
  <c r="OO69" i="28"/>
  <c r="OW69" i="28"/>
  <c r="EL69" i="28"/>
  <c r="FY69" i="28"/>
  <c r="BE69" i="28"/>
  <c r="IZ69" i="30"/>
  <c r="KI69" i="30"/>
  <c r="EW69" i="30"/>
  <c r="FG69" i="30"/>
  <c r="EP69" i="30"/>
  <c r="BY69" i="30"/>
  <c r="LN69" i="30"/>
  <c r="CR69" i="30"/>
  <c r="IW69" i="30"/>
  <c r="LK69" i="30"/>
  <c r="QY69" i="30"/>
  <c r="ET69" i="30"/>
  <c r="CC69" i="30"/>
  <c r="IH69" i="30"/>
  <c r="FR69" i="30"/>
  <c r="FM69" i="30"/>
  <c r="CD69" i="30"/>
  <c r="BB69" i="30"/>
  <c r="LX69" i="30"/>
  <c r="EA69" i="30"/>
  <c r="EY69" i="30"/>
  <c r="GU69" i="30"/>
  <c r="PH69" i="30"/>
  <c r="JP69" i="30"/>
  <c r="NG69" i="30"/>
  <c r="MB69" i="30"/>
  <c r="BG98" i="30"/>
  <c r="CA98" i="30"/>
  <c r="CZ98" i="30"/>
  <c r="HF98" i="30"/>
  <c r="HU98" i="30"/>
  <c r="JD98" i="30"/>
  <c r="JI98" i="30"/>
  <c r="KM98" i="30"/>
  <c r="QQ98" i="30"/>
  <c r="EC69" i="30"/>
  <c r="OA69" i="30"/>
  <c r="GC69" i="30"/>
  <c r="PD69" i="30"/>
  <c r="QO69" i="30"/>
  <c r="DE69" i="30"/>
  <c r="AU69" i="30"/>
  <c r="DX69" i="30"/>
  <c r="BF69" i="30"/>
  <c r="BV69" i="30"/>
  <c r="RN69" i="30"/>
  <c r="MD69" i="30"/>
  <c r="EO69" i="30"/>
  <c r="PT69" i="30"/>
  <c r="KP69" i="30"/>
  <c r="KK69" i="30"/>
  <c r="HC69" i="30"/>
  <c r="FZ69" i="30"/>
  <c r="QV69" i="30"/>
  <c r="QJ69" i="30"/>
  <c r="ER69" i="30"/>
  <c r="EQ69" i="30"/>
  <c r="GS69" i="30"/>
  <c r="BZ69" i="30"/>
  <c r="MR69" i="30"/>
  <c r="LQ69" i="30"/>
  <c r="CU98" i="30"/>
  <c r="EX98" i="30"/>
  <c r="GB98" i="30"/>
  <c r="HK98" i="30"/>
  <c r="HP98" i="30"/>
  <c r="IO98" i="30"/>
  <c r="MA98" i="30"/>
  <c r="MF98" i="30"/>
  <c r="OD98" i="30"/>
  <c r="PR98" i="30"/>
  <c r="QL98" i="30"/>
  <c r="RF98" i="30"/>
  <c r="JA69" i="30"/>
  <c r="BD69" i="30"/>
  <c r="IO69" i="30"/>
  <c r="AP69" i="30"/>
  <c r="AY69" i="30"/>
  <c r="GW69" i="30"/>
  <c r="EM69" i="30"/>
  <c r="HP69" i="30"/>
  <c r="GD69" i="30"/>
  <c r="NY69" i="30"/>
  <c r="QZ69" i="30"/>
  <c r="HO69" i="30"/>
  <c r="J69" i="30"/>
  <c r="LC69" i="30"/>
  <c r="DO69" i="30"/>
  <c r="CL69" i="30"/>
  <c r="JW69" i="30"/>
  <c r="BK69" i="30"/>
  <c r="AW69" i="30"/>
  <c r="NA69" i="30"/>
  <c r="BA69" i="30"/>
  <c r="DS69" i="30"/>
  <c r="HZ69" i="30"/>
  <c r="HG69" i="30"/>
  <c r="KJ69" i="30"/>
  <c r="AN69" i="30"/>
  <c r="ED98" i="30"/>
  <c r="GL98" i="30"/>
  <c r="KW98" i="30"/>
  <c r="LM69" i="30"/>
  <c r="HH69" i="30"/>
  <c r="Z69" i="30"/>
  <c r="FN69" i="30"/>
  <c r="AR69" i="30"/>
  <c r="KO69" i="30"/>
  <c r="GY69" i="30"/>
  <c r="MN69" i="30"/>
  <c r="LB69" i="30"/>
  <c r="AQ69" i="30"/>
  <c r="CN69" i="30"/>
  <c r="KA69" i="30"/>
  <c r="IX69" i="30"/>
  <c r="MG69" i="30"/>
  <c r="KY69" i="30"/>
  <c r="PU69" i="30"/>
  <c r="BH69" i="30"/>
  <c r="GI69" i="30"/>
  <c r="FU69" i="30"/>
  <c r="MP69" i="30"/>
  <c r="GX69" i="30"/>
  <c r="QD69" i="30"/>
  <c r="RI69" i="30"/>
  <c r="RC69" i="30"/>
  <c r="II69" i="30"/>
  <c r="RU69" i="30"/>
  <c r="E98" i="30"/>
  <c r="BV98" i="30"/>
  <c r="ES98" i="30"/>
  <c r="FH98" i="30"/>
  <c r="HZ98" i="30"/>
  <c r="JN98" i="30"/>
  <c r="MK98" i="30"/>
  <c r="MP98" i="30"/>
  <c r="MU98" i="30"/>
  <c r="NT98" i="30"/>
  <c r="PH98" i="30"/>
  <c r="PM98" i="30"/>
  <c r="FB69" i="30"/>
  <c r="JT69" i="30"/>
  <c r="PA69" i="30"/>
  <c r="NO69" i="30"/>
  <c r="DD69" i="30"/>
  <c r="F69" i="30"/>
  <c r="IE69" i="30"/>
  <c r="OZ69" i="30"/>
  <c r="BN69" i="30"/>
  <c r="FO69" i="30"/>
  <c r="JX69" i="30"/>
  <c r="OY69" i="30"/>
  <c r="IY69" i="30"/>
  <c r="KV69" i="30"/>
  <c r="PW69" i="30"/>
  <c r="PY69" i="30"/>
  <c r="DT69" i="30"/>
  <c r="NS69" i="30"/>
  <c r="KS69" i="30"/>
  <c r="QB69" i="30"/>
  <c r="CZ69" i="30"/>
  <c r="DK69" i="30"/>
  <c r="PB69" i="30"/>
  <c r="I69" i="30"/>
  <c r="JS69" i="30"/>
  <c r="AA69" i="30"/>
  <c r="AW98" i="30"/>
  <c r="BL98" i="30"/>
  <c r="BQ98" i="30"/>
  <c r="CF98" i="30"/>
  <c r="CK98" i="30"/>
  <c r="DE98" i="30"/>
  <c r="DO98" i="30"/>
  <c r="FC98" i="30"/>
  <c r="GQ98" i="30"/>
  <c r="IE98" i="30"/>
  <c r="IJ98" i="30"/>
  <c r="KC98" i="30"/>
  <c r="LB98" i="30"/>
  <c r="LQ98" i="30"/>
  <c r="NY98" i="30"/>
  <c r="OI98" i="30"/>
  <c r="ON98" i="30"/>
  <c r="QV98" i="30"/>
  <c r="RU98" i="30"/>
  <c r="RZ98" i="30"/>
  <c r="CM69" i="30"/>
  <c r="JZ69" i="30"/>
  <c r="NL69" i="30"/>
  <c r="QQ69" i="30"/>
  <c r="JG69" i="30"/>
  <c r="EJ69" i="30"/>
  <c r="CX69" i="30"/>
  <c r="LW69" i="30"/>
  <c r="RL69" i="30"/>
  <c r="NW69" i="30"/>
  <c r="NP69" i="30"/>
  <c r="GG69" i="30"/>
  <c r="AV69" i="30"/>
  <c r="OT69" i="30"/>
  <c r="CG69" i="30"/>
  <c r="BT69" i="30"/>
  <c r="DB69" i="30"/>
  <c r="IR69" i="30"/>
  <c r="QE69" i="30"/>
  <c r="MW69" i="30"/>
  <c r="DJ69" i="30"/>
  <c r="EG69" i="30"/>
  <c r="N69" i="30"/>
  <c r="OX69" i="30"/>
  <c r="RM69" i="30"/>
  <c r="HB69" i="30"/>
  <c r="G98" i="30"/>
  <c r="DJ98" i="30"/>
  <c r="DT98" i="30"/>
  <c r="FR98" i="30"/>
  <c r="GG98" i="30"/>
  <c r="GV98" i="30"/>
  <c r="KH98" i="30"/>
  <c r="LL98" i="30"/>
  <c r="NE98" i="30"/>
  <c r="RA98" i="30"/>
  <c r="RP98" i="30"/>
  <c r="CV69" i="30"/>
  <c r="LF69" i="30"/>
  <c r="PX69" i="30"/>
  <c r="FF69" i="30"/>
  <c r="OV69" i="30"/>
  <c r="JH69" i="30"/>
  <c r="GP69" i="30"/>
  <c r="OI69" i="30"/>
  <c r="AG69" i="30"/>
  <c r="RE69" i="30"/>
  <c r="AX69" i="30"/>
  <c r="IS69" i="30"/>
  <c r="KR69" i="30"/>
  <c r="JF69" i="30"/>
  <c r="JQ69" i="30"/>
  <c r="JD69" i="30"/>
  <c r="MO69" i="30"/>
  <c r="HM69" i="30"/>
  <c r="P69" i="30"/>
  <c r="DZ69" i="30"/>
  <c r="QC69" i="30"/>
  <c r="HJ69" i="30"/>
  <c r="EU69" i="30"/>
  <c r="OP69" i="30"/>
  <c r="RH69" i="30"/>
  <c r="W69" i="30"/>
  <c r="BB98" i="30"/>
  <c r="CP98" i="30"/>
  <c r="DY98" i="30"/>
  <c r="FM98" i="30"/>
  <c r="FW98" i="30"/>
  <c r="HA98" i="30"/>
  <c r="IT98" i="30"/>
  <c r="JX98" i="30"/>
  <c r="LG98" i="30"/>
  <c r="LV98" i="30"/>
  <c r="NJ98" i="30"/>
  <c r="NO98" i="30"/>
  <c r="PC98" i="30"/>
  <c r="QB98" i="30"/>
  <c r="RK98" i="30"/>
  <c r="HT69" i="30"/>
  <c r="FK69" i="30"/>
  <c r="CK69" i="30"/>
  <c r="PC69" i="30"/>
  <c r="QL69" i="30"/>
  <c r="M69" i="30"/>
  <c r="HV69" i="30"/>
  <c r="BL69" i="30"/>
  <c r="DY69" i="30"/>
  <c r="GM69" i="30"/>
  <c r="NQ69" i="30"/>
  <c r="LE69" i="30"/>
  <c r="Q69" i="30"/>
  <c r="IA69" i="30"/>
  <c r="MC69" i="30"/>
  <c r="OB69" i="30"/>
  <c r="BW69" i="30"/>
  <c r="MK69" i="30"/>
  <c r="GZ69" i="30"/>
  <c r="QI69" i="30"/>
  <c r="PL69" i="30"/>
  <c r="OG69" i="30"/>
  <c r="FL69" i="30"/>
  <c r="ON69" i="30"/>
  <c r="NI69" i="30"/>
  <c r="JO69" i="30"/>
  <c r="AR98" i="30"/>
  <c r="EI98" i="30"/>
  <c r="EN98" i="30"/>
  <c r="IY98" i="30"/>
  <c r="JS98" i="30"/>
  <c r="KR98" i="30"/>
  <c r="MZ98" i="30"/>
  <c r="OS98" i="30"/>
  <c r="OX98" i="30"/>
  <c r="PW98" i="30"/>
  <c r="QG98" i="30"/>
  <c r="QR71" i="28"/>
  <c r="IQ71" i="28"/>
  <c r="ID71" i="28"/>
  <c r="KG71" i="28"/>
  <c r="FI71" i="28"/>
  <c r="X71" i="28"/>
  <c r="OI71" i="28"/>
  <c r="IN71" i="28"/>
  <c r="EV71" i="28"/>
  <c r="GE71" i="28"/>
  <c r="PN71" i="28"/>
  <c r="IZ71" i="28"/>
  <c r="JI71" i="28"/>
  <c r="QF71" i="28"/>
  <c r="DD71" i="28"/>
  <c r="LU71" i="28"/>
  <c r="QW71" i="28"/>
  <c r="DX71" i="28"/>
  <c r="RE71" i="28"/>
  <c r="OY71" i="28"/>
  <c r="BW71" i="28"/>
  <c r="IT71" i="28"/>
  <c r="LK71" i="28"/>
  <c r="DN71" i="28"/>
  <c r="IA71" i="28"/>
  <c r="OX71" i="28"/>
  <c r="BT71" i="28"/>
  <c r="PV71" i="28"/>
  <c r="OE71" i="28"/>
  <c r="BA71" i="28"/>
  <c r="HX71" i="28"/>
  <c r="QV71" i="28"/>
  <c r="QC71" i="28"/>
  <c r="CY71" i="28"/>
  <c r="ML71" i="28"/>
  <c r="JC71" i="28"/>
  <c r="RU71" i="28"/>
  <c r="RZ71" i="28"/>
  <c r="FK71" i="28"/>
  <c r="OW71" i="28"/>
  <c r="FM71" i="28"/>
  <c r="PI71" i="28"/>
  <c r="HZ71" i="28"/>
  <c r="RI71" i="28"/>
  <c r="EN71" i="28"/>
  <c r="GQ71" i="28"/>
  <c r="HA71" i="28"/>
  <c r="R71" i="28"/>
  <c r="JN71" i="28"/>
  <c r="NZ71" i="28"/>
  <c r="AV71" i="28"/>
  <c r="EW71" i="28"/>
  <c r="OS71" i="28"/>
  <c r="HJ71" i="28"/>
  <c r="RY71" i="28"/>
  <c r="FJ71" i="28"/>
  <c r="AH71" i="28"/>
  <c r="JY71" i="28"/>
  <c r="K71" i="28"/>
  <c r="KC71" i="28"/>
  <c r="GK71" i="28"/>
  <c r="DZ71" i="28"/>
  <c r="HU71" i="28"/>
  <c r="PD71" i="28"/>
  <c r="BP71" i="28"/>
  <c r="RH71" i="28"/>
  <c r="LV71" i="28"/>
  <c r="RG71" i="28"/>
  <c r="NO71" i="28"/>
  <c r="OU71" i="28"/>
  <c r="PX71" i="28"/>
  <c r="LW71" i="28"/>
  <c r="DF71" i="28"/>
  <c r="GX71" i="28"/>
  <c r="HS71" i="28"/>
  <c r="OP71" i="28"/>
  <c r="BL71" i="28"/>
  <c r="KE71" i="28"/>
  <c r="PL71" i="28"/>
  <c r="CH71" i="28"/>
  <c r="OF71" i="28"/>
  <c r="NI71" i="28"/>
  <c r="AE71" i="28"/>
  <c r="HD71" i="28"/>
  <c r="IC71" i="28"/>
  <c r="AF71" i="28"/>
  <c r="GI71" i="28"/>
  <c r="NH71" i="28"/>
  <c r="AD71" i="28"/>
  <c r="MN71" i="28"/>
  <c r="MM71" i="28"/>
  <c r="G71" i="28"/>
  <c r="GH71" i="28"/>
  <c r="KM71" i="28"/>
  <c r="OM71" i="28"/>
  <c r="BI71" i="28"/>
  <c r="FX71" i="28"/>
  <c r="HM71" i="28"/>
  <c r="FD71" i="28"/>
  <c r="QT71" i="28"/>
  <c r="DU71" i="28"/>
  <c r="II71" i="28"/>
  <c r="GS71" i="28"/>
  <c r="J71" i="28"/>
  <c r="JF71" i="28"/>
  <c r="QB71" i="28"/>
  <c r="CX71" i="28"/>
  <c r="AC71" i="28"/>
  <c r="IG71" i="28"/>
  <c r="AX71" i="28"/>
  <c r="KT71" i="28"/>
  <c r="MJ71" i="28"/>
  <c r="RR71" i="28"/>
  <c r="GC71" i="28"/>
  <c r="PY71" i="28"/>
  <c r="IP71" i="28"/>
  <c r="QS71" i="28"/>
  <c r="DT71" i="28"/>
  <c r="FF71" i="28"/>
  <c r="RQ71" i="28"/>
  <c r="PA71" i="28"/>
  <c r="IX71" i="28"/>
  <c r="BM71" i="28"/>
  <c r="LC71" i="28"/>
  <c r="BZ71" i="28"/>
  <c r="MR71" i="28"/>
  <c r="NL71" i="28"/>
  <c r="RP71" i="28"/>
  <c r="KZ71" i="28"/>
  <c r="KF71" i="28"/>
  <c r="BQ71" i="28"/>
  <c r="JJ71" i="28"/>
  <c r="RW71" i="28"/>
  <c r="FS71" i="28"/>
  <c r="CJ71" i="28"/>
  <c r="GA71" i="28"/>
  <c r="MZ71" i="28"/>
  <c r="V71" i="28"/>
  <c r="IM71" i="28"/>
  <c r="NT71" i="28"/>
  <c r="AR71" i="28"/>
  <c r="KX71" i="28"/>
  <c r="LS71" i="28"/>
  <c r="SA71" i="28"/>
  <c r="FL71" i="28"/>
  <c r="EU71" i="28"/>
  <c r="RL71" i="28"/>
  <c r="ES71" i="28"/>
  <c r="LP71" i="28"/>
  <c r="QX71" i="28"/>
  <c r="JH71" i="28"/>
  <c r="KW71" i="28"/>
  <c r="RK71" i="28"/>
  <c r="ER71" i="28"/>
  <c r="DW71" i="28"/>
  <c r="MU71" i="28"/>
  <c r="S71" i="28"/>
  <c r="F71" i="28"/>
  <c r="FW71" i="28"/>
  <c r="NS71" i="28"/>
  <c r="PG71" i="28"/>
  <c r="CE71" i="28"/>
  <c r="BS71" i="28"/>
  <c r="HY71" i="28"/>
  <c r="AP71" i="28"/>
  <c r="KL71" i="28"/>
  <c r="OJ71" i="28"/>
  <c r="BH71" i="28"/>
  <c r="Q71" i="28"/>
  <c r="JM71" i="28"/>
  <c r="CD71" i="28"/>
  <c r="LZ71" i="28"/>
  <c r="KR71" i="28"/>
  <c r="LO71" i="28"/>
  <c r="HI71" i="28"/>
  <c r="Z71" i="28"/>
  <c r="JV71" i="28"/>
  <c r="PF71" i="28"/>
  <c r="CB71" i="28"/>
  <c r="KD71" i="28"/>
  <c r="DY71" i="28"/>
  <c r="LN71" i="28"/>
  <c r="CT71" i="28"/>
  <c r="BR71" i="28"/>
  <c r="QQ71" i="28"/>
  <c r="IE71" i="28"/>
  <c r="GB71" i="28"/>
  <c r="AJ71" i="28"/>
  <c r="EY71" i="28"/>
  <c r="EL71" i="28"/>
  <c r="QJ71" i="28"/>
  <c r="QY71" i="28"/>
  <c r="CV71" i="28"/>
  <c r="JT71" i="28"/>
  <c r="BG71" i="28"/>
  <c r="RF71" i="28"/>
  <c r="EK71" i="28"/>
  <c r="LH71" i="28"/>
  <c r="QI71" i="28"/>
  <c r="GW71" i="28"/>
  <c r="MD71" i="28"/>
  <c r="PM71" i="28"/>
  <c r="HP71" i="28"/>
  <c r="KA71" i="28"/>
  <c r="QU71" i="28"/>
  <c r="DV71" i="28"/>
  <c r="BO71" i="28"/>
  <c r="QE71" i="28"/>
  <c r="DC71" i="28"/>
  <c r="JZ71" i="28"/>
  <c r="NW71" i="28"/>
  <c r="FZ71" i="28"/>
  <c r="JG71" i="28"/>
  <c r="QD71" i="28"/>
  <c r="CZ71" i="28"/>
  <c r="OB71" i="28"/>
  <c r="LE71" i="28"/>
  <c r="GM71" i="28"/>
  <c r="RB71" i="28"/>
  <c r="EE71" i="28"/>
  <c r="HE71" i="28"/>
  <c r="NQ71" i="28"/>
  <c r="AM71" i="28"/>
  <c r="I71" i="28"/>
  <c r="JE71" i="28"/>
  <c r="BV71" i="28"/>
  <c r="LR71" i="28"/>
  <c r="MT71" i="28"/>
  <c r="P71" i="28"/>
  <c r="AW71" i="28"/>
  <c r="KS71" i="28"/>
  <c r="DJ71" i="28"/>
  <c r="NF71" i="28"/>
  <c r="JB71" i="28"/>
  <c r="FA71" i="28"/>
  <c r="IO71" i="28"/>
  <c r="BF71" i="28"/>
  <c r="LB71" i="28"/>
  <c r="NP71" i="28"/>
  <c r="AL71" i="28"/>
  <c r="PB71" i="28"/>
  <c r="IW71" i="28"/>
  <c r="EZ71" i="28"/>
  <c r="HR71" i="28"/>
  <c r="LI71" i="28"/>
  <c r="DP71" i="28"/>
  <c r="NX71" i="28"/>
  <c r="N71" i="28"/>
  <c r="GO71" i="28"/>
  <c r="MF71" i="28"/>
  <c r="PO71" i="28"/>
  <c r="DG71" i="28"/>
  <c r="KP71" i="28"/>
  <c r="NY71" i="28"/>
  <c r="BD71" i="28"/>
  <c r="OH71" i="28"/>
  <c r="PW71" i="28"/>
  <c r="CU71" i="28"/>
  <c r="JR71" i="28"/>
  <c r="RV71" i="28"/>
  <c r="FG71" i="28"/>
  <c r="KN71" i="28"/>
  <c r="ME71" i="28"/>
  <c r="EJ71" i="28"/>
  <c r="IK71" i="28"/>
  <c r="PH71" i="28"/>
  <c r="CF71" i="28"/>
  <c r="QO71" i="28"/>
  <c r="OO71" i="28"/>
  <c r="BK71" i="28"/>
  <c r="IJ71" i="28"/>
  <c r="KO71" i="28"/>
  <c r="CR71" i="28"/>
  <c r="HO71" i="28"/>
  <c r="ON71" i="28"/>
  <c r="BJ71" i="28"/>
  <c r="HN71" i="28"/>
  <c r="JO71" i="28"/>
  <c r="IL71" i="28"/>
  <c r="PS71" i="28"/>
  <c r="CO71" i="28"/>
  <c r="AQ71" i="28"/>
  <c r="MA71" i="28"/>
  <c r="NA71" i="28"/>
  <c r="AO71" i="28"/>
  <c r="KK71" i="28"/>
  <c r="DB71" i="28"/>
  <c r="MX71" i="28"/>
  <c r="LD71" i="28"/>
  <c r="W71" i="28"/>
  <c r="CC71" i="28"/>
  <c r="LY71" i="28"/>
  <c r="EP71" i="28"/>
  <c r="OL71" i="28"/>
  <c r="HL71" i="28"/>
  <c r="Y71" i="28"/>
  <c r="JU71" i="28"/>
  <c r="CL71" i="28"/>
  <c r="MH71" i="28"/>
  <c r="LX71" i="28"/>
  <c r="QL71" i="28"/>
  <c r="ND71" i="28"/>
  <c r="NU71" i="28"/>
  <c r="OZ71" i="28"/>
  <c r="MP71" i="28"/>
  <c r="NV71" i="28"/>
  <c r="E71" i="28"/>
  <c r="JW71" i="28"/>
  <c r="HH71" i="28"/>
  <c r="QZ71" i="28"/>
  <c r="MS71" i="28"/>
  <c r="FR71" i="28"/>
  <c r="JA71" i="28"/>
  <c r="JK71" i="28"/>
  <c r="EB71" i="28"/>
  <c r="HK71" i="28"/>
  <c r="MI71" i="28"/>
  <c r="AK71" i="28"/>
  <c r="OG71" i="28"/>
  <c r="BC71" i="28"/>
  <c r="IB71" i="28"/>
  <c r="QP71" i="28"/>
  <c r="DO71" i="28"/>
  <c r="IV71" i="28"/>
  <c r="IY71" i="28"/>
  <c r="BB71" i="28"/>
  <c r="GU71" i="28"/>
  <c r="NR71" i="28"/>
  <c r="AN71" i="28"/>
  <c r="NJ71" i="28"/>
  <c r="MY71" i="28"/>
  <c r="U71" i="28"/>
  <c r="GR71" i="28"/>
  <c r="HG71" i="28"/>
  <c r="H71" i="28"/>
  <c r="FY71" i="28"/>
  <c r="MV71" i="28"/>
  <c r="T71" i="28"/>
  <c r="AZ71" i="28"/>
  <c r="HW71" i="28"/>
  <c r="PK71" i="28"/>
  <c r="OA71" i="28"/>
  <c r="AY71" i="28"/>
  <c r="RC71" i="28"/>
  <c r="KI71" i="28"/>
  <c r="BX71" i="28"/>
  <c r="BU71" i="28"/>
  <c r="LQ71" i="28"/>
  <c r="EH71" i="28"/>
  <c r="OD71" i="28"/>
  <c r="JL71" i="28"/>
  <c r="FO71" i="28"/>
  <c r="DI71" i="28"/>
  <c r="NE71" i="28"/>
  <c r="FV71" i="28"/>
  <c r="PR71" i="28"/>
  <c r="FT71" i="28"/>
  <c r="BE71" i="28"/>
  <c r="LA71" i="28"/>
  <c r="DR71" i="28"/>
  <c r="NN71" i="28"/>
  <c r="KH71" i="28"/>
  <c r="CS71" i="28"/>
  <c r="GP71" i="28"/>
  <c r="BN71" i="28"/>
  <c r="DK71" i="28"/>
  <c r="QK71" i="28"/>
  <c r="QG71" i="28"/>
  <c r="DS71" i="28"/>
  <c r="QA71" i="28"/>
  <c r="AT71" i="28"/>
  <c r="KQ71" i="28"/>
  <c r="O71" i="28"/>
  <c r="NB71" i="28"/>
  <c r="CM71" i="28"/>
  <c r="PE71" i="28"/>
  <c r="RO71" i="28"/>
  <c r="AU71" i="28"/>
  <c r="FH71" i="28"/>
  <c r="NC71" i="28"/>
  <c r="MQ71" i="28"/>
  <c r="M71" i="28"/>
  <c r="GJ71" i="28"/>
  <c r="PC71" i="28"/>
  <c r="BY71" i="28"/>
  <c r="HF71" i="28"/>
  <c r="FQ71" i="28"/>
  <c r="RT71" i="28"/>
  <c r="FC71" i="28"/>
  <c r="MB71" i="28"/>
  <c r="RN71" i="28"/>
  <c r="KB71" i="28"/>
  <c r="LG71" i="28"/>
  <c r="RS71" i="28"/>
  <c r="FB71" i="28"/>
  <c r="EA71" i="28"/>
  <c r="RD71" i="28"/>
  <c r="EI71" i="28"/>
  <c r="LF71" i="28"/>
  <c r="JS71" i="28"/>
  <c r="D71" i="28"/>
  <c r="GG71" i="28"/>
  <c r="IU71" i="28"/>
  <c r="MK71" i="28"/>
  <c r="QH71" i="28"/>
  <c r="KV71" i="28"/>
  <c r="IS71" i="28"/>
  <c r="MC71" i="28"/>
  <c r="DA71" i="28"/>
  <c r="MW71" i="28"/>
  <c r="FN71" i="28"/>
  <c r="PJ71" i="28"/>
  <c r="HV71" i="28"/>
  <c r="CP71" i="28"/>
  <c r="EO71" i="28"/>
  <c r="OK71" i="28"/>
  <c r="HB71" i="28"/>
  <c r="RA71" i="28"/>
  <c r="ED71" i="28"/>
  <c r="CK71" i="28"/>
  <c r="MG71" i="28"/>
  <c r="EX71" i="28"/>
  <c r="OT71" i="28"/>
  <c r="IR71" i="28"/>
  <c r="HQ71" i="28"/>
  <c r="AB71" i="28"/>
  <c r="GL71" i="28"/>
  <c r="AG71" i="28"/>
  <c r="JX71" i="28"/>
  <c r="OV71" i="28"/>
  <c r="GY71" i="28"/>
  <c r="CW71" i="28"/>
  <c r="OR71" i="28"/>
  <c r="EC71" i="28"/>
  <c r="RX71" i="28"/>
  <c r="GN71" i="28"/>
  <c r="EM71" i="28"/>
  <c r="CA71" i="28"/>
  <c r="LL71" i="28"/>
  <c r="AA71" i="28"/>
  <c r="LM71" i="28"/>
  <c r="HT71" i="28"/>
  <c r="KY71" i="28"/>
  <c r="RM71" i="28"/>
  <c r="ET71" i="28"/>
  <c r="NK71" i="28"/>
  <c r="AI71" i="28"/>
  <c r="FP71" i="28"/>
  <c r="CI71" i="28"/>
  <c r="QN71" i="28"/>
  <c r="DM71" i="28"/>
  <c r="KJ71" i="28"/>
  <c r="OQ71" i="28"/>
  <c r="GV71" i="28"/>
  <c r="JQ71" i="28"/>
  <c r="QM71" i="28"/>
  <c r="DL71" i="28"/>
  <c r="AS71" i="28"/>
  <c r="PU71" i="28"/>
  <c r="CQ71" i="28"/>
  <c r="JP71" i="28"/>
  <c r="LT71" i="28"/>
  <c r="RJ71" i="28"/>
  <c r="EQ71" i="28"/>
  <c r="CG71" i="28"/>
  <c r="KU71" i="28"/>
  <c r="DE71" i="28"/>
  <c r="EF71" i="28"/>
  <c r="HC71" i="28"/>
  <c r="JD71" i="28"/>
  <c r="EG71" i="28"/>
  <c r="OC71" i="28"/>
  <c r="GT71" i="28"/>
  <c r="L71" i="28"/>
  <c r="GF71" i="28"/>
  <c r="NG71" i="28"/>
  <c r="FU71" i="28"/>
  <c r="PQ71" i="28"/>
  <c r="IH71" i="28"/>
  <c r="PP71" i="28"/>
  <c r="CN71" i="28"/>
  <c r="DQ71" i="28"/>
  <c r="NM71" i="28"/>
  <c r="GD71" i="28"/>
  <c r="PZ71" i="28"/>
  <c r="GZ71" i="28"/>
  <c r="MO71" i="28"/>
  <c r="PT71" i="28"/>
  <c r="LJ71" i="28"/>
  <c r="FE71" i="28"/>
  <c r="DH71" i="28"/>
  <c r="IF71" i="28"/>
  <c r="IB71" i="30"/>
  <c r="HG71" i="30"/>
  <c r="CU100" i="30"/>
  <c r="DO100" i="30"/>
  <c r="EI100" i="30"/>
  <c r="FC100" i="30"/>
  <c r="GV100" i="30"/>
  <c r="HK100" i="30"/>
  <c r="IY100" i="30"/>
  <c r="KM100" i="30"/>
  <c r="KR100" i="30"/>
  <c r="NO100" i="30"/>
  <c r="OI100" i="30"/>
  <c r="PC100" i="30"/>
  <c r="PW100" i="30"/>
  <c r="QQ100" i="30"/>
  <c r="RK100" i="30"/>
  <c r="T71" i="30"/>
  <c r="JM71" i="30"/>
  <c r="DT100" i="30"/>
  <c r="FH100" i="30"/>
  <c r="JN100" i="30"/>
  <c r="LL100" i="30"/>
  <c r="MF100" i="30"/>
  <c r="MZ100" i="30"/>
  <c r="QB100" i="30"/>
  <c r="AZ71" i="30"/>
  <c r="HI71" i="30"/>
  <c r="BG100" i="30"/>
  <c r="CF100" i="30"/>
  <c r="CZ100" i="30"/>
  <c r="EN100" i="30"/>
  <c r="GB100" i="30"/>
  <c r="HP100" i="30"/>
  <c r="IJ100" i="30"/>
  <c r="JD100" i="30"/>
  <c r="JX100" i="30"/>
  <c r="NT100" i="30"/>
  <c r="PH100" i="30"/>
  <c r="QV100" i="30"/>
  <c r="RP100" i="30"/>
  <c r="QM71" i="30"/>
  <c r="JU71" i="30"/>
  <c r="BL100" i="30"/>
  <c r="BQ100" i="30"/>
  <c r="ES100" i="30"/>
  <c r="FM100" i="30"/>
  <c r="HU100" i="30"/>
  <c r="JS100" i="30"/>
  <c r="KW100" i="30"/>
  <c r="MA100" i="30"/>
  <c r="NE100" i="30"/>
  <c r="OS100" i="30"/>
  <c r="BD71" i="30"/>
  <c r="AR100" i="30"/>
  <c r="AW100" i="30"/>
  <c r="CK100" i="30"/>
  <c r="DY100" i="30"/>
  <c r="GG100" i="30"/>
  <c r="HA100" i="30"/>
  <c r="IO100" i="30"/>
  <c r="JI100" i="30"/>
  <c r="LQ100" i="30"/>
  <c r="MK100" i="30"/>
  <c r="NY100" i="30"/>
  <c r="QG100" i="30"/>
  <c r="RA100" i="30"/>
  <c r="RU100" i="30"/>
  <c r="RZ100" i="30"/>
  <c r="AS71" i="30"/>
  <c r="BB100" i="30"/>
  <c r="BV100" i="30"/>
  <c r="CP100" i="30"/>
  <c r="FR100" i="30"/>
  <c r="HF100" i="30"/>
  <c r="ON100" i="30"/>
  <c r="OX100" i="30"/>
  <c r="PR100" i="30"/>
  <c r="LK71" i="30"/>
  <c r="CA100" i="30"/>
  <c r="DE100" i="30"/>
  <c r="DJ100" i="30"/>
  <c r="ED100" i="30"/>
  <c r="EX100" i="30"/>
  <c r="GL100" i="30"/>
  <c r="HZ100" i="30"/>
  <c r="IE100" i="30"/>
  <c r="IT100" i="30"/>
  <c r="KH100" i="30"/>
  <c r="LB100" i="30"/>
  <c r="LV100" i="30"/>
  <c r="MP100" i="30"/>
  <c r="MU100" i="30"/>
  <c r="NJ100" i="30"/>
  <c r="OD100" i="30"/>
  <c r="PM100" i="30"/>
  <c r="QL100" i="30"/>
  <c r="RF100" i="30"/>
  <c r="PF71" i="30"/>
  <c r="FW100" i="30"/>
  <c r="GQ100" i="30"/>
  <c r="KC100" i="30"/>
  <c r="LG100" i="30"/>
  <c r="LB72" i="28"/>
  <c r="MH72" i="28"/>
  <c r="Z72" i="28"/>
  <c r="DZ72" i="28"/>
  <c r="NV72" i="28"/>
  <c r="CF72" i="28"/>
  <c r="FN72" i="28"/>
  <c r="PJ72" i="28"/>
  <c r="JA72" i="28"/>
  <c r="IH72" i="28"/>
  <c r="BG72" i="28"/>
  <c r="CU72" i="28"/>
  <c r="MQ72" i="28"/>
  <c r="AK72" i="28"/>
  <c r="DC72" i="28"/>
  <c r="MY72" i="28"/>
  <c r="ON72" i="28"/>
  <c r="AY72" i="28"/>
  <c r="KU72" i="28"/>
  <c r="KV72" i="28"/>
  <c r="CN72" i="28"/>
  <c r="MJ72" i="28"/>
  <c r="FQ72" i="28"/>
  <c r="N72" i="28"/>
  <c r="KY72" i="28"/>
  <c r="IZ72" i="28"/>
  <c r="DM72" i="28"/>
  <c r="NI72" i="28"/>
  <c r="GA72" i="28"/>
  <c r="GV72" i="28"/>
  <c r="BI72" i="28"/>
  <c r="LE72" i="28"/>
  <c r="G72" i="28"/>
  <c r="AL72" i="28"/>
  <c r="BK72" i="28"/>
  <c r="LG72" i="28"/>
  <c r="V72" i="28"/>
  <c r="O72" i="28"/>
  <c r="JK72" i="28"/>
  <c r="JJ72" i="28"/>
  <c r="PT72" i="28"/>
  <c r="PQ72" i="28"/>
  <c r="RY72" i="28"/>
  <c r="QT72" i="28"/>
  <c r="FL72" i="28"/>
  <c r="JT72" i="28"/>
  <c r="NY72" i="30"/>
  <c r="OD72" i="30"/>
  <c r="GE72" i="30"/>
  <c r="PU72" i="30"/>
  <c r="DP72" i="30"/>
  <c r="NZ72" i="30"/>
  <c r="EP72" i="30"/>
  <c r="HU72" i="30"/>
  <c r="PJ72" i="30"/>
  <c r="PT72" i="30"/>
  <c r="PQ72" i="30"/>
  <c r="QG72" i="30"/>
  <c r="QE72" i="30"/>
  <c r="GP72" i="30"/>
  <c r="GK72" i="30"/>
  <c r="PZ72" i="28"/>
  <c r="RF72" i="28"/>
  <c r="EX72" i="28"/>
  <c r="FF72" i="28"/>
  <c r="PB72" i="28"/>
  <c r="EC72" i="28"/>
  <c r="GT72" i="28"/>
  <c r="QP72" i="28"/>
  <c r="R72" i="28"/>
  <c r="JN72" i="28"/>
  <c r="GE72" i="28"/>
  <c r="EA72" i="28"/>
  <c r="NW72" i="28"/>
  <c r="FI72" i="28"/>
  <c r="EI72" i="28"/>
  <c r="OE72" i="28"/>
  <c r="BQ72" i="28"/>
  <c r="CE72" i="28"/>
  <c r="MA72" i="28"/>
  <c r="CW72" i="28"/>
  <c r="DT72" i="28"/>
  <c r="NP72" i="28"/>
  <c r="GW72" i="28"/>
  <c r="BZ72" i="28"/>
  <c r="AJ72" i="28"/>
  <c r="KF72" i="28"/>
  <c r="ES72" i="28"/>
  <c r="OO72" i="28"/>
  <c r="IM72" i="28"/>
  <c r="IB72" i="28"/>
  <c r="CO72" i="28"/>
  <c r="MK72" i="28"/>
  <c r="BS72" i="28"/>
  <c r="BR72" i="28"/>
  <c r="CQ72" i="28"/>
  <c r="MM72" i="28"/>
  <c r="BB72" i="28"/>
  <c r="AU72" i="28"/>
  <c r="KQ72" i="28"/>
  <c r="IV72" i="28"/>
  <c r="PI72" i="28"/>
  <c r="QD72" i="28"/>
  <c r="GS72" i="28"/>
  <c r="Y72" i="28"/>
  <c r="KJ72" i="28"/>
  <c r="BP72" i="30"/>
  <c r="MX72" i="30"/>
  <c r="QP72" i="30"/>
  <c r="IK72" i="30"/>
  <c r="KZ72" i="30"/>
  <c r="GB72" i="30"/>
  <c r="NL72" i="30"/>
  <c r="IJ72" i="30"/>
  <c r="CO72" i="30"/>
  <c r="JX72" i="30"/>
  <c r="LV72" i="28"/>
  <c r="OQ72" i="28"/>
  <c r="NB72" i="28"/>
  <c r="OH72" i="28"/>
  <c r="PW72" i="28"/>
  <c r="AN72" i="28"/>
  <c r="PH72" i="28"/>
  <c r="HY72" i="28"/>
  <c r="JM72" i="28"/>
  <c r="MD72" i="28"/>
  <c r="EF72" i="28"/>
  <c r="QN72" i="28"/>
  <c r="KS72" i="28"/>
  <c r="OK72" i="28"/>
  <c r="PX72" i="28"/>
  <c r="LN72" i="28"/>
  <c r="RT72" i="28"/>
  <c r="NE72" i="28"/>
  <c r="QB72" i="28"/>
  <c r="MV72" i="28"/>
  <c r="JD72" i="28"/>
  <c r="LY72" i="28"/>
  <c r="KB72" i="28"/>
  <c r="CS72" i="28"/>
  <c r="RE72" i="28"/>
  <c r="OP72" i="28"/>
  <c r="PY72" i="28"/>
  <c r="BE72" i="28"/>
  <c r="PV72" i="28"/>
  <c r="JE72" i="28"/>
  <c r="FU72" i="28"/>
  <c r="RA72" i="28"/>
  <c r="PA72" i="28"/>
  <c r="RB72" i="28"/>
  <c r="LQ72" i="28"/>
  <c r="BU72" i="28"/>
  <c r="QE72" i="28"/>
  <c r="BL72" i="28"/>
  <c r="CZ72" i="28"/>
  <c r="OC72" i="28"/>
  <c r="FM72" i="28"/>
  <c r="LA72" i="28"/>
  <c r="QU72" i="28"/>
  <c r="MF72" i="28"/>
  <c r="OJ72" i="28"/>
  <c r="KC72" i="28"/>
  <c r="PU72" i="28"/>
  <c r="HP72" i="28"/>
  <c r="KP72" i="28"/>
  <c r="RH72" i="28"/>
  <c r="NM72" i="28"/>
  <c r="EN72" i="28"/>
  <c r="FE72" i="28"/>
  <c r="MO72" i="28"/>
  <c r="IO72" i="28"/>
  <c r="PL72" i="28"/>
  <c r="IF72" i="28"/>
  <c r="D72" i="28"/>
  <c r="KZ72" i="28"/>
  <c r="RM72" i="28"/>
  <c r="QR72" i="28"/>
  <c r="KX72" i="28"/>
  <c r="AO72" i="28"/>
  <c r="RJ72" i="28"/>
  <c r="NZ72" i="28"/>
  <c r="QS72" i="28"/>
  <c r="I72" i="28"/>
  <c r="DI72" i="28"/>
  <c r="PO72" i="28"/>
  <c r="QG72" i="28"/>
  <c r="BM72" i="28"/>
  <c r="PP72" i="28"/>
  <c r="KH72" i="28"/>
  <c r="P72" i="28"/>
  <c r="RD72" i="28"/>
  <c r="EO72" i="28"/>
  <c r="QV72" i="28"/>
  <c r="MT72" i="28"/>
  <c r="DH72" i="28"/>
  <c r="QJ72" i="28"/>
  <c r="CC72" i="28"/>
  <c r="NR72" i="28"/>
  <c r="OZ72" i="28"/>
  <c r="GZ72" i="28"/>
  <c r="OY72" i="28"/>
  <c r="FT72" i="28"/>
  <c r="RX72" i="28"/>
  <c r="KR72" i="28"/>
  <c r="AF72" i="28"/>
  <c r="L72" i="28"/>
  <c r="SA72" i="28"/>
  <c r="LI72" i="28"/>
  <c r="LF72" i="28"/>
  <c r="RP72" i="28"/>
  <c r="ND72" i="28"/>
  <c r="GB72" i="28"/>
  <c r="QM72" i="28"/>
  <c r="MW72" i="28"/>
  <c r="PE72" i="28"/>
  <c r="PF72" i="28"/>
  <c r="JL72" i="28"/>
  <c r="RS72" i="28"/>
  <c r="LH72" i="28"/>
  <c r="RQ72" i="28"/>
  <c r="GC72" i="28"/>
  <c r="LX72" i="28"/>
  <c r="CB72" i="28"/>
  <c r="PN72" i="28"/>
  <c r="ML72" i="28"/>
  <c r="HH72" i="28"/>
  <c r="QF72" i="28"/>
  <c r="PD72" i="28"/>
  <c r="AG72" i="28"/>
  <c r="AW72" i="28"/>
  <c r="IG72" i="28"/>
  <c r="CK72" i="28"/>
  <c r="NT72" i="28"/>
  <c r="JU72" i="28"/>
  <c r="BD72" i="28"/>
  <c r="OS72" i="28"/>
  <c r="FD72" i="28"/>
  <c r="IW72" i="28"/>
  <c r="MG72" i="28"/>
  <c r="EV72" i="28"/>
  <c r="QC72" i="28"/>
  <c r="CR72" i="28"/>
  <c r="NU72" i="28"/>
  <c r="QL72" i="28"/>
  <c r="IN72" i="28"/>
  <c r="RI72" i="28"/>
  <c r="BF72" i="28"/>
  <c r="DR72" i="28"/>
  <c r="OT72" i="28"/>
  <c r="HR72" i="28"/>
  <c r="RN72" i="28"/>
  <c r="J72" i="28"/>
  <c r="JF72" i="28"/>
  <c r="AA72" i="28"/>
  <c r="CD72" i="28"/>
  <c r="LZ72" i="28"/>
  <c r="QA72" i="28"/>
  <c r="GM72" i="28"/>
  <c r="QI72" i="28"/>
  <c r="IT72" i="28"/>
  <c r="GU72" i="28"/>
  <c r="QQ72" i="28"/>
  <c r="LM72" i="28"/>
  <c r="EQ72" i="28"/>
  <c r="OM72" i="28"/>
  <c r="MS72" i="28"/>
  <c r="GF72" i="28"/>
  <c r="M72" i="28"/>
  <c r="JI72" i="28"/>
  <c r="GX72" i="28"/>
  <c r="CV72" i="28"/>
  <c r="MR72" i="28"/>
  <c r="HE72" i="28"/>
  <c r="CP72" i="28"/>
  <c r="AR72" i="28"/>
  <c r="KN72" i="28"/>
  <c r="FA72" i="28"/>
  <c r="OW72" i="28"/>
  <c r="GQ72" i="28"/>
  <c r="ED72" i="28"/>
  <c r="FC72" i="28"/>
  <c r="KI72" i="28"/>
  <c r="DN72" i="28"/>
  <c r="DG72" i="28"/>
  <c r="NC72" i="28"/>
  <c r="GR72" i="28"/>
  <c r="RK72" i="28"/>
  <c r="HX72" i="28"/>
  <c r="OX72" i="28"/>
  <c r="DA72" i="28"/>
  <c r="HA72" i="28"/>
  <c r="AI72" i="30"/>
  <c r="DG72" i="30"/>
  <c r="BK72" i="30"/>
  <c r="EE72" i="30"/>
  <c r="RJ72" i="30"/>
  <c r="HF72" i="30"/>
  <c r="BW72" i="30"/>
  <c r="RG72" i="30"/>
  <c r="OM72" i="30"/>
  <c r="PO72" i="30"/>
  <c r="LA72" i="30"/>
  <c r="PA72" i="30"/>
  <c r="NM72" i="30"/>
  <c r="QZ72" i="30"/>
  <c r="CS72" i="30"/>
  <c r="IX72" i="28"/>
  <c r="DS72" i="28"/>
  <c r="AP72" i="28"/>
  <c r="KL72" i="28"/>
  <c r="EY72" i="28"/>
  <c r="DJ72" i="28"/>
  <c r="NF72" i="28"/>
  <c r="MB72" i="28"/>
  <c r="HS72" i="28"/>
  <c r="RO72" i="28"/>
  <c r="HG72" i="28"/>
  <c r="IA72" i="28"/>
  <c r="RW72" i="28"/>
  <c r="BJ72" i="28"/>
  <c r="FW72" i="28"/>
  <c r="PS72" i="28"/>
  <c r="DV72" i="28"/>
  <c r="HL72" i="28"/>
  <c r="AS72" i="28"/>
  <c r="KO72" i="28"/>
  <c r="AM72" i="28"/>
  <c r="EB72" i="28"/>
  <c r="NX72" i="28"/>
  <c r="IK72" i="28"/>
  <c r="FB72" i="28"/>
  <c r="BX72" i="28"/>
  <c r="LT72" i="28"/>
  <c r="GG72" i="28"/>
  <c r="AT72" i="28"/>
  <c r="JC72" i="28"/>
  <c r="FJ72" i="28"/>
  <c r="GI72" i="28"/>
  <c r="LO72" i="28"/>
  <c r="ET72" i="28"/>
  <c r="EM72" i="28"/>
  <c r="OI72" i="28"/>
  <c r="DY72" i="28"/>
  <c r="BT72" i="28"/>
  <c r="OR72" i="28"/>
  <c r="X72" i="28"/>
  <c r="LP72" i="28"/>
  <c r="RU72" i="28"/>
  <c r="EG72" i="30"/>
  <c r="RU72" i="30"/>
  <c r="EC72" i="30"/>
  <c r="FF72" i="30"/>
  <c r="FQ72" i="30"/>
  <c r="FP72" i="30"/>
  <c r="EF72" i="30"/>
  <c r="FJ72" i="30"/>
  <c r="HE72" i="30"/>
  <c r="QI72" i="30"/>
  <c r="OE72" i="30"/>
  <c r="PC72" i="30"/>
  <c r="PL72" i="30"/>
  <c r="PK72" i="30"/>
  <c r="OI72" i="30"/>
  <c r="PG72" i="30"/>
  <c r="EX72" i="30"/>
  <c r="OJ72" i="30"/>
  <c r="NS72" i="30"/>
  <c r="MQ72" i="30"/>
  <c r="MZ72" i="30"/>
  <c r="MY72" i="30"/>
  <c r="NU72" i="30"/>
  <c r="MU72" i="30"/>
  <c r="MJ72" i="30"/>
  <c r="QJ72" i="30"/>
  <c r="NN72" i="30"/>
  <c r="BC72" i="30"/>
  <c r="FT72" i="30"/>
  <c r="DE72" i="30"/>
  <c r="GJ72" i="30"/>
  <c r="CK72" i="30"/>
  <c r="DN72" i="30"/>
  <c r="OL72" i="30"/>
  <c r="CI72" i="30"/>
  <c r="AV72" i="30"/>
  <c r="AQ72" i="30"/>
  <c r="AJ72" i="30"/>
  <c r="MT72" i="30"/>
  <c r="AE72" i="30"/>
  <c r="IP72" i="30"/>
  <c r="Q72" i="30"/>
  <c r="Z72" i="30"/>
  <c r="EQ72" i="30"/>
  <c r="EJ72" i="30"/>
  <c r="IR72" i="30"/>
  <c r="OO72" i="30"/>
  <c r="DV72" i="30"/>
  <c r="JV72" i="30"/>
  <c r="CT72" i="30"/>
  <c r="HK72" i="30"/>
  <c r="OP72" i="30"/>
  <c r="DW72" i="30"/>
  <c r="KO72" i="30"/>
  <c r="BT72" i="30"/>
  <c r="PE72" i="30"/>
  <c r="JJ72" i="30"/>
  <c r="DB72" i="30"/>
  <c r="IZ72" i="30"/>
  <c r="AD72" i="30"/>
  <c r="FG72" i="30"/>
  <c r="RH72" i="30"/>
  <c r="IN72" i="30"/>
  <c r="QQ72" i="30"/>
  <c r="RO72" i="30"/>
  <c r="RX72" i="30"/>
  <c r="RW72" i="30"/>
  <c r="QU72" i="30"/>
  <c r="RS72" i="30"/>
  <c r="RN72" i="30"/>
  <c r="JC72" i="30"/>
  <c r="FE72" i="30"/>
  <c r="KF72" i="30"/>
  <c r="LD72" i="30"/>
  <c r="LO72" i="30"/>
  <c r="LL72" i="30"/>
  <c r="KJ72" i="30"/>
  <c r="LH72" i="30"/>
  <c r="GV72" i="30"/>
  <c r="SA72" i="30"/>
  <c r="JT72" i="30"/>
  <c r="IO72" i="30"/>
  <c r="JB72" i="30"/>
  <c r="IX72" i="30"/>
  <c r="JW72" i="30"/>
  <c r="IT72" i="30"/>
  <c r="PD72" i="30"/>
  <c r="NH72" i="30"/>
  <c r="KT72" i="30"/>
  <c r="BU72" i="30"/>
  <c r="GG72" i="30"/>
  <c r="OT72" i="30"/>
  <c r="CY72" i="30"/>
  <c r="BB72" i="30"/>
  <c r="JK72" i="30"/>
  <c r="LJ72" i="30"/>
  <c r="V72" i="30"/>
  <c r="DH72" i="30"/>
  <c r="DC72" i="30"/>
  <c r="CV72" i="30"/>
  <c r="KH72" i="30"/>
  <c r="QC72" i="30"/>
  <c r="FU72" i="30"/>
  <c r="LB72" i="30"/>
  <c r="CL72" i="30"/>
  <c r="HC72" i="30"/>
  <c r="QD72" i="30"/>
  <c r="FV72" i="30"/>
  <c r="MC72" i="30"/>
  <c r="LK72" i="30"/>
  <c r="AF72" i="30"/>
  <c r="AA72" i="30"/>
  <c r="T72" i="30"/>
  <c r="MD72" i="30"/>
  <c r="RY72" i="30"/>
  <c r="HX72" i="30"/>
  <c r="BO72" i="30"/>
  <c r="ET72" i="30"/>
  <c r="RQ72" i="30"/>
  <c r="HS72" i="30"/>
  <c r="JF72" i="30"/>
  <c r="AB72" i="30"/>
  <c r="NB72" i="30"/>
  <c r="JL72" i="30"/>
  <c r="NO72" i="30"/>
  <c r="OR72" i="30"/>
  <c r="PP72" i="30"/>
  <c r="PY72" i="30"/>
  <c r="PX72" i="30"/>
  <c r="OU72" i="30"/>
  <c r="PS72" i="30"/>
  <c r="QH72" i="30"/>
  <c r="JP72" i="30"/>
  <c r="MB72" i="30"/>
  <c r="IC72" i="30"/>
  <c r="JD72" i="30"/>
  <c r="JO72" i="30"/>
  <c r="JM72" i="30"/>
  <c r="IF72" i="30"/>
  <c r="JH72" i="30"/>
  <c r="QV72" i="30"/>
  <c r="KC72" i="30"/>
  <c r="HN72" i="30"/>
  <c r="GI72" i="30"/>
  <c r="GT72" i="30"/>
  <c r="GR72" i="30"/>
  <c r="HR72" i="30"/>
  <c r="GL72" i="30"/>
  <c r="GZ72" i="30"/>
  <c r="EW72" i="30"/>
  <c r="JN72" i="30"/>
  <c r="DM72" i="30"/>
  <c r="OK72" i="30"/>
  <c r="NF72" i="30"/>
  <c r="AM72" i="30"/>
  <c r="ME72" i="30"/>
  <c r="D72" i="30"/>
  <c r="KD72" i="30"/>
  <c r="KM72" i="30"/>
  <c r="R72" i="30"/>
  <c r="EI72" i="30"/>
  <c r="EB72" i="30"/>
  <c r="JA72" i="30"/>
  <c r="OW72" i="30"/>
  <c r="EK72" i="30"/>
  <c r="FR72" i="30"/>
  <c r="DR72" i="30"/>
  <c r="II72" i="30"/>
  <c r="OX72" i="30"/>
  <c r="EL72" i="30"/>
  <c r="KW72" i="30"/>
  <c r="RD72" i="30"/>
  <c r="BL72" i="30"/>
  <c r="BG72" i="30"/>
  <c r="AZ72" i="30"/>
  <c r="KX72" i="30"/>
  <c r="QS72" i="30"/>
  <c r="GN72" i="30"/>
  <c r="GM72" i="30"/>
  <c r="IE72" i="30"/>
  <c r="HO72" i="30"/>
  <c r="CN72" i="30"/>
  <c r="H72" i="30"/>
  <c r="AU72" i="30"/>
  <c r="GD72" i="30"/>
  <c r="LP72" i="30"/>
  <c r="KK72" i="30"/>
  <c r="MR72" i="30"/>
  <c r="NP72" i="30"/>
  <c r="OA72" i="30"/>
  <c r="NX72" i="30"/>
  <c r="MV72" i="30"/>
  <c r="NT72" i="30"/>
  <c r="PB72" i="30"/>
  <c r="KY72" i="30"/>
  <c r="CW72" i="30"/>
  <c r="FX72" i="30"/>
  <c r="GY72" i="30"/>
  <c r="HI72" i="30"/>
  <c r="HH72" i="30"/>
  <c r="FZ72" i="30"/>
  <c r="HA72" i="30"/>
  <c r="IW72" i="30"/>
  <c r="NW72" i="30"/>
  <c r="FH72" i="30"/>
  <c r="DY72" i="30"/>
  <c r="EN72" i="30"/>
  <c r="EM72" i="30"/>
  <c r="FK72" i="30"/>
  <c r="ED72" i="30"/>
  <c r="QB72" i="30"/>
  <c r="OF72" i="30"/>
  <c r="ID72" i="30"/>
  <c r="LX72" i="30"/>
  <c r="GC72" i="30"/>
  <c r="LR72" i="30"/>
  <c r="HJ72" i="30"/>
  <c r="CX72" i="30"/>
  <c r="KI72" i="30"/>
  <c r="IV72" i="30"/>
  <c r="HD72" i="30"/>
  <c r="AX72" i="30"/>
  <c r="FO72" i="30"/>
  <c r="RR72" i="30"/>
  <c r="HP72" i="30"/>
  <c r="NQ72" i="30"/>
  <c r="BZ72" i="30"/>
  <c r="X72" i="30"/>
  <c r="S72" i="30"/>
  <c r="L72" i="30"/>
  <c r="NR72" i="30"/>
  <c r="CA72" i="30"/>
  <c r="JQ72" i="30"/>
  <c r="KE72" i="30"/>
  <c r="CR72" i="30"/>
  <c r="CM72" i="30"/>
  <c r="CF72" i="30"/>
  <c r="JR72" i="30"/>
  <c r="PM72" i="30"/>
  <c r="FC72" i="30"/>
  <c r="BH72" i="30"/>
  <c r="BS72" i="30"/>
  <c r="OV72" i="30"/>
  <c r="PN72" i="30"/>
  <c r="EH72" i="30"/>
  <c r="QK72" i="30"/>
  <c r="HY72" i="30"/>
  <c r="LC72" i="30"/>
  <c r="M72" i="30"/>
  <c r="KS72" i="30"/>
  <c r="LQ72" i="30"/>
  <c r="MA72" i="30"/>
  <c r="LY72" i="30"/>
  <c r="KV72" i="30"/>
  <c r="LT72" i="30"/>
  <c r="NV72" i="30"/>
  <c r="AL72" i="30"/>
  <c r="PW72" i="30"/>
  <c r="DA72" i="30"/>
  <c r="ER72" i="30"/>
  <c r="FB72" i="30"/>
  <c r="FA72" i="30"/>
  <c r="DI72" i="30"/>
  <c r="EV72" i="30"/>
  <c r="RM72" i="30"/>
  <c r="FN72" i="30"/>
  <c r="CC72" i="30"/>
  <c r="Y72" i="30"/>
  <c r="AS72" i="30"/>
  <c r="AO72" i="30"/>
  <c r="CH72" i="30"/>
  <c r="AG72" i="30"/>
  <c r="IB72" i="30"/>
  <c r="FY72" i="30"/>
  <c r="GS72" i="30"/>
  <c r="NE72" i="30"/>
  <c r="LI72" i="30"/>
  <c r="KL72" i="30"/>
  <c r="EO72" i="30"/>
  <c r="MN72" i="30"/>
  <c r="F72" i="30"/>
  <c r="HL72" i="30"/>
  <c r="MH72" i="30"/>
  <c r="CD72" i="30"/>
  <c r="GU72" i="30"/>
  <c r="QL72" i="30"/>
  <c r="GF72" i="30"/>
  <c r="MK72" i="30"/>
  <c r="N72" i="30"/>
  <c r="BD72" i="30"/>
  <c r="AY72" i="30"/>
  <c r="AR72" i="30"/>
  <c r="ML72" i="30"/>
  <c r="O72" i="30"/>
  <c r="IG72" i="30"/>
  <c r="U72" i="30"/>
  <c r="DX72" i="30"/>
  <c r="DS72" i="30"/>
  <c r="DL72" i="30"/>
  <c r="IH72" i="30"/>
  <c r="OG72" i="30"/>
  <c r="DF72" i="30"/>
  <c r="QT72" i="30"/>
  <c r="J72" i="30"/>
  <c r="PH72" i="30"/>
  <c r="KP72" i="30"/>
  <c r="IY72" i="30"/>
  <c r="AP72" i="30"/>
  <c r="AW72" i="30"/>
  <c r="OB72" i="30"/>
  <c r="IS72" i="30"/>
  <c r="JS72" i="30"/>
  <c r="KB72" i="30"/>
  <c r="KA72" i="30"/>
  <c r="IU72" i="30"/>
  <c r="JU72" i="30"/>
  <c r="MP72" i="30"/>
  <c r="ON72" i="30"/>
  <c r="HT72" i="30"/>
  <c r="E72" i="30"/>
  <c r="BA72" i="30"/>
  <c r="BR72" i="30"/>
  <c r="BQ72" i="30"/>
  <c r="I72" i="30"/>
  <c r="BE72" i="30"/>
  <c r="MO72" i="30"/>
  <c r="RP72" i="30"/>
  <c r="QO72" i="30"/>
  <c r="QY72" i="30"/>
  <c r="QW72" i="30"/>
  <c r="RT72" i="30"/>
  <c r="QR72" i="30"/>
  <c r="BM72" i="30"/>
  <c r="QM72" i="30"/>
  <c r="QX72" i="30"/>
  <c r="FI72" i="30"/>
  <c r="ES72" i="30"/>
  <c r="BI72" i="30"/>
  <c r="JE72" i="30"/>
  <c r="KQ72" i="30"/>
  <c r="DQ72" i="30"/>
  <c r="RV72" i="30"/>
  <c r="GA72" i="30"/>
  <c r="HB72" i="30"/>
  <c r="DJ72" i="30"/>
  <c r="IA72" i="30"/>
  <c r="PF72" i="30"/>
  <c r="EU72" i="30"/>
  <c r="LE72" i="30"/>
  <c r="HZ72" i="30"/>
  <c r="CJ72" i="30"/>
  <c r="CE72" i="30"/>
  <c r="BX72" i="30"/>
  <c r="LF72" i="30"/>
  <c r="RA72" i="30"/>
  <c r="GW72" i="30"/>
  <c r="QF72" i="30"/>
  <c r="AH72" i="30"/>
  <c r="EY72" i="30"/>
  <c r="RB72" i="30"/>
  <c r="GX72" i="30"/>
  <c r="NA72" i="30"/>
  <c r="AT72" i="30"/>
  <c r="LV72" i="30"/>
  <c r="EA72" i="30"/>
  <c r="IM72" i="30"/>
  <c r="FD72" i="30"/>
  <c r="OH72" i="30"/>
  <c r="RZ72" i="30"/>
  <c r="DK70" i="28"/>
  <c r="CN70" i="28"/>
  <c r="GE70" i="28"/>
  <c r="D99" i="28"/>
  <c r="ER70" i="28"/>
  <c r="ON70" i="28"/>
  <c r="FI70" i="28"/>
  <c r="PE70" i="28"/>
  <c r="FZ70" i="28"/>
  <c r="PV70" i="28"/>
  <c r="GQ70" i="28"/>
  <c r="QM70" i="28"/>
  <c r="RW70" i="28"/>
  <c r="OZ70" i="28"/>
  <c r="NE70" i="28"/>
  <c r="KT70" i="28"/>
  <c r="HX70" i="28"/>
  <c r="KZ70" i="28"/>
  <c r="HS70" i="28"/>
  <c r="JX70" i="28"/>
  <c r="AS70" i="28"/>
  <c r="KO70" i="28"/>
  <c r="BJ70" i="28"/>
  <c r="LF70" i="28"/>
  <c r="CA70" i="28"/>
  <c r="LW70" i="28"/>
  <c r="IG70" i="28"/>
  <c r="EG70" i="28"/>
  <c r="BV70" i="28"/>
  <c r="LB70" i="28"/>
  <c r="PY70" i="28"/>
  <c r="OS70" i="28"/>
  <c r="PZ70" i="28"/>
  <c r="NX70" i="28"/>
  <c r="OO70" i="28"/>
  <c r="PF70" i="28"/>
  <c r="PW70" i="28"/>
  <c r="NT70" i="28"/>
  <c r="JL70" i="28"/>
  <c r="JN70" i="28"/>
  <c r="JH70" i="28"/>
  <c r="JY70" i="28"/>
  <c r="KP70" i="28"/>
  <c r="LG70" i="28"/>
  <c r="CR70" i="28"/>
  <c r="EW70" i="28"/>
  <c r="RO70" i="28"/>
  <c r="PD70" i="28"/>
  <c r="QL70" i="28"/>
  <c r="QF70" i="28"/>
  <c r="MF70" i="28"/>
  <c r="LE70" i="28"/>
  <c r="MM70" i="28"/>
  <c r="AH70" i="28"/>
  <c r="HT70" i="28"/>
  <c r="JB70" i="28"/>
  <c r="LR70" i="28"/>
  <c r="OM70" i="28"/>
  <c r="DH70" i="28"/>
  <c r="KC70" i="28"/>
  <c r="PC70" i="28"/>
  <c r="BQ70" i="28"/>
  <c r="GW70" i="28"/>
  <c r="X70" i="28"/>
  <c r="HV70" i="28"/>
  <c r="CO70" i="28"/>
  <c r="IA70" i="28"/>
  <c r="PL70" i="28"/>
  <c r="OQ70" i="28"/>
  <c r="GZ70" i="28"/>
  <c r="EQ70" i="28"/>
  <c r="PJ70" i="28"/>
  <c r="HK70" i="28"/>
  <c r="K70" i="28"/>
  <c r="FX70" i="28"/>
  <c r="PT70" i="28"/>
  <c r="GO70" i="28"/>
  <c r="QK70" i="28"/>
  <c r="HF70" i="28"/>
  <c r="RB70" i="28"/>
  <c r="HW70" i="28"/>
  <c r="RS70" i="28"/>
  <c r="JT70" i="28"/>
  <c r="RL70" i="28"/>
  <c r="PQ70" i="28"/>
  <c r="NF70" i="28"/>
  <c r="KU70" i="28"/>
  <c r="NL70" i="28"/>
  <c r="L70" i="28"/>
  <c r="LD70" i="28"/>
  <c r="BY70" i="28"/>
  <c r="LU70" i="28"/>
  <c r="CP70" i="28"/>
  <c r="ML70" i="28"/>
  <c r="DG70" i="28"/>
  <c r="NC70" i="28"/>
  <c r="LC70" i="28"/>
  <c r="HP70" i="28"/>
  <c r="FE70" i="28"/>
  <c r="CB70" i="28"/>
  <c r="KL70" i="28"/>
  <c r="CD70" i="28"/>
  <c r="AQ70" i="28"/>
  <c r="QJ70" i="28"/>
  <c r="RA70" i="28"/>
  <c r="RR70" i="28"/>
  <c r="H70" i="28"/>
  <c r="DY70" i="28"/>
  <c r="OL70" i="28"/>
  <c r="OR70" i="28"/>
  <c r="LT70" i="28"/>
  <c r="MK70" i="28"/>
  <c r="NB70" i="28"/>
  <c r="NS70" i="28"/>
  <c r="JE70" i="28"/>
  <c r="DQ70" i="28"/>
  <c r="DX70" i="28"/>
  <c r="BA70" i="28"/>
  <c r="CI70" i="28"/>
  <c r="CS70" i="28"/>
  <c r="OD70" i="28"/>
  <c r="QC70" i="28"/>
  <c r="RK70" i="28"/>
  <c r="MP70" i="28"/>
  <c r="MR70" i="28"/>
  <c r="NZ70" i="28"/>
  <c r="LH70" i="28"/>
  <c r="GJ70" i="28"/>
  <c r="RN70" i="28"/>
  <c r="DR70" i="28"/>
  <c r="OY70" i="28"/>
  <c r="JO70" i="28"/>
  <c r="LM70" i="28"/>
  <c r="GS70" i="28"/>
  <c r="BL70" i="28"/>
  <c r="HN70" i="28"/>
  <c r="QG70" i="28"/>
  <c r="HE70" i="28"/>
  <c r="AR70" i="28"/>
  <c r="AN70" i="28"/>
  <c r="QV70" i="28"/>
  <c r="EL70" i="28"/>
  <c r="FW70" i="28"/>
  <c r="RV70" i="28"/>
  <c r="IQ70" i="28"/>
  <c r="BW70" i="28"/>
  <c r="HD70" i="28"/>
  <c r="QZ70" i="28"/>
  <c r="HU70" i="28"/>
  <c r="RQ70" i="28"/>
  <c r="IL70" i="28"/>
  <c r="G70" i="28"/>
  <c r="JC70" i="28"/>
  <c r="AW70" i="28"/>
  <c r="FT70" i="28"/>
  <c r="LQ70" i="28"/>
  <c r="CJ70" i="28"/>
  <c r="PR70" i="28"/>
  <c r="NG70" i="28"/>
  <c r="PX70" i="28"/>
  <c r="BX70" i="28"/>
  <c r="MJ70" i="28"/>
  <c r="DE70" i="28"/>
  <c r="NA70" i="28"/>
  <c r="DV70" i="28"/>
  <c r="NR70" i="28"/>
  <c r="EM70" i="28"/>
  <c r="OI70" i="28"/>
  <c r="NO70" i="28"/>
  <c r="KR70" i="28"/>
  <c r="IN70" i="28"/>
  <c r="FF70" i="28"/>
  <c r="CC70" i="28"/>
  <c r="FM70" i="28"/>
  <c r="FO70" i="28"/>
  <c r="U70" i="28"/>
  <c r="AL70" i="28"/>
  <c r="BC70" i="28"/>
  <c r="FU70" i="28"/>
  <c r="J70" i="28"/>
  <c r="GK70" i="28"/>
  <c r="MH70" i="28"/>
  <c r="OF70" i="28"/>
  <c r="OW70" i="28"/>
  <c r="PN70" i="28"/>
  <c r="QE70" i="28"/>
  <c r="OJ70" i="28"/>
  <c r="KD70" i="28"/>
  <c r="KJ70" i="28"/>
  <c r="FY70" i="28"/>
  <c r="HG70" i="28"/>
  <c r="OK70" i="28"/>
  <c r="IY70" i="28"/>
  <c r="BZ70" i="28"/>
  <c r="JV70" i="28"/>
  <c r="DZ70" i="28"/>
  <c r="RP70" i="28"/>
  <c r="W70" i="28"/>
  <c r="RU70" i="28"/>
  <c r="RD70" i="28"/>
  <c r="RT70" i="28"/>
  <c r="IB70" i="28"/>
  <c r="MZ70" i="28"/>
  <c r="JG70" i="28"/>
  <c r="CY70" i="28"/>
  <c r="BE70" i="28"/>
  <c r="QB70" i="28"/>
  <c r="IE70" i="28"/>
  <c r="LK70" i="28"/>
  <c r="RE70" i="28"/>
  <c r="DW70" i="28"/>
  <c r="AV70" i="28"/>
  <c r="GC70" i="28"/>
  <c r="MX70" i="28"/>
  <c r="HC70" i="28"/>
  <c r="AA70" i="28"/>
  <c r="JW70" i="28"/>
  <c r="EI70" i="28"/>
  <c r="IJ70" i="28"/>
  <c r="E70" i="28"/>
  <c r="JA70" i="28"/>
  <c r="V70" i="28"/>
  <c r="JR70" i="28"/>
  <c r="AM70" i="28"/>
  <c r="KI70" i="28"/>
  <c r="EF70" i="28"/>
  <c r="AF70" i="28"/>
  <c r="GL70" i="28"/>
  <c r="MW70" i="28"/>
  <c r="AP70" i="28"/>
  <c r="PS70" i="28"/>
  <c r="OC70" i="28"/>
  <c r="DT70" i="28"/>
  <c r="NP70" i="28"/>
  <c r="EK70" i="28"/>
  <c r="OG70" i="28"/>
  <c r="FB70" i="28"/>
  <c r="OX70" i="28"/>
  <c r="FS70" i="28"/>
  <c r="PO70" i="28"/>
  <c r="QA70" i="28"/>
  <c r="ND70" i="28"/>
  <c r="LI70" i="28"/>
  <c r="IO70" i="28"/>
  <c r="FL70" i="28"/>
  <c r="IV70" i="28"/>
  <c r="T70" i="28"/>
  <c r="CG70" i="28"/>
  <c r="CX70" i="28"/>
  <c r="DO70" i="28"/>
  <c r="LS70" i="28"/>
  <c r="GB70" i="28"/>
  <c r="Q70" i="28"/>
  <c r="BO70" i="28"/>
  <c r="QR70" i="28"/>
  <c r="RI70" i="28"/>
  <c r="RZ70" i="28"/>
  <c r="Z70" i="28"/>
  <c r="HZ70" i="28"/>
  <c r="PB70" i="28"/>
  <c r="PH70" i="28"/>
  <c r="KW70" i="28"/>
  <c r="ME70" i="28"/>
  <c r="P70" i="28"/>
  <c r="FP70" i="28"/>
  <c r="GX70" i="28"/>
  <c r="EV70" i="28"/>
  <c r="KE70" i="28"/>
  <c r="DM70" i="28"/>
  <c r="EU70" i="28"/>
  <c r="JF70" i="28"/>
  <c r="EA70" i="28"/>
  <c r="DD70" i="28"/>
  <c r="IS70" i="28"/>
  <c r="LX70" i="28"/>
  <c r="BP70" i="28"/>
  <c r="MU70" i="28"/>
  <c r="GF70" i="28"/>
  <c r="SA70" i="28"/>
  <c r="GN70" i="28"/>
  <c r="MA70" i="28"/>
  <c r="MI70" i="28"/>
  <c r="BR70" i="28"/>
  <c r="MV70" i="28"/>
  <c r="KA70" i="28"/>
  <c r="NN70" i="28"/>
  <c r="II70" i="28"/>
  <c r="BG70" i="28"/>
  <c r="AJ70" i="28"/>
  <c r="GU70" i="28"/>
  <c r="JP70" i="28"/>
  <c r="AK70" i="28"/>
  <c r="KG70" i="28"/>
  <c r="BB70" i="28"/>
  <c r="KX70" i="28"/>
  <c r="BS70" i="28"/>
  <c r="LO70" i="28"/>
  <c r="HJ70" i="28"/>
  <c r="DJ70" i="28"/>
  <c r="BD70" i="28"/>
  <c r="IF70" i="28"/>
  <c r="MG70" i="28"/>
  <c r="HH70" i="28"/>
  <c r="BN70" i="28"/>
  <c r="EZ70" i="28"/>
  <c r="OV70" i="28"/>
  <c r="FQ70" i="28"/>
  <c r="PM70" i="28"/>
  <c r="GH70" i="28"/>
  <c r="QD70" i="28"/>
  <c r="GY70" i="28"/>
  <c r="QU70" i="28"/>
  <c r="D70" i="28"/>
  <c r="PP70" i="28"/>
  <c r="NU70" i="28"/>
  <c r="LJ70" i="28"/>
  <c r="IP70" i="28"/>
  <c r="LP70" i="28"/>
  <c r="EB70" i="28"/>
  <c r="ES70" i="28"/>
  <c r="FJ70" i="28"/>
  <c r="GA70" i="28"/>
  <c r="QQ70" i="28"/>
  <c r="LY70" i="28"/>
  <c r="GD70" i="28"/>
  <c r="GM70" i="28"/>
  <c r="AC70" i="28"/>
  <c r="AT70" i="28"/>
  <c r="BK70" i="28"/>
  <c r="GR70" i="28"/>
  <c r="AG70" i="28"/>
  <c r="KK70" i="28"/>
  <c r="QP70" i="28"/>
  <c r="PU70" i="28"/>
  <c r="RC70" i="28"/>
  <c r="LZ70" i="28"/>
  <c r="KN70" i="28"/>
  <c r="LV70" i="28"/>
  <c r="FV70" i="28"/>
  <c r="AO70" i="28"/>
  <c r="IK70" i="28"/>
  <c r="JS70" i="28"/>
  <c r="IW70" i="28"/>
  <c r="RX70" i="28"/>
  <c r="DU70" i="28"/>
  <c r="JJ70" i="28"/>
  <c r="NQ70" i="28"/>
  <c r="S70" i="28"/>
  <c r="KV70" i="28"/>
  <c r="KM70" i="28"/>
  <c r="HI70" i="28"/>
  <c r="QS70" i="28"/>
  <c r="NM70" i="28"/>
  <c r="OB70" i="28"/>
  <c r="QW70" i="28"/>
  <c r="GT70" i="28"/>
  <c r="QT70" i="28"/>
  <c r="N70" i="28"/>
  <c r="AY70" i="28"/>
  <c r="AB70" i="28"/>
  <c r="DS70" i="28"/>
  <c r="CV70" i="28"/>
  <c r="AZ70" i="28"/>
  <c r="MB70" i="28"/>
  <c r="CW70" i="28"/>
  <c r="MS70" i="28"/>
  <c r="DN70" i="28"/>
  <c r="NJ70" i="28"/>
  <c r="EE70" i="28"/>
  <c r="OA70" i="28"/>
  <c r="MY70" i="28"/>
  <c r="KB70" i="28"/>
  <c r="HQ70" i="28"/>
  <c r="EN70" i="28"/>
  <c r="BF70" i="28"/>
  <c r="EP70" i="28"/>
  <c r="CU70" i="28"/>
  <c r="HL70" i="28"/>
  <c r="RH70" i="28"/>
  <c r="IC70" i="28"/>
  <c r="RY70" i="28"/>
  <c r="IT70" i="28"/>
  <c r="O70" i="28"/>
  <c r="JK70" i="28"/>
  <c r="BT70" i="28"/>
  <c r="JU70" i="28"/>
  <c r="PI70" i="28"/>
  <c r="FN70" i="28"/>
  <c r="QH70" i="28"/>
  <c r="NW70" i="28"/>
  <c r="QN70" i="28"/>
  <c r="IZ70" i="28"/>
  <c r="JQ70" i="28"/>
  <c r="KH70" i="28"/>
  <c r="KY70" i="28"/>
  <c r="BU70" i="28"/>
  <c r="Y70" i="28"/>
  <c r="QY70" i="28"/>
  <c r="EJ70" i="28"/>
  <c r="FA70" i="28"/>
  <c r="FR70" i="28"/>
  <c r="GI70" i="28"/>
  <c r="RG70" i="28"/>
  <c r="MO70" i="28"/>
  <c r="HA70" i="28"/>
  <c r="FH70" i="28"/>
  <c r="GP70" i="28"/>
  <c r="BM70" i="28"/>
  <c r="JM70" i="28"/>
  <c r="BI70" i="28"/>
  <c r="CQ70" i="28"/>
  <c r="DP70" i="28"/>
  <c r="DC70" i="28"/>
  <c r="F70" i="28"/>
  <c r="CL70" i="28"/>
  <c r="QX70" i="28"/>
  <c r="AE70" i="28"/>
  <c r="FC70" i="28"/>
  <c r="I70" i="28"/>
  <c r="OH70" i="28"/>
  <c r="CM70" i="28"/>
  <c r="MD70" i="28"/>
  <c r="EH70" i="28"/>
  <c r="AI70" i="28"/>
  <c r="RJ70" i="28"/>
  <c r="NV70" i="28"/>
  <c r="IM70" i="28"/>
  <c r="DF70" i="28"/>
  <c r="JD70" i="28"/>
  <c r="NI70" i="28"/>
  <c r="CE70" i="28"/>
  <c r="BH70" i="28"/>
  <c r="EY70" i="28"/>
  <c r="OT70" i="28"/>
  <c r="DL70" i="28"/>
  <c r="NH70" i="28"/>
  <c r="EC70" i="28"/>
  <c r="NY70" i="28"/>
  <c r="ET70" i="28"/>
  <c r="OP70" i="28"/>
  <c r="FK70" i="28"/>
  <c r="PG70" i="28"/>
  <c r="PK70" i="28"/>
  <c r="MN70" i="28"/>
  <c r="KS70" i="28"/>
  <c r="HR70" i="28"/>
  <c r="EO70" i="28"/>
  <c r="HY70" i="28"/>
  <c r="FG70" i="28"/>
  <c r="IR70" i="28"/>
  <c r="M70" i="28"/>
  <c r="JI70" i="28"/>
  <c r="AD70" i="28"/>
  <c r="JZ70" i="28"/>
  <c r="AU70" i="28"/>
  <c r="KQ70" i="28"/>
  <c r="EX70" i="28"/>
  <c r="AX70" i="28"/>
  <c r="IX70" i="28"/>
  <c r="QO70" i="28"/>
  <c r="DB70" i="28"/>
  <c r="QI70" i="28"/>
  <c r="RF70" i="28"/>
  <c r="LL70" i="28"/>
  <c r="MC70" i="28"/>
  <c r="MT70" i="28"/>
  <c r="NK70" i="28"/>
  <c r="IH70" i="28"/>
  <c r="CT70" i="28"/>
  <c r="DA70" i="28"/>
  <c r="GV70" i="28"/>
  <c r="HM70" i="28"/>
  <c r="ID70" i="28"/>
  <c r="IU70" i="28"/>
  <c r="CK70" i="28"/>
  <c r="RM70" i="28"/>
  <c r="MQ70" i="28"/>
  <c r="KF70" i="28"/>
  <c r="LN70" i="28"/>
  <c r="FD70" i="28"/>
  <c r="R70" i="28"/>
  <c r="GG70" i="28"/>
  <c r="HO70" i="28"/>
  <c r="PA70" i="28"/>
  <c r="CF70" i="28"/>
  <c r="ED70" i="28"/>
  <c r="OE70" i="28"/>
  <c r="CZ70" i="28"/>
  <c r="DI70" i="28"/>
  <c r="OU70" i="28"/>
  <c r="LA70" i="28"/>
  <c r="HB70" i="28"/>
  <c r="CH70" i="28"/>
  <c r="P93" i="20"/>
  <c r="FE64" i="28"/>
  <c r="PA64" i="28"/>
  <c r="GD64" i="28"/>
  <c r="AQ64" i="28"/>
  <c r="KM64" i="28"/>
  <c r="LD64" i="28"/>
  <c r="FY64" i="28"/>
  <c r="AL64" i="28"/>
  <c r="KH64" i="28"/>
  <c r="RB64" i="28"/>
  <c r="QK64" i="28"/>
  <c r="HG64" i="28"/>
  <c r="MM64" i="28"/>
  <c r="BU64" i="28"/>
  <c r="LQ64" i="28"/>
  <c r="MP64" i="28"/>
  <c r="HC64" i="28"/>
  <c r="QY64" i="28"/>
  <c r="HT64" i="28"/>
  <c r="CO64" i="28"/>
  <c r="GX64" i="28"/>
  <c r="IV64" i="28"/>
  <c r="QS64" i="28"/>
  <c r="GY64" i="28"/>
  <c r="QB64" i="28"/>
  <c r="AE64" i="28"/>
  <c r="IG64" i="28"/>
  <c r="J64" i="28"/>
  <c r="JF64" i="28"/>
  <c r="DS64" i="28"/>
  <c r="EJ64" i="28"/>
  <c r="E64" i="28"/>
  <c r="JA64" i="28"/>
  <c r="DN64" i="28"/>
  <c r="NJ64" i="28"/>
  <c r="QJ64" i="28"/>
  <c r="FT64" i="28"/>
  <c r="QC64" i="28"/>
  <c r="NS64" i="28"/>
  <c r="OS64" i="28"/>
  <c r="JZ64" i="28"/>
  <c r="GA64" i="28"/>
  <c r="CD64" i="28"/>
  <c r="HD64" i="28"/>
  <c r="GJ64" i="28"/>
  <c r="IH64" i="28"/>
  <c r="NH64" i="28"/>
  <c r="EE64" i="28"/>
  <c r="RJ64" i="28"/>
  <c r="BC64" i="28"/>
  <c r="MF64" i="28"/>
  <c r="DV64" i="28"/>
  <c r="GK64" i="28"/>
  <c r="QG64" i="28"/>
  <c r="HJ64" i="28"/>
  <c r="LS64" i="28"/>
  <c r="CN64" i="28"/>
  <c r="MJ64" i="28"/>
  <c r="HE64" i="28"/>
  <c r="BR64" i="28"/>
  <c r="AM64" i="28"/>
  <c r="MV64" i="28"/>
  <c r="SA64" i="28"/>
  <c r="ME64" i="28"/>
  <c r="IN64" i="28"/>
  <c r="MW64" i="28"/>
  <c r="DZ64" i="28"/>
  <c r="NV64" i="28"/>
  <c r="II64" i="28"/>
  <c r="D93" i="28"/>
  <c r="DU64" i="28"/>
  <c r="NQ64" i="28"/>
  <c r="ID64" i="28"/>
  <c r="NT64" i="28"/>
  <c r="H64" i="28"/>
  <c r="RR64" i="28"/>
  <c r="CJ64" i="28"/>
  <c r="Q64" i="28"/>
  <c r="JM64" i="28"/>
  <c r="AP64" i="28"/>
  <c r="EY64" i="28"/>
  <c r="OU64" i="28"/>
  <c r="FP64" i="28"/>
  <c r="AK64" i="28"/>
  <c r="KG64" i="28"/>
  <c r="AF64" i="28"/>
  <c r="MU64" i="28"/>
  <c r="RZ64" i="28"/>
  <c r="KR64" i="28"/>
  <c r="RS64" i="28"/>
  <c r="AX64" i="28"/>
  <c r="FX64" i="28"/>
  <c r="BL64" i="28"/>
  <c r="BD64" i="28"/>
  <c r="HB64" i="28"/>
  <c r="G64" i="28"/>
  <c r="DP64" i="28"/>
  <c r="NF64" i="28"/>
  <c r="DE64" i="28"/>
  <c r="RN64" i="28"/>
  <c r="EV64" i="28"/>
  <c r="DQ64" i="28"/>
  <c r="JN64" i="28"/>
  <c r="HQ64" i="28"/>
  <c r="RM64" i="28"/>
  <c r="DC64" i="28"/>
  <c r="MY64" i="28"/>
  <c r="DT64" i="28"/>
  <c r="NP64" i="28"/>
  <c r="IK64" i="28"/>
  <c r="MT64" i="28"/>
  <c r="FK64" i="28"/>
  <c r="PN64" i="28"/>
  <c r="DH64" i="28"/>
  <c r="PG64" i="28"/>
  <c r="EG64" i="28"/>
  <c r="OC64" i="28"/>
  <c r="FF64" i="28"/>
  <c r="S64" i="28"/>
  <c r="JO64" i="28"/>
  <c r="KF64" i="28"/>
  <c r="FA64" i="28"/>
  <c r="N64" i="28"/>
  <c r="JJ64" i="28"/>
  <c r="PV64" i="28"/>
  <c r="PE64" i="28"/>
  <c r="DO64" i="28"/>
  <c r="QZ64" i="28"/>
  <c r="AW64" i="28"/>
  <c r="KS64" i="28"/>
  <c r="LR64" i="28"/>
  <c r="GE64" i="28"/>
  <c r="QA64" i="28"/>
  <c r="GV64" i="28"/>
  <c r="BQ64" i="28"/>
  <c r="FZ64" i="28"/>
  <c r="FD64" i="28"/>
  <c r="PM64" i="28"/>
  <c r="DG64" i="28"/>
  <c r="OV64" i="28"/>
  <c r="QE64" i="28"/>
  <c r="FV64" i="28"/>
  <c r="KV64" i="28"/>
  <c r="QR64" i="28"/>
  <c r="HO64" i="28"/>
  <c r="BY64" i="28"/>
  <c r="PW64" i="28"/>
  <c r="RT64" i="28"/>
  <c r="CU64" i="28"/>
  <c r="IC64" i="28"/>
  <c r="NM64" i="28"/>
  <c r="R64" i="28"/>
  <c r="EP64" i="28"/>
  <c r="JC64" i="28"/>
  <c r="IW64" i="28"/>
  <c r="JV64" i="28"/>
  <c r="EI64" i="28"/>
  <c r="OE64" i="28"/>
  <c r="EZ64" i="28"/>
  <c r="U64" i="28"/>
  <c r="ED64" i="28"/>
  <c r="NZ64" i="28"/>
  <c r="KI64" i="28"/>
  <c r="RD64" i="28"/>
  <c r="IF64" i="28"/>
  <c r="RK64" i="28"/>
  <c r="FM64" i="28"/>
  <c r="PI64" i="28"/>
  <c r="GL64" i="28"/>
  <c r="AY64" i="28"/>
  <c r="BP64" i="28"/>
  <c r="LL64" i="28"/>
  <c r="GG64" i="28"/>
  <c r="AT64" i="28"/>
  <c r="KP64" i="28"/>
  <c r="JD64" i="28"/>
  <c r="QU64" i="28"/>
  <c r="IM64" i="28"/>
  <c r="PJ64" i="28"/>
  <c r="CC64" i="28"/>
  <c r="DB64" i="28"/>
  <c r="MX64" i="28"/>
  <c r="HK64" i="28"/>
  <c r="RG64" i="28"/>
  <c r="IB64" i="28"/>
  <c r="MS64" i="28"/>
  <c r="HF64" i="28"/>
  <c r="KB64" i="28"/>
  <c r="RC64" i="28"/>
  <c r="IE64" i="28"/>
  <c r="LG64" i="28"/>
  <c r="OO64" i="28"/>
  <c r="KT64" i="28"/>
  <c r="AS64" i="28"/>
  <c r="OA64" i="28"/>
  <c r="BO64" i="28"/>
  <c r="GW64" i="28"/>
  <c r="LP64" i="28"/>
  <c r="CK64" i="28"/>
  <c r="HS64" i="28"/>
  <c r="JK64" i="28"/>
  <c r="OL64" i="28"/>
  <c r="EA64" i="28"/>
  <c r="IY64" i="28"/>
  <c r="NW64" i="28"/>
  <c r="LI64" i="28"/>
  <c r="CL64" i="28"/>
  <c r="MH64" i="28"/>
  <c r="GU64" i="28"/>
  <c r="QQ64" i="28"/>
  <c r="CG64" i="28"/>
  <c r="MC64" i="28"/>
  <c r="GP64" i="28"/>
  <c r="HP64" i="28"/>
  <c r="QH64" i="28"/>
  <c r="PP64" i="28"/>
  <c r="BK64" i="28"/>
  <c r="X64" i="28"/>
  <c r="HY64" i="28"/>
  <c r="RU64" i="28"/>
  <c r="DK64" i="28"/>
  <c r="NG64" i="28"/>
  <c r="EB64" i="28"/>
  <c r="NX64" i="28"/>
  <c r="IS64" i="28"/>
  <c r="NB64" i="28"/>
  <c r="GQ64" i="28"/>
  <c r="PX64" i="28"/>
  <c r="EN64" i="28"/>
  <c r="PR64" i="28"/>
  <c r="EO64" i="28"/>
  <c r="OK64" i="28"/>
  <c r="FN64" i="28"/>
  <c r="AA64" i="28"/>
  <c r="JW64" i="28"/>
  <c r="KN64" i="28"/>
  <c r="FI64" i="28"/>
  <c r="V64" i="28"/>
  <c r="JR64" i="28"/>
  <c r="QF64" i="28"/>
  <c r="PO64" i="28"/>
  <c r="EU64" i="28"/>
  <c r="CQ64" i="28"/>
  <c r="Y64" i="28"/>
  <c r="FG64" i="28"/>
  <c r="O64" i="28"/>
  <c r="GC64" i="28"/>
  <c r="LK64" i="28"/>
  <c r="BJ64" i="28"/>
  <c r="RQ64" i="28"/>
  <c r="RO64" i="28"/>
  <c r="HN64" i="28"/>
  <c r="QV64" i="28"/>
  <c r="EK64" i="28"/>
  <c r="JI64" i="28"/>
  <c r="M64" i="28"/>
  <c r="CS64" i="28"/>
  <c r="MO64" i="28"/>
  <c r="DR64" i="28"/>
  <c r="NN64" i="28"/>
  <c r="RW64" i="28"/>
  <c r="IR64" i="28"/>
  <c r="DM64" i="28"/>
  <c r="NI64" i="28"/>
  <c r="HV64" i="28"/>
  <c r="RY64" i="28"/>
  <c r="KQ64" i="28"/>
  <c r="RH64" i="28"/>
  <c r="QP64" i="28"/>
  <c r="I64" i="28"/>
  <c r="AH64" i="28"/>
  <c r="KD64" i="28"/>
  <c r="EQ64" i="28"/>
  <c r="OM64" i="28"/>
  <c r="FH64" i="28"/>
  <c r="AC64" i="28"/>
  <c r="JY64" i="28"/>
  <c r="EL64" i="28"/>
  <c r="OH64" i="28"/>
  <c r="LO64" i="28"/>
  <c r="RP64" i="28"/>
  <c r="JL64" i="28"/>
  <c r="RI64" i="28"/>
  <c r="FC64" i="28"/>
  <c r="FU64" i="28"/>
  <c r="PQ64" i="28"/>
  <c r="GT64" i="28"/>
  <c r="BG64" i="28"/>
  <c r="LC64" i="28"/>
  <c r="BX64" i="28"/>
  <c r="LT64" i="28"/>
  <c r="GO64" i="28"/>
  <c r="BB64" i="28"/>
  <c r="KX64" i="28"/>
  <c r="RX64" i="28"/>
  <c r="KJ64" i="28"/>
  <c r="RF64" i="28"/>
  <c r="JS64" i="28"/>
  <c r="RA64" i="28"/>
  <c r="EW64" i="28"/>
  <c r="KE64" i="28"/>
  <c r="AD64" i="28"/>
  <c r="PZ64" i="28"/>
  <c r="LA64" i="28"/>
  <c r="QI64" i="28"/>
  <c r="GH64" i="28"/>
  <c r="PF64" i="28"/>
  <c r="RE64" i="28"/>
  <c r="DL64" i="28"/>
  <c r="ML64" i="28"/>
  <c r="OW64" i="28"/>
  <c r="IT64" i="28"/>
  <c r="NR64" i="28"/>
  <c r="OZ64" i="28"/>
  <c r="PU64" i="28"/>
  <c r="DY64" i="28"/>
  <c r="NU64" i="28"/>
  <c r="EX64" i="28"/>
  <c r="K64" i="28"/>
  <c r="JG64" i="28"/>
  <c r="AB64" i="28"/>
  <c r="JX64" i="28"/>
  <c r="ES64" i="28"/>
  <c r="F64" i="28"/>
  <c r="JB64" i="28"/>
  <c r="PL64" i="28"/>
  <c r="CZ64" i="28"/>
  <c r="OT64" i="28"/>
  <c r="CI64" i="28"/>
  <c r="PH64" i="28"/>
  <c r="AO64" i="28"/>
  <c r="KK64" i="28"/>
  <c r="BN64" i="28"/>
  <c r="LJ64" i="28"/>
  <c r="FW64" i="28"/>
  <c r="PS64" i="28"/>
  <c r="GN64" i="28"/>
  <c r="BI64" i="28"/>
  <c r="LE64" i="28"/>
  <c r="FR64" i="28"/>
  <c r="DX64" i="28"/>
  <c r="PB64" i="28"/>
  <c r="CA64" i="28"/>
  <c r="OI64" i="28"/>
  <c r="KZ64" i="28"/>
  <c r="ON64" i="28"/>
  <c r="HA64" i="28"/>
  <c r="QW64" i="28"/>
  <c r="HZ64" i="28"/>
  <c r="CM64" i="28"/>
  <c r="MI64" i="28"/>
  <c r="DD64" i="28"/>
  <c r="MZ64" i="28"/>
  <c r="HU64" i="28"/>
  <c r="CH64" i="28"/>
  <c r="MD64" i="28"/>
  <c r="CY64" i="28"/>
  <c r="OR64" i="28"/>
  <c r="AV64" i="28"/>
  <c r="OJ64" i="28"/>
  <c r="PT64" i="28"/>
  <c r="JU64" i="28"/>
  <c r="PC64" i="28"/>
  <c r="FB64" i="28"/>
  <c r="LX64" i="28"/>
  <c r="PY64" i="28"/>
  <c r="CF64" i="28"/>
  <c r="LF64" i="28"/>
  <c r="KY64" i="28"/>
  <c r="DJ64" i="28"/>
  <c r="IJ64" i="28"/>
  <c r="LH64" i="28"/>
  <c r="OY64" i="28"/>
  <c r="BT64" i="28"/>
  <c r="QT64" i="28"/>
  <c r="OF64" i="28"/>
  <c r="IO64" i="28"/>
  <c r="HI64" i="28"/>
  <c r="D64" i="28"/>
  <c r="EC64" i="28"/>
  <c r="NL64" i="28"/>
  <c r="MR64" i="28"/>
  <c r="GB64" i="28"/>
  <c r="GF64" i="28"/>
  <c r="J65" i="30"/>
  <c r="JF65" i="30"/>
  <c r="GF65" i="30"/>
  <c r="BM65" i="30"/>
  <c r="NL65" i="30"/>
  <c r="GP65" i="30"/>
  <c r="KM65" i="30"/>
  <c r="CQ65" i="30"/>
  <c r="NV65" i="30"/>
  <c r="NX65" i="30"/>
  <c r="AX65" i="30"/>
  <c r="AI65" i="30"/>
  <c r="HT65" i="30"/>
  <c r="DP65" i="30"/>
  <c r="OZ65" i="30"/>
  <c r="G65" i="30"/>
  <c r="MA65" i="30"/>
  <c r="ES65" i="30"/>
  <c r="PW65" i="30"/>
  <c r="PY65" i="30"/>
  <c r="PQ65" i="30"/>
  <c r="PU65" i="30"/>
  <c r="AP65" i="30"/>
  <c r="AA65" i="30"/>
  <c r="HL65" i="30"/>
  <c r="DF65" i="30"/>
  <c r="OR65" i="30"/>
  <c r="IF65" i="30"/>
  <c r="LS65" i="30"/>
  <c r="EG65" i="30"/>
  <c r="PM65" i="30"/>
  <c r="PN65" i="30"/>
  <c r="CD65" i="30"/>
  <c r="BO65" i="30"/>
  <c r="IZ65" i="30"/>
  <c r="FG65" i="30"/>
  <c r="QF65" i="30"/>
  <c r="BE65" i="30"/>
  <c r="NG65" i="30"/>
  <c r="GI65" i="30"/>
  <c r="RN65" i="30"/>
  <c r="RP65" i="30"/>
  <c r="RH65" i="30"/>
  <c r="RK65" i="30"/>
  <c r="BV65" i="30"/>
  <c r="BG65" i="30"/>
  <c r="IR65" i="30"/>
  <c r="EV65" i="30"/>
  <c r="PX65" i="30"/>
  <c r="AT65" i="30"/>
  <c r="MY65" i="30"/>
  <c r="FY65" i="30"/>
  <c r="RC65" i="30"/>
  <c r="RE65" i="30"/>
  <c r="DJ65" i="30"/>
  <c r="AJ65" i="30"/>
  <c r="Y65" i="30"/>
  <c r="GX65" i="30"/>
  <c r="RL65" i="30"/>
  <c r="CY65" i="30"/>
  <c r="OM65" i="30"/>
  <c r="CK65" i="30"/>
  <c r="CP65" i="30"/>
  <c r="BT65" i="30"/>
  <c r="CE65" i="30"/>
  <c r="EC65" i="30"/>
  <c r="DB65" i="30"/>
  <c r="AB65" i="30"/>
  <c r="N65" i="30"/>
  <c r="GM65" i="30"/>
  <c r="RD65" i="30"/>
  <c r="CO65" i="30"/>
  <c r="OE65" i="30"/>
  <c r="BI65" i="30"/>
  <c r="BK65" i="30"/>
  <c r="AL65" i="30"/>
  <c r="EP65" i="30"/>
  <c r="BP65" i="30"/>
  <c r="BY65" i="30"/>
  <c r="IN65" i="30"/>
  <c r="AE65" i="30"/>
  <c r="EO65" i="30"/>
  <c r="PS65" i="30"/>
  <c r="GR65" i="30"/>
  <c r="GU65" i="30"/>
  <c r="GC65" i="30"/>
  <c r="GK65" i="30"/>
  <c r="JY65" i="30"/>
  <c r="FN65" i="30"/>
  <c r="CN65" i="30"/>
  <c r="DE65" i="30"/>
  <c r="JT65" i="30"/>
  <c r="BR65" i="30"/>
  <c r="FU65" i="30"/>
  <c r="QQ65" i="30"/>
  <c r="IQ65" i="30"/>
  <c r="IT65" i="30"/>
  <c r="II65" i="30"/>
  <c r="HB65" i="30"/>
  <c r="EB65" i="30"/>
  <c r="FE65" i="30"/>
  <c r="LH65" i="30"/>
  <c r="DS65" i="30"/>
  <c r="HW65" i="30"/>
  <c r="I65" i="30"/>
  <c r="KY65" i="30"/>
  <c r="LA65" i="30"/>
  <c r="KS65" i="30"/>
  <c r="KW65" i="30"/>
  <c r="GT65" i="30"/>
  <c r="DT65" i="30"/>
  <c r="EU65" i="30"/>
  <c r="KZ65" i="30"/>
  <c r="DH65" i="30"/>
  <c r="HM65" i="30"/>
  <c r="RW65" i="30"/>
  <c r="KO65" i="30"/>
  <c r="KP65" i="30"/>
  <c r="KH65" i="30"/>
  <c r="IH65" i="30"/>
  <c r="FH65" i="30"/>
  <c r="AC65" i="30"/>
  <c r="MN65" i="30"/>
  <c r="FJ65" i="30"/>
  <c r="JM65" i="30"/>
  <c r="BJ65" i="30"/>
  <c r="MP65" i="30"/>
  <c r="MR65" i="30"/>
  <c r="MJ65" i="30"/>
  <c r="MM65" i="30"/>
  <c r="IU65" i="30"/>
  <c r="HZ65" i="30"/>
  <c r="EZ65" i="30"/>
  <c r="O65" i="30"/>
  <c r="MF65" i="30"/>
  <c r="EY65" i="30"/>
  <c r="JC65" i="30"/>
  <c r="AV65" i="30"/>
  <c r="ME65" i="30"/>
  <c r="MG65" i="30"/>
  <c r="R65" i="30"/>
  <c r="JN65" i="30"/>
  <c r="GN65" i="30"/>
  <c r="BZ65" i="30"/>
  <c r="NT65" i="30"/>
  <c r="GZ65" i="30"/>
  <c r="KU65" i="30"/>
  <c r="DA65" i="30"/>
  <c r="OG65" i="30"/>
  <c r="OH65" i="30"/>
  <c r="NZ65" i="30"/>
  <c r="OD65" i="30"/>
  <c r="GZ64" i="28"/>
  <c r="EM64" i="28"/>
  <c r="HH64" i="28"/>
  <c r="JH64" i="28"/>
  <c r="NK64" i="28"/>
  <c r="CV64" i="28"/>
  <c r="ND64" i="28"/>
  <c r="PK64" i="28"/>
  <c r="JP64" i="28"/>
  <c r="LU64" i="28"/>
  <c r="W64" i="28"/>
  <c r="L64" i="28"/>
  <c r="P64" i="28"/>
  <c r="MA64" i="28"/>
  <c r="AU64" i="28"/>
  <c r="FO64" i="28"/>
  <c r="ER64" i="28"/>
  <c r="GM64" i="28"/>
  <c r="NC64" i="28"/>
  <c r="IQ64" i="28"/>
  <c r="OB64" i="28"/>
  <c r="CE64" i="28"/>
  <c r="OQ64" i="28"/>
  <c r="LB64" i="28"/>
  <c r="T64" i="28"/>
  <c r="BE64" i="28"/>
  <c r="AN64" i="28"/>
  <c r="OD64" i="28"/>
  <c r="BS64" i="28"/>
  <c r="HR64" i="28"/>
  <c r="CR64" i="28"/>
  <c r="BF64" i="28"/>
  <c r="CB64" i="28"/>
  <c r="GR64" i="28"/>
  <c r="OP64" i="28"/>
  <c r="EH64" i="28"/>
  <c r="LV64" i="28"/>
  <c r="QO64" i="28"/>
  <c r="FJ64" i="28"/>
  <c r="KC64" i="28"/>
  <c r="P81" i="20"/>
  <c r="C14" i="30" s="1"/>
  <c r="OO64" i="30" s="1"/>
  <c r="S51" i="26"/>
  <c r="HE68" i="28"/>
  <c r="T68" i="28"/>
  <c r="EG68" i="28"/>
  <c r="HG68" i="28"/>
  <c r="RA68" i="28"/>
  <c r="PX68" i="28"/>
  <c r="OG68" i="28"/>
  <c r="OE68" i="28"/>
  <c r="IK68" i="28"/>
  <c r="CN68" i="28"/>
  <c r="GS68" i="28"/>
  <c r="IU68" i="28"/>
  <c r="KM68" i="28"/>
  <c r="RN68" i="28"/>
  <c r="KF68" i="28"/>
  <c r="IS68" i="28"/>
  <c r="JQ68" i="28"/>
  <c r="CX68" i="28"/>
  <c r="IC68" i="28"/>
  <c r="CL68" i="28"/>
  <c r="RK68" i="28"/>
  <c r="AG68" i="28"/>
  <c r="CB68" i="28"/>
  <c r="BN68" i="28"/>
  <c r="IA68" i="28"/>
  <c r="ED68" i="28"/>
  <c r="JY68" i="28"/>
  <c r="EX68" i="28"/>
  <c r="AB68" i="28"/>
  <c r="DT68" i="28"/>
  <c r="EN68" i="28"/>
  <c r="LD68" i="28"/>
  <c r="QH68" i="28"/>
  <c r="G68" i="28"/>
  <c r="DL68" i="28"/>
  <c r="AF68" i="28"/>
  <c r="IF68" i="28"/>
  <c r="PS68" i="28"/>
  <c r="ET68" i="28"/>
  <c r="AA68" i="28"/>
  <c r="LK68" i="28"/>
  <c r="HK68" i="28"/>
  <c r="ER68" i="28"/>
  <c r="FI68" i="28"/>
  <c r="KN68" i="28"/>
  <c r="RI68" i="28"/>
  <c r="GP68" i="28"/>
  <c r="CS68" i="28"/>
  <c r="HP68" i="28"/>
  <c r="EQ68" i="28"/>
  <c r="FX68" i="28"/>
  <c r="CO68" i="28"/>
  <c r="JB68" i="28"/>
  <c r="GK68" i="28"/>
  <c r="CJ68" i="28"/>
  <c r="RZ68" i="28"/>
  <c r="RH68" i="28"/>
  <c r="CM68" i="28"/>
  <c r="DU68" i="28"/>
  <c r="KP68" i="28"/>
  <c r="IW68" i="28"/>
  <c r="EV68" i="28"/>
  <c r="BC68" i="28"/>
  <c r="MN68" i="28"/>
  <c r="IQ68" i="28"/>
  <c r="GN68" i="28"/>
  <c r="DO68" i="28"/>
  <c r="RV68" i="28"/>
  <c r="JU68" i="28"/>
  <c r="LO68" i="28"/>
  <c r="GE68" i="28"/>
  <c r="PO68" i="28"/>
  <c r="IZ68" i="28"/>
  <c r="FK68" i="28"/>
  <c r="MR68" i="28"/>
  <c r="LX68" i="28"/>
  <c r="MU68" i="28"/>
  <c r="OT68" i="28"/>
  <c r="DZ68" i="28"/>
  <c r="DS68" i="28"/>
  <c r="MS68" i="28"/>
  <c r="OQ68" i="28"/>
  <c r="LL68" i="28"/>
  <c r="HZ68" i="28"/>
  <c r="FV68" i="28"/>
  <c r="LU68" i="28"/>
  <c r="EH68" i="28"/>
  <c r="D68" i="28"/>
  <c r="V68" i="28"/>
  <c r="PW68" i="28"/>
  <c r="PT68" i="28"/>
  <c r="KL68" i="28"/>
  <c r="IH68" i="28"/>
  <c r="GX68" i="28"/>
  <c r="Z68" i="28"/>
  <c r="DC68" i="28"/>
  <c r="BZ68" i="28"/>
  <c r="Q68" i="28"/>
  <c r="JZ68" i="28"/>
  <c r="LR68" i="28"/>
  <c r="KG68" i="28"/>
  <c r="MZ68" i="28"/>
  <c r="EA68" i="28"/>
  <c r="QO68" i="28"/>
  <c r="OZ68" i="28"/>
  <c r="AW68" i="28"/>
  <c r="LF68" i="28"/>
  <c r="NP68" i="28"/>
  <c r="NQ68" i="28"/>
  <c r="OU68" i="28"/>
  <c r="GM68" i="28"/>
  <c r="HC68" i="28"/>
  <c r="QV68" i="28"/>
  <c r="AP68" i="28"/>
  <c r="ML68" i="28"/>
  <c r="IB68" i="28"/>
  <c r="BK68" i="28"/>
  <c r="KE68" i="28"/>
  <c r="MT68" i="28"/>
  <c r="LQ68" i="28"/>
  <c r="KJ68" i="28"/>
  <c r="NY68" i="28"/>
  <c r="PZ68" i="28"/>
  <c r="JH68" i="28"/>
  <c r="CQ68" i="28"/>
  <c r="MG68" i="28"/>
  <c r="OH68" i="28"/>
  <c r="NO68" i="28"/>
  <c r="AK68" i="28"/>
  <c r="DI68" i="28"/>
  <c r="AD68" i="28"/>
  <c r="K68" i="28"/>
  <c r="C18" i="30"/>
  <c r="EW68" i="30" s="1"/>
  <c r="GN67" i="28"/>
  <c r="LI67" i="28"/>
  <c r="HA67" i="28"/>
  <c r="PL67" i="28"/>
  <c r="EL67" i="28"/>
  <c r="MG67" i="28"/>
  <c r="FM67" i="28"/>
  <c r="DC67" i="28"/>
  <c r="CI67" i="28"/>
  <c r="BO67" i="28"/>
  <c r="RZ67" i="28"/>
  <c r="PS67" i="28"/>
  <c r="OJ67" i="28"/>
  <c r="JU67" i="28"/>
  <c r="NR67" i="28"/>
  <c r="PU67" i="28"/>
  <c r="MK67" i="28"/>
  <c r="GL67" i="28"/>
  <c r="LS67" i="28"/>
  <c r="EM67" i="28"/>
  <c r="RN67" i="28"/>
  <c r="HQ67" i="28"/>
  <c r="PF67" i="28"/>
  <c r="JC67" i="28"/>
  <c r="Q67" i="28"/>
  <c r="QN67" i="28"/>
  <c r="OV67" i="28"/>
  <c r="HT67" i="28"/>
  <c r="FR67" i="28"/>
  <c r="LM67" i="28"/>
  <c r="QR67" i="28"/>
  <c r="RO67" i="28"/>
  <c r="PP67" i="28"/>
  <c r="HE67" i="28"/>
  <c r="GJ67" i="28"/>
  <c r="DY67" i="28"/>
  <c r="DF67" i="28"/>
  <c r="FA67" i="28"/>
  <c r="AK67" i="28"/>
  <c r="RR67" i="28"/>
  <c r="QK67" i="28"/>
  <c r="AH67" i="28"/>
  <c r="DN67" i="28"/>
  <c r="BE67" i="28"/>
  <c r="LJ67" i="28"/>
  <c r="M67" i="28"/>
  <c r="LX67" i="28"/>
  <c r="DT67" i="28"/>
  <c r="OG67" i="28"/>
  <c r="EC67" i="28"/>
  <c r="FJ67" i="28"/>
  <c r="NZ67" i="28"/>
  <c r="MU67" i="28"/>
  <c r="LA67" i="28"/>
  <c r="QJ67" i="28"/>
  <c r="HH67" i="28"/>
  <c r="EQ67" i="28"/>
  <c r="IK67" i="28"/>
  <c r="AW67" i="28"/>
  <c r="DR67" i="28"/>
  <c r="IU67" i="28"/>
  <c r="IA67" i="28"/>
  <c r="HG67" i="28"/>
  <c r="EV67" i="28"/>
  <c r="IG67" i="28"/>
  <c r="GY67" i="28"/>
  <c r="CC67" i="28"/>
  <c r="AA67" i="28"/>
  <c r="KD67" i="28"/>
  <c r="KB67" i="28"/>
  <c r="OI67" i="28"/>
  <c r="CN67" i="28"/>
  <c r="GA67" i="28"/>
  <c r="GG67" i="28"/>
  <c r="NP67" i="28"/>
  <c r="BZ67" i="28"/>
  <c r="RE67" i="28"/>
  <c r="DZ67" i="28"/>
  <c r="JO67" i="28"/>
  <c r="BJ67" i="28"/>
  <c r="JQ67" i="28"/>
  <c r="AC67" i="28"/>
  <c r="MA67" i="28"/>
  <c r="CR67" i="28"/>
  <c r="FB67" i="28"/>
  <c r="EX67" i="28"/>
  <c r="MC67" i="28"/>
  <c r="JR67" i="28"/>
  <c r="IW67" i="28"/>
  <c r="ID67" i="28"/>
  <c r="LO67" i="28"/>
  <c r="KG67" i="28"/>
  <c r="IS67" i="28"/>
  <c r="DH67" i="28"/>
  <c r="PB67" i="28"/>
  <c r="EK67" i="28"/>
  <c r="IQ67" i="28"/>
  <c r="HL67" i="28"/>
  <c r="AI67" i="28"/>
  <c r="AU67" i="28"/>
  <c r="I67" i="28"/>
  <c r="PC67" i="28"/>
  <c r="KR67" i="28"/>
  <c r="EZ67" i="28"/>
  <c r="IX67" i="28"/>
  <c r="BW67" i="28"/>
  <c r="QD67" i="28"/>
  <c r="LG67" i="28"/>
  <c r="HN67" i="28"/>
  <c r="EP67" i="28"/>
  <c r="EI67" i="28"/>
  <c r="MS67" i="28"/>
  <c r="NN67" i="28"/>
  <c r="NS67" i="28"/>
  <c r="MY67" i="28"/>
  <c r="KO67" i="28"/>
  <c r="JT67" i="28"/>
  <c r="H67" i="28"/>
  <c r="NM67" i="28"/>
  <c r="LY67" i="28"/>
  <c r="JW67" i="28"/>
  <c r="BH67" i="28"/>
  <c r="KY67" i="28"/>
  <c r="QC67" i="28"/>
  <c r="MJ67" i="28"/>
  <c r="GX67" i="28"/>
  <c r="HK67" i="28"/>
  <c r="FY67" i="28"/>
  <c r="FU67" i="28"/>
  <c r="HO67" i="28"/>
  <c r="JX67" i="28"/>
  <c r="HI67" i="28"/>
  <c r="FN67" i="28"/>
  <c r="DX67" i="28"/>
  <c r="KU67" i="28"/>
  <c r="OL67" i="28"/>
  <c r="PV67" i="28"/>
  <c r="PY67" i="28"/>
  <c r="ER67" i="28"/>
  <c r="PI67" i="28"/>
  <c r="OP67" i="28"/>
  <c r="NU67" i="28"/>
  <c r="LK67" i="28"/>
  <c r="CP67" i="28"/>
  <c r="BG67" i="28"/>
  <c r="PG67" i="28"/>
  <c r="ND67" i="28"/>
  <c r="LD67" i="28"/>
  <c r="RM67" i="28"/>
  <c r="KQ67" i="28"/>
  <c r="EG67" i="28"/>
  <c r="NL67" i="28"/>
  <c r="FL67" i="28"/>
  <c r="AF67" i="28"/>
  <c r="AD67" i="28"/>
  <c r="AB67" i="28"/>
  <c r="OZ67" i="28"/>
  <c r="OC67" i="28"/>
  <c r="JI67" i="28"/>
  <c r="GT67" i="28"/>
  <c r="RB67" i="28"/>
  <c r="PE67" i="28"/>
  <c r="PR67" i="28"/>
  <c r="KC67" i="28"/>
  <c r="BI67" i="28"/>
  <c r="FX67" i="28"/>
  <c r="V67" i="28"/>
  <c r="QF67" i="28"/>
  <c r="PM67" i="28"/>
  <c r="OR67" i="28"/>
  <c r="FW67" i="28"/>
  <c r="EN67" i="28"/>
  <c r="DG67" i="28"/>
  <c r="QL67" i="28"/>
  <c r="QB67" i="28"/>
  <c r="LV67" i="28"/>
  <c r="ED67" i="28"/>
  <c r="KW67" i="28"/>
  <c r="PQ67" i="28"/>
  <c r="CT67" i="28"/>
  <c r="GU67" i="28"/>
  <c r="HU67" i="28"/>
  <c r="BA67" i="28"/>
  <c r="DP67" i="28"/>
  <c r="CS67" i="28"/>
  <c r="NV67" i="28"/>
  <c r="PJ67" i="28"/>
  <c r="W67" i="28"/>
  <c r="DU67" i="28"/>
  <c r="FP67" i="28"/>
  <c r="LU67" i="28"/>
  <c r="JA67" i="28"/>
  <c r="ON67" i="28"/>
  <c r="BL67" i="28"/>
  <c r="AS67" i="28"/>
  <c r="RC67" i="28"/>
  <c r="QI67" i="28"/>
  <c r="ML67" i="28"/>
  <c r="HV67" i="28"/>
  <c r="GO67" i="28"/>
  <c r="GH67" i="28"/>
  <c r="CQ67" i="28"/>
  <c r="G67" i="28"/>
  <c r="BN67" i="28"/>
  <c r="RK67" i="28"/>
  <c r="JZ67" i="28"/>
  <c r="MP67" i="28"/>
  <c r="NJ67" i="28"/>
  <c r="CB67" i="28"/>
  <c r="PW67" i="28"/>
  <c r="DK67" i="28"/>
  <c r="KE67" i="28"/>
  <c r="QT67" i="28"/>
  <c r="BS66" i="28"/>
  <c r="EN66" i="28"/>
  <c r="JA66" i="28"/>
  <c r="AD66" i="28"/>
  <c r="LN66" i="28"/>
  <c r="DM66" i="28"/>
  <c r="OA66" i="28"/>
  <c r="GR66" i="28"/>
  <c r="QN66" i="28"/>
  <c r="JM66" i="28"/>
  <c r="BP66" i="28"/>
  <c r="MP66" i="28"/>
  <c r="CC66" i="28"/>
  <c r="BC66" i="28"/>
  <c r="DX66" i="28"/>
  <c r="IK66" i="28"/>
  <c r="J66" i="28"/>
  <c r="KX66" i="28"/>
  <c r="CS66" i="28"/>
  <c r="NK66" i="28"/>
  <c r="FZ66" i="28"/>
  <c r="PX66" i="28"/>
  <c r="IW66" i="28"/>
  <c r="CY66" i="28"/>
  <c r="FT66" i="28"/>
  <c r="KG66" i="28"/>
  <c r="BV66" i="28"/>
  <c r="MT66" i="28"/>
  <c r="FE66" i="28"/>
  <c r="PG66" i="28"/>
  <c r="HX66" i="28"/>
  <c r="RT66" i="28"/>
  <c r="KS66" i="28"/>
  <c r="DF66" i="28"/>
  <c r="NV66" i="28"/>
  <c r="IA66" i="28"/>
  <c r="CI66" i="28"/>
  <c r="FD66" i="28"/>
  <c r="JQ66" i="28"/>
  <c r="AZ66" i="28"/>
  <c r="MD66" i="28"/>
  <c r="EI66" i="28"/>
  <c r="OQ66" i="28"/>
  <c r="HH66" i="28"/>
  <c r="RD66" i="28"/>
  <c r="EE66" i="28"/>
  <c r="AC66" i="28"/>
  <c r="LM66" i="28"/>
  <c r="DL66" i="28"/>
  <c r="NZ66" i="28"/>
  <c r="GQ66" i="28"/>
  <c r="QM66" i="28"/>
  <c r="JD66" i="28"/>
  <c r="AS66" i="28"/>
  <c r="LY66" i="28"/>
  <c r="EX66" i="28"/>
  <c r="PB66" i="28"/>
  <c r="MY66" i="28"/>
  <c r="DO66" i="28"/>
  <c r="I66" i="28"/>
  <c r="KW66" i="28"/>
  <c r="CP66" i="28"/>
  <c r="NJ66" i="28"/>
  <c r="FY66" i="28"/>
  <c r="PW66" i="28"/>
  <c r="IN66" i="28"/>
  <c r="Y66" i="28"/>
  <c r="FK66" i="28"/>
  <c r="BU66" i="28"/>
  <c r="MS66" i="28"/>
  <c r="FB66" i="28"/>
  <c r="PF66" i="28"/>
  <c r="HW66" i="28"/>
  <c r="RS66" i="28"/>
  <c r="KJ66" i="28"/>
  <c r="CK66" i="28"/>
  <c r="NE66" i="28"/>
  <c r="GL66" i="28"/>
  <c r="QH66" i="28"/>
  <c r="O66" i="28"/>
  <c r="EU66" i="28"/>
  <c r="AY66" i="28"/>
  <c r="MC66" i="28"/>
  <c r="EH66" i="28"/>
  <c r="OP66" i="28"/>
  <c r="HG66" i="28"/>
  <c r="RC66" i="28"/>
  <c r="JT66" i="28"/>
  <c r="BO66" i="28"/>
  <c r="KE66" i="28"/>
  <c r="P66" i="28"/>
  <c r="DK66" i="28"/>
  <c r="NY66" i="28"/>
  <c r="GP66" i="28"/>
  <c r="QL66" i="28"/>
  <c r="JC66" i="28"/>
  <c r="AH66" i="28"/>
  <c r="LP66" i="28"/>
  <c r="EA66" i="28"/>
  <c r="OK66" i="28"/>
  <c r="HR66" i="28"/>
  <c r="RN66" i="28"/>
  <c r="AU66" i="28"/>
  <c r="GA66" i="28"/>
  <c r="CO66" i="28"/>
  <c r="NI66" i="28"/>
  <c r="FX66" i="28"/>
  <c r="PV66" i="28"/>
  <c r="IM66" i="28"/>
  <c r="L66" i="28"/>
  <c r="KZ66" i="28"/>
  <c r="DE66" i="28"/>
  <c r="D66" i="28"/>
  <c r="AV66" i="28"/>
  <c r="FA66" i="28"/>
  <c r="PE66" i="28"/>
  <c r="HV66" i="28"/>
  <c r="RR66" i="28"/>
  <c r="KI66" i="28"/>
  <c r="BX66" i="28"/>
  <c r="MV66" i="28"/>
  <c r="FQ66" i="28"/>
  <c r="PQ66" i="28"/>
  <c r="IX66" i="28"/>
  <c r="EZ66" i="28"/>
  <c r="CA66" i="28"/>
  <c r="AF66" i="28"/>
  <c r="EG66" i="28"/>
  <c r="OO66" i="28"/>
  <c r="HF66" i="28"/>
  <c r="RB66" i="28"/>
  <c r="JS66" i="28"/>
  <c r="BB66" i="28"/>
  <c r="MF66" i="28"/>
  <c r="EW66" i="28"/>
  <c r="G66" i="28"/>
  <c r="CB66" i="28"/>
  <c r="GO66" i="28"/>
  <c r="QK66" i="28"/>
  <c r="JB66" i="28"/>
  <c r="AG66" i="28"/>
  <c r="LO66" i="28"/>
  <c r="DN66" i="28"/>
  <c r="OB66" i="28"/>
  <c r="HA66" i="28"/>
  <c r="QW66" i="28"/>
  <c r="KD66" i="28"/>
  <c r="KF66" i="28"/>
  <c r="MQ66" i="28"/>
  <c r="BL66" i="28"/>
  <c r="FW66" i="28"/>
  <c r="PU66" i="28"/>
  <c r="IL66" i="28"/>
  <c r="K66" i="28"/>
  <c r="KY66" i="28"/>
  <c r="CT66" i="28"/>
  <c r="NL66" i="28"/>
  <c r="GK66" i="28"/>
  <c r="AM66" i="28"/>
  <c r="DH66" i="28"/>
  <c r="HU66" i="28"/>
  <c r="RQ66" i="28"/>
  <c r="KH66" i="28"/>
  <c r="BW66" i="28"/>
  <c r="MU66" i="28"/>
  <c r="FF66" i="28"/>
  <c r="PH66" i="28"/>
  <c r="IG66" i="28"/>
  <c r="Z66" i="28"/>
  <c r="LJ66" i="28"/>
  <c r="PD66" i="28"/>
  <c r="W66" i="28"/>
  <c r="CR66" i="28"/>
  <c r="HE66" i="28"/>
  <c r="RA66" i="28"/>
  <c r="JR66" i="28"/>
  <c r="BA66" i="28"/>
  <c r="ME66" i="28"/>
  <c r="EJ66" i="28"/>
  <c r="OR66" i="28"/>
  <c r="AH66" i="30"/>
  <c r="KG66" i="30"/>
  <c r="DV66" i="30"/>
  <c r="U66" i="30"/>
  <c r="GW66" i="30"/>
  <c r="AI66" i="30"/>
  <c r="KH66" i="30"/>
  <c r="IS66" i="30"/>
  <c r="MD66" i="30"/>
  <c r="DX66" i="30"/>
  <c r="AP66" i="30"/>
  <c r="KM66" i="30"/>
  <c r="OE66" i="30"/>
  <c r="MP66" i="30"/>
  <c r="KF66" i="30"/>
  <c r="IM66" i="30"/>
  <c r="GS66" i="30"/>
  <c r="EX66" i="30"/>
  <c r="DD66" i="30"/>
  <c r="MX66" i="30"/>
  <c r="PT66" i="30"/>
  <c r="OO66" i="30"/>
  <c r="PN66" i="30"/>
  <c r="GR66" i="30"/>
  <c r="DK66" i="30"/>
  <c r="AW66" i="30"/>
  <c r="RP66" i="30"/>
  <c r="QG66" i="30"/>
  <c r="OS66" i="30"/>
  <c r="NN66" i="30"/>
  <c r="MG66" i="30"/>
  <c r="KL66" i="30"/>
  <c r="IR66" i="30"/>
  <c r="QW66" i="30"/>
  <c r="CO66" i="30"/>
  <c r="FZ66" i="30"/>
  <c r="AV66" i="30"/>
  <c r="KR66" i="30"/>
  <c r="HK66" i="30"/>
  <c r="IW66" i="30"/>
  <c r="GL66" i="30"/>
  <c r="EB66" i="30"/>
  <c r="CI66" i="30"/>
  <c r="AM66" i="30"/>
  <c r="RL66" i="30"/>
  <c r="QK66" i="30"/>
  <c r="PI66" i="30"/>
  <c r="LG66" i="30"/>
  <c r="DP66" i="30"/>
  <c r="LZ66" i="30"/>
  <c r="EH66" i="30"/>
  <c r="OX66" i="30"/>
  <c r="LA66" i="30"/>
  <c r="Q66" i="30"/>
  <c r="EP66" i="30"/>
  <c r="QJ66" i="30"/>
  <c r="GX66" i="30"/>
  <c r="BE66" i="30"/>
  <c r="JN66" i="30"/>
  <c r="OJ66" i="30"/>
  <c r="MF66" i="30"/>
  <c r="BQ66" i="30"/>
  <c r="LM66" i="30"/>
  <c r="FB66" i="30"/>
  <c r="H66" i="30"/>
  <c r="IC66" i="30"/>
  <c r="BR66" i="30"/>
  <c r="LN66" i="30"/>
  <c r="LE66" i="30"/>
  <c r="NZ66" i="30"/>
  <c r="FD66" i="30"/>
  <c r="BW66" i="30"/>
  <c r="LS66" i="30"/>
  <c r="PW66" i="30"/>
  <c r="OF66" i="30"/>
  <c r="MQ66" i="30"/>
  <c r="KY66" i="30"/>
  <c r="JE66" i="30"/>
  <c r="HJ66" i="30"/>
  <c r="FP66" i="30"/>
  <c r="NH66" i="30"/>
  <c r="AC66" i="30"/>
  <c r="AT66" i="30"/>
  <c r="QT66" i="30"/>
  <c r="HX66" i="30"/>
  <c r="EQ66" i="30"/>
  <c r="DI66" i="30"/>
  <c r="AX66" i="30"/>
  <c r="RQ66" i="30"/>
  <c r="QH66" i="30"/>
  <c r="PD66" i="30"/>
  <c r="OA66" i="30"/>
  <c r="MV66" i="30"/>
  <c r="LD66" i="30"/>
  <c r="OD66" i="30"/>
  <c r="FA66" i="30"/>
  <c r="IL66" i="30"/>
  <c r="CB66" i="30"/>
  <c r="LX66" i="30"/>
  <c r="IQ66" i="30"/>
  <c r="LI66" i="30"/>
  <c r="IX66" i="30"/>
  <c r="GN66" i="30"/>
  <c r="EU66" i="30"/>
  <c r="DA66" i="30"/>
  <c r="BF66" i="30"/>
  <c r="RV66" i="30"/>
  <c r="QV66" i="30"/>
  <c r="GY66" i="30"/>
  <c r="IN66" i="30"/>
  <c r="K66" i="30"/>
  <c r="NP66" i="30"/>
  <c r="GB66" i="30"/>
  <c r="JF66" i="30"/>
  <c r="EV66" i="30"/>
  <c r="NV66" i="30"/>
  <c r="GT66" i="30"/>
  <c r="BD66" i="30"/>
  <c r="RU66" i="30"/>
  <c r="FK66" i="30"/>
  <c r="LR66" i="30"/>
  <c r="LY66" i="30"/>
  <c r="CW66" i="30"/>
  <c r="MS66" i="30"/>
  <c r="GH66" i="30"/>
  <c r="AN66" i="30"/>
  <c r="JI66" i="30"/>
  <c r="CX66" i="30"/>
  <c r="MT66" i="30"/>
  <c r="NQ66" i="30"/>
  <c r="PF66" i="30"/>
  <c r="GJ66" i="30"/>
  <c r="DC66" i="30"/>
  <c r="AB66" i="30"/>
  <c r="RG66" i="30"/>
  <c r="PX66" i="30"/>
  <c r="OI66" i="30"/>
  <c r="ND66" i="30"/>
  <c r="LQ66" i="30"/>
  <c r="JV66" i="30"/>
  <c r="IB66" i="30"/>
  <c r="NT66" i="30"/>
  <c r="L66" i="30"/>
  <c r="DF66" i="30"/>
  <c r="RZ66" i="30"/>
  <c r="JD66" i="30"/>
  <c r="FW66" i="30"/>
  <c r="FU66" i="30"/>
  <c r="DJ66" i="30"/>
  <c r="AZ66" i="30"/>
  <c r="RS66" i="30"/>
  <c r="QR66" i="30"/>
  <c r="PQ66" i="30"/>
  <c r="OL66" i="30"/>
  <c r="NG66" i="30"/>
  <c r="KQ66" i="30"/>
  <c r="HM66" i="30"/>
  <c r="KX66" i="30"/>
  <c r="DH66" i="30"/>
  <c r="T66" i="30"/>
  <c r="JW66" i="30"/>
  <c r="NK66" i="30"/>
  <c r="LJ66" i="30"/>
  <c r="IZ66" i="30"/>
  <c r="HG66" i="30"/>
  <c r="FM66" i="30"/>
  <c r="DR66" i="30"/>
  <c r="BX66" i="30"/>
  <c r="DG66" i="30"/>
  <c r="HO66" i="30"/>
  <c r="AE66" i="30"/>
  <c r="JP66" i="30"/>
  <c r="CN66" i="30"/>
  <c r="CU66" i="30"/>
  <c r="HL66" i="30"/>
  <c r="JT66" i="30"/>
  <c r="CF66" i="30"/>
  <c r="PH66" i="30"/>
  <c r="KZ66" i="30"/>
  <c r="QU66" i="30"/>
  <c r="BV66" i="30"/>
  <c r="FC66" i="30"/>
  <c r="HD66" i="30"/>
  <c r="EC66" i="30"/>
  <c r="NY66" i="30"/>
  <c r="HN66" i="30"/>
  <c r="AR66" i="30"/>
  <c r="KO66" i="30"/>
  <c r="ED66" i="30"/>
  <c r="E66" i="30"/>
  <c r="N66" i="30"/>
  <c r="QL66" i="30"/>
  <c r="HP66" i="30"/>
  <c r="EI66" i="30"/>
  <c r="CS66" i="30"/>
  <c r="AD66" i="30"/>
  <c r="RH66" i="30"/>
  <c r="PY66" i="30"/>
  <c r="OT66" i="30"/>
  <c r="NO66" i="30"/>
  <c r="MH66" i="30"/>
  <c r="KN66" i="30"/>
  <c r="KA66" i="30"/>
  <c r="CG66" i="30"/>
  <c r="FR66" i="30"/>
  <c r="AL66" i="30"/>
  <c r="KJ66" i="30"/>
  <c r="HC66" i="30"/>
  <c r="IG66" i="30"/>
  <c r="FV66" i="30"/>
  <c r="DL66" i="30"/>
  <c r="BS66" i="30"/>
  <c r="R66" i="30"/>
  <c r="RC66" i="30"/>
  <c r="QB66" i="30"/>
  <c r="OY66" i="30"/>
  <c r="GI66" i="30"/>
  <c r="JY66" i="30"/>
  <c r="NJ66" i="30"/>
  <c r="EN66" i="30"/>
  <c r="BG66" i="30"/>
  <c r="LC66" i="30"/>
  <c r="PA66" i="30"/>
  <c r="NL66" i="30"/>
  <c r="LL66" i="30"/>
  <c r="JS66" i="30"/>
  <c r="HY66" i="30"/>
  <c r="GD66" i="30"/>
  <c r="EJ66" i="30"/>
  <c r="DW66" i="30"/>
  <c r="P66" i="30"/>
  <c r="FG66" i="30"/>
  <c r="QZ66" i="30"/>
  <c r="MJ66" i="30"/>
  <c r="G66" i="30"/>
  <c r="JK66" i="30"/>
  <c r="BO66" i="30"/>
  <c r="MB66" i="30"/>
  <c r="EZ66" i="30"/>
  <c r="HS66" i="30"/>
  <c r="PS66" i="30"/>
  <c r="RE66" i="30"/>
  <c r="QD66" i="30"/>
  <c r="DQ66" i="30"/>
  <c r="D66" i="30"/>
  <c r="FI66" i="30"/>
  <c r="PE66" i="30"/>
  <c r="IT66" i="30"/>
  <c r="BY66" i="30"/>
  <c r="LU66" i="30"/>
  <c r="FJ66" i="30"/>
  <c r="X66" i="30"/>
  <c r="CH66" i="30"/>
  <c r="RR66" i="30"/>
  <c r="IV66" i="30"/>
  <c r="FO66" i="30"/>
  <c r="FE66" i="30"/>
  <c r="CT66" i="30"/>
  <c r="AG66" i="30"/>
  <c r="RI66" i="30"/>
  <c r="QI66" i="30"/>
  <c r="PG66" i="30"/>
  <c r="OB66" i="30"/>
  <c r="MW66" i="30"/>
  <c r="FS66" i="30"/>
  <c r="ES66" i="30"/>
  <c r="ID66" i="30"/>
  <c r="BT66" i="30"/>
  <c r="LP66" i="30"/>
  <c r="II66" i="30"/>
  <c r="KS66" i="30"/>
  <c r="IH66" i="30"/>
  <c r="FX66" i="30"/>
  <c r="EE66" i="30"/>
  <c r="CK66" i="30"/>
  <c r="AO66" i="30"/>
  <c r="RM66" i="30"/>
  <c r="QM66" i="30"/>
  <c r="CA66" i="30"/>
  <c r="MK66" i="30"/>
  <c r="OP66" i="30"/>
  <c r="FT66" i="30"/>
  <c r="CM66" i="30"/>
  <c r="MI66" i="30"/>
  <c r="QO66" i="30"/>
  <c r="PB66" i="30"/>
  <c r="NM66" i="30"/>
  <c r="ME66" i="30"/>
  <c r="KK66" i="30"/>
  <c r="IP66" i="30"/>
  <c r="GV66" i="30"/>
  <c r="EM66" i="30"/>
  <c r="IK66" i="30"/>
  <c r="KE66" i="30"/>
  <c r="HW66" i="30"/>
  <c r="IE66" i="30"/>
  <c r="QX66" i="30"/>
  <c r="BA66" i="30"/>
  <c r="GM66" i="30"/>
  <c r="AJ66" i="30"/>
  <c r="OC66" i="30"/>
  <c r="JM66" i="30"/>
  <c r="OZ66" i="30"/>
  <c r="PU66" i="30"/>
  <c r="EA66" i="30"/>
  <c r="V66" i="30"/>
  <c r="M66" i="30"/>
  <c r="GO66" i="30"/>
  <c r="Y66" i="30"/>
  <c r="JZ66" i="30"/>
  <c r="DE66" i="30"/>
  <c r="NA66" i="30"/>
  <c r="GP66" i="30"/>
  <c r="BI66" i="30"/>
  <c r="ET66" i="30"/>
  <c r="AA66" i="30"/>
  <c r="KB66" i="30"/>
  <c r="GU66" i="30"/>
  <c r="HQ66" i="30"/>
  <c r="FF66" i="30"/>
  <c r="CV66" i="30"/>
  <c r="BC66" i="30"/>
  <c r="RT66" i="30"/>
  <c r="QS66" i="30"/>
  <c r="PR66" i="30"/>
  <c r="OM66" i="30"/>
  <c r="BK66" i="30"/>
  <c r="HE66" i="30"/>
  <c r="KP66" i="30"/>
  <c r="CZ66" i="30"/>
  <c r="J66" i="30"/>
  <c r="JO66" i="30"/>
  <c r="MY66" i="30"/>
  <c r="KT66" i="30"/>
  <c r="IJ66" i="30"/>
  <c r="GQ66" i="30"/>
  <c r="EW66" i="30"/>
  <c r="DB66" i="30"/>
  <c r="BH66" i="30"/>
  <c r="RW66" i="30"/>
  <c r="CQ66" i="30"/>
  <c r="OW66" i="30"/>
  <c r="PV66" i="30"/>
  <c r="GZ66" i="30"/>
  <c r="DS66" i="30"/>
  <c r="BM66" i="30"/>
  <c r="RY66" i="30"/>
  <c r="QP66" i="30"/>
  <c r="PC66" i="30"/>
  <c r="NX66" i="30"/>
  <c r="MU66" i="30"/>
  <c r="LB66" i="30"/>
  <c r="JH66" i="30"/>
  <c r="Z66" i="30"/>
  <c r="BZ66" i="30"/>
  <c r="EO66" i="30"/>
  <c r="PZ66" i="30"/>
  <c r="AU66" i="30"/>
  <c r="PL66" i="30"/>
  <c r="KW66" i="30"/>
  <c r="LK66" i="30"/>
  <c r="KI66" i="30"/>
  <c r="IU66" i="30"/>
  <c r="HB66" i="30"/>
  <c r="FY66" i="30"/>
  <c r="HH66" i="30"/>
  <c r="PO66" i="30"/>
  <c r="LW66" i="30"/>
  <c r="AS66" i="30"/>
  <c r="HU66" i="30"/>
  <c r="BJ66" i="30"/>
  <c r="LF66" i="30"/>
  <c r="EK66" i="30"/>
  <c r="OG66" i="30"/>
  <c r="HV66" i="30"/>
  <c r="DU66" i="30"/>
  <c r="HF66" i="30"/>
  <c r="BL66" i="30"/>
  <c r="LH66" i="30"/>
  <c r="IA66" i="30"/>
  <c r="KC66" i="30"/>
  <c r="HR66" i="30"/>
  <c r="FH66" i="30"/>
  <c r="DO66" i="30"/>
  <c r="BU66" i="30"/>
  <c r="S66" i="30"/>
  <c r="RD66" i="30"/>
  <c r="QC66" i="30"/>
  <c r="RX66" i="30"/>
  <c r="JQ66" i="30"/>
  <c r="NB66" i="30"/>
  <c r="EF66" i="30"/>
  <c r="AY66" i="30"/>
  <c r="KU66" i="30"/>
  <c r="OQ66" i="30"/>
  <c r="MZ66" i="30"/>
  <c r="KV66" i="30"/>
  <c r="JC66" i="30"/>
  <c r="HI66" i="30"/>
  <c r="FN66" i="30"/>
  <c r="DT66" i="30"/>
  <c r="QE66" i="30"/>
  <c r="AK66" i="30"/>
  <c r="BB66" i="30"/>
  <c r="RB66" i="30"/>
  <c r="IF66" i="30"/>
  <c r="EY66" i="30"/>
  <c r="DY66" i="30"/>
  <c r="BN66" i="30"/>
  <c r="SA66" i="30"/>
  <c r="QQ66" i="30"/>
  <c r="PP66" i="30"/>
  <c r="OK66" i="30"/>
  <c r="NF66" i="30"/>
  <c r="LT66" i="30"/>
  <c r="RF66" i="30"/>
  <c r="LV66" i="30"/>
  <c r="NU66" i="30"/>
  <c r="GC66" i="30"/>
  <c r="MM66" i="30"/>
  <c r="NW66" i="30"/>
  <c r="EL66" i="30"/>
  <c r="HA66" i="30"/>
  <c r="RK66" i="30"/>
  <c r="RO66" i="30"/>
  <c r="ER66" i="30"/>
  <c r="CJ66" i="30"/>
  <c r="CC66" i="30"/>
  <c r="JX66" i="30"/>
  <c r="I66" i="30"/>
  <c r="AF66" i="30"/>
  <c r="JA66" i="30"/>
  <c r="CP66" i="30"/>
  <c r="ML66" i="30"/>
  <c r="FQ66" i="30"/>
  <c r="PM66" i="30"/>
  <c r="JB66" i="30"/>
  <c r="GG66" i="30"/>
  <c r="JR66" i="30"/>
  <c r="CR66" i="30"/>
  <c r="MN66" i="30"/>
  <c r="JG66" i="30"/>
  <c r="MO66" i="30"/>
  <c r="KD66" i="30"/>
  <c r="HT66" i="30"/>
  <c r="GA66" i="30"/>
  <c r="EG66" i="30"/>
  <c r="CL66" i="30"/>
  <c r="AQ66" i="30"/>
  <c r="RN66" i="30"/>
  <c r="PJ66" i="30"/>
  <c r="MC66" i="30"/>
  <c r="OH66" i="30"/>
  <c r="FL66" i="30"/>
  <c r="CE66" i="30"/>
  <c r="MA66" i="30"/>
  <c r="QF66" i="30"/>
  <c r="OR66" i="30"/>
  <c r="NC66" i="30"/>
  <c r="LO66" i="30"/>
  <c r="JU66" i="30"/>
  <c r="HZ66" i="30"/>
  <c r="GF66" i="30"/>
  <c r="QN66" i="30"/>
  <c r="W66" i="30"/>
  <c r="DN66" i="30"/>
  <c r="F66" i="30"/>
  <c r="JL66" i="30"/>
  <c r="GE66" i="30"/>
  <c r="GK66" i="30"/>
  <c r="DZ66" i="30"/>
  <c r="BP66" i="30"/>
  <c r="O66" i="30"/>
  <c r="RA66" i="30"/>
  <c r="QA66" i="30"/>
  <c r="OV66" i="30"/>
  <c r="NS66" i="30"/>
  <c r="ON66" i="30"/>
  <c r="RJ66" i="30"/>
  <c r="CD66" i="30"/>
  <c r="OU66" i="30"/>
  <c r="NI66" i="30"/>
  <c r="MR66" i="30"/>
  <c r="NR66" i="30"/>
  <c r="PK66" i="30"/>
  <c r="IO66" i="30"/>
  <c r="DM66" i="30"/>
  <c r="CY66" i="30"/>
  <c r="IY66" i="30"/>
  <c r="QY66" i="30"/>
  <c r="JJ66" i="30"/>
  <c r="NE66" i="30"/>
  <c r="C6" i="23"/>
  <c r="G55" i="23"/>
  <c r="M44" i="35"/>
  <c r="K97" i="23"/>
  <c r="L97" i="23" s="1"/>
  <c r="O97" i="23" s="1"/>
  <c r="C35" i="23" s="1"/>
  <c r="K96" i="23"/>
  <c r="L96" i="23" s="1"/>
  <c r="O96" i="23" s="1"/>
  <c r="C34" i="23" s="1"/>
  <c r="M38" i="35"/>
  <c r="G30" i="17"/>
  <c r="M26" i="35"/>
  <c r="C20" i="23"/>
  <c r="G69" i="23"/>
  <c r="C16" i="23"/>
  <c r="G65" i="23"/>
  <c r="G8" i="17"/>
  <c r="W8" i="17" s="1"/>
  <c r="AS8" i="17" s="1"/>
  <c r="L42" i="35"/>
  <c r="S22" i="24"/>
  <c r="T22" i="24" s="1"/>
  <c r="L44" i="35"/>
  <c r="L34" i="35"/>
  <c r="K99" i="23"/>
  <c r="L99" i="23" s="1"/>
  <c r="O99" i="23" s="1"/>
  <c r="C37" i="23" s="1"/>
  <c r="K95" i="23"/>
  <c r="L95" i="23" s="1"/>
  <c r="O95" i="23" s="1"/>
  <c r="C33" i="23" s="1"/>
  <c r="L39" i="35"/>
  <c r="I88" i="23"/>
  <c r="C29" i="23" s="1"/>
  <c r="L25" i="35"/>
  <c r="G59" i="23"/>
  <c r="M29" i="35"/>
  <c r="K98" i="23"/>
  <c r="L98" i="23" s="1"/>
  <c r="O98" i="23" s="1"/>
  <c r="C36" i="23" s="1"/>
  <c r="K94" i="23"/>
  <c r="L94" i="23" s="1"/>
  <c r="O94" i="23" s="1"/>
  <c r="C32" i="23" s="1"/>
  <c r="G21" i="5"/>
  <c r="L29" i="35"/>
  <c r="L26" i="35"/>
  <c r="N42" i="35"/>
  <c r="V9" i="24"/>
  <c r="V23" i="24"/>
  <c r="C15" i="23"/>
  <c r="G9" i="15" s="1"/>
  <c r="W9" i="15" s="1"/>
  <c r="AS9" i="15" s="1"/>
  <c r="F31" i="17"/>
  <c r="G31" i="17" s="1"/>
  <c r="W31" i="17" s="1"/>
  <c r="V26" i="24"/>
  <c r="V10" i="24"/>
  <c r="V7" i="24"/>
  <c r="V14" i="24"/>
  <c r="N27" i="35"/>
  <c r="N37" i="35"/>
  <c r="N32" i="35"/>
  <c r="J25" i="24"/>
  <c r="O25" i="24" s="1"/>
  <c r="R25" i="24" s="1"/>
  <c r="S25" i="24" s="1"/>
  <c r="T25" i="24" s="1"/>
  <c r="G22" i="5"/>
  <c r="V19" i="24"/>
  <c r="M37" i="35"/>
  <c r="M34" i="35"/>
  <c r="M27" i="35"/>
  <c r="N40" i="35"/>
  <c r="L37" i="35"/>
  <c r="N35" i="35"/>
  <c r="L32" i="35"/>
  <c r="N30" i="35"/>
  <c r="J11" i="24"/>
  <c r="O11" i="24" s="1"/>
  <c r="R11" i="24" s="1"/>
  <c r="S11" i="24" s="1"/>
  <c r="T11" i="24" s="1"/>
  <c r="J27" i="24"/>
  <c r="O27" i="24" s="1"/>
  <c r="R27" i="24" s="1"/>
  <c r="S27" i="24" s="1"/>
  <c r="T27" i="24" s="1"/>
  <c r="N22" i="35"/>
  <c r="G8" i="13"/>
  <c r="V6" i="24"/>
  <c r="V24" i="24"/>
  <c r="V13" i="24"/>
  <c r="M30" i="35"/>
  <c r="L27" i="35"/>
  <c r="N24" i="35"/>
  <c r="N43" i="35"/>
  <c r="L40" i="35"/>
  <c r="L35" i="35"/>
  <c r="L30" i="35"/>
  <c r="G8" i="10"/>
  <c r="W8" i="10" s="1"/>
  <c r="J13" i="24"/>
  <c r="O13" i="24" s="1"/>
  <c r="R13" i="24" s="1"/>
  <c r="S13" i="24" s="1"/>
  <c r="T13" i="24" s="1"/>
  <c r="J19" i="24"/>
  <c r="O19" i="24" s="1"/>
  <c r="R19" i="24" s="1"/>
  <c r="S19" i="24" s="1"/>
  <c r="T19" i="24" s="1"/>
  <c r="N23" i="35"/>
  <c r="V18" i="24"/>
  <c r="V8" i="24"/>
  <c r="N28" i="35"/>
  <c r="L24" i="35"/>
  <c r="L43" i="35"/>
  <c r="N38" i="35"/>
  <c r="N33" i="35"/>
  <c r="G47" i="13"/>
  <c r="V12" i="24"/>
  <c r="M36" i="35"/>
  <c r="L28" i="35"/>
  <c r="N25" i="35"/>
  <c r="N41" i="35"/>
  <c r="L38" i="35"/>
  <c r="N36" i="35"/>
  <c r="L33" i="35"/>
  <c r="J10" i="24"/>
  <c r="O10" i="24" s="1"/>
  <c r="R10" i="24" s="1"/>
  <c r="S10" i="24" s="1"/>
  <c r="T10" i="24" s="1"/>
  <c r="V27" i="24"/>
  <c r="V17" i="24"/>
  <c r="M42" i="35"/>
  <c r="N29" i="35"/>
  <c r="M25" i="35"/>
  <c r="L41" i="35"/>
  <c r="L36" i="35"/>
  <c r="N31" i="35"/>
  <c r="G24" i="10"/>
  <c r="W24" i="10" s="1"/>
  <c r="J18" i="24"/>
  <c r="O18" i="24" s="1"/>
  <c r="R18" i="24" s="1"/>
  <c r="S18" i="24" s="1"/>
  <c r="T18" i="24" s="1"/>
  <c r="V21" i="24"/>
  <c r="N26" i="35"/>
  <c r="N44" i="35"/>
  <c r="N39" i="35"/>
  <c r="G40" i="10"/>
  <c r="W40" i="10" s="1"/>
  <c r="J20" i="24"/>
  <c r="O20" i="24" s="1"/>
  <c r="R20" i="24" s="1"/>
  <c r="S20" i="24" s="1"/>
  <c r="T20" i="24" s="1"/>
  <c r="K37" i="35"/>
  <c r="J12" i="24"/>
  <c r="O12" i="24" s="1"/>
  <c r="R12" i="24" s="1"/>
  <c r="S12" i="24" s="1"/>
  <c r="T12" i="24" s="1"/>
  <c r="AF105" i="31"/>
  <c r="AZ105" i="31"/>
  <c r="BT105" i="31"/>
  <c r="CN105" i="31"/>
  <c r="DH105" i="31"/>
  <c r="EV105" i="31"/>
  <c r="FP105" i="31"/>
  <c r="GJ105" i="31"/>
  <c r="HD105" i="31"/>
  <c r="HX105" i="31"/>
  <c r="IR105" i="31"/>
  <c r="JL105" i="31"/>
  <c r="KF105" i="31"/>
  <c r="KZ105" i="31"/>
  <c r="LT105" i="31"/>
  <c r="MN105" i="31"/>
  <c r="NH105" i="31"/>
  <c r="OB105" i="31"/>
  <c r="OV105" i="31"/>
  <c r="PP105" i="31"/>
  <c r="QJ105" i="31"/>
  <c r="RD105" i="31"/>
  <c r="C88" i="31"/>
  <c r="C93" i="30"/>
  <c r="C95" i="31"/>
  <c r="C99" i="31"/>
  <c r="FC71" i="30"/>
  <c r="RU71" i="30"/>
  <c r="J71" i="30"/>
  <c r="C98" i="31"/>
  <c r="C94" i="30"/>
  <c r="NG69" i="28"/>
  <c r="RH69" i="28"/>
  <c r="GZ69" i="28"/>
  <c r="JC69" i="28"/>
  <c r="AK69" i="28"/>
  <c r="QY69" i="28"/>
  <c r="LJ69" i="28"/>
  <c r="IX69" i="28"/>
  <c r="QC69" i="28"/>
  <c r="JA69" i="28"/>
  <c r="EM69" i="28"/>
  <c r="GX69" i="28"/>
  <c r="PJ69" i="28"/>
  <c r="IR69" i="28"/>
  <c r="AU69" i="28"/>
  <c r="PB69" i="28"/>
  <c r="DZ69" i="28"/>
  <c r="BI69" i="28"/>
  <c r="QP69" i="28"/>
  <c r="LB69" i="28"/>
  <c r="DI69" i="28"/>
  <c r="EI69" i="28"/>
  <c r="KV69" i="28"/>
  <c r="KH69" i="28"/>
  <c r="GI69" i="28"/>
  <c r="X69" i="28"/>
  <c r="OP69" i="28"/>
  <c r="G69" i="28"/>
  <c r="HL69" i="28"/>
  <c r="LQ69" i="28"/>
  <c r="FS69" i="28"/>
  <c r="NC69" i="28"/>
  <c r="DU69" i="28"/>
  <c r="HD69" i="28"/>
  <c r="BM69" i="28"/>
  <c r="LC69" i="28"/>
  <c r="CS69" i="28"/>
  <c r="MA69" i="28"/>
  <c r="HA69" i="28"/>
  <c r="DS65" i="28"/>
  <c r="PI65" i="28"/>
  <c r="PM65" i="28"/>
  <c r="IB65" i="28"/>
  <c r="NJ65" i="28"/>
  <c r="OW65" i="28"/>
  <c r="FT65" i="28"/>
  <c r="GI65" i="28"/>
  <c r="GO65" i="28"/>
  <c r="NT65" i="28"/>
  <c r="PH65" i="28"/>
  <c r="NK65" i="28"/>
  <c r="CH65" i="28"/>
  <c r="AH65" i="28"/>
  <c r="RY65" i="28"/>
  <c r="QU65" i="28"/>
  <c r="LF65" i="28"/>
  <c r="NV65" i="28"/>
  <c r="AY65" i="28"/>
  <c r="JQ65" i="28"/>
  <c r="KM65" i="28"/>
  <c r="AX65" i="28"/>
  <c r="DT65" i="28"/>
  <c r="MX65" i="28"/>
  <c r="FR71" i="30"/>
  <c r="RJ71" i="30"/>
  <c r="GL71" i="30"/>
  <c r="C85" i="31"/>
  <c r="C94" i="31"/>
  <c r="C52" i="30"/>
  <c r="HE69" i="28"/>
  <c r="QK69" i="28"/>
  <c r="N69" i="28"/>
  <c r="BV69" i="28"/>
  <c r="LW69" i="28"/>
  <c r="QI69" i="28"/>
  <c r="MY69" i="28"/>
  <c r="PD69" i="28"/>
  <c r="NI69" i="28"/>
  <c r="RT69" i="28"/>
  <c r="NO69" i="28"/>
  <c r="OM69" i="28"/>
  <c r="QF69" i="28"/>
  <c r="RU69" i="28"/>
  <c r="BW69" i="28"/>
  <c r="NT69" i="28"/>
  <c r="MO69" i="28"/>
  <c r="RK69" i="28"/>
  <c r="EX69" i="28"/>
  <c r="OD69" i="28"/>
  <c r="HI69" i="28"/>
  <c r="AC69" i="28"/>
  <c r="K69" i="28"/>
  <c r="FX69" i="28"/>
  <c r="IK69" i="28"/>
  <c r="DG69" i="28"/>
  <c r="RC69" i="28"/>
  <c r="NJ69" i="28"/>
  <c r="EN69" i="28"/>
  <c r="EZ69" i="28"/>
  <c r="JU69" i="28"/>
  <c r="CK69" i="28"/>
  <c r="LN69" i="28"/>
  <c r="AM69" i="28"/>
  <c r="CF69" i="28"/>
  <c r="GH69" i="28"/>
  <c r="IQ69" i="28"/>
  <c r="M69" i="28"/>
  <c r="KU69" i="28"/>
  <c r="GJ65" i="28"/>
  <c r="GZ65" i="28"/>
  <c r="HH65" i="28"/>
  <c r="MP65" i="28"/>
  <c r="BB65" i="28"/>
  <c r="MK65" i="28"/>
  <c r="RA65" i="28"/>
  <c r="FC65" i="28"/>
  <c r="HD65" i="28"/>
  <c r="ND65" i="28"/>
  <c r="MV65" i="28"/>
  <c r="KY65" i="28"/>
  <c r="V65" i="28"/>
  <c r="KZ65" i="28"/>
  <c r="NM65" i="28"/>
  <c r="OI65" i="28"/>
  <c r="JZ65" i="28"/>
  <c r="DZ65" i="28"/>
  <c r="MH65" i="28"/>
  <c r="FY65" i="28"/>
  <c r="IA65" i="28"/>
  <c r="R65" i="28"/>
  <c r="BH65" i="28"/>
  <c r="DF71" i="30"/>
  <c r="EK71" i="30"/>
  <c r="C97" i="31"/>
  <c r="AP105" i="31"/>
  <c r="BJ105" i="31"/>
  <c r="CD105" i="31"/>
  <c r="CX105" i="31"/>
  <c r="DR105" i="31"/>
  <c r="EB105" i="31"/>
  <c r="EL105" i="31"/>
  <c r="FF105" i="31"/>
  <c r="FZ105" i="31"/>
  <c r="GT105" i="31"/>
  <c r="HN105" i="31"/>
  <c r="IH105" i="31"/>
  <c r="JB105" i="31"/>
  <c r="JV105" i="31"/>
  <c r="KP105" i="31"/>
  <c r="LJ105" i="31"/>
  <c r="MD105" i="31"/>
  <c r="MX105" i="31"/>
  <c r="NR105" i="31"/>
  <c r="OL105" i="31"/>
  <c r="PF105" i="31"/>
  <c r="PZ105" i="31"/>
  <c r="QT105" i="31"/>
  <c r="RN105" i="31"/>
  <c r="RX105" i="31"/>
  <c r="OK71" i="30"/>
  <c r="RP71" i="30"/>
  <c r="PA71" i="30"/>
  <c r="NT71" i="30"/>
  <c r="PH71" i="30"/>
  <c r="OB71" i="30"/>
  <c r="QR71" i="30"/>
  <c r="AP71" i="30"/>
  <c r="DZ71" i="30"/>
  <c r="LD71" i="30"/>
  <c r="FF71" i="30"/>
  <c r="JX71" i="30"/>
  <c r="HZ71" i="30"/>
  <c r="IX71" i="30"/>
  <c r="AJ71" i="30"/>
  <c r="EB71" i="30"/>
  <c r="KV71" i="30"/>
  <c r="FW71" i="30"/>
  <c r="PS71" i="30"/>
  <c r="GO71" i="30"/>
  <c r="QK71" i="30"/>
  <c r="HF71" i="30"/>
  <c r="RB71" i="30"/>
  <c r="HW71" i="30"/>
  <c r="RS71" i="30"/>
  <c r="IN71" i="30"/>
  <c r="FE71" i="30"/>
  <c r="NM71" i="30"/>
  <c r="JP71" i="30"/>
  <c r="HK71" i="30"/>
  <c r="RG71" i="30"/>
  <c r="IC71" i="30"/>
  <c r="RY71" i="30"/>
  <c r="IT71" i="30"/>
  <c r="O71" i="30"/>
  <c r="JK71" i="30"/>
  <c r="AF71" i="30"/>
  <c r="KB71" i="30"/>
  <c r="GS71" i="30"/>
  <c r="IH71" i="30"/>
  <c r="DL71" i="30"/>
  <c r="IY71" i="30"/>
  <c r="U71" i="30"/>
  <c r="QW71" i="30"/>
  <c r="GT71" i="30"/>
  <c r="RD71" i="30"/>
  <c r="PX71" i="30"/>
  <c r="MN71" i="30"/>
  <c r="AH71" i="30"/>
  <c r="QJ71" i="30"/>
  <c r="RT71" i="30"/>
  <c r="NH71" i="30"/>
  <c r="OR71" i="30"/>
  <c r="GN71" i="30"/>
  <c r="QH71" i="30"/>
  <c r="QG71" i="30"/>
  <c r="RN71" i="30"/>
  <c r="AY71" i="30"/>
  <c r="KU71" i="30"/>
  <c r="BQ71" i="30"/>
  <c r="LM71" i="30"/>
  <c r="CH71" i="30"/>
  <c r="MD71" i="30"/>
  <c r="CY71" i="30"/>
  <c r="MU71" i="30"/>
  <c r="DP71" i="30"/>
  <c r="AG71" i="30"/>
  <c r="KC71" i="30"/>
  <c r="MH71" i="30"/>
  <c r="CM71" i="30"/>
  <c r="MI71" i="30"/>
  <c r="DE71" i="30"/>
  <c r="NA71" i="30"/>
  <c r="DV71" i="30"/>
  <c r="NR71" i="30"/>
  <c r="EM71" i="30"/>
  <c r="OI71" i="30"/>
  <c r="FD71" i="30"/>
  <c r="BU71" i="30"/>
  <c r="LQ71" i="30"/>
  <c r="RV71" i="30"/>
  <c r="EA71" i="30"/>
  <c r="NW71" i="30"/>
  <c r="GV71" i="30"/>
  <c r="NU71" i="30"/>
  <c r="DR71" i="30"/>
  <c r="NL71" i="30"/>
  <c r="FP71" i="30"/>
  <c r="KN71" i="30"/>
  <c r="BX71" i="30"/>
  <c r="LL71" i="30"/>
  <c r="KF71" i="30"/>
  <c r="QB71" i="30"/>
  <c r="S71" i="30"/>
  <c r="NG71" i="30"/>
  <c r="HU71" i="30"/>
  <c r="BB71" i="30"/>
  <c r="OP71" i="30"/>
  <c r="JC71" i="30"/>
  <c r="CJ71" i="30"/>
  <c r="CS71" i="30"/>
  <c r="JN71" i="30"/>
  <c r="BG71" i="30"/>
  <c r="OU71" i="30"/>
  <c r="JI71" i="30"/>
  <c r="CP71" i="30"/>
  <c r="QD71" i="30"/>
  <c r="KQ71" i="30"/>
  <c r="DX71" i="30"/>
  <c r="EG71" i="30"/>
  <c r="DJ71" i="30"/>
  <c r="CU71" i="30"/>
  <c r="QI71" i="30"/>
  <c r="IK71" i="30"/>
  <c r="F71" i="30"/>
  <c r="JB71" i="30"/>
  <c r="W71" i="30"/>
  <c r="JS71" i="30"/>
  <c r="AN71" i="30"/>
  <c r="KJ71" i="30"/>
  <c r="HA71" i="30"/>
  <c r="HB71" i="30"/>
  <c r="QQ71" i="30"/>
  <c r="RZ71" i="30"/>
  <c r="GC71" i="30"/>
  <c r="PN71" i="30"/>
  <c r="IA71" i="30"/>
  <c r="JJ71" i="30"/>
  <c r="KR71" i="30"/>
  <c r="AC71" i="30"/>
  <c r="IO71" i="30"/>
  <c r="HD71" i="30"/>
  <c r="BZ71" i="30"/>
  <c r="BI71" i="30"/>
  <c r="BV71" i="30"/>
  <c r="CN71" i="30"/>
  <c r="HR71" i="30"/>
  <c r="QN71" i="30"/>
  <c r="QF71" i="30"/>
  <c r="PQ71" i="30"/>
  <c r="RH71" i="30"/>
  <c r="EJ71" i="30"/>
  <c r="IR71" i="30"/>
  <c r="AR71" i="30"/>
  <c r="QP71" i="30"/>
  <c r="HC71" i="30"/>
  <c r="AK71" i="30"/>
  <c r="NY71" i="30"/>
  <c r="IL71" i="30"/>
  <c r="BS71" i="30"/>
  <c r="PG71" i="30"/>
  <c r="JT71" i="30"/>
  <c r="IW71" i="30"/>
  <c r="PZ71" i="30"/>
  <c r="IQ71" i="30"/>
  <c r="BY71" i="30"/>
  <c r="PM71" i="30"/>
  <c r="JZ71" i="30"/>
  <c r="DG71" i="30"/>
  <c r="QU71" i="30"/>
  <c r="LH71" i="30"/>
  <c r="KK71" i="30"/>
  <c r="MX71" i="30"/>
  <c r="KE71" i="30"/>
  <c r="DM71" i="30"/>
  <c r="NI71" i="30"/>
  <c r="ED71" i="30"/>
  <c r="NZ71" i="30"/>
  <c r="EU71" i="30"/>
  <c r="OQ71" i="30"/>
  <c r="FL71" i="30"/>
  <c r="CC71" i="30"/>
  <c r="LY71" i="30"/>
  <c r="CF71" i="30"/>
  <c r="RI71" i="30"/>
  <c r="P71" i="30"/>
  <c r="OE71" i="30"/>
  <c r="DQ71" i="30"/>
  <c r="IS71" i="30"/>
  <c r="KA71" i="30"/>
  <c r="KT71" i="30"/>
  <c r="BK71" i="30"/>
  <c r="GX71" i="30"/>
  <c r="MM71" i="30"/>
  <c r="QC71" i="30"/>
  <c r="RM71" i="30"/>
  <c r="D71" i="30"/>
  <c r="PT71" i="30"/>
  <c r="OZ71" i="30"/>
  <c r="MV71" i="30"/>
  <c r="QX71" i="30"/>
  <c r="FH71" i="30"/>
  <c r="CV71" i="30"/>
  <c r="JO71" i="30"/>
  <c r="JA71" i="30"/>
  <c r="FZ71" i="30"/>
  <c r="FK71" i="30"/>
  <c r="EV71" i="30"/>
  <c r="HQ71" i="30"/>
  <c r="ER71" i="30"/>
  <c r="QA71" i="30"/>
  <c r="OG71" i="30"/>
  <c r="ML71" i="30"/>
  <c r="LW71" i="30"/>
  <c r="IV71" i="30"/>
  <c r="PI71" i="30"/>
  <c r="FG71" i="30"/>
  <c r="CG71" i="30"/>
  <c r="PU71" i="30"/>
  <c r="KH71" i="30"/>
  <c r="DO71" i="30"/>
  <c r="RC71" i="30"/>
  <c r="LP71" i="30"/>
  <c r="KS71" i="30"/>
  <c r="GU71" i="30"/>
  <c r="DW71" i="30"/>
  <c r="EI71" i="30"/>
  <c r="OT71" i="30"/>
  <c r="OH71" i="30"/>
  <c r="MG71" i="30"/>
  <c r="CB71" i="30"/>
  <c r="KM71" i="30"/>
  <c r="PK71" i="30"/>
  <c r="NP71" i="30"/>
  <c r="Z71" i="30"/>
  <c r="IP71" i="30"/>
  <c r="JH71" i="30"/>
  <c r="GF71" i="30"/>
  <c r="OL71" i="30"/>
  <c r="L71" i="30"/>
  <c r="OD71" i="30"/>
  <c r="MA71" i="30"/>
  <c r="KG71" i="30"/>
  <c r="JR71" i="30"/>
  <c r="GQ71" i="30"/>
  <c r="GB71" i="30"/>
  <c r="LI71" i="30"/>
  <c r="AA71" i="30"/>
  <c r="M71" i="30"/>
  <c r="QS71" i="30"/>
  <c r="OX71" i="30"/>
  <c r="NC71" i="30"/>
  <c r="I71" i="30"/>
  <c r="MW71" i="30"/>
  <c r="GM71" i="30"/>
  <c r="ES71" i="30"/>
  <c r="RA71" i="30"/>
  <c r="LN71" i="30"/>
  <c r="GA71" i="30"/>
  <c r="H71" i="30"/>
  <c r="Q71" i="30"/>
  <c r="RE71" i="30"/>
  <c r="LS71" i="30"/>
  <c r="IU71" i="30"/>
  <c r="FA71" i="30"/>
  <c r="DC71" i="30"/>
  <c r="AE71" i="30"/>
  <c r="MB71" i="30"/>
  <c r="LX71" i="30"/>
  <c r="LE71" i="30"/>
  <c r="QT71" i="30"/>
  <c r="JV71" i="30"/>
  <c r="KD71" i="30"/>
  <c r="OV71" i="30"/>
  <c r="DD71" i="30"/>
  <c r="DB71" i="30"/>
  <c r="LR71" i="30"/>
  <c r="HL71" i="30"/>
  <c r="NF71" i="30"/>
  <c r="CE71" i="30"/>
  <c r="E71" i="30"/>
  <c r="RQ71" i="30"/>
  <c r="PV71" i="30"/>
  <c r="OA71" i="30"/>
  <c r="MF71" i="30"/>
  <c r="EP71" i="30"/>
  <c r="GE71" i="30"/>
  <c r="FQ71" i="30"/>
  <c r="FB71" i="30"/>
  <c r="CA71" i="30"/>
  <c r="BL71" i="30"/>
  <c r="FM71" i="30"/>
  <c r="PJ71" i="30"/>
  <c r="MQ71" i="30"/>
  <c r="JQ71" i="30"/>
  <c r="CX71" i="30"/>
  <c r="QL71" i="30"/>
  <c r="KY71" i="30"/>
  <c r="EF71" i="30"/>
  <c r="EO71" i="30"/>
  <c r="CD71" i="30"/>
  <c r="MK71" i="30"/>
  <c r="JL71" i="30"/>
  <c r="GI71" i="30"/>
  <c r="DU71" i="30"/>
  <c r="AV71" i="30"/>
  <c r="JY71" i="30"/>
  <c r="GG71" i="30"/>
  <c r="RX71" i="30"/>
  <c r="CQ71" i="30"/>
  <c r="MZ71" i="30"/>
  <c r="NE71" i="30"/>
  <c r="EZ71" i="30"/>
  <c r="QZ71" i="30"/>
  <c r="CT71" i="30"/>
  <c r="ON71" i="30"/>
  <c r="AB71" i="30"/>
  <c r="BH71" i="30"/>
  <c r="EQ71" i="30"/>
  <c r="EC71" i="30"/>
  <c r="DN71" i="30"/>
  <c r="AM71" i="30"/>
  <c r="X71" i="30"/>
  <c r="DY71" i="30"/>
  <c r="PB71" i="30"/>
  <c r="LC71" i="30"/>
  <c r="KO71" i="30"/>
  <c r="HN71" i="30"/>
  <c r="GY71" i="30"/>
  <c r="GJ71" i="30"/>
  <c r="JE71" i="30"/>
  <c r="AI71" i="30"/>
  <c r="RO71" i="30"/>
  <c r="MC71" i="30"/>
  <c r="GP71" i="30"/>
  <c r="BC71" i="30"/>
  <c r="NK71" i="30"/>
  <c r="HX71" i="30"/>
  <c r="IG71" i="30"/>
  <c r="RF71" i="30"/>
  <c r="ID71" i="30"/>
  <c r="LA71" i="30"/>
  <c r="GZ71" i="30"/>
  <c r="N71" i="30"/>
  <c r="CK71" i="30"/>
  <c r="KP71" i="30"/>
  <c r="IF71" i="30"/>
  <c r="DH71" i="30"/>
  <c r="CL71" i="30"/>
  <c r="LT71" i="30"/>
  <c r="NX71" i="30"/>
  <c r="IZ71" i="30"/>
  <c r="CW71" i="30"/>
  <c r="G71" i="30"/>
  <c r="BM71" i="30"/>
  <c r="JW71" i="30"/>
  <c r="GH71" i="30"/>
  <c r="CR71" i="30"/>
  <c r="IJ71" i="30"/>
  <c r="KW71" i="30"/>
  <c r="RR71" i="30"/>
  <c r="GR71" i="30"/>
  <c r="JF71" i="30"/>
  <c r="BE71" i="30"/>
  <c r="NQ71" i="30"/>
  <c r="AT71" i="30"/>
  <c r="AQ71" i="30"/>
  <c r="GD71" i="30"/>
  <c r="ND71" i="30"/>
  <c r="EH71" i="30"/>
  <c r="OF71" i="30"/>
  <c r="FI71" i="30"/>
  <c r="EE71" i="30"/>
  <c r="GK71" i="30"/>
  <c r="NO71" i="30"/>
  <c r="LF71" i="30"/>
  <c r="HP71" i="30"/>
  <c r="BO71" i="30"/>
  <c r="OO71" i="30"/>
  <c r="CI71" i="30"/>
  <c r="JD71" i="30"/>
  <c r="BW71" i="30"/>
  <c r="OC71" i="30"/>
  <c r="EL71" i="30"/>
  <c r="LG71" i="30"/>
  <c r="QO71" i="30"/>
  <c r="KL71" i="30"/>
  <c r="OJ71" i="30"/>
  <c r="PL71" i="30"/>
  <c r="BF71" i="30"/>
  <c r="OM71" i="30"/>
  <c r="KX71" i="30"/>
  <c r="HH71" i="30"/>
  <c r="DS71" i="30"/>
  <c r="AD71" i="30"/>
  <c r="PO71" i="30"/>
  <c r="MJ71" i="30"/>
  <c r="FY71" i="30"/>
  <c r="MT71" i="30"/>
  <c r="BT71" i="30"/>
  <c r="OS71" i="30"/>
  <c r="NS71" i="30"/>
  <c r="MY71" i="30"/>
  <c r="K71" i="30"/>
  <c r="LV71" i="30"/>
  <c r="LJ71" i="30"/>
  <c r="PD71" i="30"/>
  <c r="DK71" i="30"/>
  <c r="KI71" i="30"/>
  <c r="NN71" i="30"/>
  <c r="AU71" i="30"/>
  <c r="MP71" i="30"/>
  <c r="FJ71" i="30"/>
  <c r="AW71" i="30"/>
  <c r="NB71" i="30"/>
  <c r="OY71" i="30"/>
  <c r="Y71" i="30"/>
  <c r="MR71" i="30"/>
  <c r="BP71" i="30"/>
  <c r="II71" i="30"/>
  <c r="LO71" i="30"/>
  <c r="EY71" i="30"/>
  <c r="FS71" i="30"/>
  <c r="HS71" i="30"/>
  <c r="HV71" i="30"/>
  <c r="DI71" i="30"/>
  <c r="EN71" i="30"/>
  <c r="FT71" i="30"/>
  <c r="RK71" i="30"/>
  <c r="QV71" i="30"/>
  <c r="BN71" i="30"/>
  <c r="NV71" i="30"/>
  <c r="PE71" i="30"/>
  <c r="KZ71" i="30"/>
  <c r="GW71" i="30"/>
  <c r="AO71" i="30"/>
  <c r="BA71" i="30"/>
  <c r="IM71" i="30"/>
  <c r="LZ71" i="30"/>
  <c r="QE71" i="30"/>
  <c r="HT71" i="30"/>
  <c r="FN71" i="30"/>
  <c r="LB71" i="30"/>
  <c r="PR71" i="30"/>
  <c r="V71" i="30"/>
  <c r="MO71" i="30"/>
  <c r="LU71" i="30"/>
  <c r="DA71" i="30"/>
  <c r="HE71" i="30"/>
  <c r="ME71" i="30"/>
  <c r="CO71" i="30"/>
  <c r="FV71" i="30"/>
  <c r="FO71" i="30"/>
  <c r="RL71" i="30"/>
  <c r="PP71" i="30"/>
  <c r="FX71" i="30"/>
  <c r="ET71" i="30"/>
  <c r="PY71" i="30"/>
  <c r="BJ71" i="30"/>
  <c r="HY71" i="30"/>
  <c r="AL71" i="30"/>
  <c r="PW71" i="30"/>
  <c r="HM71" i="30"/>
  <c r="RW71" i="30"/>
  <c r="HO71" i="30"/>
  <c r="DT71" i="30"/>
  <c r="R71" i="30"/>
  <c r="PC71" i="30"/>
  <c r="OW71" i="30"/>
  <c r="HJ71" i="30"/>
  <c r="MS71" i="30"/>
  <c r="IE71" i="30"/>
  <c r="CZ71" i="30"/>
  <c r="JG71" i="30"/>
  <c r="EX71" i="30"/>
  <c r="NJ71" i="30"/>
  <c r="SA71" i="30"/>
  <c r="FU71" i="30"/>
  <c r="AX71" i="30"/>
  <c r="C91" i="31"/>
  <c r="B90" i="31" s="1"/>
  <c r="C34" i="1" s="1"/>
  <c r="EH65" i="28"/>
  <c r="OD65" i="28"/>
  <c r="FG65" i="28"/>
  <c r="PC65" i="28"/>
  <c r="GF65" i="28"/>
  <c r="DE65" i="28"/>
  <c r="BR65" i="28"/>
  <c r="EP65" i="28"/>
  <c r="OL65" i="28"/>
  <c r="FO65" i="28"/>
  <c r="PK65" i="28"/>
  <c r="GN65" i="28"/>
  <c r="DM65" i="28"/>
  <c r="BZ65" i="28"/>
  <c r="DR65" i="28"/>
  <c r="NN65" i="28"/>
  <c r="D65" i="28"/>
  <c r="JF65" i="28"/>
  <c r="BO65" i="28"/>
  <c r="MQ65" i="28"/>
  <c r="EZ65" i="28"/>
  <c r="EK65" i="28"/>
  <c r="ED65" i="28"/>
  <c r="IH65" i="28"/>
  <c r="AQ65" i="28"/>
  <c r="LS65" i="28"/>
  <c r="EB65" i="28"/>
  <c r="CG65" i="28"/>
  <c r="DF65" i="28"/>
  <c r="GD65" i="28"/>
  <c r="RF65" i="28"/>
  <c r="II65" i="28"/>
  <c r="L65" i="28"/>
  <c r="JW65" i="28"/>
  <c r="CW65" i="28"/>
  <c r="IT65" i="28"/>
  <c r="AU65" i="28"/>
  <c r="KQ65" i="28"/>
  <c r="LY65" i="28"/>
  <c r="RU65" i="28"/>
  <c r="KR65" i="28"/>
  <c r="RD65" i="28"/>
  <c r="KB65" i="28"/>
  <c r="DX65" i="28"/>
  <c r="QA65" i="28"/>
  <c r="GG65" i="28"/>
  <c r="KH65" i="28"/>
  <c r="CI65" i="28"/>
  <c r="ME65" i="28"/>
  <c r="PD65" i="28"/>
  <c r="EN65" i="28"/>
  <c r="OC65" i="28"/>
  <c r="CK65" i="28"/>
  <c r="FE65" i="28"/>
  <c r="BN65" i="28"/>
  <c r="CF65" i="28"/>
  <c r="JA65" i="28"/>
  <c r="LV65" i="28"/>
  <c r="DW65" i="28"/>
  <c r="NS65" i="28"/>
  <c r="RT65" i="28"/>
  <c r="KO65" i="28"/>
  <c r="RC65" i="28"/>
  <c r="IO65" i="28"/>
  <c r="BL65" i="28"/>
  <c r="IQ65" i="28"/>
  <c r="KI65" i="28"/>
  <c r="QR65" i="28"/>
  <c r="FA65" i="28"/>
  <c r="NX65" i="28"/>
  <c r="RR65" i="28"/>
  <c r="PV65" i="28"/>
  <c r="Q65" i="28"/>
  <c r="G65" i="28"/>
  <c r="RM65" i="28"/>
  <c r="DD65" i="28"/>
  <c r="DB65" i="28"/>
  <c r="PJ65" i="28"/>
  <c r="HS65" i="28"/>
  <c r="AB65" i="28"/>
  <c r="LD65" i="28"/>
  <c r="JI65" i="28"/>
  <c r="CD65" i="28"/>
  <c r="NF65" i="28"/>
  <c r="GU65" i="28"/>
  <c r="RW65" i="28"/>
  <c r="KF65" i="28"/>
  <c r="IK65" i="28"/>
  <c r="Z65" i="28"/>
  <c r="LB65" i="28"/>
  <c r="DK65" i="28"/>
  <c r="NG65" i="28"/>
  <c r="IX65" i="28"/>
  <c r="FX65" i="28"/>
  <c r="BJ65" i="28"/>
  <c r="NR65" i="28"/>
  <c r="FS65" i="28"/>
  <c r="PO65" i="28"/>
  <c r="FM65" i="28"/>
  <c r="OR65" i="28"/>
  <c r="DP65" i="28"/>
  <c r="NQ65" i="28"/>
  <c r="OK65" i="28"/>
  <c r="PB65" i="28"/>
  <c r="JH65" i="28"/>
  <c r="ET65" i="28"/>
  <c r="PF65" i="28"/>
  <c r="HG65" i="28"/>
  <c r="H65" i="28"/>
  <c r="LH65" i="28"/>
  <c r="RL65" i="28"/>
  <c r="JT65" i="28"/>
  <c r="QS65" i="28"/>
  <c r="QG65" i="28"/>
  <c r="CM65" i="28"/>
  <c r="MB65" i="28"/>
  <c r="GX65" i="28"/>
  <c r="QT65" i="28"/>
  <c r="IU65" i="28"/>
  <c r="FL65" i="28"/>
  <c r="OO65" i="28"/>
  <c r="DI65" i="28"/>
  <c r="NP65" i="28"/>
  <c r="IW65" i="28"/>
  <c r="LX65" i="28"/>
  <c r="IL65" i="28"/>
  <c r="RK65" i="28"/>
  <c r="OJ65" i="28"/>
  <c r="BS65" i="28"/>
  <c r="MW65" i="28"/>
  <c r="KN65" i="28"/>
  <c r="BT65" i="28"/>
  <c r="RQ65" i="28"/>
  <c r="CT65" i="28"/>
  <c r="JC65" i="28"/>
  <c r="LI65" i="28"/>
  <c r="GT65" i="28"/>
  <c r="RV65" i="28"/>
  <c r="KE65" i="28"/>
  <c r="CN65" i="28"/>
  <c r="AS65" i="28"/>
  <c r="AL65" i="28"/>
  <c r="FV65" i="28"/>
  <c r="QX65" i="28"/>
  <c r="JG65" i="28"/>
  <c r="BP65" i="28"/>
  <c r="U65" i="28"/>
  <c r="N65" i="28"/>
  <c r="CL65" i="28"/>
  <c r="OT65" i="28"/>
  <c r="FW65" i="28"/>
  <c r="PS65" i="28"/>
  <c r="AA65" i="28"/>
  <c r="KV65" i="28"/>
  <c r="GH65" i="28"/>
  <c r="QD65" i="28"/>
  <c r="IE65" i="28"/>
  <c r="CZ65" i="28"/>
  <c r="NI65" i="28"/>
  <c r="AW65" i="28"/>
  <c r="MJ65" i="28"/>
  <c r="SA65" i="28"/>
  <c r="QV65" i="28"/>
  <c r="GE65" i="28"/>
  <c r="BI65" i="28"/>
  <c r="HV65" i="28"/>
  <c r="W65" i="28"/>
  <c r="JS65" i="28"/>
  <c r="JD65" i="28"/>
  <c r="QK65" i="28"/>
  <c r="HA65" i="28"/>
  <c r="PL65" i="28"/>
  <c r="RI65" i="28"/>
  <c r="NU65" i="28"/>
  <c r="MI65" i="28"/>
  <c r="EC65" i="28"/>
  <c r="JJ65" i="28"/>
  <c r="BK65" i="28"/>
  <c r="LG65" i="28"/>
  <c r="NH65" i="28"/>
  <c r="AV65" i="28"/>
  <c r="MG65" i="28"/>
  <c r="RZ65" i="28"/>
  <c r="PP65" i="28"/>
  <c r="RH65" i="28"/>
  <c r="AM65" i="28"/>
  <c r="JM65" i="28"/>
  <c r="NO65" i="28"/>
  <c r="LO65" i="28"/>
  <c r="Y65" i="28"/>
  <c r="FZ65" i="28"/>
  <c r="MS65" i="28"/>
  <c r="LU65" i="28"/>
  <c r="EE65" i="28"/>
  <c r="OF65" i="28"/>
  <c r="AP65" i="28"/>
  <c r="AI65" i="28"/>
  <c r="RO65" i="28"/>
  <c r="FQ65" i="28"/>
  <c r="DJ65" i="28"/>
  <c r="DC65" i="28"/>
  <c r="CV65" i="28"/>
  <c r="HE65" i="28"/>
  <c r="HJ65" i="28"/>
  <c r="EQ65" i="28"/>
  <c r="D94" i="28"/>
  <c r="AK65" i="28"/>
  <c r="ML65" i="28"/>
  <c r="LW65" i="28"/>
  <c r="KK65" i="28"/>
  <c r="PY65" i="28"/>
  <c r="PA65" i="28"/>
  <c r="KD65" i="28"/>
  <c r="IS65" i="28"/>
  <c r="QL65" i="28"/>
  <c r="OQ65" i="28"/>
  <c r="P65" i="28"/>
  <c r="EV65" i="28"/>
  <c r="RS65" i="28"/>
  <c r="HK65" i="28"/>
  <c r="CP65" i="28"/>
  <c r="CQ65" i="28"/>
  <c r="AN65" i="28"/>
  <c r="NL65" i="28"/>
  <c r="QB65" i="28"/>
  <c r="OZ65" i="28"/>
  <c r="FK65" i="28"/>
  <c r="HQ65" i="28"/>
  <c r="JE65" i="28"/>
  <c r="HM65" i="28"/>
  <c r="LP65" i="28"/>
  <c r="I65" i="28"/>
  <c r="MD65" i="28"/>
  <c r="KL65" i="28"/>
  <c r="IY65" i="28"/>
  <c r="IR65" i="28"/>
  <c r="CX65" i="28"/>
  <c r="LZ65" i="28"/>
  <c r="MY65" i="28"/>
  <c r="LL65" i="28"/>
  <c r="FR65" i="28"/>
  <c r="PZ65" i="28"/>
  <c r="MA65" i="28"/>
  <c r="OU65" i="28"/>
  <c r="DV65" i="28"/>
  <c r="DG65" i="28"/>
  <c r="HX65" i="28"/>
  <c r="MF65" i="28"/>
  <c r="BE65" i="28"/>
  <c r="LA65" i="28"/>
  <c r="EJ65" i="28"/>
  <c r="JB65" i="28"/>
  <c r="GA65" i="28"/>
  <c r="RJ65" i="28"/>
  <c r="CC65" i="28"/>
  <c r="LQ65" i="28"/>
  <c r="MN65" i="28"/>
  <c r="JP65" i="28"/>
  <c r="NB65" i="28"/>
  <c r="KA65" i="28"/>
  <c r="HY65" i="28"/>
  <c r="OS65" i="28"/>
  <c r="RE65" i="28"/>
  <c r="LR65" i="28"/>
  <c r="LK65" i="28"/>
  <c r="JX65" i="28"/>
  <c r="FJ65" i="28"/>
  <c r="PR65" i="28"/>
  <c r="OE65" i="28"/>
  <c r="BA65" i="28"/>
  <c r="F65" i="28"/>
  <c r="S65" i="28"/>
  <c r="OM65" i="28"/>
  <c r="AZ65" i="28"/>
  <c r="HN65" i="28"/>
  <c r="EM65" i="28"/>
  <c r="ON65" i="28"/>
  <c r="RB65" i="28"/>
  <c r="GC65" i="28"/>
  <c r="GK65" i="28"/>
  <c r="GV65" i="28"/>
  <c r="LN65" i="28"/>
  <c r="IM65" i="28"/>
  <c r="BU65" i="28"/>
  <c r="LM65" i="28"/>
  <c r="OG65" i="28"/>
  <c r="GL65" i="28"/>
  <c r="BQ65" i="28"/>
  <c r="OH65" i="28"/>
  <c r="MM65" i="28"/>
  <c r="MC65" i="28"/>
  <c r="BD65" i="28"/>
  <c r="AF65" i="28"/>
  <c r="CO65" i="28"/>
  <c r="CJ65" i="28"/>
  <c r="OP65" i="28"/>
  <c r="BM65" i="28"/>
  <c r="QJ65" i="28"/>
  <c r="EO65" i="28"/>
  <c r="QW65" i="28"/>
  <c r="IL69" i="28"/>
  <c r="NA69" i="28"/>
  <c r="II69" i="28"/>
  <c r="FH69" i="28"/>
  <c r="CP69" i="28"/>
  <c r="HQ69" i="28"/>
  <c r="EY69" i="28"/>
  <c r="BX69" i="28"/>
  <c r="LT69" i="28"/>
  <c r="DE69" i="28"/>
  <c r="DN69" i="28"/>
  <c r="ER69" i="28"/>
  <c r="GW69" i="28"/>
  <c r="CC69" i="28"/>
  <c r="NB69" i="28"/>
  <c r="JQ69" i="28"/>
  <c r="FR69" i="28"/>
  <c r="E69" i="28"/>
  <c r="PQ69" i="28"/>
  <c r="NF69" i="28"/>
  <c r="IA69" i="28"/>
  <c r="CD69" i="28"/>
  <c r="CX69" i="28"/>
  <c r="GC69" i="28"/>
  <c r="V69" i="28"/>
  <c r="PW69" i="28"/>
  <c r="NL69" i="28"/>
  <c r="KG69" i="28"/>
  <c r="GJ69" i="28"/>
  <c r="RY69" i="28"/>
  <c r="BY69" i="28"/>
  <c r="KL69" i="28"/>
  <c r="DV69" i="28"/>
  <c r="HF69" i="28"/>
  <c r="QM69" i="28"/>
  <c r="LE69" i="28"/>
  <c r="BO69" i="28"/>
  <c r="LU69" i="28"/>
  <c r="OX69" i="28"/>
  <c r="IT69" i="28"/>
  <c r="RM69" i="28"/>
  <c r="BS69" i="28"/>
  <c r="KR69" i="28"/>
  <c r="MR69" i="28"/>
  <c r="ET69" i="28"/>
  <c r="JJ69" i="28"/>
  <c r="NS69" i="28"/>
  <c r="QH69" i="28"/>
  <c r="KJ69" i="28"/>
  <c r="PE69" i="28"/>
  <c r="RO69" i="28"/>
  <c r="MX69" i="28"/>
  <c r="HP69" i="28"/>
  <c r="FJ69" i="28"/>
  <c r="NW69" i="28"/>
  <c r="D69" i="28"/>
  <c r="DK69" i="28"/>
  <c r="AJ69" i="28"/>
  <c r="KF69" i="28"/>
  <c r="BC69" i="28"/>
  <c r="AA69" i="28"/>
  <c r="JW69" i="28"/>
  <c r="GV69" i="28"/>
  <c r="EP69" i="28"/>
  <c r="JS69" i="28"/>
  <c r="HS69" i="28"/>
  <c r="BT69" i="28"/>
  <c r="CL69" i="28"/>
  <c r="FM69" i="28"/>
  <c r="RZ69" i="28"/>
  <c r="PO69" i="28"/>
  <c r="ND69" i="28"/>
  <c r="JT69" i="28"/>
  <c r="FU69" i="28"/>
  <c r="FI69" i="28"/>
  <c r="PM69" i="28"/>
  <c r="JM69" i="28"/>
  <c r="FW69" i="28"/>
  <c r="CV69" i="28"/>
  <c r="H69" i="28"/>
  <c r="EK69" i="28"/>
  <c r="CM69" i="28"/>
  <c r="L69" i="28"/>
  <c r="JH69" i="28"/>
  <c r="W69" i="28"/>
  <c r="MV69" i="28"/>
  <c r="T69" i="28"/>
  <c r="AG69" i="28"/>
  <c r="FT69" i="28"/>
  <c r="JN69" i="28"/>
  <c r="FN69" i="28"/>
  <c r="SA69" i="28"/>
  <c r="S69" i="28"/>
  <c r="BP69" i="28"/>
  <c r="FV69" i="28"/>
  <c r="DS69" i="28"/>
  <c r="FP69" i="28"/>
  <c r="EU69" i="28"/>
  <c r="KE69" i="28"/>
  <c r="MN69" i="28"/>
  <c r="LM69" i="28"/>
  <c r="OI69" i="28"/>
  <c r="QV69" i="28"/>
  <c r="I69" i="28"/>
  <c r="AQ69" i="28"/>
  <c r="JX69" i="28"/>
  <c r="BF69" i="28"/>
  <c r="IE69" i="28"/>
  <c r="GD69" i="28"/>
  <c r="DF69" i="28"/>
  <c r="Y69" i="28"/>
  <c r="RE69" i="28"/>
  <c r="PZ69" i="28"/>
  <c r="DJ69" i="28"/>
  <c r="NR69" i="28"/>
  <c r="IW69" i="28"/>
  <c r="QL69" i="28"/>
  <c r="OB69" i="28"/>
  <c r="LF69" i="28"/>
  <c r="GR69" i="28"/>
  <c r="MI69" i="28"/>
  <c r="ML69" i="28"/>
  <c r="IV69" i="28"/>
  <c r="KP69" i="28"/>
  <c r="PK69" i="28"/>
  <c r="ME69" i="28"/>
  <c r="MW69" i="28"/>
  <c r="GS69" i="28"/>
  <c r="QZ69" i="28"/>
  <c r="LS69" i="28"/>
  <c r="QS69" i="28"/>
  <c r="KT69" i="28"/>
  <c r="RA69" i="28"/>
  <c r="BZ69" i="28"/>
  <c r="LR69" i="28"/>
  <c r="OU69" i="28"/>
  <c r="JO69" i="28"/>
  <c r="LL69" i="28"/>
  <c r="KY69" i="28"/>
  <c r="AR69" i="28"/>
  <c r="CZ69" i="28"/>
  <c r="AI69" i="28"/>
  <c r="FB69" i="28"/>
  <c r="FK69" i="28"/>
  <c r="HU69" i="28"/>
  <c r="LO69" i="28"/>
  <c r="NE69" i="28"/>
  <c r="OL69" i="28"/>
  <c r="CN69" i="28"/>
  <c r="HG69" i="28"/>
  <c r="EE69" i="28"/>
  <c r="PV69" i="28"/>
  <c r="OQ69" i="28"/>
  <c r="OR69" i="28"/>
  <c r="NM69" i="28"/>
  <c r="MD69" i="28"/>
  <c r="AZ69" i="28"/>
  <c r="CY69" i="28"/>
  <c r="GF69" i="28"/>
  <c r="BK69" i="28"/>
  <c r="BN69" i="28"/>
  <c r="QO69" i="28"/>
  <c r="DL69" i="28"/>
  <c r="EO69" i="28"/>
  <c r="OY69" i="28"/>
  <c r="MM69" i="28"/>
  <c r="FQ69" i="28"/>
  <c r="QG69" i="28"/>
  <c r="AH69" i="28"/>
  <c r="JE69" i="28"/>
  <c r="CB69" i="28"/>
  <c r="NU69" i="28"/>
  <c r="RQ69" i="28"/>
  <c r="KK69" i="28"/>
  <c r="OF69" i="28"/>
  <c r="HZ69" i="28"/>
  <c r="QR69" i="28"/>
  <c r="ON69" i="28"/>
  <c r="V73" i="20"/>
  <c r="O53" i="17"/>
  <c r="C93" i="31"/>
  <c r="C96" i="31"/>
  <c r="J69" i="28"/>
  <c r="DP69" i="28"/>
  <c r="OV69" i="28"/>
  <c r="PL69" i="28"/>
  <c r="RI69" i="28"/>
  <c r="GB69" i="28"/>
  <c r="MP69" i="28"/>
  <c r="JF69" i="28"/>
  <c r="QA69" i="28"/>
  <c r="JZ69" i="28"/>
  <c r="FC69" i="28"/>
  <c r="NQ69" i="28"/>
  <c r="ES69" i="28"/>
  <c r="MT69" i="28"/>
  <c r="LV69" i="28"/>
  <c r="MS69" i="28"/>
  <c r="EC69" i="28"/>
  <c r="RJ69" i="28"/>
  <c r="IJ69" i="28"/>
  <c r="HJ69" i="28"/>
  <c r="BL69" i="28"/>
  <c r="LD69" i="28"/>
  <c r="DH69" i="28"/>
  <c r="RF69" i="28"/>
  <c r="OS69" i="28"/>
  <c r="KD69" i="28"/>
  <c r="IF69" i="28"/>
  <c r="U69" i="28"/>
  <c r="AS69" i="28"/>
  <c r="DC69" i="28"/>
  <c r="OK69" i="28"/>
  <c r="HV69" i="28"/>
  <c r="OH69" i="28"/>
  <c r="DO69" i="28"/>
  <c r="LI69" i="28"/>
  <c r="IB69" i="28"/>
  <c r="QJ69" i="28"/>
  <c r="HT69" i="28"/>
  <c r="AY69" i="28"/>
  <c r="JU65" i="28"/>
  <c r="AC65" i="28"/>
  <c r="KX65" i="28"/>
  <c r="GQ65" i="28"/>
  <c r="EG65" i="28"/>
  <c r="CR65" i="28"/>
  <c r="IG65" i="28"/>
  <c r="QE65" i="28"/>
  <c r="ID65" i="28"/>
  <c r="LJ65" i="28"/>
  <c r="MZ65" i="28"/>
  <c r="MR65" i="28"/>
  <c r="NZ65" i="28"/>
  <c r="LC65" i="28"/>
  <c r="KW65" i="28"/>
  <c r="PU65" i="28"/>
  <c r="CA65" i="28"/>
  <c r="IJ65" i="28"/>
  <c r="JO65" i="28"/>
  <c r="BF65" i="28"/>
  <c r="FH65" i="28"/>
  <c r="KT65" i="28"/>
  <c r="BY65" i="28"/>
  <c r="EA65" i="28"/>
  <c r="EW71" i="30"/>
  <c r="BR71" i="30"/>
  <c r="QY71" i="30"/>
  <c r="AJ69" i="30"/>
  <c r="KF69" i="30"/>
  <c r="GO69" i="30"/>
  <c r="CP69" i="30"/>
  <c r="ML69" i="30"/>
  <c r="HW69" i="30"/>
  <c r="RS69" i="30"/>
  <c r="IN69" i="30"/>
  <c r="Y69" i="30"/>
  <c r="JU69" i="30"/>
  <c r="AH69" i="30"/>
  <c r="KE69" i="30"/>
  <c r="PE69" i="30"/>
  <c r="R69" i="30"/>
  <c r="KU69" i="30"/>
  <c r="IB69" i="30"/>
  <c r="EK69" i="30"/>
  <c r="AL69" i="30"/>
  <c r="KH69" i="30"/>
  <c r="FS69" i="30"/>
  <c r="PO69" i="30"/>
  <c r="GJ69" i="30"/>
  <c r="QF69" i="30"/>
  <c r="HQ69" i="30"/>
  <c r="PK69" i="30"/>
  <c r="BO69" i="30"/>
  <c r="LR69" i="30"/>
  <c r="PF69" i="30"/>
  <c r="LZ69" i="30"/>
  <c r="HL69" i="30"/>
  <c r="V69" i="30"/>
  <c r="FC69" i="30"/>
  <c r="FT69" i="30"/>
  <c r="HA69" i="30"/>
  <c r="RX69" i="30"/>
  <c r="OL69" i="30"/>
  <c r="AZ69" i="30"/>
  <c r="HE69" i="30"/>
  <c r="NB69" i="30"/>
  <c r="H69" i="30"/>
  <c r="AO69" i="30"/>
  <c r="CT69" i="30"/>
  <c r="QA69" i="30"/>
  <c r="RB69" i="30"/>
  <c r="LD69" i="30"/>
  <c r="DN69" i="30"/>
  <c r="IU69" i="30"/>
  <c r="EB69" i="30"/>
  <c r="AK69" i="30"/>
  <c r="KG69" i="30"/>
  <c r="GH69" i="30"/>
  <c r="BS69" i="30"/>
  <c r="LO69" i="30"/>
  <c r="CJ69" i="30"/>
  <c r="MF69" i="30"/>
  <c r="DQ69" i="30"/>
  <c r="EX69" i="30"/>
  <c r="NM69" i="30"/>
  <c r="QT69" i="30"/>
  <c r="EI69" i="30"/>
  <c r="NF69" i="30"/>
  <c r="BX69" i="30"/>
  <c r="LT69" i="30"/>
  <c r="IC69" i="30"/>
  <c r="ED69" i="30"/>
  <c r="O69" i="30"/>
  <c r="JK69" i="30"/>
  <c r="AF69" i="30"/>
  <c r="KB69" i="30"/>
  <c r="BM69" i="30"/>
  <c r="LI69" i="30"/>
  <c r="GL69" i="30"/>
  <c r="NX69" i="30"/>
  <c r="RG69" i="30"/>
  <c r="FV69" i="30"/>
  <c r="PJ69" i="30"/>
  <c r="BI69" i="30"/>
  <c r="HF69" i="30"/>
  <c r="MM69" i="30"/>
  <c r="ND69" i="30"/>
  <c r="IP69" i="30"/>
  <c r="RY69" i="30"/>
  <c r="OM69" i="30"/>
  <c r="IJ69" i="30"/>
  <c r="AT69" i="30"/>
  <c r="GA69" i="30"/>
  <c r="GR69" i="30"/>
  <c r="HY69" i="30"/>
  <c r="CU69" i="30"/>
  <c r="PR69" i="30"/>
  <c r="HK69" i="30"/>
  <c r="FA69" i="30"/>
  <c r="KX69" i="30"/>
  <c r="BP69" i="30"/>
  <c r="BQ69" i="30"/>
  <c r="AD69" i="30"/>
  <c r="G69" i="30"/>
  <c r="MU69" i="30"/>
  <c r="GB69" i="30"/>
  <c r="BE69" i="30"/>
  <c r="JV69" i="30"/>
  <c r="AI69" i="30"/>
  <c r="QW69" i="30"/>
  <c r="OW69" i="30"/>
  <c r="FP69" i="30"/>
  <c r="FQ69" i="30"/>
  <c r="FJ69" i="30"/>
  <c r="DG69" i="30"/>
  <c r="QU69" i="30"/>
  <c r="LH69" i="30"/>
  <c r="FE69" i="30"/>
  <c r="RA69" i="30"/>
  <c r="PN69" i="30"/>
  <c r="KM69" i="30"/>
  <c r="OF69" i="30"/>
  <c r="DU69" i="30"/>
  <c r="AE69" i="30"/>
  <c r="IF69" i="30"/>
  <c r="OO69" i="30"/>
  <c r="RZ69" i="30"/>
  <c r="DL69" i="30"/>
  <c r="DF69" i="30"/>
  <c r="NK69" i="30"/>
  <c r="DA69" i="30"/>
  <c r="MI69" i="30"/>
  <c r="PS69" i="30"/>
  <c r="AC69" i="30"/>
  <c r="NJ69" i="30"/>
  <c r="CB69" i="30"/>
  <c r="DI69" i="30"/>
  <c r="MY69" i="30"/>
  <c r="DC69" i="30"/>
  <c r="BG69" i="30"/>
  <c r="ME69" i="30"/>
  <c r="OC69" i="30"/>
  <c r="DM69" i="30"/>
  <c r="OE69" i="30"/>
  <c r="S69" i="30"/>
  <c r="LV69" i="30"/>
  <c r="OK69" i="30"/>
  <c r="OH69" i="30"/>
  <c r="RQ69" i="30"/>
  <c r="RJ69" i="30"/>
  <c r="IK69" i="30"/>
  <c r="BU69" i="30"/>
  <c r="EL69" i="30"/>
  <c r="JE69" i="30"/>
  <c r="T69" i="30"/>
  <c r="NZ69" i="30"/>
  <c r="JJ69" i="30"/>
  <c r="QP69" i="30"/>
  <c r="CI69" i="30"/>
  <c r="CE69" i="30"/>
  <c r="EH69" i="30"/>
  <c r="DR69" i="30"/>
  <c r="JL69" i="30"/>
  <c r="DW69" i="30"/>
  <c r="CO69" i="30"/>
  <c r="LY69" i="30"/>
  <c r="MH69" i="30"/>
  <c r="LP69" i="30"/>
  <c r="BC69" i="30"/>
  <c r="U69" i="30"/>
  <c r="RR69" i="30"/>
  <c r="RV69" i="30"/>
  <c r="DH69" i="30"/>
  <c r="JR69" i="30"/>
  <c r="EZ69" i="30"/>
  <c r="KT69" i="30"/>
  <c r="GT69" i="30"/>
  <c r="LJ69" i="30"/>
  <c r="GK69" i="30"/>
  <c r="IV69" i="30"/>
  <c r="NC69" i="30"/>
  <c r="MT69" i="30"/>
  <c r="LU69" i="30"/>
  <c r="KN69" i="30"/>
  <c r="OD69" i="30"/>
  <c r="K69" i="30"/>
  <c r="QS69" i="30"/>
  <c r="LA69" i="30"/>
  <c r="OR69" i="30"/>
  <c r="X69" i="30"/>
  <c r="EE69" i="30"/>
  <c r="DV69" i="30"/>
  <c r="CW69" i="30"/>
  <c r="PV69" i="30"/>
  <c r="QM69" i="30"/>
  <c r="CY69" i="30"/>
  <c r="BJ69" i="30"/>
  <c r="E69" i="30"/>
  <c r="FW69" i="30"/>
  <c r="HR69" i="30"/>
  <c r="CF69" i="30"/>
  <c r="MX69" i="30"/>
  <c r="HX69" i="30"/>
  <c r="D69" i="30"/>
  <c r="RO69" i="30"/>
  <c r="HD69" i="30"/>
  <c r="RP69" i="30"/>
  <c r="KW69" i="30"/>
  <c r="MQ69" i="30"/>
  <c r="MZ69" i="30"/>
  <c r="IG69" i="30"/>
  <c r="EN69" i="30"/>
  <c r="IL69" i="30"/>
  <c r="GF69" i="30"/>
  <c r="LS69" i="30"/>
  <c r="MA69" i="30"/>
  <c r="EF69" i="30"/>
  <c r="ID69" i="30"/>
  <c r="FX69" i="30"/>
  <c r="OU69" i="30"/>
  <c r="JM69" i="30"/>
  <c r="RK69" i="30"/>
  <c r="CH69" i="30"/>
  <c r="AB69" i="30"/>
  <c r="QX69" i="30"/>
  <c r="RF69" i="30"/>
  <c r="NU69" i="30"/>
  <c r="CS69" i="30"/>
  <c r="FD69" i="30"/>
  <c r="KQ69" i="30"/>
  <c r="JB69" i="30"/>
  <c r="JI69" i="30"/>
  <c r="GV69" i="30"/>
  <c r="JN69" i="30"/>
  <c r="KL69" i="30"/>
  <c r="KD69" i="30"/>
  <c r="HI69" i="30"/>
  <c r="KZ69" i="30"/>
  <c r="PG69" i="30"/>
  <c r="AM69" i="30"/>
  <c r="MS69" i="30"/>
  <c r="LL69" i="30"/>
  <c r="NR69" i="30"/>
  <c r="EV69" i="30"/>
  <c r="JC69" i="30"/>
  <c r="IT69" i="30"/>
  <c r="HU69" i="30"/>
  <c r="GN69" i="30"/>
  <c r="IQ69" i="30"/>
  <c r="RW69" i="30"/>
  <c r="HS69" i="30"/>
  <c r="FY69" i="30"/>
  <c r="NV69" i="30"/>
  <c r="OQ69" i="30"/>
  <c r="QH69" i="30"/>
  <c r="MV69" i="30"/>
  <c r="QR69" i="30"/>
  <c r="QK69" i="30"/>
  <c r="QG69" i="30"/>
  <c r="OJ69" i="30"/>
  <c r="LG69" i="30"/>
  <c r="JY69" i="30"/>
  <c r="GE69" i="30"/>
  <c r="PZ69" i="30"/>
  <c r="QN69" i="30"/>
  <c r="IM69" i="30"/>
  <c r="ES69" i="30"/>
  <c r="RT69" i="30"/>
  <c r="OS69" i="30"/>
  <c r="PP69" i="30"/>
  <c r="CQ69" i="30"/>
  <c r="MJ69" i="30"/>
  <c r="PI69" i="30"/>
  <c r="PQ69" i="30"/>
  <c r="PM69" i="30"/>
  <c r="KC69" i="30"/>
  <c r="NT69" i="30"/>
  <c r="SA69" i="30"/>
  <c r="CA69" i="30"/>
  <c r="BR69" i="30"/>
  <c r="AS69" i="30"/>
  <c r="L69" i="30"/>
  <c r="NE69" i="30"/>
  <c r="NN69" i="30"/>
  <c r="NH69" i="30"/>
  <c r="RD69" i="30"/>
  <c r="DP69" i="30"/>
  <c r="GQ69" i="30"/>
  <c r="HN69" i="30"/>
  <c r="FI69" i="30"/>
  <c r="FH69" i="30"/>
  <c r="CZ67" i="28"/>
  <c r="QP67" i="28"/>
  <c r="FO67" i="28"/>
  <c r="DI67" i="28"/>
  <c r="OS67" i="28"/>
  <c r="GV67" i="28"/>
  <c r="RL67" i="28"/>
  <c r="II67" i="28"/>
  <c r="LF67" i="28"/>
  <c r="PT67" i="28"/>
  <c r="RA67" i="28"/>
  <c r="LH67" i="28"/>
  <c r="FQ67" i="28"/>
  <c r="X67" i="28"/>
  <c r="NB67" i="28"/>
  <c r="OW67" i="28"/>
  <c r="DQ67" i="28"/>
  <c r="LC67" i="28"/>
  <c r="Y67" i="28"/>
  <c r="GP67" i="28"/>
  <c r="FF67" i="28"/>
  <c r="JE67" i="28"/>
  <c r="FG67" i="28"/>
  <c r="CY67" i="28"/>
  <c r="QH67" i="28"/>
  <c r="FD67" i="28"/>
  <c r="CO67" i="28"/>
  <c r="NY67" i="28"/>
  <c r="IR67" i="28"/>
  <c r="BC67" i="28"/>
  <c r="NG67" i="28"/>
  <c r="MV67" i="28"/>
  <c r="AV67" i="28"/>
  <c r="PH67" i="28"/>
  <c r="RP67" i="28"/>
  <c r="NA67" i="28"/>
  <c r="P67" i="28"/>
  <c r="FV67" i="28"/>
  <c r="KA67" i="28"/>
  <c r="GB67" i="28"/>
  <c r="EO67" i="28"/>
  <c r="OT67" i="28"/>
  <c r="KK67" i="28"/>
  <c r="ET67" i="28"/>
  <c r="RW67" i="28"/>
  <c r="ME67" i="28"/>
  <c r="GM67" i="28"/>
  <c r="BS67" i="28"/>
  <c r="JD67" i="28"/>
  <c r="QU67" i="28"/>
  <c r="FK67" i="28"/>
  <c r="NC67" i="28"/>
  <c r="RT67" i="28"/>
  <c r="GF67" i="28"/>
  <c r="QQ67" i="28"/>
  <c r="GR67" i="28"/>
  <c r="RG67" i="28"/>
  <c r="RH67" i="28"/>
  <c r="MO67" i="28"/>
  <c r="RQ67" i="28"/>
  <c r="HR67" i="28"/>
  <c r="MM67" i="28"/>
  <c r="IN67" i="28"/>
  <c r="JM67" i="28"/>
  <c r="IL67" i="28"/>
  <c r="BE40" i="14"/>
  <c r="M41" i="35"/>
  <c r="M33" i="35"/>
  <c r="BA63" i="10"/>
  <c r="AL37" i="35"/>
  <c r="BE45" i="5"/>
  <c r="M43" i="35"/>
  <c r="M35" i="35"/>
  <c r="V25" i="24"/>
  <c r="V20" i="24"/>
  <c r="V16" i="24"/>
  <c r="V11" i="24"/>
  <c r="M40" i="35"/>
  <c r="M32" i="35"/>
  <c r="M28" i="35"/>
  <c r="M24" i="35"/>
  <c r="AI28" i="14"/>
  <c r="AJ28" i="14" s="1"/>
  <c r="AD19" i="13"/>
  <c r="AB34" i="13"/>
  <c r="BE34" i="13" s="1"/>
  <c r="Z82" i="11"/>
  <c r="AB82" i="11" s="1"/>
  <c r="BE82" i="11" s="1"/>
  <c r="S62" i="26"/>
  <c r="M39" i="35"/>
  <c r="AI24" i="10"/>
  <c r="BK105" i="31"/>
  <c r="EM105" i="31"/>
  <c r="HO105" i="31"/>
  <c r="KQ105" i="31"/>
  <c r="QU105" i="31"/>
  <c r="DG105" i="31"/>
  <c r="HC105" i="31"/>
  <c r="JA105" i="31"/>
  <c r="NG105" i="31"/>
  <c r="RC105" i="31"/>
  <c r="RW105" i="31"/>
  <c r="F79" i="28"/>
  <c r="E103" i="28"/>
  <c r="E100" i="28"/>
  <c r="E93" i="28"/>
  <c r="E99" i="28"/>
  <c r="E98" i="28"/>
  <c r="E101" i="28"/>
  <c r="F93" i="28"/>
  <c r="E94" i="28"/>
  <c r="AG105" i="31"/>
  <c r="AQ105" i="31"/>
  <c r="BA105" i="31"/>
  <c r="BU105" i="31"/>
  <c r="CE105" i="31"/>
  <c r="CO105" i="31"/>
  <c r="CY105" i="31"/>
  <c r="DI105" i="31"/>
  <c r="DS105" i="31"/>
  <c r="EC105" i="31"/>
  <c r="EW105" i="31"/>
  <c r="FG105" i="31"/>
  <c r="FQ105" i="31"/>
  <c r="GA105" i="31"/>
  <c r="GK105" i="31"/>
  <c r="GU105" i="31"/>
  <c r="HE105" i="31"/>
  <c r="HY105" i="31"/>
  <c r="II105" i="31"/>
  <c r="IS105" i="31"/>
  <c r="JC105" i="31"/>
  <c r="JM105" i="31"/>
  <c r="JW105" i="31"/>
  <c r="KG105" i="31"/>
  <c r="LA105" i="31"/>
  <c r="LK105" i="31"/>
  <c r="LU105" i="31"/>
  <c r="ME105" i="31"/>
  <c r="MO105" i="31"/>
  <c r="MY105" i="31"/>
  <c r="NI105" i="31"/>
  <c r="OC105" i="31"/>
  <c r="OM105" i="31"/>
  <c r="OW105" i="31"/>
  <c r="PG105" i="31"/>
  <c r="PQ105" i="31"/>
  <c r="QA105" i="31"/>
  <c r="QK105" i="31"/>
  <c r="RE105" i="31"/>
  <c r="RO105" i="31"/>
  <c r="RY105" i="31"/>
  <c r="I31" i="17"/>
  <c r="I19" i="17"/>
  <c r="I18" i="17"/>
  <c r="QK105" i="30"/>
  <c r="AQ105" i="30"/>
  <c r="BP105" i="30"/>
  <c r="BW105" i="31"/>
  <c r="T76" i="11"/>
  <c r="IA105" i="31"/>
  <c r="LC105" i="31"/>
  <c r="OE105" i="31"/>
  <c r="AD76" i="11"/>
  <c r="EY105" i="31"/>
  <c r="RG105" i="31"/>
  <c r="T77" i="11"/>
  <c r="LP105" i="31"/>
  <c r="AK105" i="31"/>
  <c r="AX105" i="31"/>
  <c r="BH105" i="31"/>
  <c r="FD105" i="31"/>
  <c r="LR105" i="31"/>
  <c r="OT105" i="31"/>
  <c r="RL105" i="31"/>
  <c r="T108" i="11"/>
  <c r="T114" i="11" s="1"/>
  <c r="T37" i="11"/>
  <c r="AD37" i="11"/>
  <c r="T10" i="13"/>
  <c r="AD36" i="14"/>
  <c r="Y40" i="20"/>
  <c r="O77" i="11"/>
  <c r="T11" i="13"/>
  <c r="O40" i="11"/>
  <c r="T40" i="11"/>
  <c r="AI105" i="31"/>
  <c r="AS105" i="31"/>
  <c r="BC105" i="31"/>
  <c r="BM105" i="31"/>
  <c r="CG105" i="31"/>
  <c r="CQ105" i="31"/>
  <c r="DA105" i="31"/>
  <c r="DK105" i="31"/>
  <c r="DU105" i="31"/>
  <c r="EE105" i="31"/>
  <c r="EO105" i="31"/>
  <c r="FI105" i="31"/>
  <c r="FS105" i="31"/>
  <c r="GC105" i="31"/>
  <c r="GM105" i="31"/>
  <c r="GW105" i="31"/>
  <c r="HG105" i="31"/>
  <c r="HQ105" i="31"/>
  <c r="IK105" i="31"/>
  <c r="IU105" i="31"/>
  <c r="JE105" i="31"/>
  <c r="JO105" i="31"/>
  <c r="JY105" i="31"/>
  <c r="KI105" i="31"/>
  <c r="KS105" i="31"/>
  <c r="LM105" i="31"/>
  <c r="LW105" i="31"/>
  <c r="MG105" i="31"/>
  <c r="MQ105" i="31"/>
  <c r="NA105" i="31"/>
  <c r="NK105" i="31"/>
  <c r="NU105" i="31"/>
  <c r="OO105" i="31"/>
  <c r="OY105" i="31"/>
  <c r="PI105" i="31"/>
  <c r="PS105" i="31"/>
  <c r="QC105" i="31"/>
  <c r="QM105" i="31"/>
  <c r="QW105" i="31"/>
  <c r="RQ105" i="31"/>
  <c r="SA105" i="31"/>
  <c r="AD108" i="11"/>
  <c r="AD114" i="11" s="1"/>
  <c r="O34" i="14"/>
  <c r="OH105" i="30"/>
  <c r="BZ105" i="31"/>
  <c r="CJ105" i="31"/>
  <c r="FB105" i="31"/>
  <c r="FL105" i="31"/>
  <c r="ID105" i="31"/>
  <c r="IN105" i="31"/>
  <c r="LF105" i="31"/>
  <c r="OH105" i="31"/>
  <c r="PB105" i="31"/>
  <c r="RT105" i="31"/>
  <c r="AD95" i="11"/>
  <c r="AD61" i="11"/>
  <c r="O95" i="11"/>
  <c r="T61" i="11"/>
  <c r="T54" i="17"/>
  <c r="AL105" i="31"/>
  <c r="AV105" i="31"/>
  <c r="BF105" i="31"/>
  <c r="BP105" i="31"/>
  <c r="CT105" i="31"/>
  <c r="DD105" i="31"/>
  <c r="DN105" i="31"/>
  <c r="DX105" i="31"/>
  <c r="EH105" i="31"/>
  <c r="ER105" i="31"/>
  <c r="FV105" i="31"/>
  <c r="GF105" i="31"/>
  <c r="GP105" i="31"/>
  <c r="GZ105" i="31"/>
  <c r="HJ105" i="31"/>
  <c r="HT105" i="31"/>
  <c r="IX105" i="31"/>
  <c r="JH105" i="31"/>
  <c r="JR105" i="31"/>
  <c r="KB105" i="31"/>
  <c r="KL105" i="31"/>
  <c r="KV105" i="31"/>
  <c r="LZ105" i="31"/>
  <c r="MJ105" i="31"/>
  <c r="MT105" i="31"/>
  <c r="ND105" i="31"/>
  <c r="NN105" i="31"/>
  <c r="NX105" i="31"/>
  <c r="OR105" i="31"/>
  <c r="PL105" i="31"/>
  <c r="PV105" i="31"/>
  <c r="QF105" i="31"/>
  <c r="QP105" i="31"/>
  <c r="QZ105" i="31"/>
  <c r="RJ105" i="31"/>
  <c r="AD54" i="17"/>
  <c r="AD40" i="13"/>
  <c r="O57" i="11"/>
  <c r="AD57" i="11"/>
  <c r="P31" i="20"/>
  <c r="BF105" i="30"/>
  <c r="BZ105" i="30"/>
  <c r="ER105" i="30"/>
  <c r="FB105" i="30"/>
  <c r="HT105" i="30"/>
  <c r="ID105" i="30"/>
  <c r="LF105" i="30"/>
  <c r="LP105" i="30"/>
  <c r="OR105" i="30"/>
  <c r="RJ105" i="30"/>
  <c r="RT105" i="30"/>
  <c r="AE105" i="31"/>
  <c r="AO105" i="31"/>
  <c r="AY105" i="31"/>
  <c r="BI105" i="31"/>
  <c r="BS105" i="31"/>
  <c r="CC105" i="31"/>
  <c r="CM105" i="31"/>
  <c r="CW105" i="31"/>
  <c r="DQ105" i="31"/>
  <c r="EA105" i="31"/>
  <c r="EK105" i="31"/>
  <c r="EU105" i="31"/>
  <c r="FE105" i="31"/>
  <c r="FO105" i="31"/>
  <c r="FY105" i="31"/>
  <c r="GI105" i="31"/>
  <c r="GS105" i="31"/>
  <c r="HM105" i="31"/>
  <c r="HW105" i="31"/>
  <c r="IG105" i="31"/>
  <c r="IQ105" i="31"/>
  <c r="JK105" i="31"/>
  <c r="JU105" i="31"/>
  <c r="KE105" i="31"/>
  <c r="KO105" i="31"/>
  <c r="KY105" i="31"/>
  <c r="LI105" i="31"/>
  <c r="LS105" i="31"/>
  <c r="MC105" i="31"/>
  <c r="MM105" i="31"/>
  <c r="MW105" i="31"/>
  <c r="NQ105" i="31"/>
  <c r="OA105" i="31"/>
  <c r="OK105" i="31"/>
  <c r="OU105" i="31"/>
  <c r="PE105" i="31"/>
  <c r="PO105" i="31"/>
  <c r="PY105" i="31"/>
  <c r="QI105" i="31"/>
  <c r="QS105" i="31"/>
  <c r="RM105" i="31"/>
  <c r="O36" i="14"/>
  <c r="AL105" i="30"/>
  <c r="AV105" i="30"/>
  <c r="CJ105" i="30"/>
  <c r="CT105" i="30"/>
  <c r="DD105" i="30"/>
  <c r="DN105" i="30"/>
  <c r="DX105" i="30"/>
  <c r="EH105" i="30"/>
  <c r="FL105" i="30"/>
  <c r="FV105" i="30"/>
  <c r="GF105" i="30"/>
  <c r="GP105" i="30"/>
  <c r="GZ105" i="30"/>
  <c r="HJ105" i="30"/>
  <c r="IN105" i="30"/>
  <c r="IX105" i="30"/>
  <c r="JH105" i="30"/>
  <c r="JR105" i="30"/>
  <c r="KB105" i="30"/>
  <c r="KL105" i="30"/>
  <c r="KV105" i="30"/>
  <c r="LZ105" i="30"/>
  <c r="MJ105" i="30"/>
  <c r="MT105" i="30"/>
  <c r="ND105" i="30"/>
  <c r="NN105" i="30"/>
  <c r="NX105" i="30"/>
  <c r="PB105" i="30"/>
  <c r="PL105" i="30"/>
  <c r="PV105" i="30"/>
  <c r="QF105" i="30"/>
  <c r="QP105" i="30"/>
  <c r="QZ105" i="30"/>
  <c r="O79" i="11"/>
  <c r="AD38" i="11"/>
  <c r="AD79" i="11"/>
  <c r="AT107" i="20"/>
  <c r="AD105" i="31"/>
  <c r="AN105" i="31"/>
  <c r="BR105" i="31"/>
  <c r="CB105" i="31"/>
  <c r="CL105" i="31"/>
  <c r="CV105" i="31"/>
  <c r="DF105" i="31"/>
  <c r="DP105" i="31"/>
  <c r="DZ105" i="31"/>
  <c r="EJ105" i="31"/>
  <c r="ET105" i="31"/>
  <c r="FN105" i="31"/>
  <c r="FX105" i="31"/>
  <c r="GH105" i="31"/>
  <c r="GR105" i="31"/>
  <c r="HB105" i="31"/>
  <c r="HL105" i="31"/>
  <c r="HV105" i="31"/>
  <c r="IF105" i="31"/>
  <c r="IP105" i="31"/>
  <c r="IZ105" i="31"/>
  <c r="JJ105" i="31"/>
  <c r="JT105" i="31"/>
  <c r="KD105" i="31"/>
  <c r="KN105" i="31"/>
  <c r="KX105" i="31"/>
  <c r="LH105" i="31"/>
  <c r="MB105" i="31"/>
  <c r="ML105" i="31"/>
  <c r="MV105" i="31"/>
  <c r="NF105" i="31"/>
  <c r="NP105" i="31"/>
  <c r="NZ105" i="31"/>
  <c r="OJ105" i="31"/>
  <c r="PD105" i="31"/>
  <c r="PN105" i="31"/>
  <c r="PX105" i="31"/>
  <c r="QH105" i="31"/>
  <c r="QR105" i="31"/>
  <c r="RB105" i="31"/>
  <c r="RV105" i="31"/>
  <c r="T30" i="13"/>
  <c r="AD30" i="13"/>
  <c r="AD59" i="11"/>
  <c r="O59" i="11"/>
  <c r="FJ105" i="31"/>
  <c r="LD105" i="31"/>
  <c r="QD105" i="31"/>
  <c r="DS105" i="30"/>
  <c r="IS105" i="30"/>
  <c r="JW105" i="30"/>
  <c r="ME105" i="30"/>
  <c r="NI105" i="30"/>
  <c r="PG105" i="30"/>
  <c r="M62" i="26"/>
  <c r="V8" i="26"/>
  <c r="V11" i="26"/>
  <c r="M11" i="26"/>
  <c r="V9" i="26"/>
  <c r="Q11" i="26"/>
  <c r="I8" i="26"/>
  <c r="M39" i="26"/>
  <c r="AM8" i="26"/>
  <c r="M9" i="26"/>
  <c r="M49" i="26"/>
  <c r="M51" i="26" s="1"/>
  <c r="AT63" i="26"/>
  <c r="AB63" i="26"/>
  <c r="AQ63" i="26"/>
  <c r="Y63" i="26"/>
  <c r="EU105" i="30"/>
  <c r="IG105" i="30"/>
  <c r="AM45" i="5"/>
  <c r="J7" i="24"/>
  <c r="O7" i="24" s="1"/>
  <c r="R7" i="24" s="1"/>
  <c r="S7" i="24" s="1"/>
  <c r="T7" i="24" s="1"/>
  <c r="J14" i="24"/>
  <c r="O14" i="24" s="1"/>
  <c r="R14" i="24" s="1"/>
  <c r="S14" i="24" s="1"/>
  <c r="T14" i="24" s="1"/>
  <c r="J16" i="24"/>
  <c r="O16" i="24" s="1"/>
  <c r="R16" i="24" s="1"/>
  <c r="S16" i="24" s="1"/>
  <c r="T16" i="24" s="1"/>
  <c r="CI105" i="30"/>
  <c r="FU105" i="30"/>
  <c r="JG105" i="30"/>
  <c r="MS105" i="30"/>
  <c r="PU105" i="30"/>
  <c r="CY105" i="28"/>
  <c r="AM62" i="13"/>
  <c r="J6" i="24"/>
  <c r="O6" i="24" s="1"/>
  <c r="R6" i="24" s="1"/>
  <c r="S6" i="24" s="1"/>
  <c r="T6" i="24" s="1"/>
  <c r="J24" i="24"/>
  <c r="O24" i="24" s="1"/>
  <c r="R24" i="24" s="1"/>
  <c r="S24" i="24" s="1"/>
  <c r="T24" i="24" s="1"/>
  <c r="AM61" i="17"/>
  <c r="J9" i="24"/>
  <c r="O9" i="24" s="1"/>
  <c r="R9" i="24" s="1"/>
  <c r="S9" i="24" s="1"/>
  <c r="T9" i="24" s="1"/>
  <c r="J21" i="24"/>
  <c r="O21" i="24" s="1"/>
  <c r="R21" i="24" s="1"/>
  <c r="S21" i="24" s="1"/>
  <c r="T21" i="24" s="1"/>
  <c r="J23" i="24"/>
  <c r="O23" i="24" s="1"/>
  <c r="R23" i="24" s="1"/>
  <c r="S23" i="24" s="1"/>
  <c r="T23" i="24" s="1"/>
  <c r="BE61" i="17"/>
  <c r="J8" i="24"/>
  <c r="O8" i="24" s="1"/>
  <c r="R8" i="24" s="1"/>
  <c r="S8" i="24" s="1"/>
  <c r="T8" i="24" s="1"/>
  <c r="J17" i="24"/>
  <c r="O17" i="24" s="1"/>
  <c r="R17" i="24" s="1"/>
  <c r="S17" i="24" s="1"/>
  <c r="T17" i="24" s="1"/>
  <c r="J26" i="24"/>
  <c r="O26" i="24" s="1"/>
  <c r="R26" i="24" s="1"/>
  <c r="S26" i="24" s="1"/>
  <c r="T26" i="24" s="1"/>
  <c r="AT105" i="30"/>
  <c r="DV105" i="30"/>
  <c r="GD105" i="30"/>
  <c r="IV105" i="30"/>
  <c r="MR105" i="30"/>
  <c r="BI105" i="30"/>
  <c r="MC105" i="30"/>
  <c r="NG105" i="30"/>
  <c r="PY105" i="30"/>
  <c r="P46" i="35"/>
  <c r="T4" i="20"/>
  <c r="O20" i="17"/>
  <c r="AD20" i="17"/>
  <c r="T20" i="17"/>
  <c r="I21" i="5"/>
  <c r="I30" i="17"/>
  <c r="I32" i="14"/>
  <c r="I8" i="17"/>
  <c r="O105" i="30"/>
  <c r="I31" i="14"/>
  <c r="I28" i="14"/>
  <c r="Y28" i="14" s="1"/>
  <c r="I9" i="14"/>
  <c r="I30" i="14"/>
  <c r="Y105" i="30"/>
  <c r="GU67" i="30"/>
  <c r="RF67" i="30"/>
  <c r="HE67" i="30"/>
  <c r="JJ67" i="30"/>
  <c r="I67" i="30"/>
  <c r="RB67" i="30"/>
  <c r="IB67" i="30"/>
  <c r="GW67" i="30"/>
  <c r="DG67" i="30"/>
  <c r="L67" i="30"/>
  <c r="FP67" i="30"/>
  <c r="DJ96" i="30"/>
  <c r="NY96" i="30"/>
  <c r="LG67" i="30"/>
  <c r="QQ67" i="30"/>
  <c r="BH67" i="30"/>
  <c r="GT67" i="30"/>
  <c r="JT67" i="30"/>
  <c r="NE67" i="30"/>
  <c r="H67" i="30"/>
  <c r="FG67" i="30"/>
  <c r="DY96" i="30"/>
  <c r="OB67" i="30"/>
  <c r="KU67" i="30"/>
  <c r="EM67" i="30"/>
  <c r="ON67" i="30"/>
  <c r="CK67" i="30"/>
  <c r="BO67" i="30"/>
  <c r="LN67" i="30"/>
  <c r="GG96" i="30"/>
  <c r="GY67" i="30"/>
  <c r="IC67" i="30"/>
  <c r="EW67" i="30"/>
  <c r="CM67" i="30"/>
  <c r="MX67" i="30"/>
  <c r="PW67" i="30"/>
  <c r="QF67" i="30"/>
  <c r="IO96" i="30"/>
  <c r="FS67" i="30"/>
  <c r="RH67" i="30"/>
  <c r="KF67" i="30"/>
  <c r="HD67" i="30"/>
  <c r="MA96" i="30"/>
  <c r="FK67" i="30"/>
  <c r="PH67" i="30"/>
  <c r="NG67" i="30"/>
  <c r="FX67" i="30"/>
  <c r="QZ67" i="30"/>
  <c r="DV67" i="30"/>
  <c r="GM67" i="30"/>
  <c r="QL67" i="30"/>
  <c r="BG96" i="30"/>
  <c r="PN67" i="30"/>
  <c r="GO67" i="30"/>
  <c r="RQ67" i="30"/>
  <c r="OJ67" i="30"/>
  <c r="LK67" i="30"/>
  <c r="EV67" i="30"/>
  <c r="PD67" i="30"/>
  <c r="MQ67" i="30"/>
  <c r="PI67" i="30"/>
  <c r="KC96" i="30"/>
  <c r="OK67" i="30"/>
  <c r="X67" i="30"/>
  <c r="RT67" i="30"/>
  <c r="IO67" i="30"/>
  <c r="PE67" i="30"/>
  <c r="GQ67" i="30"/>
  <c r="JB67" i="30"/>
  <c r="IM67" i="30"/>
  <c r="BL96" i="30"/>
  <c r="JX96" i="30"/>
  <c r="OH67" i="30"/>
  <c r="EZ67" i="30"/>
  <c r="DR67" i="30"/>
  <c r="OC67" i="30"/>
  <c r="LW67" i="30"/>
  <c r="RO67" i="30"/>
  <c r="BP67" i="30"/>
  <c r="RR67" i="30"/>
  <c r="FR96" i="30"/>
  <c r="RF96" i="30"/>
  <c r="EN67" i="30"/>
  <c r="CE67" i="30"/>
  <c r="MP67" i="30"/>
  <c r="BX67" i="30"/>
  <c r="BT67" i="30"/>
  <c r="BJ67" i="30"/>
  <c r="EQ67" i="30"/>
  <c r="OX67" i="30"/>
  <c r="OF67" i="30"/>
  <c r="PC96" i="30"/>
  <c r="FJ67" i="30"/>
  <c r="IP67" i="30"/>
  <c r="FW67" i="30"/>
  <c r="QH67" i="30"/>
  <c r="GC67" i="30"/>
  <c r="FZ67" i="30"/>
  <c r="QX67" i="30"/>
  <c r="HL67" i="30"/>
  <c r="EN96" i="30"/>
  <c r="LL67" i="30"/>
  <c r="JM67" i="30"/>
  <c r="LM67" i="30"/>
  <c r="HR67" i="30"/>
  <c r="EY67" i="30"/>
  <c r="PJ67" i="30"/>
  <c r="IV67" i="30"/>
  <c r="JE67" i="30"/>
  <c r="CF96" i="30"/>
  <c r="LQ96" i="30"/>
  <c r="AQ67" i="30"/>
  <c r="LB67" i="30"/>
  <c r="AD67" i="30"/>
  <c r="Z67" i="30"/>
  <c r="IT67" i="30"/>
  <c r="IQ67" i="30"/>
  <c r="IY67" i="30"/>
  <c r="LC67" i="30"/>
  <c r="CP96" i="30"/>
  <c r="LV96" i="30"/>
  <c r="QE67" i="30"/>
  <c r="OV67" i="30"/>
  <c r="GX67" i="30"/>
  <c r="BM67" i="30"/>
  <c r="OR67" i="30"/>
  <c r="MA67" i="30"/>
  <c r="KK67" i="30"/>
  <c r="Y67" i="30"/>
  <c r="GQ96" i="30"/>
  <c r="GV67" i="30"/>
  <c r="GR67" i="30"/>
  <c r="OP67" i="30"/>
  <c r="FI67" i="30"/>
  <c r="EB67" i="30"/>
  <c r="OS67" i="30"/>
  <c r="RL67" i="30"/>
  <c r="JS67" i="30"/>
  <c r="DC67" i="30"/>
  <c r="KA67" i="30"/>
  <c r="OE67" i="30"/>
  <c r="W67" i="30"/>
  <c r="RP67" i="30"/>
  <c r="IN67" i="30"/>
  <c r="KS67" i="30"/>
  <c r="NF67" i="30"/>
  <c r="JC67" i="30"/>
  <c r="QU67" i="30"/>
  <c r="HI67" i="30"/>
  <c r="MI67" i="30"/>
  <c r="QB67" i="30"/>
  <c r="AI67" i="30"/>
  <c r="IT96" i="30"/>
  <c r="RP96" i="30"/>
  <c r="FD67" i="30"/>
  <c r="PM67" i="30"/>
  <c r="ND67" i="30"/>
  <c r="HM67" i="30"/>
  <c r="DL67" i="30"/>
  <c r="MR67" i="30"/>
  <c r="NU67" i="30"/>
  <c r="EK67" i="30"/>
  <c r="QV96" i="30"/>
  <c r="NS67" i="30"/>
  <c r="JX67" i="30"/>
  <c r="EC67" i="30"/>
  <c r="NQ67" i="30"/>
  <c r="MF67" i="30"/>
  <c r="RS67" i="30"/>
  <c r="AK67" i="30"/>
  <c r="PR67" i="30"/>
  <c r="JN96" i="30"/>
  <c r="FH67" i="30"/>
  <c r="HX67" i="30"/>
  <c r="JI67" i="30"/>
  <c r="PP67" i="30"/>
  <c r="NW67" i="30"/>
  <c r="GG67" i="30"/>
  <c r="RK67" i="30"/>
  <c r="KV67" i="30"/>
  <c r="HP67" i="30"/>
  <c r="JD96" i="30"/>
  <c r="DZ67" i="30"/>
  <c r="DW67" i="30"/>
  <c r="MD67" i="30"/>
  <c r="CN67" i="30"/>
  <c r="BF67" i="30"/>
  <c r="JU67" i="30"/>
  <c r="FA67" i="30"/>
  <c r="NI67" i="30"/>
  <c r="DO96" i="30"/>
  <c r="QQ96" i="30"/>
  <c r="ED67" i="30"/>
  <c r="NX67" i="30"/>
  <c r="CB67" i="30"/>
  <c r="AA67" i="30"/>
  <c r="KL67" i="30"/>
  <c r="FU67" i="30"/>
  <c r="GF67" i="30"/>
  <c r="KM96" i="30"/>
  <c r="FO67" i="30"/>
  <c r="PZ67" i="30"/>
  <c r="FT67" i="30"/>
  <c r="FQ67" i="30"/>
  <c r="NR67" i="30"/>
  <c r="EG67" i="30"/>
  <c r="QA67" i="30"/>
  <c r="QG67" i="30"/>
  <c r="PX67" i="30"/>
  <c r="FV67" i="30"/>
  <c r="CQ67" i="30"/>
  <c r="BL67" i="30"/>
  <c r="OL67" i="30"/>
  <c r="JF67" i="30"/>
  <c r="AG67" i="30"/>
  <c r="NT96" i="30"/>
  <c r="CC67" i="30"/>
  <c r="E67" i="30"/>
  <c r="DE67" i="30"/>
  <c r="MB67" i="30"/>
  <c r="HW67" i="30"/>
  <c r="FY67" i="30"/>
  <c r="RE67" i="30"/>
  <c r="RG67" i="30"/>
  <c r="QY67" i="30"/>
  <c r="ML67" i="30"/>
  <c r="QM67" i="30"/>
  <c r="LP67" i="30"/>
  <c r="IJ96" i="30"/>
  <c r="JN67" i="30"/>
  <c r="OG67" i="30"/>
  <c r="QK67" i="30"/>
  <c r="BN67" i="30"/>
  <c r="JD67" i="30"/>
  <c r="HP96" i="30"/>
  <c r="EE67" i="30"/>
  <c r="PK67" i="30"/>
  <c r="QC67" i="30"/>
  <c r="KX67" i="30"/>
  <c r="ET67" i="30"/>
  <c r="KH96" i="30"/>
  <c r="PU67" i="30"/>
  <c r="JG67" i="30"/>
  <c r="HN67" i="30"/>
  <c r="AW67" i="30"/>
  <c r="QN67" i="30"/>
  <c r="FM96" i="30"/>
  <c r="EX67" i="30"/>
  <c r="HB67" i="30"/>
  <c r="OU67" i="30"/>
  <c r="KG67" i="30"/>
  <c r="KP67" i="30"/>
  <c r="FH96" i="30"/>
  <c r="OW67" i="30"/>
  <c r="PB67" i="30"/>
  <c r="KC67" i="30"/>
  <c r="MZ67" i="30"/>
  <c r="DX67" i="30"/>
  <c r="LF67" i="30"/>
  <c r="GP67" i="30"/>
  <c r="CO67" i="30"/>
  <c r="AY67" i="30"/>
  <c r="NO96" i="30"/>
  <c r="RI67" i="30"/>
  <c r="CU67" i="30"/>
  <c r="LR67" i="30"/>
  <c r="PA67" i="30"/>
  <c r="PV67" i="30"/>
  <c r="FN67" i="30"/>
  <c r="CS67" i="30"/>
  <c r="AS67" i="30"/>
  <c r="EH67" i="30"/>
  <c r="JP67" i="30"/>
  <c r="GN67" i="30"/>
  <c r="AX67" i="30"/>
  <c r="GB96" i="30"/>
  <c r="NK67" i="30"/>
  <c r="AB67" i="30"/>
  <c r="QI67" i="30"/>
  <c r="S67" i="30"/>
  <c r="GD67" i="30"/>
  <c r="EI96" i="30"/>
  <c r="GA67" i="30"/>
  <c r="AC67" i="30"/>
  <c r="DP67" i="30"/>
  <c r="RA67" i="30"/>
  <c r="NB67" i="30"/>
  <c r="JI96" i="30"/>
  <c r="MW67" i="30"/>
  <c r="MY67" i="30"/>
  <c r="NY67" i="30"/>
  <c r="JR67" i="30"/>
  <c r="DI67" i="30"/>
  <c r="EX96" i="30"/>
  <c r="KB67" i="30"/>
  <c r="OD67" i="30"/>
  <c r="JH67" i="30"/>
  <c r="AU67" i="30"/>
  <c r="U67" i="30"/>
  <c r="DT96" i="30"/>
  <c r="EU67" i="30"/>
  <c r="LX67" i="30"/>
  <c r="PG67" i="30"/>
  <c r="MP96" i="30"/>
  <c r="HF96" i="30"/>
  <c r="CV67" i="30"/>
  <c r="AJ67" i="30"/>
  <c r="AR67" i="30"/>
  <c r="GJ67" i="30"/>
  <c r="MU96" i="30"/>
  <c r="PT67" i="30"/>
  <c r="GZ67" i="30"/>
  <c r="BA67" i="30"/>
  <c r="JW67" i="30"/>
  <c r="DK67" i="30"/>
  <c r="MV67" i="30"/>
  <c r="MZ96" i="30"/>
  <c r="AV67" i="30"/>
  <c r="LD67" i="30"/>
  <c r="MO67" i="30"/>
  <c r="EJ67" i="30"/>
  <c r="IU67" i="30"/>
  <c r="CA96" i="30"/>
  <c r="OO67" i="30"/>
  <c r="RV67" i="30"/>
  <c r="KN67" i="30"/>
  <c r="HU67" i="30"/>
  <c r="BW67" i="30"/>
  <c r="ED96" i="30"/>
  <c r="CJ67" i="30"/>
  <c r="QP67" i="30"/>
  <c r="LQ67" i="30"/>
  <c r="MJ67" i="30"/>
  <c r="CP67" i="30"/>
  <c r="HU96" i="30"/>
  <c r="CZ67" i="30"/>
  <c r="IJ67" i="30"/>
  <c r="RD67" i="30"/>
  <c r="HC67" i="30"/>
  <c r="LV67" i="30"/>
  <c r="CZ96" i="30"/>
  <c r="FB67" i="30"/>
  <c r="KZ67" i="30"/>
  <c r="II67" i="30"/>
  <c r="LA67" i="30"/>
  <c r="NN67" i="30"/>
  <c r="DE96" i="30"/>
  <c r="LZ67" i="30"/>
  <c r="NA67" i="30"/>
  <c r="QJ67" i="30"/>
  <c r="CI67" i="30"/>
  <c r="LL96" i="30"/>
  <c r="RY67" i="30"/>
  <c r="CW67" i="30"/>
  <c r="PL67" i="30"/>
  <c r="QW67" i="30"/>
  <c r="QT67" i="30"/>
  <c r="AW96" i="30"/>
  <c r="HY67" i="30"/>
  <c r="HZ67" i="30"/>
  <c r="BK67" i="30"/>
  <c r="LY67" i="30"/>
  <c r="FC67" i="30"/>
  <c r="BQ96" i="30"/>
  <c r="PF67" i="30"/>
  <c r="NL67" i="30"/>
  <c r="BC67" i="30"/>
  <c r="PY67" i="30"/>
  <c r="NJ67" i="30"/>
  <c r="HA96" i="30"/>
  <c r="OZ67" i="30"/>
  <c r="HJ67" i="30"/>
  <c r="IK67" i="30"/>
  <c r="PS67" i="30"/>
  <c r="BE67" i="30"/>
  <c r="BZ67" i="30"/>
  <c r="MK67" i="30"/>
  <c r="AF67" i="30"/>
  <c r="GH67" i="30"/>
  <c r="AT67" i="30"/>
  <c r="RK96" i="30"/>
  <c r="CU96" i="30"/>
  <c r="FR67" i="30"/>
  <c r="DT67" i="30"/>
  <c r="P105" i="30"/>
  <c r="JW105" i="28"/>
  <c r="AC105" i="30"/>
  <c r="U105" i="30"/>
  <c r="PE105" i="28"/>
  <c r="NI105" i="28"/>
  <c r="FG105" i="28"/>
  <c r="BU105" i="28"/>
  <c r="AG105" i="30"/>
  <c r="BA105" i="30"/>
  <c r="BK105" i="30"/>
  <c r="BU105" i="30"/>
  <c r="CE105" i="30"/>
  <c r="CO105" i="30"/>
  <c r="CY105" i="30"/>
  <c r="DI105" i="30"/>
  <c r="EC105" i="30"/>
  <c r="EM105" i="30"/>
  <c r="EW105" i="30"/>
  <c r="FG105" i="30"/>
  <c r="FQ105" i="30"/>
  <c r="GA105" i="30"/>
  <c r="GK105" i="30"/>
  <c r="GU105" i="30"/>
  <c r="HE105" i="30"/>
  <c r="HO105" i="30"/>
  <c r="HY105" i="30"/>
  <c r="II105" i="30"/>
  <c r="JC105" i="30"/>
  <c r="JM105" i="30"/>
  <c r="KG105" i="30"/>
  <c r="KQ105" i="30"/>
  <c r="LA105" i="30"/>
  <c r="LK105" i="30"/>
  <c r="LU105" i="30"/>
  <c r="MO105" i="30"/>
  <c r="MY105" i="30"/>
  <c r="NS105" i="30"/>
  <c r="OC105" i="30"/>
  <c r="OM105" i="30"/>
  <c r="OW105" i="30"/>
  <c r="PQ105" i="30"/>
  <c r="QA105" i="30"/>
  <c r="QU105" i="30"/>
  <c r="RE105" i="30"/>
  <c r="RO105" i="30"/>
  <c r="RY105" i="30"/>
  <c r="RS105" i="28"/>
  <c r="RI105" i="28"/>
  <c r="QY105" i="28"/>
  <c r="QO105" i="28"/>
  <c r="QE105" i="28"/>
  <c r="PU105" i="28"/>
  <c r="PK105" i="28"/>
  <c r="PA105" i="28"/>
  <c r="OQ105" i="28"/>
  <c r="OG105" i="28"/>
  <c r="NW105" i="28"/>
  <c r="NM105" i="28"/>
  <c r="NC105" i="28"/>
  <c r="MS105" i="28"/>
  <c r="MI105" i="28"/>
  <c r="LY105" i="28"/>
  <c r="LE105" i="28"/>
  <c r="KU105" i="28"/>
  <c r="KA105" i="28"/>
  <c r="JQ105" i="28"/>
  <c r="JG105" i="28"/>
  <c r="IW105" i="28"/>
  <c r="IM105" i="28"/>
  <c r="IC105" i="28"/>
  <c r="HI105" i="28"/>
  <c r="GY105" i="28"/>
  <c r="GO105" i="28"/>
  <c r="GE105" i="28"/>
  <c r="FU105" i="28"/>
  <c r="FK105" i="28"/>
  <c r="FA105" i="28"/>
  <c r="EQ105" i="28"/>
  <c r="EG105" i="28"/>
  <c r="DW105" i="28"/>
  <c r="DC105" i="28"/>
  <c r="CS105" i="28"/>
  <c r="CI105" i="28"/>
  <c r="BY105" i="28"/>
  <c r="BE105" i="28"/>
  <c r="AU105" i="28"/>
  <c r="AK105" i="28"/>
  <c r="RV105" i="28"/>
  <c r="RL105" i="28"/>
  <c r="RB105" i="28"/>
  <c r="QR105" i="28"/>
  <c r="QH105" i="28"/>
  <c r="PX105" i="28"/>
  <c r="PN105" i="28"/>
  <c r="PD105" i="28"/>
  <c r="OT105" i="28"/>
  <c r="OJ105" i="28"/>
  <c r="NZ105" i="28"/>
  <c r="NP105" i="28"/>
  <c r="NF105" i="28"/>
  <c r="MV105" i="28"/>
  <c r="ML105" i="28"/>
  <c r="MB105" i="28"/>
  <c r="LR105" i="28"/>
  <c r="LH105" i="28"/>
  <c r="KX105" i="28"/>
  <c r="KN105" i="28"/>
  <c r="KD105" i="28"/>
  <c r="JT105" i="28"/>
  <c r="JJ105" i="28"/>
  <c r="IZ105" i="28"/>
  <c r="IP105" i="28"/>
  <c r="IF105" i="28"/>
  <c r="HV105" i="28"/>
  <c r="HL105" i="28"/>
  <c r="HB105" i="28"/>
  <c r="GR105" i="28"/>
  <c r="GH105" i="28"/>
  <c r="FX105" i="28"/>
  <c r="FN105" i="28"/>
  <c r="BW105" i="30"/>
  <c r="CQ105" i="30"/>
  <c r="HQ105" i="30"/>
  <c r="LM105" i="30"/>
  <c r="MQ105" i="30"/>
  <c r="QM105" i="30"/>
  <c r="AU105" i="31"/>
  <c r="BE105" i="31"/>
  <c r="BO105" i="31"/>
  <c r="BY105" i="31"/>
  <c r="CI105" i="31"/>
  <c r="CS105" i="31"/>
  <c r="DC105" i="31"/>
  <c r="DM105" i="31"/>
  <c r="DW105" i="31"/>
  <c r="EG105" i="31"/>
  <c r="EQ105" i="31"/>
  <c r="FA105" i="31"/>
  <c r="FK105" i="31"/>
  <c r="FU105" i="31"/>
  <c r="GE105" i="31"/>
  <c r="GO105" i="31"/>
  <c r="GY105" i="31"/>
  <c r="HI105" i="31"/>
  <c r="HS105" i="31"/>
  <c r="IC105" i="31"/>
  <c r="IM105" i="31"/>
  <c r="IW105" i="31"/>
  <c r="JG105" i="31"/>
  <c r="JQ105" i="31"/>
  <c r="KA105" i="31"/>
  <c r="KK105" i="31"/>
  <c r="KU105" i="31"/>
  <c r="LE105" i="31"/>
  <c r="LO105" i="31"/>
  <c r="LY105" i="31"/>
  <c r="MI105" i="31"/>
  <c r="MS105" i="31"/>
  <c r="NC105" i="31"/>
  <c r="NM105" i="31"/>
  <c r="NW105" i="31"/>
  <c r="OG105" i="31"/>
  <c r="OQ105" i="31"/>
  <c r="PA105" i="31"/>
  <c r="PK105" i="31"/>
  <c r="PU105" i="31"/>
  <c r="QE105" i="31"/>
  <c r="QO105" i="31"/>
  <c r="QY105" i="31"/>
  <c r="RI105" i="31"/>
  <c r="RS105" i="31"/>
  <c r="AO67" i="28"/>
  <c r="JP67" i="28"/>
  <c r="T67" i="28"/>
  <c r="IP67" i="28"/>
  <c r="OM67" i="28"/>
  <c r="CM67" i="28"/>
  <c r="OK67" i="28"/>
  <c r="GZ67" i="28"/>
  <c r="O67" i="28"/>
  <c r="KS67" i="28"/>
  <c r="KZ67" i="28"/>
  <c r="QS67" i="28"/>
  <c r="DO67" i="28"/>
  <c r="JG67" i="28"/>
  <c r="OY67" i="28"/>
  <c r="BU67" i="28"/>
  <c r="KN67" i="28"/>
  <c r="AR67" i="28"/>
  <c r="JN67" i="28"/>
  <c r="R67" i="28"/>
  <c r="EY67" i="28"/>
  <c r="QW67" i="28"/>
  <c r="JL67" i="28"/>
  <c r="CA67" i="28"/>
  <c r="NE67" i="28"/>
  <c r="MF67" i="28"/>
  <c r="RY67" i="28"/>
  <c r="EU67" i="28"/>
  <c r="KM67" i="28"/>
  <c r="QE67" i="28"/>
  <c r="DA67" i="28"/>
  <c r="LL67" i="28"/>
  <c r="BP67" i="28"/>
  <c r="KL67" i="28"/>
  <c r="AP67" i="28"/>
  <c r="IT67" i="28"/>
  <c r="E67" i="28"/>
  <c r="IJ67" i="28"/>
  <c r="RF67" i="28"/>
  <c r="HJ67" i="28"/>
  <c r="HC67" i="28"/>
  <c r="F67" i="28"/>
  <c r="LE67" i="28"/>
  <c r="DS67" i="28"/>
  <c r="OX67" i="28"/>
  <c r="HM67" i="28"/>
  <c r="JJ67" i="28"/>
  <c r="PA67" i="28"/>
  <c r="BY67" i="28"/>
  <c r="HP67" i="28"/>
  <c r="NI67" i="28"/>
  <c r="AE67" i="28"/>
  <c r="JH67" i="28"/>
  <c r="L67" i="28"/>
  <c r="IH67" i="28"/>
  <c r="HX67" i="28"/>
  <c r="BR67" i="28"/>
  <c r="NQ67" i="28"/>
  <c r="GE67" i="28"/>
  <c r="RJ67" i="28"/>
  <c r="JY67" i="28"/>
  <c r="KP67" i="28"/>
  <c r="QG67" i="28"/>
  <c r="DE67" i="28"/>
  <c r="IV67" i="28"/>
  <c r="OO67" i="28"/>
  <c r="BK67" i="28"/>
  <c r="KF67" i="28"/>
  <c r="AJ67" i="28"/>
  <c r="JF67" i="28"/>
  <c r="J67" i="28"/>
  <c r="DV67" i="28"/>
  <c r="D102" i="28"/>
  <c r="QZ67" i="28"/>
  <c r="HD67" i="28"/>
  <c r="PZ67" i="28"/>
  <c r="GD67" i="28"/>
  <c r="S67" i="28"/>
  <c r="PO67" i="28"/>
  <c r="HW67" i="28"/>
  <c r="AL67" i="28"/>
  <c r="LP67" i="28"/>
  <c r="EE67" i="28"/>
  <c r="HS67" i="28"/>
  <c r="NK67" i="28"/>
  <c r="AG67" i="28"/>
  <c r="FZ67" i="28"/>
  <c r="LQ67" i="28"/>
  <c r="RX67" i="28"/>
  <c r="IB67" i="28"/>
  <c r="QX67" i="28"/>
  <c r="HB67" i="28"/>
  <c r="AN67" i="28"/>
  <c r="SA67" i="28"/>
  <c r="KI67" i="28"/>
  <c r="CX67" i="28"/>
  <c r="OB67" i="28"/>
  <c r="GQ67" i="28"/>
  <c r="IY67" i="28"/>
  <c r="OQ67" i="28"/>
  <c r="BM67" i="28"/>
  <c r="HF67" i="28"/>
  <c r="MW67" i="28"/>
  <c r="U67" i="28"/>
  <c r="IZ67" i="28"/>
  <c r="RV67" i="28"/>
  <c r="HZ67" i="28"/>
  <c r="D67" i="28"/>
  <c r="KJ67" i="28"/>
  <c r="F102" i="28"/>
  <c r="NH67" i="28"/>
  <c r="DL67" i="28"/>
  <c r="MH67" i="28"/>
  <c r="CL67" i="28"/>
  <c r="MI67" i="28"/>
  <c r="FS67" i="28"/>
  <c r="QV67" i="28"/>
  <c r="JK67" i="28"/>
  <c r="BT67" i="28"/>
  <c r="PX67" i="28"/>
  <c r="CU67" i="28"/>
  <c r="IM67" i="28"/>
  <c r="OE67" i="28"/>
  <c r="BB67" i="28"/>
  <c r="GS67" i="28"/>
  <c r="OF67" i="28"/>
  <c r="EJ67" i="28"/>
  <c r="NF67" i="28"/>
  <c r="DJ67" i="28"/>
  <c r="OU67" i="28"/>
  <c r="IE67" i="28"/>
  <c r="AM67" i="28"/>
  <c r="LW67" i="28"/>
  <c r="EF67" i="28"/>
  <c r="RD67" i="28"/>
  <c r="EA67" i="28"/>
  <c r="JS67" i="28"/>
  <c r="PK67" i="28"/>
  <c r="CH67" i="28"/>
  <c r="HY67" i="28"/>
  <c r="PD67" i="28"/>
  <c r="FH67" i="28"/>
  <c r="OD67" i="28"/>
  <c r="EH67" i="28"/>
  <c r="CE67" i="28"/>
  <c r="FX68" i="30"/>
  <c r="JO68" i="30"/>
  <c r="DW67" i="28"/>
  <c r="MB67" i="28"/>
  <c r="CF67" i="28"/>
  <c r="LB67" i="28"/>
  <c r="BF67" i="28"/>
  <c r="JB67" i="28"/>
  <c r="CK67" i="28"/>
  <c r="NO67" i="28"/>
  <c r="GC67" i="28"/>
  <c r="RI67" i="28"/>
  <c r="OH67" i="28"/>
  <c r="BD67" i="28"/>
  <c r="GW67" i="28"/>
  <c r="MN67" i="28"/>
  <c r="K67" i="28"/>
  <c r="FC67" i="28"/>
  <c r="MZ67" i="28"/>
  <c r="DD67" i="28"/>
  <c r="LZ67" i="28"/>
  <c r="CD67" i="28"/>
  <c r="LN67" i="28"/>
  <c r="EW67" i="28"/>
  <c r="QA67" i="28"/>
  <c r="IO67" i="28"/>
  <c r="AY67" i="28"/>
  <c r="PN67" i="28"/>
  <c r="CJ67" i="28"/>
  <c r="IC67" i="28"/>
  <c r="NT67" i="28"/>
  <c r="AQ67" i="28"/>
  <c r="GI67" i="28"/>
  <c r="NX67" i="28"/>
  <c r="EB67" i="28"/>
  <c r="MX67" i="28"/>
  <c r="DB67" i="28"/>
  <c r="QY67" i="28"/>
  <c r="CG67" i="28"/>
  <c r="KV67" i="28"/>
  <c r="AZ67" i="28"/>
  <c r="JV67" i="28"/>
  <c r="Z67" i="28"/>
  <c r="FT67" i="28"/>
  <c r="RS67" i="28"/>
  <c r="KH67" i="28"/>
  <c r="CW67" i="28"/>
  <c r="OA67" i="28"/>
  <c r="MQ67" i="28"/>
  <c r="N67" i="28"/>
  <c r="FE67" i="28"/>
  <c r="KX67" i="28"/>
  <c r="QO67" i="28"/>
  <c r="DM67" i="28"/>
  <c r="LT67" i="28"/>
  <c r="BX67" i="28"/>
  <c r="KT67" i="28"/>
  <c r="AX67" i="28"/>
  <c r="IF67" i="28"/>
  <c r="BQ67" i="28"/>
  <c r="MT67" i="28"/>
  <c r="FI67" i="28"/>
  <c r="QM67" i="28"/>
  <c r="NW67" i="28"/>
  <c r="AT67" i="28"/>
  <c r="GK67" i="28"/>
  <c r="MD67" i="28"/>
  <c r="RU67" i="28"/>
  <c r="ES67" i="28"/>
  <c r="MR67" i="28"/>
  <c r="CV67" i="28"/>
  <c r="LR67" i="28"/>
  <c r="BV67" i="28"/>
  <c r="GN105" i="28"/>
  <c r="NQ105" i="28"/>
  <c r="JU105" i="28"/>
  <c r="EU105" i="28"/>
  <c r="AO105" i="28"/>
  <c r="RE105" i="28"/>
  <c r="QA105" i="28"/>
  <c r="OM105" i="28"/>
  <c r="ME105" i="28"/>
  <c r="KQ105" i="28"/>
  <c r="JC105" i="28"/>
  <c r="HO105" i="28"/>
  <c r="GU105" i="28"/>
  <c r="GA105" i="28"/>
  <c r="EM105" i="28"/>
  <c r="DS105" i="28"/>
  <c r="CE105" i="28"/>
  <c r="BA105" i="28"/>
  <c r="W105" i="30"/>
  <c r="Z105" i="30"/>
  <c r="RQ105" i="28"/>
  <c r="OO105" i="28"/>
  <c r="LM105" i="28"/>
  <c r="IK105" i="28"/>
  <c r="FI105" i="28"/>
  <c r="CG105" i="28"/>
  <c r="FD105" i="28"/>
  <c r="ET105" i="28"/>
  <c r="EJ105" i="28"/>
  <c r="DZ105" i="28"/>
  <c r="DP105" i="28"/>
  <c r="DF105" i="28"/>
  <c r="CV105" i="28"/>
  <c r="CL105" i="28"/>
  <c r="CB105" i="28"/>
  <c r="BR105" i="28"/>
  <c r="BH105" i="28"/>
  <c r="AX105" i="28"/>
  <c r="AN105" i="28"/>
  <c r="AD105" i="28"/>
  <c r="AF105" i="30"/>
  <c r="AP105" i="30"/>
  <c r="AZ105" i="30"/>
  <c r="BJ105" i="30"/>
  <c r="CD105" i="30"/>
  <c r="CN105" i="30"/>
  <c r="CX105" i="30"/>
  <c r="DH105" i="30"/>
  <c r="DR105" i="30"/>
  <c r="EB105" i="30"/>
  <c r="EL105" i="30"/>
  <c r="EV105" i="30"/>
  <c r="FF105" i="30"/>
  <c r="FP105" i="30"/>
  <c r="FZ105" i="30"/>
  <c r="GJ105" i="30"/>
  <c r="GT105" i="30"/>
  <c r="HD105" i="30"/>
  <c r="HN105" i="30"/>
  <c r="HX105" i="30"/>
  <c r="IH105" i="30"/>
  <c r="IR105" i="30"/>
  <c r="JB105" i="30"/>
  <c r="JL105" i="30"/>
  <c r="JV105" i="30"/>
  <c r="KF105" i="30"/>
  <c r="KP105" i="30"/>
  <c r="KZ105" i="30"/>
  <c r="LJ105" i="30"/>
  <c r="LT105" i="30"/>
  <c r="MD105" i="30"/>
  <c r="MN105" i="30"/>
  <c r="MX105" i="30"/>
  <c r="NH105" i="30"/>
  <c r="NR105" i="30"/>
  <c r="OB105" i="30"/>
  <c r="OL105" i="30"/>
  <c r="OV105" i="30"/>
  <c r="PF105" i="30"/>
  <c r="PP105" i="30"/>
  <c r="PZ105" i="30"/>
  <c r="QJ105" i="30"/>
  <c r="QT105" i="30"/>
  <c r="RD105" i="30"/>
  <c r="RN105" i="30"/>
  <c r="RX105" i="30"/>
  <c r="AJ105" i="30"/>
  <c r="BD105" i="30"/>
  <c r="BN105" i="30"/>
  <c r="BX105" i="30"/>
  <c r="CH105" i="30"/>
  <c r="CR105" i="30"/>
  <c r="DB105" i="30"/>
  <c r="DL105" i="30"/>
  <c r="EF105" i="30"/>
  <c r="EP105" i="30"/>
  <c r="EZ105" i="30"/>
  <c r="FJ105" i="30"/>
  <c r="FT105" i="30"/>
  <c r="GN105" i="30"/>
  <c r="GX105" i="30"/>
  <c r="HH105" i="30"/>
  <c r="HR105" i="30"/>
  <c r="IB105" i="30"/>
  <c r="IL105" i="30"/>
  <c r="JF105" i="30"/>
  <c r="JP105" i="30"/>
  <c r="JZ105" i="30"/>
  <c r="KJ105" i="30"/>
  <c r="KT105" i="30"/>
  <c r="LD105" i="30"/>
  <c r="LN105" i="30"/>
  <c r="LX105" i="30"/>
  <c r="MH105" i="30"/>
  <c r="NB105" i="30"/>
  <c r="NL105" i="30"/>
  <c r="NV105" i="30"/>
  <c r="OF105" i="30"/>
  <c r="OP105" i="30"/>
  <c r="OZ105" i="30"/>
  <c r="PJ105" i="30"/>
  <c r="PT105" i="30"/>
  <c r="QD105" i="30"/>
  <c r="QN105" i="30"/>
  <c r="QX105" i="30"/>
  <c r="RH105" i="30"/>
  <c r="RR105" i="30"/>
  <c r="S38" i="26"/>
  <c r="M38" i="26"/>
  <c r="M105" i="30"/>
  <c r="Q105" i="30"/>
  <c r="FZ105" i="28"/>
  <c r="AD105" i="30"/>
  <c r="AN105" i="30"/>
  <c r="AX105" i="30"/>
  <c r="BH105" i="30"/>
  <c r="BR105" i="30"/>
  <c r="S105" i="30"/>
  <c r="CB105" i="30"/>
  <c r="CL105" i="30"/>
  <c r="CV105" i="30"/>
  <c r="DF105" i="30"/>
  <c r="DP105" i="30"/>
  <c r="DZ105" i="30"/>
  <c r="EJ105" i="30"/>
  <c r="ET105" i="30"/>
  <c r="FD105" i="30"/>
  <c r="FN105" i="30"/>
  <c r="FX105" i="30"/>
  <c r="GH105" i="30"/>
  <c r="GR105" i="30"/>
  <c r="HB105" i="30"/>
  <c r="HL105" i="30"/>
  <c r="HV105" i="30"/>
  <c r="IF105" i="30"/>
  <c r="IP105" i="30"/>
  <c r="IZ105" i="30"/>
  <c r="JJ105" i="30"/>
  <c r="JT105" i="30"/>
  <c r="KD105" i="30"/>
  <c r="KN105" i="30"/>
  <c r="KX105" i="30"/>
  <c r="LH105" i="30"/>
  <c r="LR105" i="30"/>
  <c r="MB105" i="30"/>
  <c r="ML105" i="30"/>
  <c r="MV105" i="30"/>
  <c r="NF105" i="30"/>
  <c r="NP105" i="30"/>
  <c r="NZ105" i="30"/>
  <c r="OJ105" i="30"/>
  <c r="OT105" i="30"/>
  <c r="PD105" i="30"/>
  <c r="PN105" i="30"/>
  <c r="PX105" i="30"/>
  <c r="QH105" i="30"/>
  <c r="QR105" i="30"/>
  <c r="RB105" i="30"/>
  <c r="RL105" i="30"/>
  <c r="RV105" i="30"/>
  <c r="AJ105" i="31"/>
  <c r="AT105" i="31"/>
  <c r="BD105" i="31"/>
  <c r="BN105" i="31"/>
  <c r="BX105" i="31"/>
  <c r="CH105" i="31"/>
  <c r="CR105" i="31"/>
  <c r="DB105" i="31"/>
  <c r="DL105" i="31"/>
  <c r="DV105" i="31"/>
  <c r="EF105" i="31"/>
  <c r="EP105" i="31"/>
  <c r="EZ105" i="31"/>
  <c r="FT105" i="31"/>
  <c r="GD105" i="31"/>
  <c r="GN105" i="31"/>
  <c r="GX105" i="31"/>
  <c r="HH105" i="31"/>
  <c r="HR105" i="31"/>
  <c r="IB105" i="31"/>
  <c r="IL105" i="31"/>
  <c r="IV105" i="31"/>
  <c r="JF105" i="31"/>
  <c r="JP105" i="31"/>
  <c r="JZ105" i="31"/>
  <c r="KJ105" i="31"/>
  <c r="KT105" i="31"/>
  <c r="LN105" i="31"/>
  <c r="LX105" i="31"/>
  <c r="MH105" i="31"/>
  <c r="MR105" i="31"/>
  <c r="NB105" i="31"/>
  <c r="NL105" i="31"/>
  <c r="NV105" i="31"/>
  <c r="OF105" i="31"/>
  <c r="OP105" i="31"/>
  <c r="OZ105" i="31"/>
  <c r="PJ105" i="31"/>
  <c r="PT105" i="31"/>
  <c r="QN105" i="31"/>
  <c r="QX105" i="31"/>
  <c r="RH105" i="31"/>
  <c r="RR105" i="31"/>
  <c r="S15" i="24"/>
  <c r="T15" i="24" s="1"/>
  <c r="V42" i="20"/>
  <c r="C9" i="28" s="1"/>
  <c r="AH105" i="30"/>
  <c r="PF105" i="28"/>
  <c r="MD105" i="28"/>
  <c r="JB105" i="28"/>
  <c r="CX105" i="28"/>
  <c r="AI105" i="30"/>
  <c r="AS105" i="30"/>
  <c r="BC105" i="30"/>
  <c r="BM105" i="30"/>
  <c r="CG105" i="30"/>
  <c r="DA105" i="30"/>
  <c r="DK105" i="30"/>
  <c r="DU105" i="30"/>
  <c r="EE105" i="30"/>
  <c r="EO105" i="30"/>
  <c r="EY105" i="30"/>
  <c r="FI105" i="30"/>
  <c r="FS105" i="30"/>
  <c r="GC105" i="30"/>
  <c r="GM105" i="30"/>
  <c r="GW105" i="30"/>
  <c r="HG105" i="30"/>
  <c r="IA105" i="30"/>
  <c r="IK105" i="30"/>
  <c r="IU105" i="30"/>
  <c r="JE105" i="30"/>
  <c r="JO105" i="30"/>
  <c r="JY105" i="30"/>
  <c r="KI105" i="30"/>
  <c r="KS105" i="30"/>
  <c r="LC105" i="30"/>
  <c r="LW105" i="30"/>
  <c r="MG105" i="30"/>
  <c r="NA105" i="30"/>
  <c r="NK105" i="30"/>
  <c r="NU105" i="30"/>
  <c r="OE105" i="30"/>
  <c r="OO105" i="30"/>
  <c r="OY105" i="30"/>
  <c r="PI105" i="30"/>
  <c r="PS105" i="30"/>
  <c r="QC105" i="30"/>
  <c r="QW105" i="30"/>
  <c r="RG105" i="30"/>
  <c r="RQ105" i="30"/>
  <c r="SA105" i="30"/>
  <c r="BT105" i="30"/>
  <c r="AK105" i="30"/>
  <c r="AU105" i="30"/>
  <c r="BE105" i="30"/>
  <c r="BO105" i="30"/>
  <c r="BY105" i="30"/>
  <c r="CS105" i="30"/>
  <c r="DC105" i="30"/>
  <c r="DM105" i="30"/>
  <c r="DW105" i="30"/>
  <c r="EG105" i="30"/>
  <c r="EQ105" i="30"/>
  <c r="FA105" i="30"/>
  <c r="FK105" i="30"/>
  <c r="GE105" i="30"/>
  <c r="GO105" i="30"/>
  <c r="GY105" i="30"/>
  <c r="HI105" i="30"/>
  <c r="HS105" i="30"/>
  <c r="IC105" i="30"/>
  <c r="IM105" i="30"/>
  <c r="IW105" i="30"/>
  <c r="JQ105" i="30"/>
  <c r="KA105" i="30"/>
  <c r="KK105" i="30"/>
  <c r="KU105" i="30"/>
  <c r="LE105" i="30"/>
  <c r="LO105" i="30"/>
  <c r="LY105" i="30"/>
  <c r="MI105" i="30"/>
  <c r="NC105" i="30"/>
  <c r="NM105" i="30"/>
  <c r="NW105" i="30"/>
  <c r="OG105" i="30"/>
  <c r="OQ105" i="30"/>
  <c r="PA105" i="30"/>
  <c r="PK105" i="30"/>
  <c r="QE105" i="30"/>
  <c r="QO105" i="30"/>
  <c r="QY105" i="30"/>
  <c r="RI105" i="30"/>
  <c r="RS105" i="30"/>
  <c r="QZ105" i="28"/>
  <c r="NX105" i="28"/>
  <c r="KL105" i="28"/>
  <c r="GZ105" i="28"/>
  <c r="GP105" i="28"/>
  <c r="DN105" i="28"/>
  <c r="CT105" i="28"/>
  <c r="AV105" i="28"/>
  <c r="AB105" i="30"/>
  <c r="QN105" i="28"/>
  <c r="LD105" i="28"/>
  <c r="GX105" i="28"/>
  <c r="CH105" i="28"/>
  <c r="AJ105" i="28"/>
  <c r="AE105" i="30"/>
  <c r="AO105" i="30"/>
  <c r="AY105" i="30"/>
  <c r="BS105" i="30"/>
  <c r="CC105" i="30"/>
  <c r="CM105" i="30"/>
  <c r="CW105" i="30"/>
  <c r="DG105" i="30"/>
  <c r="DQ105" i="30"/>
  <c r="EA105" i="30"/>
  <c r="EK105" i="30"/>
  <c r="FE105" i="30"/>
  <c r="FO105" i="30"/>
  <c r="FY105" i="30"/>
  <c r="GI105" i="30"/>
  <c r="GS105" i="30"/>
  <c r="HC105" i="30"/>
  <c r="HM105" i="30"/>
  <c r="HW105" i="30"/>
  <c r="IQ105" i="30"/>
  <c r="JA105" i="30"/>
  <c r="JK105" i="30"/>
  <c r="JU105" i="30"/>
  <c r="KE105" i="30"/>
  <c r="KO105" i="30"/>
  <c r="KY105" i="30"/>
  <c r="LI105" i="30"/>
  <c r="LS105" i="30"/>
  <c r="MM105" i="30"/>
  <c r="MW105" i="30"/>
  <c r="NQ105" i="30"/>
  <c r="OA105" i="30"/>
  <c r="OK105" i="30"/>
  <c r="OU105" i="30"/>
  <c r="PE105" i="30"/>
  <c r="PO105" i="30"/>
  <c r="QI105" i="30"/>
  <c r="QS105" i="30"/>
  <c r="RC105" i="30"/>
  <c r="RM105" i="30"/>
  <c r="RW105" i="30"/>
  <c r="J28" i="24"/>
  <c r="O28" i="24" s="1"/>
  <c r="R28" i="24" s="1"/>
  <c r="S28" i="24" s="1"/>
  <c r="T28" i="24" s="1"/>
  <c r="RX105" i="28"/>
  <c r="RN105" i="28"/>
  <c r="RD105" i="28"/>
  <c r="QT105" i="28"/>
  <c r="QJ105" i="28"/>
  <c r="PZ105" i="28"/>
  <c r="PP105" i="28"/>
  <c r="OV105" i="28"/>
  <c r="OL105" i="28"/>
  <c r="OB105" i="28"/>
  <c r="NR105" i="28"/>
  <c r="NH105" i="28"/>
  <c r="MX105" i="28"/>
  <c r="MN105" i="28"/>
  <c r="LT105" i="28"/>
  <c r="LJ105" i="28"/>
  <c r="KZ105" i="28"/>
  <c r="KP105" i="28"/>
  <c r="KF105" i="28"/>
  <c r="JV105" i="28"/>
  <c r="JL105" i="28"/>
  <c r="IR105" i="28"/>
  <c r="IH105" i="28"/>
  <c r="HX105" i="28"/>
  <c r="HN105" i="28"/>
  <c r="HD105" i="28"/>
  <c r="GT105" i="28"/>
  <c r="GJ105" i="28"/>
  <c r="FP105" i="28"/>
  <c r="FF105" i="28"/>
  <c r="EV105" i="28"/>
  <c r="EL105" i="28"/>
  <c r="EB105" i="28"/>
  <c r="DR105" i="28"/>
  <c r="DH105" i="28"/>
  <c r="CN105" i="28"/>
  <c r="CD105" i="28"/>
  <c r="BT105" i="28"/>
  <c r="BJ105" i="28"/>
  <c r="AZ105" i="28"/>
  <c r="AP105" i="28"/>
  <c r="AF105" i="28"/>
  <c r="RR105" i="28"/>
  <c r="RH105" i="28"/>
  <c r="QX105" i="28"/>
  <c r="QD105" i="28"/>
  <c r="PT105" i="28"/>
  <c r="PJ105" i="28"/>
  <c r="OZ105" i="28"/>
  <c r="OP105" i="28"/>
  <c r="OF105" i="28"/>
  <c r="NV105" i="28"/>
  <c r="NL105" i="28"/>
  <c r="NB105" i="28"/>
  <c r="MR105" i="28"/>
  <c r="MH105" i="28"/>
  <c r="LX105" i="28"/>
  <c r="LN105" i="28"/>
  <c r="KT105" i="28"/>
  <c r="KJ105" i="28"/>
  <c r="JZ105" i="28"/>
  <c r="JP105" i="28"/>
  <c r="JF105" i="28"/>
  <c r="IV105" i="28"/>
  <c r="IL105" i="28"/>
  <c r="IB105" i="28"/>
  <c r="HR105" i="28"/>
  <c r="HH105" i="28"/>
  <c r="GD105" i="28"/>
  <c r="FT105" i="28"/>
  <c r="FJ105" i="28"/>
  <c r="EZ105" i="28"/>
  <c r="EP105" i="28"/>
  <c r="EF105" i="28"/>
  <c r="DV105" i="28"/>
  <c r="DL105" i="28"/>
  <c r="DB105" i="28"/>
  <c r="CR105" i="28"/>
  <c r="BX105" i="28"/>
  <c r="BN105" i="28"/>
  <c r="BD105" i="28"/>
  <c r="AT105" i="28"/>
  <c r="K44" i="35"/>
  <c r="V28" i="24"/>
  <c r="F29" i="10"/>
  <c r="F13" i="10"/>
  <c r="AU13" i="10" s="1"/>
  <c r="AV13" i="10" s="1"/>
  <c r="AD4" i="10"/>
  <c r="AB4" i="5"/>
  <c r="AC105" i="28"/>
  <c r="N105" i="30"/>
  <c r="X105" i="30"/>
  <c r="V105" i="30"/>
  <c r="AM105" i="30"/>
  <c r="AA105" i="30"/>
  <c r="T105" i="30"/>
  <c r="C82" i="30"/>
  <c r="RT105" i="28"/>
  <c r="RJ105" i="28"/>
  <c r="QP105" i="28"/>
  <c r="QF105" i="28"/>
  <c r="PV105" i="28"/>
  <c r="PL105" i="28"/>
  <c r="PB105" i="28"/>
  <c r="OR105" i="28"/>
  <c r="OH105" i="28"/>
  <c r="NN105" i="28"/>
  <c r="ND105" i="28"/>
  <c r="MT105" i="28"/>
  <c r="MJ105" i="28"/>
  <c r="LZ105" i="28"/>
  <c r="LP105" i="28"/>
  <c r="LF105" i="28"/>
  <c r="KV105" i="28"/>
  <c r="KB105" i="28"/>
  <c r="JR105" i="28"/>
  <c r="JH105" i="28"/>
  <c r="IX105" i="28"/>
  <c r="IN105" i="28"/>
  <c r="ID105" i="28"/>
  <c r="HT105" i="28"/>
  <c r="HJ105" i="28"/>
  <c r="GF105" i="28"/>
  <c r="FV105" i="28"/>
  <c r="FL105" i="28"/>
  <c r="FB105" i="28"/>
  <c r="ER105" i="28"/>
  <c r="EH105" i="28"/>
  <c r="DX105" i="28"/>
  <c r="DD105" i="28"/>
  <c r="CJ105" i="28"/>
  <c r="BZ105" i="28"/>
  <c r="BP105" i="28"/>
  <c r="BF105" i="28"/>
  <c r="RY105" i="28"/>
  <c r="RO105" i="28"/>
  <c r="QU105" i="28"/>
  <c r="QK105" i="28"/>
  <c r="PQ105" i="28"/>
  <c r="PG105" i="28"/>
  <c r="OW105" i="28"/>
  <c r="OC105" i="28"/>
  <c r="MY105" i="28"/>
  <c r="LU105" i="28"/>
  <c r="LK105" i="28"/>
  <c r="LA105" i="28"/>
  <c r="KG105" i="28"/>
  <c r="JM105" i="28"/>
  <c r="IS105" i="28"/>
  <c r="II105" i="28"/>
  <c r="HY105" i="28"/>
  <c r="HE105" i="28"/>
  <c r="GK105" i="28"/>
  <c r="FQ105" i="28"/>
  <c r="EW105" i="28"/>
  <c r="EC105" i="28"/>
  <c r="DI105" i="28"/>
  <c r="CO105" i="28"/>
  <c r="BK105" i="28"/>
  <c r="AQ105" i="28"/>
  <c r="S37" i="26"/>
  <c r="M37" i="26"/>
  <c r="I30" i="11"/>
  <c r="Y30" i="11" s="1"/>
  <c r="S36" i="26"/>
  <c r="M36" i="26"/>
  <c r="V50" i="23"/>
  <c r="J88" i="23" s="1"/>
  <c r="I10" i="14"/>
  <c r="R105" i="30"/>
  <c r="I8" i="14"/>
  <c r="Y8" i="14" s="1"/>
  <c r="LO105" i="28"/>
  <c r="KK105" i="28"/>
  <c r="HS105" i="28"/>
  <c r="DM105" i="28"/>
  <c r="BO105" i="28"/>
  <c r="AC4" i="5"/>
  <c r="Z4" i="13"/>
  <c r="AB4" i="13"/>
  <c r="Z4" i="14"/>
  <c r="AD4" i="5"/>
  <c r="AC4" i="13"/>
  <c r="AB4" i="10"/>
  <c r="AD4" i="13"/>
  <c r="Z4" i="11"/>
  <c r="Z4" i="17"/>
  <c r="M4" i="7"/>
  <c r="AA4" i="11"/>
  <c r="T4" i="12"/>
  <c r="AA4" i="5"/>
  <c r="AB4" i="11"/>
  <c r="Q4" i="26"/>
  <c r="N4" i="4"/>
  <c r="Z4" i="10"/>
  <c r="AC4" i="11"/>
  <c r="Z4" i="15"/>
  <c r="M4" i="3"/>
  <c r="AA4" i="10"/>
  <c r="AD4" i="11"/>
  <c r="Z4" i="16"/>
  <c r="Z4" i="5"/>
  <c r="AC4" i="10"/>
  <c r="AA4" i="13"/>
  <c r="NS105" i="28"/>
  <c r="MO105" i="28"/>
  <c r="RW105" i="28"/>
  <c r="RM105" i="28"/>
  <c r="SA105" i="28"/>
  <c r="RG105" i="28"/>
  <c r="QW105" i="28"/>
  <c r="QM105" i="28"/>
  <c r="QC105" i="28"/>
  <c r="PS105" i="28"/>
  <c r="PI105" i="28"/>
  <c r="OY105" i="28"/>
  <c r="OE105" i="28"/>
  <c r="NU105" i="28"/>
  <c r="NK105" i="28"/>
  <c r="NA105" i="28"/>
  <c r="MQ105" i="28"/>
  <c r="MG105" i="28"/>
  <c r="LW105" i="28"/>
  <c r="LC105" i="28"/>
  <c r="KS105" i="28"/>
  <c r="KI105" i="28"/>
  <c r="JY105" i="28"/>
  <c r="JO105" i="28"/>
  <c r="JE105" i="28"/>
  <c r="IU105" i="28"/>
  <c r="IA105" i="28"/>
  <c r="HQ105" i="28"/>
  <c r="HG105" i="28"/>
  <c r="GW105" i="28"/>
  <c r="GM105" i="28"/>
  <c r="GC105" i="28"/>
  <c r="FS105" i="28"/>
  <c r="EY105" i="28"/>
  <c r="EO105" i="28"/>
  <c r="EE105" i="28"/>
  <c r="DU105" i="28"/>
  <c r="DK105" i="28"/>
  <c r="DA105" i="28"/>
  <c r="CQ105" i="28"/>
  <c r="BW105" i="28"/>
  <c r="BM105" i="28"/>
  <c r="BC105" i="28"/>
  <c r="AS105" i="28"/>
  <c r="AI105" i="28"/>
  <c r="RC105" i="28"/>
  <c r="QS105" i="28"/>
  <c r="QI105" i="28"/>
  <c r="PY105" i="28"/>
  <c r="PO105" i="28"/>
  <c r="OU105" i="28"/>
  <c r="OK105" i="28"/>
  <c r="OA105" i="28"/>
  <c r="NG105" i="28"/>
  <c r="MW105" i="28"/>
  <c r="MM105" i="28"/>
  <c r="MC105" i="28"/>
  <c r="LS105" i="28"/>
  <c r="LI105" i="28"/>
  <c r="KY105" i="28"/>
  <c r="KO105" i="28"/>
  <c r="KE105" i="28"/>
  <c r="JK105" i="28"/>
  <c r="JA105" i="28"/>
  <c r="IQ105" i="28"/>
  <c r="IG105" i="28"/>
  <c r="HW105" i="28"/>
  <c r="HM105" i="28"/>
  <c r="HC105" i="28"/>
  <c r="GS105" i="28"/>
  <c r="GI105" i="28"/>
  <c r="FY105" i="28"/>
  <c r="FO105" i="28"/>
  <c r="FE105" i="28"/>
  <c r="EK105" i="28"/>
  <c r="EA105" i="28"/>
  <c r="DQ105" i="28"/>
  <c r="DG105" i="28"/>
  <c r="CW105" i="28"/>
  <c r="CM105" i="28"/>
  <c r="CC105" i="28"/>
  <c r="BS105" i="28"/>
  <c r="BI105" i="28"/>
  <c r="AY105" i="28"/>
  <c r="AE105" i="28"/>
  <c r="AO46" i="35"/>
  <c r="G80" i="6"/>
  <c r="G82" i="6" s="1"/>
  <c r="G85" i="6" s="1"/>
  <c r="G84" i="6" s="1"/>
  <c r="AB44" i="10" s="1"/>
  <c r="Z49" i="13"/>
  <c r="Z47" i="13"/>
  <c r="AB22" i="13"/>
  <c r="AB14" i="13"/>
  <c r="H95" i="6"/>
  <c r="H99" i="6"/>
  <c r="Y8" i="17" l="1"/>
  <c r="Y15" i="17" s="1"/>
  <c r="K85" i="38"/>
  <c r="O85" i="38"/>
  <c r="L85" i="38"/>
  <c r="P85" i="38"/>
  <c r="H85" i="38"/>
  <c r="I85" i="38"/>
  <c r="J85" i="38"/>
  <c r="M85" i="38"/>
  <c r="Q85" i="38"/>
  <c r="N85" i="38"/>
  <c r="AG85" i="28"/>
  <c r="AL85" i="28"/>
  <c r="M85" i="28"/>
  <c r="J85" i="28"/>
  <c r="L85" i="28"/>
  <c r="K85" i="28"/>
  <c r="R85" i="28"/>
  <c r="N85" i="28"/>
  <c r="O85" i="28"/>
  <c r="Q85" i="28"/>
  <c r="P85" i="28"/>
  <c r="I8" i="16"/>
  <c r="I9" i="16"/>
  <c r="I69" i="20"/>
  <c r="I39" i="20"/>
  <c r="AA37" i="35"/>
  <c r="AA39" i="35"/>
  <c r="AA23" i="35"/>
  <c r="AA41" i="35"/>
  <c r="AA34" i="35"/>
  <c r="AA24" i="35"/>
  <c r="AA31" i="35"/>
  <c r="AA35" i="35"/>
  <c r="AA29" i="35"/>
  <c r="AA36" i="35"/>
  <c r="AA28" i="35"/>
  <c r="AA25" i="35"/>
  <c r="AA40" i="35"/>
  <c r="AE40" i="35" s="1"/>
  <c r="AA22" i="35"/>
  <c r="AA27" i="35"/>
  <c r="AA26" i="35"/>
  <c r="AA33" i="35"/>
  <c r="AA42" i="35"/>
  <c r="AA44" i="35"/>
  <c r="AA43" i="35"/>
  <c r="F94" i="28"/>
  <c r="F96" i="28"/>
  <c r="F97" i="28"/>
  <c r="F98" i="28"/>
  <c r="NX56" i="28"/>
  <c r="C101" i="30"/>
  <c r="C96" i="30"/>
  <c r="KR98" i="38"/>
  <c r="IY98" i="38"/>
  <c r="BB98" i="38"/>
  <c r="FC98" i="38"/>
  <c r="HU98" i="38"/>
  <c r="QG98" i="38"/>
  <c r="CP98" i="38"/>
  <c r="JI98" i="38"/>
  <c r="NF69" i="38"/>
  <c r="HR69" i="38"/>
  <c r="CD69" i="38"/>
  <c r="PK69" i="38"/>
  <c r="JW69" i="38"/>
  <c r="EI69" i="38"/>
  <c r="RP69" i="38"/>
  <c r="MW69" i="38"/>
  <c r="PP69" i="38"/>
  <c r="IX69" i="38"/>
  <c r="CH69" i="38"/>
  <c r="OG69" i="38"/>
  <c r="RA69" i="38"/>
  <c r="KH69" i="38"/>
  <c r="DR69" i="38"/>
  <c r="PU69" i="38"/>
  <c r="JE69" i="38"/>
  <c r="CN69" i="38"/>
  <c r="OR69" i="38"/>
  <c r="HZ69" i="38"/>
  <c r="BJ69" i="38"/>
  <c r="NM69" i="38"/>
  <c r="GW69" i="38"/>
  <c r="AF69" i="38"/>
  <c r="FA69" i="38"/>
  <c r="KD69" i="38"/>
  <c r="RX69" i="38"/>
  <c r="FO69" i="38"/>
  <c r="LA69" i="38"/>
  <c r="RT69" i="38"/>
  <c r="DM69" i="38"/>
  <c r="IG69" i="38"/>
  <c r="IF69" i="38"/>
  <c r="OK69" i="38"/>
  <c r="BM69" i="38"/>
  <c r="DV69" i="38"/>
  <c r="DG69" i="38"/>
  <c r="CW69" i="38"/>
  <c r="CQ69" i="38"/>
  <c r="CC69" i="38"/>
  <c r="JA69" i="38"/>
  <c r="QQ98" i="38"/>
  <c r="GQ98" i="38"/>
  <c r="RK98" i="38"/>
  <c r="CU98" i="38"/>
  <c r="FM98" i="38"/>
  <c r="IE98" i="38"/>
  <c r="HA98" i="38"/>
  <c r="NE98" i="38"/>
  <c r="MT69" i="38"/>
  <c r="HF69" i="38"/>
  <c r="BR69" i="38"/>
  <c r="OY69" i="38"/>
  <c r="JK69" i="38"/>
  <c r="DW69" i="38"/>
  <c r="RD69" i="38"/>
  <c r="MI69" i="38"/>
  <c r="PA69" i="38"/>
  <c r="IJ69" i="38"/>
  <c r="BT69" i="38"/>
  <c r="NS69" i="38"/>
  <c r="QK69" i="38"/>
  <c r="JT69" i="38"/>
  <c r="DD69" i="38"/>
  <c r="PG69" i="38"/>
  <c r="IQ69" i="38"/>
  <c r="BY69" i="38"/>
  <c r="OC69" i="38"/>
  <c r="HL69" i="38"/>
  <c r="AV69" i="38"/>
  <c r="MY69" i="38"/>
  <c r="GI69" i="38"/>
  <c r="Q69" i="38"/>
  <c r="EB69" i="38"/>
  <c r="IV69" i="38"/>
  <c r="QO69" i="38"/>
  <c r="EP69" i="38"/>
  <c r="JP69" i="38"/>
  <c r="QC69" i="38"/>
  <c r="CR69" i="38"/>
  <c r="HG69" i="38"/>
  <c r="HE69" i="38"/>
  <c r="NG69" i="38"/>
  <c r="AM69" i="38"/>
  <c r="BP69" i="38"/>
  <c r="BA69" i="38"/>
  <c r="AO69" i="38"/>
  <c r="AC69" i="38"/>
  <c r="Z69" i="38"/>
  <c r="DL69" i="38"/>
  <c r="PR98" i="38"/>
  <c r="EI98" i="38"/>
  <c r="IJ98" i="38"/>
  <c r="JS98" i="38"/>
  <c r="DE98" i="38"/>
  <c r="FW98" i="38"/>
  <c r="KH98" i="38"/>
  <c r="RV69" i="38"/>
  <c r="MH69" i="38"/>
  <c r="GT69" i="38"/>
  <c r="BF69" i="38"/>
  <c r="OM69" i="38"/>
  <c r="IY69" i="38"/>
  <c r="DK69" i="38"/>
  <c r="QR69" i="38"/>
  <c r="LT69" i="38"/>
  <c r="OL69" i="38"/>
  <c r="HV69" i="38"/>
  <c r="BE69" i="38"/>
  <c r="ND69" i="38"/>
  <c r="PV69" i="38"/>
  <c r="JF69" i="38"/>
  <c r="CO69" i="38"/>
  <c r="OS69" i="38"/>
  <c r="IB69" i="38"/>
  <c r="BK69" i="38"/>
  <c r="NN69" i="38"/>
  <c r="GX69" i="38"/>
  <c r="AG69" i="38"/>
  <c r="MK69" i="38"/>
  <c r="FT69" i="38"/>
  <c r="RC69" i="38"/>
  <c r="DF69" i="38"/>
  <c r="HU69" i="38"/>
  <c r="RW69" i="38"/>
  <c r="DT69" i="38"/>
  <c r="II69" i="38"/>
  <c r="OW69" i="38"/>
  <c r="BQ69" i="38"/>
  <c r="GG69" i="38"/>
  <c r="GF69" i="38"/>
  <c r="LU69" i="38"/>
  <c r="M69" i="38"/>
  <c r="H69" i="38"/>
  <c r="QQ69" i="38"/>
  <c r="PR69" i="38"/>
  <c r="PJ69" i="38"/>
  <c r="HB69" i="38"/>
  <c r="OS98" i="38"/>
  <c r="CA98" i="38"/>
  <c r="GB98" i="38"/>
  <c r="IT98" i="38"/>
  <c r="AW98" i="38"/>
  <c r="DO98" i="38"/>
  <c r="ES98" i="38"/>
  <c r="RJ69" i="38"/>
  <c r="LV69" i="38"/>
  <c r="GH69" i="38"/>
  <c r="AT69" i="38"/>
  <c r="OA69" i="38"/>
  <c r="IM69" i="38"/>
  <c r="CY69" i="38"/>
  <c r="RZ69" i="38"/>
  <c r="LE69" i="38"/>
  <c r="NX69" i="38"/>
  <c r="HH69" i="38"/>
  <c r="AP69" i="38"/>
  <c r="MO69" i="38"/>
  <c r="PH69" i="38"/>
  <c r="IR69" i="38"/>
  <c r="BZ69" i="38"/>
  <c r="OE69" i="38"/>
  <c r="HM69" i="38"/>
  <c r="AW69" i="38"/>
  <c r="MZ69" i="38"/>
  <c r="GJ69" i="38"/>
  <c r="R69" i="38"/>
  <c r="LW69" i="38"/>
  <c r="FE69" i="38"/>
  <c r="PO69" i="38"/>
  <c r="CF69" i="38"/>
  <c r="GV69" i="38"/>
  <c r="QN69" i="38"/>
  <c r="CT69" i="38"/>
  <c r="HJ69" i="38"/>
  <c r="NL69" i="38"/>
  <c r="AR69" i="38"/>
  <c r="FL69" i="38"/>
  <c r="FK69" i="38"/>
  <c r="KN69" i="38"/>
  <c r="NZ69" i="38"/>
  <c r="NV69" i="38"/>
  <c r="MR69" i="38"/>
  <c r="LQ69" i="38"/>
  <c r="LF69" i="38"/>
  <c r="GB69" i="38"/>
  <c r="NT98" i="38"/>
  <c r="G98" i="38"/>
  <c r="DT98" i="38"/>
  <c r="GL98" i="38"/>
  <c r="MA98" i="38"/>
  <c r="BG98" i="38"/>
  <c r="IO98" i="38"/>
  <c r="QX69" i="38"/>
  <c r="LJ69" i="38"/>
  <c r="FV69" i="38"/>
  <c r="AH69" i="38"/>
  <c r="NO69" i="38"/>
  <c r="IA69" i="38"/>
  <c r="CM69" i="38"/>
  <c r="RK69" i="38"/>
  <c r="KQ69" i="38"/>
  <c r="NJ69" i="38"/>
  <c r="GS69" i="38"/>
  <c r="AB69" i="38"/>
  <c r="MA69" i="38"/>
  <c r="OT69" i="38"/>
  <c r="IC69" i="38"/>
  <c r="BL69" i="38"/>
  <c r="NP69" i="38"/>
  <c r="GY69" i="38"/>
  <c r="AI69" i="38"/>
  <c r="ML69" i="38"/>
  <c r="FU69" i="38"/>
  <c r="D69" i="38"/>
  <c r="LH69" i="38"/>
  <c r="EQ69" i="38"/>
  <c r="OI69" i="38"/>
  <c r="BG69" i="38"/>
  <c r="FZ69" i="38"/>
  <c r="OZ69" i="38"/>
  <c r="BU69" i="38"/>
  <c r="GN69" i="38"/>
  <c r="MD69" i="38"/>
  <c r="W69" i="38"/>
  <c r="EK69" i="38"/>
  <c r="EJ69" i="38"/>
  <c r="JH69" i="38"/>
  <c r="KA69" i="38"/>
  <c r="JX69" i="38"/>
  <c r="IT69" i="38"/>
  <c r="HX69" i="38"/>
  <c r="HS69" i="38"/>
  <c r="EG69" i="38"/>
  <c r="QL98" i="38"/>
  <c r="MU98" i="38"/>
  <c r="RZ98" i="38"/>
  <c r="BL98" i="38"/>
  <c r="ED98" i="38"/>
  <c r="LB98" i="38"/>
  <c r="OI98" i="38"/>
  <c r="LG98" i="38"/>
  <c r="QL69" i="38"/>
  <c r="KX69" i="38"/>
  <c r="FJ69" i="38"/>
  <c r="V69" i="38"/>
  <c r="NC69" i="38"/>
  <c r="HO69" i="38"/>
  <c r="CA69" i="38"/>
  <c r="QT69" i="38"/>
  <c r="KC69" i="38"/>
  <c r="MV69" i="38"/>
  <c r="GD69" i="38"/>
  <c r="N69" i="38"/>
  <c r="LM69" i="38"/>
  <c r="OF69" i="38"/>
  <c r="HN69" i="38"/>
  <c r="AX69" i="38"/>
  <c r="NA69" i="38"/>
  <c r="GK69" i="38"/>
  <c r="T69" i="38"/>
  <c r="LX69" i="38"/>
  <c r="FF69" i="38"/>
  <c r="RM69" i="38"/>
  <c r="KS69" i="38"/>
  <c r="EC69" i="38"/>
  <c r="MX69" i="38"/>
  <c r="AK69" i="38"/>
  <c r="EZ69" i="38"/>
  <c r="NU69" i="38"/>
  <c r="AY69" i="38"/>
  <c r="FN69" i="38"/>
  <c r="KZ69" i="38"/>
  <c r="RL69" i="38"/>
  <c r="RH69" i="38"/>
  <c r="DI69" i="38"/>
  <c r="IE69" i="38"/>
  <c r="GU69" i="38"/>
  <c r="GP69" i="38"/>
  <c r="FR69" i="38"/>
  <c r="FC69" i="38"/>
  <c r="EW69" i="38"/>
  <c r="CB69" i="38"/>
  <c r="OD98" i="38"/>
  <c r="HP98" i="38"/>
  <c r="RA98" i="38"/>
  <c r="PM98" i="38"/>
  <c r="BV98" i="38"/>
  <c r="KC98" i="38"/>
  <c r="NJ98" i="38"/>
  <c r="CK98" i="38"/>
  <c r="PZ69" i="38"/>
  <c r="KL69" i="38"/>
  <c r="EX69" i="38"/>
  <c r="J69" i="38"/>
  <c r="MQ69" i="38"/>
  <c r="HC69" i="38"/>
  <c r="BO69" i="38"/>
  <c r="QE69" i="38"/>
  <c r="JO69" i="38"/>
  <c r="MG69" i="38"/>
  <c r="FP69" i="38"/>
  <c r="RR69" i="38"/>
  <c r="KY69" i="38"/>
  <c r="NQ69" i="38"/>
  <c r="GZ69" i="38"/>
  <c r="AJ69" i="38"/>
  <c r="MM69" i="38"/>
  <c r="FW69" i="38"/>
  <c r="E69" i="38"/>
  <c r="LV98" i="38"/>
  <c r="FH98" i="38"/>
  <c r="QB98" i="38"/>
  <c r="ON98" i="38"/>
  <c r="RU98" i="38"/>
  <c r="JD98" i="38"/>
  <c r="MK98" i="38"/>
  <c r="GG98" i="38"/>
  <c r="PN69" i="38"/>
  <c r="JZ69" i="38"/>
  <c r="EL69" i="38"/>
  <c r="RS69" i="38"/>
  <c r="ME69" i="38"/>
  <c r="GQ69" i="38"/>
  <c r="BC69" i="38"/>
  <c r="PQ69" i="38"/>
  <c r="IZ69" i="38"/>
  <c r="LR69" i="38"/>
  <c r="FB69" i="38"/>
  <c r="RB69" i="38"/>
  <c r="KJ69" i="38"/>
  <c r="NB69" i="38"/>
  <c r="GL69" i="38"/>
  <c r="U69" i="38"/>
  <c r="LY69" i="38"/>
  <c r="FH69" i="38"/>
  <c r="RN69" i="38"/>
  <c r="KT69" i="38"/>
  <c r="JN98" i="38"/>
  <c r="CZ98" i="38"/>
  <c r="PC98" i="38"/>
  <c r="NO98" i="38"/>
  <c r="QV98" i="38"/>
  <c r="GV98" i="38"/>
  <c r="LL98" i="38"/>
  <c r="MF98" i="38"/>
  <c r="PB69" i="38"/>
  <c r="JN69" i="38"/>
  <c r="DZ69" i="38"/>
  <c r="RG69" i="38"/>
  <c r="LS69" i="38"/>
  <c r="GE69" i="38"/>
  <c r="AQ69" i="38"/>
  <c r="PC69" i="38"/>
  <c r="RY69" i="38"/>
  <c r="LD69" i="38"/>
  <c r="EN69" i="38"/>
  <c r="QM69" i="38"/>
  <c r="JU69" i="38"/>
  <c r="MN69" i="38"/>
  <c r="FX69" i="38"/>
  <c r="F69" i="38"/>
  <c r="LK69" i="38"/>
  <c r="ES69" i="38"/>
  <c r="QY69" i="38"/>
  <c r="KF69" i="38"/>
  <c r="DP69" i="38"/>
  <c r="PS69" i="38"/>
  <c r="JC69" i="38"/>
  <c r="CK69" i="38"/>
  <c r="IW69" i="38"/>
  <c r="PM69" i="38"/>
  <c r="CE69" i="38"/>
  <c r="JV69" i="38"/>
  <c r="QF69" i="38"/>
  <c r="CS69" i="38"/>
  <c r="HI69" i="38"/>
  <c r="NI69" i="38"/>
  <c r="NH69" i="38"/>
  <c r="AN69" i="38"/>
  <c r="FD69" i="38"/>
  <c r="L69" i="38"/>
  <c r="RE69" i="38"/>
  <c r="QP69" i="38"/>
  <c r="PL69" i="38"/>
  <c r="PD69" i="38"/>
  <c r="SA69" i="38"/>
  <c r="PH98" i="38"/>
  <c r="KW98" i="38"/>
  <c r="FR98" i="38"/>
  <c r="LQ98" i="38"/>
  <c r="OX98" i="38"/>
  <c r="CF98" i="38"/>
  <c r="HF98" i="38"/>
  <c r="E98" i="38"/>
  <c r="OD69" i="38"/>
  <c r="IP69" i="38"/>
  <c r="DB69" i="38"/>
  <c r="QI69" i="38"/>
  <c r="KU69" i="38"/>
  <c r="FG69" i="38"/>
  <c r="S69" i="38"/>
  <c r="NY69" i="38"/>
  <c r="QS69" i="38"/>
  <c r="KB69" i="38"/>
  <c r="DJ69" i="38"/>
  <c r="PI69" i="38"/>
  <c r="IS69" i="38"/>
  <c r="LL69" i="38"/>
  <c r="ET69" i="38"/>
  <c r="QZ69" i="38"/>
  <c r="KG69" i="38"/>
  <c r="DQ69" i="38"/>
  <c r="PT69" i="38"/>
  <c r="JD69" i="38"/>
  <c r="CL69" i="38"/>
  <c r="OQ69" i="38"/>
  <c r="HY69" i="38"/>
  <c r="BI69" i="38"/>
  <c r="HA69" i="38"/>
  <c r="MU69" i="38"/>
  <c r="AD69" i="38"/>
  <c r="HP69" i="38"/>
  <c r="NT69" i="38"/>
  <c r="AS69" i="38"/>
  <c r="FM69" i="38"/>
  <c r="KR69" i="38"/>
  <c r="KO69" i="38"/>
  <c r="RF69" i="38"/>
  <c r="DH69" i="38"/>
  <c r="JY69" i="38"/>
  <c r="IU69" i="38"/>
  <c r="IL69" i="38"/>
  <c r="HT69" i="38"/>
  <c r="HQ69" i="38"/>
  <c r="PW98" i="38"/>
  <c r="DN69" i="38"/>
  <c r="RI69" i="38"/>
  <c r="FI69" i="38"/>
  <c r="IO69" i="38"/>
  <c r="HK69" i="38"/>
  <c r="LO69" i="38"/>
  <c r="MF69" i="38"/>
  <c r="JJ69" i="38"/>
  <c r="CI69" i="38"/>
  <c r="FQ69" i="38"/>
  <c r="NE69" i="38"/>
  <c r="NY98" i="38"/>
  <c r="CP69" i="38"/>
  <c r="QD69" i="38"/>
  <c r="EF69" i="38"/>
  <c r="ER69" i="38"/>
  <c r="DO69" i="38"/>
  <c r="EA69" i="38"/>
  <c r="EO69" i="38"/>
  <c r="QA69" i="38"/>
  <c r="DX69" i="38"/>
  <c r="CU69" i="38"/>
  <c r="KM69" i="38"/>
  <c r="EN98" i="38"/>
  <c r="QU69" i="38"/>
  <c r="KP69" i="38"/>
  <c r="RO69" i="38"/>
  <c r="ED69" i="38"/>
  <c r="CZ69" i="38"/>
  <c r="DE69" i="38"/>
  <c r="DS69" i="38"/>
  <c r="OO69" i="38"/>
  <c r="BV69" i="38"/>
  <c r="AL69" i="38"/>
  <c r="RF98" i="38"/>
  <c r="PW69" i="38"/>
  <c r="JM69" i="38"/>
  <c r="QJ69" i="38"/>
  <c r="DA69" i="38"/>
  <c r="BW69" i="38"/>
  <c r="BD69" i="38"/>
  <c r="BS69" i="38"/>
  <c r="MB69" i="38"/>
  <c r="NW69" i="38"/>
  <c r="LN69" i="38"/>
  <c r="RP98" i="38"/>
  <c r="KM98" i="38"/>
  <c r="LG69" i="38"/>
  <c r="DY69" i="38"/>
  <c r="KV69" i="38"/>
  <c r="BX69" i="38"/>
  <c r="AU69" i="38"/>
  <c r="I69" i="38"/>
  <c r="X69" i="38"/>
  <c r="JI69" i="38"/>
  <c r="GR69" i="38"/>
  <c r="EY69" i="38"/>
  <c r="MZ98" i="38"/>
  <c r="EX98" i="38"/>
  <c r="KI69" i="38"/>
  <c r="CV69" i="38"/>
  <c r="JS69" i="38"/>
  <c r="QW69" i="38"/>
  <c r="LP69" i="38"/>
  <c r="MJ69" i="38"/>
  <c r="JL69" i="38"/>
  <c r="CJ69" i="38"/>
  <c r="DU69" i="38"/>
  <c r="CG69" i="38"/>
  <c r="AR98" i="38"/>
  <c r="DY98" i="38"/>
  <c r="FS69" i="38"/>
  <c r="PX69" i="38"/>
  <c r="EE69" i="38"/>
  <c r="QG69" i="38"/>
  <c r="KK69" i="38"/>
  <c r="LB69" i="38"/>
  <c r="IH69" i="38"/>
  <c r="BN69" i="38"/>
  <c r="BH69" i="38"/>
  <c r="AA69" i="38"/>
  <c r="JX98" i="38"/>
  <c r="BQ98" i="38"/>
  <c r="EU69" i="38"/>
  <c r="OU69" i="38"/>
  <c r="DC69" i="38"/>
  <c r="PE69" i="38"/>
  <c r="HW69" i="38"/>
  <c r="IK69" i="38"/>
  <c r="GM69" i="38"/>
  <c r="O69" i="38"/>
  <c r="MS69" i="38"/>
  <c r="LC69" i="38"/>
  <c r="HZ98" i="38"/>
  <c r="OP69" i="38"/>
  <c r="AE69" i="38"/>
  <c r="JG69" i="38"/>
  <c r="QH69" i="38"/>
  <c r="OB69" i="38"/>
  <c r="GA69" i="38"/>
  <c r="GO69" i="38"/>
  <c r="EM69" i="38"/>
  <c r="PY69" i="38"/>
  <c r="FY69" i="38"/>
  <c r="EV69" i="38"/>
  <c r="MP98" i="38"/>
  <c r="JB69" i="38"/>
  <c r="ON69" i="38"/>
  <c r="LZ69" i="38"/>
  <c r="LI69" i="38"/>
  <c r="JQ69" i="38"/>
  <c r="QV69" i="38"/>
  <c r="RU69" i="38"/>
  <c r="OV69" i="38"/>
  <c r="GC69" i="38"/>
  <c r="AZ69" i="38"/>
  <c r="P69" i="38"/>
  <c r="RQ69" i="38"/>
  <c r="HD69" i="38"/>
  <c r="KW69" i="38"/>
  <c r="EH69" i="38"/>
  <c r="OX69" i="38"/>
  <c r="PF69" i="38"/>
  <c r="CX69" i="38"/>
  <c r="JR69" i="38"/>
  <c r="MP69" i="38"/>
  <c r="KE69" i="38"/>
  <c r="BB69" i="38"/>
  <c r="IN69" i="38"/>
  <c r="OJ69" i="38"/>
  <c r="ID69" i="38"/>
  <c r="DJ98" i="38"/>
  <c r="K69" i="38"/>
  <c r="HK98" i="38"/>
  <c r="OH69" i="38"/>
  <c r="NR69" i="38"/>
  <c r="Y69" i="38"/>
  <c r="G69" i="38"/>
  <c r="QB69" i="38"/>
  <c r="NK69" i="38"/>
  <c r="MC69" i="38"/>
  <c r="C96" i="38"/>
  <c r="C67" i="38"/>
  <c r="C68" i="38"/>
  <c r="RZ95" i="38"/>
  <c r="HU95" i="38"/>
  <c r="OD95" i="38"/>
  <c r="DY95" i="38"/>
  <c r="LG95" i="38"/>
  <c r="DJ95" i="38"/>
  <c r="PH95" i="38"/>
  <c r="BG95" i="38"/>
  <c r="RM66" i="38"/>
  <c r="LY66" i="38"/>
  <c r="GK66" i="38"/>
  <c r="OD66" i="38"/>
  <c r="IP66" i="38"/>
  <c r="QD66" i="38"/>
  <c r="JL66" i="38"/>
  <c r="DD66" i="38"/>
  <c r="PV66" i="38"/>
  <c r="JF66" i="38"/>
  <c r="CX66" i="38"/>
  <c r="QI66" i="38"/>
  <c r="JS66" i="38"/>
  <c r="QF66" i="38"/>
  <c r="JO66" i="38"/>
  <c r="DF66" i="38"/>
  <c r="PF66" i="38"/>
  <c r="FF66" i="38"/>
  <c r="PY66" i="38"/>
  <c r="GA66" i="38"/>
  <c r="QS66" i="38"/>
  <c r="GS66" i="38"/>
  <c r="RK66" i="38"/>
  <c r="HL66" i="38"/>
  <c r="J66" i="38"/>
  <c r="IF66" i="38"/>
  <c r="Y66" i="38"/>
  <c r="IY66" i="38"/>
  <c r="AN66" i="38"/>
  <c r="JU66" i="38"/>
  <c r="BC66" i="38"/>
  <c r="LH66" i="38"/>
  <c r="CG66" i="38"/>
  <c r="MY66" i="38"/>
  <c r="DL66" i="38"/>
  <c r="OM66" i="38"/>
  <c r="EQ66" i="38"/>
  <c r="DI66" i="38"/>
  <c r="LC66" i="38"/>
  <c r="BG66" i="38"/>
  <c r="AG66" i="38"/>
  <c r="AR95" i="38"/>
  <c r="LD66" i="38"/>
  <c r="RR66" i="38"/>
  <c r="BU66" i="38"/>
  <c r="RB66" i="38"/>
  <c r="PR95" i="38"/>
  <c r="FM95" i="38"/>
  <c r="LV95" i="38"/>
  <c r="BQ95" i="38"/>
  <c r="IY95" i="38"/>
  <c r="BB95" i="38"/>
  <c r="MZ95" i="38"/>
  <c r="FC95" i="38"/>
  <c r="RA66" i="38"/>
  <c r="LM66" i="38"/>
  <c r="FY66" i="38"/>
  <c r="NR66" i="38"/>
  <c r="ID66" i="38"/>
  <c r="PO66" i="38"/>
  <c r="IX66" i="38"/>
  <c r="CR66" i="38"/>
  <c r="PH66" i="38"/>
  <c r="IQ66" i="38"/>
  <c r="CL66" i="38"/>
  <c r="PU66" i="38"/>
  <c r="JD66" i="38"/>
  <c r="PR66" i="38"/>
  <c r="IZ66" i="38"/>
  <c r="CT66" i="38"/>
  <c r="OJ66" i="38"/>
  <c r="EM66" i="38"/>
  <c r="PD66" i="38"/>
  <c r="FE66" i="38"/>
  <c r="PX66" i="38"/>
  <c r="FZ66" i="38"/>
  <c r="QP66" i="38"/>
  <c r="GP66" i="38"/>
  <c r="RI66" i="38"/>
  <c r="HK66" i="38"/>
  <c r="I66" i="38"/>
  <c r="IE66" i="38"/>
  <c r="W66" i="38"/>
  <c r="IW66" i="38"/>
  <c r="AM66" i="38"/>
  <c r="KM66" i="38"/>
  <c r="BQ66" i="38"/>
  <c r="MC66" i="38"/>
  <c r="CV66" i="38"/>
  <c r="NS66" i="38"/>
  <c r="DZ66" i="38"/>
  <c r="Q66" i="38"/>
  <c r="PW66" i="38"/>
  <c r="OK66" i="38"/>
  <c r="CN66" i="38"/>
  <c r="NI66" i="38"/>
  <c r="IM66" i="38"/>
  <c r="NJ95" i="38"/>
  <c r="DE95" i="38"/>
  <c r="JN95" i="38"/>
  <c r="QV95" i="38"/>
  <c r="GQ95" i="38"/>
  <c r="F95" i="38"/>
  <c r="KR95" i="38"/>
  <c r="MU95" i="38"/>
  <c r="QO66" i="38"/>
  <c r="LA66" i="38"/>
  <c r="FM66" i="38"/>
  <c r="NF66" i="38"/>
  <c r="HR66" i="38"/>
  <c r="OZ66" i="38"/>
  <c r="IJ66" i="38"/>
  <c r="CF66" i="38"/>
  <c r="OT66" i="38"/>
  <c r="IB66" i="38"/>
  <c r="BZ66" i="38"/>
  <c r="PG66" i="38"/>
  <c r="IO66" i="38"/>
  <c r="PC66" i="38"/>
  <c r="IL66" i="38"/>
  <c r="CH66" i="38"/>
  <c r="NN66" i="38"/>
  <c r="DX66" i="38"/>
  <c r="OI66" i="38"/>
  <c r="EL66" i="38"/>
  <c r="PA66" i="38"/>
  <c r="FC66" i="38"/>
  <c r="PT66" i="38"/>
  <c r="FT66" i="38"/>
  <c r="QN66" i="38"/>
  <c r="GO66" i="38"/>
  <c r="RG66" i="38"/>
  <c r="HH66" i="38"/>
  <c r="H66" i="38"/>
  <c r="IC66" i="38"/>
  <c r="V66" i="38"/>
  <c r="JR66" i="38"/>
  <c r="BA66" i="38"/>
  <c r="LG66" i="38"/>
  <c r="CE66" i="38"/>
  <c r="MV66" i="38"/>
  <c r="DK66" i="38"/>
  <c r="RO66" i="38"/>
  <c r="KW66" i="38"/>
  <c r="JK66" i="38"/>
  <c r="CC66" i="38"/>
  <c r="MA95" i="38"/>
  <c r="SA66" i="38"/>
  <c r="AE66" i="38"/>
  <c r="NV66" i="38"/>
  <c r="OY66" i="38"/>
  <c r="LB95" i="38"/>
  <c r="AW95" i="38"/>
  <c r="HF95" i="38"/>
  <c r="ON95" i="38"/>
  <c r="EI95" i="38"/>
  <c r="QG95" i="38"/>
  <c r="IJ95" i="38"/>
  <c r="QQ95" i="38"/>
  <c r="QC66" i="38"/>
  <c r="KO66" i="38"/>
  <c r="FA66" i="38"/>
  <c r="MT66" i="38"/>
  <c r="HF66" i="38"/>
  <c r="OL66" i="38"/>
  <c r="HV66" i="38"/>
  <c r="BT66" i="38"/>
  <c r="OE66" i="38"/>
  <c r="HN66" i="38"/>
  <c r="BN66" i="38"/>
  <c r="OR66" i="38"/>
  <c r="IA66" i="38"/>
  <c r="ON66" i="38"/>
  <c r="HX66" i="38"/>
  <c r="BV66" i="38"/>
  <c r="MR66" i="38"/>
  <c r="DH66" i="38"/>
  <c r="NM66" i="38"/>
  <c r="DW66" i="38"/>
  <c r="OH66" i="38"/>
  <c r="EK66" i="38"/>
  <c r="OX66" i="38"/>
  <c r="EY66" i="38"/>
  <c r="PS66" i="38"/>
  <c r="FS66" i="38"/>
  <c r="QM66" i="38"/>
  <c r="GN66" i="38"/>
  <c r="RE66" i="38"/>
  <c r="HE66" i="38"/>
  <c r="G66" i="38"/>
  <c r="IV66" i="38"/>
  <c r="AK66" i="38"/>
  <c r="KK66" i="38"/>
  <c r="BP66" i="38"/>
  <c r="MB66" i="38"/>
  <c r="CU66" i="38"/>
  <c r="MO66" i="38"/>
  <c r="FX66" i="38"/>
  <c r="EO66" i="38"/>
  <c r="AB66" i="38"/>
  <c r="CK95" i="38"/>
  <c r="EH66" i="38"/>
  <c r="P66" i="38"/>
  <c r="LN66" i="38"/>
  <c r="PK66" i="38"/>
  <c r="IT95" i="38"/>
  <c r="QB95" i="38"/>
  <c r="EX95" i="38"/>
  <c r="MF95" i="38"/>
  <c r="CA95" i="38"/>
  <c r="NY95" i="38"/>
  <c r="GB95" i="38"/>
  <c r="CU95" i="38"/>
  <c r="PQ66" i="38"/>
  <c r="KC66" i="38"/>
  <c r="RV66" i="38"/>
  <c r="MH66" i="38"/>
  <c r="GT66" i="38"/>
  <c r="NX66" i="38"/>
  <c r="HG66" i="38"/>
  <c r="BH66" i="38"/>
  <c r="NP66" i="38"/>
  <c r="GZ66" i="38"/>
  <c r="BB66" i="38"/>
  <c r="OC66" i="38"/>
  <c r="HM66" i="38"/>
  <c r="NZ66" i="38"/>
  <c r="HJ66" i="38"/>
  <c r="BJ66" i="38"/>
  <c r="LW66" i="38"/>
  <c r="CQ66" i="38"/>
  <c r="MQ66" i="38"/>
  <c r="DG66" i="38"/>
  <c r="NK66" i="38"/>
  <c r="DU66" i="38"/>
  <c r="OB66" i="38"/>
  <c r="EI66" i="38"/>
  <c r="OW66" i="38"/>
  <c r="EW66" i="38"/>
  <c r="PP66" i="38"/>
  <c r="FQ66" i="38"/>
  <c r="QK66" i="38"/>
  <c r="GM66" i="38"/>
  <c r="RZ66" i="38"/>
  <c r="HZ66" i="38"/>
  <c r="U66" i="38"/>
  <c r="JP66" i="38"/>
  <c r="AZ66" i="38"/>
  <c r="LE66" i="38"/>
  <c r="CD66" i="38"/>
  <c r="HO66" i="38"/>
  <c r="BX66" i="38"/>
  <c r="AW66" i="38"/>
  <c r="QQ66" i="38"/>
  <c r="KW95" i="38"/>
  <c r="PN66" i="38"/>
  <c r="LI66" i="38"/>
  <c r="AS66" i="38"/>
  <c r="HB66" i="38"/>
  <c r="GL95" i="38"/>
  <c r="NT95" i="38"/>
  <c r="CP95" i="38"/>
  <c r="JX95" i="38"/>
  <c r="G95" i="38"/>
  <c r="LQ95" i="38"/>
  <c r="DT95" i="38"/>
  <c r="KM95" i="38"/>
  <c r="PE66" i="38"/>
  <c r="JQ66" i="38"/>
  <c r="RJ66" i="38"/>
  <c r="LV66" i="38"/>
  <c r="GH66" i="38"/>
  <c r="NJ66" i="38"/>
  <c r="GR66" i="38"/>
  <c r="AV66" i="38"/>
  <c r="NB66" i="38"/>
  <c r="GL66" i="38"/>
  <c r="AP66" i="38"/>
  <c r="NO66" i="38"/>
  <c r="GY66" i="38"/>
  <c r="NL66" i="38"/>
  <c r="GU66" i="38"/>
  <c r="AX66" i="38"/>
  <c r="LB66" i="38"/>
  <c r="CB66" i="38"/>
  <c r="LU66" i="38"/>
  <c r="CP66" i="38"/>
  <c r="MP66" i="38"/>
  <c r="DE66" i="38"/>
  <c r="NG66" i="38"/>
  <c r="DS66" i="38"/>
  <c r="OA66" i="38"/>
  <c r="EG66" i="38"/>
  <c r="OV66" i="38"/>
  <c r="EV66" i="38"/>
  <c r="PM66" i="38"/>
  <c r="FO66" i="38"/>
  <c r="RD66" i="38"/>
  <c r="HD66" i="38"/>
  <c r="E66" i="38"/>
  <c r="IU66" i="38"/>
  <c r="AI66" i="38"/>
  <c r="KJ66" i="38"/>
  <c r="BO66" i="38"/>
  <c r="DC66" i="38"/>
  <c r="PI66" i="38"/>
  <c r="OF66" i="38"/>
  <c r="NH66" i="38"/>
  <c r="DO95" i="38"/>
  <c r="RN66" i="38"/>
  <c r="EP66" i="38"/>
  <c r="JH66" i="38"/>
  <c r="ME66" i="38"/>
  <c r="HA66" i="38"/>
  <c r="ED95" i="38"/>
  <c r="LL95" i="38"/>
  <c r="RU95" i="38"/>
  <c r="HP95" i="38"/>
  <c r="RF95" i="38"/>
  <c r="JI95" i="38"/>
  <c r="BL95" i="38"/>
  <c r="OI95" i="38"/>
  <c r="OS66" i="38"/>
  <c r="JE66" i="38"/>
  <c r="QX66" i="38"/>
  <c r="LJ66" i="38"/>
  <c r="FV66" i="38"/>
  <c r="MU66" i="38"/>
  <c r="GD66" i="38"/>
  <c r="AJ66" i="38"/>
  <c r="MN66" i="38"/>
  <c r="FW66" i="38"/>
  <c r="AD66" i="38"/>
  <c r="NA66" i="38"/>
  <c r="GJ66" i="38"/>
  <c r="MX66" i="38"/>
  <c r="GF66" i="38"/>
  <c r="AL66" i="38"/>
  <c r="KF66" i="38"/>
  <c r="BL66" i="38"/>
  <c r="KZ66" i="38"/>
  <c r="CA66" i="38"/>
  <c r="LS66" i="38"/>
  <c r="CO66" i="38"/>
  <c r="ML66" i="38"/>
  <c r="DB66" i="38"/>
  <c r="NE66" i="38"/>
  <c r="DQ66" i="38"/>
  <c r="NY66" i="38"/>
  <c r="EF66" i="38"/>
  <c r="OU66" i="38"/>
  <c r="EU66" i="38"/>
  <c r="QH66" i="38"/>
  <c r="GI66" i="38"/>
  <c r="RX66" i="38"/>
  <c r="HY66" i="38"/>
  <c r="T66" i="38"/>
  <c r="JM66" i="38"/>
  <c r="AY66" i="38"/>
  <c r="K66" i="38"/>
  <c r="KI66" i="38"/>
  <c r="JG66" i="38"/>
  <c r="LQ66" i="38"/>
  <c r="CY66" i="38"/>
  <c r="BV95" i="38"/>
  <c r="JD95" i="38"/>
  <c r="PM95" i="38"/>
  <c r="FH95" i="38"/>
  <c r="OX95" i="38"/>
  <c r="HA95" i="38"/>
  <c r="D95" i="38"/>
  <c r="IE95" i="38"/>
  <c r="OG66" i="38"/>
  <c r="IS66" i="38"/>
  <c r="QL66" i="38"/>
  <c r="KX66" i="38"/>
  <c r="FJ66" i="38"/>
  <c r="MF66" i="38"/>
  <c r="FP66" i="38"/>
  <c r="X66" i="38"/>
  <c r="LZ66" i="38"/>
  <c r="FH66" i="38"/>
  <c r="R66" i="38"/>
  <c r="MM66" i="38"/>
  <c r="FU66" i="38"/>
  <c r="MI66" i="38"/>
  <c r="FR66" i="38"/>
  <c r="Z66" i="38"/>
  <c r="JJ66" i="38"/>
  <c r="AU66" i="38"/>
  <c r="KE66" i="38"/>
  <c r="BK66" i="38"/>
  <c r="KY66" i="38"/>
  <c r="BY66" i="38"/>
  <c r="LP66" i="38"/>
  <c r="CM66" i="38"/>
  <c r="MJ66" i="38"/>
  <c r="DA66" i="38"/>
  <c r="ND66" i="38"/>
  <c r="DO66" i="38"/>
  <c r="NW66" i="38"/>
  <c r="EE66" i="38"/>
  <c r="PL66" i="38"/>
  <c r="FN66" i="38"/>
  <c r="RC66" i="38"/>
  <c r="HC66" i="38"/>
  <c r="D66" i="38"/>
  <c r="IT66" i="38"/>
  <c r="AH66" i="38"/>
  <c r="QZ66" i="38"/>
  <c r="FI66" i="38"/>
  <c r="EJ66" i="38"/>
  <c r="II66" i="38"/>
  <c r="EN66" i="38"/>
  <c r="CJ66" i="38"/>
  <c r="RA95" i="38"/>
  <c r="GV95" i="38"/>
  <c r="NE95" i="38"/>
  <c r="CZ95" i="38"/>
  <c r="MP95" i="38"/>
  <c r="ES95" i="38"/>
  <c r="RK95" i="38"/>
  <c r="FW95" i="38"/>
  <c r="NU66" i="38"/>
  <c r="IG66" i="38"/>
  <c r="PZ66" i="38"/>
  <c r="KL66" i="38"/>
  <c r="EX66" i="38"/>
  <c r="LR66" i="38"/>
  <c r="FB66" i="38"/>
  <c r="L66" i="38"/>
  <c r="LK66" i="38"/>
  <c r="ET66" i="38"/>
  <c r="F66" i="38"/>
  <c r="LX66" i="38"/>
  <c r="FG66" i="38"/>
  <c r="LT66" i="38"/>
  <c r="FD66" i="38"/>
  <c r="N66" i="38"/>
  <c r="IN66" i="38"/>
  <c r="AF66" i="38"/>
  <c r="JI66" i="38"/>
  <c r="AT66" i="38"/>
  <c r="KB66" i="38"/>
  <c r="BI66" i="38"/>
  <c r="KT66" i="38"/>
  <c r="BW66" i="38"/>
  <c r="LO66" i="38"/>
  <c r="CK66" i="38"/>
  <c r="MG66" i="38"/>
  <c r="CZ66" i="38"/>
  <c r="NC66" i="38"/>
  <c r="DN66" i="38"/>
  <c r="OQ66" i="38"/>
  <c r="ES66" i="38"/>
  <c r="QG66" i="38"/>
  <c r="GG66" i="38"/>
  <c r="RU66" i="38"/>
  <c r="HW66" i="38"/>
  <c r="S66" i="38"/>
  <c r="MA66" i="38"/>
  <c r="BM66" i="38"/>
  <c r="AR66" i="38"/>
  <c r="GQ66" i="38"/>
  <c r="DT66" i="38"/>
  <c r="EN95" i="38"/>
  <c r="HU66" i="38"/>
  <c r="KV66" i="38"/>
  <c r="HS66" i="38"/>
  <c r="KS66" i="38"/>
  <c r="FL66" i="38"/>
  <c r="GC66" i="38"/>
  <c r="MK95" i="38"/>
  <c r="CF95" i="38"/>
  <c r="IO95" i="38"/>
  <c r="PW95" i="38"/>
  <c r="HZ95" i="38"/>
  <c r="E95" i="38"/>
  <c r="HK95" i="38"/>
  <c r="JS95" i="38"/>
  <c r="MW66" i="38"/>
  <c r="HI66" i="38"/>
  <c r="PB66" i="38"/>
  <c r="JN66" i="38"/>
  <c r="RF66" i="38"/>
  <c r="KP66" i="38"/>
  <c r="EB66" i="38"/>
  <c r="QY66" i="38"/>
  <c r="KH66" i="38"/>
  <c r="DV66" i="38"/>
  <c r="RL66" i="38"/>
  <c r="KU66" i="38"/>
  <c r="RH66" i="38"/>
  <c r="KR66" i="38"/>
  <c r="ED66" i="38"/>
  <c r="QV66" i="38"/>
  <c r="GX66" i="38"/>
  <c r="RQ66" i="38"/>
  <c r="HQ66" i="38"/>
  <c r="O66" i="38"/>
  <c r="IK66" i="38"/>
  <c r="AC66" i="38"/>
  <c r="JC66" i="38"/>
  <c r="AQ66" i="38"/>
  <c r="JW66" i="38"/>
  <c r="BE66" i="38"/>
  <c r="KQ66" i="38"/>
  <c r="BS66" i="38"/>
  <c r="LL66" i="38"/>
  <c r="CI66" i="38"/>
  <c r="MZ66" i="38"/>
  <c r="DM66" i="38"/>
  <c r="OO66" i="38"/>
  <c r="ER66" i="38"/>
  <c r="QE66" i="38"/>
  <c r="GE66" i="38"/>
  <c r="MS66" i="38"/>
  <c r="CS66" i="38"/>
  <c r="JY66" i="38"/>
  <c r="IR66" i="38"/>
  <c r="KH95" i="38"/>
  <c r="RT66" i="38"/>
  <c r="RW66" i="38"/>
  <c r="BF66" i="38"/>
  <c r="RS66" i="38"/>
  <c r="KC95" i="38"/>
  <c r="QL95" i="38"/>
  <c r="GG95" i="38"/>
  <c r="NO95" i="38"/>
  <c r="FR95" i="38"/>
  <c r="RP95" i="38"/>
  <c r="PC95" i="38"/>
  <c r="RY66" i="38"/>
  <c r="MK66" i="38"/>
  <c r="GW66" i="38"/>
  <c r="OP66" i="38"/>
  <c r="JB66" i="38"/>
  <c r="QR66" i="38"/>
  <c r="KA66" i="38"/>
  <c r="DP66" i="38"/>
  <c r="QJ66" i="38"/>
  <c r="JT66" i="38"/>
  <c r="DJ66" i="38"/>
  <c r="QW66" i="38"/>
  <c r="KG66" i="38"/>
  <c r="QT66" i="38"/>
  <c r="KD66" i="38"/>
  <c r="DR66" i="38"/>
  <c r="QA66" i="38"/>
  <c r="GB66" i="38"/>
  <c r="QU66" i="38"/>
  <c r="GV66" i="38"/>
  <c r="RP66" i="38"/>
  <c r="HP66" i="38"/>
  <c r="M66" i="38"/>
  <c r="IH66" i="38"/>
  <c r="AA66" i="38"/>
  <c r="JA66" i="38"/>
  <c r="AO66" i="38"/>
  <c r="JV66" i="38"/>
  <c r="BD66" i="38"/>
  <c r="KN66" i="38"/>
  <c r="BR66" i="38"/>
  <c r="MD66" i="38"/>
  <c r="CW66" i="38"/>
  <c r="NT66" i="38"/>
  <c r="EA66" i="38"/>
  <c r="PJ66" i="38"/>
  <c r="FK66" i="38"/>
  <c r="HT66" i="38"/>
  <c r="QB66" i="38"/>
  <c r="EZ66" i="38"/>
  <c r="DY66" i="38"/>
  <c r="OS95" i="38"/>
  <c r="JZ66" i="38"/>
  <c r="LF66" i="38"/>
  <c r="JX66" i="38"/>
  <c r="EC66" i="38"/>
  <c r="NQ66" i="38"/>
  <c r="X31" i="4"/>
  <c r="C56" i="35"/>
  <c r="C9" i="35" s="1"/>
  <c r="AS31" i="17"/>
  <c r="AS40" i="10"/>
  <c r="AB8" i="13"/>
  <c r="BB8" i="13" s="1"/>
  <c r="W8" i="13"/>
  <c r="D69" i="35"/>
  <c r="AC69" i="35" s="1"/>
  <c r="D56" i="35"/>
  <c r="D9" i="35" s="1"/>
  <c r="D60" i="35"/>
  <c r="D13" i="35" s="1"/>
  <c r="AS8" i="13"/>
  <c r="AS8" i="16"/>
  <c r="AS20" i="16" s="1"/>
  <c r="AP20" i="16" s="1"/>
  <c r="D54" i="35"/>
  <c r="D7" i="35" s="1"/>
  <c r="T60" i="17"/>
  <c r="M47" i="13"/>
  <c r="W47" i="13"/>
  <c r="AS47" i="13" s="1"/>
  <c r="D57" i="35"/>
  <c r="D10" i="35" s="1"/>
  <c r="D61" i="35"/>
  <c r="D14" i="35" s="1"/>
  <c r="I37" i="17"/>
  <c r="D58" i="35"/>
  <c r="D11" i="35" s="1"/>
  <c r="D62" i="35"/>
  <c r="D15" i="35" s="1"/>
  <c r="I21" i="14"/>
  <c r="O21" i="14" s="1"/>
  <c r="AK107" i="20"/>
  <c r="AK32" i="20"/>
  <c r="D55" i="35"/>
  <c r="D8" i="35" s="1"/>
  <c r="D52" i="35"/>
  <c r="D51" i="35"/>
  <c r="D4" i="35" s="1"/>
  <c r="D53" i="35"/>
  <c r="D6" i="35" s="1"/>
  <c r="D59" i="35"/>
  <c r="D12" i="35" s="1"/>
  <c r="T31" i="20"/>
  <c r="AQ31" i="20" s="1"/>
  <c r="Q31" i="20"/>
  <c r="Y31" i="17"/>
  <c r="Q9" i="26"/>
  <c r="N9" i="26"/>
  <c r="Q10" i="26"/>
  <c r="N10" i="26"/>
  <c r="I13" i="26"/>
  <c r="N8" i="26"/>
  <c r="Q8" i="26"/>
  <c r="AN8" i="26" s="1"/>
  <c r="G83" i="6"/>
  <c r="AB43" i="10" s="1"/>
  <c r="BE43" i="10" s="1"/>
  <c r="Z40" i="10"/>
  <c r="Z46" i="10"/>
  <c r="AB46" i="10" s="1"/>
  <c r="BE65" i="14"/>
  <c r="D84" i="35"/>
  <c r="AC84" i="35" s="1"/>
  <c r="D97" i="35"/>
  <c r="AC97" i="35" s="1"/>
  <c r="D73" i="35"/>
  <c r="AC73" i="35" s="1"/>
  <c r="D88" i="35"/>
  <c r="D101" i="35"/>
  <c r="AC101" i="35" s="1"/>
  <c r="D78" i="35"/>
  <c r="AC78" i="35" s="1"/>
  <c r="D92" i="35"/>
  <c r="AC92" i="35" s="1"/>
  <c r="D68" i="35"/>
  <c r="AC68" i="35" s="1"/>
  <c r="D83" i="35"/>
  <c r="AC83" i="35" s="1"/>
  <c r="D96" i="35"/>
  <c r="AC96" i="35" s="1"/>
  <c r="D87" i="35"/>
  <c r="AC87" i="35" s="1"/>
  <c r="D100" i="35"/>
  <c r="AC100" i="35" s="1"/>
  <c r="D77" i="35"/>
  <c r="AC77" i="35" s="1"/>
  <c r="D91" i="35"/>
  <c r="AC91" i="35" s="1"/>
  <c r="D104" i="35"/>
  <c r="AC104" i="35" s="1"/>
  <c r="D81" i="35"/>
  <c r="AC81" i="35" s="1"/>
  <c r="D95" i="35"/>
  <c r="AC95" i="35" s="1"/>
  <c r="D71" i="35"/>
  <c r="AC71" i="35" s="1"/>
  <c r="D86" i="35"/>
  <c r="AC86" i="35" s="1"/>
  <c r="D99" i="35"/>
  <c r="AC99" i="35" s="1"/>
  <c r="D76" i="35"/>
  <c r="AC76" i="35" s="1"/>
  <c r="D90" i="35"/>
  <c r="AC90" i="35" s="1"/>
  <c r="D103" i="35"/>
  <c r="AC103" i="35" s="1"/>
  <c r="D80" i="35"/>
  <c r="AC80" i="35" s="1"/>
  <c r="D70" i="35"/>
  <c r="D85" i="35"/>
  <c r="AC85" i="35" s="1"/>
  <c r="D98" i="35"/>
  <c r="AC98" i="35" s="1"/>
  <c r="D74" i="35"/>
  <c r="AC74" i="35" s="1"/>
  <c r="D89" i="35"/>
  <c r="AC89" i="35" s="1"/>
  <c r="D102" i="35"/>
  <c r="AC102" i="35" s="1"/>
  <c r="D79" i="35"/>
  <c r="AC79" i="35" s="1"/>
  <c r="D93" i="35"/>
  <c r="K24" i="4"/>
  <c r="U16" i="24"/>
  <c r="U24" i="24"/>
  <c r="O60" i="17"/>
  <c r="Y60" i="17"/>
  <c r="T36" i="14"/>
  <c r="AP31" i="4"/>
  <c r="AS23" i="15"/>
  <c r="AP23" i="15" s="1"/>
  <c r="AO68" i="30"/>
  <c r="AV68" i="30"/>
  <c r="MS68" i="30"/>
  <c r="QH68" i="30"/>
  <c r="MY68" i="30"/>
  <c r="GT68" i="30"/>
  <c r="S68" i="30"/>
  <c r="JX68" i="30"/>
  <c r="IU68" i="30"/>
  <c r="C57" i="31"/>
  <c r="MN68" i="30"/>
  <c r="KQ68" i="30"/>
  <c r="IO68" i="30"/>
  <c r="CJ68" i="30"/>
  <c r="EX68" i="30"/>
  <c r="CU68" i="30"/>
  <c r="BH68" i="30"/>
  <c r="BX68" i="30"/>
  <c r="PS68" i="30"/>
  <c r="GL68" i="30"/>
  <c r="JD68" i="30"/>
  <c r="RY73" i="31"/>
  <c r="PS73" i="31"/>
  <c r="OT73" i="31"/>
  <c r="OS73" i="31"/>
  <c r="QB73" i="31"/>
  <c r="RJ73" i="31"/>
  <c r="CH73" i="31"/>
  <c r="GF73" i="31"/>
  <c r="LR73" i="31"/>
  <c r="AO73" i="31"/>
  <c r="EW73" i="31"/>
  <c r="QK73" i="31"/>
  <c r="OE73" i="31"/>
  <c r="MJ73" i="31"/>
  <c r="MH73" i="31"/>
  <c r="NP73" i="31"/>
  <c r="RU73" i="31"/>
  <c r="V73" i="31"/>
  <c r="DR73" i="31"/>
  <c r="HS73" i="31"/>
  <c r="QM73" i="31"/>
  <c r="CK73" i="31"/>
  <c r="OW73" i="31"/>
  <c r="MQ73" i="31"/>
  <c r="KI73" i="31"/>
  <c r="KH73" i="31"/>
  <c r="LJ73" i="31"/>
  <c r="PI73" i="31"/>
  <c r="NX73" i="31"/>
  <c r="BF73" i="31"/>
  <c r="EZ73" i="31"/>
  <c r="LL73" i="31"/>
  <c r="Y73" i="31"/>
  <c r="GU73" i="31"/>
  <c r="MO73" i="31"/>
  <c r="KW73" i="31"/>
  <c r="GJ73" i="31"/>
  <c r="RZ73" i="31"/>
  <c r="RF73" i="31"/>
  <c r="ET73" i="31"/>
  <c r="HP73" i="31"/>
  <c r="MW73" i="31"/>
  <c r="CY73" i="31"/>
  <c r="QS73" i="31"/>
  <c r="OM73" i="31"/>
  <c r="MU73" i="31"/>
  <c r="MT73" i="31"/>
  <c r="OC73" i="31"/>
  <c r="PJ73" i="31"/>
  <c r="AI73" i="31"/>
  <c r="ED73" i="31"/>
  <c r="IL73" i="31"/>
  <c r="RX73" i="31"/>
  <c r="CV73" i="31"/>
  <c r="PE73" i="31"/>
  <c r="MY73" i="31"/>
  <c r="KS73" i="31"/>
  <c r="KR73" i="31"/>
  <c r="LV73" i="31"/>
  <c r="PV73" i="31"/>
  <c r="OX73" i="31"/>
  <c r="BR73" i="31"/>
  <c r="FN73" i="31"/>
  <c r="MG73" i="31"/>
  <c r="AJ73" i="31"/>
  <c r="NQ73" i="31"/>
  <c r="LK73" i="31"/>
  <c r="IR73" i="31"/>
  <c r="IP73" i="31"/>
  <c r="JT73" i="31"/>
  <c r="NJ73" i="31"/>
  <c r="KK73" i="31"/>
  <c r="I73" i="31"/>
  <c r="DB73" i="31"/>
  <c r="IE73" i="31"/>
  <c r="BS73" i="31"/>
  <c r="CP73" i="31"/>
  <c r="FY73" i="31"/>
  <c r="BI73" i="31"/>
  <c r="EY73" i="31"/>
  <c r="JX73" i="31"/>
  <c r="MX73" i="31"/>
  <c r="L73" i="31"/>
  <c r="MN73" i="31"/>
  <c r="RV73" i="31"/>
  <c r="PM73" i="31"/>
  <c r="NG73" i="31"/>
  <c r="LD73" i="31"/>
  <c r="LB73" i="31"/>
  <c r="MF73" i="31"/>
  <c r="QH73" i="31"/>
  <c r="PZ73" i="31"/>
  <c r="CE73" i="31"/>
  <c r="GB73" i="31"/>
  <c r="NE73" i="31"/>
  <c r="AX73" i="31"/>
  <c r="NY73" i="31"/>
  <c r="LS73" i="31"/>
  <c r="JC73" i="31"/>
  <c r="JB73" i="31"/>
  <c r="KD73" i="31"/>
  <c r="NV73" i="31"/>
  <c r="LG73" i="31"/>
  <c r="S73" i="31"/>
  <c r="DN73" i="31"/>
  <c r="IZ73" i="31"/>
  <c r="MK73" i="31"/>
  <c r="KE73" i="31"/>
  <c r="HF73" i="31"/>
  <c r="HD73" i="31"/>
  <c r="ID73" i="31"/>
  <c r="LP73" i="31"/>
  <c r="HJ73" i="31"/>
  <c r="NN73" i="31"/>
  <c r="BB73" i="31"/>
  <c r="FX73" i="31"/>
  <c r="RA73" i="31"/>
  <c r="OP73" i="31"/>
  <c r="JF73" i="31"/>
  <c r="NO73" i="31"/>
  <c r="QU73" i="31"/>
  <c r="OD73" i="31"/>
  <c r="EF73" i="31"/>
  <c r="CT73" i="31"/>
  <c r="NI73" i="31"/>
  <c r="IK73" i="31"/>
  <c r="JP73" i="31"/>
  <c r="OG73" i="31"/>
  <c r="MA73" i="31"/>
  <c r="JM73" i="31"/>
  <c r="JL73" i="31"/>
  <c r="KP73" i="31"/>
  <c r="OI73" i="31"/>
  <c r="MB73" i="31"/>
  <c r="AG73" i="31"/>
  <c r="EA73" i="31"/>
  <c r="JU73" i="31"/>
  <c r="MS73" i="31"/>
  <c r="KM73" i="31"/>
  <c r="HO73" i="31"/>
  <c r="HN73" i="31"/>
  <c r="IN73" i="31"/>
  <c r="LZ73" i="31"/>
  <c r="HZ73" i="31"/>
  <c r="ON73" i="31"/>
  <c r="BO73" i="31"/>
  <c r="GN73" i="31"/>
  <c r="LE73" i="31"/>
  <c r="IY73" i="31"/>
  <c r="FU73" i="31"/>
  <c r="FT73" i="31"/>
  <c r="GS73" i="31"/>
  <c r="JZ73" i="31"/>
  <c r="FF73" i="31"/>
  <c r="KC73" i="31"/>
  <c r="F73" i="31"/>
  <c r="DY73" i="31"/>
  <c r="MC73" i="31"/>
  <c r="HT73" i="31"/>
  <c r="AP73" i="31"/>
  <c r="IQ73" i="31"/>
  <c r="JN73" i="31"/>
  <c r="DK73" i="31"/>
  <c r="RE73" i="31"/>
  <c r="JK73" i="31"/>
  <c r="PX73" i="31"/>
  <c r="PG73" i="31"/>
  <c r="EP73" i="31"/>
  <c r="NA73" i="31"/>
  <c r="KU73" i="31"/>
  <c r="HX73" i="31"/>
  <c r="HW73" i="31"/>
  <c r="IX73" i="31"/>
  <c r="ML73" i="31"/>
  <c r="IU73" i="31"/>
  <c r="PQ73" i="31"/>
  <c r="CC73" i="31"/>
  <c r="HA73" i="31"/>
  <c r="LM73" i="31"/>
  <c r="JG73" i="31"/>
  <c r="GD73" i="31"/>
  <c r="GC73" i="31"/>
  <c r="HB73" i="31"/>
  <c r="KJ73" i="31"/>
  <c r="FS73" i="31"/>
  <c r="KY73" i="31"/>
  <c r="Q73" i="31"/>
  <c r="EJ73" i="31"/>
  <c r="JY73" i="31"/>
  <c r="RL73" i="31"/>
  <c r="EN73" i="31"/>
  <c r="EM73" i="31"/>
  <c r="FI73" i="31"/>
  <c r="IH73" i="31"/>
  <c r="DF73" i="31"/>
  <c r="HH73" i="31"/>
  <c r="OK73" i="31"/>
  <c r="BX73" i="31"/>
  <c r="HE73" i="31"/>
  <c r="CO73" i="31"/>
  <c r="HC73" i="31"/>
  <c r="NL73" i="31"/>
  <c r="GY73" i="31"/>
  <c r="KN73" i="31"/>
  <c r="JV73" i="31"/>
  <c r="AR73" i="31"/>
  <c r="PF73" i="31"/>
  <c r="IF73" i="31"/>
  <c r="AZ73" i="31"/>
  <c r="LU73" i="31"/>
  <c r="JO73" i="31"/>
  <c r="GM73" i="31"/>
  <c r="GL73" i="31"/>
  <c r="HK73" i="31"/>
  <c r="KT73" i="31"/>
  <c r="GH73" i="31"/>
  <c r="LT73" i="31"/>
  <c r="AB73" i="31"/>
  <c r="EX73" i="31"/>
  <c r="KG73" i="31"/>
  <c r="RT73" i="31"/>
  <c r="EV73" i="31"/>
  <c r="EU73" i="31"/>
  <c r="FR73" i="31"/>
  <c r="IT73" i="31"/>
  <c r="DS73" i="31"/>
  <c r="HV73" i="31"/>
  <c r="PL73" i="31"/>
  <c r="CL73" i="31"/>
  <c r="IS73" i="31"/>
  <c r="QF73" i="31"/>
  <c r="DH73" i="31"/>
  <c r="DG73" i="31"/>
  <c r="EC73" i="31"/>
  <c r="NZ73" i="31"/>
  <c r="BG73" i="31"/>
  <c r="FB73" i="31"/>
  <c r="KV73" i="31"/>
  <c r="Z73" i="31"/>
  <c r="OU73" i="31"/>
  <c r="PW73" i="31"/>
  <c r="D73" i="31"/>
  <c r="LO73" i="31"/>
  <c r="RK73" i="31"/>
  <c r="BJ73" i="31"/>
  <c r="EE73" i="31"/>
  <c r="GR73" i="31"/>
  <c r="JJ73" i="31"/>
  <c r="DU73" i="31"/>
  <c r="LC73" i="31"/>
  <c r="KO73" i="31"/>
  <c r="II73" i="31"/>
  <c r="FD73" i="31"/>
  <c r="FC73" i="31"/>
  <c r="GA73" i="31"/>
  <c r="JD73" i="31"/>
  <c r="EG73" i="31"/>
  <c r="IM73" i="31"/>
  <c r="QP73" i="31"/>
  <c r="CX73" i="31"/>
  <c r="JA73" i="31"/>
  <c r="QN73" i="31"/>
  <c r="DP73" i="31"/>
  <c r="DO73" i="31"/>
  <c r="EK73" i="31"/>
  <c r="OY73" i="31"/>
  <c r="BU73" i="31"/>
  <c r="FO73" i="31"/>
  <c r="LQ73" i="31"/>
  <c r="AL73" i="31"/>
  <c r="HM73" i="31"/>
  <c r="OZ73" i="31"/>
  <c r="CB73" i="31"/>
  <c r="CA73" i="31"/>
  <c r="CW73" i="31"/>
  <c r="KL73" i="31"/>
  <c r="J73" i="31"/>
  <c r="DC73" i="31"/>
  <c r="HR73" i="31"/>
  <c r="PA73" i="31"/>
  <c r="JW73" i="31"/>
  <c r="LF73" i="31"/>
  <c r="FJ73" i="31"/>
  <c r="FL73" i="31"/>
  <c r="ER73" i="31"/>
  <c r="G73" i="31"/>
  <c r="QX73" i="31"/>
  <c r="MZ73" i="31"/>
  <c r="CU73" i="31"/>
  <c r="QO73" i="31"/>
  <c r="QT73" i="31"/>
  <c r="DM73" i="31"/>
  <c r="LW73" i="31"/>
  <c r="AY73" i="31"/>
  <c r="CJ73" i="31"/>
  <c r="AS73" i="31"/>
  <c r="FP73" i="31"/>
  <c r="ME73" i="31"/>
  <c r="RI73" i="31"/>
  <c r="AV73" i="31"/>
  <c r="E73" i="31"/>
  <c r="DD73" i="31"/>
  <c r="IB73" i="31"/>
  <c r="GX73" i="31"/>
  <c r="MP73" i="31"/>
  <c r="KZ73" i="31"/>
  <c r="N73" i="31"/>
  <c r="AE73" i="31"/>
  <c r="BZ73" i="31"/>
  <c r="RG73" i="31"/>
  <c r="LA73" i="31"/>
  <c r="ES73" i="31"/>
  <c r="AK73" i="31"/>
  <c r="DX73" i="31"/>
  <c r="CG73" i="31"/>
  <c r="IO73" i="31"/>
  <c r="RP73" i="31"/>
  <c r="RQ73" i="31"/>
  <c r="BD73" i="31"/>
  <c r="M73" i="31"/>
  <c r="DQ73" i="31"/>
  <c r="IW73" i="31"/>
  <c r="QC73" i="31"/>
  <c r="RR73" i="31"/>
  <c r="QJ73" i="31"/>
  <c r="BE73" i="31"/>
  <c r="FW73" i="31"/>
  <c r="RC73" i="31"/>
  <c r="MR73" i="31"/>
  <c r="FA73" i="31"/>
  <c r="BK73" i="31"/>
  <c r="RN73" i="31"/>
  <c r="RS73" i="31"/>
  <c r="AN73" i="31"/>
  <c r="P73" i="31"/>
  <c r="BM73" i="31"/>
  <c r="PD73" i="31"/>
  <c r="OH73" i="31"/>
  <c r="FE73" i="31"/>
  <c r="CR73" i="31"/>
  <c r="BA73" i="31"/>
  <c r="GE73" i="31"/>
  <c r="NB73" i="31"/>
  <c r="HU73" i="31"/>
  <c r="X73" i="31"/>
  <c r="QW73" i="31"/>
  <c r="BP73" i="31"/>
  <c r="GK73" i="31"/>
  <c r="GG73" i="31"/>
  <c r="PR73" i="31"/>
  <c r="RH73" i="31"/>
  <c r="H73" i="31"/>
  <c r="DV73" i="31"/>
  <c r="EQ73" i="31"/>
  <c r="CS73" i="31"/>
  <c r="AC73" i="31"/>
  <c r="CZ73" i="31"/>
  <c r="JE73" i="31"/>
  <c r="OB73" i="31"/>
  <c r="PB73" i="31"/>
  <c r="BT73" i="31"/>
  <c r="PO73" i="31"/>
  <c r="NF73" i="31"/>
  <c r="DE73" i="31"/>
  <c r="HI73" i="31"/>
  <c r="GT73" i="31"/>
  <c r="PY73" i="31"/>
  <c r="QL73" i="31"/>
  <c r="AW73" i="31"/>
  <c r="JI73" i="31"/>
  <c r="BL73" i="31"/>
  <c r="U73" i="31"/>
  <c r="EB73" i="31"/>
  <c r="JS73" i="31"/>
  <c r="GO73" i="31"/>
  <c r="QE73" i="31"/>
  <c r="LH73" i="31"/>
  <c r="R73" i="31"/>
  <c r="EI73" i="31"/>
  <c r="RO73" i="31"/>
  <c r="NS73" i="31"/>
  <c r="HL73" i="31"/>
  <c r="NM73" i="31"/>
  <c r="BW73" i="31"/>
  <c r="OA73" i="31"/>
  <c r="JH73" i="31"/>
  <c r="OV73" i="31"/>
  <c r="QZ73" i="31"/>
  <c r="OQ73" i="31"/>
  <c r="NU73" i="31"/>
  <c r="RD73" i="31"/>
  <c r="IC73" i="31"/>
  <c r="AF73" i="31"/>
  <c r="QD73" i="31"/>
  <c r="CD73" i="31"/>
  <c r="GZ73" i="31"/>
  <c r="RW73" i="31"/>
  <c r="OF73" i="31"/>
  <c r="IA73" i="31"/>
  <c r="OL73" i="31"/>
  <c r="QI73" i="31"/>
  <c r="LX73" i="31"/>
  <c r="FG73" i="31"/>
  <c r="KB73" i="31"/>
  <c r="DJ73" i="31"/>
  <c r="AQ73" i="31"/>
  <c r="RM73" i="31"/>
  <c r="KA73" i="31"/>
  <c r="PP73" i="31"/>
  <c r="QG73" i="31"/>
  <c r="GW73" i="31"/>
  <c r="QR73" i="31"/>
  <c r="MD73" i="31"/>
  <c r="AD73" i="31"/>
  <c r="QQ73" i="31"/>
  <c r="CI73" i="31"/>
  <c r="FV73" i="31"/>
  <c r="KX73" i="31"/>
  <c r="PC73" i="31"/>
  <c r="AU73" i="31"/>
  <c r="DI73" i="31"/>
  <c r="HG73" i="31"/>
  <c r="OR73" i="31"/>
  <c r="GQ73" i="31"/>
  <c r="EO73" i="31"/>
  <c r="FH73" i="31"/>
  <c r="FK73" i="31"/>
  <c r="ND73" i="31"/>
  <c r="FQ73" i="31"/>
  <c r="DW73" i="31"/>
  <c r="IV73" i="31"/>
  <c r="PN73" i="31"/>
  <c r="PK73" i="31"/>
  <c r="BC73" i="31"/>
  <c r="DT73" i="31"/>
  <c r="IJ73" i="31"/>
  <c r="NW73" i="31"/>
  <c r="O73" i="31"/>
  <c r="BH73" i="31"/>
  <c r="FM73" i="31"/>
  <c r="NH73" i="31"/>
  <c r="NK73" i="31"/>
  <c r="QA73" i="31"/>
  <c r="KQ73" i="31"/>
  <c r="NC73" i="31"/>
  <c r="AH73" i="31"/>
  <c r="HY73" i="31"/>
  <c r="CN73" i="31"/>
  <c r="QY73" i="31"/>
  <c r="CQ73" i="31"/>
  <c r="GI73" i="31"/>
  <c r="MM73" i="31"/>
  <c r="PH73" i="31"/>
  <c r="W73" i="31"/>
  <c r="BV73" i="31"/>
  <c r="FZ73" i="31"/>
  <c r="NT73" i="31"/>
  <c r="RB73" i="31"/>
  <c r="K73" i="31"/>
  <c r="DL73" i="31"/>
  <c r="GV73" i="31"/>
  <c r="PU73" i="31"/>
  <c r="OO73" i="31"/>
  <c r="DA73" i="31"/>
  <c r="IG73" i="31"/>
  <c r="EH73" i="31"/>
  <c r="T73" i="31"/>
  <c r="NR73" i="31"/>
  <c r="JQ73" i="31"/>
  <c r="GP73" i="31"/>
  <c r="PT73" i="31"/>
  <c r="LN73" i="31"/>
  <c r="SA73" i="31"/>
  <c r="AA73" i="31"/>
  <c r="JR73" i="31"/>
  <c r="BY73" i="31"/>
  <c r="LI73" i="31"/>
  <c r="QV73" i="31"/>
  <c r="DZ73" i="31"/>
  <c r="BN73" i="31"/>
  <c r="AT73" i="31"/>
  <c r="CF73" i="31"/>
  <c r="KF73" i="31"/>
  <c r="HQ73" i="31"/>
  <c r="EL73" i="31"/>
  <c r="BQ73" i="31"/>
  <c r="MI73" i="31"/>
  <c r="MV73" i="31"/>
  <c r="OJ73" i="31"/>
  <c r="CM73" i="31"/>
  <c r="LY73" i="31"/>
  <c r="AM73" i="31"/>
  <c r="C72" i="30"/>
  <c r="OJ64" i="30"/>
  <c r="JE64" i="28"/>
  <c r="IA64" i="28"/>
  <c r="MG64" i="28"/>
  <c r="FL64" i="28"/>
  <c r="IU64" i="28"/>
  <c r="IX64" i="28"/>
  <c r="HL64" i="28"/>
  <c r="NA64" i="28"/>
  <c r="QL64" i="28"/>
  <c r="LY64" i="28"/>
  <c r="KU64" i="28"/>
  <c r="JQ64" i="28"/>
  <c r="PD64" i="28"/>
  <c r="OX64" i="28"/>
  <c r="BV64" i="28"/>
  <c r="AJ64" i="28"/>
  <c r="CX64" i="28"/>
  <c r="QD64" i="28"/>
  <c r="RV64" i="28"/>
  <c r="KL64" i="28"/>
  <c r="IZ64" i="28"/>
  <c r="LN64" i="28"/>
  <c r="QM64" i="28"/>
  <c r="AZ64" i="28"/>
  <c r="NO64" i="28"/>
  <c r="MK64" i="28"/>
  <c r="HX64" i="28"/>
  <c r="ON64" i="30"/>
  <c r="LV64" i="30"/>
  <c r="CV64" i="30"/>
  <c r="ET64" i="30"/>
  <c r="O64" i="30"/>
  <c r="DY64" i="30"/>
  <c r="MN64" i="28"/>
  <c r="OG64" i="28"/>
  <c r="KO64" i="28"/>
  <c r="AR64" i="28"/>
  <c r="DF64" i="28"/>
  <c r="FS64" i="28"/>
  <c r="BM64" i="28"/>
  <c r="JT64" i="28"/>
  <c r="CW64" i="28"/>
  <c r="RL64" i="28"/>
  <c r="QX64" i="28"/>
  <c r="Z64" i="28"/>
  <c r="C64" i="28" s="1"/>
  <c r="LZ64" i="28"/>
  <c r="LM64" i="28"/>
  <c r="EF64" i="28"/>
  <c r="DW64" i="28"/>
  <c r="IP64" i="28"/>
  <c r="MB64" i="28"/>
  <c r="ET64" i="28"/>
  <c r="LW64" i="28"/>
  <c r="DA64" i="28"/>
  <c r="BW64" i="28"/>
  <c r="QN64" i="28"/>
  <c r="HW64" i="28"/>
  <c r="GI64" i="28"/>
  <c r="CT64" i="28"/>
  <c r="BH64" i="28"/>
  <c r="PU64" i="30"/>
  <c r="EN64" i="30"/>
  <c r="BX64" i="30"/>
  <c r="BZ64" i="30"/>
  <c r="QX64" i="30"/>
  <c r="NQ64" i="30"/>
  <c r="IU64" i="30"/>
  <c r="JU64" i="30"/>
  <c r="FY64" i="30"/>
  <c r="JN64" i="30"/>
  <c r="AI64" i="28"/>
  <c r="KA64" i="28"/>
  <c r="C17" i="31"/>
  <c r="C14" i="31"/>
  <c r="NS64" i="30"/>
  <c r="JP64" i="30"/>
  <c r="KW64" i="30"/>
  <c r="NF64" i="30"/>
  <c r="DU64" i="30"/>
  <c r="RZ64" i="30"/>
  <c r="DA64" i="30"/>
  <c r="CY64" i="30"/>
  <c r="Q64" i="30"/>
  <c r="MQ64" i="28"/>
  <c r="DW64" i="30"/>
  <c r="QB64" i="30"/>
  <c r="BA64" i="30"/>
  <c r="DJ64" i="30"/>
  <c r="QW64" i="30"/>
  <c r="ID64" i="30"/>
  <c r="QN64" i="30"/>
  <c r="MD64" i="30"/>
  <c r="GZ64" i="30"/>
  <c r="BZ64" i="28"/>
  <c r="DI64" i="28"/>
  <c r="NB64" i="30"/>
  <c r="JM64" i="30"/>
  <c r="PV64" i="30"/>
  <c r="KR64" i="30"/>
  <c r="MQ64" i="30"/>
  <c r="RA64" i="30"/>
  <c r="KU64" i="30"/>
  <c r="CH64" i="30"/>
  <c r="QE64" i="30"/>
  <c r="M42" i="20"/>
  <c r="C9" i="31" s="1"/>
  <c r="LH56" i="31" s="1"/>
  <c r="DF64" i="30"/>
  <c r="DL64" i="30"/>
  <c r="FZ64" i="30"/>
  <c r="AV64" i="30"/>
  <c r="MZ64" i="30"/>
  <c r="HE64" i="30"/>
  <c r="KT64" i="30"/>
  <c r="LE64" i="30"/>
  <c r="GI64" i="30"/>
  <c r="NE64" i="28"/>
  <c r="RN64" i="30"/>
  <c r="MC64" i="30"/>
  <c r="PR64" i="30"/>
  <c r="OW64" i="30"/>
  <c r="KA64" i="30"/>
  <c r="GF64" i="30"/>
  <c r="EE64" i="30"/>
  <c r="AX64" i="30"/>
  <c r="BI64" i="30"/>
  <c r="PN64" i="30"/>
  <c r="Y64" i="30"/>
  <c r="CG64" i="30"/>
  <c r="FV64" i="30"/>
  <c r="FA64" i="30"/>
  <c r="AE64" i="30"/>
  <c r="P64" i="30"/>
  <c r="NJ64" i="30"/>
  <c r="IF64" i="30"/>
  <c r="DQ64" i="30"/>
  <c r="FR64" i="30"/>
  <c r="KW64" i="28"/>
  <c r="AG64" i="28"/>
  <c r="MR64" i="30"/>
  <c r="E64" i="30"/>
  <c r="ND64" i="30"/>
  <c r="NE64" i="30"/>
  <c r="JJ64" i="30"/>
  <c r="OC64" i="30"/>
  <c r="DN64" i="30"/>
  <c r="RK64" i="30"/>
  <c r="QI64" i="30"/>
  <c r="FQ64" i="28"/>
  <c r="JQ64" i="30"/>
  <c r="LX64" i="30"/>
  <c r="AW64" i="30"/>
  <c r="V64" i="30"/>
  <c r="KI64" i="30"/>
  <c r="GB64" i="30"/>
  <c r="DR64" i="30"/>
  <c r="EZ64" i="30"/>
  <c r="DS64" i="30"/>
  <c r="EA64" i="30"/>
  <c r="ER64" i="30"/>
  <c r="AK64" i="30"/>
  <c r="PE64" i="30"/>
  <c r="LF64" i="30"/>
  <c r="GY64" i="30"/>
  <c r="CR64" i="30"/>
  <c r="AH64" i="30"/>
  <c r="PB64" i="30"/>
  <c r="PA64" i="30"/>
  <c r="OM64" i="30"/>
  <c r="J64" i="30"/>
  <c r="RH64" i="30"/>
  <c r="KY64" i="30"/>
  <c r="FH64" i="30"/>
  <c r="PM64" i="30"/>
  <c r="AP64" i="30"/>
  <c r="BP64" i="30"/>
  <c r="DO64" i="30"/>
  <c r="FX64" i="30"/>
  <c r="W64" i="30"/>
  <c r="EU64" i="30"/>
  <c r="DK64" i="30"/>
  <c r="NI64" i="30"/>
  <c r="PP64" i="30"/>
  <c r="HS64" i="30"/>
  <c r="BB64" i="30"/>
  <c r="LO64" i="30"/>
  <c r="HH64" i="30"/>
  <c r="EX64" i="30"/>
  <c r="II64" i="30"/>
  <c r="HA64" i="30"/>
  <c r="HI64" i="30"/>
  <c r="NM64" i="30"/>
  <c r="BQ64" i="30"/>
  <c r="QK64" i="30"/>
  <c r="ML64" i="30"/>
  <c r="IE64" i="30"/>
  <c r="DX64" i="30"/>
  <c r="BN64" i="30"/>
  <c r="G64" i="30"/>
  <c r="RM64" i="30"/>
  <c r="RE64" i="30"/>
  <c r="IG64" i="30"/>
  <c r="BM64" i="30"/>
  <c r="PW64" i="30"/>
  <c r="RO64" i="30"/>
  <c r="BR64" i="30"/>
  <c r="FN64" i="30"/>
  <c r="RF64" i="30"/>
  <c r="IM64" i="30"/>
  <c r="RX64" i="30"/>
  <c r="AN64" i="30"/>
  <c r="FL64" i="30"/>
  <c r="FO64" i="30"/>
  <c r="AT64" i="30"/>
  <c r="EP64" i="30"/>
  <c r="LI64" i="30"/>
  <c r="HF64" i="30"/>
  <c r="MU64" i="30"/>
  <c r="IN64" i="30"/>
  <c r="GD64" i="30"/>
  <c r="LQ64" i="30"/>
  <c r="KF64" i="30"/>
  <c r="KN64" i="30"/>
  <c r="GK64" i="30"/>
  <c r="CW64" i="30"/>
  <c r="RQ64" i="30"/>
  <c r="NR64" i="30"/>
  <c r="JK64" i="30"/>
  <c r="FD64" i="30"/>
  <c r="CT64" i="30"/>
  <c r="CN64" i="30"/>
  <c r="BG64" i="30"/>
  <c r="BO64" i="30"/>
  <c r="QR64" i="30"/>
  <c r="L64" i="30"/>
  <c r="BT64" i="30"/>
  <c r="MA64" i="30"/>
  <c r="GP64" i="30"/>
  <c r="KL64" i="30"/>
  <c r="QO64" i="30"/>
  <c r="NK64" i="30"/>
  <c r="LY64" i="30"/>
  <c r="DB64" i="30"/>
  <c r="HZ64" i="30"/>
  <c r="NZ64" i="30"/>
  <c r="EL64" i="30"/>
  <c r="IH64" i="30"/>
  <c r="CF64" i="30"/>
  <c r="JR64" i="30"/>
  <c r="OA64" i="30"/>
  <c r="JT64" i="30"/>
  <c r="HJ64" i="30"/>
  <c r="OV64" i="30"/>
  <c r="NO64" i="30"/>
  <c r="NW64" i="30"/>
  <c r="GN64" i="30"/>
  <c r="EC64" i="30"/>
  <c r="AD64" i="30"/>
  <c r="OX64" i="30"/>
  <c r="KQ64" i="30"/>
  <c r="GJ64" i="30"/>
  <c r="DZ64" i="30"/>
  <c r="FW64" i="30"/>
  <c r="EO64" i="30"/>
  <c r="EW64" i="30"/>
  <c r="GV64" i="30"/>
  <c r="EK64" i="30"/>
  <c r="GR64" i="30"/>
  <c r="FP64" i="30"/>
  <c r="LN64" i="30"/>
  <c r="PJ64" i="30"/>
  <c r="KE64" i="30"/>
  <c r="F64" i="30"/>
  <c r="FM64" i="30"/>
  <c r="QJ64" i="30"/>
  <c r="JG64" i="30"/>
  <c r="PD64" i="30"/>
  <c r="KP64" i="30"/>
  <c r="OL64" i="30"/>
  <c r="CU64" i="30"/>
  <c r="KX64" i="30"/>
  <c r="PG64" i="30"/>
  <c r="KZ64" i="30"/>
  <c r="IP64" i="30"/>
  <c r="RL64" i="30"/>
  <c r="QP64" i="30"/>
  <c r="QV64" i="30"/>
  <c r="HD64" i="30"/>
  <c r="FI64" i="30"/>
  <c r="BJ64" i="30"/>
  <c r="QD64" i="30"/>
  <c r="LW64" i="30"/>
  <c r="HP64" i="30"/>
  <c r="FF64" i="30"/>
  <c r="JE64" i="30"/>
  <c r="HT64" i="30"/>
  <c r="IB64" i="30"/>
  <c r="PQ64" i="30"/>
  <c r="JI64" i="30"/>
  <c r="LP64" i="30"/>
  <c r="RU64" i="30"/>
  <c r="QL64" i="30"/>
  <c r="JX64" i="30"/>
  <c r="BY64" i="30"/>
  <c r="EF64" i="30"/>
  <c r="RP64" i="30"/>
  <c r="IR64" i="30"/>
  <c r="CK64" i="30"/>
  <c r="OQ64" i="30"/>
  <c r="OH64" i="30"/>
  <c r="EG64" i="30"/>
  <c r="JH64" i="30"/>
  <c r="RB64" i="30"/>
  <c r="QM64" i="30"/>
  <c r="MF64" i="30"/>
  <c r="JV64" i="30"/>
  <c r="AZ64" i="30"/>
  <c r="AO64" i="30"/>
  <c r="DC64" i="30"/>
  <c r="IA64" i="30"/>
  <c r="GO64" i="30"/>
  <c r="CP64" i="30"/>
  <c r="RJ64" i="30"/>
  <c r="NC64" i="30"/>
  <c r="IV64" i="30"/>
  <c r="GL64" i="30"/>
  <c r="MJ64" i="30"/>
  <c r="LC64" i="30"/>
  <c r="LK64" i="30"/>
  <c r="KS64" i="30"/>
  <c r="OG64" i="30"/>
  <c r="H64" i="30"/>
  <c r="OF64" i="30"/>
  <c r="CI64" i="30"/>
  <c r="CS64" i="30"/>
  <c r="GW64" i="30"/>
  <c r="JD64" i="30"/>
  <c r="MG64" i="30"/>
  <c r="AI64" i="30"/>
  <c r="PK64" i="30"/>
  <c r="BK64" i="30"/>
  <c r="AG64" i="30"/>
  <c r="K64" i="30"/>
  <c r="AM64" i="30"/>
  <c r="RS64" i="30"/>
  <c r="NL64" i="30"/>
  <c r="LB64" i="30"/>
  <c r="EI64" i="30"/>
  <c r="DT64" i="30"/>
  <c r="LT64" i="30"/>
  <c r="EB64" i="30"/>
  <c r="HU64" i="30"/>
  <c r="DV64" i="30"/>
  <c r="N64" i="30"/>
  <c r="OI64" i="30"/>
  <c r="KB64" i="30"/>
  <c r="HR64" i="30"/>
  <c r="PS64" i="30"/>
  <c r="OK64" i="30"/>
  <c r="OS64" i="30"/>
  <c r="LA64" i="30"/>
  <c r="AL64" i="30"/>
  <c r="EH64" i="30"/>
  <c r="IZ64" i="30"/>
  <c r="HG64" i="30"/>
  <c r="PT64" i="30"/>
  <c r="LU64" i="30"/>
  <c r="OB64" i="30"/>
  <c r="QG64" i="30"/>
  <c r="JB64" i="30"/>
  <c r="IC64" i="30"/>
  <c r="FC64" i="30"/>
  <c r="KC64" i="30"/>
  <c r="AC64" i="30"/>
  <c r="BS64" i="30"/>
  <c r="X64" i="30"/>
  <c r="OR64" i="30"/>
  <c r="MH64" i="30"/>
  <c r="HQ64" i="30"/>
  <c r="HC64" i="30"/>
  <c r="BE64" i="30"/>
  <c r="AA64" i="30"/>
  <c r="JA64" i="30"/>
  <c r="FB64" i="30"/>
  <c r="AU64" i="30"/>
  <c r="PO64" i="30"/>
  <c r="LH64" i="30"/>
  <c r="IX64" i="30"/>
  <c r="RW64" i="30"/>
  <c r="RD64" i="30"/>
  <c r="RG64" i="30"/>
  <c r="LL64" i="30"/>
  <c r="FJ64" i="30"/>
  <c r="JF64" i="30"/>
  <c r="PY64" i="30"/>
  <c r="ME64" i="30"/>
  <c r="IQ64" i="30"/>
  <c r="QS64" i="30"/>
  <c r="BV64" i="30"/>
  <c r="KM64" i="30"/>
  <c r="KJ64" i="30"/>
  <c r="JS64" i="30"/>
  <c r="LG64" i="30"/>
  <c r="GE64" i="30"/>
  <c r="GG64" i="30"/>
  <c r="FK64" i="30"/>
  <c r="BD64" i="30"/>
  <c r="PX64" i="30"/>
  <c r="NN64" i="30"/>
  <c r="KV64" i="30"/>
  <c r="KK64" i="30"/>
  <c r="JW64" i="30"/>
  <c r="QZ64" i="30"/>
  <c r="KG64" i="30"/>
  <c r="GH64" i="30"/>
  <c r="CA64" i="30"/>
  <c r="QU64" i="30"/>
  <c r="MN64" i="30"/>
  <c r="KD64" i="30"/>
  <c r="BW64" i="30"/>
  <c r="BH64" i="30"/>
  <c r="FG64" i="30"/>
  <c r="MI64" i="30"/>
  <c r="KH64" i="30"/>
  <c r="OD64" i="30"/>
  <c r="EY64" i="30"/>
  <c r="RC64" i="30"/>
  <c r="CE64" i="30"/>
  <c r="CX64" i="30"/>
  <c r="GT64" i="30"/>
  <c r="PC64" i="30"/>
  <c r="MX64" i="30"/>
  <c r="CC64" i="30"/>
  <c r="U64" i="30"/>
  <c r="CB64" i="30"/>
  <c r="MW64" i="30"/>
  <c r="JY64" i="30"/>
  <c r="HW64" i="30"/>
  <c r="DP64" i="30"/>
  <c r="BF64" i="30"/>
  <c r="PZ64" i="30"/>
  <c r="QY64" i="30"/>
  <c r="QQ64" i="30"/>
  <c r="GC64" i="30"/>
  <c r="RV64" i="30"/>
  <c r="MS64" i="30"/>
  <c r="IT64" i="30"/>
  <c r="EM64" i="30"/>
  <c r="AF64" i="30"/>
  <c r="OZ64" i="30"/>
  <c r="MP64" i="30"/>
  <c r="IJ64" i="30"/>
  <c r="HY64" i="30"/>
  <c r="DI64" i="30"/>
  <c r="EJ64" i="30"/>
  <c r="BC64" i="30"/>
  <c r="I64" i="30"/>
  <c r="FQ64" i="30"/>
  <c r="HX64" i="30"/>
  <c r="IY64" i="30"/>
  <c r="MT64" i="30"/>
  <c r="AB64" i="30"/>
  <c r="FU64" i="30"/>
  <c r="DE64" i="30"/>
  <c r="PH64" i="30"/>
  <c r="DM64" i="30"/>
  <c r="FT64" i="30"/>
  <c r="DD64" i="30"/>
  <c r="QC64" i="30"/>
  <c r="JC64" i="30"/>
  <c r="EV64" i="30"/>
  <c r="CL64" i="30"/>
  <c r="BU64" i="30"/>
  <c r="AJ64" i="30"/>
  <c r="AR64" i="30"/>
  <c r="OU64" i="30"/>
  <c r="S64" i="30"/>
  <c r="NY64" i="30"/>
  <c r="JZ64" i="30"/>
  <c r="FS64" i="30"/>
  <c r="BL64" i="30"/>
  <c r="QF64" i="30"/>
  <c r="NV64" i="30"/>
  <c r="LS64" i="30"/>
  <c r="LD64" i="30"/>
  <c r="MB64" i="30"/>
  <c r="AQ64" i="30"/>
  <c r="GA64" i="30"/>
  <c r="MO64" i="30"/>
  <c r="KO64" i="30"/>
  <c r="MV64" i="30"/>
  <c r="HK64" i="30"/>
  <c r="RR64" i="30"/>
  <c r="NG64" i="30"/>
  <c r="RY64" i="30"/>
  <c r="ED64" i="30"/>
  <c r="NA64" i="30"/>
  <c r="D64" i="30"/>
  <c r="GQ64" i="30"/>
  <c r="NT64" i="30"/>
  <c r="LR64" i="30"/>
  <c r="CJ64" i="30"/>
  <c r="LJ64" i="30"/>
  <c r="MY64" i="30"/>
  <c r="Z64" i="30"/>
  <c r="FE64" i="30"/>
  <c r="PL64" i="30"/>
  <c r="OT64" i="30"/>
  <c r="EQ64" i="30"/>
  <c r="IW64" i="30"/>
  <c r="OE64" i="30"/>
  <c r="NX64" i="30"/>
  <c r="NP64" i="30"/>
  <c r="IO64" i="30"/>
  <c r="RT64" i="30"/>
  <c r="PF64" i="30"/>
  <c r="NU64" i="30"/>
  <c r="GS64" i="30"/>
  <c r="QA64" i="30"/>
  <c r="DG64" i="30"/>
  <c r="PI64" i="30"/>
  <c r="IS64" i="30"/>
  <c r="SA64" i="30"/>
  <c r="HV64" i="30"/>
  <c r="AS64" i="30"/>
  <c r="CF93" i="30"/>
  <c r="EX93" i="30"/>
  <c r="GB93" i="30"/>
  <c r="GQ93" i="30"/>
  <c r="KM93" i="30"/>
  <c r="LQ93" i="30"/>
  <c r="NT93" i="30"/>
  <c r="QV93" i="30"/>
  <c r="RK93" i="30"/>
  <c r="ON93" i="30"/>
  <c r="JI93" i="30"/>
  <c r="CZ64" i="30"/>
  <c r="BL93" i="30"/>
  <c r="HF93" i="30"/>
  <c r="HU93" i="30"/>
  <c r="LB93" i="30"/>
  <c r="MF93" i="30"/>
  <c r="MU93" i="30"/>
  <c r="NJ93" i="30"/>
  <c r="JN93" i="30"/>
  <c r="NY93" i="30"/>
  <c r="PC93" i="30"/>
  <c r="PR93" i="30"/>
  <c r="DE93" i="30"/>
  <c r="RZ93" i="30"/>
  <c r="DJ93" i="30"/>
  <c r="EN93" i="30"/>
  <c r="IJ93" i="30"/>
  <c r="IY93" i="30"/>
  <c r="KC93" i="30"/>
  <c r="KR93" i="30"/>
  <c r="LG93" i="30"/>
  <c r="QG93" i="30"/>
  <c r="CK93" i="30"/>
  <c r="AW93" i="30"/>
  <c r="BQ93" i="30"/>
  <c r="CU93" i="30"/>
  <c r="DY93" i="30"/>
  <c r="FC93" i="30"/>
  <c r="FR93" i="30"/>
  <c r="EI93" i="30"/>
  <c r="BB93" i="30"/>
  <c r="GV93" i="30"/>
  <c r="HZ93" i="30"/>
  <c r="GG93" i="30"/>
  <c r="HK93" i="30"/>
  <c r="LV93" i="30"/>
  <c r="MK93" i="30"/>
  <c r="MZ93" i="30"/>
  <c r="OD93" i="30"/>
  <c r="BV93" i="30"/>
  <c r="CZ93" i="30"/>
  <c r="DO93" i="30"/>
  <c r="IO93" i="30"/>
  <c r="JD93" i="30"/>
  <c r="PH93" i="30"/>
  <c r="RP93" i="30"/>
  <c r="JS93" i="30"/>
  <c r="KH93" i="30"/>
  <c r="LL93" i="30"/>
  <c r="RA93" i="30"/>
  <c r="IT93" i="30"/>
  <c r="AR93" i="30"/>
  <c r="BG93" i="30"/>
  <c r="ES93" i="30"/>
  <c r="FH93" i="30"/>
  <c r="FW93" i="30"/>
  <c r="GL93" i="30"/>
  <c r="HA93" i="30"/>
  <c r="KW93" i="30"/>
  <c r="NO93" i="30"/>
  <c r="OS93" i="30"/>
  <c r="PW93" i="30"/>
  <c r="QL93" i="30"/>
  <c r="QB93" i="30"/>
  <c r="ED93" i="30"/>
  <c r="OY64" i="30"/>
  <c r="CA93" i="30"/>
  <c r="HP93" i="30"/>
  <c r="IE93" i="30"/>
  <c r="PM93" i="30"/>
  <c r="LM64" i="30"/>
  <c r="CP93" i="30"/>
  <c r="DT93" i="30"/>
  <c r="FM93" i="30"/>
  <c r="JX93" i="30"/>
  <c r="MA93" i="30"/>
  <c r="MP93" i="30"/>
  <c r="NE93" i="30"/>
  <c r="OI93" i="30"/>
  <c r="OX93" i="30"/>
  <c r="QQ93" i="30"/>
  <c r="RF93" i="30"/>
  <c r="RU93" i="30"/>
  <c r="HN64" i="30"/>
  <c r="NY64" i="28"/>
  <c r="GU64" i="30"/>
  <c r="IL64" i="30"/>
  <c r="DH64" i="30"/>
  <c r="CM64" i="30"/>
  <c r="M64" i="30"/>
  <c r="LZ64" i="30"/>
  <c r="MK64" i="30"/>
  <c r="HO64" i="30"/>
  <c r="GM64" i="30"/>
  <c r="ES64" i="30"/>
  <c r="HM64" i="28"/>
  <c r="AY64" i="30"/>
  <c r="RI64" i="30"/>
  <c r="MM64" i="30"/>
  <c r="QH64" i="30"/>
  <c r="IK64" i="30"/>
  <c r="CD64" i="30"/>
  <c r="CO64" i="30"/>
  <c r="QT64" i="30"/>
  <c r="R64" i="30"/>
  <c r="GS64" i="28"/>
  <c r="HB64" i="30"/>
  <c r="HM64" i="30"/>
  <c r="CQ64" i="30"/>
  <c r="JO64" i="30"/>
  <c r="OP64" i="30"/>
  <c r="JL64" i="30"/>
  <c r="T64" i="30"/>
  <c r="GX64" i="30"/>
  <c r="NH64" i="30"/>
  <c r="CP64" i="28"/>
  <c r="IL64" i="28"/>
  <c r="I33" i="26"/>
  <c r="S33" i="26" s="1"/>
  <c r="M8" i="26"/>
  <c r="M10" i="26"/>
  <c r="AD60" i="17"/>
  <c r="AD19" i="17"/>
  <c r="Y19" i="17"/>
  <c r="O22" i="17"/>
  <c r="R30" i="17"/>
  <c r="AJ30" i="17" s="1"/>
  <c r="W30" i="17"/>
  <c r="AD22" i="17"/>
  <c r="T22" i="17"/>
  <c r="O18" i="17"/>
  <c r="Y18" i="17"/>
  <c r="AD8" i="15"/>
  <c r="Y8" i="15"/>
  <c r="C53" i="35"/>
  <c r="C6" i="35" s="1"/>
  <c r="C58" i="35"/>
  <c r="C11" i="35" s="1"/>
  <c r="AV65" i="14"/>
  <c r="C60" i="35"/>
  <c r="C13" i="35" s="1"/>
  <c r="C59" i="35"/>
  <c r="C12" i="35" s="1"/>
  <c r="O30" i="14"/>
  <c r="Y30" i="14"/>
  <c r="O42" i="14"/>
  <c r="Y42" i="14"/>
  <c r="AD9" i="14"/>
  <c r="Y9" i="14"/>
  <c r="AD31" i="14"/>
  <c r="Y31" i="14"/>
  <c r="O37" i="14"/>
  <c r="Y37" i="14"/>
  <c r="T15" i="14"/>
  <c r="Y15" i="14"/>
  <c r="T32" i="14"/>
  <c r="Y32" i="14"/>
  <c r="AD14" i="14"/>
  <c r="Y14" i="14"/>
  <c r="AD34" i="14"/>
  <c r="Y34" i="14"/>
  <c r="T29" i="14"/>
  <c r="Y29" i="14"/>
  <c r="AD13" i="14"/>
  <c r="Y13" i="14"/>
  <c r="AD35" i="14"/>
  <c r="Y35" i="14"/>
  <c r="AV62" i="13"/>
  <c r="T38" i="13"/>
  <c r="T28" i="13"/>
  <c r="I48" i="11"/>
  <c r="I49" i="11"/>
  <c r="I32" i="11"/>
  <c r="AD32" i="11" s="1"/>
  <c r="I50" i="11"/>
  <c r="O50" i="11" s="1"/>
  <c r="I72" i="11"/>
  <c r="I26" i="11"/>
  <c r="Y26" i="11" s="1"/>
  <c r="I28" i="11"/>
  <c r="Y28" i="11" s="1"/>
  <c r="I71" i="11"/>
  <c r="Y71" i="11" s="1"/>
  <c r="I51" i="11"/>
  <c r="Y51" i="11" s="1"/>
  <c r="I92" i="11"/>
  <c r="Y92" i="11" s="1"/>
  <c r="I31" i="11"/>
  <c r="I69" i="11"/>
  <c r="Y69" i="11" s="1"/>
  <c r="AS116" i="11"/>
  <c r="AP116" i="11" s="1"/>
  <c r="I53" i="11"/>
  <c r="I55" i="11"/>
  <c r="I93" i="11"/>
  <c r="I27" i="11"/>
  <c r="Y27" i="11" s="1"/>
  <c r="I91" i="11"/>
  <c r="Y91" i="11" s="1"/>
  <c r="BB116" i="11"/>
  <c r="AY116" i="11" s="1"/>
  <c r="I29" i="11"/>
  <c r="Y29" i="11" s="1"/>
  <c r="I33" i="11"/>
  <c r="Y33" i="11" s="1"/>
  <c r="I52" i="11"/>
  <c r="Y52" i="11" s="1"/>
  <c r="I74" i="11"/>
  <c r="I73" i="11"/>
  <c r="Y73" i="11" s="1"/>
  <c r="AJ116" i="11"/>
  <c r="AG116" i="11" s="1"/>
  <c r="T58" i="11"/>
  <c r="Y58" i="11"/>
  <c r="O78" i="11"/>
  <c r="Y78" i="11"/>
  <c r="T54" i="11"/>
  <c r="Y54" i="11"/>
  <c r="Y50" i="11"/>
  <c r="T60" i="11"/>
  <c r="Y60" i="11"/>
  <c r="O39" i="11"/>
  <c r="Y39" i="11"/>
  <c r="BD29" i="10"/>
  <c r="AU29" i="10"/>
  <c r="AV29" i="10" s="1"/>
  <c r="E87" i="35"/>
  <c r="AD87" i="35" s="1"/>
  <c r="O63" i="10"/>
  <c r="T55" i="10"/>
  <c r="Y55" i="10"/>
  <c r="R22" i="5"/>
  <c r="AJ22" i="5" s="1"/>
  <c r="W22" i="5"/>
  <c r="M21" i="5"/>
  <c r="O21" i="5" s="1"/>
  <c r="W21" i="5"/>
  <c r="I14" i="4"/>
  <c r="M14" i="4"/>
  <c r="I21" i="4"/>
  <c r="I24" i="4" s="1"/>
  <c r="M21" i="4"/>
  <c r="M24" i="4" s="1"/>
  <c r="I15" i="4"/>
  <c r="M15" i="4"/>
  <c r="AM31" i="4"/>
  <c r="AJ31" i="4" s="1"/>
  <c r="I16" i="4"/>
  <c r="U31" i="4"/>
  <c r="R31" i="4" s="1"/>
  <c r="K9" i="4"/>
  <c r="M9" i="4"/>
  <c r="AG31" i="4"/>
  <c r="K15" i="4"/>
  <c r="AD31" i="4"/>
  <c r="AA31" i="4" s="1"/>
  <c r="O15" i="4"/>
  <c r="O21" i="4"/>
  <c r="O24" i="4" s="1"/>
  <c r="K14" i="4"/>
  <c r="T8" i="15"/>
  <c r="O8" i="15"/>
  <c r="I9" i="15"/>
  <c r="Y9" i="15" s="1"/>
  <c r="I47" i="13"/>
  <c r="O47" i="13" s="1"/>
  <c r="I8" i="13"/>
  <c r="AD8" i="13" s="1"/>
  <c r="R8" i="10"/>
  <c r="AJ8" i="10" s="1"/>
  <c r="I46" i="10"/>
  <c r="T46" i="10" s="1"/>
  <c r="I14" i="16"/>
  <c r="I16" i="15"/>
  <c r="AD16" i="15" s="1"/>
  <c r="I84" i="11"/>
  <c r="T84" i="11" s="1"/>
  <c r="I61" i="20"/>
  <c r="I63" i="20"/>
  <c r="I34" i="10"/>
  <c r="I51" i="13"/>
  <c r="Y51" i="13" s="1"/>
  <c r="I61" i="14"/>
  <c r="I101" i="11"/>
  <c r="Y101" i="11" s="1"/>
  <c r="I65" i="10"/>
  <c r="I22" i="13"/>
  <c r="I42" i="13"/>
  <c r="Y42" i="13" s="1"/>
  <c r="I18" i="10"/>
  <c r="T42" i="14"/>
  <c r="C54" i="35"/>
  <c r="C7" i="35" s="1"/>
  <c r="AB47" i="13"/>
  <c r="C62" i="35"/>
  <c r="C15" i="35" s="1"/>
  <c r="AG22" i="17"/>
  <c r="C52" i="35" s="1"/>
  <c r="C57" i="35"/>
  <c r="C10" i="35" s="1"/>
  <c r="U17" i="24"/>
  <c r="C55" i="35"/>
  <c r="C8" i="35" s="1"/>
  <c r="C51" i="35"/>
  <c r="C4" i="35" s="1"/>
  <c r="U21" i="24"/>
  <c r="E62" i="35"/>
  <c r="E15" i="35" s="1"/>
  <c r="C61" i="35"/>
  <c r="C14" i="35" s="1"/>
  <c r="R21" i="5"/>
  <c r="AJ21" i="5" s="1"/>
  <c r="C82" i="35" s="1"/>
  <c r="AB82" i="35" s="1"/>
  <c r="I8" i="10"/>
  <c r="I52" i="14"/>
  <c r="Y52" i="14" s="1"/>
  <c r="I48" i="14"/>
  <c r="I24" i="10"/>
  <c r="T24" i="10" s="1"/>
  <c r="F10" i="4"/>
  <c r="O10" i="4" s="1"/>
  <c r="I52" i="10"/>
  <c r="W24" i="24"/>
  <c r="I68" i="20"/>
  <c r="X7" i="24"/>
  <c r="X17" i="24"/>
  <c r="X6" i="24"/>
  <c r="W17" i="24"/>
  <c r="I32" i="20"/>
  <c r="I40" i="10"/>
  <c r="Y40" i="10" s="1"/>
  <c r="I9" i="4"/>
  <c r="O9" i="4"/>
  <c r="P42" i="20"/>
  <c r="T14" i="14"/>
  <c r="O14" i="14"/>
  <c r="AD58" i="11"/>
  <c r="I18" i="13"/>
  <c r="I53" i="13"/>
  <c r="AB107" i="20"/>
  <c r="OR56" i="31"/>
  <c r="U8" i="24"/>
  <c r="U9" i="24"/>
  <c r="U10" i="24"/>
  <c r="U6" i="24"/>
  <c r="V69" i="20"/>
  <c r="T8" i="16"/>
  <c r="AD8" i="16"/>
  <c r="I16" i="11"/>
  <c r="O9" i="16"/>
  <c r="T9" i="16"/>
  <c r="I53" i="10"/>
  <c r="I41" i="10"/>
  <c r="I25" i="10"/>
  <c r="I9" i="10"/>
  <c r="I58" i="13"/>
  <c r="Y58" i="13" s="1"/>
  <c r="I57" i="13"/>
  <c r="Y57" i="13" s="1"/>
  <c r="I60" i="13"/>
  <c r="Y60" i="13" s="1"/>
  <c r="I59" i="13"/>
  <c r="Y59" i="13" s="1"/>
  <c r="T56" i="14"/>
  <c r="O56" i="14"/>
  <c r="AD56" i="14"/>
  <c r="AD54" i="14"/>
  <c r="T54" i="14"/>
  <c r="O54" i="14"/>
  <c r="T55" i="14"/>
  <c r="O55" i="14"/>
  <c r="AD55" i="14"/>
  <c r="O57" i="14"/>
  <c r="T57" i="14"/>
  <c r="AD57" i="14"/>
  <c r="O58" i="11"/>
  <c r="N61" i="20"/>
  <c r="N60" i="20"/>
  <c r="AE60" i="20" s="1"/>
  <c r="AE107" i="20" s="1"/>
  <c r="E88" i="6"/>
  <c r="N63" i="20" s="1"/>
  <c r="BB20" i="16"/>
  <c r="AY20" i="16" s="1"/>
  <c r="BB53" i="10"/>
  <c r="BB25" i="10"/>
  <c r="BB41" i="10"/>
  <c r="E88" i="35"/>
  <c r="R8" i="17"/>
  <c r="AJ8" i="17" s="1"/>
  <c r="AM65" i="14"/>
  <c r="O61" i="13"/>
  <c r="U25" i="24"/>
  <c r="AD50" i="11"/>
  <c r="U13" i="24"/>
  <c r="U26" i="24"/>
  <c r="U11" i="24"/>
  <c r="W7" i="24"/>
  <c r="AD37" i="17"/>
  <c r="O55" i="10"/>
  <c r="O37" i="17"/>
  <c r="U18" i="24"/>
  <c r="U12" i="24"/>
  <c r="O29" i="14"/>
  <c r="E61" i="35"/>
  <c r="E14" i="35" s="1"/>
  <c r="AD29" i="14"/>
  <c r="C88" i="35"/>
  <c r="E56" i="35"/>
  <c r="E9" i="35" s="1"/>
  <c r="E54" i="35"/>
  <c r="E7" i="35" s="1"/>
  <c r="E55" i="35"/>
  <c r="E8" i="35" s="1"/>
  <c r="E58" i="35"/>
  <c r="E11" i="35" s="1"/>
  <c r="E60" i="35"/>
  <c r="E13" i="35" s="1"/>
  <c r="E59" i="35"/>
  <c r="E12" i="35" s="1"/>
  <c r="E53" i="35"/>
  <c r="E6" i="35" s="1"/>
  <c r="E51" i="35"/>
  <c r="E4" i="35" s="1"/>
  <c r="E57" i="35"/>
  <c r="E10" i="35" s="1"/>
  <c r="E52" i="35"/>
  <c r="T51" i="14"/>
  <c r="O51" i="14"/>
  <c r="AD51" i="14"/>
  <c r="AD50" i="14"/>
  <c r="T50" i="14"/>
  <c r="O50" i="14"/>
  <c r="T13" i="14"/>
  <c r="O13" i="14"/>
  <c r="T49" i="14"/>
  <c r="AD49" i="14"/>
  <c r="O49" i="14"/>
  <c r="AD15" i="14"/>
  <c r="O15" i="14"/>
  <c r="B80" i="30"/>
  <c r="D31" i="1" s="1"/>
  <c r="AQ43" i="20"/>
  <c r="Y43" i="20"/>
  <c r="T37" i="14"/>
  <c r="AD37" i="14"/>
  <c r="AD78" i="11"/>
  <c r="T78" i="11"/>
  <c r="O35" i="14"/>
  <c r="AD39" i="11"/>
  <c r="T35" i="14"/>
  <c r="AD54" i="11"/>
  <c r="O54" i="11"/>
  <c r="T32" i="11"/>
  <c r="O60" i="11"/>
  <c r="AD60" i="11"/>
  <c r="T36" i="11"/>
  <c r="O36" i="11"/>
  <c r="AD36" i="11"/>
  <c r="M37" i="20"/>
  <c r="P37" i="20"/>
  <c r="V37" i="20"/>
  <c r="M38" i="20"/>
  <c r="P38" i="20"/>
  <c r="V38" i="20"/>
  <c r="O18" i="11"/>
  <c r="AD18" i="11"/>
  <c r="T18" i="11"/>
  <c r="C95" i="30"/>
  <c r="C99" i="30"/>
  <c r="C70" i="30"/>
  <c r="AM81" i="11"/>
  <c r="AM116" i="11" s="1"/>
  <c r="T50" i="11"/>
  <c r="D105" i="28"/>
  <c r="C71" i="31"/>
  <c r="PU59" i="31"/>
  <c r="BF59" i="31"/>
  <c r="PM59" i="31"/>
  <c r="AX59" i="31"/>
  <c r="LV59" i="31"/>
  <c r="AA59" i="31"/>
  <c r="SA59" i="31"/>
  <c r="JH59" i="31"/>
  <c r="CJ59" i="31"/>
  <c r="IZ59" i="31"/>
  <c r="CB59" i="31"/>
  <c r="FI59" i="31"/>
  <c r="PB59" i="31"/>
  <c r="IP59" i="31"/>
  <c r="OJ59" i="31"/>
  <c r="DV59" i="31"/>
  <c r="MA59" i="31"/>
  <c r="CI59" i="31"/>
  <c r="RU59" i="31"/>
  <c r="QP59" i="31"/>
  <c r="JC59" i="31"/>
  <c r="T59" i="31"/>
  <c r="IU59" i="31"/>
  <c r="L59" i="31"/>
  <c r="PX59" i="31"/>
  <c r="FY59" i="31"/>
  <c r="MI59" i="31"/>
  <c r="IR59" i="31"/>
  <c r="PA59" i="31"/>
  <c r="KI59" i="31"/>
  <c r="AZ59" i="31"/>
  <c r="GE59" i="31"/>
  <c r="QW59" i="31"/>
  <c r="EK59" i="31"/>
  <c r="AL59" i="31"/>
  <c r="AU59" i="31"/>
  <c r="BN59" i="31"/>
  <c r="GV59" i="31"/>
  <c r="X59" i="31"/>
  <c r="GN59" i="31"/>
  <c r="P59" i="31"/>
  <c r="GF59" i="31"/>
  <c r="H59" i="31"/>
  <c r="FX59" i="31"/>
  <c r="RD59" i="31"/>
  <c r="OO59" i="31"/>
  <c r="Z59" i="31"/>
  <c r="GW59" i="31"/>
  <c r="CS59" i="31"/>
  <c r="PN59" i="31"/>
  <c r="DS59" i="31"/>
  <c r="IS59" i="31"/>
  <c r="FE59" i="31"/>
  <c r="RJ59" i="31"/>
  <c r="GS59" i="31"/>
  <c r="NS59" i="31"/>
  <c r="EJ59" i="31"/>
  <c r="DE59" i="31"/>
  <c r="QQ59" i="31"/>
  <c r="KK59" i="31"/>
  <c r="IY59" i="31"/>
  <c r="G59" i="31"/>
  <c r="OG59" i="31"/>
  <c r="R59" i="31"/>
  <c r="GO59" i="31"/>
  <c r="CK59" i="31"/>
  <c r="GG59" i="31"/>
  <c r="LW59" i="31"/>
  <c r="EG59" i="31"/>
  <c r="CM59" i="31"/>
  <c r="GL59" i="31"/>
  <c r="OZ59" i="31"/>
  <c r="LT59" i="31"/>
  <c r="RV59" i="31"/>
  <c r="DL59" i="31"/>
  <c r="KU59" i="31"/>
  <c r="DC59" i="31"/>
  <c r="DQ59" i="31"/>
  <c r="EI59" i="31"/>
  <c r="J59" i="31"/>
  <c r="BP59" i="31"/>
  <c r="KY59" i="31"/>
  <c r="NZ59" i="31"/>
  <c r="EF59" i="31"/>
  <c r="DK59" i="31"/>
  <c r="HY59" i="31"/>
  <c r="OC59" i="31"/>
  <c r="MQ59" i="31"/>
  <c r="AI59" i="31"/>
  <c r="NM59" i="31"/>
  <c r="IE59" i="31"/>
  <c r="RT59" i="31"/>
  <c r="NR59" i="31"/>
  <c r="BW59" i="31"/>
  <c r="CG59" i="31"/>
  <c r="OQ59" i="31"/>
  <c r="GB59" i="31"/>
  <c r="LE59" i="31"/>
  <c r="IA59" i="31"/>
  <c r="AF59" i="31"/>
  <c r="KE59" i="31"/>
  <c r="AM59" i="31"/>
  <c r="JW59" i="31"/>
  <c r="AE59" i="31"/>
  <c r="JO59" i="31"/>
  <c r="W59" i="31"/>
  <c r="JG59" i="31"/>
  <c r="O59" i="31"/>
  <c r="RX59" i="31"/>
  <c r="AO59" i="31"/>
  <c r="KF59" i="31"/>
  <c r="DH59" i="31"/>
  <c r="FR59" i="31"/>
  <c r="EH59" i="31"/>
  <c r="EO59" i="31"/>
  <c r="NQ59" i="31"/>
  <c r="HN59" i="31"/>
  <c r="IG59" i="31"/>
  <c r="RB59" i="31"/>
  <c r="FV59" i="31"/>
  <c r="NK59" i="31"/>
  <c r="EB59" i="31"/>
  <c r="GU59" i="31"/>
  <c r="CH59" i="31"/>
  <c r="FF59" i="31"/>
  <c r="GD59" i="31"/>
  <c r="RP59" i="31"/>
  <c r="AG59" i="31"/>
  <c r="JX59" i="31"/>
  <c r="CZ59" i="31"/>
  <c r="CC59" i="31"/>
  <c r="CN59" i="31"/>
  <c r="EU59" i="31"/>
  <c r="OY59" i="31"/>
  <c r="AN59" i="31"/>
  <c r="CF59" i="31"/>
  <c r="DB59" i="31"/>
  <c r="HZ59" i="31"/>
  <c r="QN59" i="31"/>
  <c r="GJ59" i="31"/>
  <c r="KQ59" i="31"/>
  <c r="JN59" i="31"/>
  <c r="BB59" i="31"/>
  <c r="OE59" i="31"/>
  <c r="EM59" i="31"/>
  <c r="CE59" i="31"/>
  <c r="BE59" i="31"/>
  <c r="DP59" i="31"/>
  <c r="LM59" i="31"/>
  <c r="NF59" i="31"/>
  <c r="LQ59" i="31"/>
  <c r="QU59" i="31"/>
  <c r="KL59" i="31"/>
  <c r="LP59" i="31"/>
  <c r="EC59" i="31"/>
  <c r="NU59" i="31"/>
  <c r="JE59" i="31"/>
  <c r="MF59" i="31"/>
  <c r="AQ59" i="31"/>
  <c r="BM59" i="31"/>
  <c r="D59" i="31"/>
  <c r="LN59" i="31"/>
  <c r="S59" i="31"/>
  <c r="RA59" i="31"/>
  <c r="CL59" i="31"/>
  <c r="MM59" i="31"/>
  <c r="DD59" i="31"/>
  <c r="RZ59" i="31"/>
  <c r="IH59" i="31"/>
  <c r="KR59" i="31"/>
  <c r="CP59" i="31"/>
  <c r="IO59" i="31"/>
  <c r="HA59" i="31"/>
  <c r="HR59" i="31"/>
  <c r="DF59" i="31"/>
  <c r="GZ59" i="31"/>
  <c r="AT59" i="31"/>
  <c r="GC59" i="31"/>
  <c r="MV59" i="31"/>
  <c r="IB59" i="31"/>
  <c r="BD59" i="31"/>
  <c r="NO59" i="31"/>
  <c r="DW59" i="31"/>
  <c r="JA59" i="31"/>
  <c r="EW59" i="31"/>
  <c r="MT59" i="31"/>
  <c r="FO59" i="31"/>
  <c r="KW59" i="31"/>
  <c r="JU59" i="31"/>
  <c r="HF59" i="31"/>
  <c r="HJ59" i="31"/>
  <c r="QT59" i="31"/>
  <c r="FD59" i="31"/>
  <c r="CW59" i="31"/>
  <c r="PG59" i="31"/>
  <c r="HQ59" i="31"/>
  <c r="HT59" i="31"/>
  <c r="AV59" i="31"/>
  <c r="NG59" i="31"/>
  <c r="DO59" i="31"/>
  <c r="KH59" i="31"/>
  <c r="LG59" i="31"/>
  <c r="RI59" i="31"/>
  <c r="PD59" i="31"/>
  <c r="HP59" i="31"/>
  <c r="EV59" i="31"/>
  <c r="PZ59" i="31"/>
  <c r="FC59" i="31"/>
  <c r="BC59" i="31"/>
  <c r="RY59" i="31"/>
  <c r="KV59" i="31"/>
  <c r="IL59" i="31"/>
  <c r="BQ59" i="31"/>
  <c r="GH59" i="31"/>
  <c r="EX59" i="31"/>
  <c r="V59" i="31"/>
  <c r="GM59" i="31"/>
  <c r="BU59" i="31"/>
  <c r="CQ59" i="31"/>
  <c r="AP59" i="31"/>
  <c r="OW59" i="31"/>
  <c r="AH59" i="31"/>
  <c r="HE59" i="31"/>
  <c r="DA59" i="31"/>
  <c r="PV59" i="31"/>
  <c r="EA59" i="31"/>
  <c r="ID59" i="31"/>
  <c r="JV59" i="31"/>
  <c r="PF59" i="31"/>
  <c r="QM59" i="31"/>
  <c r="KZ59" i="31"/>
  <c r="QE59" i="31"/>
  <c r="KC59" i="31"/>
  <c r="PW59" i="31"/>
  <c r="JF59" i="31"/>
  <c r="PO59" i="31"/>
  <c r="IN59" i="31"/>
  <c r="LK59" i="31"/>
  <c r="BS59" i="31"/>
  <c r="QX59" i="31"/>
  <c r="BR59" i="31"/>
  <c r="MJ59" i="31"/>
  <c r="GK59" i="31"/>
  <c r="AY59" i="31"/>
  <c r="EL59" i="31"/>
  <c r="OF59" i="31"/>
  <c r="LI59" i="31"/>
  <c r="KO59" i="31"/>
  <c r="IX59" i="31"/>
  <c r="GX59" i="31"/>
  <c r="GR59" i="31"/>
  <c r="NC59" i="31"/>
  <c r="DT59" i="31"/>
  <c r="FK59" i="31"/>
  <c r="KB59" i="31"/>
  <c r="LC59" i="31"/>
  <c r="BK59" i="31"/>
  <c r="QV59" i="31"/>
  <c r="F59" i="31"/>
  <c r="PQ59" i="31"/>
  <c r="PY59" i="31"/>
  <c r="LL59" i="31"/>
  <c r="RN59" i="31"/>
  <c r="GT59" i="31"/>
  <c r="MY59" i="31"/>
  <c r="OP59" i="31"/>
  <c r="HM59" i="31"/>
  <c r="FH59" i="31"/>
  <c r="DG59" i="31"/>
  <c r="EY59" i="31"/>
  <c r="BH59" i="31"/>
  <c r="IQ59" i="31"/>
  <c r="QZ59" i="31"/>
  <c r="CX59" i="31"/>
  <c r="ES59" i="31"/>
  <c r="MG59" i="31"/>
  <c r="LU59" i="31"/>
  <c r="FA59" i="31"/>
  <c r="LJ59" i="31"/>
  <c r="MN59" i="31"/>
  <c r="LX59" i="31"/>
  <c r="PS59" i="31"/>
  <c r="MW59" i="31"/>
  <c r="QL59" i="31"/>
  <c r="LA59" i="31"/>
  <c r="PH59" i="31"/>
  <c r="AK59" i="31"/>
  <c r="KS59" i="31"/>
  <c r="RC59" i="31"/>
  <c r="BT59" i="31"/>
  <c r="IJ59" i="31"/>
  <c r="BL59" i="31"/>
  <c r="NW59" i="31"/>
  <c r="EE59" i="31"/>
  <c r="JI59" i="31"/>
  <c r="FT59" i="31"/>
  <c r="OV59" i="31"/>
  <c r="MX59" i="31"/>
  <c r="FN59" i="31"/>
  <c r="JZ59" i="31"/>
  <c r="OT59" i="31"/>
  <c r="JR59" i="31"/>
  <c r="OB59" i="31"/>
  <c r="JJ59" i="31"/>
  <c r="NE59" i="31"/>
  <c r="JB59" i="31"/>
  <c r="MH59" i="31"/>
  <c r="RS59" i="31"/>
  <c r="OD59" i="31"/>
  <c r="KA59" i="31"/>
  <c r="AR59" i="31"/>
  <c r="FW59" i="31"/>
  <c r="KJ59" i="31"/>
  <c r="LR59" i="31"/>
  <c r="CR59" i="31"/>
  <c r="HS59" i="31"/>
  <c r="AD59" i="31"/>
  <c r="RG59" i="31"/>
  <c r="LZ59" i="31"/>
  <c r="NP59" i="31"/>
  <c r="JT59" i="31"/>
  <c r="GP59" i="31"/>
  <c r="FU59" i="31"/>
  <c r="MC59" i="31"/>
  <c r="ND59" i="31"/>
  <c r="RK59" i="31"/>
  <c r="NL59" i="31"/>
  <c r="JS59" i="31"/>
  <c r="AJ59" i="31"/>
  <c r="HV59" i="31"/>
  <c r="EN59" i="31"/>
  <c r="JM59" i="31"/>
  <c r="AB59" i="31"/>
  <c r="CU59" i="31"/>
  <c r="DI59" i="31"/>
  <c r="PI59" i="31"/>
  <c r="DZ59" i="31"/>
  <c r="N59" i="31"/>
  <c r="LY59" i="31"/>
  <c r="HD59" i="31"/>
  <c r="NN59" i="31"/>
  <c r="DR59" i="31"/>
  <c r="Q59" i="31"/>
  <c r="RR59" i="31"/>
  <c r="AW59" i="31"/>
  <c r="FZ59" i="31"/>
  <c r="GQ59" i="31"/>
  <c r="GA59" i="31"/>
  <c r="KT59" i="31"/>
  <c r="U59" i="31"/>
  <c r="JP59" i="31"/>
  <c r="IF59" i="31"/>
  <c r="FJ59" i="31"/>
  <c r="DJ59" i="31"/>
  <c r="Y59" i="31"/>
  <c r="MD59" i="31"/>
  <c r="IM59" i="31"/>
  <c r="BJ59" i="31"/>
  <c r="LS59" i="31"/>
  <c r="CA59" i="31"/>
  <c r="RF59" i="31"/>
  <c r="ED59" i="31"/>
  <c r="MR59" i="31"/>
  <c r="HH59" i="31"/>
  <c r="EZ59" i="31"/>
  <c r="OL59" i="31"/>
  <c r="E59" i="31"/>
  <c r="RL59" i="31"/>
  <c r="NI59" i="31"/>
  <c r="QH59" i="31"/>
  <c r="NA59" i="31"/>
  <c r="PP59" i="31"/>
  <c r="MS59" i="31"/>
  <c r="OS59" i="31"/>
  <c r="MK59" i="31"/>
  <c r="NV59" i="31"/>
  <c r="HW59" i="31"/>
  <c r="QO59" i="31"/>
  <c r="NJ59" i="31"/>
  <c r="BO59" i="31"/>
  <c r="BY59" i="31"/>
  <c r="RW59" i="31"/>
  <c r="GY59" i="31"/>
  <c r="DU59" i="31"/>
  <c r="HK59" i="31"/>
  <c r="LB59" i="31"/>
  <c r="QY59" i="31"/>
  <c r="LH59" i="31"/>
  <c r="JY59" i="31"/>
  <c r="HI59" i="31"/>
  <c r="PL59" i="31"/>
  <c r="OR59" i="31"/>
  <c r="HO59" i="31"/>
  <c r="PR59" i="31"/>
  <c r="NB59" i="31"/>
  <c r="BG59" i="31"/>
  <c r="PK59" i="31"/>
  <c r="JD59" i="31"/>
  <c r="IK59" i="31"/>
  <c r="OH59" i="31"/>
  <c r="JQ59" i="31"/>
  <c r="HG59" i="31"/>
  <c r="FM59" i="31"/>
  <c r="MU59" i="31"/>
  <c r="OX59" i="31"/>
  <c r="HU59" i="31"/>
  <c r="QD59" i="31"/>
  <c r="NY59" i="31"/>
  <c r="BZ59" i="31"/>
  <c r="FG59" i="31"/>
  <c r="BA59" i="31"/>
  <c r="FB59" i="31"/>
  <c r="JK59" i="31"/>
  <c r="CY59" i="31"/>
  <c r="EP59" i="31"/>
  <c r="GI59" i="31"/>
  <c r="HX59" i="31"/>
  <c r="RO59" i="31"/>
  <c r="KG59" i="31"/>
  <c r="IT59" i="31"/>
  <c r="M59" i="31"/>
  <c r="CT59" i="31"/>
  <c r="ON59" i="31"/>
  <c r="RH59" i="31"/>
  <c r="ML59" i="31"/>
  <c r="FQ59" i="31"/>
  <c r="PE59" i="31"/>
  <c r="MP59" i="31"/>
  <c r="OK59" i="31"/>
  <c r="AC59" i="31"/>
  <c r="QA59" i="31"/>
  <c r="IV59" i="31"/>
  <c r="II59" i="31"/>
  <c r="FL59" i="31"/>
  <c r="KM59" i="31"/>
  <c r="QC59" i="31"/>
  <c r="QR59" i="31"/>
  <c r="I59" i="31"/>
  <c r="QJ59" i="31"/>
  <c r="RE59" i="31"/>
  <c r="QB59" i="31"/>
  <c r="QG59" i="31"/>
  <c r="PT59" i="31"/>
  <c r="PJ59" i="31"/>
  <c r="LF59" i="31"/>
  <c r="K59" i="31"/>
  <c r="QS59" i="31"/>
  <c r="CD59" i="31"/>
  <c r="ME59" i="31"/>
  <c r="CV59" i="31"/>
  <c r="NT59" i="31"/>
  <c r="OI59" i="31"/>
  <c r="OA59" i="31"/>
  <c r="ER59" i="31"/>
  <c r="DM59" i="31"/>
  <c r="HC59" i="31"/>
  <c r="ET59" i="31"/>
  <c r="NH59" i="31"/>
  <c r="IW59" i="31"/>
  <c r="FP59" i="31"/>
  <c r="QF59" i="31"/>
  <c r="KX59" i="31"/>
  <c r="RM59" i="31"/>
  <c r="QK59" i="31"/>
  <c r="BV59" i="31"/>
  <c r="HB59" i="31"/>
  <c r="JL59" i="31"/>
  <c r="BI59" i="31"/>
  <c r="OM59" i="31"/>
  <c r="CO59" i="31"/>
  <c r="HL59" i="31"/>
  <c r="LO59" i="31"/>
  <c r="RQ59" i="31"/>
  <c r="MZ59" i="31"/>
  <c r="KP59" i="31"/>
  <c r="PC59" i="31"/>
  <c r="AS59" i="31"/>
  <c r="QI59" i="31"/>
  <c r="KD59" i="31"/>
  <c r="DY59" i="31"/>
  <c r="IC59" i="31"/>
  <c r="LD59" i="31"/>
  <c r="KN59" i="31"/>
  <c r="MB59" i="31"/>
  <c r="FS59" i="31"/>
  <c r="NX59" i="31"/>
  <c r="EQ59" i="31"/>
  <c r="DN59" i="31"/>
  <c r="BX59" i="31"/>
  <c r="OU59" i="31"/>
  <c r="DX59" i="31"/>
  <c r="MO59" i="31"/>
  <c r="C73" i="28"/>
  <c r="HZ65" i="28"/>
  <c r="GM65" i="28"/>
  <c r="HB65" i="28"/>
  <c r="IZ65" i="28"/>
  <c r="HC65" i="28"/>
  <c r="KG65" i="28"/>
  <c r="DH65" i="28"/>
  <c r="FF65" i="28"/>
  <c r="DO65" i="28"/>
  <c r="X65" i="28"/>
  <c r="ER65" i="28"/>
  <c r="KJ65" i="28"/>
  <c r="KC65" i="28"/>
  <c r="NA65" i="28"/>
  <c r="T65" i="28"/>
  <c r="JY65" i="28"/>
  <c r="NW65" i="28"/>
  <c r="JN65" i="28"/>
  <c r="ES65" i="28"/>
  <c r="KU65" i="28"/>
  <c r="OX65" i="28"/>
  <c r="IF65" i="28"/>
  <c r="BG65" i="28"/>
  <c r="EU65" i="28"/>
  <c r="RP65" i="28"/>
  <c r="AD65" i="28"/>
  <c r="PT65" i="28"/>
  <c r="QF65" i="28"/>
  <c r="FD65" i="28"/>
  <c r="CY65" i="28"/>
  <c r="HF65" i="28"/>
  <c r="QI65" i="28"/>
  <c r="K65" i="28"/>
  <c r="AT65" i="28"/>
  <c r="QY65" i="28"/>
  <c r="O65" i="28"/>
  <c r="FU65" i="28"/>
  <c r="BX65" i="28"/>
  <c r="PW65" i="28"/>
  <c r="HI65" i="28"/>
  <c r="FB65" i="28"/>
  <c r="DA65" i="28"/>
  <c r="HP65" i="28"/>
  <c r="DN65" i="28"/>
  <c r="HW65" i="28"/>
  <c r="PE65" i="28"/>
  <c r="J65" i="28"/>
  <c r="HL65" i="28"/>
  <c r="BW65" i="28"/>
  <c r="EL65" i="28"/>
  <c r="AR65" i="28"/>
  <c r="GY65" i="28"/>
  <c r="IN65" i="28"/>
  <c r="LT65" i="28"/>
  <c r="EF65" i="28"/>
  <c r="DY65" i="28"/>
  <c r="KP65" i="28"/>
  <c r="PX65" i="28"/>
  <c r="HR65" i="28"/>
  <c r="JR65" i="28"/>
  <c r="MU65" i="28"/>
  <c r="OA65" i="28"/>
  <c r="FN65" i="28"/>
  <c r="GW65" i="28"/>
  <c r="QQ65" i="28"/>
  <c r="IP65" i="28"/>
  <c r="DL65" i="28"/>
  <c r="NC65" i="28"/>
  <c r="QC65" i="28"/>
  <c r="GP65" i="28"/>
  <c r="NY65" i="28"/>
  <c r="CS65" i="28"/>
  <c r="AE65" i="28"/>
  <c r="GB65" i="28"/>
  <c r="PG65" i="28"/>
  <c r="CB65" i="28"/>
  <c r="NE65" i="28"/>
  <c r="QP65" i="28"/>
  <c r="IC65" i="28"/>
  <c r="AJ65" i="28"/>
  <c r="JV65" i="28"/>
  <c r="FI65" i="28"/>
  <c r="QZ65" i="28"/>
  <c r="AG65" i="28"/>
  <c r="MT65" i="28"/>
  <c r="JL65" i="28"/>
  <c r="QH65" i="28"/>
  <c r="HO65" i="28"/>
  <c r="KS65" i="28"/>
  <c r="LE65" i="28"/>
  <c r="QN65" i="28"/>
  <c r="GR65" i="28"/>
  <c r="BV65" i="28"/>
  <c r="EY65" i="28"/>
  <c r="GS65" i="28"/>
  <c r="FP65" i="28"/>
  <c r="CU65" i="28"/>
  <c r="HU65" i="28"/>
  <c r="QO65" i="28"/>
  <c r="OB65" i="28"/>
  <c r="M65" i="28"/>
  <c r="JK65" i="28"/>
  <c r="IV65" i="28"/>
  <c r="QM65" i="28"/>
  <c r="E65" i="28"/>
  <c r="AO65" i="28"/>
  <c r="RG65" i="28"/>
  <c r="RN65" i="28"/>
  <c r="EI65" i="28"/>
  <c r="OV65" i="28"/>
  <c r="PN65" i="28"/>
  <c r="EW65" i="28"/>
  <c r="HT65" i="28"/>
  <c r="PQ65" i="28"/>
  <c r="OY65" i="28"/>
  <c r="MO65" i="28"/>
  <c r="EX65" i="28"/>
  <c r="DU65" i="28"/>
  <c r="RX65" i="28"/>
  <c r="CE65" i="28"/>
  <c r="BC65" i="28"/>
  <c r="DQ65" i="28"/>
  <c r="EL62" i="31"/>
  <c r="RY62" i="31"/>
  <c r="KE62" i="31"/>
  <c r="IP62" i="31"/>
  <c r="QM62" i="31"/>
  <c r="DS62" i="31"/>
  <c r="HF62" i="31"/>
  <c r="QL62" i="31"/>
  <c r="FR62" i="31"/>
  <c r="MV62" i="31"/>
  <c r="II62" i="31"/>
  <c r="OP62" i="31"/>
  <c r="CI62" i="31"/>
  <c r="GF62" i="31"/>
  <c r="DE62" i="31"/>
  <c r="HC62" i="31"/>
  <c r="D62" i="31"/>
  <c r="JV62" i="31"/>
  <c r="ES62" i="31"/>
  <c r="HS62" i="31"/>
  <c r="IM62" i="31"/>
  <c r="AN62" i="31"/>
  <c r="QY62" i="31"/>
  <c r="FP62" i="31"/>
  <c r="RM62" i="31"/>
  <c r="AJ62" i="31"/>
  <c r="OJ62" i="31"/>
  <c r="CT62" i="31"/>
  <c r="QO62" i="31"/>
  <c r="AM62" i="31"/>
  <c r="CY62" i="31"/>
  <c r="QS62" i="31"/>
  <c r="AF62" i="31"/>
  <c r="OO62" i="31"/>
  <c r="EZ62" i="31"/>
  <c r="MC62" i="31"/>
  <c r="IX62" i="31"/>
  <c r="NS62" i="31"/>
  <c r="LP62" i="31"/>
  <c r="PO62" i="31"/>
  <c r="FE62" i="31"/>
  <c r="U62" i="31"/>
  <c r="EN62" i="31"/>
  <c r="NZ62" i="31"/>
  <c r="JU62" i="31"/>
  <c r="OX62" i="31"/>
  <c r="BH62" i="31"/>
  <c r="ME62" i="31"/>
  <c r="PU62" i="31"/>
  <c r="RG62" i="31"/>
  <c r="KX62" i="31"/>
  <c r="GT62" i="31"/>
  <c r="BB62" i="31"/>
  <c r="FY62" i="31"/>
  <c r="Q62" i="31"/>
  <c r="FQ62" i="31"/>
  <c r="OU62" i="31"/>
  <c r="LA62" i="31"/>
  <c r="QN62" i="31"/>
  <c r="IV62" i="31"/>
  <c r="BQ62" i="31"/>
  <c r="DH62" i="31"/>
  <c r="ET62" i="31"/>
  <c r="LJ62" i="31"/>
  <c r="RF62" i="31"/>
  <c r="IB62" i="31"/>
  <c r="EP62" i="31"/>
  <c r="HE62" i="31"/>
  <c r="PJ62" i="31"/>
  <c r="HQ62" i="31"/>
  <c r="JJ62" i="31"/>
  <c r="QU62" i="31"/>
  <c r="NK62" i="31"/>
  <c r="EF62" i="31"/>
  <c r="KC62" i="31"/>
  <c r="K62" i="31"/>
  <c r="BW62" i="31"/>
  <c r="NO62" i="31"/>
  <c r="MW62" i="31"/>
  <c r="T62" i="31"/>
  <c r="CL62" i="31"/>
  <c r="DK62" i="31"/>
  <c r="KQ62" i="31"/>
  <c r="JZ62" i="31"/>
  <c r="NU62" i="31"/>
  <c r="NI62" i="31"/>
  <c r="AY62" i="31"/>
  <c r="PF62" i="31"/>
  <c r="GB62" i="31"/>
  <c r="QX62" i="31"/>
  <c r="NB62" i="31"/>
  <c r="IE62" i="31"/>
  <c r="M62" i="31"/>
  <c r="KB62" i="31"/>
  <c r="HB62" i="31"/>
  <c r="BE62" i="31"/>
  <c r="N62" i="31"/>
  <c r="KK62" i="31"/>
  <c r="FM62" i="31"/>
  <c r="FU62" i="31"/>
  <c r="MS62" i="31"/>
  <c r="GO62" i="31"/>
  <c r="ML62" i="31"/>
  <c r="PY62" i="31"/>
  <c r="FG62" i="31"/>
  <c r="GZ62" i="31"/>
  <c r="NG62" i="31"/>
  <c r="EE62" i="31"/>
  <c r="PK62" i="31"/>
  <c r="GQ62" i="31"/>
  <c r="HG62" i="31"/>
  <c r="OB62" i="31"/>
  <c r="AW62" i="31"/>
  <c r="FJ62" i="31"/>
  <c r="HN62" i="31"/>
  <c r="DT62" i="31"/>
  <c r="AD62" i="31"/>
  <c r="NH62" i="31"/>
  <c r="GY62" i="31"/>
  <c r="QH62" i="31"/>
  <c r="AT62" i="31"/>
  <c r="CC62" i="31"/>
  <c r="AU62" i="31"/>
  <c r="RT62" i="31"/>
  <c r="RK62" i="31"/>
  <c r="KG62" i="31"/>
  <c r="NV62" i="31"/>
  <c r="OM62" i="31"/>
  <c r="IS62" i="31"/>
  <c r="FI62" i="31"/>
  <c r="BF62" i="31"/>
  <c r="HP62" i="31"/>
  <c r="LL62" i="31"/>
  <c r="G62" i="31"/>
  <c r="MA62" i="31"/>
  <c r="OG62" i="31"/>
  <c r="OQ62" i="31"/>
  <c r="MO62" i="31"/>
  <c r="GS62" i="31"/>
  <c r="EO62" i="31"/>
  <c r="MY62" i="31"/>
  <c r="MI62" i="31"/>
  <c r="JT62" i="31"/>
  <c r="LU62" i="31"/>
  <c r="F62" i="31"/>
  <c r="J62" i="31"/>
  <c r="DP62" i="31"/>
  <c r="BZ62" i="31"/>
  <c r="GW62" i="31"/>
  <c r="BI62" i="31"/>
  <c r="DX62" i="31"/>
  <c r="DD62" i="31"/>
  <c r="OH62" i="31"/>
  <c r="AH62" i="31"/>
  <c r="QQ62" i="31"/>
  <c r="OV62" i="31"/>
  <c r="CD62" i="31"/>
  <c r="RC62" i="31"/>
  <c r="AR62" i="31"/>
  <c r="PW62" i="31"/>
  <c r="O62" i="31"/>
  <c r="RL62" i="31"/>
  <c r="RX62" i="31"/>
  <c r="MZ62" i="31"/>
  <c r="QD62" i="31"/>
  <c r="BR62" i="31"/>
  <c r="RD62" i="31"/>
  <c r="FW62" i="31"/>
  <c r="FO62" i="31"/>
  <c r="JL62" i="31"/>
  <c r="QE62" i="31"/>
  <c r="BN62" i="31"/>
  <c r="LF62" i="31"/>
  <c r="PV62" i="31"/>
  <c r="NE62" i="31"/>
  <c r="JI62" i="31"/>
  <c r="DL62" i="31"/>
  <c r="BM62" i="31"/>
  <c r="S62" i="31"/>
  <c r="KS62" i="31"/>
  <c r="IY62" i="31"/>
  <c r="CM62" i="31"/>
  <c r="ED62" i="31"/>
  <c r="AI62" i="31"/>
  <c r="RZ62" i="31"/>
  <c r="IH62" i="31"/>
  <c r="IQ62" i="31"/>
  <c r="KW62" i="31"/>
  <c r="DY62" i="31"/>
  <c r="JY62" i="31"/>
  <c r="HD62" i="31"/>
  <c r="EG62" i="31"/>
  <c r="DC62" i="31"/>
  <c r="KY62" i="31"/>
  <c r="IK62" i="31"/>
  <c r="QK62" i="31"/>
  <c r="NL62" i="31"/>
  <c r="IL62" i="31"/>
  <c r="IN62" i="31"/>
  <c r="QR62" i="31"/>
  <c r="RW62" i="31"/>
  <c r="FX62" i="31"/>
  <c r="IU62" i="31"/>
  <c r="LV62" i="31"/>
  <c r="IR62" i="31"/>
  <c r="KD62" i="31"/>
  <c r="CP62" i="31"/>
  <c r="JK62" i="31"/>
  <c r="CV62" i="31"/>
  <c r="AK62" i="31"/>
  <c r="CW62" i="31"/>
  <c r="IA62" i="31"/>
  <c r="NA62" i="31"/>
  <c r="JW62" i="31"/>
  <c r="H62" i="31"/>
  <c r="GE62" i="31"/>
  <c r="LY62" i="31"/>
  <c r="PI62" i="31"/>
  <c r="LN62" i="31"/>
  <c r="PL62" i="31"/>
  <c r="FT62" i="31"/>
  <c r="LW62" i="31"/>
  <c r="BS62" i="31"/>
  <c r="JQ62" i="31"/>
  <c r="MK62" i="31"/>
  <c r="IO62" i="31"/>
  <c r="QP62" i="31"/>
  <c r="FZ62" i="31"/>
  <c r="HR62" i="31"/>
  <c r="JX62" i="31"/>
  <c r="HV62" i="31"/>
  <c r="MF62" i="31"/>
  <c r="JP62" i="31"/>
  <c r="BG62" i="31"/>
  <c r="JA62" i="31"/>
  <c r="DN62" i="31"/>
  <c r="RA62" i="31"/>
  <c r="IF62" i="31"/>
  <c r="EW62" i="31"/>
  <c r="OR62" i="31"/>
  <c r="OE62" i="31"/>
  <c r="QV62" i="31"/>
  <c r="BP62" i="31"/>
  <c r="OD62" i="31"/>
  <c r="GD62" i="31"/>
  <c r="KO62" i="31"/>
  <c r="GI62" i="31"/>
  <c r="FV62" i="31"/>
  <c r="EK62" i="31"/>
  <c r="GX62" i="31"/>
  <c r="X62" i="31"/>
  <c r="IJ62" i="31"/>
  <c r="L62" i="31"/>
  <c r="AA62" i="31"/>
  <c r="MJ62" i="31"/>
  <c r="HK62" i="31"/>
  <c r="Z62" i="31"/>
  <c r="AQ62" i="31"/>
  <c r="PM62" i="31"/>
  <c r="LM62" i="31"/>
  <c r="CO62" i="31"/>
  <c r="KA62" i="31"/>
  <c r="BV62" i="31"/>
  <c r="PN62" i="31"/>
  <c r="JB62" i="31"/>
  <c r="DG62" i="31"/>
  <c r="MT62" i="31"/>
  <c r="RN62" i="31"/>
  <c r="HW62" i="31"/>
  <c r="OY62" i="31"/>
  <c r="DU62" i="31"/>
  <c r="HL62" i="31"/>
  <c r="V62" i="31"/>
  <c r="QA62" i="31"/>
  <c r="GJ62" i="31"/>
  <c r="CG62" i="31"/>
  <c r="EV62" i="31"/>
  <c r="RV62" i="31"/>
  <c r="QW62" i="31"/>
  <c r="AB62" i="31"/>
  <c r="MD62" i="31"/>
  <c r="DZ62" i="31"/>
  <c r="QB62" i="31"/>
  <c r="FS62" i="31"/>
  <c r="PD62" i="31"/>
  <c r="CJ62" i="31"/>
  <c r="PA62" i="31"/>
  <c r="HM62" i="31"/>
  <c r="BX62" i="31"/>
  <c r="EH62" i="31"/>
  <c r="HX62" i="31"/>
  <c r="Y62" i="31"/>
  <c r="CK62" i="31"/>
  <c r="AC62" i="31"/>
  <c r="FC62" i="31"/>
  <c r="NX62" i="31"/>
  <c r="GA62" i="31"/>
  <c r="RR62" i="31"/>
  <c r="EC62" i="31"/>
  <c r="KZ62" i="31"/>
  <c r="FH62" i="31"/>
  <c r="NT62" i="31"/>
  <c r="MR62" i="31"/>
  <c r="GC62" i="31"/>
  <c r="EM62" i="31"/>
  <c r="QJ62" i="31"/>
  <c r="ER62" i="31"/>
  <c r="QT62" i="31"/>
  <c r="CU62" i="31"/>
  <c r="MB62" i="31"/>
  <c r="HO62" i="31"/>
  <c r="W62" i="31"/>
  <c r="BL62" i="31"/>
  <c r="OF62" i="31"/>
  <c r="HZ62" i="31"/>
  <c r="E62" i="31"/>
  <c r="GH62" i="31"/>
  <c r="CN62" i="31"/>
  <c r="LX62" i="31"/>
  <c r="AL62" i="31"/>
  <c r="PZ62" i="31"/>
  <c r="OA62" i="31"/>
  <c r="QG62" i="31"/>
  <c r="NF62" i="31"/>
  <c r="JR62" i="31"/>
  <c r="BT62" i="31"/>
  <c r="NY62" i="31"/>
  <c r="EB62" i="31"/>
  <c r="CX62" i="31"/>
  <c r="PT62" i="31"/>
  <c r="OI62" i="31"/>
  <c r="HT62" i="31"/>
  <c r="LK62" i="31"/>
  <c r="OL62" i="31"/>
  <c r="PQ62" i="31"/>
  <c r="QZ62" i="31"/>
  <c r="KV62" i="31"/>
  <c r="DB62" i="31"/>
  <c r="BU62" i="31"/>
  <c r="AP62" i="31"/>
  <c r="RI62" i="31"/>
  <c r="LE62" i="31"/>
  <c r="MQ62" i="31"/>
  <c r="JN62" i="31"/>
  <c r="EU62" i="31"/>
  <c r="KF62" i="31"/>
  <c r="MN62" i="31"/>
  <c r="LG62" i="31"/>
  <c r="CZ62" i="31"/>
  <c r="BY62" i="31"/>
  <c r="IG62" i="31"/>
  <c r="JF62" i="31"/>
  <c r="BC62" i="31"/>
  <c r="CE62" i="31"/>
  <c r="RJ62" i="31"/>
  <c r="MM62" i="31"/>
  <c r="KT62" i="31"/>
  <c r="NR62" i="31"/>
  <c r="CR62" i="31"/>
  <c r="KU62" i="31"/>
  <c r="EX62" i="31"/>
  <c r="JM62" i="31"/>
  <c r="EQ62" i="31"/>
  <c r="IC62" i="31"/>
  <c r="QF62" i="31"/>
  <c r="EJ62" i="31"/>
  <c r="KP62" i="31"/>
  <c r="GL62" i="31"/>
  <c r="GG62" i="31"/>
  <c r="GN62" i="31"/>
  <c r="PG62" i="31"/>
  <c r="EA62" i="31"/>
  <c r="OS62" i="31"/>
  <c r="HH62" i="31"/>
  <c r="JS62" i="31"/>
  <c r="CF62" i="31"/>
  <c r="LQ62" i="31"/>
  <c r="CQ62" i="31"/>
  <c r="NN62" i="31"/>
  <c r="OZ62" i="31"/>
  <c r="LI62" i="31"/>
  <c r="PP62" i="31"/>
  <c r="BJ62" i="31"/>
  <c r="KH62" i="31"/>
  <c r="ON62" i="31"/>
  <c r="PS62" i="31"/>
  <c r="LH62" i="31"/>
  <c r="JH62" i="31"/>
  <c r="NM62" i="31"/>
  <c r="MH62" i="31"/>
  <c r="HU62" i="31"/>
  <c r="LB62" i="31"/>
  <c r="DO62" i="31"/>
  <c r="RH62" i="31"/>
  <c r="OK62" i="31"/>
  <c r="CH62" i="31"/>
  <c r="DW62" i="31"/>
  <c r="HJ62" i="31"/>
  <c r="AG62" i="31"/>
  <c r="LD62" i="31"/>
  <c r="NJ62" i="31"/>
  <c r="KR62" i="31"/>
  <c r="HY62" i="31"/>
  <c r="FF62" i="31"/>
  <c r="CB62" i="31"/>
  <c r="FL62" i="31"/>
  <c r="FK62" i="31"/>
  <c r="PR62" i="31"/>
  <c r="PE62" i="31"/>
  <c r="AS62" i="31"/>
  <c r="LO62" i="31"/>
  <c r="LS62" i="31"/>
  <c r="DQ62" i="31"/>
  <c r="AE62" i="31"/>
  <c r="ID62" i="31"/>
  <c r="KN62" i="31"/>
  <c r="DJ62" i="31"/>
  <c r="FA62" i="31"/>
  <c r="MX62" i="31"/>
  <c r="DV62" i="31"/>
  <c r="BO62" i="31"/>
  <c r="OC62" i="31"/>
  <c r="NQ62" i="31"/>
  <c r="FN62" i="31"/>
  <c r="EY62" i="31"/>
  <c r="DM62" i="31"/>
  <c r="OW62" i="31"/>
  <c r="KL62" i="31"/>
  <c r="BD62" i="31"/>
  <c r="AV62" i="31"/>
  <c r="SA62" i="31"/>
  <c r="ND62" i="31"/>
  <c r="HA62" i="31"/>
  <c r="KJ62" i="31"/>
  <c r="PH62" i="31"/>
  <c r="R62" i="31"/>
  <c r="FD62" i="31"/>
  <c r="NP62" i="31"/>
  <c r="LT62" i="31"/>
  <c r="GV62" i="31"/>
  <c r="GR62" i="31"/>
  <c r="DA62" i="31"/>
  <c r="PX62" i="31"/>
  <c r="KM62" i="31"/>
  <c r="KI62" i="31"/>
  <c r="GM62" i="31"/>
  <c r="RQ62" i="31"/>
  <c r="JC62" i="31"/>
  <c r="FB62" i="31"/>
  <c r="GU62" i="31"/>
  <c r="RS62" i="31"/>
  <c r="DF62" i="31"/>
  <c r="IW62" i="31"/>
  <c r="EI62" i="31"/>
  <c r="IZ62" i="31"/>
  <c r="LR62" i="31"/>
  <c r="RO62" i="31"/>
  <c r="AO62" i="31"/>
  <c r="RE62" i="31"/>
  <c r="JG62" i="31"/>
  <c r="HI62" i="31"/>
  <c r="BK62" i="31"/>
  <c r="RU62" i="31"/>
  <c r="DI62" i="31"/>
  <c r="RP62" i="31"/>
  <c r="GP62" i="31"/>
  <c r="IT62" i="31"/>
  <c r="CS62" i="31"/>
  <c r="CA62" i="31"/>
  <c r="NC62" i="31"/>
  <c r="P62" i="31"/>
  <c r="OT62" i="31"/>
  <c r="BA62" i="31"/>
  <c r="DR62" i="31"/>
  <c r="GK62" i="31"/>
  <c r="LZ62" i="31"/>
  <c r="MU62" i="31"/>
  <c r="JO62" i="31"/>
  <c r="PC62" i="31"/>
  <c r="RB62" i="31"/>
  <c r="I62" i="31"/>
  <c r="MP62" i="31"/>
  <c r="NW62" i="31"/>
  <c r="QI62" i="31"/>
  <c r="JD62" i="31"/>
  <c r="PB62" i="31"/>
  <c r="MG62" i="31"/>
  <c r="QC62" i="31"/>
  <c r="LC62" i="31"/>
  <c r="AX62" i="31"/>
  <c r="JE62" i="31"/>
  <c r="AZ62" i="31"/>
  <c r="C65" i="30"/>
  <c r="P65" i="31"/>
  <c r="AJ65" i="31"/>
  <c r="HP65" i="31"/>
  <c r="RL65" i="31"/>
  <c r="LA65" i="31"/>
  <c r="DB65" i="31"/>
  <c r="GQ65" i="31"/>
  <c r="EP65" i="31"/>
  <c r="AK65" i="31"/>
  <c r="QQ65" i="31"/>
  <c r="PB65" i="31"/>
  <c r="NA65" i="31"/>
  <c r="LB65" i="31"/>
  <c r="KG65" i="31"/>
  <c r="OV65" i="31"/>
  <c r="DO65" i="31"/>
  <c r="GZ65" i="31"/>
  <c r="KK65" i="31"/>
  <c r="FS65" i="31"/>
  <c r="PT65" i="31"/>
  <c r="MP65" i="31"/>
  <c r="IP65" i="31"/>
  <c r="OU65" i="31"/>
  <c r="DG65" i="31"/>
  <c r="L65" i="31"/>
  <c r="GR65" i="31"/>
  <c r="QN65" i="31"/>
  <c r="KC65" i="31"/>
  <c r="BF65" i="31"/>
  <c r="FC65" i="31"/>
  <c r="BQ65" i="31"/>
  <c r="QZ65" i="31"/>
  <c r="PK65" i="31"/>
  <c r="NV65" i="31"/>
  <c r="LU65" i="31"/>
  <c r="JV65" i="31"/>
  <c r="JA65" i="31"/>
  <c r="FB65" i="31"/>
  <c r="W65" i="31"/>
  <c r="CT65" i="31"/>
  <c r="GS65" i="31"/>
  <c r="EC65" i="31"/>
  <c r="ML65" i="31"/>
  <c r="KX65" i="31"/>
  <c r="GX65" i="31"/>
  <c r="RP65" i="31"/>
  <c r="DT65" i="31"/>
  <c r="AA65" i="31"/>
  <c r="GL65" i="31"/>
  <c r="CO65" i="31"/>
  <c r="HH65" i="31"/>
  <c r="GG65" i="31"/>
  <c r="OP65" i="31"/>
  <c r="LZ65" i="31"/>
  <c r="FQ65" i="31"/>
  <c r="EL65" i="31"/>
  <c r="NL65" i="31"/>
  <c r="OM65" i="31"/>
  <c r="HS65" i="31"/>
  <c r="PO65" i="31"/>
  <c r="HZ65" i="31"/>
  <c r="AV65" i="31"/>
  <c r="BP65" i="31"/>
  <c r="IV65" i="31"/>
  <c r="AY65" i="31"/>
  <c r="MG65" i="31"/>
  <c r="ER65" i="31"/>
  <c r="II65" i="31"/>
  <c r="GT65" i="31"/>
  <c r="EQ65" i="31"/>
  <c r="AS65" i="31"/>
  <c r="QR65" i="31"/>
  <c r="OQ65" i="31"/>
  <c r="MR65" i="31"/>
  <c r="LW65" i="31"/>
  <c r="JB65" i="31"/>
  <c r="BL65" i="31"/>
  <c r="JL65" i="31"/>
  <c r="MW65" i="31"/>
  <c r="JC65" i="31"/>
  <c r="CX65" i="31"/>
  <c r="PV65" i="31"/>
  <c r="LV65" i="31"/>
  <c r="RR65" i="31"/>
  <c r="X65" i="31"/>
  <c r="AR65" i="31"/>
  <c r="HX65" i="31"/>
  <c r="RT65" i="31"/>
  <c r="LI65" i="31"/>
  <c r="DR65" i="31"/>
  <c r="HC65" i="31"/>
  <c r="FF65" i="31"/>
  <c r="BR65" i="31"/>
  <c r="RA65" i="31"/>
  <c r="PL65" i="31"/>
  <c r="NK65" i="31"/>
  <c r="LL65" i="31"/>
  <c r="KQ65" i="31"/>
  <c r="QL65" i="31"/>
  <c r="CI65" i="31"/>
  <c r="FT65" i="31"/>
  <c r="JE65" i="31"/>
  <c r="CP65" i="31"/>
  <c r="RJ65" i="31"/>
  <c r="OF65" i="31"/>
  <c r="KF65" i="31"/>
  <c r="IR65" i="31"/>
  <c r="GB65" i="31"/>
  <c r="DV65" i="31"/>
  <c r="MZ65" i="31"/>
  <c r="QK65" i="31"/>
  <c r="MF65" i="31"/>
  <c r="MU65" i="31"/>
  <c r="FZ65" i="31"/>
  <c r="U65" i="31"/>
  <c r="QC65" i="31"/>
  <c r="RG65" i="31"/>
  <c r="AI65" i="31"/>
  <c r="GH65" i="31"/>
  <c r="OG65" i="31"/>
  <c r="BT65" i="31"/>
  <c r="GI65" i="31"/>
  <c r="DH65" i="31"/>
  <c r="EB65" i="31"/>
  <c r="LH65" i="31"/>
  <c r="EW65" i="31"/>
  <c r="OS65" i="31"/>
  <c r="AQ65" i="31"/>
  <c r="LO65" i="31"/>
  <c r="JZ65" i="31"/>
  <c r="IK65" i="31"/>
  <c r="GV65" i="31"/>
  <c r="EE65" i="31"/>
  <c r="RY65" i="31"/>
  <c r="PZ65" i="31"/>
  <c r="HL65" i="31"/>
  <c r="PF65" i="31"/>
  <c r="BU65" i="31"/>
  <c r="OJ65" i="31"/>
  <c r="RU65" i="31"/>
  <c r="PS65" i="31"/>
  <c r="KW65" i="31"/>
  <c r="HG65" i="31"/>
  <c r="DN65" i="31"/>
  <c r="NF65" i="31"/>
  <c r="CJ65" i="31"/>
  <c r="DD65" i="31"/>
  <c r="KJ65" i="31"/>
  <c r="DX65" i="31"/>
  <c r="NU65" i="31"/>
  <c r="GF65" i="31"/>
  <c r="KI65" i="31"/>
  <c r="IT65" i="31"/>
  <c r="HE65" i="31"/>
  <c r="FJ65" i="31"/>
  <c r="AT65" i="31"/>
  <c r="QS65" i="31"/>
  <c r="OT65" i="31"/>
  <c r="NY65" i="31"/>
  <c r="GE65" i="31"/>
  <c r="CR65" i="31"/>
  <c r="KR65" i="31"/>
  <c r="OC65" i="31"/>
  <c r="KU65" i="31"/>
  <c r="JG65" i="31"/>
  <c r="FK65" i="31"/>
  <c r="QT65" i="31"/>
  <c r="SA65" i="31"/>
  <c r="PX65" i="31"/>
  <c r="RS65" i="31"/>
  <c r="KY65" i="31"/>
  <c r="D65" i="31"/>
  <c r="FU65" i="31"/>
  <c r="LF65" i="31"/>
  <c r="CG65" i="31"/>
  <c r="CC65" i="31"/>
  <c r="MY65" i="31"/>
  <c r="AN65" i="31"/>
  <c r="LY65" i="31"/>
  <c r="DZ65" i="31"/>
  <c r="MH65" i="31"/>
  <c r="JT65" i="31"/>
  <c r="RX65" i="31"/>
  <c r="G65" i="31"/>
  <c r="Y65" i="31"/>
  <c r="BN65" i="31"/>
  <c r="MN65" i="31"/>
  <c r="GC65" i="31"/>
  <c r="PY65" i="31"/>
  <c r="DC65" i="31"/>
  <c r="NG65" i="31"/>
  <c r="LR65" i="31"/>
  <c r="KA65" i="31"/>
  <c r="IL65" i="31"/>
  <c r="GM65" i="31"/>
  <c r="DM65" i="31"/>
  <c r="BB65" i="31"/>
  <c r="RH65" i="31"/>
  <c r="GP65" i="31"/>
  <c r="T65" i="31"/>
  <c r="QV65" i="31"/>
  <c r="BV65" i="31"/>
  <c r="CW65" i="31"/>
  <c r="OE65" i="31"/>
  <c r="KO65" i="31"/>
  <c r="HU65" i="31"/>
  <c r="KH65" i="31"/>
  <c r="DP65" i="31"/>
  <c r="R65" i="31"/>
  <c r="LP65" i="31"/>
  <c r="FE65" i="31"/>
  <c r="PA65" i="31"/>
  <c r="BG65" i="31"/>
  <c r="MA65" i="31"/>
  <c r="KL65" i="31"/>
  <c r="IU65" i="31"/>
  <c r="HF65" i="31"/>
  <c r="EU65" i="31"/>
  <c r="M65" i="31"/>
  <c r="QJ65" i="31"/>
  <c r="KT65" i="31"/>
  <c r="QX65" i="31"/>
  <c r="AO65" i="31"/>
  <c r="ND65" i="31"/>
  <c r="QO65" i="31"/>
  <c r="OA65" i="31"/>
  <c r="MM65" i="31"/>
  <c r="IY65" i="31"/>
  <c r="GD65" i="31"/>
  <c r="PR65" i="31"/>
  <c r="EO65" i="31"/>
  <c r="JP65" i="31"/>
  <c r="RO65" i="31"/>
  <c r="H65" i="31"/>
  <c r="KS65" i="31"/>
  <c r="RV65" i="31"/>
  <c r="KP65" i="31"/>
  <c r="EV65" i="31"/>
  <c r="LJ65" i="31"/>
  <c r="AW65" i="31"/>
  <c r="QW65" i="31"/>
  <c r="LG65" i="31"/>
  <c r="EI65" i="31"/>
  <c r="CU65" i="31"/>
  <c r="PW65" i="31"/>
  <c r="AM65" i="31"/>
  <c r="BE65" i="31"/>
  <c r="DW65" i="31"/>
  <c r="NT65" i="31"/>
  <c r="HI65" i="31"/>
  <c r="RE65" i="31"/>
  <c r="ES65" i="31"/>
  <c r="OW65" i="31"/>
  <c r="NH65" i="31"/>
  <c r="LS65" i="31"/>
  <c r="KD65" i="31"/>
  <c r="IC65" i="31"/>
  <c r="GA65" i="31"/>
  <c r="EY65" i="31"/>
  <c r="OL65" i="31"/>
  <c r="RF65" i="31"/>
  <c r="CF65" i="31"/>
  <c r="CE65" i="31"/>
  <c r="FH65" i="31"/>
  <c r="HN65" i="31"/>
  <c r="RK65" i="31"/>
  <c r="NW65" i="31"/>
  <c r="LC65" i="31"/>
  <c r="O65" i="31"/>
  <c r="AG65" i="31"/>
  <c r="CD65" i="31"/>
  <c r="MV65" i="31"/>
  <c r="GK65" i="31"/>
  <c r="QG65" i="31"/>
  <c r="DS65" i="31"/>
  <c r="NQ65" i="31"/>
  <c r="MB65" i="31"/>
  <c r="KM65" i="31"/>
  <c r="IX65" i="31"/>
  <c r="GW65" i="31"/>
  <c r="EH65" i="31"/>
  <c r="CH65" i="31"/>
  <c r="DU65" i="31"/>
  <c r="JX65" i="31"/>
  <c r="DA65" i="31"/>
  <c r="PP65" i="31"/>
  <c r="J65" i="31"/>
  <c r="RI65" i="31"/>
  <c r="PU65" i="31"/>
  <c r="ME65" i="31"/>
  <c r="JK65" i="31"/>
  <c r="CQ65" i="31"/>
  <c r="JM65" i="31"/>
  <c r="QD65" i="31"/>
  <c r="IZ65" i="31"/>
  <c r="Q65" i="31"/>
  <c r="PQ65" i="31"/>
  <c r="JQ65" i="31"/>
  <c r="N65" i="31"/>
  <c r="OR65" i="31"/>
  <c r="JI65" i="31"/>
  <c r="BH65" i="31"/>
  <c r="EJ65" i="31"/>
  <c r="RW65" i="31"/>
  <c r="LM65" i="31"/>
  <c r="NE65" i="31"/>
  <c r="NX65" i="31"/>
  <c r="BS65" i="31"/>
  <c r="CK65" i="31"/>
  <c r="FD65" i="31"/>
  <c r="OZ65" i="31"/>
  <c r="IO65" i="31"/>
  <c r="V65" i="31"/>
  <c r="AC65" i="31"/>
  <c r="QM65" i="31"/>
  <c r="OX65" i="31"/>
  <c r="NI65" i="31"/>
  <c r="LT65" i="31"/>
  <c r="JS65" i="31"/>
  <c r="HT65" i="31"/>
  <c r="GY65" i="31"/>
  <c r="IH65" i="31"/>
  <c r="BI65" i="31"/>
  <c r="AH65" i="31"/>
  <c r="FM65" i="31"/>
  <c r="BW65" i="31"/>
  <c r="KV65" i="31"/>
  <c r="FY65" i="31"/>
  <c r="RC65" i="31"/>
  <c r="OI65" i="31"/>
  <c r="AU65" i="31"/>
  <c r="BM65" i="31"/>
  <c r="EF65" i="31"/>
  <c r="OB65" i="31"/>
  <c r="HQ65" i="31"/>
  <c r="RM65" i="31"/>
  <c r="FA65" i="31"/>
  <c r="PG65" i="31"/>
  <c r="NR65" i="31"/>
  <c r="MC65" i="31"/>
  <c r="KN65" i="31"/>
  <c r="IM65" i="31"/>
  <c r="GN65" i="31"/>
  <c r="FO65" i="31"/>
  <c r="QB65" i="31"/>
  <c r="NP65" i="31"/>
  <c r="AZ65" i="31"/>
  <c r="S65" i="31"/>
  <c r="EA65" i="31"/>
  <c r="FV65" i="31"/>
  <c r="DE65" i="31"/>
  <c r="PM65" i="31"/>
  <c r="MS65" i="31"/>
  <c r="CZ65" i="31"/>
  <c r="OK65" i="31"/>
  <c r="IA65" i="31"/>
  <c r="PN65" i="31"/>
  <c r="AB65" i="31"/>
  <c r="CL65" i="31"/>
  <c r="QE65" i="31"/>
  <c r="JW65" i="31"/>
  <c r="IG65" i="31"/>
  <c r="HJ65" i="31"/>
  <c r="DJ65" i="31"/>
  <c r="EK65" i="31"/>
  <c r="JR65" i="31"/>
  <c r="LD65" i="31"/>
  <c r="FP65" i="31"/>
  <c r="NC65" i="31"/>
  <c r="CY65" i="31"/>
  <c r="DQ65" i="31"/>
  <c r="GJ65" i="31"/>
  <c r="QF65" i="31"/>
  <c r="JU65" i="31"/>
  <c r="AP65" i="31"/>
  <c r="EM65" i="31"/>
  <c r="AD65" i="31"/>
  <c r="QP65" i="31"/>
  <c r="OY65" i="31"/>
  <c r="NJ65" i="31"/>
  <c r="LK65" i="31"/>
  <c r="JJ65" i="31"/>
  <c r="IQ65" i="31"/>
  <c r="RQ65" i="31"/>
  <c r="BC65" i="31"/>
  <c r="EN65" i="31"/>
  <c r="HY65" i="31"/>
  <c r="FI65" i="31"/>
  <c r="OD65" i="31"/>
  <c r="JH65" i="31"/>
  <c r="EX65" i="31"/>
  <c r="HV65" i="31"/>
  <c r="CA65" i="31"/>
  <c r="CS65" i="31"/>
  <c r="FL65" i="31"/>
  <c r="PH65" i="31"/>
  <c r="IW65" i="31"/>
  <c r="AL65" i="31"/>
  <c r="BJ65" i="31"/>
  <c r="QY65" i="31"/>
  <c r="PJ65" i="31"/>
  <c r="NS65" i="31"/>
  <c r="MD65" i="31"/>
  <c r="KE65" i="31"/>
  <c r="ID65" i="31"/>
  <c r="HK65" i="31"/>
  <c r="LN65" i="31"/>
  <c r="HB65" i="31"/>
  <c r="DL65" i="31"/>
  <c r="EG65" i="31"/>
  <c r="K65" i="31"/>
  <c r="JF65" i="31"/>
  <c r="HR65" i="31"/>
  <c r="BA65" i="31"/>
  <c r="NZ65" i="31"/>
  <c r="DI65" i="31"/>
  <c r="Z65" i="31"/>
  <c r="OO65" i="31"/>
  <c r="IE65" i="31"/>
  <c r="AX65" i="31"/>
  <c r="CM65" i="31"/>
  <c r="IB65" i="31"/>
  <c r="QA65" i="31"/>
  <c r="F65" i="31"/>
  <c r="GO65" i="31"/>
  <c r="IN65" i="31"/>
  <c r="HW65" i="31"/>
  <c r="QH65" i="31"/>
  <c r="FR65" i="31"/>
  <c r="JO65" i="31"/>
  <c r="QU65" i="31"/>
  <c r="NM65" i="31"/>
  <c r="OH65" i="31"/>
  <c r="BZ65" i="31"/>
  <c r="EZ65" i="31"/>
  <c r="MI65" i="31"/>
  <c r="NN65" i="31"/>
  <c r="MQ65" i="31"/>
  <c r="ED65" i="31"/>
  <c r="FX65" i="31"/>
  <c r="NO65" i="31"/>
  <c r="PD65" i="31"/>
  <c r="IS65" i="31"/>
  <c r="MJ65" i="31"/>
  <c r="PE65" i="31"/>
  <c r="BK65" i="31"/>
  <c r="RN65" i="31"/>
  <c r="JY65" i="31"/>
  <c r="RZ65" i="31"/>
  <c r="JN65" i="31"/>
  <c r="HD65" i="31"/>
  <c r="AF65" i="31"/>
  <c r="KZ65" i="31"/>
  <c r="ON65" i="31"/>
  <c r="HO65" i="31"/>
  <c r="IJ65" i="31"/>
  <c r="I65" i="31"/>
  <c r="BD65" i="31"/>
  <c r="FG65" i="31"/>
  <c r="IF65" i="31"/>
  <c r="LE65" i="31"/>
  <c r="AE65" i="31"/>
  <c r="MO65" i="31"/>
  <c r="CB65" i="31"/>
  <c r="GU65" i="31"/>
  <c r="LX65" i="31"/>
  <c r="BX65" i="31"/>
  <c r="BY65" i="31"/>
  <c r="LQ65" i="31"/>
  <c r="DF65" i="31"/>
  <c r="HA65" i="31"/>
  <c r="DK65" i="31"/>
  <c r="DY65" i="31"/>
  <c r="CN65" i="31"/>
  <c r="CV65" i="31"/>
  <c r="ET65" i="31"/>
  <c r="PI65" i="31"/>
  <c r="JD65" i="31"/>
  <c r="RB65" i="31"/>
  <c r="HM65" i="31"/>
  <c r="MT65" i="31"/>
  <c r="MX65" i="31"/>
  <c r="NB65" i="31"/>
  <c r="KB65" i="31"/>
  <c r="E65" i="31"/>
  <c r="MK65" i="31"/>
  <c r="BO65" i="31"/>
  <c r="PC65" i="31"/>
  <c r="FW65" i="31"/>
  <c r="RD65" i="31"/>
  <c r="FN65" i="31"/>
  <c r="QI65" i="31"/>
  <c r="AN69" i="31"/>
  <c r="P69" i="31"/>
  <c r="DY69" i="31"/>
  <c r="NU69" i="31"/>
  <c r="EX69" i="31"/>
  <c r="OT69" i="31"/>
  <c r="FW69" i="31"/>
  <c r="PS69" i="31"/>
  <c r="GV69" i="31"/>
  <c r="QR69" i="31"/>
  <c r="HM69" i="31"/>
  <c r="RI69" i="31"/>
  <c r="ID69" i="31"/>
  <c r="RZ69" i="31"/>
  <c r="IU69" i="31"/>
  <c r="ND69" i="31"/>
  <c r="QV69" i="31"/>
  <c r="AO69" i="31"/>
  <c r="KK69" i="31"/>
  <c r="BN69" i="31"/>
  <c r="LJ69" i="31"/>
  <c r="CM69" i="31"/>
  <c r="PH69" i="31"/>
  <c r="JD69" i="31"/>
  <c r="FE69" i="31"/>
  <c r="PA69" i="31"/>
  <c r="GD69" i="31"/>
  <c r="PZ69" i="31"/>
  <c r="HC69" i="31"/>
  <c r="QY69" i="31"/>
  <c r="IB69" i="31"/>
  <c r="RX69" i="31"/>
  <c r="IS69" i="31"/>
  <c r="N69" i="31"/>
  <c r="JJ69" i="31"/>
  <c r="AE69" i="31"/>
  <c r="KA69" i="31"/>
  <c r="DH69" i="31"/>
  <c r="GZ69" i="31"/>
  <c r="BU69" i="31"/>
  <c r="LQ69" i="31"/>
  <c r="CT69" i="31"/>
  <c r="MP69" i="31"/>
  <c r="BD69" i="31"/>
  <c r="OZ69" i="31"/>
  <c r="IV69" i="31"/>
  <c r="HQ69" i="31"/>
  <c r="RM69" i="31"/>
  <c r="IP69" i="31"/>
  <c r="S69" i="31"/>
  <c r="JO69" i="31"/>
  <c r="AR69" i="31"/>
  <c r="KN69" i="31"/>
  <c r="BI69" i="31"/>
  <c r="LE69" i="31"/>
  <c r="BZ69" i="31"/>
  <c r="LV69" i="31"/>
  <c r="CQ69" i="31"/>
  <c r="MM69" i="31"/>
  <c r="CJ69" i="31"/>
  <c r="GR69" i="31"/>
  <c r="EG69" i="31"/>
  <c r="OC69" i="31"/>
  <c r="FF69" i="31"/>
  <c r="PB69" i="31"/>
  <c r="RT69" i="31"/>
  <c r="FD69" i="31"/>
  <c r="KZ69" i="31"/>
  <c r="IW69" i="31"/>
  <c r="Z69" i="31"/>
  <c r="JV69" i="31"/>
  <c r="AY69" i="31"/>
  <c r="KU69" i="31"/>
  <c r="BX69" i="31"/>
  <c r="LT69" i="31"/>
  <c r="CO69" i="31"/>
  <c r="MK69" i="31"/>
  <c r="DF69" i="31"/>
  <c r="NB69" i="31"/>
  <c r="DW69" i="31"/>
  <c r="NS69" i="31"/>
  <c r="MN69" i="31"/>
  <c r="QF69" i="31"/>
  <c r="FM69" i="31"/>
  <c r="PI69" i="31"/>
  <c r="GL69" i="31"/>
  <c r="QH69" i="31"/>
  <c r="MV69" i="31"/>
  <c r="RD69" i="31"/>
  <c r="AG69" i="31"/>
  <c r="KC69" i="31"/>
  <c r="BF69" i="31"/>
  <c r="LB69" i="31"/>
  <c r="CE69" i="31"/>
  <c r="MA69" i="31"/>
  <c r="DD69" i="31"/>
  <c r="MZ69" i="31"/>
  <c r="DU69" i="31"/>
  <c r="NQ69" i="31"/>
  <c r="EL69" i="31"/>
  <c r="OH69" i="31"/>
  <c r="FC69" i="31"/>
  <c r="KJ69" i="31"/>
  <c r="HH69" i="31"/>
  <c r="BM69" i="31"/>
  <c r="LI69" i="31"/>
  <c r="CL69" i="31"/>
  <c r="MH69" i="31"/>
  <c r="DK69" i="31"/>
  <c r="NG69" i="31"/>
  <c r="EJ69" i="31"/>
  <c r="OF69" i="31"/>
  <c r="FA69" i="31"/>
  <c r="OW69" i="31"/>
  <c r="FR69" i="31"/>
  <c r="PN69" i="31"/>
  <c r="GI69" i="31"/>
  <c r="QE69" i="31"/>
  <c r="OR69" i="31"/>
  <c r="IN69" i="31"/>
  <c r="HY69" i="31"/>
  <c r="RU69" i="31"/>
  <c r="IX69" i="31"/>
  <c r="AA69" i="31"/>
  <c r="FL69" i="31"/>
  <c r="JL69" i="31"/>
  <c r="CS69" i="31"/>
  <c r="MO69" i="31"/>
  <c r="DR69" i="31"/>
  <c r="NN69" i="31"/>
  <c r="EQ69" i="31"/>
  <c r="OM69" i="31"/>
  <c r="FP69" i="31"/>
  <c r="PL69" i="31"/>
  <c r="GG69" i="31"/>
  <c r="QC69" i="31"/>
  <c r="GX69" i="31"/>
  <c r="QT69" i="31"/>
  <c r="HO69" i="31"/>
  <c r="RK69" i="31"/>
  <c r="EV69" i="31"/>
  <c r="I69" i="31"/>
  <c r="JE69" i="31"/>
  <c r="AH69" i="31"/>
  <c r="KD69" i="31"/>
  <c r="BG69" i="31"/>
  <c r="HJ69" i="31"/>
  <c r="KP69" i="31"/>
  <c r="DA69" i="31"/>
  <c r="DS69" i="31"/>
  <c r="NO69" i="31"/>
  <c r="ER69" i="31"/>
  <c r="ON69" i="31"/>
  <c r="FI69" i="31"/>
  <c r="PE69" i="31"/>
  <c r="FZ69" i="31"/>
  <c r="PV69" i="31"/>
  <c r="GQ69" i="31"/>
  <c r="QM69" i="31"/>
  <c r="CB69" i="31"/>
  <c r="IO69" i="31"/>
  <c r="JN69" i="31"/>
  <c r="KM69" i="31"/>
  <c r="LL69" i="31"/>
  <c r="MC69" i="31"/>
  <c r="MT69" i="31"/>
  <c r="NK69" i="31"/>
  <c r="NT69" i="31"/>
  <c r="OK69" i="31"/>
  <c r="PJ69" i="31"/>
  <c r="QI69" i="31"/>
  <c r="RH69" i="31"/>
  <c r="RY69" i="31"/>
  <c r="O69" i="31"/>
  <c r="IF69" i="31"/>
  <c r="LR69" i="31"/>
  <c r="NP69" i="31"/>
  <c r="RJ69" i="31"/>
  <c r="LH69" i="31"/>
  <c r="OS69" i="31"/>
  <c r="PR69" i="31"/>
  <c r="QQ69" i="31"/>
  <c r="RP69" i="31"/>
  <c r="F69" i="31"/>
  <c r="W69" i="31"/>
  <c r="FT69" i="31"/>
  <c r="EH69" i="31"/>
  <c r="GF69" i="31"/>
  <c r="JZ69" i="31"/>
  <c r="RF69" i="31"/>
  <c r="BK69" i="31"/>
  <c r="GS69" i="31"/>
  <c r="EY69" i="31"/>
  <c r="OU69" i="31"/>
  <c r="FX69" i="31"/>
  <c r="PT69" i="31"/>
  <c r="GO69" i="31"/>
  <c r="QK69" i="31"/>
  <c r="HF69" i="31"/>
  <c r="RB69" i="31"/>
  <c r="HW69" i="31"/>
  <c r="RS69" i="31"/>
  <c r="BT69" i="31"/>
  <c r="LA69" i="31"/>
  <c r="LZ69" i="31"/>
  <c r="MY69" i="31"/>
  <c r="NX69" i="31"/>
  <c r="OO69" i="31"/>
  <c r="PF69" i="31"/>
  <c r="PW69" i="31"/>
  <c r="GB69" i="31"/>
  <c r="QW69" i="31"/>
  <c r="RV69" i="31"/>
  <c r="AB69" i="31"/>
  <c r="AS69" i="31"/>
  <c r="BJ69" i="31"/>
  <c r="CA69" i="31"/>
  <c r="RL69" i="31"/>
  <c r="QP69" i="31"/>
  <c r="M69" i="31"/>
  <c r="DG69" i="31"/>
  <c r="DP69" i="31"/>
  <c r="RE69" i="31"/>
  <c r="K69" i="31"/>
  <c r="AJ69" i="31"/>
  <c r="BA69" i="31"/>
  <c r="BR69" i="31"/>
  <c r="CI69" i="31"/>
  <c r="EN69" i="31"/>
  <c r="JF69" i="31"/>
  <c r="LD69" i="31"/>
  <c r="OX69" i="31"/>
  <c r="NH69" i="31"/>
  <c r="IZ69" i="31"/>
  <c r="LP69" i="31"/>
  <c r="II69" i="31"/>
  <c r="LG69" i="31"/>
  <c r="MW69" i="31"/>
  <c r="GE69" i="31"/>
  <c r="QA69" i="31"/>
  <c r="HD69" i="31"/>
  <c r="QZ69" i="31"/>
  <c r="HU69" i="31"/>
  <c r="RQ69" i="31"/>
  <c r="IL69" i="31"/>
  <c r="G69" i="31"/>
  <c r="JC69" i="31"/>
  <c r="KR69" i="31"/>
  <c r="D69" i="31"/>
  <c r="NM69" i="31"/>
  <c r="OL69" i="31"/>
  <c r="PK69" i="31"/>
  <c r="QJ69" i="31"/>
  <c r="RA69" i="31"/>
  <c r="RR69" i="31"/>
  <c r="PP69" i="31"/>
  <c r="Q69" i="31"/>
  <c r="AP69" i="31"/>
  <c r="BO69" i="31"/>
  <c r="CN69" i="31"/>
  <c r="DE69" i="31"/>
  <c r="DV69" i="31"/>
  <c r="EM69" i="31"/>
  <c r="EF69" i="31"/>
  <c r="CU69" i="31"/>
  <c r="EK69" i="31"/>
  <c r="IE69" i="31"/>
  <c r="Y69" i="31"/>
  <c r="AX69" i="31"/>
  <c r="BW69" i="31"/>
  <c r="CV69" i="31"/>
  <c r="DM69" i="31"/>
  <c r="ED69" i="31"/>
  <c r="EU69" i="31"/>
  <c r="DX69" i="31"/>
  <c r="OD69" i="31"/>
  <c r="QB69" i="31"/>
  <c r="AU69" i="31"/>
  <c r="NY69" i="31"/>
  <c r="OB69" i="31"/>
  <c r="MG69" i="31"/>
  <c r="L69" i="31"/>
  <c r="OY69" i="31"/>
  <c r="QO69" i="31"/>
  <c r="HK69" i="31"/>
  <c r="RG69" i="31"/>
  <c r="IJ69" i="31"/>
  <c r="E69" i="31"/>
  <c r="JA69" i="31"/>
  <c r="V69" i="31"/>
  <c r="JR69" i="31"/>
  <c r="AM69" i="31"/>
  <c r="KI69" i="31"/>
  <c r="AV69" i="31"/>
  <c r="BL69" i="31"/>
  <c r="PY69" i="31"/>
  <c r="QX69" i="31"/>
  <c r="RW69" i="31"/>
  <c r="U69" i="31"/>
  <c r="AL69" i="31"/>
  <c r="BC69" i="31"/>
  <c r="AW69" i="31"/>
  <c r="CC69" i="31"/>
  <c r="DB69" i="31"/>
  <c r="EA69" i="31"/>
  <c r="EZ69" i="31"/>
  <c r="FQ69" i="31"/>
  <c r="GH69" i="31"/>
  <c r="GY69" i="31"/>
  <c r="FU69" i="31"/>
  <c r="HS69" i="31"/>
  <c r="JI69" i="31"/>
  <c r="NC69" i="31"/>
  <c r="CK69" i="31"/>
  <c r="DJ69" i="31"/>
  <c r="EI69" i="31"/>
  <c r="FH69" i="31"/>
  <c r="FY69" i="31"/>
  <c r="GP69" i="31"/>
  <c r="HG69" i="31"/>
  <c r="PX69" i="31"/>
  <c r="AI69" i="31"/>
  <c r="BY69" i="31"/>
  <c r="FS69" i="31"/>
  <c r="RN69" i="31"/>
  <c r="ET69" i="31"/>
  <c r="HP69" i="31"/>
  <c r="KH69" i="31"/>
  <c r="NW69" i="31"/>
  <c r="QU69" i="31"/>
  <c r="OE69" i="31"/>
  <c r="QL69" i="31"/>
  <c r="J69" i="31"/>
  <c r="HX69" i="31"/>
  <c r="JH69" i="31"/>
  <c r="KB69" i="31"/>
  <c r="DZ69" i="31"/>
  <c r="IQ69" i="31"/>
  <c r="T69" i="31"/>
  <c r="JP69" i="31"/>
  <c r="AK69" i="31"/>
  <c r="KG69" i="31"/>
  <c r="BB69" i="31"/>
  <c r="KX69" i="31"/>
  <c r="BS69" i="31"/>
  <c r="LO69" i="31"/>
  <c r="CZ69" i="31"/>
  <c r="NL69" i="31"/>
  <c r="R69" i="31"/>
  <c r="AQ69" i="31"/>
  <c r="BP69" i="31"/>
  <c r="CG69" i="31"/>
  <c r="CX69" i="31"/>
  <c r="DO69" i="31"/>
  <c r="CP69" i="31"/>
  <c r="EO69" i="31"/>
  <c r="FN69" i="31"/>
  <c r="GM69" i="31"/>
  <c r="HL69" i="31"/>
  <c r="IC69" i="31"/>
  <c r="IT69" i="31"/>
  <c r="JK69" i="31"/>
  <c r="KS69" i="31"/>
  <c r="MQ69" i="31"/>
  <c r="OG69" i="31"/>
  <c r="SA69" i="31"/>
  <c r="EW69" i="31"/>
  <c r="FV69" i="31"/>
  <c r="GU69" i="31"/>
  <c r="HT69" i="31"/>
  <c r="IK69" i="31"/>
  <c r="JB69" i="31"/>
  <c r="JS69" i="31"/>
  <c r="DI69" i="31"/>
  <c r="FG69" i="31"/>
  <c r="GW69" i="31"/>
  <c r="KQ69" i="31"/>
  <c r="QG69" i="31"/>
  <c r="MI69" i="31"/>
  <c r="OP69" i="31"/>
  <c r="GC69" i="31"/>
  <c r="JQ69" i="31"/>
  <c r="MX69" i="31"/>
  <c r="QD69" i="31"/>
  <c r="IR69" i="31"/>
  <c r="PD69" i="31"/>
  <c r="FB69" i="31"/>
  <c r="H69" i="31"/>
  <c r="AC69" i="31"/>
  <c r="CR69" i="31"/>
  <c r="HR69" i="31"/>
  <c r="JW69" i="31"/>
  <c r="AZ69" i="31"/>
  <c r="KV69" i="31"/>
  <c r="BQ69" i="31"/>
  <c r="LM69" i="31"/>
  <c r="CH69" i="31"/>
  <c r="MD69" i="31"/>
  <c r="CY69" i="31"/>
  <c r="MU69" i="31"/>
  <c r="AF69" i="31"/>
  <c r="BE69" i="31"/>
  <c r="CD69" i="31"/>
  <c r="DC69" i="31"/>
  <c r="EB69" i="31"/>
  <c r="ES69" i="31"/>
  <c r="FJ69" i="31"/>
  <c r="GA69" i="31"/>
  <c r="JT69" i="31"/>
  <c r="HA69" i="31"/>
  <c r="HZ69" i="31"/>
  <c r="IY69" i="31"/>
  <c r="JX69" i="31"/>
  <c r="KO69" i="31"/>
  <c r="LF69" i="31"/>
  <c r="LW69" i="31"/>
  <c r="PQ69" i="31"/>
  <c r="RO69" i="31"/>
  <c r="AD69" i="31"/>
  <c r="X69" i="31"/>
  <c r="HI69" i="31"/>
  <c r="IH69" i="31"/>
  <c r="JG69" i="31"/>
  <c r="KF69" i="31"/>
  <c r="KW69" i="31"/>
  <c r="LN69" i="31"/>
  <c r="ME69" i="31"/>
  <c r="IG69" i="31"/>
  <c r="KE69" i="31"/>
  <c r="LU69" i="31"/>
  <c r="PO69" i="31"/>
  <c r="GJ69" i="31"/>
  <c r="EC69" i="31"/>
  <c r="PG69" i="31"/>
  <c r="IA69" i="31"/>
  <c r="LY69" i="31"/>
  <c r="PM69" i="31"/>
  <c r="GT69" i="31"/>
  <c r="NF69" i="31"/>
  <c r="RC69" i="31"/>
  <c r="GK69" i="31"/>
  <c r="JY69" i="31"/>
  <c r="QN69" i="31"/>
  <c r="NV69" i="31"/>
  <c r="LC69" i="31"/>
  <c r="CF69" i="31"/>
  <c r="MB69" i="31"/>
  <c r="CW69" i="31"/>
  <c r="MS69" i="31"/>
  <c r="DN69" i="31"/>
  <c r="NJ69" i="31"/>
  <c r="EE69" i="31"/>
  <c r="OA69" i="31"/>
  <c r="MF69" i="31"/>
  <c r="DQ69" i="31"/>
  <c r="EP69" i="31"/>
  <c r="FO69" i="31"/>
  <c r="GN69" i="31"/>
  <c r="HE69" i="31"/>
  <c r="HV69" i="31"/>
  <c r="IM69" i="31"/>
  <c r="OJ69" i="31"/>
  <c r="JM69" i="31"/>
  <c r="KL69" i="31"/>
  <c r="LK69" i="31"/>
  <c r="MJ69" i="31"/>
  <c r="NA69" i="31"/>
  <c r="NR69" i="31"/>
  <c r="OI69" i="31"/>
  <c r="BV69" i="31"/>
  <c r="DT69" i="31"/>
  <c r="HN69" i="31"/>
  <c r="LX69" i="31"/>
  <c r="JU69" i="31"/>
  <c r="KT69" i="31"/>
  <c r="LS69" i="31"/>
  <c r="MR69" i="31"/>
  <c r="NI69" i="31"/>
  <c r="NZ69" i="31"/>
  <c r="OQ69" i="31"/>
  <c r="NE69" i="31"/>
  <c r="PC69" i="31"/>
  <c r="QS69" i="31"/>
  <c r="AT69" i="31"/>
  <c r="DL69" i="31"/>
  <c r="FK69" i="31"/>
  <c r="HB69" i="31"/>
  <c r="KY69" i="31"/>
  <c r="OV69" i="31"/>
  <c r="ML69" i="31"/>
  <c r="PU69" i="31"/>
  <c r="BH69" i="31"/>
  <c r="T18" i="17"/>
  <c r="AD18" i="17"/>
  <c r="X18" i="24"/>
  <c r="X12" i="24"/>
  <c r="X16" i="24"/>
  <c r="X28" i="24"/>
  <c r="X13" i="24"/>
  <c r="X27" i="24"/>
  <c r="X25" i="24"/>
  <c r="X26" i="24"/>
  <c r="X8" i="24"/>
  <c r="X14" i="24"/>
  <c r="X23" i="24"/>
  <c r="X9" i="24"/>
  <c r="X10" i="24"/>
  <c r="X20" i="24"/>
  <c r="X19" i="24"/>
  <c r="X21" i="24"/>
  <c r="X11" i="24"/>
  <c r="AD38" i="13"/>
  <c r="C69" i="30"/>
  <c r="C69" i="28"/>
  <c r="C98" i="30"/>
  <c r="C71" i="28"/>
  <c r="C72" i="28"/>
  <c r="C70" i="28"/>
  <c r="C68" i="28"/>
  <c r="DY68" i="30"/>
  <c r="FN68" i="30"/>
  <c r="GA68" i="30"/>
  <c r="LH68" i="30"/>
  <c r="LI68" i="30"/>
  <c r="JV68" i="30"/>
  <c r="HV68" i="30"/>
  <c r="CO68" i="30"/>
  <c r="PL68" i="30"/>
  <c r="KG68" i="30"/>
  <c r="JQ68" i="30"/>
  <c r="AY68" i="30"/>
  <c r="BK68" i="30"/>
  <c r="CS68" i="30"/>
  <c r="PO68" i="30"/>
  <c r="KJ68" i="30"/>
  <c r="GY68" i="30"/>
  <c r="DE68" i="30"/>
  <c r="HI68" i="30"/>
  <c r="FI68" i="30"/>
  <c r="DI68" i="30"/>
  <c r="BI68" i="30"/>
  <c r="I68" i="30"/>
  <c r="QS68" i="30"/>
  <c r="NJ68" i="30"/>
  <c r="CY68" i="30"/>
  <c r="OQ68" i="30"/>
  <c r="PX68" i="30"/>
  <c r="NE68" i="30"/>
  <c r="KD68" i="30"/>
  <c r="FU68" i="30"/>
  <c r="BT68" i="30"/>
  <c r="QZ68" i="30"/>
  <c r="NQ68" i="30"/>
  <c r="HP68" i="30"/>
  <c r="IY68" i="30"/>
  <c r="KA68" i="30"/>
  <c r="ND68" i="30"/>
  <c r="KK68" i="30"/>
  <c r="GD68" i="30"/>
  <c r="CC68" i="30"/>
  <c r="RG68" i="30"/>
  <c r="NX68" i="30"/>
  <c r="KW68" i="30"/>
  <c r="AP68" i="30"/>
  <c r="KY68" i="30"/>
  <c r="CN68" i="30"/>
  <c r="DX68" i="30"/>
  <c r="PH68" i="30"/>
  <c r="AN68" i="30"/>
  <c r="QL68" i="30"/>
  <c r="OC68" i="30"/>
  <c r="RP68" i="30"/>
  <c r="LX68" i="30"/>
  <c r="MP68" i="30"/>
  <c r="KX68" i="30"/>
  <c r="BB97" i="30"/>
  <c r="CA97" i="30"/>
  <c r="CZ97" i="30"/>
  <c r="DO97" i="30"/>
  <c r="EI97" i="30"/>
  <c r="EN97" i="30"/>
  <c r="FW97" i="30"/>
  <c r="HZ97" i="30"/>
  <c r="LG97" i="30"/>
  <c r="LV97" i="30"/>
  <c r="NJ97" i="30"/>
  <c r="NO97" i="30"/>
  <c r="QV97" i="30"/>
  <c r="CH68" i="30"/>
  <c r="NT68" i="30"/>
  <c r="MO68" i="30"/>
  <c r="LB68" i="30"/>
  <c r="JM68" i="30"/>
  <c r="EF68" i="30"/>
  <c r="QR68" i="30"/>
  <c r="LM68" i="30"/>
  <c r="RJ68" i="30"/>
  <c r="CE68" i="30"/>
  <c r="CQ68" i="30"/>
  <c r="EJ68" i="30"/>
  <c r="QU68" i="30"/>
  <c r="LP68" i="30"/>
  <c r="JK68" i="30"/>
  <c r="JT68" i="30"/>
  <c r="JJ68" i="30"/>
  <c r="HJ68" i="30"/>
  <c r="FJ68" i="30"/>
  <c r="DJ68" i="30"/>
  <c r="BJ68" i="30"/>
  <c r="J68" i="30"/>
  <c r="NR68" i="30"/>
  <c r="FK68" i="30"/>
  <c r="RC68" i="30"/>
  <c r="RT68" i="30"/>
  <c r="OS68" i="30"/>
  <c r="LR68" i="30"/>
  <c r="IG68" i="30"/>
  <c r="DU68" i="30"/>
  <c r="T68" i="30"/>
  <c r="PM68" i="30"/>
  <c r="BL68" i="30"/>
  <c r="AU68" i="30"/>
  <c r="MM68" i="30"/>
  <c r="OR68" i="30"/>
  <c r="LY68" i="30"/>
  <c r="IP68" i="30"/>
  <c r="ED68" i="30"/>
  <c r="AC68" i="30"/>
  <c r="PT68" i="30"/>
  <c r="MK68" i="30"/>
  <c r="PF68" i="30"/>
  <c r="CT68" i="30"/>
  <c r="LC68" i="30"/>
  <c r="IK68" i="30"/>
  <c r="EL68" i="30"/>
  <c r="JN68" i="30"/>
  <c r="EY68" i="30"/>
  <c r="CL68" i="30"/>
  <c r="HN68" i="30"/>
  <c r="EN68" i="30"/>
  <c r="FA68" i="30"/>
  <c r="AZ68" i="30"/>
  <c r="BL97" i="30"/>
  <c r="BQ97" i="30"/>
  <c r="CF97" i="30"/>
  <c r="ES97" i="30"/>
  <c r="FR97" i="30"/>
  <c r="IE97" i="30"/>
  <c r="IO97" i="30"/>
  <c r="JS97" i="30"/>
  <c r="MA97" i="30"/>
  <c r="MU97" i="30"/>
  <c r="NY97" i="30"/>
  <c r="OX97" i="30"/>
  <c r="RK97" i="30"/>
  <c r="HF68" i="30"/>
  <c r="OZ68" i="30"/>
  <c r="PA68" i="30"/>
  <c r="MH68" i="30"/>
  <c r="MA68" i="30"/>
  <c r="FV68" i="30"/>
  <c r="RX68" i="30"/>
  <c r="NY68" i="30"/>
  <c r="KH68" i="30"/>
  <c r="DK68" i="30"/>
  <c r="DW68" i="30"/>
  <c r="FZ68" i="30"/>
  <c r="SA68" i="30"/>
  <c r="AI68" i="30"/>
  <c r="FE68" i="30"/>
  <c r="MF68" i="30"/>
  <c r="LA68" i="30"/>
  <c r="JL68" i="30"/>
  <c r="HL68" i="30"/>
  <c r="FL68" i="30"/>
  <c r="DL68" i="30"/>
  <c r="OH68" i="30"/>
  <c r="OP68" i="30"/>
  <c r="HW68" i="30"/>
  <c r="BD68" i="30"/>
  <c r="BE68" i="30"/>
  <c r="QO68" i="30"/>
  <c r="NF68" i="30"/>
  <c r="KE68" i="30"/>
  <c r="GG68" i="30"/>
  <c r="BU68" i="30"/>
  <c r="RA68" i="30"/>
  <c r="BV68" i="30"/>
  <c r="DG68" i="30"/>
  <c r="OY68" i="30"/>
  <c r="QN68" i="30"/>
  <c r="NM68" i="30"/>
  <c r="KL68" i="30"/>
  <c r="GP68" i="30"/>
  <c r="CD68" i="30"/>
  <c r="RH68" i="30"/>
  <c r="OG68" i="30"/>
  <c r="KP68" i="30"/>
  <c r="NL68" i="30"/>
  <c r="RO68" i="30"/>
  <c r="D68" i="30"/>
  <c r="MG68" i="30"/>
  <c r="QB68" i="30"/>
  <c r="EE68" i="30"/>
  <c r="KT68" i="30"/>
  <c r="OO68" i="30"/>
  <c r="QA68" i="30"/>
  <c r="QC68" i="30"/>
  <c r="M68" i="30"/>
  <c r="DE97" i="30"/>
  <c r="FC97" i="30"/>
  <c r="GG97" i="30"/>
  <c r="GQ97" i="30"/>
  <c r="GV97" i="30"/>
  <c r="HF97" i="30"/>
  <c r="HP97" i="30"/>
  <c r="JD97" i="30"/>
  <c r="KR97" i="30"/>
  <c r="MZ97" i="30"/>
  <c r="OI97" i="30"/>
  <c r="PM97" i="30"/>
  <c r="RU97" i="30"/>
  <c r="NZ68" i="30"/>
  <c r="OA68" i="30"/>
  <c r="RL68" i="30"/>
  <c r="QG68" i="30"/>
  <c r="OT68" i="30"/>
  <c r="NG68" i="30"/>
  <c r="HM68" i="30"/>
  <c r="CF68" i="30"/>
  <c r="PE68" i="30"/>
  <c r="BA68" i="30"/>
  <c r="EQ68" i="30"/>
  <c r="FC68" i="30"/>
  <c r="HQ68" i="30"/>
  <c r="AS68" i="30"/>
  <c r="FG68" i="30"/>
  <c r="IL68" i="30"/>
  <c r="OB68" i="30"/>
  <c r="MW68" i="30"/>
  <c r="LJ68" i="30"/>
  <c r="JW68" i="30"/>
  <c r="HX68" i="30"/>
  <c r="HY68" i="30"/>
  <c r="MD68" i="30"/>
  <c r="BG68" i="30"/>
  <c r="V68" i="30"/>
  <c r="EK68" i="30"/>
  <c r="DF68" i="30"/>
  <c r="E68" i="30"/>
  <c r="PB68" i="30"/>
  <c r="LS68" i="30"/>
  <c r="IH68" i="30"/>
  <c r="EG68" i="30"/>
  <c r="CR68" i="30"/>
  <c r="QD68" i="30"/>
  <c r="FS68" i="30"/>
  <c r="RK68" i="30"/>
  <c r="N68" i="30"/>
  <c r="PI68" i="30"/>
  <c r="LZ68" i="30"/>
  <c r="IR68" i="30"/>
  <c r="EP68" i="30"/>
  <c r="AD68" i="30"/>
  <c r="PU68" i="30"/>
  <c r="HZ68" i="30"/>
  <c r="CK68" i="30"/>
  <c r="HB68" i="30"/>
  <c r="CM68" i="30"/>
  <c r="AK68" i="30"/>
  <c r="FB68" i="30"/>
  <c r="ET68" i="30"/>
  <c r="RN68" i="30"/>
  <c r="GJ68" i="30"/>
  <c r="JP68" i="30"/>
  <c r="IB68" i="30"/>
  <c r="AW97" i="30"/>
  <c r="DT97" i="30"/>
  <c r="GB97" i="30"/>
  <c r="HU97" i="30"/>
  <c r="JI97" i="30"/>
  <c r="JN97" i="30"/>
  <c r="KC97" i="30"/>
  <c r="PC97" i="30"/>
  <c r="QL97" i="30"/>
  <c r="QQ97" i="30"/>
  <c r="RA97" i="30"/>
  <c r="RP97" i="30"/>
  <c r="DC68" i="30"/>
  <c r="PG68" i="30"/>
  <c r="AJ68" i="30"/>
  <c r="RM68" i="30"/>
  <c r="PZ68" i="30"/>
  <c r="OM68" i="30"/>
  <c r="KN68" i="30"/>
  <c r="DV68" i="30"/>
  <c r="QK68" i="30"/>
  <c r="NB68" i="30"/>
  <c r="FW68" i="30"/>
  <c r="GI68" i="30"/>
  <c r="JH68" i="30"/>
  <c r="DZ68" i="30"/>
  <c r="HS68" i="30"/>
  <c r="LG68" i="30"/>
  <c r="PP68" i="30"/>
  <c r="OK68" i="30"/>
  <c r="MX68" i="30"/>
  <c r="LK68" i="30"/>
  <c r="LL68" i="30"/>
  <c r="JY68" i="30"/>
  <c r="ML68" i="30"/>
  <c r="DS68" i="30"/>
  <c r="DD68" i="30"/>
  <c r="HR68" i="30"/>
  <c r="FR68" i="30"/>
  <c r="BF68" i="30"/>
  <c r="QP68" i="30"/>
  <c r="NO68" i="30"/>
  <c r="KF68" i="30"/>
  <c r="GH68" i="30"/>
  <c r="U68" i="30"/>
  <c r="IV68" i="30"/>
  <c r="IE68" i="30"/>
  <c r="BN68" i="30"/>
  <c r="BP68" i="30"/>
  <c r="QW68" i="30"/>
  <c r="NV68" i="30"/>
  <c r="KM68" i="30"/>
  <c r="GR68" i="30"/>
  <c r="CP68" i="30"/>
  <c r="RI68" i="30"/>
  <c r="FD68" i="30"/>
  <c r="KS68" i="30"/>
  <c r="ON68" i="30"/>
  <c r="BS68" i="30"/>
  <c r="JA68" i="30"/>
  <c r="NA68" i="30"/>
  <c r="PW68" i="30"/>
  <c r="HA68" i="30"/>
  <c r="PN68" i="30"/>
  <c r="IZ68" i="30"/>
  <c r="AL68" i="30"/>
  <c r="AR97" i="30"/>
  <c r="BV97" i="30"/>
  <c r="CP97" i="30"/>
  <c r="CU97" i="30"/>
  <c r="FH97" i="30"/>
  <c r="HK97" i="30"/>
  <c r="KH97" i="30"/>
  <c r="KW97" i="30"/>
  <c r="LB97" i="30"/>
  <c r="MP97" i="30"/>
  <c r="QB97" i="30"/>
  <c r="GU68" i="30"/>
  <c r="RS68" i="30"/>
  <c r="DQ68" i="30"/>
  <c r="Z68" i="30"/>
  <c r="Q68" i="30"/>
  <c r="QY68" i="30"/>
  <c r="LT68" i="30"/>
  <c r="FM68" i="30"/>
  <c r="RQ68" i="30"/>
  <c r="ES68" i="30"/>
  <c r="HC68" i="30"/>
  <c r="HO68" i="30"/>
  <c r="LW68" i="30"/>
  <c r="FQ68" i="30"/>
  <c r="O68" i="30"/>
  <c r="NS68" i="30"/>
  <c r="RD68" i="30"/>
  <c r="PY68" i="30"/>
  <c r="OL68" i="30"/>
  <c r="OU68" i="30"/>
  <c r="NH68" i="30"/>
  <c r="LU68" i="30"/>
  <c r="HE68" i="30"/>
  <c r="GE68" i="30"/>
  <c r="GK68" i="30"/>
  <c r="KR68" i="30"/>
  <c r="HT68" i="30"/>
  <c r="DR68" i="30"/>
  <c r="F68" i="30"/>
  <c r="PC68" i="30"/>
  <c r="MB68" i="30"/>
  <c r="IJ68" i="30"/>
  <c r="AF68" i="30"/>
  <c r="BO68" i="30"/>
  <c r="AG68" i="30"/>
  <c r="EV68" i="30"/>
  <c r="EB68" i="30"/>
  <c r="P68" i="30"/>
  <c r="PJ68" i="30"/>
  <c r="MI68" i="30"/>
  <c r="IS68" i="30"/>
  <c r="ER68" i="30"/>
  <c r="JF68" i="30"/>
  <c r="AA68" i="30"/>
  <c r="RE68" i="30"/>
  <c r="DA68" i="30"/>
  <c r="BM68" i="30"/>
  <c r="PR68" i="30"/>
  <c r="LV68" i="30"/>
  <c r="JI68" i="30"/>
  <c r="OE68" i="30"/>
  <c r="LN68" i="30"/>
  <c r="MR68" i="30"/>
  <c r="JZ68" i="30"/>
  <c r="BG97" i="30"/>
  <c r="CK97" i="30"/>
  <c r="IJ97" i="30"/>
  <c r="IT97" i="30"/>
  <c r="MK97" i="30"/>
  <c r="NE97" i="30"/>
  <c r="ON97" i="30"/>
  <c r="PW97" i="30"/>
  <c r="QG97" i="30"/>
  <c r="CI68" i="30"/>
  <c r="GW68" i="30"/>
  <c r="FH68" i="30"/>
  <c r="DH68" i="30"/>
  <c r="CX68" i="30"/>
  <c r="H68" i="30"/>
  <c r="MZ68" i="30"/>
  <c r="HD68" i="30"/>
  <c r="FY68" i="30"/>
  <c r="PV68" i="30"/>
  <c r="II68" i="30"/>
  <c r="L68" i="30"/>
  <c r="NC68" i="30"/>
  <c r="HH68" i="30"/>
  <c r="CA68" i="30"/>
  <c r="QE68" i="30"/>
  <c r="AT68" i="30"/>
  <c r="RU68" i="30"/>
  <c r="RV68" i="30"/>
  <c r="QI68" i="30"/>
  <c r="OV68" i="30"/>
  <c r="NI68" i="30"/>
  <c r="EH68" i="30"/>
  <c r="IQ68" i="30"/>
  <c r="JR68" i="30"/>
  <c r="MV68" i="30"/>
  <c r="JU68" i="30"/>
  <c r="FT68" i="30"/>
  <c r="BR68" i="30"/>
  <c r="QQ68" i="30"/>
  <c r="NP68" i="30"/>
  <c r="KO68" i="30"/>
  <c r="OX68" i="30"/>
  <c r="EA68" i="30"/>
  <c r="DN68" i="30"/>
  <c r="IC68" i="30"/>
  <c r="GC68" i="30"/>
  <c r="CB68" i="30"/>
  <c r="QX68" i="30"/>
  <c r="NW68" i="30"/>
  <c r="KV68" i="30"/>
  <c r="GS68" i="30"/>
  <c r="DB68" i="30"/>
  <c r="G68" i="30"/>
  <c r="GZ68" i="30"/>
  <c r="LE68" i="30"/>
  <c r="NK68" i="30"/>
  <c r="EZ68" i="30"/>
  <c r="RR68" i="30"/>
  <c r="QV68" i="30"/>
  <c r="CZ68" i="30"/>
  <c r="CG68" i="30"/>
  <c r="GQ68" i="30"/>
  <c r="PQ68" i="30"/>
  <c r="DJ97" i="30"/>
  <c r="DY97" i="30"/>
  <c r="ED97" i="30"/>
  <c r="HA97" i="30"/>
  <c r="IY97" i="30"/>
  <c r="JX97" i="30"/>
  <c r="MF97" i="30"/>
  <c r="NT97" i="30"/>
  <c r="PR97" i="30"/>
  <c r="RF97" i="30"/>
  <c r="DO68" i="30"/>
  <c r="IN68" i="30"/>
  <c r="GX68" i="30"/>
  <c r="IF68" i="30"/>
  <c r="EO68" i="30"/>
  <c r="AX68" i="30"/>
  <c r="OF68" i="30"/>
  <c r="IT68" i="30"/>
  <c r="QT68" i="30"/>
  <c r="LF68" i="30"/>
  <c r="AE68" i="30"/>
  <c r="BB68" i="30"/>
  <c r="OI68" i="30"/>
  <c r="IX68" i="30"/>
  <c r="EM68" i="30"/>
  <c r="X68" i="30"/>
  <c r="CV68" i="30"/>
  <c r="CW68" i="30"/>
  <c r="AW68" i="30"/>
  <c r="RW68" i="30"/>
  <c r="QJ68" i="30"/>
  <c r="OW68" i="30"/>
  <c r="RZ68" i="30"/>
  <c r="AM68" i="30"/>
  <c r="ME68" i="30"/>
  <c r="OJ68" i="30"/>
  <c r="LQ68" i="30"/>
  <c r="HU68" i="30"/>
  <c r="DT68" i="30"/>
  <c r="R68" i="30"/>
  <c r="PD68" i="30"/>
  <c r="MC68" i="30"/>
  <c r="MT68" i="30"/>
  <c r="GM68" i="30"/>
  <c r="GV68" i="30"/>
  <c r="KZ68" i="30"/>
  <c r="ID68" i="30"/>
  <c r="EC68" i="30"/>
  <c r="AB68" i="30"/>
  <c r="PK68" i="30"/>
  <c r="MJ68" i="30"/>
  <c r="JE68" i="30"/>
  <c r="DM68" i="30"/>
  <c r="JC68" i="30"/>
  <c r="OD68" i="30"/>
  <c r="RY68" i="30"/>
  <c r="GB68" i="30"/>
  <c r="MQ68" i="30"/>
  <c r="RB68" i="30"/>
  <c r="GN68" i="30"/>
  <c r="LD68" i="30"/>
  <c r="HK68" i="30"/>
  <c r="Y68" i="30"/>
  <c r="JB68" i="30"/>
  <c r="EX97" i="30"/>
  <c r="FM97" i="30"/>
  <c r="GL97" i="30"/>
  <c r="KM97" i="30"/>
  <c r="LL97" i="30"/>
  <c r="LQ97" i="30"/>
  <c r="OD97" i="30"/>
  <c r="OS97" i="30"/>
  <c r="PH97" i="30"/>
  <c r="RZ97" i="30"/>
  <c r="GO68" i="30"/>
  <c r="EI68" i="30"/>
  <c r="AR68" i="30"/>
  <c r="BY68" i="30"/>
  <c r="IA68" i="30"/>
  <c r="NU68" i="30"/>
  <c r="GF68" i="30"/>
  <c r="BC68" i="30"/>
  <c r="KI68" i="30"/>
  <c r="BZ68" i="30"/>
  <c r="NN68" i="30"/>
  <c r="BW68" i="30"/>
  <c r="IM68" i="30"/>
  <c r="KB68" i="30"/>
  <c r="BQ68" i="30"/>
  <c r="DP68" i="30"/>
  <c r="JG68" i="30"/>
  <c r="QM68" i="30"/>
  <c r="KC68" i="30"/>
  <c r="LO68" i="30"/>
  <c r="K68" i="30"/>
  <c r="FP68" i="30"/>
  <c r="QF68" i="30"/>
  <c r="JS68" i="30"/>
  <c r="AH68" i="30"/>
  <c r="KU68" i="30"/>
  <c r="EU68" i="30"/>
  <c r="FF68" i="30"/>
  <c r="W68" i="30"/>
  <c r="IW68" i="30"/>
  <c r="RF68" i="30"/>
  <c r="FO68" i="30"/>
  <c r="MU68" i="30"/>
  <c r="AQ68" i="30"/>
  <c r="HG68" i="30"/>
  <c r="C67" i="28"/>
  <c r="C66" i="30"/>
  <c r="C66" i="28"/>
  <c r="T30" i="17"/>
  <c r="AB30" i="17"/>
  <c r="BB30" i="17" s="1"/>
  <c r="R9" i="15"/>
  <c r="AJ9" i="15" s="1"/>
  <c r="AB9" i="15"/>
  <c r="BB9" i="15" s="1"/>
  <c r="BB23" i="15" s="1"/>
  <c r="AY23" i="15" s="1"/>
  <c r="G63" i="10"/>
  <c r="W63" i="10" s="1"/>
  <c r="G28" i="13"/>
  <c r="U23" i="24"/>
  <c r="U14" i="24"/>
  <c r="AB21" i="5"/>
  <c r="BB21" i="5" s="1"/>
  <c r="E82" i="35" s="1"/>
  <c r="AD82" i="35" s="1"/>
  <c r="G52" i="10"/>
  <c r="U27" i="24"/>
  <c r="U20" i="24"/>
  <c r="U19" i="24"/>
  <c r="M22" i="5"/>
  <c r="O22" i="5" s="1"/>
  <c r="AB22" i="5"/>
  <c r="R31" i="17"/>
  <c r="AB31" i="17"/>
  <c r="BB31" i="17" s="1"/>
  <c r="U7" i="24"/>
  <c r="C87" i="35"/>
  <c r="AB87" i="35" s="1"/>
  <c r="BE116" i="11"/>
  <c r="AJ24" i="10"/>
  <c r="C95" i="35"/>
  <c r="AB95" i="35" s="1"/>
  <c r="C102" i="35"/>
  <c r="AB102" i="35" s="1"/>
  <c r="C89" i="35"/>
  <c r="AB89" i="35" s="1"/>
  <c r="C93" i="35"/>
  <c r="C97" i="35"/>
  <c r="AB97" i="35" s="1"/>
  <c r="C68" i="35"/>
  <c r="AB68" i="35" s="1"/>
  <c r="C81" i="35"/>
  <c r="AB81" i="35" s="1"/>
  <c r="C78" i="35"/>
  <c r="AB78" i="35" s="1"/>
  <c r="C86" i="35"/>
  <c r="AB86" i="35" s="1"/>
  <c r="C92" i="35"/>
  <c r="AB92" i="35" s="1"/>
  <c r="C91" i="35"/>
  <c r="AB91" i="35" s="1"/>
  <c r="C76" i="35"/>
  <c r="AB76" i="35" s="1"/>
  <c r="C85" i="35"/>
  <c r="AB85" i="35" s="1"/>
  <c r="C100" i="35"/>
  <c r="AB100" i="35" s="1"/>
  <c r="C79" i="35"/>
  <c r="AB79" i="35" s="1"/>
  <c r="C74" i="35"/>
  <c r="AB74" i="35" s="1"/>
  <c r="C96" i="35"/>
  <c r="AB96" i="35" s="1"/>
  <c r="C99" i="35"/>
  <c r="AB99" i="35" s="1"/>
  <c r="C69" i="35"/>
  <c r="AB69" i="35" s="1"/>
  <c r="C90" i="35"/>
  <c r="AB90" i="35" s="1"/>
  <c r="C71" i="35"/>
  <c r="AB71" i="35" s="1"/>
  <c r="C80" i="35"/>
  <c r="AB80" i="35" s="1"/>
  <c r="C83" i="35"/>
  <c r="AB83" i="35" s="1"/>
  <c r="C101" i="35"/>
  <c r="AB101" i="35" s="1"/>
  <c r="C104" i="35"/>
  <c r="AB104" i="35" s="1"/>
  <c r="C70" i="35"/>
  <c r="C73" i="35"/>
  <c r="AB73" i="35" s="1"/>
  <c r="C103" i="35"/>
  <c r="AB103" i="35" s="1"/>
  <c r="C98" i="35"/>
  <c r="AB98" i="35" s="1"/>
  <c r="C84" i="35"/>
  <c r="AB84" i="35" s="1"/>
  <c r="C77" i="35"/>
  <c r="AB77" i="35" s="1"/>
  <c r="C71" i="30"/>
  <c r="E99" i="35"/>
  <c r="AD99" i="35" s="1"/>
  <c r="E80" i="35"/>
  <c r="AD80" i="35" s="1"/>
  <c r="E83" i="35"/>
  <c r="AD83" i="35" s="1"/>
  <c r="E98" i="35"/>
  <c r="AD98" i="35" s="1"/>
  <c r="E85" i="35"/>
  <c r="AD85" i="35" s="1"/>
  <c r="E68" i="35"/>
  <c r="AD68" i="35" s="1"/>
  <c r="E81" i="35"/>
  <c r="AD81" i="35" s="1"/>
  <c r="E102" i="35"/>
  <c r="AD102" i="35" s="1"/>
  <c r="E69" i="35"/>
  <c r="AD69" i="35" s="1"/>
  <c r="E92" i="35"/>
  <c r="AD92" i="35" s="1"/>
  <c r="E84" i="35"/>
  <c r="AD84" i="35" s="1"/>
  <c r="E70" i="35"/>
  <c r="E95" i="35"/>
  <c r="AD95" i="35" s="1"/>
  <c r="E79" i="35"/>
  <c r="AD79" i="35" s="1"/>
  <c r="E104" i="35"/>
  <c r="AD104" i="35" s="1"/>
  <c r="E77" i="35"/>
  <c r="AD77" i="35" s="1"/>
  <c r="E89" i="35"/>
  <c r="AD89" i="35" s="1"/>
  <c r="E91" i="35"/>
  <c r="AD91" i="35" s="1"/>
  <c r="E97" i="35"/>
  <c r="AD97" i="35" s="1"/>
  <c r="E86" i="35"/>
  <c r="AD86" i="35" s="1"/>
  <c r="E71" i="35"/>
  <c r="AD71" i="35" s="1"/>
  <c r="E73" i="35"/>
  <c r="AD73" i="35" s="1"/>
  <c r="E90" i="35"/>
  <c r="AD90" i="35" s="1"/>
  <c r="E78" i="35"/>
  <c r="AD78" i="35" s="1"/>
  <c r="E103" i="35"/>
  <c r="AD103" i="35" s="1"/>
  <c r="E74" i="35"/>
  <c r="AD74" i="35" s="1"/>
  <c r="E76" i="35"/>
  <c r="AD76" i="35" s="1"/>
  <c r="E101" i="35"/>
  <c r="AD101" i="35" s="1"/>
  <c r="E93" i="35"/>
  <c r="E96" i="35"/>
  <c r="AD96" i="35" s="1"/>
  <c r="E100" i="35"/>
  <c r="AD100" i="35" s="1"/>
  <c r="T19" i="17"/>
  <c r="O19" i="17"/>
  <c r="F101" i="28"/>
  <c r="O31" i="17"/>
  <c r="F95" i="28"/>
  <c r="E105" i="28"/>
  <c r="F99" i="28"/>
  <c r="G79" i="28"/>
  <c r="AD32" i="14"/>
  <c r="O31" i="14"/>
  <c r="T31" i="14"/>
  <c r="AD30" i="14"/>
  <c r="O8" i="17"/>
  <c r="O15" i="17" s="1"/>
  <c r="M32" i="20"/>
  <c r="M30" i="20" s="1"/>
  <c r="C7" i="31" s="1"/>
  <c r="KQ53" i="31" s="1"/>
  <c r="O32" i="14"/>
  <c r="V32" i="20"/>
  <c r="M33" i="26"/>
  <c r="O9" i="14"/>
  <c r="T30" i="14"/>
  <c r="T9" i="14"/>
  <c r="AQ39" i="20"/>
  <c r="V10" i="26"/>
  <c r="V63" i="26" s="1"/>
  <c r="K18" i="26" s="1"/>
  <c r="AN10" i="26"/>
  <c r="S10" i="26"/>
  <c r="M32" i="26"/>
  <c r="S32" i="26"/>
  <c r="AN9" i="26"/>
  <c r="S9" i="26"/>
  <c r="AN11" i="26"/>
  <c r="S11" i="26"/>
  <c r="O30" i="17"/>
  <c r="T28" i="14"/>
  <c r="AD28" i="14"/>
  <c r="O28" i="14"/>
  <c r="C67" i="30"/>
  <c r="G56" i="28"/>
  <c r="IL56" i="28"/>
  <c r="BH56" i="28"/>
  <c r="OK56" i="28"/>
  <c r="CO56" i="28"/>
  <c r="AE56" i="28"/>
  <c r="EZ56" i="28"/>
  <c r="HT56" i="28"/>
  <c r="JS56" i="28"/>
  <c r="PC56" i="28"/>
  <c r="AH56" i="28"/>
  <c r="HI56" i="28"/>
  <c r="MC56" i="28"/>
  <c r="OD56" i="28"/>
  <c r="JJ56" i="28"/>
  <c r="AI56" i="28"/>
  <c r="OO56" i="28"/>
  <c r="RR56" i="28"/>
  <c r="DR56" i="28"/>
  <c r="KT56" i="28"/>
  <c r="EA56" i="28"/>
  <c r="HZ56" i="28"/>
  <c r="PR56" i="28"/>
  <c r="LM56" i="28"/>
  <c r="KN56" i="28"/>
  <c r="CD56" i="28"/>
  <c r="GR56" i="28"/>
  <c r="EX56" i="28"/>
  <c r="DE56" i="28"/>
  <c r="EP56" i="28"/>
  <c r="JY56" i="28"/>
  <c r="KE56" i="28"/>
  <c r="GK56" i="28"/>
  <c r="AM56" i="28"/>
  <c r="DP56" i="28"/>
  <c r="Q56" i="28"/>
  <c r="D56" i="28"/>
  <c r="KY56" i="28"/>
  <c r="EC56" i="28"/>
  <c r="EQ56" i="28"/>
  <c r="OR56" i="28"/>
  <c r="RD56" i="28"/>
  <c r="RS56" i="28"/>
  <c r="DS56" i="28"/>
  <c r="GJ56" i="28"/>
  <c r="RX56" i="28"/>
  <c r="NK56" i="28"/>
  <c r="CE56" i="28"/>
  <c r="PJ56" i="28"/>
  <c r="HC56" i="28"/>
  <c r="RL56" i="28"/>
  <c r="NF56" i="28"/>
  <c r="MH56" i="28"/>
  <c r="GO56" i="28"/>
  <c r="LW56" i="28"/>
  <c r="NE56" i="28"/>
  <c r="HS56" i="28"/>
  <c r="NZ56" i="28"/>
  <c r="DZ56" i="28"/>
  <c r="NI56" i="28"/>
  <c r="IY56" i="28"/>
  <c r="BM56" i="28"/>
  <c r="DH56" i="28"/>
  <c r="CS56" i="28"/>
  <c r="EG56" i="28"/>
  <c r="QH56" i="28"/>
  <c r="FT56" i="28"/>
  <c r="RE56" i="28"/>
  <c r="KX56" i="28"/>
  <c r="GH56" i="28"/>
  <c r="FF56" i="28"/>
  <c r="QO56" i="28"/>
  <c r="L56" i="28"/>
  <c r="PG56" i="28"/>
  <c r="MJ56" i="28"/>
  <c r="OS56" i="28"/>
  <c r="F56" i="28"/>
  <c r="JW56" i="28"/>
  <c r="OI56" i="28"/>
  <c r="P56" i="28"/>
  <c r="SA56" i="28"/>
  <c r="DO56" i="28"/>
  <c r="BU56" i="28"/>
  <c r="AS56" i="28"/>
  <c r="CZ56" i="28"/>
  <c r="KQ56" i="28"/>
  <c r="DV56" i="28"/>
  <c r="JH56" i="28"/>
  <c r="EU56" i="28"/>
  <c r="NB56" i="28"/>
  <c r="GQ56" i="28"/>
  <c r="FU56" i="28"/>
  <c r="MU56" i="28"/>
  <c r="HA56" i="28"/>
  <c r="RK56" i="28"/>
  <c r="LH56" i="28"/>
  <c r="IK56" i="28"/>
  <c r="PH56" i="28"/>
  <c r="RB56" i="28"/>
  <c r="CN56" i="28"/>
  <c r="JA56" i="28"/>
  <c r="QS56" i="28"/>
  <c r="T56" i="28"/>
  <c r="EL56" i="28"/>
  <c r="IT56" i="28"/>
  <c r="NO56" i="28"/>
  <c r="NN56" i="28"/>
  <c r="CJ56" i="28"/>
  <c r="RF56" i="28"/>
  <c r="NY56" i="28"/>
  <c r="NW56" i="28"/>
  <c r="Z56" i="28"/>
  <c r="HL56" i="28"/>
  <c r="R56" i="28"/>
  <c r="HU56" i="28"/>
  <c r="KH56" i="28"/>
  <c r="EH56" i="28"/>
  <c r="GW56" i="28"/>
  <c r="QT56" i="28"/>
  <c r="EF56" i="28"/>
  <c r="OV56" i="28"/>
  <c r="OM56" i="28"/>
  <c r="OH56" i="28"/>
  <c r="IF56" i="28"/>
  <c r="JN56" i="28"/>
  <c r="IO56" i="28"/>
  <c r="RI56" i="28"/>
  <c r="RA56" i="28"/>
  <c r="BC56" i="28"/>
  <c r="AW56" i="28"/>
  <c r="FJ56" i="28"/>
  <c r="KM56" i="28"/>
  <c r="IX56" i="28"/>
  <c r="DN56" i="28"/>
  <c r="RY56" i="28"/>
  <c r="HR56" i="28"/>
  <c r="JB56" i="28"/>
  <c r="BT56" i="28"/>
  <c r="FN56" i="28"/>
  <c r="HX56" i="28"/>
  <c r="NL56" i="28"/>
  <c r="AR56" i="28"/>
  <c r="BB56" i="28"/>
  <c r="OJ56" i="28"/>
  <c r="CU56" i="28"/>
  <c r="PV56" i="28"/>
  <c r="MY56" i="28"/>
  <c r="MS56" i="28"/>
  <c r="LO56" i="28"/>
  <c r="PA56" i="28"/>
  <c r="OZ56" i="28"/>
  <c r="MD56" i="28"/>
  <c r="FL56" i="28"/>
  <c r="DI56" i="28"/>
  <c r="OF56" i="28"/>
  <c r="BI56" i="28"/>
  <c r="M56" i="28"/>
  <c r="BZ56" i="28"/>
  <c r="LU56" i="28"/>
  <c r="CT56" i="28"/>
  <c r="PB56" i="28"/>
  <c r="DQ56" i="28"/>
  <c r="OE56" i="28"/>
  <c r="HM56" i="28"/>
  <c r="FI56" i="28"/>
  <c r="GI56" i="28"/>
  <c r="HW56" i="28"/>
  <c r="CK56" i="28"/>
  <c r="LT56" i="28"/>
  <c r="GT56" i="28"/>
  <c r="LC56" i="28"/>
  <c r="BR56" i="28"/>
  <c r="OQ56" i="28"/>
  <c r="U56" i="28"/>
  <c r="GS56" i="28"/>
  <c r="QL56" i="28"/>
  <c r="KP56" i="28"/>
  <c r="NC56" i="28"/>
  <c r="FZ56" i="28"/>
  <c r="GV56" i="28"/>
  <c r="PE56" i="28"/>
  <c r="JG56" i="28"/>
  <c r="BG56" i="28"/>
  <c r="PY56" i="28"/>
  <c r="HF56" i="28"/>
  <c r="J56" i="28"/>
  <c r="BO56" i="28"/>
  <c r="GM56" i="28"/>
  <c r="RC56" i="28"/>
  <c r="AX56" i="28"/>
  <c r="BD56" i="28"/>
  <c r="RM56" i="28"/>
  <c r="DU56" i="28"/>
  <c r="CB56" i="28"/>
  <c r="CA56" i="28"/>
  <c r="GD56" i="28"/>
  <c r="EJ56" i="28"/>
  <c r="PZ56" i="28"/>
  <c r="GE56" i="28"/>
  <c r="QB56" i="28"/>
  <c r="PP56" i="28"/>
  <c r="BW56" i="28"/>
  <c r="KB56" i="28"/>
  <c r="FY56" i="28"/>
  <c r="FD56" i="28"/>
  <c r="MK56" i="28"/>
  <c r="FQ56" i="28"/>
  <c r="DY56" i="28"/>
  <c r="RZ56" i="28"/>
  <c r="LG56" i="28"/>
  <c r="MA56" i="28"/>
  <c r="QM56" i="28"/>
  <c r="PL56" i="28"/>
  <c r="KS56" i="28"/>
  <c r="IN56" i="28"/>
  <c r="NJ56" i="28"/>
  <c r="EK56" i="28"/>
  <c r="W56" i="28"/>
  <c r="GF56" i="28"/>
  <c r="K56" i="28"/>
  <c r="EW56" i="28"/>
  <c r="NR56" i="28"/>
  <c r="DW56" i="28"/>
  <c r="ET56" i="28"/>
  <c r="ER56" i="28"/>
  <c r="GG56" i="28"/>
  <c r="HJ56" i="28"/>
  <c r="OL56" i="28"/>
  <c r="MX56" i="28"/>
  <c r="AV56" i="28"/>
  <c r="JE56" i="28"/>
  <c r="ON56" i="28"/>
  <c r="QX56" i="28"/>
  <c r="RN56" i="28"/>
  <c r="BL56" i="28"/>
  <c r="PO56" i="28"/>
  <c r="EM56" i="28"/>
  <c r="OA56" i="28"/>
  <c r="ED56" i="28"/>
  <c r="NQ56" i="28"/>
  <c r="GY56" i="28"/>
  <c r="OX56" i="28"/>
  <c r="MB56" i="28"/>
  <c r="HP56" i="28"/>
  <c r="FS56" i="28"/>
  <c r="ML56" i="28"/>
  <c r="MM56" i="28"/>
  <c r="JF56" i="28"/>
  <c r="CY56" i="28"/>
  <c r="LY56" i="28"/>
  <c r="AJ56" i="28"/>
  <c r="MZ56" i="28"/>
  <c r="MF56" i="28"/>
  <c r="OU56" i="28"/>
  <c r="NG56" i="28"/>
  <c r="MN56" i="28"/>
  <c r="KF56" i="28"/>
  <c r="LJ56" i="28"/>
  <c r="HE56" i="28"/>
  <c r="IH56" i="28"/>
  <c r="LK56" i="28"/>
  <c r="AU56" i="28"/>
  <c r="EI56" i="28"/>
  <c r="KR56" i="28"/>
  <c r="EY56" i="28"/>
  <c r="AF56" i="28"/>
  <c r="HV56" i="28"/>
  <c r="PX56" i="28"/>
  <c r="CH56" i="28"/>
  <c r="FR56" i="28"/>
  <c r="MI56" i="28"/>
  <c r="FW56" i="28"/>
  <c r="PS56" i="28"/>
  <c r="H56" i="28"/>
  <c r="FH56" i="28"/>
  <c r="GA56" i="28"/>
  <c r="IB56" i="28"/>
  <c r="CR56" i="28"/>
  <c r="IV56" i="28"/>
  <c r="RG56" i="28"/>
  <c r="IJ56" i="28"/>
  <c r="EO56" i="28"/>
  <c r="QJ56" i="28"/>
  <c r="NS56" i="28"/>
  <c r="QR56" i="28"/>
  <c r="QY56" i="28"/>
  <c r="BE56" i="28"/>
  <c r="DB56" i="28"/>
  <c r="OT56" i="28"/>
  <c r="QE56" i="28"/>
  <c r="QG56" i="28"/>
  <c r="RO56" i="28"/>
  <c r="AZ56" i="28"/>
  <c r="PW56" i="28"/>
  <c r="DX56" i="28"/>
  <c r="QQ56" i="28"/>
  <c r="QU56" i="28"/>
  <c r="FO56" i="28"/>
  <c r="FB56" i="28"/>
  <c r="QD56" i="28"/>
  <c r="CM56" i="28"/>
  <c r="ID56" i="28"/>
  <c r="MT56" i="28"/>
  <c r="LF56" i="28"/>
  <c r="NH56" i="28"/>
  <c r="V56" i="28"/>
  <c r="DC56" i="28"/>
  <c r="JL56" i="28"/>
  <c r="QP56" i="28"/>
  <c r="IC56" i="28"/>
  <c r="CX56" i="28"/>
  <c r="KV56" i="28"/>
  <c r="PF56" i="28"/>
  <c r="JT56" i="28"/>
  <c r="BS56" i="28"/>
  <c r="AP56" i="28"/>
  <c r="DG56" i="28"/>
  <c r="LS56" i="28"/>
  <c r="HY56" i="28"/>
  <c r="LX56" i="28"/>
  <c r="PT56" i="28"/>
  <c r="RW56" i="28"/>
  <c r="MG56" i="28"/>
  <c r="EE56" i="28"/>
  <c r="MW56" i="28"/>
  <c r="RU56" i="28"/>
  <c r="EV56" i="28"/>
  <c r="LQ56" i="28"/>
  <c r="DJ56" i="28"/>
  <c r="FG56" i="28"/>
  <c r="RT56" i="28"/>
  <c r="AO56" i="28"/>
  <c r="CQ56" i="28"/>
  <c r="FC56" i="28"/>
  <c r="JQ56" i="28"/>
  <c r="IQ56" i="28"/>
  <c r="AB56" i="28"/>
  <c r="AL56" i="28"/>
  <c r="KU56" i="28"/>
  <c r="IS56" i="28"/>
  <c r="KK56" i="28"/>
  <c r="LA56" i="28"/>
  <c r="CG56" i="28"/>
  <c r="NP56" i="28"/>
  <c r="AK56" i="28"/>
  <c r="KO56" i="28"/>
  <c r="S56" i="28"/>
  <c r="GN56" i="28"/>
  <c r="KA56" i="28"/>
  <c r="NM56" i="28"/>
  <c r="AQ56" i="28"/>
  <c r="PK56" i="28"/>
  <c r="GB56" i="28"/>
  <c r="HG56" i="28"/>
  <c r="FK56" i="28"/>
  <c r="GU56" i="28"/>
  <c r="KZ56" i="28"/>
  <c r="I56" i="28"/>
  <c r="JU56" i="28"/>
  <c r="OB56" i="28"/>
  <c r="QN56" i="28"/>
  <c r="RH56" i="28"/>
  <c r="PU56" i="28"/>
  <c r="BX56" i="28"/>
  <c r="PQ56" i="28"/>
  <c r="KD56" i="28"/>
  <c r="HH56" i="28"/>
  <c r="GZ56" i="28"/>
  <c r="PN56" i="28"/>
  <c r="RP56" i="28"/>
  <c r="BJ56" i="28"/>
  <c r="LP56" i="28"/>
  <c r="KC56" i="28"/>
  <c r="MR56" i="28"/>
  <c r="IZ56" i="28"/>
  <c r="BN56" i="28"/>
  <c r="OC56" i="28"/>
  <c r="JM56" i="28"/>
  <c r="AG56" i="28"/>
  <c r="FX56" i="28"/>
  <c r="MO56" i="28"/>
  <c r="EB56" i="28"/>
  <c r="BA56" i="28"/>
  <c r="HK56" i="28"/>
  <c r="AN56" i="28"/>
  <c r="FM56" i="28"/>
  <c r="FA56" i="28"/>
  <c r="CV56" i="28"/>
  <c r="OY56" i="28"/>
  <c r="NA56" i="28"/>
  <c r="QK56" i="28"/>
  <c r="QV56" i="28"/>
  <c r="JR56" i="28"/>
  <c r="DD56" i="28"/>
  <c r="Y56" i="28"/>
  <c r="BY56" i="28"/>
  <c r="AY56" i="28"/>
  <c r="KW56" i="28"/>
  <c r="PI56" i="28"/>
  <c r="JI56" i="28"/>
  <c r="LV56" i="28"/>
  <c r="DL56" i="28"/>
  <c r="EN56" i="28"/>
  <c r="GL56" i="28"/>
  <c r="GP56" i="28"/>
  <c r="AD56" i="28"/>
  <c r="HD56" i="28"/>
  <c r="NV56" i="28"/>
  <c r="QC56" i="28"/>
  <c r="IE56" i="28"/>
  <c r="QF56" i="28"/>
  <c r="LD56" i="28"/>
  <c r="FV56" i="28"/>
  <c r="PD56" i="28"/>
  <c r="KI56" i="28"/>
  <c r="IA56" i="28"/>
  <c r="ES56" i="28"/>
  <c r="II56" i="28"/>
  <c r="PM56" i="28"/>
  <c r="JP56" i="28"/>
  <c r="CW56" i="28"/>
  <c r="DM56" i="28"/>
  <c r="BK56" i="28"/>
  <c r="NU56" i="28"/>
  <c r="JV56" i="28"/>
  <c r="HO56" i="28"/>
  <c r="QW56" i="28"/>
  <c r="BV56" i="28"/>
  <c r="CI56" i="28"/>
  <c r="AC56" i="28"/>
  <c r="DK56" i="28"/>
  <c r="OP56" i="28"/>
  <c r="CL56" i="28"/>
  <c r="ND56" i="28"/>
  <c r="AT56" i="28"/>
  <c r="AA56" i="28"/>
  <c r="OG56" i="28"/>
  <c r="LE56" i="28"/>
  <c r="HN56" i="28"/>
  <c r="MQ56" i="28"/>
  <c r="FP56" i="28"/>
  <c r="HB56" i="28"/>
  <c r="O56" i="28"/>
  <c r="IG56" i="28"/>
  <c r="MV56" i="28"/>
  <c r="HQ56" i="28"/>
  <c r="E56" i="28"/>
  <c r="LI56" i="28"/>
  <c r="NT56" i="28"/>
  <c r="KL56" i="28"/>
  <c r="KJ56" i="28"/>
  <c r="LB56" i="28"/>
  <c r="JZ56" i="28"/>
  <c r="LZ56" i="28"/>
  <c r="IM56" i="28"/>
  <c r="JO56" i="28"/>
  <c r="RJ56" i="28"/>
  <c r="DF56" i="28"/>
  <c r="JD56" i="28"/>
  <c r="JK56" i="28"/>
  <c r="RQ56" i="28"/>
  <c r="RV56" i="28"/>
  <c r="CC56" i="28"/>
  <c r="IW56" i="28"/>
  <c r="JC56" i="28"/>
  <c r="LL56" i="28"/>
  <c r="LR56" i="28"/>
  <c r="GC56" i="28"/>
  <c r="DT56" i="28"/>
  <c r="CP56" i="28"/>
  <c r="QA56" i="28"/>
  <c r="X56" i="28"/>
  <c r="QI56" i="28"/>
  <c r="IP56" i="28"/>
  <c r="IR56" i="28"/>
  <c r="BQ56" i="28"/>
  <c r="ME56" i="28"/>
  <c r="FE56" i="28"/>
  <c r="JX56" i="28"/>
  <c r="N56" i="28"/>
  <c r="KG56" i="28"/>
  <c r="BP56" i="28"/>
  <c r="GX56" i="28"/>
  <c r="IU56" i="28"/>
  <c r="LN56" i="28"/>
  <c r="OW56" i="28"/>
  <c r="CF56" i="28"/>
  <c r="MP56" i="28"/>
  <c r="QZ56" i="28"/>
  <c r="DA56" i="28"/>
  <c r="BF56" i="28"/>
  <c r="U28" i="24"/>
  <c r="AL29" i="10"/>
  <c r="AM29" i="10" s="1"/>
  <c r="BD13" i="10"/>
  <c r="AM40" i="35" s="1"/>
  <c r="AQ40" i="35" s="1"/>
  <c r="AL13" i="10"/>
  <c r="V64" i="23"/>
  <c r="V62" i="23"/>
  <c r="V67" i="23"/>
  <c r="J76" i="23"/>
  <c r="V63" i="23"/>
  <c r="J80" i="23"/>
  <c r="V69" i="23"/>
  <c r="V59" i="23"/>
  <c r="V53" i="23"/>
  <c r="V60" i="23"/>
  <c r="J81" i="23"/>
  <c r="J79" i="23"/>
  <c r="V61" i="23"/>
  <c r="V68" i="23"/>
  <c r="V58" i="23"/>
  <c r="V55" i="23"/>
  <c r="J78" i="23"/>
  <c r="V54" i="23"/>
  <c r="J77" i="23"/>
  <c r="V66" i="23"/>
  <c r="V65" i="23"/>
  <c r="J82" i="23"/>
  <c r="V57" i="23"/>
  <c r="V70" i="23"/>
  <c r="V56" i="23"/>
  <c r="E2" i="29"/>
  <c r="AD8" i="14"/>
  <c r="O8" i="14"/>
  <c r="T8" i="14"/>
  <c r="O30" i="11"/>
  <c r="T30" i="11"/>
  <c r="AD30" i="11"/>
  <c r="H52" i="6"/>
  <c r="H59" i="6" s="1"/>
  <c r="BE14" i="13"/>
  <c r="H96" i="6"/>
  <c r="H67" i="6"/>
  <c r="H68" i="6" s="1"/>
  <c r="G96" i="6"/>
  <c r="G92" i="6"/>
  <c r="G93" i="6" s="1"/>
  <c r="G95" i="6"/>
  <c r="H80" i="6"/>
  <c r="H82" i="6" s="1"/>
  <c r="H85" i="6" s="1"/>
  <c r="AB49" i="13"/>
  <c r="Z51" i="13"/>
  <c r="AB51" i="13" s="1"/>
  <c r="H29" i="6"/>
  <c r="Z52" i="10" s="1"/>
  <c r="Z55" i="10"/>
  <c r="AB55" i="10" s="1"/>
  <c r="AD55" i="10" s="1"/>
  <c r="BE44" i="10"/>
  <c r="AB40" i="10" l="1"/>
  <c r="AV70" i="10"/>
  <c r="AA38" i="35"/>
  <c r="AD51" i="13"/>
  <c r="O8" i="16"/>
  <c r="Y8" i="16"/>
  <c r="AD9" i="16"/>
  <c r="Y9" i="16"/>
  <c r="M69" i="20"/>
  <c r="S69" i="20"/>
  <c r="P69" i="20"/>
  <c r="T37" i="17"/>
  <c r="Y37" i="17"/>
  <c r="AE10" i="26"/>
  <c r="P10" i="26"/>
  <c r="AE8" i="26"/>
  <c r="P8" i="26"/>
  <c r="Y72" i="11"/>
  <c r="T72" i="11"/>
  <c r="Y53" i="11"/>
  <c r="O53" i="11"/>
  <c r="T53" i="11"/>
  <c r="AD53" i="11"/>
  <c r="Y55" i="11"/>
  <c r="AD55" i="11"/>
  <c r="T55" i="11"/>
  <c r="O55" i="11"/>
  <c r="Y74" i="11"/>
  <c r="AD74" i="11"/>
  <c r="T74" i="11"/>
  <c r="O74" i="11"/>
  <c r="V39" i="20"/>
  <c r="P39" i="20"/>
  <c r="S39" i="20"/>
  <c r="S36" i="20" s="1"/>
  <c r="C8" i="38" s="1"/>
  <c r="AD37" i="35"/>
  <c r="AE37" i="35"/>
  <c r="AF37" i="35"/>
  <c r="AG37" i="35"/>
  <c r="AE39" i="35"/>
  <c r="AD39" i="35"/>
  <c r="AF39" i="35"/>
  <c r="AG39" i="35"/>
  <c r="AD23" i="35"/>
  <c r="AE23" i="35"/>
  <c r="AG23" i="35"/>
  <c r="AF23" i="35"/>
  <c r="AE41" i="35"/>
  <c r="AD41" i="35"/>
  <c r="AG41" i="35"/>
  <c r="AF41" i="35"/>
  <c r="AE34" i="35"/>
  <c r="AD34" i="35"/>
  <c r="AF34" i="35"/>
  <c r="AG34" i="35"/>
  <c r="AE24" i="35"/>
  <c r="AD24" i="35"/>
  <c r="AF24" i="35"/>
  <c r="AG24" i="35"/>
  <c r="AE31" i="35"/>
  <c r="AD31" i="35"/>
  <c r="AF31" i="35"/>
  <c r="AG31" i="35"/>
  <c r="AE35" i="35"/>
  <c r="AD35" i="35"/>
  <c r="AF35" i="35"/>
  <c r="AG35" i="35"/>
  <c r="AE29" i="35"/>
  <c r="AD29" i="35"/>
  <c r="AF29" i="35"/>
  <c r="AG29" i="35"/>
  <c r="AE36" i="35"/>
  <c r="AD36" i="35"/>
  <c r="AF36" i="35"/>
  <c r="AG36" i="35"/>
  <c r="AE28" i="35"/>
  <c r="AD28" i="35"/>
  <c r="AF28" i="35"/>
  <c r="AG28" i="35"/>
  <c r="AE25" i="35"/>
  <c r="AD25" i="35"/>
  <c r="AF25" i="35"/>
  <c r="AG25" i="35"/>
  <c r="AD40" i="35"/>
  <c r="AG40" i="35"/>
  <c r="AF40" i="35"/>
  <c r="AE22" i="35"/>
  <c r="AH22" i="35"/>
  <c r="AH46" i="35" s="1"/>
  <c r="AD22" i="35"/>
  <c r="AG22" i="35"/>
  <c r="AF22" i="35"/>
  <c r="AE27" i="35"/>
  <c r="AD27" i="35"/>
  <c r="AF27" i="35"/>
  <c r="AG27" i="35"/>
  <c r="AE26" i="35"/>
  <c r="AD26" i="35"/>
  <c r="AG26" i="35"/>
  <c r="AF26" i="35"/>
  <c r="AE33" i="35"/>
  <c r="AD33" i="35"/>
  <c r="AG33" i="35"/>
  <c r="AF33" i="35"/>
  <c r="AE42" i="35"/>
  <c r="AD42" i="35"/>
  <c r="AF42" i="35"/>
  <c r="AG42" i="35"/>
  <c r="AD44" i="35"/>
  <c r="AF44" i="35"/>
  <c r="AG44" i="35"/>
  <c r="AE44" i="35"/>
  <c r="AE43" i="35"/>
  <c r="AF43" i="35"/>
  <c r="AD43" i="35"/>
  <c r="AG43" i="35"/>
  <c r="Y48" i="11"/>
  <c r="Y66" i="11" s="1"/>
  <c r="T48" i="11"/>
  <c r="O48" i="11"/>
  <c r="AD48" i="11"/>
  <c r="Y49" i="11"/>
  <c r="T49" i="11"/>
  <c r="O49" i="11"/>
  <c r="AD49" i="11"/>
  <c r="Y31" i="11"/>
  <c r="O31" i="11"/>
  <c r="T31" i="11"/>
  <c r="AD31" i="11"/>
  <c r="Y93" i="11"/>
  <c r="O93" i="11"/>
  <c r="T93" i="11"/>
  <c r="AD93" i="11"/>
  <c r="AA32" i="35"/>
  <c r="AA30" i="35"/>
  <c r="G85" i="28"/>
  <c r="G96" i="28"/>
  <c r="G97" i="28"/>
  <c r="C98" i="38"/>
  <c r="C69" i="38"/>
  <c r="C66" i="38"/>
  <c r="C95" i="38"/>
  <c r="D105" i="38"/>
  <c r="O69" i="11"/>
  <c r="T73" i="11"/>
  <c r="AD69" i="11"/>
  <c r="O73" i="11"/>
  <c r="T69" i="11"/>
  <c r="AD73" i="11"/>
  <c r="T52" i="11"/>
  <c r="T71" i="11"/>
  <c r="AD52" i="11"/>
  <c r="AB28" i="13"/>
  <c r="W28" i="13"/>
  <c r="AD21" i="14"/>
  <c r="T92" i="11"/>
  <c r="O92" i="11"/>
  <c r="AD92" i="11"/>
  <c r="O52" i="11"/>
  <c r="T21" i="14"/>
  <c r="Y21" i="14"/>
  <c r="V31" i="20"/>
  <c r="V30" i="20" s="1"/>
  <c r="V34" i="20" s="1"/>
  <c r="AD18" i="13"/>
  <c r="Y18" i="13"/>
  <c r="AD53" i="13"/>
  <c r="Y53" i="13"/>
  <c r="LW56" i="31"/>
  <c r="AB56" i="31"/>
  <c r="HF56" i="31"/>
  <c r="QA56" i="31"/>
  <c r="S8" i="26"/>
  <c r="GU56" i="31"/>
  <c r="IO56" i="31"/>
  <c r="RV56" i="31"/>
  <c r="QS56" i="31"/>
  <c r="AN56" i="31"/>
  <c r="FA56" i="31"/>
  <c r="BA56" i="31"/>
  <c r="ES56" i="31"/>
  <c r="PF56" i="31"/>
  <c r="NJ56" i="31"/>
  <c r="LC56" i="31"/>
  <c r="CW56" i="31"/>
  <c r="IC56" i="31"/>
  <c r="QN56" i="31"/>
  <c r="W56" i="31"/>
  <c r="PZ56" i="31"/>
  <c r="O56" i="31"/>
  <c r="BY56" i="31"/>
  <c r="DH56" i="31"/>
  <c r="RZ56" i="31"/>
  <c r="IF56" i="31"/>
  <c r="GC56" i="31"/>
  <c r="E56" i="31"/>
  <c r="NX56" i="31"/>
  <c r="RR56" i="31"/>
  <c r="HU56" i="31"/>
  <c r="KL56" i="31"/>
  <c r="OU56" i="31"/>
  <c r="HK56" i="31"/>
  <c r="QE56" i="31"/>
  <c r="QR56" i="31"/>
  <c r="FF56" i="31"/>
  <c r="EP56" i="31"/>
  <c r="FT56" i="31"/>
  <c r="FO56" i="31"/>
  <c r="JP56" i="31"/>
  <c r="JB56" i="31"/>
  <c r="BX56" i="31"/>
  <c r="IH56" i="31"/>
  <c r="QX56" i="31"/>
  <c r="KR56" i="31"/>
  <c r="QI56" i="31"/>
  <c r="QZ56" i="31"/>
  <c r="EJ56" i="31"/>
  <c r="DO56" i="31"/>
  <c r="GN56" i="31"/>
  <c r="GO56" i="31"/>
  <c r="CU56" i="31"/>
  <c r="BG56" i="31"/>
  <c r="RL56" i="31"/>
  <c r="FL56" i="31"/>
  <c r="NE56" i="31"/>
  <c r="K56" i="31"/>
  <c r="AH31" i="20"/>
  <c r="AH107" i="20" s="1"/>
  <c r="Q53" i="20" s="1"/>
  <c r="S53" i="20" s="1"/>
  <c r="S49" i="20" s="1"/>
  <c r="S31" i="20"/>
  <c r="CG56" i="31"/>
  <c r="RJ56" i="31"/>
  <c r="HW56" i="31"/>
  <c r="HN56" i="31"/>
  <c r="NY56" i="31"/>
  <c r="MM56" i="31"/>
  <c r="CL56" i="31"/>
  <c r="KU56" i="31"/>
  <c r="RQ56" i="31"/>
  <c r="OA56" i="31"/>
  <c r="OI56" i="31"/>
  <c r="MN56" i="31"/>
  <c r="FY56" i="31"/>
  <c r="KF56" i="31"/>
  <c r="KE56" i="31"/>
  <c r="KJ56" i="31"/>
  <c r="DF56" i="31"/>
  <c r="FV56" i="31"/>
  <c r="P13" i="26"/>
  <c r="S13" i="26"/>
  <c r="M13" i="26"/>
  <c r="AE9" i="26"/>
  <c r="AE63" i="26" s="1"/>
  <c r="N18" i="26" s="1"/>
  <c r="P18" i="26" s="1"/>
  <c r="P22" i="26" s="1"/>
  <c r="P9" i="26"/>
  <c r="H75" i="6"/>
  <c r="H58" i="6"/>
  <c r="H54" i="6"/>
  <c r="H55" i="6"/>
  <c r="G52" i="6"/>
  <c r="O16" i="15"/>
  <c r="O28" i="11"/>
  <c r="AD28" i="11"/>
  <c r="T28" i="11"/>
  <c r="O9" i="15"/>
  <c r="T91" i="11"/>
  <c r="AD91" i="11"/>
  <c r="AD26" i="11"/>
  <c r="T26" i="11"/>
  <c r="O26" i="11"/>
  <c r="O91" i="11"/>
  <c r="AD72" i="11"/>
  <c r="O72" i="11"/>
  <c r="O32" i="11"/>
  <c r="AD27" i="11"/>
  <c r="T27" i="11"/>
  <c r="O27" i="11"/>
  <c r="Y24" i="24"/>
  <c r="Z24" i="24" s="1"/>
  <c r="E57" i="24" s="1"/>
  <c r="AD51" i="11"/>
  <c r="O52" i="14"/>
  <c r="O51" i="11"/>
  <c r="O33" i="11"/>
  <c r="T33" i="11"/>
  <c r="AD52" i="14"/>
  <c r="AD33" i="11"/>
  <c r="T51" i="11"/>
  <c r="AD47" i="13"/>
  <c r="Y27" i="17"/>
  <c r="AD29" i="11"/>
  <c r="T29" i="11"/>
  <c r="O29" i="11"/>
  <c r="BR56" i="31"/>
  <c r="DP56" i="31"/>
  <c r="MO56" i="31"/>
  <c r="GG56" i="31"/>
  <c r="KW56" i="31"/>
  <c r="KQ56" i="31"/>
  <c r="FB56" i="31"/>
  <c r="QO56" i="31"/>
  <c r="BU56" i="31"/>
  <c r="KV56" i="31"/>
  <c r="LF56" i="31"/>
  <c r="GK56" i="31"/>
  <c r="CV56" i="31"/>
  <c r="PD56" i="31"/>
  <c r="AR56" i="31"/>
  <c r="OG56" i="31"/>
  <c r="EB56" i="31"/>
  <c r="QG56" i="31"/>
  <c r="EV56" i="31"/>
  <c r="NZ56" i="31"/>
  <c r="OQ56" i="31"/>
  <c r="MY56" i="31"/>
  <c r="EU56" i="31"/>
  <c r="QP56" i="31"/>
  <c r="LS56" i="31"/>
  <c r="QB56" i="31"/>
  <c r="EM56" i="31"/>
  <c r="KZ56" i="31"/>
  <c r="NH56" i="31"/>
  <c r="LJ56" i="31"/>
  <c r="MG56" i="31"/>
  <c r="RA56" i="31"/>
  <c r="JM56" i="31"/>
  <c r="EX56" i="31"/>
  <c r="JI56" i="31"/>
  <c r="HT56" i="31"/>
  <c r="HV56" i="31"/>
  <c r="KA56" i="31"/>
  <c r="LK56" i="31"/>
  <c r="CK56" i="31"/>
  <c r="P56" i="31"/>
  <c r="JS56" i="31"/>
  <c r="RS56" i="31"/>
  <c r="GX56" i="31"/>
  <c r="OL56" i="31"/>
  <c r="FD56" i="31"/>
  <c r="IN56" i="31"/>
  <c r="HE56" i="31"/>
  <c r="GL56" i="31"/>
  <c r="JK56" i="31"/>
  <c r="KD56" i="31"/>
  <c r="GP56" i="31"/>
  <c r="PK56" i="31"/>
  <c r="MU56" i="31"/>
  <c r="QQ56" i="31"/>
  <c r="JZ56" i="31"/>
  <c r="DA56" i="31"/>
  <c r="FQ56" i="31"/>
  <c r="HS56" i="31"/>
  <c r="PS56" i="31"/>
  <c r="CF56" i="31"/>
  <c r="GS56" i="31"/>
  <c r="MI56" i="31"/>
  <c r="BD56" i="31"/>
  <c r="IP56" i="31"/>
  <c r="HH56" i="31"/>
  <c r="PV56" i="31"/>
  <c r="PC56" i="31"/>
  <c r="LM56" i="31"/>
  <c r="BV56" i="31"/>
  <c r="AG56" i="31"/>
  <c r="CS56" i="31"/>
  <c r="BQ56" i="31"/>
  <c r="KK56" i="31"/>
  <c r="NQ56" i="31"/>
  <c r="EI56" i="31"/>
  <c r="RU56" i="31"/>
  <c r="OO56" i="31"/>
  <c r="IU56" i="31"/>
  <c r="MT56" i="31"/>
  <c r="IW56" i="31"/>
  <c r="U56" i="31"/>
  <c r="F56" i="31"/>
  <c r="QW56" i="31"/>
  <c r="MQ56" i="31"/>
  <c r="BJ56" i="31"/>
  <c r="QT56" i="31"/>
  <c r="MZ56" i="31"/>
  <c r="BZ56" i="31"/>
  <c r="JT56" i="31"/>
  <c r="BC56" i="31"/>
  <c r="N56" i="31"/>
  <c r="X56" i="31"/>
  <c r="Y56" i="31"/>
  <c r="BH56" i="31"/>
  <c r="LA56" i="31"/>
  <c r="QL56" i="31"/>
  <c r="LG56" i="31"/>
  <c r="NI56" i="31"/>
  <c r="OW56" i="31"/>
  <c r="QM56" i="31"/>
  <c r="IS56" i="31"/>
  <c r="KI56" i="31"/>
  <c r="BE56" i="31"/>
  <c r="DN56" i="31"/>
  <c r="HY56" i="31"/>
  <c r="FU56" i="31"/>
  <c r="II56" i="31"/>
  <c r="NU56" i="31"/>
  <c r="KT56" i="31"/>
  <c r="EY56" i="31"/>
  <c r="OE56" i="31"/>
  <c r="CD56" i="31"/>
  <c r="PI56" i="31"/>
  <c r="GW56" i="31"/>
  <c r="HQ56" i="31"/>
  <c r="GA56" i="31"/>
  <c r="CY56" i="31"/>
  <c r="CN56" i="31"/>
  <c r="AA56" i="31"/>
  <c r="OD56" i="31"/>
  <c r="HM56" i="31"/>
  <c r="ML56" i="31"/>
  <c r="RB56" i="31"/>
  <c r="AF56" i="31"/>
  <c r="KG56" i="31"/>
  <c r="R56" i="31"/>
  <c r="JG56" i="31"/>
  <c r="CB56" i="31"/>
  <c r="OY56" i="31"/>
  <c r="FP56" i="31"/>
  <c r="EH56" i="31"/>
  <c r="RF56" i="31"/>
  <c r="QK56" i="31"/>
  <c r="MF56" i="31"/>
  <c r="SA56" i="31"/>
  <c r="AO56" i="31"/>
  <c r="DE56" i="31"/>
  <c r="FE56" i="31"/>
  <c r="CJ56" i="31"/>
  <c r="IZ56" i="31"/>
  <c r="JR56" i="31"/>
  <c r="IJ56" i="31"/>
  <c r="RP56" i="31"/>
  <c r="DD56" i="31"/>
  <c r="PN56" i="31"/>
  <c r="NG56" i="31"/>
  <c r="MK56" i="31"/>
  <c r="CC56" i="31"/>
  <c r="FJ56" i="31"/>
  <c r="AZ56" i="31"/>
  <c r="RY56" i="31"/>
  <c r="BW56" i="31"/>
  <c r="LU56" i="31"/>
  <c r="KP56" i="31"/>
  <c r="NL56" i="31"/>
  <c r="PG56" i="31"/>
  <c r="AM56" i="31"/>
  <c r="HL56" i="31"/>
  <c r="PM56" i="31"/>
  <c r="BT56" i="31"/>
  <c r="LI56" i="31"/>
  <c r="ER56" i="31"/>
  <c r="IL56" i="31"/>
  <c r="QH56" i="31"/>
  <c r="ET56" i="31"/>
  <c r="ED56" i="31"/>
  <c r="MR56" i="31"/>
  <c r="JL56" i="31"/>
  <c r="KY56" i="31"/>
  <c r="KO56" i="31"/>
  <c r="ID56" i="31"/>
  <c r="AS56" i="31"/>
  <c r="DT56" i="31"/>
  <c r="DZ56" i="31"/>
  <c r="PJ56" i="31"/>
  <c r="PR56" i="31"/>
  <c r="JW56" i="31"/>
  <c r="AI56" i="31"/>
  <c r="EK56" i="31"/>
  <c r="DR56" i="31"/>
  <c r="LR56" i="31"/>
  <c r="GY56" i="31"/>
  <c r="IM56" i="31"/>
  <c r="RE56" i="31"/>
  <c r="CI56" i="31"/>
  <c r="PH56" i="31"/>
  <c r="Z56" i="31"/>
  <c r="NM56" i="31"/>
  <c r="FM56" i="31"/>
  <c r="MD56" i="31"/>
  <c r="JV56" i="31"/>
  <c r="FI56" i="31"/>
  <c r="FW56" i="31"/>
  <c r="EG56" i="31"/>
  <c r="Q56" i="31"/>
  <c r="HA56" i="31"/>
  <c r="RD56" i="31"/>
  <c r="IE56" i="31"/>
  <c r="I56" i="31"/>
  <c r="OJ56" i="31"/>
  <c r="RI56" i="31"/>
  <c r="MA56" i="31"/>
  <c r="LD56" i="31"/>
  <c r="QD56" i="31"/>
  <c r="NK56" i="31"/>
  <c r="NA56" i="31"/>
  <c r="BB56" i="31"/>
  <c r="PY56" i="31"/>
  <c r="DG56" i="31"/>
  <c r="HO56" i="31"/>
  <c r="DS56" i="31"/>
  <c r="FH56" i="31"/>
  <c r="NV56" i="31"/>
  <c r="MS56" i="31"/>
  <c r="CP56" i="31"/>
  <c r="GF56" i="31"/>
  <c r="OF56" i="31"/>
  <c r="S56" i="31"/>
  <c r="BF56" i="31"/>
  <c r="MP56" i="31"/>
  <c r="PE56" i="31"/>
  <c r="FN56" i="31"/>
  <c r="EF56" i="31"/>
  <c r="M56" i="31"/>
  <c r="NP56" i="31"/>
  <c r="EO56" i="31"/>
  <c r="AH56" i="31"/>
  <c r="RW56" i="31"/>
  <c r="AW56" i="31"/>
  <c r="GM56" i="31"/>
  <c r="HI56" i="31"/>
  <c r="DM56" i="31"/>
  <c r="NO56" i="31"/>
  <c r="LO56" i="31"/>
  <c r="NF56" i="31"/>
  <c r="FK56" i="31"/>
  <c r="CH56" i="31"/>
  <c r="AE56" i="31"/>
  <c r="PU56" i="31"/>
  <c r="JA56" i="31"/>
  <c r="JQ56" i="31"/>
  <c r="MW56" i="31"/>
  <c r="BI56" i="31"/>
  <c r="BL56" i="31"/>
  <c r="FS56" i="31"/>
  <c r="HZ56" i="31"/>
  <c r="GR56" i="31"/>
  <c r="PW56" i="31"/>
  <c r="OZ56" i="31"/>
  <c r="OV56" i="31"/>
  <c r="BS56" i="31"/>
  <c r="IR56" i="31"/>
  <c r="NR56" i="31"/>
  <c r="NC56" i="31"/>
  <c r="AX56" i="31"/>
  <c r="KH56" i="31"/>
  <c r="HD56" i="31"/>
  <c r="GB56" i="31"/>
  <c r="G56" i="31"/>
  <c r="OB56" i="31"/>
  <c r="T56" i="31"/>
  <c r="JN56" i="31"/>
  <c r="EW56" i="31"/>
  <c r="GE56" i="31"/>
  <c r="GV56" i="31"/>
  <c r="KS56" i="31"/>
  <c r="CE56" i="31"/>
  <c r="DL56" i="31"/>
  <c r="GI56" i="31"/>
  <c r="PB56" i="31"/>
  <c r="NB56" i="31"/>
  <c r="AV56" i="31"/>
  <c r="QF56" i="31"/>
  <c r="JF56" i="31"/>
  <c r="AP56" i="31"/>
  <c r="J56" i="31"/>
  <c r="OM56" i="31"/>
  <c r="DY56" i="31"/>
  <c r="MV56" i="31"/>
  <c r="EL56" i="31"/>
  <c r="JC56" i="31"/>
  <c r="IG56" i="31"/>
  <c r="RM56" i="31"/>
  <c r="GJ56" i="31"/>
  <c r="CO56" i="31"/>
  <c r="FG56" i="31"/>
  <c r="HB56" i="31"/>
  <c r="CT56" i="31"/>
  <c r="JU56" i="31"/>
  <c r="PO56" i="31"/>
  <c r="HX56" i="31"/>
  <c r="IX56" i="31"/>
  <c r="DW56" i="31"/>
  <c r="EE56" i="31"/>
  <c r="AD56" i="31"/>
  <c r="LL56" i="31"/>
  <c r="FX56" i="31"/>
  <c r="DC56" i="31"/>
  <c r="RN56" i="31"/>
  <c r="RO56" i="31"/>
  <c r="JH56" i="31"/>
  <c r="OK56" i="31"/>
  <c r="D56" i="31"/>
  <c r="CX56" i="31"/>
  <c r="PA56" i="31"/>
  <c r="ON56" i="31"/>
  <c r="QC56" i="31"/>
  <c r="GH56" i="31"/>
  <c r="JX56" i="31"/>
  <c r="DI56" i="31"/>
  <c r="PL56" i="31"/>
  <c r="QJ56" i="31"/>
  <c r="IQ56" i="31"/>
  <c r="IA56" i="31"/>
  <c r="PT56" i="31"/>
  <c r="MC56" i="31"/>
  <c r="RK56" i="31"/>
  <c r="BO56" i="31"/>
  <c r="KX56" i="31"/>
  <c r="IV56" i="31"/>
  <c r="HC56" i="31"/>
  <c r="HJ56" i="31"/>
  <c r="HP56" i="31"/>
  <c r="PP56" i="31"/>
  <c r="BK56" i="31"/>
  <c r="AJ56" i="31"/>
  <c r="DJ56" i="31"/>
  <c r="GD56" i="31"/>
  <c r="DQ56" i="31"/>
  <c r="GQ56" i="31"/>
  <c r="JO56" i="31"/>
  <c r="JD56" i="31"/>
  <c r="EN56" i="31"/>
  <c r="H56" i="31"/>
  <c r="EQ56" i="31"/>
  <c r="AT56" i="31"/>
  <c r="OT56" i="31"/>
  <c r="MJ56" i="31"/>
  <c r="PQ56" i="31"/>
  <c r="IK56" i="31"/>
  <c r="LB56" i="31"/>
  <c r="RX56" i="31"/>
  <c r="ME56" i="31"/>
  <c r="LT56" i="31"/>
  <c r="JJ56" i="31"/>
  <c r="EC56" i="31"/>
  <c r="CA56" i="31"/>
  <c r="KM56" i="31"/>
  <c r="OP56" i="31"/>
  <c r="DB56" i="31"/>
  <c r="AL56" i="31"/>
  <c r="AK56" i="31"/>
  <c r="MB56" i="31"/>
  <c r="NN56" i="31"/>
  <c r="NT56" i="31"/>
  <c r="JE56" i="31"/>
  <c r="IB56" i="31"/>
  <c r="OC56" i="31"/>
  <c r="DK56" i="31"/>
  <c r="OH56" i="31"/>
  <c r="KN56" i="31"/>
  <c r="LE56" i="31"/>
  <c r="KB56" i="31"/>
  <c r="AU56" i="31"/>
  <c r="GZ56" i="31"/>
  <c r="LZ56" i="31"/>
  <c r="PX56" i="31"/>
  <c r="KC56" i="31"/>
  <c r="FC56" i="31"/>
  <c r="L56" i="31"/>
  <c r="DU56" i="31"/>
  <c r="BP56" i="31"/>
  <c r="NW56" i="31"/>
  <c r="LV56" i="31"/>
  <c r="AC56" i="31"/>
  <c r="FR56" i="31"/>
  <c r="AY56" i="31"/>
  <c r="BM56" i="31"/>
  <c r="FZ56" i="31"/>
  <c r="HR56" i="31"/>
  <c r="ND56" i="31"/>
  <c r="MX56" i="31"/>
  <c r="RC56" i="31"/>
  <c r="LQ56" i="31"/>
  <c r="QV56" i="31"/>
  <c r="DX56" i="31"/>
  <c r="QY56" i="31"/>
  <c r="EZ56" i="31"/>
  <c r="JY56" i="31"/>
  <c r="LY56" i="31"/>
  <c r="QU56" i="31"/>
  <c r="CQ56" i="31"/>
  <c r="CM56" i="31"/>
  <c r="EA56" i="31"/>
  <c r="BN56" i="31"/>
  <c r="LP56" i="31"/>
  <c r="RH56" i="31"/>
  <c r="DV56" i="31"/>
  <c r="IY56" i="31"/>
  <c r="LN56" i="31"/>
  <c r="OX56" i="31"/>
  <c r="NS56" i="31"/>
  <c r="IT56" i="31"/>
  <c r="AQ56" i="31"/>
  <c r="CZ56" i="31"/>
  <c r="V56" i="31"/>
  <c r="MH56" i="31"/>
  <c r="LX56" i="31"/>
  <c r="RG56" i="31"/>
  <c r="CR56" i="31"/>
  <c r="RT56" i="31"/>
  <c r="GT56" i="31"/>
  <c r="OS56" i="31"/>
  <c r="HG56" i="31"/>
  <c r="Y22" i="5"/>
  <c r="AS22" i="5"/>
  <c r="P33" i="26"/>
  <c r="P41" i="26" s="1"/>
  <c r="C9" i="30"/>
  <c r="Y30" i="17"/>
  <c r="Y38" i="17" s="1"/>
  <c r="AS30" i="17"/>
  <c r="Y32" i="11"/>
  <c r="T51" i="13"/>
  <c r="Y63" i="10"/>
  <c r="AS63" i="10"/>
  <c r="Y21" i="5"/>
  <c r="Y26" i="5" s="1"/>
  <c r="Y45" i="5" s="1"/>
  <c r="E10" i="1" s="1"/>
  <c r="AS21" i="5"/>
  <c r="P63" i="20"/>
  <c r="C64" i="30"/>
  <c r="C73" i="31"/>
  <c r="BK67" i="31"/>
  <c r="CK67" i="31"/>
  <c r="S67" i="31"/>
  <c r="RU67" i="31"/>
  <c r="CY67" i="31"/>
  <c r="DY67" i="31"/>
  <c r="BG67" i="31"/>
  <c r="CN67" i="31"/>
  <c r="EM67" i="31"/>
  <c r="FM67" i="31"/>
  <c r="EI67" i="31"/>
  <c r="FG67" i="31"/>
  <c r="RM67" i="31"/>
  <c r="JJ67" i="31"/>
  <c r="KG67" i="31"/>
  <c r="LD67" i="31"/>
  <c r="LV67" i="31"/>
  <c r="CQ67" i="31"/>
  <c r="DQ67" i="31"/>
  <c r="AQ67" i="31"/>
  <c r="BX67" i="31"/>
  <c r="EE67" i="31"/>
  <c r="FE67" i="31"/>
  <c r="DS67" i="31"/>
  <c r="EV67" i="31"/>
  <c r="FS67" i="31"/>
  <c r="GS67" i="31"/>
  <c r="FZ67" i="31"/>
  <c r="GW67" i="31"/>
  <c r="HH67" i="31"/>
  <c r="LB67" i="31"/>
  <c r="LT67" i="31"/>
  <c r="MK67" i="31"/>
  <c r="NB67" i="31"/>
  <c r="NS67" i="31"/>
  <c r="DW67" i="31"/>
  <c r="EW67" i="31"/>
  <c r="DC67" i="31"/>
  <c r="EJ67" i="31"/>
  <c r="FK67" i="31"/>
  <c r="GK67" i="31"/>
  <c r="FP67" i="31"/>
  <c r="GM67" i="31"/>
  <c r="GY67" i="31"/>
  <c r="HY67" i="31"/>
  <c r="HR67" i="31"/>
  <c r="BJ67" i="31"/>
  <c r="JT67" i="31"/>
  <c r="MI67" i="31"/>
  <c r="MZ67" i="31"/>
  <c r="NQ67" i="31"/>
  <c r="OH67" i="31"/>
  <c r="OY67" i="31"/>
  <c r="FC67" i="31"/>
  <c r="GC67" i="31"/>
  <c r="FF67" i="31"/>
  <c r="GB67" i="31"/>
  <c r="GQ67" i="31"/>
  <c r="HQ67" i="31"/>
  <c r="HF67" i="31"/>
  <c r="IC67" i="31"/>
  <c r="IE67" i="31"/>
  <c r="JE67" i="31"/>
  <c r="JH67" i="31"/>
  <c r="BC67" i="31"/>
  <c r="LJ67" i="31"/>
  <c r="NO67" i="31"/>
  <c r="OF67" i="31"/>
  <c r="OW67" i="31"/>
  <c r="PN67" i="31"/>
  <c r="F67" i="31"/>
  <c r="IU67" i="31"/>
  <c r="JU67" i="31"/>
  <c r="KD67" i="31"/>
  <c r="AT67" i="31"/>
  <c r="KI67" i="31"/>
  <c r="J67" i="31"/>
  <c r="LY67" i="31"/>
  <c r="CH67" i="31"/>
  <c r="P67" i="31"/>
  <c r="AX67" i="31"/>
  <c r="NM67" i="31"/>
  <c r="CC67" i="31"/>
  <c r="PB67" i="31"/>
  <c r="RG67" i="31"/>
  <c r="RX67" i="31"/>
  <c r="AZ67" i="31"/>
  <c r="CG67" i="31"/>
  <c r="AL67" i="31"/>
  <c r="HI67" i="31"/>
  <c r="PI67" i="31"/>
  <c r="AN67" i="31"/>
  <c r="KN67" i="31"/>
  <c r="DG67" i="31"/>
  <c r="EP67" i="31"/>
  <c r="HA67" i="31"/>
  <c r="OU67" i="31"/>
  <c r="HV67" i="31"/>
  <c r="GH67" i="31"/>
  <c r="NL67" i="31"/>
  <c r="CM67" i="31"/>
  <c r="GE67" i="31"/>
  <c r="HX67" i="31"/>
  <c r="HP67" i="31"/>
  <c r="L67" i="31"/>
  <c r="EX67" i="31"/>
  <c r="FT67" i="31"/>
  <c r="GP67" i="31"/>
  <c r="HM67" i="31"/>
  <c r="IJ67" i="31"/>
  <c r="EF67" i="31"/>
  <c r="DT67" i="31"/>
  <c r="LC67" i="31"/>
  <c r="ML67" i="31"/>
  <c r="AK67" i="31"/>
  <c r="EA67" i="31"/>
  <c r="D67" i="31"/>
  <c r="MC67" i="31"/>
  <c r="KZ67" i="31"/>
  <c r="ET67" i="31"/>
  <c r="II67" i="31"/>
  <c r="IF67" i="31"/>
  <c r="BR67" i="31"/>
  <c r="IO67" i="31"/>
  <c r="QO67" i="31"/>
  <c r="AG67" i="31"/>
  <c r="NE67" i="31"/>
  <c r="JK67" i="31"/>
  <c r="AI67" i="31"/>
  <c r="Z67" i="31"/>
  <c r="QA67" i="31"/>
  <c r="JN67" i="31"/>
  <c r="HZ67" i="31"/>
  <c r="ES67" i="31"/>
  <c r="PA67" i="31"/>
  <c r="JL67" i="31"/>
  <c r="LE67" i="31"/>
  <c r="LH67" i="31"/>
  <c r="IB67" i="31"/>
  <c r="GN67" i="31"/>
  <c r="HK67" i="31"/>
  <c r="IH67" i="31"/>
  <c r="JD67" i="31"/>
  <c r="JZ67" i="31"/>
  <c r="PX67" i="31"/>
  <c r="KO67" i="31"/>
  <c r="NP67" i="31"/>
  <c r="OX67" i="31"/>
  <c r="FO67" i="31"/>
  <c r="KT67" i="31"/>
  <c r="JS67" i="31"/>
  <c r="RA67" i="31"/>
  <c r="HJ67" i="31"/>
  <c r="JI67" i="31"/>
  <c r="NZ67" i="31"/>
  <c r="BO67" i="31"/>
  <c r="CX67" i="31"/>
  <c r="LA67" i="31"/>
  <c r="HS67" i="31"/>
  <c r="BM67" i="31"/>
  <c r="OK67" i="31"/>
  <c r="KQ67" i="31"/>
  <c r="BW67" i="31"/>
  <c r="K67" i="31"/>
  <c r="AV67" i="31"/>
  <c r="QC67" i="31"/>
  <c r="JP67" i="31"/>
  <c r="QF67" i="31"/>
  <c r="IY67" i="31"/>
  <c r="MJ67" i="31"/>
  <c r="NR67" i="31"/>
  <c r="OB67" i="31"/>
  <c r="NU67" i="31"/>
  <c r="ID67" i="31"/>
  <c r="JA67" i="31"/>
  <c r="JX67" i="31"/>
  <c r="KU67" i="31"/>
  <c r="LO67" i="31"/>
  <c r="IA67" i="31"/>
  <c r="NF67" i="31"/>
  <c r="QB67" i="31"/>
  <c r="RJ67" i="31"/>
  <c r="EU67" i="31"/>
  <c r="PU67" i="31"/>
  <c r="ED67" i="31"/>
  <c r="AH67" i="31"/>
  <c r="N67" i="31"/>
  <c r="CS67" i="31"/>
  <c r="PQ67" i="31"/>
  <c r="I67" i="31"/>
  <c r="KX67" i="31"/>
  <c r="GL67" i="31"/>
  <c r="DH67" i="31"/>
  <c r="RI67" i="31"/>
  <c r="LF67" i="31"/>
  <c r="IK67" i="31"/>
  <c r="LZ67" i="31"/>
  <c r="OV67" i="31"/>
  <c r="QD67" i="31"/>
  <c r="QP67" i="31"/>
  <c r="BH67" i="31"/>
  <c r="JV67" i="31"/>
  <c r="KR67" i="31"/>
  <c r="LM67" i="31"/>
  <c r="MD67" i="31"/>
  <c r="MU67" i="31"/>
  <c r="RN67" i="31"/>
  <c r="PR67" i="31"/>
  <c r="AY67" i="31"/>
  <c r="DM67" i="31"/>
  <c r="KS67" i="31"/>
  <c r="FA67" i="31"/>
  <c r="AE67" i="31"/>
  <c r="BN67" i="31"/>
  <c r="BZ67" i="31"/>
  <c r="IW67" i="31"/>
  <c r="QW67" i="31"/>
  <c r="AO67" i="31"/>
  <c r="MG67" i="31"/>
  <c r="MO67" i="31"/>
  <c r="FI67" i="31"/>
  <c r="DL67" i="31"/>
  <c r="MM67" i="31"/>
  <c r="RT67" i="31"/>
  <c r="OL67" i="31"/>
  <c r="RH67" i="31"/>
  <c r="BA67" i="31"/>
  <c r="BT67" i="31"/>
  <c r="IN67" i="31"/>
  <c r="LK67" i="31"/>
  <c r="MB67" i="31"/>
  <c r="MS67" i="31"/>
  <c r="NJ67" i="31"/>
  <c r="OA67" i="31"/>
  <c r="LP67" i="31"/>
  <c r="DE67" i="31"/>
  <c r="FJ67" i="31"/>
  <c r="HD67" i="31"/>
  <c r="QG67" i="31"/>
  <c r="LN67" i="31"/>
  <c r="NN67" i="31"/>
  <c r="RR67" i="31"/>
  <c r="JB67" i="31"/>
  <c r="MA67" i="31"/>
  <c r="OQ67" i="31"/>
  <c r="EC67" i="31"/>
  <c r="KA67" i="31"/>
  <c r="GV67" i="31"/>
  <c r="AM67" i="31"/>
  <c r="BV67" i="31"/>
  <c r="BB67" i="31"/>
  <c r="EG67" i="31"/>
  <c r="RE67" i="31"/>
  <c r="QH67" i="31"/>
  <c r="PL67" i="31"/>
  <c r="IS67" i="31"/>
  <c r="GJ67" i="31"/>
  <c r="OR67" i="31"/>
  <c r="IP67" i="31"/>
  <c r="KH67" i="31"/>
  <c r="LW67" i="31"/>
  <c r="HG67" i="31"/>
  <c r="MX67" i="31"/>
  <c r="PC67" i="31"/>
  <c r="PT67" i="31"/>
  <c r="QK67" i="31"/>
  <c r="RB67" i="31"/>
  <c r="RS67" i="31"/>
  <c r="DV67" i="31"/>
  <c r="MY67" i="31"/>
  <c r="OG67" i="31"/>
  <c r="PO67" i="31"/>
  <c r="IZ67" i="31"/>
  <c r="ME67" i="31"/>
  <c r="PS67" i="31"/>
  <c r="CJ67" i="31"/>
  <c r="KV67" i="31"/>
  <c r="MR67" i="31"/>
  <c r="QN67" i="31"/>
  <c r="Y67" i="31"/>
  <c r="MW67" i="31"/>
  <c r="JC67" i="31"/>
  <c r="AA67" i="31"/>
  <c r="AU67" i="31"/>
  <c r="CD67" i="31"/>
  <c r="GA67" i="31"/>
  <c r="GD67" i="31"/>
  <c r="EN67" i="31"/>
  <c r="RZ67" i="31"/>
  <c r="HE67" i="31"/>
  <c r="Q67" i="31"/>
  <c r="QQ67" i="31"/>
  <c r="RY67" i="31"/>
  <c r="MN67" i="31"/>
  <c r="IG67" i="31"/>
  <c r="T67" i="31"/>
  <c r="BL67" i="31"/>
  <c r="CU67" i="31"/>
  <c r="EB67" i="31"/>
  <c r="FB67" i="31"/>
  <c r="PH67" i="31"/>
  <c r="CL67" i="31"/>
  <c r="EL67" i="31"/>
  <c r="GG67" i="31"/>
  <c r="ND67" i="31"/>
  <c r="JW67" i="31"/>
  <c r="NT67" i="31"/>
  <c r="QJ67" i="31"/>
  <c r="JG67" i="31"/>
  <c r="AD67" i="31"/>
  <c r="NI67" i="31"/>
  <c r="PZ67" i="31"/>
  <c r="FY67" i="31"/>
  <c r="BE67" i="31"/>
  <c r="OC67" i="31"/>
  <c r="H67" i="31"/>
  <c r="IX67" i="31"/>
  <c r="CA67" i="31"/>
  <c r="HW67" i="31"/>
  <c r="R67" i="31"/>
  <c r="GZ67" i="31"/>
  <c r="QX67" i="31"/>
  <c r="CB67" i="31"/>
  <c r="CI67" i="31"/>
  <c r="RO67" i="31"/>
  <c r="OP67" i="31"/>
  <c r="IM67" i="31"/>
  <c r="JO67" i="31"/>
  <c r="FX67" i="31"/>
  <c r="MT67" i="31"/>
  <c r="AW67" i="31"/>
  <c r="W67" i="31"/>
  <c r="QL67" i="31"/>
  <c r="GI67" i="31"/>
  <c r="KC67" i="31"/>
  <c r="DJ67" i="31"/>
  <c r="IQ67" i="31"/>
  <c r="MV67" i="31"/>
  <c r="DK67" i="31"/>
  <c r="X67" i="31"/>
  <c r="DX67" i="31"/>
  <c r="PV67" i="31"/>
  <c r="EO67" i="31"/>
  <c r="KL67" i="31"/>
  <c r="RC67" i="31"/>
  <c r="HN67" i="31"/>
  <c r="OT67" i="31"/>
  <c r="LI67" i="31"/>
  <c r="FW67" i="31"/>
  <c r="HO67" i="31"/>
  <c r="AP67" i="31"/>
  <c r="OS67" i="31"/>
  <c r="QR67" i="31"/>
  <c r="RF67" i="31"/>
  <c r="HB67" i="31"/>
  <c r="DI67" i="31"/>
  <c r="NH67" i="31"/>
  <c r="AJ67" i="31"/>
  <c r="JR67" i="31"/>
  <c r="NC67" i="31"/>
  <c r="DP67" i="31"/>
  <c r="NK67" i="31"/>
  <c r="FR67" i="31"/>
  <c r="NG67" i="31"/>
  <c r="CP67" i="31"/>
  <c r="LG67" i="31"/>
  <c r="DB67" i="31"/>
  <c r="PY67" i="31"/>
  <c r="CE67" i="31"/>
  <c r="LX67" i="31"/>
  <c r="NA67" i="31"/>
  <c r="BF67" i="31"/>
  <c r="ON67" i="31"/>
  <c r="CW67" i="31"/>
  <c r="GX67" i="31"/>
  <c r="SA67" i="31"/>
  <c r="RV67" i="31"/>
  <c r="PP67" i="31"/>
  <c r="QY67" i="31"/>
  <c r="OO67" i="31"/>
  <c r="RK67" i="31"/>
  <c r="AF67" i="31"/>
  <c r="EH67" i="31"/>
  <c r="AR67" i="31"/>
  <c r="GF67" i="31"/>
  <c r="QV67" i="31"/>
  <c r="PM67" i="31"/>
  <c r="KE67" i="31"/>
  <c r="QZ67" i="31"/>
  <c r="GT67" i="31"/>
  <c r="KF67" i="31"/>
  <c r="GU67" i="31"/>
  <c r="DR67" i="31"/>
  <c r="FD67" i="31"/>
  <c r="GO67" i="31"/>
  <c r="JY67" i="31"/>
  <c r="CT67" i="31"/>
  <c r="M67" i="31"/>
  <c r="DD67" i="31"/>
  <c r="FL67" i="31"/>
  <c r="MF67" i="31"/>
  <c r="EQ67" i="31"/>
  <c r="LR67" i="31"/>
  <c r="AB67" i="31"/>
  <c r="PG67" i="31"/>
  <c r="PK67" i="31"/>
  <c r="RL67" i="31"/>
  <c r="FQ67" i="31"/>
  <c r="FU67" i="31"/>
  <c r="RP67" i="31"/>
  <c r="PW67" i="31"/>
  <c r="DZ67" i="31"/>
  <c r="V67" i="31"/>
  <c r="KY67" i="31"/>
  <c r="HC67" i="31"/>
  <c r="DO67" i="31"/>
  <c r="FN67" i="31"/>
  <c r="OD67" i="31"/>
  <c r="EZ67" i="31"/>
  <c r="QM67" i="31"/>
  <c r="RW67" i="31"/>
  <c r="MH67" i="31"/>
  <c r="DU67" i="31"/>
  <c r="U67" i="31"/>
  <c r="HL67" i="31"/>
  <c r="E67" i="31"/>
  <c r="GR67" i="31"/>
  <c r="IL67" i="31"/>
  <c r="DN67" i="31"/>
  <c r="MP67" i="31"/>
  <c r="KJ67" i="31"/>
  <c r="JM67" i="31"/>
  <c r="IT67" i="31"/>
  <c r="PJ67" i="31"/>
  <c r="NY67" i="31"/>
  <c r="JQ67" i="31"/>
  <c r="HU67" i="31"/>
  <c r="BI67" i="31"/>
  <c r="KP67" i="31"/>
  <c r="NX67" i="31"/>
  <c r="AC67" i="31"/>
  <c r="OJ67" i="31"/>
  <c r="LQ67" i="31"/>
  <c r="O67" i="31"/>
  <c r="NV67" i="31"/>
  <c r="QT67" i="31"/>
  <c r="AS67" i="31"/>
  <c r="OI67" i="31"/>
  <c r="CO67" i="31"/>
  <c r="PE67" i="31"/>
  <c r="CZ67" i="31"/>
  <c r="IR67" i="31"/>
  <c r="OM67" i="31"/>
  <c r="EY67" i="31"/>
  <c r="CV67" i="31"/>
  <c r="BQ67" i="31"/>
  <c r="OE67" i="31"/>
  <c r="DF67" i="31"/>
  <c r="BU67" i="31"/>
  <c r="BY67" i="31"/>
  <c r="ER67" i="31"/>
  <c r="FH67" i="31"/>
  <c r="QU67" i="31"/>
  <c r="MQ67" i="31"/>
  <c r="RQ67" i="31"/>
  <c r="KM67" i="31"/>
  <c r="LU67" i="31"/>
  <c r="CR67" i="31"/>
  <c r="LL67" i="31"/>
  <c r="PF67" i="31"/>
  <c r="JF67" i="31"/>
  <c r="G67" i="31"/>
  <c r="DA67" i="31"/>
  <c r="EK67" i="31"/>
  <c r="QE67" i="31"/>
  <c r="LS67" i="31"/>
  <c r="RD67" i="31"/>
  <c r="NW67" i="31"/>
  <c r="BP67" i="31"/>
  <c r="BD67" i="31"/>
  <c r="QS67" i="31"/>
  <c r="PD67" i="31"/>
  <c r="FV67" i="31"/>
  <c r="KB67" i="31"/>
  <c r="OZ67" i="31"/>
  <c r="BS67" i="31"/>
  <c r="KK67" i="31"/>
  <c r="HT67" i="31"/>
  <c r="QI67" i="31"/>
  <c r="CF67" i="31"/>
  <c r="IV67" i="31"/>
  <c r="KW67" i="31"/>
  <c r="M68" i="20"/>
  <c r="M71" i="20" s="1"/>
  <c r="C12" i="31" s="1"/>
  <c r="IZ60" i="31" s="1"/>
  <c r="S68" i="20"/>
  <c r="S71" i="20" s="1"/>
  <c r="C12" i="38" s="1"/>
  <c r="P32" i="20"/>
  <c r="P30" i="20" s="1"/>
  <c r="P34" i="20" s="1"/>
  <c r="S32" i="20"/>
  <c r="KT64" i="31"/>
  <c r="CV64" i="31"/>
  <c r="DM64" i="31"/>
  <c r="MM64" i="31"/>
  <c r="ED64" i="31"/>
  <c r="DF64" i="31"/>
  <c r="BB64" i="31"/>
  <c r="BJ64" i="31"/>
  <c r="FM64" i="31"/>
  <c r="MH64" i="31"/>
  <c r="II64" i="31"/>
  <c r="EJ64" i="31"/>
  <c r="AC64" i="31"/>
  <c r="JC64" i="31"/>
  <c r="OG64" i="31"/>
  <c r="LX64" i="31"/>
  <c r="MC64" i="31"/>
  <c r="KZ64" i="31"/>
  <c r="CC64" i="31"/>
  <c r="IX64" i="31"/>
  <c r="EY64" i="31"/>
  <c r="AZ64" i="31"/>
  <c r="PT64" i="31"/>
  <c r="FS64" i="31"/>
  <c r="HM64" i="31"/>
  <c r="EF64" i="31"/>
  <c r="EN64" i="31"/>
  <c r="CJ64" i="31"/>
  <c r="QV64" i="31"/>
  <c r="GK64" i="31"/>
  <c r="JG64" i="31"/>
  <c r="QJ64" i="31"/>
  <c r="GI64" i="31"/>
  <c r="IS64" i="31"/>
  <c r="GB64" i="31"/>
  <c r="GH64" i="31"/>
  <c r="EV64" i="31"/>
  <c r="I64" i="31"/>
  <c r="GD64" i="31"/>
  <c r="CE64" i="31"/>
  <c r="QY64" i="31"/>
  <c r="MZ64" i="31"/>
  <c r="CY64" i="31"/>
  <c r="RS64" i="31"/>
  <c r="PN64" i="31"/>
  <c r="PA64" i="31"/>
  <c r="NZ64" i="31"/>
  <c r="OC64" i="31"/>
  <c r="CT64" i="31"/>
  <c r="RN64" i="31"/>
  <c r="NO64" i="31"/>
  <c r="JP64" i="31"/>
  <c r="O64" i="31"/>
  <c r="OI64" i="31"/>
  <c r="IT64" i="31"/>
  <c r="IG64" i="31"/>
  <c r="HF64" i="31"/>
  <c r="HI64" i="31"/>
  <c r="CU64" i="31"/>
  <c r="AF64" i="31"/>
  <c r="PR64" i="31"/>
  <c r="MR64" i="31"/>
  <c r="FC64" i="31"/>
  <c r="NQ64" i="31"/>
  <c r="QF64" i="31"/>
  <c r="IL64" i="31"/>
  <c r="NM64" i="31"/>
  <c r="EX64" i="31"/>
  <c r="EQ64" i="31"/>
  <c r="DD64" i="31"/>
  <c r="CO64" i="31"/>
  <c r="OA64" i="31"/>
  <c r="NB64" i="31"/>
  <c r="DH64" i="31"/>
  <c r="IN64" i="31"/>
  <c r="EO64" i="31"/>
  <c r="NV64" i="31"/>
  <c r="MI64" i="31"/>
  <c r="MB64" i="31"/>
  <c r="EM64" i="31"/>
  <c r="MK64" i="31"/>
  <c r="OZ64" i="31"/>
  <c r="DN64" i="31"/>
  <c r="MG64" i="31"/>
  <c r="DT64" i="31"/>
  <c r="GG64" i="31"/>
  <c r="PC64" i="31"/>
  <c r="BE64" i="31"/>
  <c r="OV64" i="31"/>
  <c r="AV64" i="31"/>
  <c r="LD64" i="31"/>
  <c r="QI64" i="31"/>
  <c r="V64" i="31"/>
  <c r="MT64" i="31"/>
  <c r="NF64" i="31"/>
  <c r="FQ64" i="31"/>
  <c r="BX64" i="31"/>
  <c r="RM64" i="31"/>
  <c r="MP64" i="31"/>
  <c r="DG64" i="31"/>
  <c r="JU64" i="31"/>
  <c r="JX64" i="31"/>
  <c r="IF64" i="31"/>
  <c r="K64" i="31"/>
  <c r="NX64" i="31"/>
  <c r="HO64" i="31"/>
  <c r="QC64" i="31"/>
  <c r="GZ64" i="31"/>
  <c r="KX64" i="31"/>
  <c r="PY64" i="31"/>
  <c r="HJ64" i="31"/>
  <c r="FW64" i="31"/>
  <c r="FP64" i="31"/>
  <c r="DU64" i="31"/>
  <c r="PG64" i="31"/>
  <c r="RZ64" i="31"/>
  <c r="HE64" i="31"/>
  <c r="NL64" i="31"/>
  <c r="FU64" i="31"/>
  <c r="PB64" i="31"/>
  <c r="OU64" i="31"/>
  <c r="NH64" i="31"/>
  <c r="GY64" i="31"/>
  <c r="OW64" i="31"/>
  <c r="AT64" i="31"/>
  <c r="JR64" i="31"/>
  <c r="OS64" i="31"/>
  <c r="IR64" i="31"/>
  <c r="QG64" i="31"/>
  <c r="GF64" i="31"/>
  <c r="GC64" i="31"/>
  <c r="AS64" i="31"/>
  <c r="NI64" i="31"/>
  <c r="BY64" i="31"/>
  <c r="RH64" i="31"/>
  <c r="MW64" i="31"/>
  <c r="LK64" i="31"/>
  <c r="KF64" i="31"/>
  <c r="LA64" i="31"/>
  <c r="MU64" i="31"/>
  <c r="LC64" i="31"/>
  <c r="MN64" i="31"/>
  <c r="FG64" i="31"/>
  <c r="BH64" i="31"/>
  <c r="BW64" i="31"/>
  <c r="PD64" i="31"/>
  <c r="IU64" i="31"/>
  <c r="F64" i="31"/>
  <c r="JM64" i="31"/>
  <c r="NJ64" i="31"/>
  <c r="RU64" i="31"/>
  <c r="IP64" i="31"/>
  <c r="HC64" i="31"/>
  <c r="GV64" i="31"/>
  <c r="G64" i="31"/>
  <c r="QM64" i="31"/>
  <c r="CZ64" i="31"/>
  <c r="JQ64" i="31"/>
  <c r="PX64" i="31"/>
  <c r="HA64" i="31"/>
  <c r="QH64" i="31"/>
  <c r="QA64" i="31"/>
  <c r="ON64" i="31"/>
  <c r="IE64" i="31"/>
  <c r="RI64" i="31"/>
  <c r="FJ64" i="31"/>
  <c r="MD64" i="31"/>
  <c r="RL64" i="31"/>
  <c r="NP64" i="31"/>
  <c r="KW64" i="31"/>
  <c r="QB64" i="31"/>
  <c r="DB64" i="31"/>
  <c r="W64" i="31"/>
  <c r="HV64" i="31"/>
  <c r="GA64" i="31"/>
  <c r="ME64" i="31"/>
  <c r="KL64" i="31"/>
  <c r="HG64" i="31"/>
  <c r="D64" i="31"/>
  <c r="EI64" i="31"/>
  <c r="RP64" i="31"/>
  <c r="KA64" i="31"/>
  <c r="HN64" i="31"/>
  <c r="LY64" i="31"/>
  <c r="PV64" i="31"/>
  <c r="AO64" i="31"/>
  <c r="JV64" i="31"/>
  <c r="JO64" i="31"/>
  <c r="IB64" i="31"/>
  <c r="AM64" i="31"/>
  <c r="CR64" i="31"/>
  <c r="GX64" i="31"/>
  <c r="OO64" i="31"/>
  <c r="CP64" i="31"/>
  <c r="AH64" i="31"/>
  <c r="AA64" i="31"/>
  <c r="RG64" i="31"/>
  <c r="QZ64" i="31"/>
  <c r="JK64" i="31"/>
  <c r="BR64" i="31"/>
  <c r="KS64" i="31"/>
  <c r="OP64" i="31"/>
  <c r="Y64" i="31"/>
  <c r="M64" i="31"/>
  <c r="ET64" i="31"/>
  <c r="BC64" i="31"/>
  <c r="HZ64" i="31"/>
  <c r="EU64" i="31"/>
  <c r="RR64" i="31"/>
  <c r="PW64" i="31"/>
  <c r="OH64" i="31"/>
  <c r="MJ64" i="31"/>
  <c r="NU64" i="31"/>
  <c r="GU64" i="31"/>
  <c r="U64" i="31"/>
  <c r="LG64" i="31"/>
  <c r="JZ64" i="31"/>
  <c r="OK64" i="31"/>
  <c r="X64" i="31"/>
  <c r="BU64" i="31"/>
  <c r="LB64" i="31"/>
  <c r="KU64" i="31"/>
  <c r="JH64" i="31"/>
  <c r="BS64" i="31"/>
  <c r="GR64" i="31"/>
  <c r="JL64" i="31"/>
  <c r="RA64" i="31"/>
  <c r="GP64" i="31"/>
  <c r="BN64" i="31"/>
  <c r="BG64" i="31"/>
  <c r="T64" i="31"/>
  <c r="E64" i="31"/>
  <c r="KQ64" i="31"/>
  <c r="FZ64" i="31"/>
  <c r="NE64" i="31"/>
  <c r="RB64" i="31"/>
  <c r="EW64" i="31"/>
  <c r="EK64" i="31"/>
  <c r="PF64" i="31"/>
  <c r="KY64" i="31"/>
  <c r="MX64" i="31"/>
  <c r="JS64" i="31"/>
  <c r="MF64" i="31"/>
  <c r="RY64" i="31"/>
  <c r="IK64" i="31"/>
  <c r="CX64" i="31"/>
  <c r="LS64" i="31"/>
  <c r="BA64" i="31"/>
  <c r="NS64" i="31"/>
  <c r="ML64" i="31"/>
  <c r="QW64" i="31"/>
  <c r="HX64" i="31"/>
  <c r="DA64" i="31"/>
  <c r="NN64" i="31"/>
  <c r="MA64" i="31"/>
  <c r="KN64" i="31"/>
  <c r="EE64" i="31"/>
  <c r="JI64" i="31"/>
  <c r="OJ64" i="31"/>
  <c r="CH64" i="31"/>
  <c r="JE64" i="31"/>
  <c r="DZ64" i="31"/>
  <c r="CM64" i="31"/>
  <c r="CF64" i="31"/>
  <c r="AK64" i="31"/>
  <c r="LW64" i="31"/>
  <c r="LF64" i="31"/>
  <c r="PQ64" i="31"/>
  <c r="GO64" i="31"/>
  <c r="BV64" i="31"/>
  <c r="DO64" i="31"/>
  <c r="JT64" i="31"/>
  <c r="IC64" i="31"/>
  <c r="RV64" i="31"/>
  <c r="OQ64" i="31"/>
  <c r="HY64" i="31"/>
  <c r="FI64" i="31"/>
  <c r="AD64" i="31"/>
  <c r="HH64" i="31"/>
  <c r="DY64" i="31"/>
  <c r="OE64" i="31"/>
  <c r="CG64" i="31"/>
  <c r="OY64" i="31"/>
  <c r="OX64" i="31"/>
  <c r="CB64" i="31"/>
  <c r="KJ64" i="31"/>
  <c r="EG64" i="31"/>
  <c r="OT64" i="31"/>
  <c r="NG64" i="31"/>
  <c r="LT64" i="31"/>
  <c r="FK64" i="31"/>
  <c r="LU64" i="31"/>
  <c r="N64" i="31"/>
  <c r="GJ64" i="31"/>
  <c r="LQ64" i="31"/>
  <c r="FF64" i="31"/>
  <c r="DS64" i="31"/>
  <c r="DL64" i="31"/>
  <c r="BQ64" i="31"/>
  <c r="NC64" i="31"/>
  <c r="NR64" i="31"/>
  <c r="P64" i="31"/>
  <c r="JD64" i="31"/>
  <c r="GT64" i="31"/>
  <c r="IM64" i="31"/>
  <c r="FA64" i="31"/>
  <c r="LV64" i="31"/>
  <c r="EA64" i="31"/>
  <c r="FB64" i="31"/>
  <c r="RT64" i="31"/>
  <c r="LI64" i="31"/>
  <c r="AP64" i="31"/>
  <c r="FN64" i="31"/>
  <c r="LE64" i="31"/>
  <c r="DK64" i="31"/>
  <c r="BI64" i="31"/>
  <c r="DI64" i="31"/>
  <c r="KV64" i="31"/>
  <c r="RQ64" i="31"/>
  <c r="RD64" i="31"/>
  <c r="PJ64" i="31"/>
  <c r="AX64" i="31"/>
  <c r="QQ64" i="31"/>
  <c r="ES64" i="31"/>
  <c r="QE64" i="31"/>
  <c r="RJ64" i="31"/>
  <c r="JA64" i="31"/>
  <c r="MV64" i="31"/>
  <c r="GS64" i="31"/>
  <c r="PZ64" i="31"/>
  <c r="OM64" i="31"/>
  <c r="OF64" i="31"/>
  <c r="GQ64" i="31"/>
  <c r="QS64" i="31"/>
  <c r="EL64" i="31"/>
  <c r="JB64" i="31"/>
  <c r="RE64" i="31"/>
  <c r="GL64" i="31"/>
  <c r="GE64" i="31"/>
  <c r="ER64" i="31"/>
  <c r="CW64" i="31"/>
  <c r="PO64" i="31"/>
  <c r="QD64" i="31"/>
  <c r="HU64" i="31"/>
  <c r="LP64" i="31"/>
  <c r="LR64" i="31"/>
  <c r="NK64" i="31"/>
  <c r="PI64" i="31"/>
  <c r="PP64" i="31"/>
  <c r="IY64" i="31"/>
  <c r="PM64" i="31"/>
  <c r="J64" i="31"/>
  <c r="PU64" i="31"/>
  <c r="BO64" i="31"/>
  <c r="GM64" i="31"/>
  <c r="DW64" i="31"/>
  <c r="DR64" i="31"/>
  <c r="FR64" i="31"/>
  <c r="JY64" i="31"/>
  <c r="KR64" i="31"/>
  <c r="IW64" i="31"/>
  <c r="BZ64" i="31"/>
  <c r="DJ64" i="31"/>
  <c r="AJ64" i="31"/>
  <c r="AE64" i="31"/>
  <c r="RK64" i="31"/>
  <c r="BT64" i="31"/>
  <c r="LM64" i="31"/>
  <c r="PH64" i="31"/>
  <c r="Z64" i="31"/>
  <c r="RF64" i="31"/>
  <c r="PS64" i="31"/>
  <c r="PL64" i="31"/>
  <c r="HW64" i="31"/>
  <c r="AL64" i="31"/>
  <c r="HQ64" i="31"/>
  <c r="LN64" i="31"/>
  <c r="QO64" i="31"/>
  <c r="HR64" i="31"/>
  <c r="HK64" i="31"/>
  <c r="FX64" i="31"/>
  <c r="EC64" i="31"/>
  <c r="QU64" i="31"/>
  <c r="H64" i="31"/>
  <c r="KG64" i="31"/>
  <c r="OB64" i="31"/>
  <c r="QP64" i="31"/>
  <c r="NA64" i="31"/>
  <c r="CK64" i="31"/>
  <c r="FL64" i="31"/>
  <c r="NW64" i="31"/>
  <c r="JJ64" i="31"/>
  <c r="JF64" i="31"/>
  <c r="DP64" i="31"/>
  <c r="CN64" i="31"/>
  <c r="HL64" i="31"/>
  <c r="FV64" i="31"/>
  <c r="FH64" i="31"/>
  <c r="BK64" i="31"/>
  <c r="BL64" i="31"/>
  <c r="IV64" i="31"/>
  <c r="NY64" i="31"/>
  <c r="FT64" i="31"/>
  <c r="BF64" i="31"/>
  <c r="S64" i="31"/>
  <c r="L64" i="31"/>
  <c r="QR64" i="31"/>
  <c r="KI64" i="31"/>
  <c r="FD64" i="31"/>
  <c r="KC64" i="31"/>
  <c r="QL64" i="31"/>
  <c r="Q64" i="31"/>
  <c r="KD64" i="31"/>
  <c r="IQ64" i="31"/>
  <c r="HD64" i="31"/>
  <c r="AU64" i="31"/>
  <c r="SA64" i="31"/>
  <c r="HP64" i="31"/>
  <c r="MS64" i="31"/>
  <c r="QN64" i="31"/>
  <c r="HS64" i="31"/>
  <c r="GW64" i="31"/>
  <c r="EH64" i="31"/>
  <c r="KH64" i="31"/>
  <c r="AB64" i="31"/>
  <c r="AN64" i="31"/>
  <c r="AI64" i="31"/>
  <c r="KK64" i="31"/>
  <c r="DE64" i="31"/>
  <c r="CI64" i="31"/>
  <c r="IH64" i="31"/>
  <c r="HT64" i="31"/>
  <c r="CQ64" i="31"/>
  <c r="FY64" i="31"/>
  <c r="LH64" i="31"/>
  <c r="QK64" i="31"/>
  <c r="IO64" i="31"/>
  <c r="CL64" i="31"/>
  <c r="AY64" i="31"/>
  <c r="AR64" i="31"/>
  <c r="RX64" i="31"/>
  <c r="LO64" i="31"/>
  <c r="ID64" i="31"/>
  <c r="MO64" i="31"/>
  <c r="BD64" i="31"/>
  <c r="AW64" i="31"/>
  <c r="LJ64" i="31"/>
  <c r="JW64" i="31"/>
  <c r="IJ64" i="31"/>
  <c r="CA64" i="31"/>
  <c r="DX64" i="31"/>
  <c r="KB64" i="31"/>
  <c r="PE64" i="31"/>
  <c r="DV64" i="31"/>
  <c r="MQ64" i="31"/>
  <c r="QT64" i="31"/>
  <c r="OD64" i="31"/>
  <c r="OR64" i="31"/>
  <c r="EZ64" i="31"/>
  <c r="ND64" i="31"/>
  <c r="KE64" i="31"/>
  <c r="DQ64" i="31"/>
  <c r="RC64" i="31"/>
  <c r="KO64" i="31"/>
  <c r="NT64" i="31"/>
  <c r="KP64" i="31"/>
  <c r="RO64" i="31"/>
  <c r="FO64" i="31"/>
  <c r="KM64" i="31"/>
  <c r="PK64" i="31"/>
  <c r="BP64" i="31"/>
  <c r="GN64" i="31"/>
  <c r="LL64" i="31"/>
  <c r="FE64" i="31"/>
  <c r="AG64" i="31"/>
  <c r="HB64" i="31"/>
  <c r="CD64" i="31"/>
  <c r="QX64" i="31"/>
  <c r="LZ64" i="31"/>
  <c r="IA64" i="31"/>
  <c r="DC64" i="31"/>
  <c r="RW64" i="31"/>
  <c r="MY64" i="31"/>
  <c r="BM64" i="31"/>
  <c r="IZ64" i="31"/>
  <c r="EB64" i="31"/>
  <c r="CS64" i="31"/>
  <c r="R64" i="31"/>
  <c r="EP64" i="31"/>
  <c r="JN64" i="31"/>
  <c r="OL64" i="31"/>
  <c r="AQ64" i="31"/>
  <c r="S41" i="26"/>
  <c r="O27" i="17"/>
  <c r="AD27" i="17"/>
  <c r="AD14" i="16"/>
  <c r="AD19" i="16" s="1"/>
  <c r="AD20" i="16" s="1"/>
  <c r="I104" i="20" s="1"/>
  <c r="S104" i="20" s="1"/>
  <c r="Y14" i="16"/>
  <c r="Y19" i="16" s="1"/>
  <c r="Y20" i="16" s="1"/>
  <c r="I103" i="20" s="1"/>
  <c r="O14" i="16"/>
  <c r="O19" i="16" s="1"/>
  <c r="O20" i="16" s="1"/>
  <c r="I101" i="20" s="1"/>
  <c r="T14" i="16"/>
  <c r="T19" i="16" s="1"/>
  <c r="T20" i="16" s="1"/>
  <c r="I102" i="20" s="1"/>
  <c r="T16" i="15"/>
  <c r="Y16" i="15"/>
  <c r="D63" i="35"/>
  <c r="T52" i="14"/>
  <c r="AD61" i="14"/>
  <c r="Y61" i="14"/>
  <c r="AD48" i="14"/>
  <c r="Y48" i="14"/>
  <c r="O42" i="13"/>
  <c r="O44" i="13" s="1"/>
  <c r="T53" i="13"/>
  <c r="T18" i="13"/>
  <c r="T59" i="13"/>
  <c r="T60" i="13"/>
  <c r="O22" i="13"/>
  <c r="Y22" i="13"/>
  <c r="T57" i="13"/>
  <c r="T8" i="13"/>
  <c r="Y8" i="13"/>
  <c r="BB47" i="13"/>
  <c r="T22" i="13"/>
  <c r="T58" i="13"/>
  <c r="T47" i="13"/>
  <c r="Y47" i="13"/>
  <c r="O51" i="13"/>
  <c r="AD71" i="11"/>
  <c r="O71" i="11"/>
  <c r="AD84" i="11"/>
  <c r="O84" i="11"/>
  <c r="Y84" i="11"/>
  <c r="O16" i="11"/>
  <c r="O23" i="11" s="1"/>
  <c r="Y16" i="11"/>
  <c r="Y23" i="11" s="1"/>
  <c r="AD25" i="10"/>
  <c r="Y25" i="10"/>
  <c r="R52" i="10"/>
  <c r="AJ52" i="10" s="1"/>
  <c r="W52" i="10"/>
  <c r="AS52" i="10" s="1"/>
  <c r="AD53" i="10"/>
  <c r="Y53" i="10"/>
  <c r="T8" i="10"/>
  <c r="Y8" i="10"/>
  <c r="O18" i="10"/>
  <c r="Y18" i="10"/>
  <c r="AD9" i="10"/>
  <c r="Y9" i="10"/>
  <c r="T34" i="10"/>
  <c r="Y34" i="10"/>
  <c r="T40" i="10"/>
  <c r="O8" i="10"/>
  <c r="O46" i="10"/>
  <c r="Y46" i="10"/>
  <c r="O40" i="10"/>
  <c r="O24" i="10"/>
  <c r="Y24" i="10"/>
  <c r="AD41" i="10"/>
  <c r="Y41" i="10"/>
  <c r="O52" i="10"/>
  <c r="AD65" i="10"/>
  <c r="Y65" i="10"/>
  <c r="T22" i="5"/>
  <c r="T21" i="5"/>
  <c r="K10" i="4"/>
  <c r="M10" i="4"/>
  <c r="I10" i="4"/>
  <c r="I19" i="4" s="1"/>
  <c r="I31" i="4" s="1"/>
  <c r="C7" i="1" s="1"/>
  <c r="T48" i="14"/>
  <c r="O48" i="14"/>
  <c r="T61" i="14"/>
  <c r="O61" i="14"/>
  <c r="O34" i="10"/>
  <c r="AD22" i="13"/>
  <c r="P61" i="20"/>
  <c r="AD46" i="10"/>
  <c r="O65" i="10"/>
  <c r="O69" i="10" s="1"/>
  <c r="T65" i="10"/>
  <c r="O101" i="11"/>
  <c r="T101" i="11"/>
  <c r="T18" i="10"/>
  <c r="AD101" i="11"/>
  <c r="T42" i="13"/>
  <c r="AD42" i="13"/>
  <c r="P68" i="20"/>
  <c r="P71" i="20" s="1"/>
  <c r="V68" i="20"/>
  <c r="V71" i="20" s="1"/>
  <c r="C12" i="28" s="1"/>
  <c r="C63" i="35"/>
  <c r="AJ45" i="5"/>
  <c r="AG45" i="5" s="1"/>
  <c r="Y17" i="24"/>
  <c r="Z17" i="24" s="1"/>
  <c r="E50" i="24" s="1"/>
  <c r="Y107" i="20"/>
  <c r="N53" i="20" s="1"/>
  <c r="P53" i="20" s="1"/>
  <c r="P49" i="20" s="1"/>
  <c r="T9" i="15"/>
  <c r="T16" i="11"/>
  <c r="T23" i="11" s="1"/>
  <c r="AD16" i="11"/>
  <c r="AD23" i="11" s="1"/>
  <c r="T9" i="10"/>
  <c r="O9" i="10"/>
  <c r="T25" i="10"/>
  <c r="O25" i="10"/>
  <c r="T41" i="10"/>
  <c r="O41" i="10"/>
  <c r="O53" i="10"/>
  <c r="T53" i="10"/>
  <c r="AD60" i="13"/>
  <c r="AD57" i="13"/>
  <c r="AD58" i="13"/>
  <c r="AD59" i="13"/>
  <c r="AQ107" i="20"/>
  <c r="T53" i="20" s="1"/>
  <c r="V53" i="20" s="1"/>
  <c r="V49" i="20" s="1"/>
  <c r="C10" i="28" s="1"/>
  <c r="T8" i="17"/>
  <c r="T15" i="17" s="1"/>
  <c r="AD30" i="17"/>
  <c r="AB31" i="10"/>
  <c r="BE31" i="10" s="1"/>
  <c r="AM42" i="35" s="1"/>
  <c r="AP42" i="35" s="1"/>
  <c r="G72" i="6"/>
  <c r="AB30" i="10" s="1"/>
  <c r="BE30" i="10" s="1"/>
  <c r="AM41" i="35" s="1"/>
  <c r="AR41" i="35" s="1"/>
  <c r="G87" i="6"/>
  <c r="G88" i="6" s="1"/>
  <c r="AD21" i="5"/>
  <c r="AD9" i="15"/>
  <c r="Y7" i="24"/>
  <c r="Z7" i="24" s="1"/>
  <c r="E40" i="24" s="1"/>
  <c r="I40" i="14" s="1"/>
  <c r="W16" i="24"/>
  <c r="Y16" i="24" s="1"/>
  <c r="Z16" i="24" s="1"/>
  <c r="E49" i="24" s="1"/>
  <c r="I13" i="10" s="1"/>
  <c r="W19" i="24"/>
  <c r="Y19" i="24" s="1"/>
  <c r="Z19" i="24" s="1"/>
  <c r="E52" i="24" s="1"/>
  <c r="I15" i="10" s="1"/>
  <c r="W21" i="24"/>
  <c r="Y21" i="24" s="1"/>
  <c r="Z21" i="24" s="1"/>
  <c r="E54" i="24" s="1"/>
  <c r="I27" i="10" s="1"/>
  <c r="W20" i="24"/>
  <c r="Y20" i="24" s="1"/>
  <c r="Z20" i="24" s="1"/>
  <c r="E53" i="24" s="1"/>
  <c r="I28" i="10" s="1"/>
  <c r="W18" i="24"/>
  <c r="Y18" i="24" s="1"/>
  <c r="Z18" i="24" s="1"/>
  <c r="E51" i="24" s="1"/>
  <c r="I14" i="10" s="1"/>
  <c r="W9" i="24"/>
  <c r="Y9" i="24" s="1"/>
  <c r="Z9" i="24" s="1"/>
  <c r="E42" i="24" s="1"/>
  <c r="I82" i="11" s="1"/>
  <c r="Y82" i="11" s="1"/>
  <c r="W27" i="24"/>
  <c r="Y27" i="24" s="1"/>
  <c r="Z27" i="24" s="1"/>
  <c r="E60" i="24" s="1"/>
  <c r="I43" i="10" s="1"/>
  <c r="Y43" i="10" s="1"/>
  <c r="W12" i="24"/>
  <c r="Y12" i="24" s="1"/>
  <c r="Z12" i="24" s="1"/>
  <c r="E45" i="24" s="1"/>
  <c r="W23" i="24"/>
  <c r="Y23" i="24" s="1"/>
  <c r="Z23" i="24" s="1"/>
  <c r="E56" i="24" s="1"/>
  <c r="I29" i="10" s="1"/>
  <c r="W25" i="24"/>
  <c r="Y25" i="24" s="1"/>
  <c r="Z25" i="24" s="1"/>
  <c r="E58" i="24" s="1"/>
  <c r="I30" i="10" s="1"/>
  <c r="Y30" i="10" s="1"/>
  <c r="W28" i="24"/>
  <c r="Y28" i="24" s="1"/>
  <c r="Z28" i="24" s="1"/>
  <c r="E61" i="24" s="1"/>
  <c r="I44" i="10" s="1"/>
  <c r="W6" i="24"/>
  <c r="Y6" i="24" s="1"/>
  <c r="Z6" i="24" s="1"/>
  <c r="E39" i="24" s="1"/>
  <c r="W13" i="24"/>
  <c r="Y13" i="24" s="1"/>
  <c r="Z13" i="24" s="1"/>
  <c r="E46" i="24" s="1"/>
  <c r="I12" i="10" s="1"/>
  <c r="W26" i="24"/>
  <c r="Y26" i="24" s="1"/>
  <c r="Z26" i="24" s="1"/>
  <c r="E59" i="24" s="1"/>
  <c r="I31" i="10" s="1"/>
  <c r="Y31" i="10" s="1"/>
  <c r="W14" i="24"/>
  <c r="Y14" i="24" s="1"/>
  <c r="Z14" i="24" s="1"/>
  <c r="E47" i="24" s="1"/>
  <c r="I11" i="10" s="1"/>
  <c r="W8" i="24"/>
  <c r="Y8" i="24" s="1"/>
  <c r="Z8" i="24" s="1"/>
  <c r="E41" i="24" s="1"/>
  <c r="I81" i="11" s="1"/>
  <c r="Y81" i="11" s="1"/>
  <c r="W10" i="24"/>
  <c r="Y10" i="24" s="1"/>
  <c r="Z10" i="24" s="1"/>
  <c r="E43" i="24" s="1"/>
  <c r="I97" i="11" s="1"/>
  <c r="Y97" i="11" s="1"/>
  <c r="W11" i="24"/>
  <c r="Y11" i="24" s="1"/>
  <c r="Z11" i="24" s="1"/>
  <c r="E44" i="24" s="1"/>
  <c r="I98" i="11" s="1"/>
  <c r="Y98" i="11" s="1"/>
  <c r="E63" i="35"/>
  <c r="H38" i="6"/>
  <c r="Z8" i="17"/>
  <c r="AB8" i="17" s="1"/>
  <c r="M36" i="20"/>
  <c r="T27" i="17"/>
  <c r="O26" i="5"/>
  <c r="O45" i="5" s="1"/>
  <c r="C10" i="1" s="1"/>
  <c r="P36" i="20"/>
  <c r="V36" i="20"/>
  <c r="C8" i="28" s="1"/>
  <c r="AN53" i="31"/>
  <c r="C59" i="31"/>
  <c r="C65" i="28"/>
  <c r="C62" i="31"/>
  <c r="B61" i="31" s="1"/>
  <c r="C65" i="31"/>
  <c r="C69" i="31"/>
  <c r="RZ53" i="31"/>
  <c r="RD53" i="31"/>
  <c r="C56" i="28"/>
  <c r="C68" i="30"/>
  <c r="AB52" i="10"/>
  <c r="AD52" i="10" s="1"/>
  <c r="AB63" i="10"/>
  <c r="R63" i="10"/>
  <c r="AD31" i="17"/>
  <c r="T31" i="17"/>
  <c r="T38" i="17" s="1"/>
  <c r="AJ31" i="17"/>
  <c r="BB22" i="5"/>
  <c r="BB45" i="5" s="1"/>
  <c r="AY45" i="5" s="1"/>
  <c r="AD22" i="5"/>
  <c r="GM53" i="31"/>
  <c r="ON82" i="31"/>
  <c r="DW53" i="31"/>
  <c r="FI53" i="31"/>
  <c r="HL53" i="31"/>
  <c r="DY53" i="31"/>
  <c r="MD53" i="31"/>
  <c r="FH53" i="31"/>
  <c r="BA53" i="31"/>
  <c r="KW82" i="31"/>
  <c r="KO53" i="31"/>
  <c r="HU53" i="31"/>
  <c r="ES82" i="31"/>
  <c r="SA53" i="31"/>
  <c r="ND53" i="31"/>
  <c r="OI53" i="31"/>
  <c r="RX53" i="31"/>
  <c r="BF53" i="31"/>
  <c r="AC53" i="31"/>
  <c r="NF53" i="31"/>
  <c r="BE53" i="31"/>
  <c r="DG53" i="31"/>
  <c r="JN82" i="31"/>
  <c r="AP53" i="31"/>
  <c r="HI53" i="31"/>
  <c r="RB53" i="31"/>
  <c r="PH82" i="31"/>
  <c r="PW53" i="31"/>
  <c r="AX53" i="31"/>
  <c r="MU82" i="31"/>
  <c r="PV53" i="31"/>
  <c r="HK82" i="31"/>
  <c r="MH53" i="31"/>
  <c r="HA82" i="31"/>
  <c r="PA53" i="31"/>
  <c r="GI53" i="31"/>
  <c r="NI53" i="31"/>
  <c r="AM53" i="31"/>
  <c r="JW53" i="31"/>
  <c r="OW53" i="31"/>
  <c r="IF53" i="31"/>
  <c r="IC53" i="31"/>
  <c r="FG53" i="31"/>
  <c r="N53" i="31"/>
  <c r="RG53" i="31"/>
  <c r="RO53" i="31"/>
  <c r="LJ53" i="31"/>
  <c r="LX53" i="31"/>
  <c r="QQ53" i="31"/>
  <c r="AO53" i="31"/>
  <c r="RL53" i="31"/>
  <c r="DM53" i="31"/>
  <c r="X53" i="31"/>
  <c r="GU53" i="31"/>
  <c r="CU82" i="31"/>
  <c r="FX53" i="31"/>
  <c r="IN53" i="31"/>
  <c r="MO53" i="31"/>
  <c r="AH82" i="31"/>
  <c r="EU53" i="31"/>
  <c r="GZ53" i="31"/>
  <c r="OX53" i="31"/>
  <c r="HX53" i="31"/>
  <c r="AR82" i="31"/>
  <c r="EN82" i="31"/>
  <c r="CK53" i="31"/>
  <c r="IA53" i="31"/>
  <c r="OX82" i="31"/>
  <c r="GJ53" i="31"/>
  <c r="MZ82" i="31"/>
  <c r="AM82" i="31"/>
  <c r="MF82" i="31"/>
  <c r="II53" i="31"/>
  <c r="RA53" i="31"/>
  <c r="GC53" i="31"/>
  <c r="J53" i="31"/>
  <c r="GW53" i="31"/>
  <c r="EA53" i="31"/>
  <c r="OG53" i="31"/>
  <c r="BU53" i="31"/>
  <c r="DP53" i="31"/>
  <c r="PX53" i="31"/>
  <c r="KI53" i="31"/>
  <c r="JJ53" i="31"/>
  <c r="NX53" i="31"/>
  <c r="CC53" i="31"/>
  <c r="QR53" i="31"/>
  <c r="BH53" i="31"/>
  <c r="OE53" i="31"/>
  <c r="EM53" i="31"/>
  <c r="OY53" i="31"/>
  <c r="L53" i="31"/>
  <c r="KJ53" i="31"/>
  <c r="AW82" i="31"/>
  <c r="JP53" i="31"/>
  <c r="EL53" i="31"/>
  <c r="KR82" i="31"/>
  <c r="EG53" i="31"/>
  <c r="ME53" i="31"/>
  <c r="BR53" i="31"/>
  <c r="JG53" i="31"/>
  <c r="IK53" i="31"/>
  <c r="EB53" i="31"/>
  <c r="H53" i="31"/>
  <c r="GH53" i="31"/>
  <c r="HK53" i="31"/>
  <c r="PB53" i="31"/>
  <c r="EO53" i="31"/>
  <c r="ET53" i="31"/>
  <c r="IJ82" i="31"/>
  <c r="JX82" i="31"/>
  <c r="BQ82" i="31"/>
  <c r="JI82" i="31"/>
  <c r="HW53" i="31"/>
  <c r="DL53" i="31"/>
  <c r="AA53" i="31"/>
  <c r="DU53" i="31"/>
  <c r="RI53" i="31"/>
  <c r="IM53" i="31"/>
  <c r="AY53" i="31"/>
  <c r="PP53" i="31"/>
  <c r="CQ53" i="31"/>
  <c r="OB53" i="31"/>
  <c r="RT53" i="31"/>
  <c r="NK53" i="31"/>
  <c r="JI53" i="31"/>
  <c r="GL82" i="31"/>
  <c r="CP53" i="31"/>
  <c r="BB82" i="31"/>
  <c r="NW53" i="31"/>
  <c r="RU82" i="31"/>
  <c r="HD53" i="31"/>
  <c r="NV53" i="31"/>
  <c r="Q82" i="31"/>
  <c r="HC53" i="31"/>
  <c r="LC53" i="31"/>
  <c r="GY53" i="31"/>
  <c r="QA53" i="31"/>
  <c r="NH53" i="31"/>
  <c r="QZ53" i="31"/>
  <c r="JB53" i="31"/>
  <c r="IG53" i="31"/>
  <c r="BV53" i="31"/>
  <c r="CO53" i="31"/>
  <c r="OT53" i="31"/>
  <c r="IP53" i="31"/>
  <c r="CA53" i="31"/>
  <c r="BT53" i="31"/>
  <c r="OZ53" i="31"/>
  <c r="AL53" i="31"/>
  <c r="IJ53" i="31"/>
  <c r="J82" i="31"/>
  <c r="PS53" i="31"/>
  <c r="RE53" i="31"/>
  <c r="JS53" i="31"/>
  <c r="EX82" i="31"/>
  <c r="FO53" i="31"/>
  <c r="FW82" i="31"/>
  <c r="PN53" i="31"/>
  <c r="QL82" i="31"/>
  <c r="KC53" i="31"/>
  <c r="PW82" i="31"/>
  <c r="LW53" i="31"/>
  <c r="RC53" i="31"/>
  <c r="QD53" i="31"/>
  <c r="PY53" i="31"/>
  <c r="MN53" i="31"/>
  <c r="F82" i="31"/>
  <c r="LU53" i="31"/>
  <c r="DH53" i="31"/>
  <c r="PL53" i="31"/>
  <c r="OL53" i="31"/>
  <c r="QP53" i="31"/>
  <c r="FF53" i="31"/>
  <c r="NE53" i="31"/>
  <c r="IB53" i="31"/>
  <c r="I53" i="31"/>
  <c r="IT53" i="31"/>
  <c r="KS53" i="31"/>
  <c r="HO53" i="31"/>
  <c r="IS53" i="31"/>
  <c r="BG53" i="31"/>
  <c r="Y53" i="31"/>
  <c r="IT82" i="31"/>
  <c r="IY53" i="31"/>
  <c r="AG53" i="31"/>
  <c r="KM82" i="31"/>
  <c r="NZ53" i="31"/>
  <c r="ID53" i="31"/>
  <c r="DS53" i="31"/>
  <c r="NS53" i="31"/>
  <c r="MV53" i="31"/>
  <c r="AI53" i="31"/>
  <c r="FN53" i="31"/>
  <c r="QF53" i="31"/>
  <c r="DC53" i="31"/>
  <c r="AC82" i="31"/>
  <c r="LV82" i="31"/>
  <c r="EI53" i="31"/>
  <c r="RA82" i="31"/>
  <c r="F53" i="31"/>
  <c r="EI82" i="31"/>
  <c r="LG53" i="31"/>
  <c r="QQ82" i="31"/>
  <c r="MP53" i="31"/>
  <c r="DI53" i="31"/>
  <c r="IU53" i="31"/>
  <c r="K53" i="31"/>
  <c r="RM53" i="31"/>
  <c r="E82" i="31"/>
  <c r="DQ53" i="31"/>
  <c r="RQ53" i="31"/>
  <c r="LR53" i="31"/>
  <c r="GE53" i="31"/>
  <c r="EJ53" i="31"/>
  <c r="NY53" i="31"/>
  <c r="QK53" i="31"/>
  <c r="CB53" i="31"/>
  <c r="W53" i="31"/>
  <c r="PD53" i="31"/>
  <c r="Z53" i="31"/>
  <c r="KB53" i="31"/>
  <c r="HM53" i="31"/>
  <c r="RJ53" i="31"/>
  <c r="H92" i="6"/>
  <c r="MU89" i="31"/>
  <c r="M41" i="26"/>
  <c r="OD82" i="31"/>
  <c r="CD53" i="31"/>
  <c r="IR53" i="31"/>
  <c r="RU53" i="31"/>
  <c r="QL53" i="31"/>
  <c r="CP82" i="31"/>
  <c r="JS82" i="31"/>
  <c r="NT82" i="31"/>
  <c r="MP82" i="31"/>
  <c r="NO53" i="31"/>
  <c r="RF82" i="31"/>
  <c r="IE82" i="31"/>
  <c r="JE53" i="31"/>
  <c r="FW53" i="31"/>
  <c r="AT53" i="31"/>
  <c r="AE53" i="31"/>
  <c r="U82" i="31"/>
  <c r="QE53" i="31"/>
  <c r="MU53" i="31"/>
  <c r="W82" i="31"/>
  <c r="LH53" i="31"/>
  <c r="NL53" i="31"/>
  <c r="DN53" i="31"/>
  <c r="FJ53" i="31"/>
  <c r="GS53" i="31"/>
  <c r="MY53" i="31"/>
  <c r="AU53" i="31"/>
  <c r="LM53" i="31"/>
  <c r="FM53" i="31"/>
  <c r="ON53" i="31"/>
  <c r="IX53" i="31"/>
  <c r="MR53" i="31"/>
  <c r="LZ53" i="31"/>
  <c r="DT53" i="31"/>
  <c r="KN53" i="31"/>
  <c r="NM53" i="31"/>
  <c r="GO53" i="31"/>
  <c r="NT53" i="31"/>
  <c r="KZ53" i="31"/>
  <c r="IO82" i="31"/>
  <c r="PC82" i="31"/>
  <c r="CT53" i="31"/>
  <c r="GG82" i="31"/>
  <c r="NE82" i="31"/>
  <c r="E53" i="31"/>
  <c r="LL82" i="31"/>
  <c r="KA53" i="31"/>
  <c r="IW53" i="31"/>
  <c r="BL82" i="31"/>
  <c r="OQ53" i="31"/>
  <c r="GL53" i="31"/>
  <c r="CX53" i="31"/>
  <c r="BX53" i="31"/>
  <c r="FD53" i="31"/>
  <c r="LQ53" i="31"/>
  <c r="AJ53" i="31"/>
  <c r="CH53" i="31"/>
  <c r="QX53" i="31"/>
  <c r="BO53" i="31"/>
  <c r="AW53" i="31"/>
  <c r="EQ53" i="31"/>
  <c r="HA53" i="31"/>
  <c r="EE53" i="31"/>
  <c r="G82" i="31"/>
  <c r="EW53" i="31"/>
  <c r="FT53" i="31"/>
  <c r="JC53" i="31"/>
  <c r="IH53" i="31"/>
  <c r="AZ53" i="31"/>
  <c r="QC53" i="31"/>
  <c r="BS53" i="31"/>
  <c r="DO53" i="31"/>
  <c r="QN53" i="31"/>
  <c r="MM53" i="31"/>
  <c r="RK53" i="31"/>
  <c r="IZ53" i="31"/>
  <c r="Z89" i="31"/>
  <c r="MT53" i="31"/>
  <c r="RK82" i="31"/>
  <c r="GB82" i="31"/>
  <c r="KH82" i="31"/>
  <c r="RW53" i="31"/>
  <c r="BG82" i="31"/>
  <c r="KF53" i="31"/>
  <c r="PR82" i="31"/>
  <c r="NY82" i="31"/>
  <c r="KC82" i="31"/>
  <c r="AB53" i="31"/>
  <c r="BI53" i="31"/>
  <c r="HB53" i="31"/>
  <c r="CF82" i="31"/>
  <c r="MK82" i="31"/>
  <c r="DY82" i="31"/>
  <c r="DZ53" i="31"/>
  <c r="LN53" i="31"/>
  <c r="NJ82" i="31"/>
  <c r="IY82" i="31"/>
  <c r="FH82" i="31"/>
  <c r="QW53" i="31"/>
  <c r="NU53" i="31"/>
  <c r="FU53" i="31"/>
  <c r="NP53" i="31"/>
  <c r="LS53" i="31"/>
  <c r="KD53" i="31"/>
  <c r="BP53" i="31"/>
  <c r="HZ53" i="31"/>
  <c r="JQ53" i="31"/>
  <c r="BY53" i="31"/>
  <c r="AF53" i="31"/>
  <c r="PR53" i="31"/>
  <c r="OC53" i="31"/>
  <c r="FE53" i="31"/>
  <c r="GT53" i="31"/>
  <c r="FP53" i="31"/>
  <c r="JM53" i="31"/>
  <c r="GA53" i="31"/>
  <c r="BM53" i="31"/>
  <c r="QS53" i="31"/>
  <c r="PQ53" i="31"/>
  <c r="OM53" i="31"/>
  <c r="KG53" i="31"/>
  <c r="CN53" i="31"/>
  <c r="MS53" i="31"/>
  <c r="JV53" i="31"/>
  <c r="OS53" i="31"/>
  <c r="JZ53" i="31"/>
  <c r="N82" i="31"/>
  <c r="GX53" i="31"/>
  <c r="HE53" i="31"/>
  <c r="KW53" i="31"/>
  <c r="Y82" i="31"/>
  <c r="RY53" i="31"/>
  <c r="FS53" i="31"/>
  <c r="FB53" i="31"/>
  <c r="DE53" i="31"/>
  <c r="P53" i="31"/>
  <c r="PK53" i="31"/>
  <c r="MC53" i="31"/>
  <c r="OF53" i="31"/>
  <c r="KL53" i="31"/>
  <c r="LE53" i="31"/>
  <c r="JN53" i="31"/>
  <c r="DB53" i="31"/>
  <c r="GF53" i="31"/>
  <c r="NB53" i="31"/>
  <c r="ES53" i="31"/>
  <c r="U53" i="31"/>
  <c r="HY53" i="31"/>
  <c r="EZ53" i="31"/>
  <c r="MZ53" i="31"/>
  <c r="DV53" i="31"/>
  <c r="JY53" i="31"/>
  <c r="K82" i="31"/>
  <c r="LB82" i="31"/>
  <c r="JD82" i="31"/>
  <c r="HU82" i="31"/>
  <c r="RR53" i="31"/>
  <c r="EH53" i="31"/>
  <c r="AA82" i="31"/>
  <c r="ED82" i="31"/>
  <c r="HF82" i="31"/>
  <c r="FM82" i="31"/>
  <c r="AQ53" i="31"/>
  <c r="QO53" i="31"/>
  <c r="PH53" i="31"/>
  <c r="PM82" i="31"/>
  <c r="CK82" i="31"/>
  <c r="JO53" i="31"/>
  <c r="KE53" i="31"/>
  <c r="FL53" i="31"/>
  <c r="QB82" i="31"/>
  <c r="GQ82" i="31"/>
  <c r="BV82" i="31"/>
  <c r="MB53" i="31"/>
  <c r="JA53" i="31"/>
  <c r="GD53" i="31"/>
  <c r="LY53" i="31"/>
  <c r="KY53" i="31"/>
  <c r="LI53" i="31"/>
  <c r="CS53" i="31"/>
  <c r="PU53" i="31"/>
  <c r="JH53" i="31"/>
  <c r="LO53" i="31"/>
  <c r="R82" i="31"/>
  <c r="OV53" i="31"/>
  <c r="BK53" i="31"/>
  <c r="GB53" i="31"/>
  <c r="JR53" i="31"/>
  <c r="NR53" i="31"/>
  <c r="LK53" i="31"/>
  <c r="BZ53" i="31"/>
  <c r="MW53" i="31"/>
  <c r="FZ53" i="31"/>
  <c r="LL53" i="31"/>
  <c r="QU53" i="31"/>
  <c r="DX53" i="31"/>
  <c r="EF53" i="31"/>
  <c r="FQ53" i="31"/>
  <c r="MF53" i="31"/>
  <c r="CV53" i="31"/>
  <c r="GQ53" i="31"/>
  <c r="KU53" i="31"/>
  <c r="OD53" i="31"/>
  <c r="EN53" i="31"/>
  <c r="ER53" i="31"/>
  <c r="AD53" i="31"/>
  <c r="CG53" i="31"/>
  <c r="QY53" i="31"/>
  <c r="T53" i="31"/>
  <c r="RS53" i="31"/>
  <c r="S53" i="31"/>
  <c r="IO53" i="31"/>
  <c r="MK53" i="31"/>
  <c r="QM53" i="31"/>
  <c r="CE53" i="31"/>
  <c r="BQ53" i="31"/>
  <c r="ED53" i="31"/>
  <c r="KP53" i="31"/>
  <c r="OK53" i="31"/>
  <c r="GN53" i="31"/>
  <c r="PO53" i="31"/>
  <c r="CR53" i="31"/>
  <c r="S82" i="31"/>
  <c r="CU53" i="31"/>
  <c r="OO53" i="31"/>
  <c r="I82" i="31"/>
  <c r="HZ82" i="31"/>
  <c r="FR53" i="31"/>
  <c r="CJ53" i="31"/>
  <c r="BB53" i="31"/>
  <c r="RZ82" i="31"/>
  <c r="OI82" i="31"/>
  <c r="FR82" i="31"/>
  <c r="CA82" i="31"/>
  <c r="JT53" i="31"/>
  <c r="RP82" i="31"/>
  <c r="DJ82" i="31"/>
  <c r="HP82" i="31"/>
  <c r="DJ53" i="31"/>
  <c r="M53" i="31"/>
  <c r="EC53" i="31"/>
  <c r="QG82" i="31"/>
  <c r="MA82" i="31"/>
  <c r="CZ82" i="31"/>
  <c r="NG53" i="31"/>
  <c r="LD53" i="31"/>
  <c r="H82" i="31"/>
  <c r="M82" i="31"/>
  <c r="AH53" i="31"/>
  <c r="RH53" i="31"/>
  <c r="NC53" i="31"/>
  <c r="OU53" i="31"/>
  <c r="QJ53" i="31"/>
  <c r="PE53" i="31"/>
  <c r="EK53" i="31"/>
  <c r="MI53" i="31"/>
  <c r="T82" i="31"/>
  <c r="LT53" i="31"/>
  <c r="RV53" i="31"/>
  <c r="PT53" i="31"/>
  <c r="V53" i="31"/>
  <c r="HJ53" i="31"/>
  <c r="Z82" i="31"/>
  <c r="Q53" i="31"/>
  <c r="JL53" i="31"/>
  <c r="DK53" i="31"/>
  <c r="BC53" i="31"/>
  <c r="BL53" i="31"/>
  <c r="DR53" i="31"/>
  <c r="CF53" i="31"/>
  <c r="EY53" i="31"/>
  <c r="GG53" i="31"/>
  <c r="HG53" i="31"/>
  <c r="EP53" i="31"/>
  <c r="KT53" i="31"/>
  <c r="CY53" i="31"/>
  <c r="LV53" i="31"/>
  <c r="JU53" i="31"/>
  <c r="LP53" i="31"/>
  <c r="BW53" i="31"/>
  <c r="GR53" i="31"/>
  <c r="GV53" i="31"/>
  <c r="HV53" i="31"/>
  <c r="OA53" i="31"/>
  <c r="HT53" i="31"/>
  <c r="HP53" i="31"/>
  <c r="KK53" i="31"/>
  <c r="FC53" i="31"/>
  <c r="P82" i="31"/>
  <c r="GP53" i="31"/>
  <c r="HN53" i="31"/>
  <c r="LF53" i="31"/>
  <c r="CI53" i="31"/>
  <c r="O53" i="31"/>
  <c r="MA53" i="31"/>
  <c r="FA53" i="31"/>
  <c r="JK53" i="31"/>
  <c r="QV53" i="31"/>
  <c r="KV53" i="31"/>
  <c r="NO82" i="31"/>
  <c r="FC82" i="31"/>
  <c r="IQ53" i="31"/>
  <c r="LQ82" i="31"/>
  <c r="QG53" i="31"/>
  <c r="NN53" i="31"/>
  <c r="LG82" i="31"/>
  <c r="DO82" i="31"/>
  <c r="HH53" i="31"/>
  <c r="EV53" i="31"/>
  <c r="AK53" i="31"/>
  <c r="DE82" i="31"/>
  <c r="GV82" i="31"/>
  <c r="DT82" i="31"/>
  <c r="JX53" i="31"/>
  <c r="OH53" i="31"/>
  <c r="AS53" i="31"/>
  <c r="QV82" i="31"/>
  <c r="OS82" i="31"/>
  <c r="OJ53" i="31"/>
  <c r="O82" i="31"/>
  <c r="PF53" i="31"/>
  <c r="CL53" i="31"/>
  <c r="KM53" i="31"/>
  <c r="QB53" i="31"/>
  <c r="BD53" i="31"/>
  <c r="IV53" i="31"/>
  <c r="R53" i="31"/>
  <c r="AV53" i="31"/>
  <c r="PZ53" i="31"/>
  <c r="HR53" i="31"/>
  <c r="QI53" i="31"/>
  <c r="KR53" i="31"/>
  <c r="IL53" i="31"/>
  <c r="KX53" i="31"/>
  <c r="EX53" i="31"/>
  <c r="QH53" i="31"/>
  <c r="AR53" i="31"/>
  <c r="OR53" i="31"/>
  <c r="PI53" i="31"/>
  <c r="FK53" i="31"/>
  <c r="OP53" i="31"/>
  <c r="FV53" i="31"/>
  <c r="RN53" i="31"/>
  <c r="PC53" i="31"/>
  <c r="LB53" i="31"/>
  <c r="NQ53" i="31"/>
  <c r="NJ53" i="31"/>
  <c r="MQ53" i="31"/>
  <c r="MJ53" i="31"/>
  <c r="RF53" i="31"/>
  <c r="PM53" i="31"/>
  <c r="CZ53" i="31"/>
  <c r="PG53" i="31"/>
  <c r="D53" i="31"/>
  <c r="CW53" i="31"/>
  <c r="X82" i="31"/>
  <c r="HQ53" i="31"/>
  <c r="DA53" i="31"/>
  <c r="DD53" i="31"/>
  <c r="BJ53" i="31"/>
  <c r="QT53" i="31"/>
  <c r="AB82" i="31"/>
  <c r="G53" i="31"/>
  <c r="HS53" i="31"/>
  <c r="JD53" i="31"/>
  <c r="CM53" i="31"/>
  <c r="BN53" i="31"/>
  <c r="D82" i="31"/>
  <c r="V82" i="31"/>
  <c r="PJ53" i="31"/>
  <c r="RP53" i="31"/>
  <c r="GK53" i="31"/>
  <c r="O38" i="17"/>
  <c r="G89" i="31"/>
  <c r="H79" i="28"/>
  <c r="G93" i="28"/>
  <c r="G95" i="28"/>
  <c r="G103" i="28"/>
  <c r="G101" i="28"/>
  <c r="G99" i="28"/>
  <c r="G94" i="28"/>
  <c r="G102" i="28"/>
  <c r="N89" i="31"/>
  <c r="ED89" i="31"/>
  <c r="AB89" i="31"/>
  <c r="RF89" i="31"/>
  <c r="GL89" i="31"/>
  <c r="I89" i="31"/>
  <c r="QB89" i="31"/>
  <c r="F89" i="31"/>
  <c r="BQ89" i="31"/>
  <c r="BG89" i="31"/>
  <c r="HA89" i="31"/>
  <c r="KH53" i="31"/>
  <c r="HF53" i="31"/>
  <c r="MG53" i="31"/>
  <c r="MX53" i="31"/>
  <c r="NA53" i="31"/>
  <c r="L82" i="31"/>
  <c r="IE53" i="31"/>
  <c r="FY53" i="31"/>
  <c r="DF53" i="31"/>
  <c r="RP89" i="31"/>
  <c r="M89" i="31"/>
  <c r="RZ89" i="31"/>
  <c r="BB89" i="31"/>
  <c r="AR89" i="31"/>
  <c r="T89" i="31"/>
  <c r="LQ89" i="31"/>
  <c r="KC89" i="31"/>
  <c r="LB89" i="31"/>
  <c r="DJ89" i="31"/>
  <c r="ML53" i="31"/>
  <c r="LA53" i="31"/>
  <c r="JF53" i="31"/>
  <c r="HK89" i="31"/>
  <c r="FW89" i="31"/>
  <c r="JD89" i="31"/>
  <c r="JS89" i="31"/>
  <c r="MF89" i="31"/>
  <c r="FM89" i="31"/>
  <c r="X89" i="31"/>
  <c r="U89" i="31"/>
  <c r="KH89" i="31"/>
  <c r="MK89" i="31"/>
  <c r="FC89" i="31"/>
  <c r="IO89" i="31"/>
  <c r="DO89" i="31"/>
  <c r="OD89" i="31"/>
  <c r="ON89" i="31"/>
  <c r="DY89" i="31"/>
  <c r="MZ89" i="31"/>
  <c r="Y89" i="31"/>
  <c r="AM89" i="31"/>
  <c r="QV89" i="31"/>
  <c r="S89" i="31"/>
  <c r="KW89" i="31"/>
  <c r="B42" i="35"/>
  <c r="S42" i="35" s="1"/>
  <c r="W89" i="31"/>
  <c r="V89" i="31"/>
  <c r="HU89" i="31"/>
  <c r="Q89" i="31"/>
  <c r="PM89" i="31"/>
  <c r="NY89" i="31"/>
  <c r="RA89" i="31"/>
  <c r="NT89" i="31"/>
  <c r="AA89" i="31"/>
  <c r="KR89" i="31"/>
  <c r="NE89" i="31"/>
  <c r="RK89" i="31"/>
  <c r="DT89" i="31"/>
  <c r="P89" i="31"/>
  <c r="H89" i="31"/>
  <c r="CZ89" i="31"/>
  <c r="PC89" i="31"/>
  <c r="BL89" i="31"/>
  <c r="E89" i="31"/>
  <c r="IE89" i="31"/>
  <c r="LL89" i="31"/>
  <c r="OI89" i="31"/>
  <c r="AW89" i="31"/>
  <c r="CP89" i="31"/>
  <c r="JN89" i="31"/>
  <c r="HF89" i="31"/>
  <c r="GG89" i="31"/>
  <c r="PR89" i="31"/>
  <c r="QG89" i="31"/>
  <c r="K89" i="31"/>
  <c r="EI89" i="31"/>
  <c r="D89" i="31"/>
  <c r="CU89" i="31"/>
  <c r="AC89" i="31"/>
  <c r="J89" i="31"/>
  <c r="B25" i="35"/>
  <c r="Q25" i="35" s="1"/>
  <c r="M34" i="20"/>
  <c r="B37" i="35"/>
  <c r="Q37" i="35" s="1"/>
  <c r="B33" i="35"/>
  <c r="Q33" i="35" s="1"/>
  <c r="B22" i="35"/>
  <c r="U22" i="35" s="1"/>
  <c r="U46" i="35" s="1"/>
  <c r="NO89" i="31"/>
  <c r="B36" i="35"/>
  <c r="R36" i="35" s="1"/>
  <c r="B28" i="35"/>
  <c r="R28" i="35" s="1"/>
  <c r="B23" i="35"/>
  <c r="S23" i="35" s="1"/>
  <c r="CK89" i="31"/>
  <c r="JI89" i="31"/>
  <c r="GB89" i="31"/>
  <c r="GV89" i="31"/>
  <c r="BV89" i="31"/>
  <c r="R89" i="31"/>
  <c r="LV89" i="31"/>
  <c r="QL89" i="31"/>
  <c r="QQ89" i="31"/>
  <c r="NJ89" i="31"/>
  <c r="KM89" i="31"/>
  <c r="PH89" i="31"/>
  <c r="MP89" i="31"/>
  <c r="IT89" i="31"/>
  <c r="CA89" i="31"/>
  <c r="LG89" i="31"/>
  <c r="DE89" i="31"/>
  <c r="IJ89" i="31"/>
  <c r="MA89" i="31"/>
  <c r="O89" i="31"/>
  <c r="AH89" i="31"/>
  <c r="B24" i="35"/>
  <c r="R24" i="35" s="1"/>
  <c r="B34" i="35"/>
  <c r="T34" i="35" s="1"/>
  <c r="B27" i="35"/>
  <c r="S27" i="35" s="1"/>
  <c r="EX89" i="31"/>
  <c r="HP89" i="31"/>
  <c r="CF89" i="31"/>
  <c r="OX89" i="31"/>
  <c r="JX89" i="31"/>
  <c r="PW89" i="31"/>
  <c r="FH89" i="31"/>
  <c r="OS89" i="31"/>
  <c r="RU89" i="31"/>
  <c r="FR89" i="31"/>
  <c r="ES89" i="31"/>
  <c r="EN89" i="31"/>
  <c r="HZ89" i="31"/>
  <c r="GQ89" i="31"/>
  <c r="IY89" i="31"/>
  <c r="L89" i="31"/>
  <c r="B43" i="35"/>
  <c r="S43" i="35" s="1"/>
  <c r="ON84" i="31"/>
  <c r="JN84" i="31"/>
  <c r="DJ84" i="31"/>
  <c r="EN84" i="31"/>
  <c r="AR84" i="31"/>
  <c r="QB84" i="31"/>
  <c r="S84" i="31"/>
  <c r="MF84" i="31"/>
  <c r="BB84" i="31"/>
  <c r="LV84" i="31"/>
  <c r="AB84" i="31"/>
  <c r="K84" i="31"/>
  <c r="QV84" i="31"/>
  <c r="FW84" i="31"/>
  <c r="BL84" i="31"/>
  <c r="O84" i="31"/>
  <c r="Q84" i="31"/>
  <c r="G84" i="31"/>
  <c r="IE84" i="31"/>
  <c r="JS84" i="31"/>
  <c r="DT84" i="31"/>
  <c r="MP84" i="31"/>
  <c r="FH84" i="31"/>
  <c r="KM84" i="31"/>
  <c r="MA84" i="31"/>
  <c r="T84" i="31"/>
  <c r="FM84" i="31"/>
  <c r="Y84" i="31"/>
  <c r="RA84" i="31"/>
  <c r="QQ84" i="31"/>
  <c r="NT84" i="31"/>
  <c r="HA84" i="31"/>
  <c r="IJ84" i="31"/>
  <c r="CZ84" i="31"/>
  <c r="RU84" i="31"/>
  <c r="RK84" i="31"/>
  <c r="PM84" i="31"/>
  <c r="E84" i="31"/>
  <c r="RF84" i="31"/>
  <c r="AA84" i="31"/>
  <c r="PW84" i="31"/>
  <c r="U84" i="31"/>
  <c r="OD84" i="31"/>
  <c r="W84" i="31"/>
  <c r="RP84" i="31"/>
  <c r="AW84" i="31"/>
  <c r="DO84" i="31"/>
  <c r="DY84" i="31"/>
  <c r="AM84" i="31"/>
  <c r="CU84" i="31"/>
  <c r="ES84" i="31"/>
  <c r="BG84" i="31"/>
  <c r="AH84" i="31"/>
  <c r="HU84" i="31"/>
  <c r="QG84" i="31"/>
  <c r="NE84" i="31"/>
  <c r="HK84" i="31"/>
  <c r="OX84" i="31"/>
  <c r="IY84" i="31"/>
  <c r="NO84" i="31"/>
  <c r="GB84" i="31"/>
  <c r="IT84" i="31"/>
  <c r="GQ84" i="31"/>
  <c r="GV84" i="31"/>
  <c r="I84" i="31"/>
  <c r="F84" i="31"/>
  <c r="OS84" i="31"/>
  <c r="LB84" i="31"/>
  <c r="QL84" i="31"/>
  <c r="LL84" i="31"/>
  <c r="PC84" i="31"/>
  <c r="P84" i="31"/>
  <c r="MK84" i="31"/>
  <c r="BQ84" i="31"/>
  <c r="CF84" i="31"/>
  <c r="DE84" i="31"/>
  <c r="J84" i="31"/>
  <c r="Z84" i="31"/>
  <c r="IO84" i="31"/>
  <c r="CK84" i="31"/>
  <c r="LG84" i="31"/>
  <c r="ED84" i="31"/>
  <c r="JD84" i="31"/>
  <c r="KR84" i="31"/>
  <c r="RZ84" i="31"/>
  <c r="R84" i="31"/>
  <c r="V84" i="31"/>
  <c r="CA84" i="31"/>
  <c r="N84" i="31"/>
  <c r="D84" i="31"/>
  <c r="EX84" i="31"/>
  <c r="HP84" i="31"/>
  <c r="M84" i="31"/>
  <c r="EI84" i="31"/>
  <c r="FR84" i="31"/>
  <c r="L84" i="31"/>
  <c r="GG84" i="31"/>
  <c r="MU84" i="31"/>
  <c r="KW84" i="31"/>
  <c r="FC84" i="31"/>
  <c r="NJ84" i="31"/>
  <c r="GL84" i="31"/>
  <c r="LQ84" i="31"/>
  <c r="MZ84" i="31"/>
  <c r="X84" i="31"/>
  <c r="AC84" i="31"/>
  <c r="H84" i="31"/>
  <c r="NY84" i="31"/>
  <c r="JX84" i="31"/>
  <c r="PR84" i="31"/>
  <c r="KH84" i="31"/>
  <c r="OI84" i="31"/>
  <c r="PH84" i="31"/>
  <c r="HF84" i="31"/>
  <c r="BV84" i="31"/>
  <c r="KC84" i="31"/>
  <c r="CP84" i="31"/>
  <c r="HZ84" i="31"/>
  <c r="JI84" i="31"/>
  <c r="AN63" i="26"/>
  <c r="Q18" i="26" s="1"/>
  <c r="S18" i="26" s="1"/>
  <c r="M18" i="26"/>
  <c r="AM22" i="35"/>
  <c r="AQ22" i="35" s="1"/>
  <c r="AM43" i="35"/>
  <c r="AP43" i="35" s="1"/>
  <c r="AM27" i="35"/>
  <c r="AR27" i="35" s="1"/>
  <c r="AM44" i="35"/>
  <c r="AQ44" i="35" s="1"/>
  <c r="AM25" i="35"/>
  <c r="AQ25" i="35" s="1"/>
  <c r="AM24" i="35"/>
  <c r="AR24" i="35" s="1"/>
  <c r="AJ23" i="15"/>
  <c r="AG23" i="15" s="1"/>
  <c r="B30" i="35"/>
  <c r="T30" i="35" s="1"/>
  <c r="B44" i="35"/>
  <c r="R44" i="35" s="1"/>
  <c r="B39" i="35"/>
  <c r="S39" i="35" s="1"/>
  <c r="AM26" i="35"/>
  <c r="AS26" i="35" s="1"/>
  <c r="B26" i="35"/>
  <c r="S26" i="35" s="1"/>
  <c r="B40" i="35"/>
  <c r="S40" i="35" s="1"/>
  <c r="B35" i="35"/>
  <c r="R35" i="35" s="1"/>
  <c r="AS40" i="35"/>
  <c r="AR40" i="35"/>
  <c r="AM23" i="35"/>
  <c r="AP23" i="35" s="1"/>
  <c r="B41" i="35"/>
  <c r="Q41" i="35" s="1"/>
  <c r="AM33" i="35"/>
  <c r="AP33" i="35" s="1"/>
  <c r="AM13" i="10"/>
  <c r="AM70" i="10" s="1"/>
  <c r="B38" i="35"/>
  <c r="T38" i="35" s="1"/>
  <c r="B29" i="35"/>
  <c r="S29" i="35" s="1"/>
  <c r="AP40" i="35"/>
  <c r="F46" i="29"/>
  <c r="H46" i="29" s="1"/>
  <c r="F8" i="29"/>
  <c r="H8" i="29" s="1"/>
  <c r="F44" i="29"/>
  <c r="H44" i="29" s="1"/>
  <c r="F28" i="29"/>
  <c r="H28" i="29" s="1"/>
  <c r="F56" i="29"/>
  <c r="H56" i="29" s="1"/>
  <c r="F49" i="29"/>
  <c r="H49" i="29" s="1"/>
  <c r="F51" i="29"/>
  <c r="H51" i="29" s="1"/>
  <c r="F53" i="29"/>
  <c r="H53" i="29" s="1"/>
  <c r="F55" i="29"/>
  <c r="H55" i="29" s="1"/>
  <c r="F12" i="29"/>
  <c r="H12" i="29" s="1"/>
  <c r="F48" i="29"/>
  <c r="H48" i="29" s="1"/>
  <c r="W10" i="14" s="1"/>
  <c r="F32" i="29"/>
  <c r="H32" i="29" s="1"/>
  <c r="F58" i="29"/>
  <c r="H58" i="29" s="1"/>
  <c r="F57" i="29"/>
  <c r="H57" i="29" s="1"/>
  <c r="F9" i="29"/>
  <c r="H9" i="29" s="1"/>
  <c r="F15" i="29"/>
  <c r="H15" i="29" s="1"/>
  <c r="F36" i="29"/>
  <c r="H36" i="29" s="1"/>
  <c r="F52" i="29"/>
  <c r="H52" i="29" s="1"/>
  <c r="F17" i="29"/>
  <c r="H17" i="29" s="1"/>
  <c r="F19" i="29"/>
  <c r="H19" i="29" s="1"/>
  <c r="F27" i="29"/>
  <c r="H27" i="29" s="1"/>
  <c r="F31" i="29"/>
  <c r="H31" i="29" s="1"/>
  <c r="F18" i="29"/>
  <c r="H18" i="29" s="1"/>
  <c r="F40" i="29"/>
  <c r="H40" i="29" s="1"/>
  <c r="F26" i="29"/>
  <c r="H26" i="29" s="1"/>
  <c r="F54" i="29"/>
  <c r="H54" i="29" s="1"/>
  <c r="F35" i="29"/>
  <c r="H35" i="29" s="1"/>
  <c r="F37" i="29"/>
  <c r="H37" i="29" s="1"/>
  <c r="F43" i="29"/>
  <c r="H43" i="29" s="1"/>
  <c r="F45" i="29"/>
  <c r="H45" i="29" s="1"/>
  <c r="F50" i="29"/>
  <c r="H50" i="29" s="1"/>
  <c r="F16" i="29"/>
  <c r="H16" i="29" s="1"/>
  <c r="F38" i="29"/>
  <c r="H38" i="29" s="1"/>
  <c r="E16" i="29"/>
  <c r="E35" i="29"/>
  <c r="E58" i="29"/>
  <c r="E44" i="29"/>
  <c r="E56" i="29"/>
  <c r="E51" i="29"/>
  <c r="E54" i="29"/>
  <c r="E43" i="29"/>
  <c r="E49" i="29"/>
  <c r="E55" i="29"/>
  <c r="E45" i="29"/>
  <c r="E9" i="29"/>
  <c r="E8" i="29"/>
  <c r="E46" i="29"/>
  <c r="E50" i="29"/>
  <c r="E32" i="29"/>
  <c r="E12" i="29"/>
  <c r="E40" i="29"/>
  <c r="E15" i="29"/>
  <c r="E37" i="29"/>
  <c r="E27" i="29"/>
  <c r="E26" i="29"/>
  <c r="E28" i="29"/>
  <c r="E52" i="29"/>
  <c r="E19" i="29"/>
  <c r="E38" i="29"/>
  <c r="E36" i="29"/>
  <c r="E48" i="29"/>
  <c r="E17" i="29"/>
  <c r="E53" i="29"/>
  <c r="E57" i="29"/>
  <c r="E31" i="29"/>
  <c r="E18" i="29"/>
  <c r="E48" i="24"/>
  <c r="E55" i="24"/>
  <c r="BE49" i="13"/>
  <c r="BE62" i="13" s="1"/>
  <c r="Z34" i="10"/>
  <c r="AB34" i="10" s="1"/>
  <c r="AD34" i="10" s="1"/>
  <c r="AB28" i="10"/>
  <c r="AB24" i="10"/>
  <c r="AB33" i="10"/>
  <c r="BB40" i="10" l="1"/>
  <c r="AD40" i="10"/>
  <c r="AE38" i="35"/>
  <c r="AD38" i="35"/>
  <c r="AG38" i="35"/>
  <c r="AF38" i="35"/>
  <c r="AD66" i="11"/>
  <c r="O66" i="11"/>
  <c r="T66" i="11"/>
  <c r="Y45" i="11"/>
  <c r="BB28" i="13"/>
  <c r="BB62" i="13" s="1"/>
  <c r="AY62" i="13" s="1"/>
  <c r="AD28" i="13"/>
  <c r="C10" i="38"/>
  <c r="S57" i="20"/>
  <c r="MZ85" i="30"/>
  <c r="ON85" i="30"/>
  <c r="IU56" i="30"/>
  <c r="IO56" i="30"/>
  <c r="OK56" i="30"/>
  <c r="DL56" i="30"/>
  <c r="QU56" i="30"/>
  <c r="OX85" i="30"/>
  <c r="QS56" i="30"/>
  <c r="M56" i="30"/>
  <c r="DU56" i="30"/>
  <c r="RO56" i="30"/>
  <c r="GC56" i="30"/>
  <c r="H85" i="30"/>
  <c r="I85" i="30"/>
  <c r="E85" i="30"/>
  <c r="K85" i="30"/>
  <c r="J85" i="30"/>
  <c r="L85" i="30"/>
  <c r="J86" i="28"/>
  <c r="R86" i="28"/>
  <c r="AL86" i="28"/>
  <c r="AG86" i="28"/>
  <c r="M86" i="28"/>
  <c r="O86" i="28"/>
  <c r="P86" i="28"/>
  <c r="K86" i="28"/>
  <c r="L86" i="28"/>
  <c r="N86" i="28"/>
  <c r="V86" i="28"/>
  <c r="Q86" i="28"/>
  <c r="AA46" i="35"/>
  <c r="K84" i="38"/>
  <c r="P84" i="38"/>
  <c r="J84" i="38"/>
  <c r="L84" i="38"/>
  <c r="Q84" i="38"/>
  <c r="I84" i="38"/>
  <c r="N84" i="38"/>
  <c r="M84" i="38"/>
  <c r="H84" i="38"/>
  <c r="O84" i="38"/>
  <c r="AI22" i="35"/>
  <c r="AG32" i="35"/>
  <c r="AF32" i="35"/>
  <c r="AD32" i="35"/>
  <c r="AE32" i="35"/>
  <c r="AG30" i="35"/>
  <c r="AF30" i="35"/>
  <c r="AF46" i="35" s="1"/>
  <c r="AD30" i="35"/>
  <c r="AE30" i="35"/>
  <c r="AI37" i="35"/>
  <c r="AI39" i="35"/>
  <c r="AI23" i="35"/>
  <c r="AI41" i="35"/>
  <c r="AI34" i="35"/>
  <c r="AI24" i="35"/>
  <c r="AI31" i="35"/>
  <c r="AI35" i="35"/>
  <c r="AI29" i="35"/>
  <c r="AI36" i="35"/>
  <c r="AI28" i="35"/>
  <c r="AI25" i="35"/>
  <c r="AI40" i="35"/>
  <c r="AI27" i="35"/>
  <c r="AI26" i="35"/>
  <c r="AI33" i="35"/>
  <c r="AI42" i="35"/>
  <c r="AI44" i="35"/>
  <c r="AI43" i="35"/>
  <c r="O45" i="11"/>
  <c r="M22" i="26"/>
  <c r="M89" i="38"/>
  <c r="I89" i="38"/>
  <c r="H89" i="38"/>
  <c r="N89" i="38"/>
  <c r="J89" i="38"/>
  <c r="O89" i="38"/>
  <c r="L89" i="38"/>
  <c r="Q89" i="38"/>
  <c r="K89" i="38"/>
  <c r="P89" i="38"/>
  <c r="P103" i="20"/>
  <c r="S103" i="20"/>
  <c r="V103" i="20"/>
  <c r="AG89" i="28"/>
  <c r="AL89" i="28"/>
  <c r="P89" i="28"/>
  <c r="J89" i="28"/>
  <c r="M89" i="28"/>
  <c r="O89" i="28"/>
  <c r="R89" i="28"/>
  <c r="V89" i="28"/>
  <c r="N89" i="28"/>
  <c r="L89" i="28"/>
  <c r="Q89" i="28"/>
  <c r="K89" i="28"/>
  <c r="AG84" i="28"/>
  <c r="AL84" i="28"/>
  <c r="M84" i="28"/>
  <c r="V84" i="28"/>
  <c r="R84" i="28"/>
  <c r="L84" i="28"/>
  <c r="J84" i="28"/>
  <c r="K84" i="28"/>
  <c r="O84" i="28"/>
  <c r="Q84" i="28"/>
  <c r="N84" i="28"/>
  <c r="P84" i="28"/>
  <c r="H97" i="28"/>
  <c r="H96" i="28"/>
  <c r="CN56" i="30"/>
  <c r="DE56" i="30"/>
  <c r="DO85" i="30"/>
  <c r="GH56" i="30"/>
  <c r="IH56" i="30"/>
  <c r="IC56" i="30"/>
  <c r="GA56" i="30"/>
  <c r="QW56" i="30"/>
  <c r="JP56" i="30"/>
  <c r="CK56" i="30"/>
  <c r="KE56" i="30"/>
  <c r="RR56" i="30"/>
  <c r="SA56" i="30"/>
  <c r="MZ56" i="30"/>
  <c r="HB60" i="31"/>
  <c r="K56" i="30"/>
  <c r="MB56" i="30"/>
  <c r="CU56" i="30"/>
  <c r="MT56" i="30"/>
  <c r="L56" i="30"/>
  <c r="U56" i="30"/>
  <c r="LB56" i="30"/>
  <c r="NN56" i="30"/>
  <c r="LU56" i="30"/>
  <c r="EI85" i="30"/>
  <c r="QN56" i="30"/>
  <c r="LL85" i="30"/>
  <c r="GY56" i="30"/>
  <c r="HI56" i="30"/>
  <c r="S56" i="30"/>
  <c r="BL85" i="30"/>
  <c r="OF56" i="30"/>
  <c r="AR85" i="30"/>
  <c r="BT56" i="30"/>
  <c r="AC56" i="30"/>
  <c r="AE56" i="30"/>
  <c r="OU56" i="30"/>
  <c r="DQ56" i="30"/>
  <c r="DY56" i="30"/>
  <c r="AI56" i="30"/>
  <c r="LQ85" i="30"/>
  <c r="QZ56" i="30"/>
  <c r="IV56" i="30"/>
  <c r="PR56" i="30"/>
  <c r="RD56" i="30"/>
  <c r="PN56" i="30"/>
  <c r="CB56" i="30"/>
  <c r="LE56" i="30"/>
  <c r="AM56" i="30"/>
  <c r="IT56" i="30"/>
  <c r="JE56" i="30"/>
  <c r="II56" i="30"/>
  <c r="NC56" i="30"/>
  <c r="QL85" i="30"/>
  <c r="KU56" i="30"/>
  <c r="EK56" i="30"/>
  <c r="NT56" i="30"/>
  <c r="GO56" i="30"/>
  <c r="NQ56" i="30"/>
  <c r="LR56" i="30"/>
  <c r="FP56" i="30"/>
  <c r="MW56" i="30"/>
  <c r="W56" i="30"/>
  <c r="OB56" i="30"/>
  <c r="BB85" i="30"/>
  <c r="DO56" i="30"/>
  <c r="ER60" i="31"/>
  <c r="EQ56" i="30"/>
  <c r="CZ85" i="30"/>
  <c r="FR56" i="30"/>
  <c r="GM56" i="30"/>
  <c r="AJ56" i="30"/>
  <c r="MP56" i="30"/>
  <c r="HD56" i="30"/>
  <c r="FD56" i="30"/>
  <c r="OA56" i="30"/>
  <c r="CT56" i="30"/>
  <c r="EH56" i="30"/>
  <c r="QL56" i="30"/>
  <c r="FY56" i="30"/>
  <c r="AS56" i="30"/>
  <c r="Y28" i="13"/>
  <c r="AS28" i="13"/>
  <c r="AS62" i="13" s="1"/>
  <c r="AP62" i="13" s="1"/>
  <c r="PC56" i="30"/>
  <c r="BQ85" i="30"/>
  <c r="IB56" i="30"/>
  <c r="NA56" i="30"/>
  <c r="BR56" i="30"/>
  <c r="MY56" i="30"/>
  <c r="BM56" i="30"/>
  <c r="CY56" i="30"/>
  <c r="QX56" i="30"/>
  <c r="BE56" i="30"/>
  <c r="KN56" i="30"/>
  <c r="CU85" i="30"/>
  <c r="LG56" i="30"/>
  <c r="QA56" i="30"/>
  <c r="PZ56" i="30"/>
  <c r="LQ56" i="30"/>
  <c r="FC85" i="30"/>
  <c r="KV56" i="30"/>
  <c r="S22" i="26"/>
  <c r="ID56" i="30"/>
  <c r="JF56" i="30"/>
  <c r="CL56" i="30"/>
  <c r="HB56" i="30"/>
  <c r="EE56" i="30"/>
  <c r="OL56" i="30"/>
  <c r="AW85" i="30"/>
  <c r="KO56" i="30"/>
  <c r="DW56" i="30"/>
  <c r="EN85" i="30"/>
  <c r="QK56" i="30"/>
  <c r="KP56" i="30"/>
  <c r="DR56" i="30"/>
  <c r="CS56" i="30"/>
  <c r="NB56" i="30"/>
  <c r="JR56" i="30"/>
  <c r="HA56" i="30"/>
  <c r="JI56" i="30"/>
  <c r="ED85" i="30"/>
  <c r="LN56" i="30"/>
  <c r="BQ56" i="30"/>
  <c r="QQ85" i="30"/>
  <c r="KH56" i="30"/>
  <c r="JZ56" i="30"/>
  <c r="PM56" i="30"/>
  <c r="BZ56" i="30"/>
  <c r="AD56" i="30"/>
  <c r="OD56" i="30"/>
  <c r="CA56" i="30"/>
  <c r="PT56" i="30"/>
  <c r="EZ56" i="30"/>
  <c r="RB56" i="30"/>
  <c r="AF56" i="30"/>
  <c r="PK56" i="30"/>
  <c r="MM56" i="30"/>
  <c r="LT56" i="30"/>
  <c r="I56" i="30"/>
  <c r="LC56" i="30"/>
  <c r="LJ56" i="30"/>
  <c r="IP56" i="30"/>
  <c r="FI56" i="30"/>
  <c r="HF56" i="30"/>
  <c r="S30" i="20"/>
  <c r="NE56" i="30"/>
  <c r="G59" i="6"/>
  <c r="Z18" i="10" s="1"/>
  <c r="AB18" i="10" s="1"/>
  <c r="AD18" i="10" s="1"/>
  <c r="Z8" i="10"/>
  <c r="AB8" i="10" s="1"/>
  <c r="BB8" i="10" s="1"/>
  <c r="H72" i="6"/>
  <c r="H73" i="6"/>
  <c r="AS61" i="17"/>
  <c r="AP61" i="17" s="1"/>
  <c r="D72" i="35"/>
  <c r="AC72" i="35" s="1"/>
  <c r="D75" i="35"/>
  <c r="Y52" i="10"/>
  <c r="Y60" i="10" s="1"/>
  <c r="AD33" i="10"/>
  <c r="G58" i="6"/>
  <c r="AB17" i="10" s="1"/>
  <c r="AD17" i="10" s="1"/>
  <c r="AB12" i="10"/>
  <c r="AB13" i="10"/>
  <c r="AB11" i="10"/>
  <c r="H57" i="6"/>
  <c r="H56" i="6"/>
  <c r="AS70" i="10"/>
  <c r="AP70" i="10" s="1"/>
  <c r="AS45" i="5"/>
  <c r="AP45" i="5" s="1"/>
  <c r="D82" i="35"/>
  <c r="AC82" i="35" s="1"/>
  <c r="QZ60" i="31"/>
  <c r="NJ60" i="31"/>
  <c r="Y60" i="31"/>
  <c r="JG60" i="31"/>
  <c r="I60" i="31"/>
  <c r="LS60" i="31"/>
  <c r="BN60" i="31"/>
  <c r="QG60" i="31"/>
  <c r="AS60" i="31"/>
  <c r="RN60" i="31"/>
  <c r="PX60" i="31"/>
  <c r="RL60" i="31"/>
  <c r="EA60" i="31"/>
  <c r="QC60" i="31"/>
  <c r="QM60" i="31"/>
  <c r="DH60" i="31"/>
  <c r="DG60" i="31"/>
  <c r="OW60" i="31"/>
  <c r="T45" i="11"/>
  <c r="Y61" i="17"/>
  <c r="E16" i="1" s="1"/>
  <c r="AD45" i="11"/>
  <c r="HY60" i="31"/>
  <c r="QJ60" i="31"/>
  <c r="PF60" i="31"/>
  <c r="CB60" i="31"/>
  <c r="MK60" i="31"/>
  <c r="IC60" i="31"/>
  <c r="BG60" i="31"/>
  <c r="AI60" i="31"/>
  <c r="LA60" i="31"/>
  <c r="QO60" i="31"/>
  <c r="MU60" i="31"/>
  <c r="IQ60" i="31"/>
  <c r="CU60" i="31"/>
  <c r="JQ60" i="31"/>
  <c r="CP60" i="31"/>
  <c r="FP60" i="31"/>
  <c r="GV60" i="31"/>
  <c r="FO60" i="31"/>
  <c r="OU60" i="31"/>
  <c r="PM60" i="31"/>
  <c r="IM60" i="31"/>
  <c r="OX60" i="31"/>
  <c r="CX60" i="31"/>
  <c r="LZ60" i="31"/>
  <c r="NC60" i="31"/>
  <c r="FH60" i="31"/>
  <c r="EQ60" i="31"/>
  <c r="LQ60" i="31"/>
  <c r="RT60" i="31"/>
  <c r="KG60" i="31"/>
  <c r="HX60" i="31"/>
  <c r="GH60" i="31"/>
  <c r="QA60" i="31"/>
  <c r="IF60" i="31"/>
  <c r="BX60" i="31"/>
  <c r="GF60" i="31"/>
  <c r="PC60" i="31"/>
  <c r="LF60" i="31"/>
  <c r="HV60" i="31"/>
  <c r="KI60" i="31"/>
  <c r="HJ60" i="31"/>
  <c r="RP60" i="31"/>
  <c r="DS60" i="31"/>
  <c r="LO60" i="31"/>
  <c r="LP60" i="31"/>
  <c r="RA60" i="31"/>
  <c r="CE60" i="31"/>
  <c r="KN60" i="31"/>
  <c r="QN60" i="31"/>
  <c r="MS60" i="31"/>
  <c r="SA60" i="31"/>
  <c r="KR60" i="31"/>
  <c r="DR60" i="31"/>
  <c r="PN60" i="31"/>
  <c r="HA60" i="31"/>
  <c r="BV60" i="31"/>
  <c r="RU60" i="31"/>
  <c r="HU60" i="31"/>
  <c r="OM60" i="31"/>
  <c r="AZ60" i="31"/>
  <c r="AT60" i="31"/>
  <c r="FF60" i="31"/>
  <c r="MA60" i="31"/>
  <c r="ET60" i="31"/>
  <c r="IR60" i="31"/>
  <c r="NH60" i="31"/>
  <c r="KC60" i="31"/>
  <c r="MC60" i="31"/>
  <c r="FS60" i="31"/>
  <c r="LH60" i="31"/>
  <c r="EK60" i="31"/>
  <c r="KK60" i="31"/>
  <c r="OS60" i="31"/>
  <c r="CA60" i="31"/>
  <c r="LY60" i="31"/>
  <c r="DK60" i="31"/>
  <c r="PR60" i="31"/>
  <c r="OC60" i="31"/>
  <c r="DJ60" i="31"/>
  <c r="LE60" i="31"/>
  <c r="AF60" i="31"/>
  <c r="GR60" i="31"/>
  <c r="KP60" i="31"/>
  <c r="RB60" i="31"/>
  <c r="RR60" i="31"/>
  <c r="MJ60" i="31"/>
  <c r="DX60" i="31"/>
  <c r="IK60" i="31"/>
  <c r="DO60" i="31"/>
  <c r="BL60" i="31"/>
  <c r="AW60" i="31"/>
  <c r="EO60" i="31"/>
  <c r="OV60" i="31"/>
  <c r="MP60" i="31"/>
  <c r="LV60" i="31"/>
  <c r="MH60" i="31"/>
  <c r="RF60" i="31"/>
  <c r="GX60" i="31"/>
  <c r="IA60" i="31"/>
  <c r="P60" i="31"/>
  <c r="LG60" i="31"/>
  <c r="CJ60" i="31"/>
  <c r="MV60" i="31"/>
  <c r="BO60" i="31"/>
  <c r="PJ60" i="31"/>
  <c r="KY60" i="31"/>
  <c r="FI60" i="31"/>
  <c r="AY60" i="31"/>
  <c r="LB60" i="31"/>
  <c r="X60" i="31"/>
  <c r="PG60" i="31"/>
  <c r="KJ60" i="31"/>
  <c r="EN60" i="31"/>
  <c r="BI60" i="31"/>
  <c r="CW60" i="31"/>
  <c r="DB60" i="31"/>
  <c r="FX60" i="31"/>
  <c r="T60" i="31"/>
  <c r="IB60" i="31"/>
  <c r="NG60" i="31"/>
  <c r="JE60" i="31"/>
  <c r="G60" i="31"/>
  <c r="CF60" i="31"/>
  <c r="PB60" i="31"/>
  <c r="GA60" i="31"/>
  <c r="QH60" i="31"/>
  <c r="DU60" i="31"/>
  <c r="H60" i="31"/>
  <c r="OK60" i="31"/>
  <c r="RM60" i="31"/>
  <c r="CG60" i="31"/>
  <c r="GD60" i="31"/>
  <c r="PK60" i="31"/>
  <c r="EB60" i="31"/>
  <c r="MQ60" i="31"/>
  <c r="OY60" i="31"/>
  <c r="RX60" i="31"/>
  <c r="AA60" i="31"/>
  <c r="BU60" i="31"/>
  <c r="MM60" i="31"/>
  <c r="CI60" i="31"/>
  <c r="DP60" i="31"/>
  <c r="HS60" i="31"/>
  <c r="MW60" i="31"/>
  <c r="GM60" i="31"/>
  <c r="DQ60" i="31"/>
  <c r="BB60" i="31"/>
  <c r="QX60" i="31"/>
  <c r="NI60" i="31"/>
  <c r="IO60" i="31"/>
  <c r="RC60" i="31"/>
  <c r="GK60" i="31"/>
  <c r="KD60" i="31"/>
  <c r="JL60" i="31"/>
  <c r="JP60" i="31"/>
  <c r="R60" i="31"/>
  <c r="Q60" i="31"/>
  <c r="CL60" i="31"/>
  <c r="ID60" i="31"/>
  <c r="PA60" i="31"/>
  <c r="AG60" i="31"/>
  <c r="OR60" i="31"/>
  <c r="RV60" i="31"/>
  <c r="AO60" i="31"/>
  <c r="KT60" i="31"/>
  <c r="EC60" i="31"/>
  <c r="S60" i="31"/>
  <c r="EY60" i="31"/>
  <c r="NF60" i="31"/>
  <c r="HO60" i="31"/>
  <c r="LN60" i="31"/>
  <c r="JC60" i="31"/>
  <c r="NL60" i="31"/>
  <c r="JT60" i="31"/>
  <c r="OF60" i="31"/>
  <c r="QY60" i="31"/>
  <c r="FV60" i="31"/>
  <c r="GP60" i="31"/>
  <c r="FT60" i="31"/>
  <c r="EH60" i="31"/>
  <c r="AE60" i="31"/>
  <c r="JI60" i="31"/>
  <c r="JB60" i="31"/>
  <c r="NV60" i="31"/>
  <c r="QT60" i="31"/>
  <c r="IV60" i="31"/>
  <c r="AC60" i="31"/>
  <c r="NZ60" i="31"/>
  <c r="DL60" i="31"/>
  <c r="FJ60" i="31"/>
  <c r="PW60" i="31"/>
  <c r="GT60" i="31"/>
  <c r="N60" i="31"/>
  <c r="JA60" i="31"/>
  <c r="BE60" i="31"/>
  <c r="MB60" i="31"/>
  <c r="CR60" i="31"/>
  <c r="PI60" i="31"/>
  <c r="EJ60" i="31"/>
  <c r="JS60" i="31"/>
  <c r="OE60" i="31"/>
  <c r="MT60" i="31"/>
  <c r="EM60" i="31"/>
  <c r="IS60" i="31"/>
  <c r="JN60" i="31"/>
  <c r="KH60" i="31"/>
  <c r="EL60" i="31"/>
  <c r="PE60" i="31"/>
  <c r="RH60" i="31"/>
  <c r="IH60" i="31"/>
  <c r="Y69" i="10"/>
  <c r="BM60" i="31"/>
  <c r="QR60" i="31"/>
  <c r="E60" i="31"/>
  <c r="CZ60" i="31"/>
  <c r="OH60" i="31"/>
  <c r="MR60" i="31"/>
  <c r="JK60" i="31"/>
  <c r="GL60" i="31"/>
  <c r="FM60" i="31"/>
  <c r="HI60" i="31"/>
  <c r="RE60" i="31"/>
  <c r="F60" i="31"/>
  <c r="BR60" i="31"/>
  <c r="KE60" i="31"/>
  <c r="EF60" i="31"/>
  <c r="KV60" i="31"/>
  <c r="IT60" i="31"/>
  <c r="V60" i="31"/>
  <c r="NR60" i="31"/>
  <c r="W60" i="31"/>
  <c r="MX60" i="31"/>
  <c r="BD60" i="31"/>
  <c r="NK60" i="31"/>
  <c r="QS60" i="31"/>
  <c r="OD60" i="31"/>
  <c r="DY60" i="31"/>
  <c r="JH60" i="31"/>
  <c r="QD60" i="31"/>
  <c r="DI60" i="31"/>
  <c r="CS60" i="31"/>
  <c r="EX60" i="31"/>
  <c r="RI60" i="31"/>
  <c r="BZ60" i="31"/>
  <c r="AM60" i="31"/>
  <c r="QI60" i="31"/>
  <c r="MG60" i="31"/>
  <c r="CV60" i="31"/>
  <c r="HN60" i="31"/>
  <c r="QP60" i="31"/>
  <c r="KO60" i="31"/>
  <c r="OQ60" i="31"/>
  <c r="PL60" i="31"/>
  <c r="OB60" i="31"/>
  <c r="NO60" i="31"/>
  <c r="QF60" i="31"/>
  <c r="KU60" i="31"/>
  <c r="FW60" i="31"/>
  <c r="AK60" i="31"/>
  <c r="CD60" i="31"/>
  <c r="HF60" i="31"/>
  <c r="J60" i="31"/>
  <c r="ES60" i="31"/>
  <c r="JX60" i="31"/>
  <c r="LR60" i="31"/>
  <c r="PS60" i="31"/>
  <c r="NP60" i="31"/>
  <c r="FC60" i="31"/>
  <c r="LX60" i="31"/>
  <c r="IL60" i="31"/>
  <c r="AV60" i="31"/>
  <c r="DV60" i="31"/>
  <c r="FY60" i="31"/>
  <c r="EW60" i="31"/>
  <c r="LJ60" i="31"/>
  <c r="AB60" i="31"/>
  <c r="CH60" i="31"/>
  <c r="GB60" i="31"/>
  <c r="IP60" i="31"/>
  <c r="FD60" i="31"/>
  <c r="FE60" i="31"/>
  <c r="CN60" i="31"/>
  <c r="HC60" i="31"/>
  <c r="QU60" i="31"/>
  <c r="MN60" i="31"/>
  <c r="LK60" i="31"/>
  <c r="GN60" i="31"/>
  <c r="T26" i="5"/>
  <c r="T45" i="5" s="1"/>
  <c r="D10" i="1" s="1"/>
  <c r="DH56" i="30"/>
  <c r="AQ56" i="30"/>
  <c r="AU56" i="30"/>
  <c r="C7" i="28"/>
  <c r="LP56" i="30"/>
  <c r="IQ56" i="30"/>
  <c r="FS56" i="30"/>
  <c r="JA56" i="30"/>
  <c r="PQ56" i="30"/>
  <c r="JB56" i="30"/>
  <c r="QO56" i="30"/>
  <c r="RP85" i="30"/>
  <c r="RZ85" i="30"/>
  <c r="MO56" i="30"/>
  <c r="RZ56" i="30"/>
  <c r="IT85" i="30"/>
  <c r="KA56" i="30"/>
  <c r="NF56" i="30"/>
  <c r="O56" i="30"/>
  <c r="KM85" i="30"/>
  <c r="C56" i="31"/>
  <c r="JK56" i="30"/>
  <c r="IY56" i="30"/>
  <c r="QV56" i="30"/>
  <c r="NI56" i="30"/>
  <c r="BY56" i="30"/>
  <c r="PL56" i="30"/>
  <c r="GT56" i="30"/>
  <c r="JL56" i="30"/>
  <c r="HN56" i="30"/>
  <c r="FO56" i="30"/>
  <c r="OI85" i="30"/>
  <c r="O61" i="17"/>
  <c r="C16" i="1" s="1"/>
  <c r="IE56" i="30"/>
  <c r="NP56" i="30"/>
  <c r="HR56" i="30"/>
  <c r="PI56" i="30"/>
  <c r="OQ56" i="30"/>
  <c r="NG56" i="30"/>
  <c r="MC56" i="30"/>
  <c r="PW56" i="30"/>
  <c r="KG56" i="30"/>
  <c r="QP56" i="30"/>
  <c r="DP56" i="30"/>
  <c r="AO56" i="30"/>
  <c r="ES56" i="30"/>
  <c r="HU56" i="30"/>
  <c r="N56" i="30"/>
  <c r="GV56" i="30"/>
  <c r="LI56" i="30"/>
  <c r="PW85" i="30"/>
  <c r="ML56" i="30"/>
  <c r="JS56" i="30"/>
  <c r="PE56" i="30"/>
  <c r="GW56" i="30"/>
  <c r="PH85" i="30"/>
  <c r="J56" i="30"/>
  <c r="KY56" i="30"/>
  <c r="IM56" i="30"/>
  <c r="FU56" i="30"/>
  <c r="PH56" i="30"/>
  <c r="EF56" i="30"/>
  <c r="CI56" i="30"/>
  <c r="CW56" i="30"/>
  <c r="RL56" i="30"/>
  <c r="FB56" i="30"/>
  <c r="BP56" i="30"/>
  <c r="KR56" i="30"/>
  <c r="LS56" i="30"/>
  <c r="GB56" i="30"/>
  <c r="HH56" i="30"/>
  <c r="OG56" i="30"/>
  <c r="CF56" i="30"/>
  <c r="QG56" i="30"/>
  <c r="KI56" i="30"/>
  <c r="Z56" i="30"/>
  <c r="PX56" i="30"/>
  <c r="NY85" i="30"/>
  <c r="PC85" i="30"/>
  <c r="QB56" i="30"/>
  <c r="C10" i="30"/>
  <c r="C7" i="30"/>
  <c r="RA85" i="38"/>
  <c r="OS85" i="38"/>
  <c r="MK85" i="38"/>
  <c r="KC85" i="38"/>
  <c r="HU85" i="38"/>
  <c r="FM85" i="38"/>
  <c r="DE85" i="38"/>
  <c r="AW85" i="38"/>
  <c r="QB85" i="38"/>
  <c r="NT85" i="38"/>
  <c r="LL85" i="38"/>
  <c r="JD85" i="38"/>
  <c r="GV85" i="38"/>
  <c r="EN85" i="38"/>
  <c r="CF85" i="38"/>
  <c r="RK85" i="38"/>
  <c r="PC85" i="38"/>
  <c r="MU85" i="38"/>
  <c r="KM85" i="38"/>
  <c r="IE85" i="38"/>
  <c r="FW85" i="38"/>
  <c r="DO85" i="38"/>
  <c r="BG85" i="38"/>
  <c r="QL85" i="38"/>
  <c r="OD85" i="38"/>
  <c r="LV85" i="38"/>
  <c r="JN85" i="38"/>
  <c r="HF85" i="38"/>
  <c r="EX85" i="38"/>
  <c r="CP85" i="38"/>
  <c r="RU85" i="38"/>
  <c r="PM85" i="38"/>
  <c r="NE85" i="38"/>
  <c r="KW85" i="38"/>
  <c r="IO85" i="38"/>
  <c r="GG85" i="38"/>
  <c r="DY85" i="38"/>
  <c r="BQ85" i="38"/>
  <c r="QV85" i="38"/>
  <c r="ON85" i="38"/>
  <c r="MF85" i="38"/>
  <c r="JX85" i="38"/>
  <c r="HP85" i="38"/>
  <c r="FH85" i="38"/>
  <c r="CZ85" i="38"/>
  <c r="AR85" i="38"/>
  <c r="PW85" i="38"/>
  <c r="NO85" i="38"/>
  <c r="LG85" i="38"/>
  <c r="IY85" i="38"/>
  <c r="RF85" i="38"/>
  <c r="OX85" i="38"/>
  <c r="MP85" i="38"/>
  <c r="KH85" i="38"/>
  <c r="HZ85" i="38"/>
  <c r="FR85" i="38"/>
  <c r="DJ85" i="38"/>
  <c r="BB85" i="38"/>
  <c r="F85" i="38"/>
  <c r="QG85" i="38"/>
  <c r="NY85" i="38"/>
  <c r="LQ85" i="38"/>
  <c r="JI85" i="38"/>
  <c r="HA85" i="38"/>
  <c r="ES85" i="38"/>
  <c r="CK85" i="38"/>
  <c r="QQ85" i="38"/>
  <c r="OI85" i="38"/>
  <c r="MA85" i="38"/>
  <c r="JS85" i="38"/>
  <c r="HK85" i="38"/>
  <c r="FC85" i="38"/>
  <c r="CU85" i="38"/>
  <c r="PR85" i="38"/>
  <c r="ED85" i="38"/>
  <c r="BL85" i="38"/>
  <c r="KR85" i="38"/>
  <c r="NJ85" i="38"/>
  <c r="IJ85" i="38"/>
  <c r="BV85" i="38"/>
  <c r="LB85" i="38"/>
  <c r="GQ85" i="38"/>
  <c r="G85" i="38"/>
  <c r="IT85" i="38"/>
  <c r="GB85" i="38"/>
  <c r="RP85" i="38"/>
  <c r="EI85" i="38"/>
  <c r="PH85" i="38"/>
  <c r="GL85" i="38"/>
  <c r="DT85" i="38"/>
  <c r="RZ85" i="38"/>
  <c r="CA85" i="38"/>
  <c r="MZ85" i="38"/>
  <c r="SA56" i="38"/>
  <c r="RO56" i="38"/>
  <c r="RC56" i="38"/>
  <c r="QQ56" i="38"/>
  <c r="RW56" i="38"/>
  <c r="RJ56" i="38"/>
  <c r="QW56" i="38"/>
  <c r="QJ56" i="38"/>
  <c r="PX56" i="38"/>
  <c r="PL56" i="38"/>
  <c r="OZ56" i="38"/>
  <c r="ON56" i="38"/>
  <c r="OB56" i="38"/>
  <c r="NP56" i="38"/>
  <c r="ND56" i="38"/>
  <c r="MR56" i="38"/>
  <c r="MF56" i="38"/>
  <c r="LT56" i="38"/>
  <c r="LH56" i="38"/>
  <c r="KV56" i="38"/>
  <c r="KJ56" i="38"/>
  <c r="JX56" i="38"/>
  <c r="JL56" i="38"/>
  <c r="IZ56" i="38"/>
  <c r="IN56" i="38"/>
  <c r="IB56" i="38"/>
  <c r="HP56" i="38"/>
  <c r="HD56" i="38"/>
  <c r="GR56" i="38"/>
  <c r="GF56" i="38"/>
  <c r="FT56" i="38"/>
  <c r="FH56" i="38"/>
  <c r="EV56" i="38"/>
  <c r="EJ56" i="38"/>
  <c r="DX56" i="38"/>
  <c r="DL56" i="38"/>
  <c r="CZ56" i="38"/>
  <c r="CN56" i="38"/>
  <c r="CB56" i="38"/>
  <c r="BP56" i="38"/>
  <c r="RV56" i="38"/>
  <c r="RI56" i="38"/>
  <c r="QV56" i="38"/>
  <c r="QI56" i="38"/>
  <c r="PW56" i="38"/>
  <c r="PK56" i="38"/>
  <c r="OY56" i="38"/>
  <c r="OM56" i="38"/>
  <c r="OA56" i="38"/>
  <c r="NO56" i="38"/>
  <c r="NC56" i="38"/>
  <c r="MQ56" i="38"/>
  <c r="ME56" i="38"/>
  <c r="LS56" i="38"/>
  <c r="LG56" i="38"/>
  <c r="KU56" i="38"/>
  <c r="KI56" i="38"/>
  <c r="JW56" i="38"/>
  <c r="JK56" i="38"/>
  <c r="IY56" i="38"/>
  <c r="IM56" i="38"/>
  <c r="IA56" i="38"/>
  <c r="HO56" i="38"/>
  <c r="HC56" i="38"/>
  <c r="GQ56" i="38"/>
  <c r="GE56" i="38"/>
  <c r="FS56" i="38"/>
  <c r="FG56" i="38"/>
  <c r="EU56" i="38"/>
  <c r="EI56" i="38"/>
  <c r="DW56" i="38"/>
  <c r="DK56" i="38"/>
  <c r="CY56" i="38"/>
  <c r="CM56" i="38"/>
  <c r="CA56" i="38"/>
  <c r="BO56" i="38"/>
  <c r="BC56" i="38"/>
  <c r="AQ56" i="38"/>
  <c r="AE56" i="38"/>
  <c r="S56" i="38"/>
  <c r="G56" i="38"/>
  <c r="RU56" i="38"/>
  <c r="RH56" i="38"/>
  <c r="QU56" i="38"/>
  <c r="QH56" i="38"/>
  <c r="PV56" i="38"/>
  <c r="PJ56" i="38"/>
  <c r="OX56" i="38"/>
  <c r="OL56" i="38"/>
  <c r="NZ56" i="38"/>
  <c r="NN56" i="38"/>
  <c r="NB56" i="38"/>
  <c r="MP56" i="38"/>
  <c r="MD56" i="38"/>
  <c r="LR56" i="38"/>
  <c r="LF56" i="38"/>
  <c r="KT56" i="38"/>
  <c r="KH56" i="38"/>
  <c r="JV56" i="38"/>
  <c r="JJ56" i="38"/>
  <c r="IX56" i="38"/>
  <c r="RS56" i="38"/>
  <c r="RF56" i="38"/>
  <c r="QS56" i="38"/>
  <c r="QF56" i="38"/>
  <c r="PT56" i="38"/>
  <c r="PH56" i="38"/>
  <c r="OV56" i="38"/>
  <c r="OJ56" i="38"/>
  <c r="NX56" i="38"/>
  <c r="NL56" i="38"/>
  <c r="MZ56" i="38"/>
  <c r="MN56" i="38"/>
  <c r="MB56" i="38"/>
  <c r="LP56" i="38"/>
  <c r="LD56" i="38"/>
  <c r="KR56" i="38"/>
  <c r="KF56" i="38"/>
  <c r="JT56" i="38"/>
  <c r="JH56" i="38"/>
  <c r="IV56" i="38"/>
  <c r="IJ56" i="38"/>
  <c r="HX56" i="38"/>
  <c r="HL56" i="38"/>
  <c r="GZ56" i="38"/>
  <c r="GN56" i="38"/>
  <c r="GB56" i="38"/>
  <c r="FP56" i="38"/>
  <c r="FD56" i="38"/>
  <c r="ER56" i="38"/>
  <c r="EF56" i="38"/>
  <c r="DT56" i="38"/>
  <c r="DH56" i="38"/>
  <c r="CV56" i="38"/>
  <c r="CJ56" i="38"/>
  <c r="BX56" i="38"/>
  <c r="BL56" i="38"/>
  <c r="AZ56" i="38"/>
  <c r="AN56" i="38"/>
  <c r="AB56" i="38"/>
  <c r="P56" i="38"/>
  <c r="D56" i="38"/>
  <c r="RR56" i="38"/>
  <c r="RE56" i="38"/>
  <c r="QR56" i="38"/>
  <c r="QE56" i="38"/>
  <c r="PS56" i="38"/>
  <c r="PG56" i="38"/>
  <c r="OU56" i="38"/>
  <c r="OI56" i="38"/>
  <c r="NW56" i="38"/>
  <c r="NK56" i="38"/>
  <c r="MY56" i="38"/>
  <c r="MM56" i="38"/>
  <c r="MA56" i="38"/>
  <c r="LO56" i="38"/>
  <c r="LC56" i="38"/>
  <c r="KQ56" i="38"/>
  <c r="KE56" i="38"/>
  <c r="JS56" i="38"/>
  <c r="JG56" i="38"/>
  <c r="IU56" i="38"/>
  <c r="II56" i="38"/>
  <c r="HW56" i="38"/>
  <c r="HK56" i="38"/>
  <c r="GY56" i="38"/>
  <c r="GM56" i="38"/>
  <c r="GA56" i="38"/>
  <c r="FO56" i="38"/>
  <c r="FC56" i="38"/>
  <c r="EQ56" i="38"/>
  <c r="EE56" i="38"/>
  <c r="DS56" i="38"/>
  <c r="DG56" i="38"/>
  <c r="CU56" i="38"/>
  <c r="CI56" i="38"/>
  <c r="BW56" i="38"/>
  <c r="BK56" i="38"/>
  <c r="AY56" i="38"/>
  <c r="AM56" i="38"/>
  <c r="AA56" i="38"/>
  <c r="O56" i="38"/>
  <c r="RQ56" i="38"/>
  <c r="RD56" i="38"/>
  <c r="QP56" i="38"/>
  <c r="QD56" i="38"/>
  <c r="PR56" i="38"/>
  <c r="PF56" i="38"/>
  <c r="OT56" i="38"/>
  <c r="OH56" i="38"/>
  <c r="NV56" i="38"/>
  <c r="NJ56" i="38"/>
  <c r="MX56" i="38"/>
  <c r="ML56" i="38"/>
  <c r="LZ56" i="38"/>
  <c r="LN56" i="38"/>
  <c r="LB56" i="38"/>
  <c r="KP56" i="38"/>
  <c r="KD56" i="38"/>
  <c r="JR56" i="38"/>
  <c r="JF56" i="38"/>
  <c r="IT56" i="38"/>
  <c r="IH56" i="38"/>
  <c r="HV56" i="38"/>
  <c r="HJ56" i="38"/>
  <c r="GX56" i="38"/>
  <c r="GL56" i="38"/>
  <c r="FZ56" i="38"/>
  <c r="FN56" i="38"/>
  <c r="FB56" i="38"/>
  <c r="EP56" i="38"/>
  <c r="ED56" i="38"/>
  <c r="DR56" i="38"/>
  <c r="DF56" i="38"/>
  <c r="CT56" i="38"/>
  <c r="CH56" i="38"/>
  <c r="BV56" i="38"/>
  <c r="BJ56" i="38"/>
  <c r="AX56" i="38"/>
  <c r="RP56" i="38"/>
  <c r="RB56" i="38"/>
  <c r="QO56" i="38"/>
  <c r="QC56" i="38"/>
  <c r="PQ56" i="38"/>
  <c r="PE56" i="38"/>
  <c r="OS56" i="38"/>
  <c r="OG56" i="38"/>
  <c r="NU56" i="38"/>
  <c r="NI56" i="38"/>
  <c r="MW56" i="38"/>
  <c r="MK56" i="38"/>
  <c r="LY56" i="38"/>
  <c r="LM56" i="38"/>
  <c r="LA56" i="38"/>
  <c r="KO56" i="38"/>
  <c r="KC56" i="38"/>
  <c r="JQ56" i="38"/>
  <c r="JE56" i="38"/>
  <c r="IS56" i="38"/>
  <c r="IG56" i="38"/>
  <c r="HU56" i="38"/>
  <c r="HI56" i="38"/>
  <c r="GW56" i="38"/>
  <c r="GK56" i="38"/>
  <c r="RN56" i="38"/>
  <c r="RA56" i="38"/>
  <c r="QN56" i="38"/>
  <c r="QB56" i="38"/>
  <c r="PP56" i="38"/>
  <c r="PD56" i="38"/>
  <c r="OR56" i="38"/>
  <c r="OF56" i="38"/>
  <c r="NT56" i="38"/>
  <c r="NH56" i="38"/>
  <c r="MV56" i="38"/>
  <c r="MJ56" i="38"/>
  <c r="LX56" i="38"/>
  <c r="LL56" i="38"/>
  <c r="KZ56" i="38"/>
  <c r="KN56" i="38"/>
  <c r="KB56" i="38"/>
  <c r="JP56" i="38"/>
  <c r="JD56" i="38"/>
  <c r="RZ56" i="38"/>
  <c r="RM56" i="38"/>
  <c r="QZ56" i="38"/>
  <c r="QM56" i="38"/>
  <c r="QA56" i="38"/>
  <c r="PO56" i="38"/>
  <c r="PC56" i="38"/>
  <c r="OQ56" i="38"/>
  <c r="OE56" i="38"/>
  <c r="NS56" i="38"/>
  <c r="NG56" i="38"/>
  <c r="MU56" i="38"/>
  <c r="MI56" i="38"/>
  <c r="LW56" i="38"/>
  <c r="LK56" i="38"/>
  <c r="KY56" i="38"/>
  <c r="KM56" i="38"/>
  <c r="KA56" i="38"/>
  <c r="JO56" i="38"/>
  <c r="JC56" i="38"/>
  <c r="IQ56" i="38"/>
  <c r="IE56" i="38"/>
  <c r="HS56" i="38"/>
  <c r="HG56" i="38"/>
  <c r="GU56" i="38"/>
  <c r="GI56" i="38"/>
  <c r="FW56" i="38"/>
  <c r="FK56" i="38"/>
  <c r="EY56" i="38"/>
  <c r="EM56" i="38"/>
  <c r="EA56" i="38"/>
  <c r="DO56" i="38"/>
  <c r="DC56" i="38"/>
  <c r="CQ56" i="38"/>
  <c r="CE56" i="38"/>
  <c r="BS56" i="38"/>
  <c r="BG56" i="38"/>
  <c r="AU56" i="38"/>
  <c r="AI56" i="38"/>
  <c r="W56" i="38"/>
  <c r="K56" i="38"/>
  <c r="RY56" i="38"/>
  <c r="RL56" i="38"/>
  <c r="QY56" i="38"/>
  <c r="QL56" i="38"/>
  <c r="PZ56" i="38"/>
  <c r="PN56" i="38"/>
  <c r="PB56" i="38"/>
  <c r="OP56" i="38"/>
  <c r="OD56" i="38"/>
  <c r="NR56" i="38"/>
  <c r="NF56" i="38"/>
  <c r="MT56" i="38"/>
  <c r="MH56" i="38"/>
  <c r="LV56" i="38"/>
  <c r="LJ56" i="38"/>
  <c r="KX56" i="38"/>
  <c r="KL56" i="38"/>
  <c r="JZ56" i="38"/>
  <c r="JN56" i="38"/>
  <c r="JB56" i="38"/>
  <c r="IP56" i="38"/>
  <c r="ID56" i="38"/>
  <c r="HR56" i="38"/>
  <c r="HF56" i="38"/>
  <c r="GT56" i="38"/>
  <c r="GH56" i="38"/>
  <c r="FV56" i="38"/>
  <c r="FJ56" i="38"/>
  <c r="EX56" i="38"/>
  <c r="EL56" i="38"/>
  <c r="DZ56" i="38"/>
  <c r="DN56" i="38"/>
  <c r="DB56" i="38"/>
  <c r="CP56" i="38"/>
  <c r="CD56" i="38"/>
  <c r="BR56" i="38"/>
  <c r="BF56" i="38"/>
  <c r="AT56" i="38"/>
  <c r="AH56" i="38"/>
  <c r="V56" i="38"/>
  <c r="J56" i="38"/>
  <c r="PM56" i="38"/>
  <c r="MS56" i="38"/>
  <c r="JY56" i="38"/>
  <c r="HZ56" i="38"/>
  <c r="GP56" i="38"/>
  <c r="FL56" i="38"/>
  <c r="EH56" i="38"/>
  <c r="DE56" i="38"/>
  <c r="CC56" i="38"/>
  <c r="BB56" i="38"/>
  <c r="AF56" i="38"/>
  <c r="L56" i="38"/>
  <c r="PI56" i="38"/>
  <c r="MO56" i="38"/>
  <c r="JU56" i="38"/>
  <c r="HY56" i="38"/>
  <c r="GO56" i="38"/>
  <c r="FI56" i="38"/>
  <c r="EG56" i="38"/>
  <c r="DD56" i="38"/>
  <c r="BZ56" i="38"/>
  <c r="BA56" i="38"/>
  <c r="AD56" i="38"/>
  <c r="I56" i="38"/>
  <c r="RX56" i="38"/>
  <c r="PA56" i="38"/>
  <c r="MG56" i="38"/>
  <c r="JM56" i="38"/>
  <c r="HT56" i="38"/>
  <c r="GJ56" i="38"/>
  <c r="FF56" i="38"/>
  <c r="EC56" i="38"/>
  <c r="DA56" i="38"/>
  <c r="BY56" i="38"/>
  <c r="AW56" i="38"/>
  <c r="AC56" i="38"/>
  <c r="H56" i="38"/>
  <c r="RT56" i="38"/>
  <c r="OW56" i="38"/>
  <c r="MC56" i="38"/>
  <c r="JI56" i="38"/>
  <c r="HQ56" i="38"/>
  <c r="GG56" i="38"/>
  <c r="FE56" i="38"/>
  <c r="EB56" i="38"/>
  <c r="CX56" i="38"/>
  <c r="BU56" i="38"/>
  <c r="AV56" i="38"/>
  <c r="Z56" i="38"/>
  <c r="F56" i="38"/>
  <c r="RK56" i="38"/>
  <c r="OO56" i="38"/>
  <c r="LU56" i="38"/>
  <c r="JA56" i="38"/>
  <c r="HN56" i="38"/>
  <c r="GD56" i="38"/>
  <c r="FA56" i="38"/>
  <c r="DY56" i="38"/>
  <c r="CW56" i="38"/>
  <c r="BT56" i="38"/>
  <c r="AS56" i="38"/>
  <c r="Y56" i="38"/>
  <c r="E56" i="38"/>
  <c r="RG56" i="38"/>
  <c r="OK56" i="38"/>
  <c r="LQ56" i="38"/>
  <c r="IW56" i="38"/>
  <c r="HM56" i="38"/>
  <c r="GC56" i="38"/>
  <c r="EZ56" i="38"/>
  <c r="DV56" i="38"/>
  <c r="CS56" i="38"/>
  <c r="BQ56" i="38"/>
  <c r="AR56" i="38"/>
  <c r="X56" i="38"/>
  <c r="QX56" i="38"/>
  <c r="OC56" i="38"/>
  <c r="LI56" i="38"/>
  <c r="IR56" i="38"/>
  <c r="HH56" i="38"/>
  <c r="FY56" i="38"/>
  <c r="EW56" i="38"/>
  <c r="DU56" i="38"/>
  <c r="CR56" i="38"/>
  <c r="BN56" i="38"/>
  <c r="AP56" i="38"/>
  <c r="U56" i="38"/>
  <c r="QT56" i="38"/>
  <c r="NY56" i="38"/>
  <c r="LE56" i="38"/>
  <c r="IO56" i="38"/>
  <c r="HE56" i="38"/>
  <c r="FX56" i="38"/>
  <c r="ET56" i="38"/>
  <c r="DQ56" i="38"/>
  <c r="CO56" i="38"/>
  <c r="BM56" i="38"/>
  <c r="AO56" i="38"/>
  <c r="T56" i="38"/>
  <c r="QK56" i="38"/>
  <c r="NQ56" i="38"/>
  <c r="KW56" i="38"/>
  <c r="IL56" i="38"/>
  <c r="HB56" i="38"/>
  <c r="FU56" i="38"/>
  <c r="ES56" i="38"/>
  <c r="DP56" i="38"/>
  <c r="CL56" i="38"/>
  <c r="BI56" i="38"/>
  <c r="AL56" i="38"/>
  <c r="R56" i="38"/>
  <c r="QG56" i="38"/>
  <c r="NM56" i="38"/>
  <c r="KS56" i="38"/>
  <c r="IK56" i="38"/>
  <c r="HA56" i="38"/>
  <c r="FR56" i="38"/>
  <c r="EO56" i="38"/>
  <c r="DM56" i="38"/>
  <c r="CK56" i="38"/>
  <c r="BH56" i="38"/>
  <c r="AK56" i="38"/>
  <c r="Q56" i="38"/>
  <c r="PY56" i="38"/>
  <c r="NE56" i="38"/>
  <c r="KK56" i="38"/>
  <c r="IF56" i="38"/>
  <c r="GV56" i="38"/>
  <c r="FQ56" i="38"/>
  <c r="EN56" i="38"/>
  <c r="DJ56" i="38"/>
  <c r="CG56" i="38"/>
  <c r="BE56" i="38"/>
  <c r="AJ56" i="38"/>
  <c r="N56" i="38"/>
  <c r="PU56" i="38"/>
  <c r="M56" i="38"/>
  <c r="NA56" i="38"/>
  <c r="KG56" i="38"/>
  <c r="IC56" i="38"/>
  <c r="GS56" i="38"/>
  <c r="FM56" i="38"/>
  <c r="EK56" i="38"/>
  <c r="DI56" i="38"/>
  <c r="CF56" i="38"/>
  <c r="BD56" i="38"/>
  <c r="AG56" i="38"/>
  <c r="CC56" i="30"/>
  <c r="DE85" i="30"/>
  <c r="FX56" i="30"/>
  <c r="LG85" i="30"/>
  <c r="OR56" i="30"/>
  <c r="HL56" i="30"/>
  <c r="KW56" i="30"/>
  <c r="JY56" i="30"/>
  <c r="FZ56" i="30"/>
  <c r="E56" i="30"/>
  <c r="FN56" i="30"/>
  <c r="QR56" i="30"/>
  <c r="RC56" i="30"/>
  <c r="NV56" i="30"/>
  <c r="RN56" i="30"/>
  <c r="IS56" i="30"/>
  <c r="LM56" i="30"/>
  <c r="IO85" i="30"/>
  <c r="NO85" i="30"/>
  <c r="KX56" i="30"/>
  <c r="MQ56" i="30"/>
  <c r="ES85" i="30"/>
  <c r="PG56" i="30"/>
  <c r="QQ56" i="30"/>
  <c r="HX56" i="30"/>
  <c r="RF56" i="30"/>
  <c r="LX56" i="30"/>
  <c r="CH56" i="30"/>
  <c r="NS56" i="30"/>
  <c r="GI56" i="30"/>
  <c r="DA56" i="30"/>
  <c r="JM56" i="30"/>
  <c r="RM56" i="30"/>
  <c r="LH56" i="30"/>
  <c r="JN56" i="30"/>
  <c r="OI56" i="30"/>
  <c r="GP56" i="30"/>
  <c r="AT56" i="30"/>
  <c r="KQ56" i="30"/>
  <c r="BA56" i="30"/>
  <c r="LY56" i="30"/>
  <c r="JS85" i="30"/>
  <c r="JX85" i="30"/>
  <c r="LV56" i="30"/>
  <c r="NR56" i="30"/>
  <c r="KM56" i="30"/>
  <c r="GB85" i="30"/>
  <c r="IZ56" i="30"/>
  <c r="LF56" i="30"/>
  <c r="QY56" i="30"/>
  <c r="PV56" i="30"/>
  <c r="IW56" i="30"/>
  <c r="NH56" i="30"/>
  <c r="EO56" i="30"/>
  <c r="EX85" i="30"/>
  <c r="QI56" i="30"/>
  <c r="MV56" i="30"/>
  <c r="NJ56" i="30"/>
  <c r="IJ56" i="30"/>
  <c r="EG56" i="30"/>
  <c r="QB85" i="30"/>
  <c r="GK56" i="30"/>
  <c r="HP85" i="30"/>
  <c r="EN56" i="30"/>
  <c r="GS56" i="30"/>
  <c r="IK56" i="30"/>
  <c r="FR85" i="30"/>
  <c r="BG85" i="30"/>
  <c r="JG56" i="30"/>
  <c r="KW85" i="30"/>
  <c r="HF85" i="30"/>
  <c r="AB56" i="30"/>
  <c r="OT56" i="30"/>
  <c r="OP56" i="30"/>
  <c r="RK56" i="30"/>
  <c r="NE85" i="30"/>
  <c r="EP56" i="30"/>
  <c r="EU56" i="30"/>
  <c r="GU56" i="30"/>
  <c r="CO56" i="30"/>
  <c r="JD56" i="30"/>
  <c r="DX56" i="30"/>
  <c r="BH56" i="30"/>
  <c r="R56" i="30"/>
  <c r="AG56" i="30"/>
  <c r="FW56" i="30"/>
  <c r="PB56" i="30"/>
  <c r="KL56" i="30"/>
  <c r="PS56" i="30"/>
  <c r="RK85" i="30"/>
  <c r="QF56" i="30"/>
  <c r="GX56" i="30"/>
  <c r="CM56" i="30"/>
  <c r="RF85" i="30"/>
  <c r="IG56" i="30"/>
  <c r="IF56" i="30"/>
  <c r="HQ56" i="30"/>
  <c r="AZ56" i="30"/>
  <c r="OS85" i="30"/>
  <c r="EA56" i="30"/>
  <c r="G56" i="30"/>
  <c r="GR56" i="30"/>
  <c r="BN56" i="30"/>
  <c r="JD85" i="30"/>
  <c r="EM56" i="30"/>
  <c r="HA85" i="30"/>
  <c r="NU56" i="30"/>
  <c r="PA56" i="30"/>
  <c r="H56" i="30"/>
  <c r="GV85" i="30"/>
  <c r="DS56" i="30"/>
  <c r="G85" i="30"/>
  <c r="CP85" i="30"/>
  <c r="AV56" i="30"/>
  <c r="ED56" i="30"/>
  <c r="HG56" i="30"/>
  <c r="HY56" i="30"/>
  <c r="FG56" i="30"/>
  <c r="FJ56" i="30"/>
  <c r="PP56" i="30"/>
  <c r="IX56" i="30"/>
  <c r="PJ56" i="30"/>
  <c r="QE56" i="30"/>
  <c r="PY56" i="30"/>
  <c r="JC56" i="30"/>
  <c r="D56" i="30"/>
  <c r="EB56" i="30"/>
  <c r="MX56" i="30"/>
  <c r="KT56" i="30"/>
  <c r="LO56" i="30"/>
  <c r="KS56" i="30"/>
  <c r="CF85" i="30"/>
  <c r="EV56" i="30"/>
  <c r="FL56" i="30"/>
  <c r="RU85" i="30"/>
  <c r="PD56" i="30"/>
  <c r="DF56" i="30"/>
  <c r="BV85" i="30"/>
  <c r="BF56" i="30"/>
  <c r="EY56" i="30"/>
  <c r="HS56" i="30"/>
  <c r="OY56" i="30"/>
  <c r="OH56" i="30"/>
  <c r="FM56" i="30"/>
  <c r="PM85" i="30"/>
  <c r="MD56" i="30"/>
  <c r="GD56" i="30"/>
  <c r="DZ56" i="30"/>
  <c r="HZ56" i="30"/>
  <c r="EL56" i="30"/>
  <c r="MA85" i="30"/>
  <c r="FC56" i="30"/>
  <c r="ON56" i="30"/>
  <c r="DC56" i="30"/>
  <c r="HP56" i="30"/>
  <c r="NZ56" i="30"/>
  <c r="MI56" i="30"/>
  <c r="HZ85" i="30"/>
  <c r="IL56" i="30"/>
  <c r="MU85" i="30"/>
  <c r="Q56" i="30"/>
  <c r="BS56" i="30"/>
  <c r="CX56" i="30"/>
  <c r="EI56" i="30"/>
  <c r="OJ56" i="30"/>
  <c r="KB56" i="30"/>
  <c r="HM56" i="30"/>
  <c r="RQ56" i="30"/>
  <c r="PF56" i="30"/>
  <c r="QJ56" i="30"/>
  <c r="GQ85" i="30"/>
  <c r="QD56" i="30"/>
  <c r="RI56" i="30"/>
  <c r="JV56" i="30"/>
  <c r="DG56" i="30"/>
  <c r="KJ56" i="30"/>
  <c r="FK56" i="30"/>
  <c r="NY56" i="30"/>
  <c r="IR56" i="30"/>
  <c r="BL56" i="30"/>
  <c r="OO56" i="30"/>
  <c r="BO56" i="30"/>
  <c r="MU56" i="30"/>
  <c r="HK85" i="30"/>
  <c r="OE56" i="30"/>
  <c r="Y56" i="30"/>
  <c r="RH56" i="30"/>
  <c r="CG56" i="30"/>
  <c r="RA85" i="30"/>
  <c r="CR56" i="30"/>
  <c r="GE56" i="30"/>
  <c r="V56" i="30"/>
  <c r="AK56" i="30"/>
  <c r="JJ56" i="30"/>
  <c r="RE56" i="30"/>
  <c r="PO56" i="30"/>
  <c r="DT85" i="30"/>
  <c r="BX56" i="30"/>
  <c r="FA56" i="30"/>
  <c r="QG85" i="30"/>
  <c r="MN56" i="30"/>
  <c r="DJ56" i="30"/>
  <c r="RT56" i="30"/>
  <c r="MJ56" i="30"/>
  <c r="LV85" i="30"/>
  <c r="AN56" i="30"/>
  <c r="RP56" i="30"/>
  <c r="KK56" i="30"/>
  <c r="CA85" i="30"/>
  <c r="OD85" i="30"/>
  <c r="HT56" i="30"/>
  <c r="GN56" i="30"/>
  <c r="RJ56" i="30"/>
  <c r="DK56" i="30"/>
  <c r="LZ56" i="30"/>
  <c r="CJ56" i="30"/>
  <c r="IN56" i="30"/>
  <c r="QH56" i="30"/>
  <c r="CV56" i="30"/>
  <c r="GZ56" i="30"/>
  <c r="AR56" i="30"/>
  <c r="BU56" i="30"/>
  <c r="NK56" i="30"/>
  <c r="RW56" i="30"/>
  <c r="JH56" i="30"/>
  <c r="JT56" i="30"/>
  <c r="OC56" i="30"/>
  <c r="OZ56" i="30"/>
  <c r="HU85" i="30"/>
  <c r="HV56" i="30"/>
  <c r="RU56" i="30"/>
  <c r="JU56" i="30"/>
  <c r="LK56" i="30"/>
  <c r="ND56" i="30"/>
  <c r="FW85" i="30"/>
  <c r="KD56" i="30"/>
  <c r="IE85" i="30"/>
  <c r="HJ56" i="30"/>
  <c r="JW56" i="30"/>
  <c r="T56" i="30"/>
  <c r="EX56" i="30"/>
  <c r="CZ56" i="30"/>
  <c r="LA56" i="30"/>
  <c r="EC56" i="30"/>
  <c r="RY56" i="30"/>
  <c r="AH56" i="30"/>
  <c r="FT56" i="30"/>
  <c r="HW56" i="30"/>
  <c r="JX56" i="30"/>
  <c r="DI56" i="30"/>
  <c r="ER56" i="30"/>
  <c r="IY85" i="30"/>
  <c r="GF56" i="30"/>
  <c r="DT56" i="30"/>
  <c r="FH56" i="30"/>
  <c r="BK56" i="30"/>
  <c r="ME56" i="30"/>
  <c r="GL85" i="30"/>
  <c r="ET56" i="30"/>
  <c r="AX56" i="30"/>
  <c r="QT56" i="30"/>
  <c r="KF56" i="30"/>
  <c r="AW56" i="30"/>
  <c r="RS56" i="30"/>
  <c r="IJ85" i="30"/>
  <c r="GL56" i="30"/>
  <c r="X56" i="30"/>
  <c r="CQ56" i="30"/>
  <c r="KZ56" i="30"/>
  <c r="MH56" i="30"/>
  <c r="CP56" i="30"/>
  <c r="FH85" i="30"/>
  <c r="MG56" i="30"/>
  <c r="MF56" i="30"/>
  <c r="DN56" i="30"/>
  <c r="FE56" i="30"/>
  <c r="EW56" i="30"/>
  <c r="BJ56" i="30"/>
  <c r="HE56" i="30"/>
  <c r="GQ56" i="30"/>
  <c r="MS56" i="30"/>
  <c r="DY85" i="30"/>
  <c r="OX56" i="30"/>
  <c r="MK85" i="30"/>
  <c r="MK56" i="30"/>
  <c r="KC56" i="30"/>
  <c r="QV85" i="30"/>
  <c r="JO56" i="30"/>
  <c r="F56" i="30"/>
  <c r="BG56" i="30"/>
  <c r="DJ85" i="30"/>
  <c r="GJ56" i="30"/>
  <c r="FV56" i="30"/>
  <c r="PU56" i="30"/>
  <c r="EJ56" i="30"/>
  <c r="CE56" i="30"/>
  <c r="RX56" i="30"/>
  <c r="BB56" i="30"/>
  <c r="HC56" i="30"/>
  <c r="AY56" i="30"/>
  <c r="AP56" i="30"/>
  <c r="RV56" i="30"/>
  <c r="FM85" i="30"/>
  <c r="DB56" i="30"/>
  <c r="NJ85" i="30"/>
  <c r="NW56" i="30"/>
  <c r="BV56" i="30"/>
  <c r="AL56" i="30"/>
  <c r="P56" i="30"/>
  <c r="LL56" i="30"/>
  <c r="RA56" i="30"/>
  <c r="BI56" i="30"/>
  <c r="FF56" i="30"/>
  <c r="NO56" i="30"/>
  <c r="NM56" i="30"/>
  <c r="DD56" i="30"/>
  <c r="KC85" i="30"/>
  <c r="JI85" i="30"/>
  <c r="KR85" i="30"/>
  <c r="NL56" i="30"/>
  <c r="PR85" i="30"/>
  <c r="JN85" i="30"/>
  <c r="BC56" i="30"/>
  <c r="MF85" i="30"/>
  <c r="MR56" i="30"/>
  <c r="OS56" i="30"/>
  <c r="OW56" i="30"/>
  <c r="LW56" i="30"/>
  <c r="BD56" i="30"/>
  <c r="GG56" i="30"/>
  <c r="QC56" i="30"/>
  <c r="OV56" i="30"/>
  <c r="F85" i="30"/>
  <c r="MP85" i="30"/>
  <c r="LB85" i="30"/>
  <c r="DM56" i="30"/>
  <c r="KH85" i="30"/>
  <c r="NT85" i="30"/>
  <c r="HK56" i="30"/>
  <c r="LD56" i="30"/>
  <c r="AA56" i="30"/>
  <c r="NX56" i="30"/>
  <c r="RG56" i="30"/>
  <c r="GG85" i="30"/>
  <c r="QM56" i="30"/>
  <c r="Y88" i="11"/>
  <c r="T52" i="10"/>
  <c r="T60" i="10" s="1"/>
  <c r="RZ84" i="38"/>
  <c r="QB84" i="38"/>
  <c r="NT84" i="38"/>
  <c r="LL84" i="38"/>
  <c r="RK84" i="38"/>
  <c r="PC84" i="38"/>
  <c r="MU84" i="38"/>
  <c r="KM84" i="38"/>
  <c r="IE84" i="38"/>
  <c r="FW84" i="38"/>
  <c r="DO84" i="38"/>
  <c r="BG84" i="38"/>
  <c r="QL84" i="38"/>
  <c r="OD84" i="38"/>
  <c r="LV84" i="38"/>
  <c r="JN84" i="38"/>
  <c r="HF84" i="38"/>
  <c r="EX84" i="38"/>
  <c r="CP84" i="38"/>
  <c r="QV84" i="38"/>
  <c r="QG84" i="38"/>
  <c r="NY84" i="38"/>
  <c r="LQ84" i="38"/>
  <c r="JI84" i="38"/>
  <c r="HA84" i="38"/>
  <c r="ES84" i="38"/>
  <c r="CK84" i="38"/>
  <c r="NJ84" i="38"/>
  <c r="MK84" i="38"/>
  <c r="IY84" i="38"/>
  <c r="HZ84" i="38"/>
  <c r="GB84" i="38"/>
  <c r="FC84" i="38"/>
  <c r="KW84" i="38"/>
  <c r="JX84" i="38"/>
  <c r="EN84" i="38"/>
  <c r="BQ84" i="38"/>
  <c r="AR84" i="38"/>
  <c r="RU84" i="38"/>
  <c r="PH84" i="38"/>
  <c r="OI84" i="38"/>
  <c r="GL84" i="38"/>
  <c r="FM84" i="38"/>
  <c r="G84" i="38"/>
  <c r="LG84" i="38"/>
  <c r="KH84" i="38"/>
  <c r="IJ84" i="38"/>
  <c r="HK84" i="38"/>
  <c r="CA84" i="38"/>
  <c r="BB84" i="38"/>
  <c r="F84" i="38"/>
  <c r="RF84" i="38"/>
  <c r="PR84" i="38"/>
  <c r="OS84" i="38"/>
  <c r="GV84" i="38"/>
  <c r="DY84" i="38"/>
  <c r="CZ84" i="38"/>
  <c r="NE84" i="38"/>
  <c r="MF84" i="38"/>
  <c r="IT84" i="38"/>
  <c r="HU84" i="38"/>
  <c r="QQ84" i="38"/>
  <c r="KR84" i="38"/>
  <c r="JS84" i="38"/>
  <c r="EI84" i="38"/>
  <c r="DJ84" i="38"/>
  <c r="BL84" i="38"/>
  <c r="RP84" i="38"/>
  <c r="NO84" i="38"/>
  <c r="MP84" i="38"/>
  <c r="JD84" i="38"/>
  <c r="GG84" i="38"/>
  <c r="FH84" i="38"/>
  <c r="LB84" i="38"/>
  <c r="KC84" i="38"/>
  <c r="BV84" i="38"/>
  <c r="AW84" i="38"/>
  <c r="RA84" i="38"/>
  <c r="PM84" i="38"/>
  <c r="ON84" i="38"/>
  <c r="GQ84" i="38"/>
  <c r="FR84" i="38"/>
  <c r="DT84" i="38"/>
  <c r="CU84" i="38"/>
  <c r="MZ84" i="38"/>
  <c r="MA84" i="38"/>
  <c r="IO84" i="38"/>
  <c r="HP84" i="38"/>
  <c r="CF84" i="38"/>
  <c r="DE84" i="38"/>
  <c r="ED84" i="38"/>
  <c r="OX84" i="38"/>
  <c r="PW84" i="38"/>
  <c r="RU55" i="38"/>
  <c r="RI55" i="38"/>
  <c r="QW55" i="38"/>
  <c r="QK55" i="38"/>
  <c r="PY55" i="38"/>
  <c r="PM55" i="38"/>
  <c r="PA55" i="38"/>
  <c r="OO55" i="38"/>
  <c r="OC55" i="38"/>
  <c r="NQ55" i="38"/>
  <c r="RR55" i="38"/>
  <c r="RF55" i="38"/>
  <c r="RQ55" i="38"/>
  <c r="RE55" i="38"/>
  <c r="QS55" i="38"/>
  <c r="QG55" i="38"/>
  <c r="PU55" i="38"/>
  <c r="PI55" i="38"/>
  <c r="OW55" i="38"/>
  <c r="OK55" i="38"/>
  <c r="NY55" i="38"/>
  <c r="NM55" i="38"/>
  <c r="NA55" i="38"/>
  <c r="MO55" i="38"/>
  <c r="MC55" i="38"/>
  <c r="LQ55" i="38"/>
  <c r="LE55" i="38"/>
  <c r="KS55" i="38"/>
  <c r="KG55" i="38"/>
  <c r="JU55" i="38"/>
  <c r="JI55" i="38"/>
  <c r="IW55" i="38"/>
  <c r="IK55" i="38"/>
  <c r="HY55" i="38"/>
  <c r="HM55" i="38"/>
  <c r="HA55" i="38"/>
  <c r="GO55" i="38"/>
  <c r="GC55" i="38"/>
  <c r="FQ55" i="38"/>
  <c r="FE55" i="38"/>
  <c r="ES55" i="38"/>
  <c r="EG55" i="38"/>
  <c r="DU55" i="38"/>
  <c r="DI55" i="38"/>
  <c r="CW55" i="38"/>
  <c r="CK55" i="38"/>
  <c r="BY55" i="38"/>
  <c r="BM55" i="38"/>
  <c r="BA55" i="38"/>
  <c r="AO55" i="38"/>
  <c r="AC55" i="38"/>
  <c r="Q55" i="38"/>
  <c r="E55" i="38"/>
  <c r="RY55" i="38"/>
  <c r="RM55" i="38"/>
  <c r="RA55" i="38"/>
  <c r="QO55" i="38"/>
  <c r="QC55" i="38"/>
  <c r="PQ55" i="38"/>
  <c r="PE55" i="38"/>
  <c r="OS55" i="38"/>
  <c r="OG55" i="38"/>
  <c r="NU55" i="38"/>
  <c r="NI55" i="38"/>
  <c r="MW55" i="38"/>
  <c r="MK55" i="38"/>
  <c r="LY55" i="38"/>
  <c r="LM55" i="38"/>
  <c r="LA55" i="38"/>
  <c r="KO55" i="38"/>
  <c r="KC55" i="38"/>
  <c r="JQ55" i="38"/>
  <c r="JE55" i="38"/>
  <c r="IS55" i="38"/>
  <c r="IG55" i="38"/>
  <c r="HU55" i="38"/>
  <c r="HI55" i="38"/>
  <c r="GW55" i="38"/>
  <c r="GK55" i="38"/>
  <c r="FY55" i="38"/>
  <c r="FM55" i="38"/>
  <c r="FA55" i="38"/>
  <c r="EO55" i="38"/>
  <c r="EC55" i="38"/>
  <c r="DQ55" i="38"/>
  <c r="DE55" i="38"/>
  <c r="CS55" i="38"/>
  <c r="CG55" i="38"/>
  <c r="BU55" i="38"/>
  <c r="BI55" i="38"/>
  <c r="AW55" i="38"/>
  <c r="AK55" i="38"/>
  <c r="Y55" i="38"/>
  <c r="M55" i="38"/>
  <c r="RX55" i="38"/>
  <c r="RL55" i="38"/>
  <c r="QZ55" i="38"/>
  <c r="QN55" i="38"/>
  <c r="QB55" i="38"/>
  <c r="PP55" i="38"/>
  <c r="PD55" i="38"/>
  <c r="OR55" i="38"/>
  <c r="OF55" i="38"/>
  <c r="NT55" i="38"/>
  <c r="NH55" i="38"/>
  <c r="MV55" i="38"/>
  <c r="MJ55" i="38"/>
  <c r="LX55" i="38"/>
  <c r="LL55" i="38"/>
  <c r="KZ55" i="38"/>
  <c r="KN55" i="38"/>
  <c r="KB55" i="38"/>
  <c r="JP55" i="38"/>
  <c r="JD55" i="38"/>
  <c r="IR55" i="38"/>
  <c r="IF55" i="38"/>
  <c r="HT55" i="38"/>
  <c r="HH55" i="38"/>
  <c r="GV55" i="38"/>
  <c r="GJ55" i="38"/>
  <c r="FX55" i="38"/>
  <c r="FL55" i="38"/>
  <c r="EZ55" i="38"/>
  <c r="EN55" i="38"/>
  <c r="EB55" i="38"/>
  <c r="DP55" i="38"/>
  <c r="DD55" i="38"/>
  <c r="CR55" i="38"/>
  <c r="CF55" i="38"/>
  <c r="BT55" i="38"/>
  <c r="BH55" i="38"/>
  <c r="AV55" i="38"/>
  <c r="AJ55" i="38"/>
  <c r="X55" i="38"/>
  <c r="L55" i="38"/>
  <c r="RP55" i="38"/>
  <c r="QV55" i="38"/>
  <c r="QE55" i="38"/>
  <c r="PL55" i="38"/>
  <c r="OU55" i="38"/>
  <c r="OB55" i="38"/>
  <c r="NK55" i="38"/>
  <c r="MT55" i="38"/>
  <c r="ME55" i="38"/>
  <c r="LO55" i="38"/>
  <c r="KX55" i="38"/>
  <c r="KI55" i="38"/>
  <c r="JS55" i="38"/>
  <c r="JB55" i="38"/>
  <c r="IM55" i="38"/>
  <c r="HW55" i="38"/>
  <c r="HF55" i="38"/>
  <c r="GQ55" i="38"/>
  <c r="GA55" i="38"/>
  <c r="FJ55" i="38"/>
  <c r="EU55" i="38"/>
  <c r="EE55" i="38"/>
  <c r="DN55" i="38"/>
  <c r="CY55" i="38"/>
  <c r="CI55" i="38"/>
  <c r="BR55" i="38"/>
  <c r="BC55" i="38"/>
  <c r="AM55" i="38"/>
  <c r="V55" i="38"/>
  <c r="G55" i="38"/>
  <c r="RO55" i="38"/>
  <c r="QU55" i="38"/>
  <c r="QD55" i="38"/>
  <c r="PK55" i="38"/>
  <c r="OT55" i="38"/>
  <c r="OA55" i="38"/>
  <c r="NJ55" i="38"/>
  <c r="MS55" i="38"/>
  <c r="MD55" i="38"/>
  <c r="LN55" i="38"/>
  <c r="KW55" i="38"/>
  <c r="KH55" i="38"/>
  <c r="JR55" i="38"/>
  <c r="JA55" i="38"/>
  <c r="IL55" i="38"/>
  <c r="HV55" i="38"/>
  <c r="HE55" i="38"/>
  <c r="GP55" i="38"/>
  <c r="FZ55" i="38"/>
  <c r="FI55" i="38"/>
  <c r="ET55" i="38"/>
  <c r="ED55" i="38"/>
  <c r="DM55" i="38"/>
  <c r="CX55" i="38"/>
  <c r="CH55" i="38"/>
  <c r="BQ55" i="38"/>
  <c r="BB55" i="38"/>
  <c r="AL55" i="38"/>
  <c r="U55" i="38"/>
  <c r="F55" i="38"/>
  <c r="RN55" i="38"/>
  <c r="QT55" i="38"/>
  <c r="QA55" i="38"/>
  <c r="PJ55" i="38"/>
  <c r="OQ55" i="38"/>
  <c r="NZ55" i="38"/>
  <c r="NG55" i="38"/>
  <c r="MR55" i="38"/>
  <c r="MB55" i="38"/>
  <c r="LK55" i="38"/>
  <c r="KV55" i="38"/>
  <c r="KF55" i="38"/>
  <c r="JO55" i="38"/>
  <c r="IZ55" i="38"/>
  <c r="IJ55" i="38"/>
  <c r="HS55" i="38"/>
  <c r="HD55" i="38"/>
  <c r="GN55" i="38"/>
  <c r="FW55" i="38"/>
  <c r="FH55" i="38"/>
  <c r="ER55" i="38"/>
  <c r="EA55" i="38"/>
  <c r="DL55" i="38"/>
  <c r="CV55" i="38"/>
  <c r="CE55" i="38"/>
  <c r="BP55" i="38"/>
  <c r="AZ55" i="38"/>
  <c r="AI55" i="38"/>
  <c r="T55" i="38"/>
  <c r="D55" i="38"/>
  <c r="RK55" i="38"/>
  <c r="QR55" i="38"/>
  <c r="PZ55" i="38"/>
  <c r="PH55" i="38"/>
  <c r="OP55" i="38"/>
  <c r="NX55" i="38"/>
  <c r="NF55" i="38"/>
  <c r="MQ55" i="38"/>
  <c r="MA55" i="38"/>
  <c r="LJ55" i="38"/>
  <c r="KU55" i="38"/>
  <c r="KE55" i="38"/>
  <c r="JN55" i="38"/>
  <c r="IY55" i="38"/>
  <c r="II55" i="38"/>
  <c r="HR55" i="38"/>
  <c r="HC55" i="38"/>
  <c r="GM55" i="38"/>
  <c r="FV55" i="38"/>
  <c r="FG55" i="38"/>
  <c r="EQ55" i="38"/>
  <c r="DZ55" i="38"/>
  <c r="DK55" i="38"/>
  <c r="CU55" i="38"/>
  <c r="CD55" i="38"/>
  <c r="BO55" i="38"/>
  <c r="AY55" i="38"/>
  <c r="AH55" i="38"/>
  <c r="S55" i="38"/>
  <c r="RJ55" i="38"/>
  <c r="QQ55" i="38"/>
  <c r="PX55" i="38"/>
  <c r="PG55" i="38"/>
  <c r="ON55" i="38"/>
  <c r="NW55" i="38"/>
  <c r="NE55" i="38"/>
  <c r="MP55" i="38"/>
  <c r="LZ55" i="38"/>
  <c r="LI55" i="38"/>
  <c r="KT55" i="38"/>
  <c r="KD55" i="38"/>
  <c r="JM55" i="38"/>
  <c r="IX55" i="38"/>
  <c r="IH55" i="38"/>
  <c r="HQ55" i="38"/>
  <c r="HB55" i="38"/>
  <c r="GL55" i="38"/>
  <c r="FU55" i="38"/>
  <c r="FF55" i="38"/>
  <c r="EP55" i="38"/>
  <c r="DY55" i="38"/>
  <c r="DJ55" i="38"/>
  <c r="CT55" i="38"/>
  <c r="CC55" i="38"/>
  <c r="BN55" i="38"/>
  <c r="AX55" i="38"/>
  <c r="AG55" i="38"/>
  <c r="R55" i="38"/>
  <c r="RH55" i="38"/>
  <c r="QP55" i="38"/>
  <c r="PW55" i="38"/>
  <c r="PF55" i="38"/>
  <c r="OM55" i="38"/>
  <c r="NV55" i="38"/>
  <c r="ND55" i="38"/>
  <c r="MN55" i="38"/>
  <c r="LW55" i="38"/>
  <c r="LH55" i="38"/>
  <c r="KR55" i="38"/>
  <c r="KA55" i="38"/>
  <c r="JL55" i="38"/>
  <c r="IV55" i="38"/>
  <c r="IE55" i="38"/>
  <c r="HP55" i="38"/>
  <c r="GZ55" i="38"/>
  <c r="GI55" i="38"/>
  <c r="FT55" i="38"/>
  <c r="FD55" i="38"/>
  <c r="EM55" i="38"/>
  <c r="DX55" i="38"/>
  <c r="DH55" i="38"/>
  <c r="CQ55" i="38"/>
  <c r="CB55" i="38"/>
  <c r="BL55" i="38"/>
  <c r="AU55" i="38"/>
  <c r="AF55" i="38"/>
  <c r="P55" i="38"/>
  <c r="SA55" i="38"/>
  <c r="RG55" i="38"/>
  <c r="QM55" i="38"/>
  <c r="PV55" i="38"/>
  <c r="PC55" i="38"/>
  <c r="OL55" i="38"/>
  <c r="NS55" i="38"/>
  <c r="NC55" i="38"/>
  <c r="MM55" i="38"/>
  <c r="LV55" i="38"/>
  <c r="LG55" i="38"/>
  <c r="KQ55" i="38"/>
  <c r="JZ55" i="38"/>
  <c r="JK55" i="38"/>
  <c r="IU55" i="38"/>
  <c r="ID55" i="38"/>
  <c r="HO55" i="38"/>
  <c r="GY55" i="38"/>
  <c r="GH55" i="38"/>
  <c r="FS55" i="38"/>
  <c r="FC55" i="38"/>
  <c r="EL55" i="38"/>
  <c r="DW55" i="38"/>
  <c r="DG55" i="38"/>
  <c r="CP55" i="38"/>
  <c r="CA55" i="38"/>
  <c r="BK55" i="38"/>
  <c r="AT55" i="38"/>
  <c r="AE55" i="38"/>
  <c r="O55" i="38"/>
  <c r="RZ55" i="38"/>
  <c r="RD55" i="38"/>
  <c r="QL55" i="38"/>
  <c r="PT55" i="38"/>
  <c r="PB55" i="38"/>
  <c r="OJ55" i="38"/>
  <c r="NR55" i="38"/>
  <c r="NB55" i="38"/>
  <c r="ML55" i="38"/>
  <c r="LU55" i="38"/>
  <c r="LF55" i="38"/>
  <c r="KP55" i="38"/>
  <c r="JY55" i="38"/>
  <c r="JJ55" i="38"/>
  <c r="IT55" i="38"/>
  <c r="IC55" i="38"/>
  <c r="HN55" i="38"/>
  <c r="GX55" i="38"/>
  <c r="GG55" i="38"/>
  <c r="FR55" i="38"/>
  <c r="FB55" i="38"/>
  <c r="EK55" i="38"/>
  <c r="DV55" i="38"/>
  <c r="DF55" i="38"/>
  <c r="CO55" i="38"/>
  <c r="BZ55" i="38"/>
  <c r="BJ55" i="38"/>
  <c r="AS55" i="38"/>
  <c r="AD55" i="38"/>
  <c r="N55" i="38"/>
  <c r="RW55" i="38"/>
  <c r="RC55" i="38"/>
  <c r="QJ55" i="38"/>
  <c r="PS55" i="38"/>
  <c r="OZ55" i="38"/>
  <c r="OI55" i="38"/>
  <c r="NP55" i="38"/>
  <c r="MZ55" i="38"/>
  <c r="MI55" i="38"/>
  <c r="LT55" i="38"/>
  <c r="LD55" i="38"/>
  <c r="KM55" i="38"/>
  <c r="JX55" i="38"/>
  <c r="JH55" i="38"/>
  <c r="IQ55" i="38"/>
  <c r="IB55" i="38"/>
  <c r="HL55" i="38"/>
  <c r="GU55" i="38"/>
  <c r="GF55" i="38"/>
  <c r="FP55" i="38"/>
  <c r="EY55" i="38"/>
  <c r="EJ55" i="38"/>
  <c r="DT55" i="38"/>
  <c r="DC55" i="38"/>
  <c r="CN55" i="38"/>
  <c r="BX55" i="38"/>
  <c r="BG55" i="38"/>
  <c r="AR55" i="38"/>
  <c r="AB55" i="38"/>
  <c r="K55" i="38"/>
  <c r="RV55" i="38"/>
  <c r="RB55" i="38"/>
  <c r="QI55" i="38"/>
  <c r="PR55" i="38"/>
  <c r="OY55" i="38"/>
  <c r="OH55" i="38"/>
  <c r="NO55" i="38"/>
  <c r="MY55" i="38"/>
  <c r="MH55" i="38"/>
  <c r="LS55" i="38"/>
  <c r="LC55" i="38"/>
  <c r="KL55" i="38"/>
  <c r="JW55" i="38"/>
  <c r="JG55" i="38"/>
  <c r="IP55" i="38"/>
  <c r="IA55" i="38"/>
  <c r="HK55" i="38"/>
  <c r="GT55" i="38"/>
  <c r="GE55" i="38"/>
  <c r="FO55" i="38"/>
  <c r="EX55" i="38"/>
  <c r="EI55" i="38"/>
  <c r="DS55" i="38"/>
  <c r="DB55" i="38"/>
  <c r="CM55" i="38"/>
  <c r="BW55" i="38"/>
  <c r="BF55" i="38"/>
  <c r="AQ55" i="38"/>
  <c r="AA55" i="38"/>
  <c r="J55" i="38"/>
  <c r="RT55" i="38"/>
  <c r="QY55" i="38"/>
  <c r="QH55" i="38"/>
  <c r="PO55" i="38"/>
  <c r="OX55" i="38"/>
  <c r="OE55" i="38"/>
  <c r="NN55" i="38"/>
  <c r="MX55" i="38"/>
  <c r="MG55" i="38"/>
  <c r="LR55" i="38"/>
  <c r="LB55" i="38"/>
  <c r="KK55" i="38"/>
  <c r="JV55" i="38"/>
  <c r="JF55" i="38"/>
  <c r="IO55" i="38"/>
  <c r="HZ55" i="38"/>
  <c r="HJ55" i="38"/>
  <c r="GS55" i="38"/>
  <c r="GD55" i="38"/>
  <c r="FN55" i="38"/>
  <c r="EW55" i="38"/>
  <c r="EH55" i="38"/>
  <c r="DR55" i="38"/>
  <c r="DA55" i="38"/>
  <c r="CL55" i="38"/>
  <c r="BV55" i="38"/>
  <c r="BE55" i="38"/>
  <c r="AP55" i="38"/>
  <c r="Z55" i="38"/>
  <c r="I55" i="38"/>
  <c r="RS55" i="38"/>
  <c r="JT55" i="38"/>
  <c r="CJ55" i="38"/>
  <c r="QX55" i="38"/>
  <c r="JC55" i="38"/>
  <c r="BS55" i="38"/>
  <c r="KJ55" i="38"/>
  <c r="QF55" i="38"/>
  <c r="IN55" i="38"/>
  <c r="BD55" i="38"/>
  <c r="PN55" i="38"/>
  <c r="HX55" i="38"/>
  <c r="AN55" i="38"/>
  <c r="OV55" i="38"/>
  <c r="HG55" i="38"/>
  <c r="W55" i="38"/>
  <c r="OD55" i="38"/>
  <c r="GR55" i="38"/>
  <c r="H55" i="38"/>
  <c r="NL55" i="38"/>
  <c r="GB55" i="38"/>
  <c r="CZ55" i="38"/>
  <c r="MU55" i="38"/>
  <c r="FK55" i="38"/>
  <c r="MF55" i="38"/>
  <c r="EV55" i="38"/>
  <c r="LP55" i="38"/>
  <c r="EF55" i="38"/>
  <c r="KY55" i="38"/>
  <c r="DO55" i="38"/>
  <c r="IA56" i="30"/>
  <c r="BW56" i="30"/>
  <c r="CD56" i="30"/>
  <c r="MA56" i="30"/>
  <c r="FQ56" i="30"/>
  <c r="C12" i="30"/>
  <c r="CF89" i="30" s="1"/>
  <c r="DV56" i="30"/>
  <c r="OM56" i="30"/>
  <c r="HO56" i="30"/>
  <c r="CK85" i="30"/>
  <c r="JQ56" i="30"/>
  <c r="HG60" i="31"/>
  <c r="DC60" i="31"/>
  <c r="OA60" i="31"/>
  <c r="NM60" i="31"/>
  <c r="O60" i="31"/>
  <c r="ME60" i="31"/>
  <c r="KS60" i="31"/>
  <c r="RD60" i="31"/>
  <c r="CO60" i="31"/>
  <c r="IX60" i="31"/>
  <c r="RO60" i="31"/>
  <c r="JO60" i="31"/>
  <c r="JW60" i="31"/>
  <c r="RG60" i="31"/>
  <c r="DD60" i="31"/>
  <c r="OJ60" i="31"/>
  <c r="II60" i="31"/>
  <c r="JR60" i="31"/>
  <c r="RW60" i="31"/>
  <c r="PD60" i="31"/>
  <c r="NQ60" i="31"/>
  <c r="FQ60" i="31"/>
  <c r="NN60" i="31"/>
  <c r="LD60" i="31"/>
  <c r="BA60" i="31"/>
  <c r="D60" i="31"/>
  <c r="DF60" i="31"/>
  <c r="AX60" i="31"/>
  <c r="HW60" i="31"/>
  <c r="MF60" i="31"/>
  <c r="DM60" i="31"/>
  <c r="MI60" i="31"/>
  <c r="RQ60" i="31"/>
  <c r="HM60" i="31"/>
  <c r="LM60" i="31"/>
  <c r="EE60" i="31"/>
  <c r="JV60" i="31"/>
  <c r="JM60" i="31"/>
  <c r="HE60" i="31"/>
  <c r="AH60" i="31"/>
  <c r="HT60" i="31"/>
  <c r="QK60" i="31"/>
  <c r="IU60" i="31"/>
  <c r="AJ60" i="31"/>
  <c r="NU60" i="31"/>
  <c r="JU60" i="31"/>
  <c r="JY60" i="31"/>
  <c r="RZ60" i="31"/>
  <c r="ON60" i="31"/>
  <c r="BW60" i="31"/>
  <c r="DE60" i="31"/>
  <c r="BQ60" i="31"/>
  <c r="HL60" i="31"/>
  <c r="QW60" i="31"/>
  <c r="QB60" i="31"/>
  <c r="EZ60" i="31"/>
  <c r="AD60" i="31"/>
  <c r="RS60" i="31"/>
  <c r="IJ60" i="31"/>
  <c r="MD60" i="31"/>
  <c r="FR60" i="31"/>
  <c r="KL60" i="31"/>
  <c r="NE60" i="31"/>
  <c r="JJ60" i="31"/>
  <c r="HK60" i="31"/>
  <c r="LL60" i="31"/>
  <c r="MO60" i="31"/>
  <c r="IE60" i="31"/>
  <c r="KF60" i="31"/>
  <c r="FL60" i="31"/>
  <c r="NX60" i="31"/>
  <c r="FA60" i="31"/>
  <c r="GI60" i="31"/>
  <c r="QL60" i="31"/>
  <c r="OO60" i="31"/>
  <c r="NT60" i="31"/>
  <c r="GS60" i="31"/>
  <c r="CY60" i="31"/>
  <c r="BK60" i="31"/>
  <c r="PH60" i="31"/>
  <c r="L60" i="31"/>
  <c r="GG60" i="31"/>
  <c r="BY60" i="31"/>
  <c r="FB60" i="31"/>
  <c r="U60" i="31"/>
  <c r="OI60" i="31"/>
  <c r="DN60" i="31"/>
  <c r="IW60" i="31"/>
  <c r="PV60" i="31"/>
  <c r="HD60" i="31"/>
  <c r="OL60" i="31"/>
  <c r="DA60" i="31"/>
  <c r="KQ60" i="31"/>
  <c r="OP60" i="31"/>
  <c r="BF60" i="31"/>
  <c r="NS60" i="31"/>
  <c r="BP60" i="31"/>
  <c r="GQ60" i="31"/>
  <c r="GC60" i="31"/>
  <c r="MZ60" i="31"/>
  <c r="OT60" i="31"/>
  <c r="OG60" i="31"/>
  <c r="PQ60" i="31"/>
  <c r="QQ60" i="31"/>
  <c r="RY60" i="31"/>
  <c r="PO60" i="31"/>
  <c r="PT60" i="31"/>
  <c r="JD60" i="31"/>
  <c r="GW60" i="31"/>
  <c r="AQ60" i="31"/>
  <c r="GE60" i="31"/>
  <c r="CT60" i="31"/>
  <c r="BH60" i="31"/>
  <c r="AN60" i="31"/>
  <c r="QV60" i="31"/>
  <c r="EI60" i="31"/>
  <c r="K60" i="31"/>
  <c r="DT60" i="31"/>
  <c r="HP60" i="31"/>
  <c r="KB60" i="31"/>
  <c r="ML60" i="31"/>
  <c r="Z60" i="31"/>
  <c r="RJ60" i="31"/>
  <c r="NB60" i="31"/>
  <c r="LC60" i="31"/>
  <c r="LW60" i="31"/>
  <c r="GY60" i="31"/>
  <c r="IY60" i="31"/>
  <c r="FG60" i="31"/>
  <c r="FK60" i="31"/>
  <c r="IN60" i="31"/>
  <c r="PP60" i="31"/>
  <c r="OZ60" i="31"/>
  <c r="LT60" i="31"/>
  <c r="NW60" i="31"/>
  <c r="KZ60" i="31"/>
  <c r="DW60" i="31"/>
  <c r="EU60" i="31"/>
  <c r="BJ60" i="31"/>
  <c r="HQ60" i="31"/>
  <c r="AR60" i="31"/>
  <c r="HH60" i="31"/>
  <c r="GJ60" i="31"/>
  <c r="CK60" i="31"/>
  <c r="KW60" i="31"/>
  <c r="QE60" i="31"/>
  <c r="ED60" i="31"/>
  <c r="RK60" i="31"/>
  <c r="FZ60" i="31"/>
  <c r="FU60" i="31"/>
  <c r="JZ60" i="31"/>
  <c r="HR60" i="31"/>
  <c r="DZ60" i="31"/>
  <c r="EP60" i="31"/>
  <c r="LI60" i="31"/>
  <c r="M60" i="31"/>
  <c r="MY60" i="31"/>
  <c r="JF60" i="31"/>
  <c r="HZ60" i="31"/>
  <c r="GZ60" i="31"/>
  <c r="CM60" i="31"/>
  <c r="KA60" i="31"/>
  <c r="GO60" i="31"/>
  <c r="ND60" i="31"/>
  <c r="BT60" i="31"/>
  <c r="IG60" i="31"/>
  <c r="CC60" i="31"/>
  <c r="GU60" i="31"/>
  <c r="EG60" i="31"/>
  <c r="CQ60" i="31"/>
  <c r="EV60" i="31"/>
  <c r="FN60" i="31"/>
  <c r="NY60" i="31"/>
  <c r="PZ60" i="31"/>
  <c r="AL60" i="31"/>
  <c r="PU60" i="31"/>
  <c r="PY60" i="31"/>
  <c r="LU60" i="31"/>
  <c r="KX60" i="31"/>
  <c r="BS60" i="31"/>
  <c r="BC60" i="31"/>
  <c r="KM60" i="31"/>
  <c r="NA60" i="31"/>
  <c r="AU60" i="31"/>
  <c r="AP60" i="31"/>
  <c r="DV60" i="28"/>
  <c r="GX60" i="28"/>
  <c r="PT60" i="28"/>
  <c r="CM60" i="28"/>
  <c r="HN60" i="28"/>
  <c r="QN60" i="28"/>
  <c r="PY60" i="28"/>
  <c r="BG60" i="28"/>
  <c r="PV60" i="28"/>
  <c r="GF60" i="28"/>
  <c r="QA60" i="28"/>
  <c r="PW60" i="28"/>
  <c r="GY60" i="28"/>
  <c r="AG60" i="28"/>
  <c r="MW60" i="28"/>
  <c r="RS60" i="28"/>
  <c r="PF60" i="28"/>
  <c r="HY60" i="28"/>
  <c r="FH60" i="28"/>
  <c r="FJ60" i="28"/>
  <c r="KY60" i="28"/>
  <c r="EH60" i="28"/>
  <c r="KH60" i="28"/>
  <c r="QW60" i="28"/>
  <c r="LD60" i="28"/>
  <c r="HV60" i="28"/>
  <c r="LS60" i="28"/>
  <c r="FD60" i="28"/>
  <c r="T60" i="28"/>
  <c r="QC60" i="28"/>
  <c r="HM60" i="28"/>
  <c r="Y60" i="28"/>
  <c r="PI60" i="28"/>
  <c r="HD60" i="28"/>
  <c r="FO60" i="28"/>
  <c r="FS60" i="28"/>
  <c r="EL60" i="28"/>
  <c r="IA60" i="28"/>
  <c r="FT60" i="28"/>
  <c r="DX60" i="28"/>
  <c r="S60" i="28"/>
  <c r="EG60" i="28"/>
  <c r="BL60" i="28"/>
  <c r="DE60" i="28"/>
  <c r="KX60" i="28"/>
  <c r="NF60" i="28"/>
  <c r="GI60" i="28"/>
  <c r="KE60" i="28"/>
  <c r="PC60" i="28"/>
  <c r="OV60" i="28"/>
  <c r="OZ60" i="28"/>
  <c r="IN60" i="28"/>
  <c r="LV60" i="28"/>
  <c r="MH60" i="28"/>
  <c r="LE60" i="28"/>
  <c r="DS60" i="28"/>
  <c r="BA60" i="28"/>
  <c r="EC60" i="28"/>
  <c r="FM60" i="28"/>
  <c r="IE60" i="28"/>
  <c r="OI60" i="28"/>
  <c r="HL60" i="28"/>
  <c r="QB60" i="28"/>
  <c r="BS60" i="28"/>
  <c r="RI60" i="28"/>
  <c r="NU60" i="28"/>
  <c r="LO60" i="28"/>
  <c r="HO60" i="28"/>
  <c r="DP60" i="28"/>
  <c r="EJ60" i="28"/>
  <c r="ME60" i="28"/>
  <c r="LL60" i="28"/>
  <c r="AT60" i="28"/>
  <c r="LB60" i="28"/>
  <c r="EQ60" i="28"/>
  <c r="JM60" i="28"/>
  <c r="LG60" i="28"/>
  <c r="MN60" i="28"/>
  <c r="QH60" i="28"/>
  <c r="NR60" i="28"/>
  <c r="GM60" i="28"/>
  <c r="AF60" i="28"/>
  <c r="FP60" i="28"/>
  <c r="CI60" i="28"/>
  <c r="Q60" i="28"/>
  <c r="GC60" i="28"/>
  <c r="U60" i="28"/>
  <c r="BO60" i="28"/>
  <c r="BZ60" i="28"/>
  <c r="BE60" i="28"/>
  <c r="RB60" i="28"/>
  <c r="AM60" i="28"/>
  <c r="EB60" i="28"/>
  <c r="DM60" i="28"/>
  <c r="OT60" i="28"/>
  <c r="LA60" i="28"/>
  <c r="FY60" i="28"/>
  <c r="QZ60" i="28"/>
  <c r="KJ60" i="28"/>
  <c r="JQ60" i="28"/>
  <c r="JU60" i="28"/>
  <c r="NN60" i="28"/>
  <c r="JT60" i="28"/>
  <c r="AR60" i="28"/>
  <c r="CG60" i="28"/>
  <c r="KB60" i="28"/>
  <c r="JV60" i="28"/>
  <c r="LC60" i="28"/>
  <c r="NQ60" i="28"/>
  <c r="KL60" i="28"/>
  <c r="BP60" i="28"/>
  <c r="OU60" i="28"/>
  <c r="LT60" i="28"/>
  <c r="IX60" i="28"/>
  <c r="F60" i="28"/>
  <c r="DL60" i="28"/>
  <c r="LJ60" i="28"/>
  <c r="JY60" i="28"/>
  <c r="KA60" i="28"/>
  <c r="CU60" i="28"/>
  <c r="NL60" i="28"/>
  <c r="GT60" i="28"/>
  <c r="CN60" i="28"/>
  <c r="JH60" i="28"/>
  <c r="GB60" i="28"/>
  <c r="RC60" i="28"/>
  <c r="RA60" i="28"/>
  <c r="HE60" i="28"/>
  <c r="DK60" i="28"/>
  <c r="EM60" i="28"/>
  <c r="ET60" i="28"/>
  <c r="EY60" i="28"/>
  <c r="GJ60" i="28"/>
  <c r="AI60" i="28"/>
  <c r="RP60" i="28"/>
  <c r="FK60" i="28"/>
  <c r="E60" i="28"/>
  <c r="LQ60" i="28"/>
  <c r="IJ60" i="28"/>
  <c r="AA60" i="28"/>
  <c r="PO60" i="28"/>
  <c r="JK60" i="28"/>
  <c r="FU60" i="28"/>
  <c r="GA60" i="28"/>
  <c r="EZ60" i="28"/>
  <c r="JG60" i="28"/>
  <c r="QM60" i="28"/>
  <c r="PD60" i="28"/>
  <c r="HH60" i="28"/>
  <c r="LP60" i="28"/>
  <c r="LI60" i="28"/>
  <c r="JB60" i="28"/>
  <c r="MX60" i="28"/>
  <c r="BB60" i="28"/>
  <c r="QJ60" i="28"/>
  <c r="JZ60" i="28"/>
  <c r="G89" i="28"/>
  <c r="PK60" i="28"/>
  <c r="KD60" i="28"/>
  <c r="AS60" i="28"/>
  <c r="JI60" i="28"/>
  <c r="GK60" i="28"/>
  <c r="NA60" i="28"/>
  <c r="KQ60" i="28"/>
  <c r="HA60" i="28"/>
  <c r="RR60" i="28"/>
  <c r="JN60" i="28"/>
  <c r="QY60" i="28"/>
  <c r="KC60" i="28"/>
  <c r="HR60" i="28"/>
  <c r="CH60" i="28"/>
  <c r="IM60" i="28"/>
  <c r="JD60" i="28"/>
  <c r="ON60" i="28"/>
  <c r="GZ60" i="28"/>
  <c r="CB60" i="28"/>
  <c r="HS60" i="28"/>
  <c r="EE60" i="28"/>
  <c r="CP60" i="28"/>
  <c r="OG60" i="28"/>
  <c r="KW60" i="28"/>
  <c r="FV60" i="28"/>
  <c r="NM60" i="28"/>
  <c r="K60" i="28"/>
  <c r="CE60" i="28"/>
  <c r="NZ60" i="28"/>
  <c r="PQ60" i="28"/>
  <c r="RQ60" i="28"/>
  <c r="FZ60" i="28"/>
  <c r="RN60" i="28"/>
  <c r="MQ60" i="28"/>
  <c r="OJ60" i="28"/>
  <c r="HJ60" i="28"/>
  <c r="MO60" i="28"/>
  <c r="FC60" i="28"/>
  <c r="GL60" i="28"/>
  <c r="RJ60" i="28"/>
  <c r="MZ60" i="28"/>
  <c r="FE60" i="28"/>
  <c r="IF60" i="28"/>
  <c r="PU60" i="28"/>
  <c r="OL60" i="28"/>
  <c r="AZ60" i="28"/>
  <c r="JE60" i="28"/>
  <c r="CV60" i="28"/>
  <c r="RU60" i="28"/>
  <c r="NE60" i="28"/>
  <c r="SA60" i="28"/>
  <c r="EI60" i="28"/>
  <c r="LN60" i="28"/>
  <c r="QE60" i="28"/>
  <c r="BH60" i="28"/>
  <c r="GS60" i="28"/>
  <c r="DQ60" i="28"/>
  <c r="NB60" i="28"/>
  <c r="GQ60" i="28"/>
  <c r="FB60" i="28"/>
  <c r="GV60" i="28"/>
  <c r="H60" i="28"/>
  <c r="OP60" i="28"/>
  <c r="IZ60" i="28"/>
  <c r="OX60" i="28"/>
  <c r="CZ60" i="28"/>
  <c r="OK60" i="28"/>
  <c r="GG60" i="28"/>
  <c r="FL60" i="28"/>
  <c r="LY60" i="28"/>
  <c r="CT60" i="28"/>
  <c r="BR60" i="28"/>
  <c r="OA60" i="28"/>
  <c r="DO60" i="28"/>
  <c r="RL60" i="28"/>
  <c r="BC60" i="28"/>
  <c r="CA60" i="28"/>
  <c r="DY60" i="28"/>
  <c r="BV60" i="28"/>
  <c r="HG60" i="28"/>
  <c r="AL60" i="28"/>
  <c r="II60" i="28"/>
  <c r="IU60" i="28"/>
  <c r="HQ60" i="28"/>
  <c r="RE60" i="28"/>
  <c r="KI60" i="28"/>
  <c r="PS60" i="28"/>
  <c r="CR60" i="28"/>
  <c r="RW60" i="28"/>
  <c r="OM60" i="28"/>
  <c r="KV60" i="28"/>
  <c r="MY60" i="28"/>
  <c r="OW60" i="28"/>
  <c r="KZ60" i="28"/>
  <c r="ER60" i="28"/>
  <c r="AY60" i="28"/>
  <c r="FX60" i="28"/>
  <c r="HK60" i="28"/>
  <c r="BT60" i="28"/>
  <c r="AC60" i="28"/>
  <c r="AX60" i="28"/>
  <c r="IC60" i="28"/>
  <c r="RH60" i="28"/>
  <c r="GP60" i="28"/>
  <c r="LH60" i="28"/>
  <c r="PR60" i="28"/>
  <c r="QX60" i="28"/>
  <c r="JS60" i="28"/>
  <c r="PN60" i="28"/>
  <c r="L60" i="28"/>
  <c r="MS60" i="28"/>
  <c r="DC60" i="28"/>
  <c r="BM60" i="28"/>
  <c r="BK60" i="28"/>
  <c r="RV60" i="28"/>
  <c r="KU60" i="28"/>
  <c r="PP60" i="28"/>
  <c r="GN60" i="28"/>
  <c r="GU60" i="28"/>
  <c r="JA60" i="28"/>
  <c r="G60" i="28"/>
  <c r="DZ60" i="28"/>
  <c r="LZ60" i="28"/>
  <c r="KP60" i="28"/>
  <c r="EP60" i="28"/>
  <c r="QK60" i="28"/>
  <c r="CD60" i="28"/>
  <c r="W60" i="28"/>
  <c r="AO60" i="28"/>
  <c r="M60" i="28"/>
  <c r="AN60" i="28"/>
  <c r="JP60" i="28"/>
  <c r="RD60" i="28"/>
  <c r="HC60" i="28"/>
  <c r="MR60" i="28"/>
  <c r="PH60" i="28"/>
  <c r="KG60" i="28"/>
  <c r="GO60" i="28"/>
  <c r="IV60" i="28"/>
  <c r="OE60" i="28"/>
  <c r="JC60" i="28"/>
  <c r="RO60" i="28"/>
  <c r="QQ60" i="28"/>
  <c r="CW60" i="28"/>
  <c r="JL60" i="28"/>
  <c r="LU60" i="28"/>
  <c r="OB60" i="28"/>
  <c r="HT60" i="28"/>
  <c r="X60" i="28"/>
  <c r="QU60" i="28"/>
  <c r="DD60" i="28"/>
  <c r="JR60" i="28"/>
  <c r="EK60" i="28"/>
  <c r="AB60" i="28"/>
  <c r="LF60" i="28"/>
  <c r="EO60" i="28"/>
  <c r="AP60" i="28"/>
  <c r="EV60" i="28"/>
  <c r="CO60" i="28"/>
  <c r="MV60" i="28"/>
  <c r="IB60" i="28"/>
  <c r="KO60" i="28"/>
  <c r="EU60" i="28"/>
  <c r="NX60" i="28"/>
  <c r="AK60" i="28"/>
  <c r="IH60" i="28"/>
  <c r="ND60" i="28"/>
  <c r="ML60" i="28"/>
  <c r="DF60" i="28"/>
  <c r="PG60" i="28"/>
  <c r="IL60" i="28"/>
  <c r="PM60" i="28"/>
  <c r="O60" i="28"/>
  <c r="EF60" i="28"/>
  <c r="AJ60" i="28"/>
  <c r="DJ60" i="28"/>
  <c r="NW60" i="28"/>
  <c r="NT60" i="28"/>
  <c r="PA60" i="28"/>
  <c r="IQ60" i="28"/>
  <c r="OO60" i="28"/>
  <c r="IY60" i="28"/>
  <c r="KF60" i="28"/>
  <c r="DI60" i="28"/>
  <c r="FN60" i="28"/>
  <c r="BX60" i="28"/>
  <c r="DU60" i="28"/>
  <c r="CL60" i="28"/>
  <c r="CJ60" i="28"/>
  <c r="I60" i="28"/>
  <c r="RG60" i="28"/>
  <c r="MG60" i="28"/>
  <c r="RK60" i="28"/>
  <c r="BU60" i="28"/>
  <c r="HW60" i="28"/>
  <c r="DB60" i="28"/>
  <c r="NC60" i="28"/>
  <c r="MJ60" i="28"/>
  <c r="IO60" i="28"/>
  <c r="JO60" i="28"/>
  <c r="DT60" i="28"/>
  <c r="PJ60" i="28"/>
  <c r="IK60" i="28"/>
  <c r="CF60" i="28"/>
  <c r="QI60" i="28"/>
  <c r="KK60" i="28"/>
  <c r="HI60" i="28"/>
  <c r="N60" i="28"/>
  <c r="OF60" i="28"/>
  <c r="MK60" i="28"/>
  <c r="BQ60" i="28"/>
  <c r="J60" i="28"/>
  <c r="RZ60" i="28"/>
  <c r="BD60" i="28"/>
  <c r="OC60" i="28"/>
  <c r="OR60" i="28"/>
  <c r="FF60" i="28"/>
  <c r="MF60" i="28"/>
  <c r="GH60" i="28"/>
  <c r="AD60" i="28"/>
  <c r="FR60" i="28"/>
  <c r="EA60" i="28"/>
  <c r="BN60" i="28"/>
  <c r="PL60" i="28"/>
  <c r="JJ60" i="28"/>
  <c r="OQ60" i="28"/>
  <c r="MC60" i="28"/>
  <c r="LW60" i="28"/>
  <c r="V60" i="28"/>
  <c r="LX60" i="28"/>
  <c r="D60" i="28"/>
  <c r="KT60" i="28"/>
  <c r="EW60" i="28"/>
  <c r="QL60" i="28"/>
  <c r="DG60" i="28"/>
  <c r="DW60" i="28"/>
  <c r="IG60" i="28"/>
  <c r="BI60" i="28"/>
  <c r="EN60" i="28"/>
  <c r="DA60" i="28"/>
  <c r="RT60" i="28"/>
  <c r="NG60" i="28"/>
  <c r="QD60" i="28"/>
  <c r="QP60" i="28"/>
  <c r="R60" i="28"/>
  <c r="IW60" i="28"/>
  <c r="OD60" i="28"/>
  <c r="Z60" i="28"/>
  <c r="JX60" i="28"/>
  <c r="EX60" i="28"/>
  <c r="NK60" i="28"/>
  <c r="MI60" i="28"/>
  <c r="HP60" i="28"/>
  <c r="FG60" i="28"/>
  <c r="MD60" i="28"/>
  <c r="JF60" i="28"/>
  <c r="DH60" i="28"/>
  <c r="QT60" i="28"/>
  <c r="BF60" i="28"/>
  <c r="IT60" i="28"/>
  <c r="NI60" i="28"/>
  <c r="JW60" i="28"/>
  <c r="OH60" i="28"/>
  <c r="FA60" i="28"/>
  <c r="AU60" i="28"/>
  <c r="PX60" i="28"/>
  <c r="QV60" i="28"/>
  <c r="NH60" i="28"/>
  <c r="GE60" i="28"/>
  <c r="HB60" i="28"/>
  <c r="BY60" i="28"/>
  <c r="LR60" i="28"/>
  <c r="RX60" i="28"/>
  <c r="RF60" i="28"/>
  <c r="CS60" i="28"/>
  <c r="QF60" i="28"/>
  <c r="KM60" i="28"/>
  <c r="CC60" i="28"/>
  <c r="MP60" i="28"/>
  <c r="P60" i="28"/>
  <c r="CQ60" i="28"/>
  <c r="GR60" i="28"/>
  <c r="PE60" i="28"/>
  <c r="OS60" i="28"/>
  <c r="BW60" i="28"/>
  <c r="ES60" i="28"/>
  <c r="PZ60" i="28"/>
  <c r="KR60" i="28"/>
  <c r="CK60" i="28"/>
  <c r="AH60" i="28"/>
  <c r="MB60" i="28"/>
  <c r="MA60" i="28"/>
  <c r="AW60" i="28"/>
  <c r="HF60" i="28"/>
  <c r="NP60" i="28"/>
  <c r="MM60" i="28"/>
  <c r="LK60" i="28"/>
  <c r="AV60" i="28"/>
  <c r="QG60" i="28"/>
  <c r="DR60" i="28"/>
  <c r="FI60" i="28"/>
  <c r="QO60" i="28"/>
  <c r="BJ60" i="28"/>
  <c r="CX60" i="28"/>
  <c r="RM60" i="28"/>
  <c r="KS60" i="28"/>
  <c r="NS60" i="28"/>
  <c r="AE60" i="28"/>
  <c r="IS60" i="28"/>
  <c r="FW60" i="28"/>
  <c r="KN60" i="28"/>
  <c r="NO60" i="28"/>
  <c r="QR60" i="28"/>
  <c r="CY60" i="28"/>
  <c r="DN60" i="28"/>
  <c r="MU60" i="28"/>
  <c r="ID60" i="28"/>
  <c r="RY60" i="28"/>
  <c r="GD60" i="28"/>
  <c r="NY60" i="28"/>
  <c r="OY60" i="28"/>
  <c r="LM60" i="28"/>
  <c r="MT60" i="28"/>
  <c r="IR60" i="28"/>
  <c r="ED60" i="28"/>
  <c r="IP60" i="28"/>
  <c r="AQ60" i="28"/>
  <c r="FQ60" i="28"/>
  <c r="PB60" i="28"/>
  <c r="GW60" i="28"/>
  <c r="QS60" i="28"/>
  <c r="NV60" i="28"/>
  <c r="HZ60" i="28"/>
  <c r="HU60" i="28"/>
  <c r="HX60" i="28"/>
  <c r="C64" i="31"/>
  <c r="C67" i="31"/>
  <c r="H89" i="28"/>
  <c r="P102" i="20"/>
  <c r="S102" i="20"/>
  <c r="V101" i="20"/>
  <c r="S101" i="20"/>
  <c r="M10" i="14"/>
  <c r="O10" i="14" s="1"/>
  <c r="P104" i="20"/>
  <c r="V104" i="20"/>
  <c r="AD40" i="14"/>
  <c r="Y40" i="14"/>
  <c r="T61" i="13"/>
  <c r="Y61" i="13"/>
  <c r="Y103" i="11"/>
  <c r="O60" i="10"/>
  <c r="Y15" i="10"/>
  <c r="Y14" i="10"/>
  <c r="O28" i="10"/>
  <c r="Y28" i="10"/>
  <c r="T11" i="10"/>
  <c r="Y11" i="10"/>
  <c r="O27" i="10"/>
  <c r="Y27" i="10"/>
  <c r="T12" i="10"/>
  <c r="Y12" i="10"/>
  <c r="O13" i="10"/>
  <c r="Y13" i="10"/>
  <c r="O44" i="10"/>
  <c r="Y44" i="10"/>
  <c r="Y49" i="10" s="1"/>
  <c r="O29" i="10"/>
  <c r="Y29" i="10"/>
  <c r="AD60" i="10"/>
  <c r="NJ60" i="28"/>
  <c r="AD61" i="13"/>
  <c r="V102" i="20"/>
  <c r="M101" i="20"/>
  <c r="M106" i="20" s="1"/>
  <c r="C24" i="31" s="1"/>
  <c r="P101" i="20"/>
  <c r="T40" i="14"/>
  <c r="O40" i="14"/>
  <c r="I12" i="29"/>
  <c r="O12" i="29" s="1"/>
  <c r="AD38" i="17"/>
  <c r="I35" i="29"/>
  <c r="O35" i="29" s="1"/>
  <c r="AD26" i="5"/>
  <c r="AD45" i="5" s="1"/>
  <c r="F10" i="1" s="1"/>
  <c r="AD31" i="10"/>
  <c r="AD30" i="10"/>
  <c r="BB52" i="10"/>
  <c r="I51" i="29"/>
  <c r="O51" i="29" s="1"/>
  <c r="T61" i="17"/>
  <c r="D16" i="1" s="1"/>
  <c r="AD82" i="11"/>
  <c r="T82" i="11"/>
  <c r="O82" i="11"/>
  <c r="I59" i="14"/>
  <c r="I14" i="15"/>
  <c r="I39" i="14"/>
  <c r="I34" i="13"/>
  <c r="I14" i="13"/>
  <c r="I60" i="20"/>
  <c r="I49" i="13"/>
  <c r="I19" i="14"/>
  <c r="C8" i="30"/>
  <c r="P57" i="20"/>
  <c r="O98" i="11"/>
  <c r="T98" i="11"/>
  <c r="AD98" i="11"/>
  <c r="AD97" i="11"/>
  <c r="T97" i="11"/>
  <c r="O97" i="11"/>
  <c r="T81" i="11"/>
  <c r="AD81" i="11"/>
  <c r="O81" i="11"/>
  <c r="BB8" i="17"/>
  <c r="AD8" i="17"/>
  <c r="AD15" i="17" s="1"/>
  <c r="C8" i="31"/>
  <c r="M57" i="20"/>
  <c r="QG105" i="31"/>
  <c r="Q42" i="35"/>
  <c r="R42" i="35"/>
  <c r="T42" i="35"/>
  <c r="LB105" i="31"/>
  <c r="V57" i="20"/>
  <c r="QB105" i="31"/>
  <c r="IH57" i="28"/>
  <c r="CU57" i="28"/>
  <c r="KS57" i="28"/>
  <c r="EW57" i="28"/>
  <c r="CZ57" i="28"/>
  <c r="KU57" i="28"/>
  <c r="GV57" i="28"/>
  <c r="OT57" i="28"/>
  <c r="HO57" i="28"/>
  <c r="OW57" i="28"/>
  <c r="FE57" i="28"/>
  <c r="AE57" i="28"/>
  <c r="RP57" i="28"/>
  <c r="HF57" i="28"/>
  <c r="JV57" i="28"/>
  <c r="DF57" i="28"/>
  <c r="MV57" i="28"/>
  <c r="LD57" i="28"/>
  <c r="DG57" i="28"/>
  <c r="X57" i="28"/>
  <c r="GS57" i="28"/>
  <c r="OV57" i="28"/>
  <c r="CT57" i="28"/>
  <c r="CD57" i="28"/>
  <c r="AS57" i="28"/>
  <c r="GJ57" i="28"/>
  <c r="PI57" i="28"/>
  <c r="BF57" i="28"/>
  <c r="FR57" i="28"/>
  <c r="JS57" i="28"/>
  <c r="PB57" i="28"/>
  <c r="OE57" i="28"/>
  <c r="GR57" i="28"/>
  <c r="OQ57" i="28"/>
  <c r="ID57" i="28"/>
  <c r="FF57" i="28"/>
  <c r="AV57" i="28"/>
  <c r="LK57" i="28"/>
  <c r="RS57" i="28"/>
  <c r="JY57" i="28"/>
  <c r="GX57" i="28"/>
  <c r="R57" i="28"/>
  <c r="V57" i="28"/>
  <c r="IF57" i="28"/>
  <c r="GL57" i="28"/>
  <c r="HV57" i="28"/>
  <c r="AG57" i="28"/>
  <c r="NK57" i="28"/>
  <c r="QL57" i="28"/>
  <c r="PM57" i="28"/>
  <c r="RO57" i="28"/>
  <c r="I57" i="28"/>
  <c r="HT57" i="28"/>
  <c r="KO57" i="28"/>
  <c r="ME57" i="28"/>
  <c r="BP57" i="28"/>
  <c r="DD57" i="28"/>
  <c r="MC57" i="28"/>
  <c r="IQ57" i="28"/>
  <c r="DC57" i="28"/>
  <c r="IB57" i="28"/>
  <c r="KB57" i="28"/>
  <c r="BR57" i="28"/>
  <c r="LE57" i="28"/>
  <c r="LT57" i="28"/>
  <c r="GN57" i="28"/>
  <c r="PH57" i="28"/>
  <c r="FS57" i="28"/>
  <c r="QJ57" i="28"/>
  <c r="LX57" i="28"/>
  <c r="QI57" i="28"/>
  <c r="O57" i="28"/>
  <c r="AH57" i="28"/>
  <c r="AK57" i="28"/>
  <c r="IO57" i="28"/>
  <c r="DH57" i="28"/>
  <c r="EO57" i="28"/>
  <c r="PN57" i="28"/>
  <c r="DJ57" i="28"/>
  <c r="IP57" i="28"/>
  <c r="GY57" i="28"/>
  <c r="KN57" i="28"/>
  <c r="ON57" i="28"/>
  <c r="Y57" i="28"/>
  <c r="QE57" i="28"/>
  <c r="BX57" i="28"/>
  <c r="BY57" i="28"/>
  <c r="RR57" i="28"/>
  <c r="BO57" i="28"/>
  <c r="NW57" i="28"/>
  <c r="BN57" i="28"/>
  <c r="MH57" i="28"/>
  <c r="RT57" i="28"/>
  <c r="ML57" i="28"/>
  <c r="GF57" i="28"/>
  <c r="EE57" i="28"/>
  <c r="DU57" i="28"/>
  <c r="LC57" i="28"/>
  <c r="BA57" i="28"/>
  <c r="PL57" i="28"/>
  <c r="BB57" i="28"/>
  <c r="EJ57" i="28"/>
  <c r="ET57" i="28"/>
  <c r="HG57" i="28"/>
  <c r="ER57" i="28"/>
  <c r="HN57" i="28"/>
  <c r="QK57" i="28"/>
  <c r="GZ57" i="28"/>
  <c r="DB57" i="28"/>
  <c r="LS57" i="28"/>
  <c r="OL57" i="28"/>
  <c r="NH57" i="28"/>
  <c r="CO57" i="28"/>
  <c r="HY57" i="28"/>
  <c r="PS57" i="28"/>
  <c r="QC57" i="28"/>
  <c r="HC57" i="28"/>
  <c r="BW57" i="28"/>
  <c r="QF57" i="28"/>
  <c r="CR57" i="28"/>
  <c r="RB57" i="28"/>
  <c r="HX57" i="28"/>
  <c r="DP57" i="28"/>
  <c r="H57" i="28"/>
  <c r="FP57" i="28"/>
  <c r="IZ57" i="28"/>
  <c r="HB57" i="28"/>
  <c r="MB57" i="28"/>
  <c r="HD57" i="28"/>
  <c r="MJ57" i="28"/>
  <c r="MA57" i="28"/>
  <c r="DM57" i="28"/>
  <c r="QM57" i="28"/>
  <c r="GD57" i="28"/>
  <c r="LJ57" i="28"/>
  <c r="QU57" i="28"/>
  <c r="BU57" i="28"/>
  <c r="AA57" i="28"/>
  <c r="EI57" i="28"/>
  <c r="OA57" i="28"/>
  <c r="MP57" i="28"/>
  <c r="FO57" i="28"/>
  <c r="LV57" i="28"/>
  <c r="OX57" i="28"/>
  <c r="AP57" i="28"/>
  <c r="PU57" i="28"/>
  <c r="NF57" i="28"/>
  <c r="OY57" i="28"/>
  <c r="KZ57" i="28"/>
  <c r="ND57" i="28"/>
  <c r="FJ57" i="28"/>
  <c r="HI57" i="28"/>
  <c r="JU57" i="28"/>
  <c r="IL57" i="28"/>
  <c r="OO57" i="28"/>
  <c r="AL57" i="28"/>
  <c r="BG57" i="28"/>
  <c r="F57" i="28"/>
  <c r="DN57" i="28"/>
  <c r="G86" i="28"/>
  <c r="KJ57" i="28"/>
  <c r="JD57" i="28"/>
  <c r="NR57" i="28"/>
  <c r="NM57" i="28"/>
  <c r="PV57" i="28"/>
  <c r="JE57" i="28"/>
  <c r="LY57" i="28"/>
  <c r="GA57" i="28"/>
  <c r="OS57" i="28"/>
  <c r="FY57" i="28"/>
  <c r="AC57" i="28"/>
  <c r="NA57" i="28"/>
  <c r="BT57" i="28"/>
  <c r="FQ57" i="28"/>
  <c r="AD57" i="28"/>
  <c r="NC57" i="28"/>
  <c r="DK57" i="28"/>
  <c r="NE57" i="28"/>
  <c r="KD57" i="28"/>
  <c r="HA57" i="28"/>
  <c r="FM57" i="28"/>
  <c r="MI57" i="28"/>
  <c r="IV57" i="28"/>
  <c r="BJ57" i="28"/>
  <c r="RV57" i="28"/>
  <c r="GC57" i="28"/>
  <c r="QD57" i="28"/>
  <c r="BI57" i="28"/>
  <c r="PG57" i="28"/>
  <c r="BD57" i="28"/>
  <c r="OI57" i="28"/>
  <c r="NJ57" i="28"/>
  <c r="IE57" i="28"/>
  <c r="CS57" i="28"/>
  <c r="GW57" i="28"/>
  <c r="JH57" i="28"/>
  <c r="FG57" i="28"/>
  <c r="IG57" i="28"/>
  <c r="LA57" i="28"/>
  <c r="GG57" i="28"/>
  <c r="K57" i="28"/>
  <c r="CI57" i="28"/>
  <c r="GB57" i="28"/>
  <c r="M57" i="28"/>
  <c r="FB57" i="28"/>
  <c r="FK57" i="28"/>
  <c r="NO57" i="28"/>
  <c r="MN57" i="28"/>
  <c r="NP57" i="28"/>
  <c r="NB57" i="28"/>
  <c r="EA57" i="28"/>
  <c r="KY57" i="28"/>
  <c r="QZ57" i="28"/>
  <c r="JG57" i="28"/>
  <c r="MW57" i="28"/>
  <c r="BQ57" i="28"/>
  <c r="LR57" i="28"/>
  <c r="MX57" i="28"/>
  <c r="DZ57" i="28"/>
  <c r="NV57" i="28"/>
  <c r="FL57" i="28"/>
  <c r="MG57" i="28"/>
  <c r="EU57" i="28"/>
  <c r="HR57" i="28"/>
  <c r="KI57" i="28"/>
  <c r="CQ57" i="28"/>
  <c r="PQ57" i="28"/>
  <c r="CX57" i="28"/>
  <c r="CJ57" i="28"/>
  <c r="RW57" i="28"/>
  <c r="RZ57" i="28"/>
  <c r="CA57" i="28"/>
  <c r="FA57" i="28"/>
  <c r="JX57" i="28"/>
  <c r="OU57" i="28"/>
  <c r="JZ57" i="28"/>
  <c r="RL57" i="28"/>
  <c r="MK57" i="28"/>
  <c r="BV57" i="28"/>
  <c r="J57" i="28"/>
  <c r="BK57" i="28"/>
  <c r="RH57" i="28"/>
  <c r="E57" i="28"/>
  <c r="KX57" i="28"/>
  <c r="LH57" i="28"/>
  <c r="JL57" i="28"/>
  <c r="NS57" i="28"/>
  <c r="QP57" i="28"/>
  <c r="RI57" i="28"/>
  <c r="IT57" i="28"/>
  <c r="JA57" i="28"/>
  <c r="NI57" i="28"/>
  <c r="AO57" i="28"/>
  <c r="KM57" i="28"/>
  <c r="EB57" i="28"/>
  <c r="DS57" i="28"/>
  <c r="QS57" i="28"/>
  <c r="ES57" i="28"/>
  <c r="AW57" i="28"/>
  <c r="H86" i="28"/>
  <c r="LO57" i="28"/>
  <c r="FH57" i="28"/>
  <c r="HK57" i="28"/>
  <c r="IY57" i="28"/>
  <c r="EN57" i="28"/>
  <c r="AX57" i="28"/>
  <c r="EP57" i="28"/>
  <c r="DY57" i="28"/>
  <c r="CK57" i="28"/>
  <c r="PC57" i="28"/>
  <c r="JO57" i="28"/>
  <c r="EC57" i="28"/>
  <c r="IM57" i="28"/>
  <c r="FD57" i="28"/>
  <c r="DI57" i="28"/>
  <c r="MR57" i="28"/>
  <c r="CV57" i="28"/>
  <c r="AR57" i="28"/>
  <c r="CG57" i="28"/>
  <c r="OH57" i="28"/>
  <c r="DO57" i="28"/>
  <c r="LI57" i="28"/>
  <c r="S57" i="28"/>
  <c r="OB57" i="28"/>
  <c r="NN57" i="28"/>
  <c r="PE57" i="28"/>
  <c r="NZ57" i="28"/>
  <c r="GK57" i="28"/>
  <c r="FU57" i="28"/>
  <c r="HP57" i="28"/>
  <c r="BE57" i="28"/>
  <c r="KV57" i="28"/>
  <c r="LP57" i="28"/>
  <c r="EF57" i="28"/>
  <c r="RG57" i="28"/>
  <c r="KW57" i="28"/>
  <c r="QT57" i="28"/>
  <c r="HW57" i="28"/>
  <c r="RE57" i="28"/>
  <c r="KQ57" i="28"/>
  <c r="PF57" i="28"/>
  <c r="DQ57" i="28"/>
  <c r="EX57" i="28"/>
  <c r="LQ57" i="28"/>
  <c r="MU57" i="28"/>
  <c r="EQ57" i="28"/>
  <c r="AN57" i="28"/>
  <c r="IS57" i="28"/>
  <c r="LM57" i="28"/>
  <c r="JF57" i="28"/>
  <c r="PZ57" i="28"/>
  <c r="Q57" i="28"/>
  <c r="RQ57" i="28"/>
  <c r="DR57" i="28"/>
  <c r="PK57" i="28"/>
  <c r="AM57" i="28"/>
  <c r="GP57" i="28"/>
  <c r="G57" i="28"/>
  <c r="EV57" i="28"/>
  <c r="EK57" i="28"/>
  <c r="MQ57" i="28"/>
  <c r="QG57" i="28"/>
  <c r="KG57" i="28"/>
  <c r="NY57" i="28"/>
  <c r="LL57" i="28"/>
  <c r="SA57" i="28"/>
  <c r="GQ57" i="28"/>
  <c r="QV57" i="28"/>
  <c r="OK57" i="28"/>
  <c r="OR57" i="28"/>
  <c r="DX57" i="28"/>
  <c r="DW57" i="28"/>
  <c r="D57" i="28"/>
  <c r="CM57" i="28"/>
  <c r="JN57" i="28"/>
  <c r="CL57" i="28"/>
  <c r="HH57" i="28"/>
  <c r="L57" i="28"/>
  <c r="HM57" i="28"/>
  <c r="II57" i="28"/>
  <c r="IJ57" i="28"/>
  <c r="KF57" i="28"/>
  <c r="RM57" i="28"/>
  <c r="NU57" i="28"/>
  <c r="JQ57" i="28"/>
  <c r="KP57" i="28"/>
  <c r="ED57" i="28"/>
  <c r="EG57" i="28"/>
  <c r="CC57" i="28"/>
  <c r="QO57" i="28"/>
  <c r="P57" i="28"/>
  <c r="LB57" i="28"/>
  <c r="QY57" i="28"/>
  <c r="PR57" i="28"/>
  <c r="RK57" i="28"/>
  <c r="OM57" i="28"/>
  <c r="KA57" i="28"/>
  <c r="PT57" i="28"/>
  <c r="EM57" i="28"/>
  <c r="FZ57" i="28"/>
  <c r="CN57" i="28"/>
  <c r="MD57" i="28"/>
  <c r="RA57" i="28"/>
  <c r="DV57" i="28"/>
  <c r="CP57" i="28"/>
  <c r="U57" i="28"/>
  <c r="MY57" i="28"/>
  <c r="EH57" i="28"/>
  <c r="AF57" i="28"/>
  <c r="RJ57" i="28"/>
  <c r="FW57" i="28"/>
  <c r="BM57" i="28"/>
  <c r="FV57" i="28"/>
  <c r="KT57" i="28"/>
  <c r="QB57" i="28"/>
  <c r="CY57" i="28"/>
  <c r="IU57" i="28"/>
  <c r="NX57" i="28"/>
  <c r="HZ57" i="28"/>
  <c r="HS57" i="28"/>
  <c r="BH57" i="28"/>
  <c r="JI57" i="28"/>
  <c r="GE57" i="28"/>
  <c r="BC57" i="28"/>
  <c r="QA57" i="28"/>
  <c r="HE57" i="28"/>
  <c r="FN57" i="28"/>
  <c r="DE57" i="28"/>
  <c r="EY57" i="28"/>
  <c r="HL57" i="28"/>
  <c r="KK57" i="28"/>
  <c r="FI57" i="28"/>
  <c r="JB57" i="28"/>
  <c r="LW57" i="28"/>
  <c r="JK57" i="28"/>
  <c r="PD57" i="28"/>
  <c r="JC57" i="28"/>
  <c r="AZ57" i="28"/>
  <c r="NT57" i="28"/>
  <c r="PO57" i="28"/>
  <c r="IX57" i="28"/>
  <c r="RU57" i="28"/>
  <c r="AJ57" i="28"/>
  <c r="PJ57" i="28"/>
  <c r="PY57" i="28"/>
  <c r="FC57" i="28"/>
  <c r="OG57" i="28"/>
  <c r="GU57" i="28"/>
  <c r="KR57" i="28"/>
  <c r="RC57" i="28"/>
  <c r="OP57" i="28"/>
  <c r="OJ57" i="28"/>
  <c r="PP57" i="28"/>
  <c r="MZ57" i="28"/>
  <c r="GH57" i="28"/>
  <c r="IR57" i="28"/>
  <c r="KC57" i="28"/>
  <c r="OC57" i="28"/>
  <c r="Z57" i="28"/>
  <c r="N57" i="28"/>
  <c r="AI57" i="28"/>
  <c r="DA57" i="28"/>
  <c r="LU57" i="28"/>
  <c r="KH57" i="28"/>
  <c r="OF57" i="28"/>
  <c r="BZ57" i="28"/>
  <c r="QX57" i="28"/>
  <c r="BL57" i="28"/>
  <c r="DL57" i="28"/>
  <c r="AY57" i="28"/>
  <c r="T57" i="28"/>
  <c r="OZ57" i="28"/>
  <c r="QH57" i="28"/>
  <c r="MS57" i="28"/>
  <c r="MF57" i="28"/>
  <c r="IK57" i="28"/>
  <c r="W57" i="28"/>
  <c r="JP57" i="28"/>
  <c r="CF57" i="28"/>
  <c r="QQ57" i="28"/>
  <c r="RF57" i="28"/>
  <c r="JM57" i="28"/>
  <c r="NQ57" i="28"/>
  <c r="IW57" i="28"/>
  <c r="BS57" i="28"/>
  <c r="EL57" i="28"/>
  <c r="CH57" i="28"/>
  <c r="RY57" i="28"/>
  <c r="AT57" i="28"/>
  <c r="MM57" i="28"/>
  <c r="GM57" i="28"/>
  <c r="HQ57" i="28"/>
  <c r="AB57" i="28"/>
  <c r="IA57" i="28"/>
  <c r="KE57" i="28"/>
  <c r="NL57" i="28"/>
  <c r="MO57" i="28"/>
  <c r="RD57" i="28"/>
  <c r="LF57" i="28"/>
  <c r="LN57" i="28"/>
  <c r="QR57" i="28"/>
  <c r="MT57" i="28"/>
  <c r="LG57" i="28"/>
  <c r="GT57" i="28"/>
  <c r="KL57" i="28"/>
  <c r="PX57" i="28"/>
  <c r="DT57" i="28"/>
  <c r="PW57" i="28"/>
  <c r="IN57" i="28"/>
  <c r="CW57" i="28"/>
  <c r="IC57" i="28"/>
  <c r="QW57" i="28"/>
  <c r="CB57" i="28"/>
  <c r="AQ57" i="28"/>
  <c r="RN57" i="28"/>
  <c r="PA57" i="28"/>
  <c r="JT57" i="28"/>
  <c r="CE57" i="28"/>
  <c r="GI57" i="28"/>
  <c r="JR57" i="28"/>
  <c r="FT57" i="28"/>
  <c r="JW57" i="28"/>
  <c r="AU57" i="28"/>
  <c r="QN57" i="28"/>
  <c r="NG57" i="28"/>
  <c r="FX57" i="28"/>
  <c r="HU57" i="28"/>
  <c r="EZ57" i="28"/>
  <c r="RX57" i="28"/>
  <c r="LZ57" i="28"/>
  <c r="HJ57" i="28"/>
  <c r="JJ57" i="28"/>
  <c r="GO57" i="28"/>
  <c r="OD57" i="28"/>
  <c r="AC105" i="31"/>
  <c r="P105" i="31"/>
  <c r="NY105" i="31"/>
  <c r="FM105" i="31"/>
  <c r="AR105" i="31"/>
  <c r="E105" i="31"/>
  <c r="Q28" i="35"/>
  <c r="GL105" i="31"/>
  <c r="AJ63" i="10"/>
  <c r="T63" i="10"/>
  <c r="T69" i="10" s="1"/>
  <c r="BB63" i="10"/>
  <c r="AD63" i="10"/>
  <c r="AD69" i="10" s="1"/>
  <c r="AJ61" i="17"/>
  <c r="AG61" i="17" s="1"/>
  <c r="C72" i="35"/>
  <c r="AB72" i="35" s="1"/>
  <c r="O11" i="10"/>
  <c r="EI105" i="31"/>
  <c r="BQ105" i="31"/>
  <c r="DO105" i="31"/>
  <c r="AB105" i="31"/>
  <c r="MZ105" i="31"/>
  <c r="PM105" i="31"/>
  <c r="S33" i="35"/>
  <c r="MU105" i="31"/>
  <c r="O30" i="10"/>
  <c r="BB105" i="31"/>
  <c r="IJ105" i="31"/>
  <c r="H105" i="31"/>
  <c r="AM28" i="35"/>
  <c r="AQ28" i="35" s="1"/>
  <c r="N105" i="31"/>
  <c r="IO105" i="31"/>
  <c r="Q34" i="35"/>
  <c r="R34" i="35"/>
  <c r="Z105" i="31"/>
  <c r="G105" i="31"/>
  <c r="U105" i="31"/>
  <c r="H93" i="6"/>
  <c r="S34" i="35"/>
  <c r="RZ105" i="31"/>
  <c r="CF105" i="31"/>
  <c r="RK105" i="31"/>
  <c r="HF105" i="31"/>
  <c r="T105" i="31"/>
  <c r="W105" i="31"/>
  <c r="Y105" i="31"/>
  <c r="JX105" i="31"/>
  <c r="CZ105" i="31"/>
  <c r="Q24" i="35"/>
  <c r="NT105" i="31"/>
  <c r="ED105" i="31"/>
  <c r="M105" i="31"/>
  <c r="T27" i="35"/>
  <c r="OI105" i="31"/>
  <c r="Q27" i="35"/>
  <c r="R27" i="35"/>
  <c r="BG105" i="31"/>
  <c r="R105" i="31"/>
  <c r="MA105" i="31"/>
  <c r="T25" i="35"/>
  <c r="R33" i="35"/>
  <c r="S25" i="35"/>
  <c r="T33" i="35"/>
  <c r="R25" i="35"/>
  <c r="NO105" i="31"/>
  <c r="C82" i="31"/>
  <c r="B80" i="31" s="1"/>
  <c r="C31" i="1" s="1"/>
  <c r="Q22" i="35"/>
  <c r="QL105" i="31"/>
  <c r="KM105" i="31"/>
  <c r="HU105" i="31"/>
  <c r="T31" i="10"/>
  <c r="RP105" i="31"/>
  <c r="I105" i="31"/>
  <c r="C53" i="31"/>
  <c r="B51" i="31" s="1"/>
  <c r="DJ105" i="31"/>
  <c r="IT105" i="31"/>
  <c r="S37" i="35"/>
  <c r="DY105" i="31"/>
  <c r="T30" i="10"/>
  <c r="QV105" i="31"/>
  <c r="Q23" i="35"/>
  <c r="RF105" i="31"/>
  <c r="S105" i="31"/>
  <c r="T23" i="35"/>
  <c r="JS105" i="31"/>
  <c r="R23" i="35"/>
  <c r="Q105" i="31"/>
  <c r="FW105" i="31"/>
  <c r="O12" i="10"/>
  <c r="PR105" i="31"/>
  <c r="H94" i="28"/>
  <c r="H101" i="28"/>
  <c r="H102" i="28"/>
  <c r="H95" i="28"/>
  <c r="H100" i="28"/>
  <c r="I79" i="28"/>
  <c r="H103" i="28"/>
  <c r="H98" i="28"/>
  <c r="H93" i="28"/>
  <c r="H85" i="28"/>
  <c r="T43" i="35"/>
  <c r="HZ105" i="31"/>
  <c r="T24" i="35"/>
  <c r="T28" i="35"/>
  <c r="Q43" i="35"/>
  <c r="D105" i="31"/>
  <c r="T28" i="10"/>
  <c r="S24" i="35"/>
  <c r="S28" i="35"/>
  <c r="R43" i="35"/>
  <c r="LQ105" i="31"/>
  <c r="HP105" i="31"/>
  <c r="V105" i="31"/>
  <c r="C89" i="31"/>
  <c r="B87" i="31" s="1"/>
  <c r="C33" i="1" s="1"/>
  <c r="O31" i="10"/>
  <c r="KH105" i="31"/>
  <c r="PC105" i="31"/>
  <c r="T37" i="35"/>
  <c r="X105" i="31"/>
  <c r="FC105" i="31"/>
  <c r="DE105" i="31"/>
  <c r="LL105" i="31"/>
  <c r="AW105" i="31"/>
  <c r="PW105" i="31"/>
  <c r="R37" i="35"/>
  <c r="JD105" i="31"/>
  <c r="GB105" i="31"/>
  <c r="FH105" i="31"/>
  <c r="GG105" i="31"/>
  <c r="MP105" i="31"/>
  <c r="DT105" i="31"/>
  <c r="L105" i="31"/>
  <c r="OD105" i="31"/>
  <c r="HA105" i="31"/>
  <c r="CP105" i="31"/>
  <c r="CU105" i="31"/>
  <c r="KC105" i="31"/>
  <c r="RA105" i="31"/>
  <c r="BV105" i="31"/>
  <c r="KW105" i="31"/>
  <c r="KR105" i="31"/>
  <c r="J105" i="31"/>
  <c r="HK105" i="31"/>
  <c r="AA105" i="31"/>
  <c r="MF105" i="31"/>
  <c r="FR105" i="31"/>
  <c r="K105" i="31"/>
  <c r="OS105" i="31"/>
  <c r="R22" i="35"/>
  <c r="PH105" i="31"/>
  <c r="CK105" i="31"/>
  <c r="S22" i="35"/>
  <c r="MK105" i="31"/>
  <c r="T22" i="35"/>
  <c r="O15" i="10"/>
  <c r="T36" i="35"/>
  <c r="NJ105" i="31"/>
  <c r="T15" i="10"/>
  <c r="S36" i="35"/>
  <c r="AM105" i="31"/>
  <c r="ON105" i="31"/>
  <c r="Q36" i="35"/>
  <c r="IE105" i="31"/>
  <c r="NE105" i="31"/>
  <c r="JN105" i="31"/>
  <c r="BL105" i="31"/>
  <c r="T13" i="10"/>
  <c r="CA105" i="31"/>
  <c r="JI105" i="31"/>
  <c r="GV105" i="31"/>
  <c r="GQ105" i="31"/>
  <c r="LG105" i="31"/>
  <c r="AH105" i="31"/>
  <c r="QQ105" i="31"/>
  <c r="EX105" i="31"/>
  <c r="IY105" i="31"/>
  <c r="LV105" i="31"/>
  <c r="O105" i="31"/>
  <c r="OX105" i="31"/>
  <c r="RU105" i="31"/>
  <c r="EN105" i="31"/>
  <c r="ES105" i="31"/>
  <c r="O14" i="10"/>
  <c r="AQ27" i="35"/>
  <c r="AR22" i="35"/>
  <c r="AP22" i="35"/>
  <c r="AS25" i="35"/>
  <c r="T14" i="10"/>
  <c r="T27" i="10"/>
  <c r="AP44" i="35"/>
  <c r="AS44" i="35"/>
  <c r="AR44" i="35"/>
  <c r="AS27" i="35"/>
  <c r="AP25" i="35"/>
  <c r="B31" i="35"/>
  <c r="S31" i="35" s="1"/>
  <c r="AB10" i="14"/>
  <c r="R10" i="14"/>
  <c r="Q30" i="35"/>
  <c r="C84" i="31"/>
  <c r="B83" i="31" s="1"/>
  <c r="C32" i="1" s="1"/>
  <c r="HV55" i="28"/>
  <c r="NS55" i="28"/>
  <c r="EE55" i="28"/>
  <c r="GE55" i="28"/>
  <c r="HY55" i="28"/>
  <c r="LT55" i="28"/>
  <c r="MJ55" i="28"/>
  <c r="QS55" i="28"/>
  <c r="AN55" i="28"/>
  <c r="KN55" i="28"/>
  <c r="OP55" i="28"/>
  <c r="JU55" i="28"/>
  <c r="HT55" i="28"/>
  <c r="AA55" i="28"/>
  <c r="OR55" i="28"/>
  <c r="HK55" i="28"/>
  <c r="BF55" i="28"/>
  <c r="DC55" i="28"/>
  <c r="K55" i="28"/>
  <c r="Z55" i="28"/>
  <c r="MN55" i="28"/>
  <c r="EO55" i="28"/>
  <c r="JB55" i="28"/>
  <c r="OZ55" i="28"/>
  <c r="BM55" i="28"/>
  <c r="QT55" i="28"/>
  <c r="PG55" i="28"/>
  <c r="OI55" i="28"/>
  <c r="BA55" i="28"/>
  <c r="RM55" i="28"/>
  <c r="GB55" i="28"/>
  <c r="IT55" i="28"/>
  <c r="ES55" i="28"/>
  <c r="EI55" i="28"/>
  <c r="CC55" i="28"/>
  <c r="FW55" i="28"/>
  <c r="MA55" i="28"/>
  <c r="RE55" i="28"/>
  <c r="CK55" i="28"/>
  <c r="BY55" i="28"/>
  <c r="MX55" i="28"/>
  <c r="PZ55" i="28"/>
  <c r="QQ55" i="28"/>
  <c r="HE55" i="28"/>
  <c r="OQ55" i="28"/>
  <c r="EP55" i="28"/>
  <c r="HD55" i="28"/>
  <c r="Y55" i="28"/>
  <c r="LI55" i="28"/>
  <c r="PR55" i="28"/>
  <c r="OA55" i="28"/>
  <c r="EB55" i="28"/>
  <c r="FS55" i="28"/>
  <c r="AI55" i="28"/>
  <c r="BX55" i="28"/>
  <c r="NR55" i="28"/>
  <c r="HX55" i="28"/>
  <c r="LA55" i="28"/>
  <c r="MK55" i="28"/>
  <c r="EJ55" i="28"/>
  <c r="NJ55" i="28"/>
  <c r="QB55" i="28"/>
  <c r="BJ55" i="28"/>
  <c r="FP55" i="28"/>
  <c r="DN55" i="28"/>
  <c r="FF55" i="28"/>
  <c r="LD55" i="28"/>
  <c r="PF55" i="28"/>
  <c r="BV55" i="28"/>
  <c r="RG55" i="28"/>
  <c r="FN55" i="28"/>
  <c r="DU55" i="28"/>
  <c r="BB55" i="28"/>
  <c r="KP55" i="28"/>
  <c r="MC55" i="28"/>
  <c r="BN55" i="28"/>
  <c r="JA55" i="28"/>
  <c r="ID55" i="28"/>
  <c r="AZ55" i="28"/>
  <c r="LN55" i="28"/>
  <c r="PJ55" i="28"/>
  <c r="RT55" i="28"/>
  <c r="HC55" i="28"/>
  <c r="FK55" i="28"/>
  <c r="GG55" i="28"/>
  <c r="J55" i="28"/>
  <c r="QA55" i="28"/>
  <c r="IH55" i="28"/>
  <c r="LL55" i="28"/>
  <c r="BH55" i="28"/>
  <c r="O55" i="28"/>
  <c r="PI55" i="28"/>
  <c r="QJ55" i="28"/>
  <c r="IB55" i="28"/>
  <c r="LX55" i="28"/>
  <c r="LP55" i="28"/>
  <c r="PQ55" i="28"/>
  <c r="JL55" i="28"/>
  <c r="AO55" i="28"/>
  <c r="HU55" i="28"/>
  <c r="QG55" i="28"/>
  <c r="IL55" i="28"/>
  <c r="I55" i="28"/>
  <c r="QM55" i="28"/>
  <c r="ED55" i="28"/>
  <c r="GY55" i="28"/>
  <c r="IN55" i="28"/>
  <c r="AU55" i="28"/>
  <c r="DA55" i="28"/>
  <c r="DI55" i="28"/>
  <c r="IJ55" i="28"/>
  <c r="EQ55" i="28"/>
  <c r="BE55" i="28"/>
  <c r="GF55" i="28"/>
  <c r="EL55" i="28"/>
  <c r="MR55" i="28"/>
  <c r="JW55" i="28"/>
  <c r="EW55" i="28"/>
  <c r="KD55" i="28"/>
  <c r="QP55" i="28"/>
  <c r="IV55" i="28"/>
  <c r="LQ55" i="28"/>
  <c r="FJ55" i="28"/>
  <c r="IG55" i="28"/>
  <c r="N55" i="28"/>
  <c r="OV55" i="28"/>
  <c r="FG55" i="28"/>
  <c r="QL55" i="28"/>
  <c r="RF55" i="28"/>
  <c r="FD55" i="28"/>
  <c r="CR55" i="28"/>
  <c r="FC55" i="28"/>
  <c r="GK55" i="28"/>
  <c r="MD55" i="28"/>
  <c r="QD55" i="28"/>
  <c r="MW55" i="28"/>
  <c r="BR55" i="28"/>
  <c r="JQ55" i="28"/>
  <c r="GA55" i="28"/>
  <c r="U55" i="28"/>
  <c r="JZ55" i="28"/>
  <c r="QV55" i="28"/>
  <c r="RA55" i="28"/>
  <c r="NM55" i="28"/>
  <c r="KB55" i="28"/>
  <c r="GZ55" i="28"/>
  <c r="KQ55" i="28"/>
  <c r="OY55" i="28"/>
  <c r="CO55" i="28"/>
  <c r="CE55" i="28"/>
  <c r="ET55" i="28"/>
  <c r="RQ55" i="28"/>
  <c r="IF55" i="28"/>
  <c r="NB55" i="28"/>
  <c r="DX55" i="28"/>
  <c r="NV55" i="28"/>
  <c r="RN55" i="28"/>
  <c r="QI55" i="28"/>
  <c r="MS55" i="28"/>
  <c r="CF55" i="28"/>
  <c r="AR55" i="28"/>
  <c r="EG55" i="28"/>
  <c r="MH55" i="28"/>
  <c r="NQ55" i="28"/>
  <c r="FQ55" i="28"/>
  <c r="PK55" i="28"/>
  <c r="JK55" i="28"/>
  <c r="IW55" i="28"/>
  <c r="EH55" i="28"/>
  <c r="IE55" i="28"/>
  <c r="NN55" i="28"/>
  <c r="RR55" i="28"/>
  <c r="RO55" i="28"/>
  <c r="KT55" i="28"/>
  <c r="PN55" i="28"/>
  <c r="HJ55" i="28"/>
  <c r="LM55" i="28"/>
  <c r="KA55" i="28"/>
  <c r="OM55" i="28"/>
  <c r="M55" i="28"/>
  <c r="OH55" i="28"/>
  <c r="L55" i="28"/>
  <c r="IU55" i="28"/>
  <c r="PT55" i="28"/>
  <c r="OC55" i="28"/>
  <c r="RK55" i="28"/>
  <c r="DB55" i="28"/>
  <c r="BD55" i="28"/>
  <c r="OL55" i="28"/>
  <c r="ML55" i="28"/>
  <c r="CQ55" i="28"/>
  <c r="JR55" i="28"/>
  <c r="GW55" i="28"/>
  <c r="DE55" i="28"/>
  <c r="AH55" i="28"/>
  <c r="KL55" i="28"/>
  <c r="PW55" i="28"/>
  <c r="OS55" i="28"/>
  <c r="JN55" i="28"/>
  <c r="QF55" i="28"/>
  <c r="JT55" i="28"/>
  <c r="AF55" i="28"/>
  <c r="MY55" i="28"/>
  <c r="LH55" i="28"/>
  <c r="GU55" i="28"/>
  <c r="IC55" i="28"/>
  <c r="LZ55" i="28"/>
  <c r="DT55" i="28"/>
  <c r="CL55" i="28"/>
  <c r="JS55" i="28"/>
  <c r="NP55" i="28"/>
  <c r="NI55" i="28"/>
  <c r="AQ55" i="28"/>
  <c r="JP55" i="28"/>
  <c r="AT55" i="28"/>
  <c r="CS55" i="28"/>
  <c r="OG55" i="28"/>
  <c r="GX55" i="28"/>
  <c r="JJ55" i="28"/>
  <c r="JC55" i="28"/>
  <c r="ER55" i="28"/>
  <c r="IR55" i="28"/>
  <c r="FL55" i="28"/>
  <c r="LU55" i="28"/>
  <c r="F55" i="28"/>
  <c r="DZ55" i="28"/>
  <c r="DQ55" i="28"/>
  <c r="HR55" i="28"/>
  <c r="MU55" i="28"/>
  <c r="BP55" i="28"/>
  <c r="EC55" i="28"/>
  <c r="NZ55" i="28"/>
  <c r="QO55" i="28"/>
  <c r="LV55" i="28"/>
  <c r="DY55" i="28"/>
  <c r="NU55" i="28"/>
  <c r="GP55" i="28"/>
  <c r="ME55" i="28"/>
  <c r="BS55" i="28"/>
  <c r="JM55" i="28"/>
  <c r="JE55" i="28"/>
  <c r="LW55" i="28"/>
  <c r="HO55" i="28"/>
  <c r="FO55" i="28"/>
  <c r="JD55" i="28"/>
  <c r="NX55" i="28"/>
  <c r="AM55" i="28"/>
  <c r="EZ55" i="28"/>
  <c r="CM55" i="28"/>
  <c r="MO55" i="28"/>
  <c r="HP55" i="28"/>
  <c r="HW55" i="28"/>
  <c r="KI55" i="28"/>
  <c r="RL55" i="28"/>
  <c r="CU55" i="28"/>
  <c r="ND55" i="28"/>
  <c r="IA55" i="28"/>
  <c r="PH55" i="28"/>
  <c r="QU55" i="28"/>
  <c r="KK55" i="28"/>
  <c r="OT55" i="28"/>
  <c r="IS55" i="28"/>
  <c r="KM55" i="28"/>
  <c r="D55" i="28"/>
  <c r="H55" i="28"/>
  <c r="Q55" i="28"/>
  <c r="CV55" i="28"/>
  <c r="DW55" i="28"/>
  <c r="JX55" i="28"/>
  <c r="DP55" i="28"/>
  <c r="JF55" i="28"/>
  <c r="V55" i="28"/>
  <c r="FR55" i="28"/>
  <c r="IY55" i="28"/>
  <c r="FY55" i="28"/>
  <c r="LS55" i="28"/>
  <c r="CP55" i="28"/>
  <c r="CX55" i="28"/>
  <c r="KX55" i="28"/>
  <c r="FZ55" i="28"/>
  <c r="GC55" i="28"/>
  <c r="BK55" i="28"/>
  <c r="OE55" i="28"/>
  <c r="KY55" i="28"/>
  <c r="DH55" i="28"/>
  <c r="AB55" i="28"/>
  <c r="IO55" i="28"/>
  <c r="RP55" i="28"/>
  <c r="GS55" i="28"/>
  <c r="OX55" i="28"/>
  <c r="BW55" i="28"/>
  <c r="AW55" i="28"/>
  <c r="MT55" i="28"/>
  <c r="RB55" i="28"/>
  <c r="BU55" i="28"/>
  <c r="PU55" i="28"/>
  <c r="QX55" i="28"/>
  <c r="NH55" i="28"/>
  <c r="MG55" i="28"/>
  <c r="QR55" i="28"/>
  <c r="IP55" i="28"/>
  <c r="AY55" i="28"/>
  <c r="HZ55" i="28"/>
  <c r="GN55" i="28"/>
  <c r="GV55" i="28"/>
  <c r="DK55" i="28"/>
  <c r="EN55" i="28"/>
  <c r="BO55" i="28"/>
  <c r="KC55" i="28"/>
  <c r="KG55" i="28"/>
  <c r="PL55" i="28"/>
  <c r="OW55" i="28"/>
  <c r="DG55" i="28"/>
  <c r="AL55" i="28"/>
  <c r="DJ55" i="28"/>
  <c r="CI55" i="28"/>
  <c r="CH55" i="28"/>
  <c r="PS55" i="28"/>
  <c r="FA55" i="28"/>
  <c r="RH55" i="28"/>
  <c r="G55" i="28"/>
  <c r="PX55" i="28"/>
  <c r="E55" i="28"/>
  <c r="MB55" i="28"/>
  <c r="HI55" i="28"/>
  <c r="RS55" i="28"/>
  <c r="BT55" i="28"/>
  <c r="DV55" i="28"/>
  <c r="CZ55" i="28"/>
  <c r="CN55" i="28"/>
  <c r="PY55" i="28"/>
  <c r="GT55" i="28"/>
  <c r="KH55" i="28"/>
  <c r="KF55" i="28"/>
  <c r="DM55" i="28"/>
  <c r="FH55" i="28"/>
  <c r="QY55" i="28"/>
  <c r="G84" i="28"/>
  <c r="EA55" i="28"/>
  <c r="GD55" i="28"/>
  <c r="PP55" i="28"/>
  <c r="ON55" i="28"/>
  <c r="HA55" i="28"/>
  <c r="KR55" i="28"/>
  <c r="NA55" i="28"/>
  <c r="P55" i="28"/>
  <c r="HN55" i="28"/>
  <c r="QH55" i="28"/>
  <c r="AX55" i="28"/>
  <c r="DS55" i="28"/>
  <c r="AJ55" i="28"/>
  <c r="GH55" i="28"/>
  <c r="FM55" i="28"/>
  <c r="KE55" i="28"/>
  <c r="DR55" i="28"/>
  <c r="PD55" i="28"/>
  <c r="LY55" i="28"/>
  <c r="QK55" i="28"/>
  <c r="BQ55" i="28"/>
  <c r="CG55" i="28"/>
  <c r="LC55" i="28"/>
  <c r="RX55" i="28"/>
  <c r="NL55" i="28"/>
  <c r="MV55" i="28"/>
  <c r="BG55" i="28"/>
  <c r="HF55" i="28"/>
  <c r="FI55" i="28"/>
  <c r="QW55" i="28"/>
  <c r="GO55" i="28"/>
  <c r="NT55" i="28"/>
  <c r="EU55" i="28"/>
  <c r="S55" i="28"/>
  <c r="W55" i="28"/>
  <c r="KZ55" i="28"/>
  <c r="BI55" i="28"/>
  <c r="IK55" i="28"/>
  <c r="MF55" i="28"/>
  <c r="OO55" i="28"/>
  <c r="R55" i="28"/>
  <c r="MI55" i="28"/>
  <c r="IX55" i="28"/>
  <c r="KV55" i="28"/>
  <c r="AD55" i="28"/>
  <c r="PB55" i="28"/>
  <c r="IQ55" i="28"/>
  <c r="MQ55" i="28"/>
  <c r="KS55" i="28"/>
  <c r="JH55" i="28"/>
  <c r="AP55" i="28"/>
  <c r="II55" i="28"/>
  <c r="LF55" i="28"/>
  <c r="H84" i="28"/>
  <c r="MP55" i="28"/>
  <c r="FU55" i="28"/>
  <c r="PO55" i="28"/>
  <c r="T55" i="28"/>
  <c r="JO55" i="28"/>
  <c r="PC55" i="28"/>
  <c r="QN55" i="28"/>
  <c r="HQ55" i="28"/>
  <c r="KJ55" i="28"/>
  <c r="JV55" i="28"/>
  <c r="IM55" i="28"/>
  <c r="RD55" i="28"/>
  <c r="GR55" i="28"/>
  <c r="PA55" i="28"/>
  <c r="OU55" i="28"/>
  <c r="SA55" i="28"/>
  <c r="CJ55" i="28"/>
  <c r="EY55" i="28"/>
  <c r="OJ55" i="28"/>
  <c r="LB55" i="28"/>
  <c r="GI55" i="28"/>
  <c r="CA55" i="28"/>
  <c r="RU55" i="28"/>
  <c r="KU55" i="28"/>
  <c r="CT55" i="28"/>
  <c r="AK55" i="28"/>
  <c r="HS55" i="28"/>
  <c r="JG55" i="28"/>
  <c r="AE55" i="28"/>
  <c r="DD55" i="28"/>
  <c r="NY55" i="28"/>
  <c r="JI55" i="28"/>
  <c r="RZ55" i="28"/>
  <c r="HG55" i="28"/>
  <c r="LG55" i="28"/>
  <c r="X55" i="28"/>
  <c r="CD55" i="28"/>
  <c r="EX55" i="28"/>
  <c r="CW55" i="28"/>
  <c r="NF55" i="28"/>
  <c r="AV55" i="28"/>
  <c r="QE55" i="28"/>
  <c r="GJ55" i="28"/>
  <c r="AS55" i="28"/>
  <c r="LR55" i="28"/>
  <c r="IZ55" i="28"/>
  <c r="OB55" i="28"/>
  <c r="PV55" i="28"/>
  <c r="RV55" i="28"/>
  <c r="CY55" i="28"/>
  <c r="DO55" i="28"/>
  <c r="BL55" i="28"/>
  <c r="NC55" i="28"/>
  <c r="BZ55" i="28"/>
  <c r="RJ55" i="28"/>
  <c r="RW55" i="28"/>
  <c r="EK55" i="28"/>
  <c r="HM55" i="28"/>
  <c r="LJ55" i="28"/>
  <c r="FT55" i="28"/>
  <c r="MZ55" i="28"/>
  <c r="PM55" i="28"/>
  <c r="FB55" i="28"/>
  <c r="LK55" i="28"/>
  <c r="KW55" i="28"/>
  <c r="RC55" i="28"/>
  <c r="EM55" i="28"/>
  <c r="LO55" i="28"/>
  <c r="NK55" i="28"/>
  <c r="GQ55" i="28"/>
  <c r="CB55" i="28"/>
  <c r="RI55" i="28"/>
  <c r="DL55" i="28"/>
  <c r="RY55" i="28"/>
  <c r="OD55" i="28"/>
  <c r="NG55" i="28"/>
  <c r="OF55" i="28"/>
  <c r="PE55" i="28"/>
  <c r="OK55" i="28"/>
  <c r="EV55" i="28"/>
  <c r="AG55" i="28"/>
  <c r="AC55" i="28"/>
  <c r="KO55" i="28"/>
  <c r="NE55" i="28"/>
  <c r="FV55" i="28"/>
  <c r="FE55" i="28"/>
  <c r="MM55" i="28"/>
  <c r="LE55" i="28"/>
  <c r="NW55" i="28"/>
  <c r="DF55" i="28"/>
  <c r="QZ55" i="28"/>
  <c r="JY55" i="28"/>
  <c r="GL55" i="28"/>
  <c r="FX55" i="28"/>
  <c r="GM55" i="28"/>
  <c r="BC55" i="28"/>
  <c r="NO55" i="28"/>
  <c r="HH55" i="28"/>
  <c r="EF55" i="28"/>
  <c r="HL55" i="28"/>
  <c r="HB55" i="28"/>
  <c r="QC55" i="28"/>
  <c r="AT22" i="35"/>
  <c r="AT46" i="35" s="1"/>
  <c r="AQ43" i="35"/>
  <c r="AS43" i="35"/>
  <c r="AR43" i="35"/>
  <c r="AP24" i="35"/>
  <c r="AQ24" i="35"/>
  <c r="AS24" i="35"/>
  <c r="AQ42" i="35"/>
  <c r="AR42" i="35"/>
  <c r="AS22" i="35"/>
  <c r="AP27" i="35"/>
  <c r="AR25" i="35"/>
  <c r="AS42" i="35"/>
  <c r="AQ41" i="35"/>
  <c r="AP41" i="35"/>
  <c r="AS41" i="35"/>
  <c r="AP26" i="35"/>
  <c r="AR26" i="35"/>
  <c r="I52" i="29"/>
  <c r="O52" i="29" s="1"/>
  <c r="I54" i="29"/>
  <c r="O54" i="29" s="1"/>
  <c r="I27" i="29"/>
  <c r="O27" i="29" s="1"/>
  <c r="I8" i="29"/>
  <c r="O8" i="29" s="1"/>
  <c r="I56" i="29"/>
  <c r="O56" i="29" s="1"/>
  <c r="I43" i="29"/>
  <c r="O43" i="29" s="1"/>
  <c r="I45" i="29"/>
  <c r="O45" i="29" s="1"/>
  <c r="I58" i="29"/>
  <c r="O58" i="29" s="1"/>
  <c r="T35" i="35"/>
  <c r="Q26" i="35"/>
  <c r="I50" i="29"/>
  <c r="O50" i="29" s="1"/>
  <c r="AD44" i="10"/>
  <c r="T44" i="10"/>
  <c r="I17" i="29"/>
  <c r="O17" i="29" s="1"/>
  <c r="I48" i="29"/>
  <c r="O48" i="29" s="1"/>
  <c r="I9" i="29"/>
  <c r="O9" i="29" s="1"/>
  <c r="I44" i="29"/>
  <c r="O44" i="29" s="1"/>
  <c r="I36" i="29"/>
  <c r="O36" i="29" s="1"/>
  <c r="I15" i="29"/>
  <c r="O15" i="29" s="1"/>
  <c r="I18" i="29"/>
  <c r="O18" i="29" s="1"/>
  <c r="Q35" i="35"/>
  <c r="S35" i="35"/>
  <c r="R39" i="35"/>
  <c r="AQ26" i="35"/>
  <c r="S30" i="35"/>
  <c r="R26" i="35"/>
  <c r="Q39" i="35"/>
  <c r="T39" i="35"/>
  <c r="S38" i="35"/>
  <c r="T44" i="35"/>
  <c r="S44" i="35"/>
  <c r="Q44" i="35"/>
  <c r="T26" i="35"/>
  <c r="R30" i="35"/>
  <c r="AU40" i="35"/>
  <c r="T29" i="10"/>
  <c r="AR33" i="35"/>
  <c r="AQ23" i="35"/>
  <c r="AS23" i="35"/>
  <c r="AS33" i="35"/>
  <c r="AR23" i="35"/>
  <c r="T40" i="35"/>
  <c r="Q40" i="35"/>
  <c r="AQ33" i="35"/>
  <c r="R40" i="35"/>
  <c r="Q38" i="35"/>
  <c r="R41" i="35"/>
  <c r="Q29" i="35"/>
  <c r="T41" i="35"/>
  <c r="S41" i="35"/>
  <c r="R29" i="35"/>
  <c r="B32" i="35"/>
  <c r="R38" i="35"/>
  <c r="T29" i="35"/>
  <c r="I37" i="29"/>
  <c r="O37" i="29" s="1"/>
  <c r="I40" i="29"/>
  <c r="O40" i="29" s="1"/>
  <c r="I16" i="29"/>
  <c r="O16" i="29" s="1"/>
  <c r="AD43" i="10"/>
  <c r="O43" i="10"/>
  <c r="T43" i="10"/>
  <c r="I53" i="29"/>
  <c r="O53" i="29" s="1"/>
  <c r="I57" i="29"/>
  <c r="O57" i="29" s="1"/>
  <c r="I28" i="29"/>
  <c r="O28" i="29" s="1"/>
  <c r="I31" i="29"/>
  <c r="O31" i="29" s="1"/>
  <c r="I32" i="29"/>
  <c r="O32" i="29" s="1"/>
  <c r="I26" i="29"/>
  <c r="O26" i="29" s="1"/>
  <c r="I46" i="29"/>
  <c r="O46" i="29" s="1"/>
  <c r="M51" i="29"/>
  <c r="Q51" i="29"/>
  <c r="U51" i="29"/>
  <c r="K51" i="29"/>
  <c r="S51" i="29"/>
  <c r="I38" i="29"/>
  <c r="O38" i="29" s="1"/>
  <c r="I55" i="29"/>
  <c r="O55" i="29" s="1"/>
  <c r="I19" i="29"/>
  <c r="O19" i="29" s="1"/>
  <c r="I49" i="29"/>
  <c r="O49" i="29" s="1"/>
  <c r="AD24" i="10"/>
  <c r="BB24" i="10"/>
  <c r="BE28" i="10"/>
  <c r="AM36" i="35" s="1"/>
  <c r="AD28" i="10"/>
  <c r="AB29" i="10"/>
  <c r="AB27" i="10"/>
  <c r="AG46" i="35" l="1"/>
  <c r="AC70" i="35" s="1"/>
  <c r="AI38" i="35"/>
  <c r="AC75" i="35"/>
  <c r="AD46" i="35"/>
  <c r="AI32" i="35"/>
  <c r="H86" i="38"/>
  <c r="M86" i="38"/>
  <c r="N86" i="38"/>
  <c r="K86" i="38"/>
  <c r="I86" i="38"/>
  <c r="O86" i="38"/>
  <c r="P86" i="38"/>
  <c r="J86" i="38"/>
  <c r="Q86" i="38"/>
  <c r="L86" i="38"/>
  <c r="L86" i="30"/>
  <c r="J86" i="30"/>
  <c r="I86" i="30"/>
  <c r="E86" i="30"/>
  <c r="K86" i="30"/>
  <c r="H86" i="30"/>
  <c r="BE12" i="10"/>
  <c r="AM29" i="35" s="1"/>
  <c r="AD12" i="10"/>
  <c r="AE46" i="35"/>
  <c r="AI30" i="35"/>
  <c r="S34" i="20"/>
  <c r="C7" i="38"/>
  <c r="AD11" i="10"/>
  <c r="BE11" i="10"/>
  <c r="AM30" i="35" s="1"/>
  <c r="IL53" i="28"/>
  <c r="EK53" i="28"/>
  <c r="EP53" i="28"/>
  <c r="JQ53" i="28"/>
  <c r="GJ53" i="28"/>
  <c r="MZ53" i="28"/>
  <c r="Z53" i="28"/>
  <c r="JU53" i="28"/>
  <c r="ND53" i="28"/>
  <c r="KJ53" i="28"/>
  <c r="QE53" i="28"/>
  <c r="PL53" i="28"/>
  <c r="BU53" i="28"/>
  <c r="OF53" i="28"/>
  <c r="GQ53" i="28"/>
  <c r="F53" i="28"/>
  <c r="LR53" i="28"/>
  <c r="JD53" i="28"/>
  <c r="FH53" i="28"/>
  <c r="RI53" i="28"/>
  <c r="BR53" i="28"/>
  <c r="CJ53" i="28"/>
  <c r="CE53" i="28"/>
  <c r="LD53" i="28"/>
  <c r="KO53" i="28"/>
  <c r="LM53" i="28"/>
  <c r="IR53" i="28"/>
  <c r="PP53" i="28"/>
  <c r="CO53" i="28"/>
  <c r="RF53" i="28"/>
  <c r="OS53" i="28"/>
  <c r="OH53" i="28"/>
  <c r="EH53" i="28"/>
  <c r="PF53" i="28"/>
  <c r="BM53" i="28"/>
  <c r="DV53" i="28"/>
  <c r="BD53" i="28"/>
  <c r="DC53" i="28"/>
  <c r="QY53" i="28"/>
  <c r="JK53" i="28"/>
  <c r="GA53" i="28"/>
  <c r="S82" i="28"/>
  <c r="MD53" i="28"/>
  <c r="AG82" i="28"/>
  <c r="AL82" i="28"/>
  <c r="CZ60" i="30"/>
  <c r="K89" i="30"/>
  <c r="L89" i="30"/>
  <c r="H89" i="30"/>
  <c r="E89" i="30"/>
  <c r="I89" i="30"/>
  <c r="J89" i="30"/>
  <c r="E84" i="30"/>
  <c r="L84" i="30"/>
  <c r="I84" i="30"/>
  <c r="H84" i="30"/>
  <c r="K84" i="30"/>
  <c r="J84" i="30"/>
  <c r="I84" i="28"/>
  <c r="I99" i="28"/>
  <c r="I98" i="28"/>
  <c r="I96" i="28"/>
  <c r="I97" i="28"/>
  <c r="DT57" i="30"/>
  <c r="DC57" i="30"/>
  <c r="AB57" i="30"/>
  <c r="LT57" i="30"/>
  <c r="NA57" i="30"/>
  <c r="LQ53" i="28"/>
  <c r="LB53" i="28"/>
  <c r="OZ53" i="28"/>
  <c r="GU53" i="28"/>
  <c r="CS53" i="28"/>
  <c r="FS53" i="28"/>
  <c r="AL53" i="28"/>
  <c r="RM53" i="28"/>
  <c r="EY53" i="28"/>
  <c r="RJ53" i="28"/>
  <c r="KB53" i="28"/>
  <c r="KG53" i="28"/>
  <c r="CD53" i="28"/>
  <c r="LC53" i="28"/>
  <c r="RH53" i="28"/>
  <c r="LE53" i="28"/>
  <c r="OG53" i="28"/>
  <c r="FY53" i="28"/>
  <c r="JN53" i="28"/>
  <c r="CY53" i="28"/>
  <c r="RY53" i="28"/>
  <c r="KS53" i="28"/>
  <c r="BX53" i="28"/>
  <c r="OU53" i="28"/>
  <c r="CI53" i="28"/>
  <c r="AE53" i="28"/>
  <c r="HU53" i="28"/>
  <c r="RK53" i="28"/>
  <c r="CF53" i="28"/>
  <c r="FP53" i="28"/>
  <c r="BC53" i="28"/>
  <c r="CB53" i="28"/>
  <c r="QI53" i="28"/>
  <c r="PH53" i="28"/>
  <c r="GK53" i="28"/>
  <c r="ON53" i="28"/>
  <c r="QT53" i="28"/>
  <c r="D53" i="28"/>
  <c r="KM53" i="28"/>
  <c r="QU53" i="28"/>
  <c r="MJ53" i="28"/>
  <c r="JO53" i="28"/>
  <c r="EL53" i="28"/>
  <c r="QN53" i="28"/>
  <c r="JC53" i="28"/>
  <c r="GT53" i="28"/>
  <c r="AW53" i="28"/>
  <c r="KF53" i="28"/>
  <c r="AQ53" i="28"/>
  <c r="RD53" i="28"/>
  <c r="EW53" i="28"/>
  <c r="ME53" i="28"/>
  <c r="PB53" i="28"/>
  <c r="GH53" i="28"/>
  <c r="GG53" i="28"/>
  <c r="NX53" i="28"/>
  <c r="KN53" i="28"/>
  <c r="DS53" i="28"/>
  <c r="OD53" i="28"/>
  <c r="JI53" i="28"/>
  <c r="JZ53" i="28"/>
  <c r="AH53" i="28"/>
  <c r="GR53" i="28"/>
  <c r="NR53" i="28"/>
  <c r="BK53" i="28"/>
  <c r="EV53" i="28"/>
  <c r="HY53" i="28"/>
  <c r="CZ53" i="28"/>
  <c r="CU53" i="28"/>
  <c r="RL53" i="28"/>
  <c r="LV53" i="28"/>
  <c r="EB53" i="28"/>
  <c r="HQ53" i="28"/>
  <c r="LH53" i="28"/>
  <c r="QD53" i="28"/>
  <c r="DO53" i="28"/>
  <c r="HI53" i="28"/>
  <c r="HN53" i="28"/>
  <c r="N53" i="28"/>
  <c r="CM53" i="28"/>
  <c r="OP53" i="28"/>
  <c r="IM53" i="28"/>
  <c r="HG53" i="28"/>
  <c r="BQ53" i="28"/>
  <c r="QZ53" i="28"/>
  <c r="IX53" i="28"/>
  <c r="KK53" i="28"/>
  <c r="CP53" i="28"/>
  <c r="AK53" i="28"/>
  <c r="NZ53" i="28"/>
  <c r="KP53" i="28"/>
  <c r="LO53" i="28"/>
  <c r="PK53" i="28"/>
  <c r="HZ53" i="28"/>
  <c r="RW53" i="28"/>
  <c r="OY53" i="28"/>
  <c r="KU53" i="28"/>
  <c r="MI53" i="28"/>
  <c r="PO53" i="28"/>
  <c r="FJ53" i="28"/>
  <c r="G53" i="28"/>
  <c r="MV53" i="28"/>
  <c r="GD53" i="28"/>
  <c r="FN53" i="28"/>
  <c r="P53" i="28"/>
  <c r="QM53" i="28"/>
  <c r="EE53" i="28"/>
  <c r="JG53" i="28"/>
  <c r="NO53" i="28"/>
  <c r="JH53" i="28"/>
  <c r="DB53" i="28"/>
  <c r="MF53" i="28"/>
  <c r="AG53" i="28"/>
  <c r="LS53" i="28"/>
  <c r="E53" i="28"/>
  <c r="KC53" i="28"/>
  <c r="GY53" i="28"/>
  <c r="QK53" i="28"/>
  <c r="HD53" i="28"/>
  <c r="AF53" i="28"/>
  <c r="IY53" i="28"/>
  <c r="KR53" i="28"/>
  <c r="Q53" i="28"/>
  <c r="BY53" i="28"/>
  <c r="KY53" i="28"/>
  <c r="HP53" i="28"/>
  <c r="BO53" i="28"/>
  <c r="FE53" i="28"/>
  <c r="GB53" i="28"/>
  <c r="PG53" i="28"/>
  <c r="EF53" i="28"/>
  <c r="IE53" i="28"/>
  <c r="LF53" i="28"/>
  <c r="RB53" i="28"/>
  <c r="DF53" i="28"/>
  <c r="PX53" i="28"/>
  <c r="II53" i="28"/>
  <c r="KE53" i="28"/>
  <c r="RR53" i="28"/>
  <c r="NL53" i="28"/>
  <c r="EO53" i="28"/>
  <c r="FK53" i="28"/>
  <c r="HK53" i="28"/>
  <c r="NB53" i="28"/>
  <c r="DL53" i="28"/>
  <c r="BE53" i="28"/>
  <c r="HF53" i="28"/>
  <c r="MS53" i="28"/>
  <c r="BJ53" i="28"/>
  <c r="OL53" i="28"/>
  <c r="BN53" i="28"/>
  <c r="LK53" i="28"/>
  <c r="PR53" i="28"/>
  <c r="AR53" i="28"/>
  <c r="S53" i="28"/>
  <c r="MA53" i="28"/>
  <c r="ED53" i="28"/>
  <c r="QH53" i="28"/>
  <c r="AN53" i="28"/>
  <c r="PY53" i="28"/>
  <c r="ER53" i="28"/>
  <c r="EU53" i="28"/>
  <c r="KW53" i="28"/>
  <c r="QG53" i="28"/>
  <c r="AS53" i="28"/>
  <c r="NA53" i="28"/>
  <c r="NM53" i="28"/>
  <c r="OI53" i="28"/>
  <c r="PW53" i="28"/>
  <c r="O53" i="28"/>
  <c r="NV53" i="28"/>
  <c r="OX53" i="28"/>
  <c r="V53" i="28"/>
  <c r="HV53" i="28"/>
  <c r="CG53" i="28"/>
  <c r="OC53" i="28"/>
  <c r="AI53" i="28"/>
  <c r="IT53" i="28"/>
  <c r="DM53" i="28"/>
  <c r="IS53" i="28"/>
  <c r="JT53" i="28"/>
  <c r="KT53" i="28"/>
  <c r="CX53" i="28"/>
  <c r="CN53" i="28"/>
  <c r="T53" i="28"/>
  <c r="PE53" i="28"/>
  <c r="IO53" i="28"/>
  <c r="QJ53" i="28"/>
  <c r="QR53" i="28"/>
  <c r="QB53" i="28"/>
  <c r="DD53" i="28"/>
  <c r="FU53" i="28"/>
  <c r="LG53" i="28"/>
  <c r="IJ53" i="28"/>
  <c r="EA53" i="28"/>
  <c r="NG53" i="28"/>
  <c r="GL53" i="28"/>
  <c r="DZ53" i="28"/>
  <c r="SA53" i="28"/>
  <c r="MP53" i="28"/>
  <c r="FV53" i="28"/>
  <c r="LX53" i="28"/>
  <c r="LT53" i="28"/>
  <c r="FT53" i="28"/>
  <c r="IN53" i="28"/>
  <c r="DQ53" i="28"/>
  <c r="OV53" i="28"/>
  <c r="BL53" i="28"/>
  <c r="AA53" i="28"/>
  <c r="NW53" i="28"/>
  <c r="BP53" i="28"/>
  <c r="DT53" i="28"/>
  <c r="DG53" i="28"/>
  <c r="QL53" i="28"/>
  <c r="JY53" i="28"/>
  <c r="PU53" i="28"/>
  <c r="EQ53" i="28"/>
  <c r="KL53" i="28"/>
  <c r="EI53" i="28"/>
  <c r="NN53" i="28"/>
  <c r="FB53" i="28"/>
  <c r="AP53" i="28"/>
  <c r="QV53" i="28"/>
  <c r="OR53" i="28"/>
  <c r="CK53" i="28"/>
  <c r="HB53" i="28"/>
  <c r="DU53" i="28"/>
  <c r="DP53" i="28"/>
  <c r="GF53" i="28"/>
  <c r="NH53" i="28"/>
  <c r="GP53" i="28"/>
  <c r="FX53" i="28"/>
  <c r="IC53" i="28"/>
  <c r="R53" i="28"/>
  <c r="HS53" i="28"/>
  <c r="CH53" i="28"/>
  <c r="CA53" i="28"/>
  <c r="QF53" i="28"/>
  <c r="MO53" i="28"/>
  <c r="HC53" i="28"/>
  <c r="IK53" i="28"/>
  <c r="IA53" i="28"/>
  <c r="BT53" i="28"/>
  <c r="NT53" i="28"/>
  <c r="EN53" i="28"/>
  <c r="GV53" i="28"/>
  <c r="GM53" i="28"/>
  <c r="RN53" i="28"/>
  <c r="FZ53" i="28"/>
  <c r="BW53" i="28"/>
  <c r="QQ53" i="28"/>
  <c r="GE53" i="28"/>
  <c r="PD53" i="28"/>
  <c r="OA53" i="28"/>
  <c r="PS53" i="28"/>
  <c r="BZ53" i="28"/>
  <c r="GW53" i="28"/>
  <c r="HX53" i="28"/>
  <c r="GO53" i="28"/>
  <c r="JW53" i="28"/>
  <c r="PN53" i="28"/>
  <c r="AO53" i="28"/>
  <c r="AX53" i="28"/>
  <c r="NS53" i="28"/>
  <c r="LL53" i="28"/>
  <c r="QX53" i="28"/>
  <c r="AZ53" i="28"/>
  <c r="PM53" i="28"/>
  <c r="RP53" i="28"/>
  <c r="OJ53" i="28"/>
  <c r="JX53" i="28"/>
  <c r="FA53" i="28"/>
  <c r="AM53" i="28"/>
  <c r="FG53" i="28"/>
  <c r="DR53" i="28"/>
  <c r="FO53" i="28"/>
  <c r="RX53" i="28"/>
  <c r="IU53" i="28"/>
  <c r="HM53" i="28"/>
  <c r="KA53" i="28"/>
  <c r="JA53" i="28"/>
  <c r="OE53" i="28"/>
  <c r="LA53" i="28"/>
  <c r="MQ53" i="28"/>
  <c r="H53" i="28"/>
  <c r="NE53" i="28"/>
  <c r="AJ53" i="28"/>
  <c r="KI53" i="28"/>
  <c r="DN53" i="28"/>
  <c r="FR53" i="28"/>
  <c r="DY53" i="28"/>
  <c r="HE53" i="28"/>
  <c r="NP53" i="28"/>
  <c r="JB53" i="28"/>
  <c r="HA53" i="28"/>
  <c r="IB53" i="28"/>
  <c r="NC53" i="28"/>
  <c r="NJ53" i="28"/>
  <c r="DH53" i="28"/>
  <c r="CR53" i="28"/>
  <c r="FF53" i="28"/>
  <c r="M53" i="28"/>
  <c r="ID53" i="28"/>
  <c r="BH53" i="28"/>
  <c r="GI53" i="28"/>
  <c r="QA53" i="28"/>
  <c r="EG53" i="28"/>
  <c r="JM53" i="28"/>
  <c r="IH53" i="28"/>
  <c r="CT53" i="28"/>
  <c r="FL53" i="28"/>
  <c r="RZ53" i="28"/>
  <c r="AY53" i="28"/>
  <c r="RC53" i="28"/>
  <c r="LY53" i="28"/>
  <c r="FW53" i="28"/>
  <c r="PI53" i="28"/>
  <c r="L53" i="28"/>
  <c r="DX53" i="28"/>
  <c r="JR53" i="28"/>
  <c r="OK53" i="28"/>
  <c r="MM53" i="28"/>
  <c r="JL53" i="28"/>
  <c r="QW53" i="28"/>
  <c r="DJ53" i="28"/>
  <c r="ET53" i="28"/>
  <c r="NU53" i="28"/>
  <c r="OW53" i="28"/>
  <c r="ML53" i="28"/>
  <c r="RE53" i="28"/>
  <c r="BA53" i="28"/>
  <c r="NI53" i="28"/>
  <c r="HO53" i="28"/>
  <c r="MY53" i="28"/>
  <c r="KZ53" i="28"/>
  <c r="KQ53" i="28"/>
  <c r="IG53" i="28"/>
  <c r="LW53" i="28"/>
  <c r="CV53" i="28"/>
  <c r="IQ53" i="28"/>
  <c r="MT53" i="28"/>
  <c r="RA53" i="28"/>
  <c r="CW53" i="28"/>
  <c r="BG53" i="28"/>
  <c r="BF53" i="28"/>
  <c r="K53" i="28"/>
  <c r="MN53" i="28"/>
  <c r="JS53" i="28"/>
  <c r="HL53" i="28"/>
  <c r="LN53" i="28"/>
  <c r="W53" i="28"/>
  <c r="HR53" i="28"/>
  <c r="RQ53" i="28"/>
  <c r="LU53" i="28"/>
  <c r="JJ53" i="28"/>
  <c r="CL53" i="28"/>
  <c r="QO53" i="28"/>
  <c r="LP53" i="28"/>
  <c r="J53" i="28"/>
  <c r="PC53" i="28"/>
  <c r="IF53" i="28"/>
  <c r="OB53" i="28"/>
  <c r="BS53" i="28"/>
  <c r="BB53" i="28"/>
  <c r="DK53" i="28"/>
  <c r="PZ53" i="28"/>
  <c r="JV53" i="28"/>
  <c r="NQ53" i="28"/>
  <c r="MU53" i="28"/>
  <c r="PA53" i="28"/>
  <c r="RV53" i="28"/>
  <c r="U53" i="28"/>
  <c r="FQ53" i="28"/>
  <c r="AB53" i="28"/>
  <c r="GC53" i="28"/>
  <c r="MX53" i="28"/>
  <c r="EM53" i="28"/>
  <c r="HW53" i="28"/>
  <c r="FC53" i="28"/>
  <c r="RT53" i="28"/>
  <c r="AT53" i="28"/>
  <c r="MH53" i="28"/>
  <c r="LJ53" i="28"/>
  <c r="NF53" i="28"/>
  <c r="MK53" i="28"/>
  <c r="IP53" i="28"/>
  <c r="OM53" i="28"/>
  <c r="LZ53" i="28"/>
  <c r="KV53" i="28"/>
  <c r="OQ53" i="28"/>
  <c r="LI53" i="28"/>
  <c r="RU53" i="28"/>
  <c r="DW53" i="28"/>
  <c r="MC53" i="28"/>
  <c r="DA53" i="28"/>
  <c r="FD53" i="28"/>
  <c r="KX53" i="28"/>
  <c r="HJ53" i="28"/>
  <c r="QS53" i="28"/>
  <c r="AC53" i="28"/>
  <c r="KH53" i="28"/>
  <c r="EZ53" i="28"/>
  <c r="PT53" i="28"/>
  <c r="GZ53" i="28"/>
  <c r="PV53" i="28"/>
  <c r="RG53" i="28"/>
  <c r="EJ53" i="28"/>
  <c r="CC53" i="28"/>
  <c r="JP53" i="28"/>
  <c r="AD53" i="28"/>
  <c r="AU53" i="28"/>
  <c r="HH53" i="28"/>
  <c r="ES53" i="28"/>
  <c r="JF53" i="28"/>
  <c r="EC53" i="28"/>
  <c r="IZ53" i="28"/>
  <c r="RS53" i="28"/>
  <c r="MW53" i="28"/>
  <c r="NK53" i="28"/>
  <c r="BI53" i="28"/>
  <c r="QP53" i="28"/>
  <c r="I53" i="28"/>
  <c r="AV53" i="28"/>
  <c r="FM53" i="28"/>
  <c r="GN53" i="28"/>
  <c r="DI53" i="28"/>
  <c r="PQ53" i="28"/>
  <c r="NY53" i="28"/>
  <c r="GX53" i="28"/>
  <c r="MB53" i="28"/>
  <c r="IV53" i="28"/>
  <c r="X53" i="28"/>
  <c r="DE53" i="28"/>
  <c r="MR53" i="28"/>
  <c r="CQ53" i="28"/>
  <c r="Y53" i="28"/>
  <c r="FI53" i="28"/>
  <c r="MG53" i="28"/>
  <c r="PJ53" i="28"/>
  <c r="OT53" i="28"/>
  <c r="JE53" i="28"/>
  <c r="HT53" i="28"/>
  <c r="RO53" i="28"/>
  <c r="IW53" i="28"/>
  <c r="KD53" i="28"/>
  <c r="QC53" i="28"/>
  <c r="EX53" i="28"/>
  <c r="BV53" i="28"/>
  <c r="GS53" i="28"/>
  <c r="OO53" i="28"/>
  <c r="O60" i="29"/>
  <c r="O61" i="29" s="1"/>
  <c r="EP57" i="30"/>
  <c r="GK57" i="30"/>
  <c r="GR57" i="30"/>
  <c r="AR86" i="30"/>
  <c r="AD13" i="10"/>
  <c r="BE13" i="10"/>
  <c r="G56" i="6"/>
  <c r="AB14" i="10" s="1"/>
  <c r="G57" i="6"/>
  <c r="AB15" i="10" s="1"/>
  <c r="AD8" i="10"/>
  <c r="O49" i="10"/>
  <c r="OS60" i="30"/>
  <c r="IU60" i="30"/>
  <c r="U12" i="29"/>
  <c r="RE57" i="30"/>
  <c r="BW57" i="30"/>
  <c r="IB57" i="30"/>
  <c r="BH57" i="30"/>
  <c r="HM57" i="30"/>
  <c r="AU57" i="30"/>
  <c r="NI57" i="30"/>
  <c r="BI57" i="30"/>
  <c r="IA57" i="30"/>
  <c r="JQ57" i="30"/>
  <c r="MX57" i="30"/>
  <c r="IO57" i="30"/>
  <c r="QJ57" i="30"/>
  <c r="PT57" i="30"/>
  <c r="HO57" i="30"/>
  <c r="HC57" i="30"/>
  <c r="DD57" i="30"/>
  <c r="PZ57" i="30"/>
  <c r="DW57" i="30"/>
  <c r="DT86" i="30"/>
  <c r="MA86" i="30"/>
  <c r="FW57" i="30"/>
  <c r="PX57" i="30"/>
  <c r="DY86" i="30"/>
  <c r="QM57" i="30"/>
  <c r="BL57" i="30"/>
  <c r="CS57" i="30"/>
  <c r="KW86" i="30"/>
  <c r="FU57" i="30"/>
  <c r="QE57" i="30"/>
  <c r="KN57" i="30"/>
  <c r="X57" i="30"/>
  <c r="KL57" i="30"/>
  <c r="AP57" i="30"/>
  <c r="IO86" i="30"/>
  <c r="DM57" i="30"/>
  <c r="DF57" i="30"/>
  <c r="NN57" i="30"/>
  <c r="AW57" i="30"/>
  <c r="MD57" i="30"/>
  <c r="MW57" i="30"/>
  <c r="CI57" i="30"/>
  <c r="P57" i="30"/>
  <c r="NY86" i="30"/>
  <c r="CD57" i="30"/>
  <c r="RF86" i="30"/>
  <c r="RV57" i="30"/>
  <c r="BA57" i="30"/>
  <c r="CO57" i="30"/>
  <c r="NO57" i="30"/>
  <c r="RO57" i="30"/>
  <c r="JG57" i="30"/>
  <c r="CJ57" i="30"/>
  <c r="OA57" i="30"/>
  <c r="ED86" i="30"/>
  <c r="PW86" i="30"/>
  <c r="GB86" i="30"/>
  <c r="BF57" i="30"/>
  <c r="NH57" i="30"/>
  <c r="OD57" i="30"/>
  <c r="AK57" i="30"/>
  <c r="QL57" i="30"/>
  <c r="OT57" i="30"/>
  <c r="PF57" i="30"/>
  <c r="CT57" i="30"/>
  <c r="IM57" i="30"/>
  <c r="RC57" i="30"/>
  <c r="FS57" i="30"/>
  <c r="EJ57" i="30"/>
  <c r="QX57" i="30"/>
  <c r="QZ57" i="30"/>
  <c r="AQ57" i="30"/>
  <c r="PE57" i="30"/>
  <c r="BM57" i="30"/>
  <c r="AN57" i="30"/>
  <c r="MN57" i="30"/>
  <c r="IG57" i="30"/>
  <c r="IT57" i="30"/>
  <c r="EH57" i="30"/>
  <c r="RX57" i="30"/>
  <c r="OK57" i="30"/>
  <c r="EO57" i="30"/>
  <c r="NT57" i="30"/>
  <c r="MM57" i="30"/>
  <c r="QO57" i="30"/>
  <c r="HU57" i="30"/>
  <c r="Z57" i="30"/>
  <c r="D57" i="30"/>
  <c r="U57" i="30"/>
  <c r="EV57" i="30"/>
  <c r="W57" i="30"/>
  <c r="KM57" i="30"/>
  <c r="HL57" i="30"/>
  <c r="KU57" i="30"/>
  <c r="MF57" i="30"/>
  <c r="IS57" i="30"/>
  <c r="GT57" i="30"/>
  <c r="DN57" i="30"/>
  <c r="CE57" i="30"/>
  <c r="LS57" i="30"/>
  <c r="BL86" i="30"/>
  <c r="QV57" i="30"/>
  <c r="GU57" i="30"/>
  <c r="RD57" i="30"/>
  <c r="AT57" i="30"/>
  <c r="QS57" i="30"/>
  <c r="DH57" i="30"/>
  <c r="FH57" i="30"/>
  <c r="IN57" i="30"/>
  <c r="NC57" i="30"/>
  <c r="FL57" i="30"/>
  <c r="EL57" i="30"/>
  <c r="BS57" i="30"/>
  <c r="BV57" i="30"/>
  <c r="OJ57" i="30"/>
  <c r="LJ57" i="30"/>
  <c r="RB57" i="30"/>
  <c r="BD57" i="30"/>
  <c r="GF57" i="30"/>
  <c r="NQ57" i="30"/>
  <c r="OZ57" i="30"/>
  <c r="GG57" i="30"/>
  <c r="IT86" i="30"/>
  <c r="KG57" i="30"/>
  <c r="DI57" i="30"/>
  <c r="HW57" i="30"/>
  <c r="KS57" i="30"/>
  <c r="N57" i="30"/>
  <c r="NW57" i="30"/>
  <c r="AX57" i="30"/>
  <c r="DE86" i="30"/>
  <c r="BP57" i="30"/>
  <c r="FY57" i="30"/>
  <c r="FK57" i="30"/>
  <c r="GG86" i="30"/>
  <c r="NK57" i="30"/>
  <c r="DO86" i="30"/>
  <c r="DX57" i="30"/>
  <c r="FB57" i="30"/>
  <c r="EF57" i="30"/>
  <c r="GB57" i="30"/>
  <c r="PS57" i="30"/>
  <c r="QR57" i="30"/>
  <c r="EK57" i="30"/>
  <c r="KJ57" i="30"/>
  <c r="BX57" i="30"/>
  <c r="NX57" i="30"/>
  <c r="KE57" i="30"/>
  <c r="FR57" i="30"/>
  <c r="GH57" i="30"/>
  <c r="RU86" i="30"/>
  <c r="PQ57" i="30"/>
  <c r="BU57" i="30"/>
  <c r="AH57" i="30"/>
  <c r="JE57" i="30"/>
  <c r="CF86" i="30"/>
  <c r="PI57" i="30"/>
  <c r="AS57" i="30"/>
  <c r="DR57" i="30"/>
  <c r="I57" i="30"/>
  <c r="DJ57" i="30"/>
  <c r="FV57" i="30"/>
  <c r="JM57" i="30"/>
  <c r="GQ57" i="30"/>
  <c r="RP86" i="30"/>
  <c r="HJ57" i="30"/>
  <c r="SA57" i="30"/>
  <c r="JY57" i="30"/>
  <c r="EI57" i="30"/>
  <c r="QB86" i="30"/>
  <c r="AZ57" i="30"/>
  <c r="MO57" i="30"/>
  <c r="BB57" i="30"/>
  <c r="PY57" i="30"/>
  <c r="QD57" i="30"/>
  <c r="OX86" i="30"/>
  <c r="KQ57" i="30"/>
  <c r="PL57" i="30"/>
  <c r="JS57" i="30"/>
  <c r="HK86" i="30"/>
  <c r="IJ86" i="30"/>
  <c r="OI86" i="30"/>
  <c r="LO57" i="30"/>
  <c r="MY57" i="30"/>
  <c r="GZ57" i="30"/>
  <c r="ID57" i="30"/>
  <c r="NZ57" i="30"/>
  <c r="HB57" i="30"/>
  <c r="RQ57" i="30"/>
  <c r="PG57" i="30"/>
  <c r="CC57" i="30"/>
  <c r="CB57" i="30"/>
  <c r="MK57" i="30"/>
  <c r="QU57" i="30"/>
  <c r="KX57" i="30"/>
  <c r="QT57" i="30"/>
  <c r="JT57" i="30"/>
  <c r="HT57" i="30"/>
  <c r="IX57" i="30"/>
  <c r="LX57" i="30"/>
  <c r="AE57" i="30"/>
  <c r="KP57" i="30"/>
  <c r="JJ57" i="30"/>
  <c r="NE86" i="30"/>
  <c r="KZ57" i="30"/>
  <c r="PN57" i="30"/>
  <c r="FN57" i="30"/>
  <c r="NB57" i="30"/>
  <c r="IQ57" i="30"/>
  <c r="BE57" i="30"/>
  <c r="LY57" i="30"/>
  <c r="QP57" i="30"/>
  <c r="HR57" i="30"/>
  <c r="GV57" i="30"/>
  <c r="OV57" i="30"/>
  <c r="RA86" i="30"/>
  <c r="BZ57" i="30"/>
  <c r="EZ57" i="30"/>
  <c r="BQ57" i="30"/>
  <c r="J57" i="30"/>
  <c r="MS57" i="30"/>
  <c r="QI57" i="30"/>
  <c r="KY57" i="30"/>
  <c r="AV57" i="30"/>
  <c r="KR86" i="30"/>
  <c r="BB86" i="30"/>
  <c r="CV57" i="30"/>
  <c r="RM57" i="30"/>
  <c r="PR57" i="30"/>
  <c r="CA57" i="30"/>
  <c r="HZ57" i="30"/>
  <c r="RA57" i="30"/>
  <c r="NJ86" i="30"/>
  <c r="DE57" i="30"/>
  <c r="OM57" i="30"/>
  <c r="NS57" i="30"/>
  <c r="IE57" i="30"/>
  <c r="L57" i="30"/>
  <c r="MQ57" i="30"/>
  <c r="KM86" i="30"/>
  <c r="AG57" i="30"/>
  <c r="RU57" i="30"/>
  <c r="IH57" i="30"/>
  <c r="GD57" i="30"/>
  <c r="DK57" i="30"/>
  <c r="LI57" i="30"/>
  <c r="PD57" i="30"/>
  <c r="MR57" i="30"/>
  <c r="PM86" i="30"/>
  <c r="E57" i="30"/>
  <c r="AJ57" i="30"/>
  <c r="NV57" i="30"/>
  <c r="DV57" i="30"/>
  <c r="JS86" i="30"/>
  <c r="AA57" i="30"/>
  <c r="DG57" i="30"/>
  <c r="FG57" i="30"/>
  <c r="AR57" i="30"/>
  <c r="G86" i="30"/>
  <c r="HU86" i="30"/>
  <c r="HE57" i="30"/>
  <c r="QG86" i="30"/>
  <c r="CQ57" i="30"/>
  <c r="GQ86" i="30"/>
  <c r="EQ57" i="30"/>
  <c r="MZ86" i="30"/>
  <c r="JH57" i="30"/>
  <c r="JF57" i="30"/>
  <c r="KD57" i="30"/>
  <c r="KV57" i="30"/>
  <c r="FC57" i="30"/>
  <c r="KW57" i="30"/>
  <c r="AD57" i="30"/>
  <c r="BT57" i="30"/>
  <c r="KO57" i="30"/>
  <c r="QV86" i="30"/>
  <c r="HY57" i="30"/>
  <c r="JB57" i="30"/>
  <c r="EX86" i="30"/>
  <c r="BJ57" i="30"/>
  <c r="PJ57" i="30"/>
  <c r="NR57" i="30"/>
  <c r="IW57" i="30"/>
  <c r="GI57" i="30"/>
  <c r="PH86" i="30"/>
  <c r="FP57" i="30"/>
  <c r="FO57" i="30"/>
  <c r="AL57" i="30"/>
  <c r="IY86" i="30"/>
  <c r="MF86" i="30"/>
  <c r="OH57" i="30"/>
  <c r="RZ57" i="30"/>
  <c r="QG57" i="30"/>
  <c r="MP57" i="30"/>
  <c r="PP57" i="30"/>
  <c r="AW86" i="30"/>
  <c r="KA57" i="30"/>
  <c r="OI57" i="30"/>
  <c r="AF57" i="30"/>
  <c r="NU57" i="30"/>
  <c r="OE57" i="30"/>
  <c r="GN57" i="30"/>
  <c r="PH57" i="30"/>
  <c r="NT86" i="30"/>
  <c r="EE57" i="30"/>
  <c r="JW57" i="30"/>
  <c r="QF57" i="30"/>
  <c r="II57" i="30"/>
  <c r="CX57" i="30"/>
  <c r="AI57" i="30"/>
  <c r="BN57" i="30"/>
  <c r="LK57" i="30"/>
  <c r="DA57" i="30"/>
  <c r="BV86" i="30"/>
  <c r="DZ57" i="30"/>
  <c r="GX57" i="30"/>
  <c r="DO57" i="30"/>
  <c r="RH57" i="30"/>
  <c r="CR57" i="30"/>
  <c r="H57" i="30"/>
  <c r="JI57" i="30"/>
  <c r="IY57" i="30"/>
  <c r="LF57" i="30"/>
  <c r="AM57" i="30"/>
  <c r="LH57" i="30"/>
  <c r="HA86" i="30"/>
  <c r="DJ86" i="30"/>
  <c r="OP57" i="30"/>
  <c r="RK57" i="30"/>
  <c r="EM57" i="30"/>
  <c r="MG57" i="30"/>
  <c r="NM57" i="30"/>
  <c r="EW57" i="30"/>
  <c r="LV57" i="30"/>
  <c r="GC57" i="30"/>
  <c r="PO57" i="30"/>
  <c r="LB86" i="30"/>
  <c r="CK86" i="30"/>
  <c r="F86" i="30"/>
  <c r="NL57" i="30"/>
  <c r="QY57" i="30"/>
  <c r="MU86" i="30"/>
  <c r="IE86" i="30"/>
  <c r="MC57" i="30"/>
  <c r="GE57" i="30"/>
  <c r="LA57" i="30"/>
  <c r="HH57" i="30"/>
  <c r="HP86" i="30"/>
  <c r="FM57" i="30"/>
  <c r="FD57" i="30"/>
  <c r="JL57" i="30"/>
  <c r="KC57" i="30"/>
  <c r="FZ57" i="30"/>
  <c r="OF57" i="30"/>
  <c r="LW57" i="30"/>
  <c r="OQ57" i="30"/>
  <c r="LV86" i="30"/>
  <c r="LR57" i="30"/>
  <c r="QN57" i="30"/>
  <c r="CF57" i="30"/>
  <c r="HA57" i="30"/>
  <c r="LG86" i="30"/>
  <c r="MA57" i="30"/>
  <c r="CZ57" i="30"/>
  <c r="QB57" i="30"/>
  <c r="CM57" i="30"/>
  <c r="BY57" i="30"/>
  <c r="LL86" i="30"/>
  <c r="RP57" i="30"/>
  <c r="EY57" i="30"/>
  <c r="LM57" i="30"/>
  <c r="EG57" i="30"/>
  <c r="JZ57" i="30"/>
  <c r="EU57" i="30"/>
  <c r="LQ57" i="30"/>
  <c r="BO57" i="30"/>
  <c r="LD57" i="30"/>
  <c r="HI57" i="30"/>
  <c r="QQ86" i="30"/>
  <c r="DL57" i="30"/>
  <c r="CW57" i="30"/>
  <c r="OG57" i="30"/>
  <c r="IK57" i="30"/>
  <c r="MK86" i="30"/>
  <c r="EB57" i="30"/>
  <c r="DB57" i="30"/>
  <c r="KC86" i="30"/>
  <c r="HK57" i="30"/>
  <c r="V57" i="30"/>
  <c r="CU86" i="30"/>
  <c r="GL57" i="30"/>
  <c r="PB57" i="30"/>
  <c r="JD57" i="30"/>
  <c r="ND57" i="30"/>
  <c r="OU57" i="30"/>
  <c r="OX57" i="30"/>
  <c r="IR57" i="30"/>
  <c r="BR57" i="30"/>
  <c r="ML57" i="30"/>
  <c r="JU57" i="30"/>
  <c r="NJ57" i="30"/>
  <c r="AO57" i="30"/>
  <c r="JD86" i="30"/>
  <c r="HZ86" i="30"/>
  <c r="CP57" i="30"/>
  <c r="OS57" i="30"/>
  <c r="NO86" i="30"/>
  <c r="NE57" i="30"/>
  <c r="BQ86" i="30"/>
  <c r="OO57" i="30"/>
  <c r="KI57" i="30"/>
  <c r="FA57" i="30"/>
  <c r="NF57" i="30"/>
  <c r="CK57" i="30"/>
  <c r="R57" i="30"/>
  <c r="FC86" i="30"/>
  <c r="MH57" i="30"/>
  <c r="BC57" i="30"/>
  <c r="LP57" i="30"/>
  <c r="EN57" i="30"/>
  <c r="KH57" i="30"/>
  <c r="BG86" i="30"/>
  <c r="CY57" i="30"/>
  <c r="PM57" i="30"/>
  <c r="GA57" i="30"/>
  <c r="K57" i="30"/>
  <c r="CL57" i="30"/>
  <c r="IC57" i="30"/>
  <c r="QQ57" i="30"/>
  <c r="QH57" i="30"/>
  <c r="NG57" i="30"/>
  <c r="CA86" i="30"/>
  <c r="FJ57" i="30"/>
  <c r="PC86" i="30"/>
  <c r="Q57" i="30"/>
  <c r="GW57" i="30"/>
  <c r="GM57" i="30"/>
  <c r="JN57" i="30"/>
  <c r="EC57" i="30"/>
  <c r="BK57" i="30"/>
  <c r="AY57" i="30"/>
  <c r="ME57" i="30"/>
  <c r="LC57" i="30"/>
  <c r="FI57" i="30"/>
  <c r="RS57" i="30"/>
  <c r="ER57" i="30"/>
  <c r="KR57" i="30"/>
  <c r="CN57" i="30"/>
  <c r="GY57" i="30"/>
  <c r="EA57" i="30"/>
  <c r="KH86" i="30"/>
  <c r="QK57" i="30"/>
  <c r="JN86" i="30"/>
  <c r="RZ86" i="30"/>
  <c r="IV57" i="30"/>
  <c r="FR86" i="30"/>
  <c r="RR57" i="30"/>
  <c r="FF57" i="30"/>
  <c r="IP57" i="30"/>
  <c r="LN57" i="30"/>
  <c r="JX57" i="30"/>
  <c r="Y57" i="30"/>
  <c r="GO57" i="30"/>
  <c r="OL57" i="30"/>
  <c r="IL57" i="30"/>
  <c r="FW86" i="30"/>
  <c r="CZ86" i="30"/>
  <c r="MZ57" i="30"/>
  <c r="GV86" i="30"/>
  <c r="HG57" i="30"/>
  <c r="PR86" i="30"/>
  <c r="FM86" i="30"/>
  <c r="IU57" i="30"/>
  <c r="KK57" i="30"/>
  <c r="OW57" i="30"/>
  <c r="IZ57" i="30"/>
  <c r="LU57" i="30"/>
  <c r="CU57" i="30"/>
  <c r="DY57" i="30"/>
  <c r="JA57" i="30"/>
  <c r="LE57" i="30"/>
  <c r="CG57" i="30"/>
  <c r="FH86" i="30"/>
  <c r="MB57" i="30"/>
  <c r="RI57" i="30"/>
  <c r="IJ57" i="30"/>
  <c r="JR57" i="30"/>
  <c r="FE57" i="30"/>
  <c r="RW57" i="30"/>
  <c r="JP57" i="30"/>
  <c r="PW57" i="30"/>
  <c r="QA57" i="30"/>
  <c r="RF57" i="30"/>
  <c r="JX86" i="30"/>
  <c r="RK86" i="30"/>
  <c r="PC57" i="30"/>
  <c r="RY57" i="30"/>
  <c r="QL86" i="30"/>
  <c r="EN86" i="30"/>
  <c r="HS57" i="30"/>
  <c r="ON86" i="30"/>
  <c r="JO57" i="30"/>
  <c r="OR57" i="30"/>
  <c r="ES86" i="30"/>
  <c r="DU57" i="30"/>
  <c r="GS57" i="30"/>
  <c r="GP57" i="30"/>
  <c r="PU57" i="30"/>
  <c r="F57" i="30"/>
  <c r="OS86" i="30"/>
  <c r="HN57" i="30"/>
  <c r="JC57" i="30"/>
  <c r="EX57" i="30"/>
  <c r="BG57" i="30"/>
  <c r="JV57" i="30"/>
  <c r="MJ57" i="30"/>
  <c r="ON57" i="30"/>
  <c r="OD86" i="30"/>
  <c r="QW57" i="30"/>
  <c r="CH57" i="30"/>
  <c r="RT57" i="30"/>
  <c r="CP86" i="30"/>
  <c r="O57" i="30"/>
  <c r="GJ57" i="30"/>
  <c r="OY57" i="30"/>
  <c r="G57" i="30"/>
  <c r="RL57" i="30"/>
  <c r="LQ86" i="30"/>
  <c r="HV57" i="30"/>
  <c r="MU57" i="30"/>
  <c r="JK57" i="30"/>
  <c r="FX57" i="30"/>
  <c r="LL57" i="30"/>
  <c r="FQ57" i="30"/>
  <c r="ES57" i="30"/>
  <c r="LZ57" i="30"/>
  <c r="JI86" i="30"/>
  <c r="HX57" i="30"/>
  <c r="DS57" i="30"/>
  <c r="KB57" i="30"/>
  <c r="NY57" i="30"/>
  <c r="T57" i="30"/>
  <c r="RG57" i="30"/>
  <c r="GL86" i="30"/>
  <c r="ED57" i="30"/>
  <c r="M57" i="30"/>
  <c r="HQ57" i="30"/>
  <c r="HD57" i="30"/>
  <c r="PK57" i="30"/>
  <c r="NP57" i="30"/>
  <c r="OB57" i="30"/>
  <c r="LB57" i="30"/>
  <c r="DQ57" i="30"/>
  <c r="S57" i="30"/>
  <c r="ET57" i="30"/>
  <c r="QC57" i="30"/>
  <c r="RN57" i="30"/>
  <c r="FT57" i="30"/>
  <c r="IF57" i="30"/>
  <c r="MT57" i="30"/>
  <c r="DP57" i="30"/>
  <c r="OC57" i="30"/>
  <c r="MP86" i="30"/>
  <c r="LG57" i="30"/>
  <c r="HF86" i="30"/>
  <c r="KT57" i="30"/>
  <c r="KF57" i="30"/>
  <c r="EI86" i="30"/>
  <c r="PA57" i="30"/>
  <c r="RJ57" i="30"/>
  <c r="MI57" i="30"/>
  <c r="HP57" i="30"/>
  <c r="MV57" i="30"/>
  <c r="HF57" i="30"/>
  <c r="C85" i="30"/>
  <c r="Y115" i="11"/>
  <c r="E12" i="1" s="1"/>
  <c r="C56" i="30"/>
  <c r="Y21" i="10"/>
  <c r="C60" i="31"/>
  <c r="B58" i="31" s="1"/>
  <c r="Q12" i="29"/>
  <c r="C55" i="38"/>
  <c r="S12" i="29"/>
  <c r="M12" i="29"/>
  <c r="QV89" i="38"/>
  <c r="ON89" i="38"/>
  <c r="MF89" i="38"/>
  <c r="JX89" i="38"/>
  <c r="HP89" i="38"/>
  <c r="FH89" i="38"/>
  <c r="CZ89" i="38"/>
  <c r="AR89" i="38"/>
  <c r="RP89" i="38"/>
  <c r="PH89" i="38"/>
  <c r="MZ89" i="38"/>
  <c r="KR89" i="38"/>
  <c r="IJ89" i="38"/>
  <c r="GB89" i="38"/>
  <c r="DT89" i="38"/>
  <c r="BL89" i="38"/>
  <c r="RZ89" i="38"/>
  <c r="RA89" i="38"/>
  <c r="QB89" i="38"/>
  <c r="PC89" i="38"/>
  <c r="OD89" i="38"/>
  <c r="ED89" i="38"/>
  <c r="DE89" i="38"/>
  <c r="CF89" i="38"/>
  <c r="BG89" i="38"/>
  <c r="NE89" i="38"/>
  <c r="LG89" i="38"/>
  <c r="KH89" i="38"/>
  <c r="JI89" i="38"/>
  <c r="HK89" i="38"/>
  <c r="RK89" i="38"/>
  <c r="QL89" i="38"/>
  <c r="GL89" i="38"/>
  <c r="FM89" i="38"/>
  <c r="EN89" i="38"/>
  <c r="DO89" i="38"/>
  <c r="CP89" i="38"/>
  <c r="PM89" i="38"/>
  <c r="NO89" i="38"/>
  <c r="MP89" i="38"/>
  <c r="LQ89" i="38"/>
  <c r="JS89" i="38"/>
  <c r="BQ89" i="38"/>
  <c r="G89" i="38"/>
  <c r="IT89" i="38"/>
  <c r="HU89" i="38"/>
  <c r="GV89" i="38"/>
  <c r="FW89" i="38"/>
  <c r="EX89" i="38"/>
  <c r="F89" i="38"/>
  <c r="RU89" i="38"/>
  <c r="PW89" i="38"/>
  <c r="OX89" i="38"/>
  <c r="NY89" i="38"/>
  <c r="MA89" i="38"/>
  <c r="DY89" i="38"/>
  <c r="CA89" i="38"/>
  <c r="BB89" i="38"/>
  <c r="LB89" i="38"/>
  <c r="KC89" i="38"/>
  <c r="JD89" i="38"/>
  <c r="IE89" i="38"/>
  <c r="HF89" i="38"/>
  <c r="RF89" i="38"/>
  <c r="QG89" i="38"/>
  <c r="OI89" i="38"/>
  <c r="GG89" i="38"/>
  <c r="EI89" i="38"/>
  <c r="DJ89" i="38"/>
  <c r="CK89" i="38"/>
  <c r="NJ89" i="38"/>
  <c r="MK89" i="38"/>
  <c r="LL89" i="38"/>
  <c r="KM89" i="38"/>
  <c r="JN89" i="38"/>
  <c r="PR89" i="38"/>
  <c r="OS89" i="38"/>
  <c r="NT89" i="38"/>
  <c r="MU89" i="38"/>
  <c r="LV89" i="38"/>
  <c r="BV89" i="38"/>
  <c r="AW89" i="38"/>
  <c r="GQ89" i="38"/>
  <c r="CU89" i="38"/>
  <c r="QQ89" i="38"/>
  <c r="KW89" i="38"/>
  <c r="HA89" i="38"/>
  <c r="IO89" i="38"/>
  <c r="HZ89" i="38"/>
  <c r="ES89" i="38"/>
  <c r="IY89" i="38"/>
  <c r="FR89" i="38"/>
  <c r="FC89" i="38"/>
  <c r="SA60" i="38"/>
  <c r="RO60" i="38"/>
  <c r="RC60" i="38"/>
  <c r="QQ60" i="38"/>
  <c r="QE60" i="38"/>
  <c r="PS60" i="38"/>
  <c r="PG60" i="38"/>
  <c r="OU60" i="38"/>
  <c r="OI60" i="38"/>
  <c r="NW60" i="38"/>
  <c r="NK60" i="38"/>
  <c r="MY60" i="38"/>
  <c r="MM60" i="38"/>
  <c r="MA60" i="38"/>
  <c r="LO60" i="38"/>
  <c r="LC60" i="38"/>
  <c r="KQ60" i="38"/>
  <c r="KE60" i="38"/>
  <c r="JS60" i="38"/>
  <c r="JG60" i="38"/>
  <c r="IU60" i="38"/>
  <c r="II60" i="38"/>
  <c r="HW60" i="38"/>
  <c r="HK60" i="38"/>
  <c r="GY60" i="38"/>
  <c r="GM60" i="38"/>
  <c r="GA60" i="38"/>
  <c r="FO60" i="38"/>
  <c r="FC60" i="38"/>
  <c r="EQ60" i="38"/>
  <c r="EE60" i="38"/>
  <c r="DS60" i="38"/>
  <c r="DG60" i="38"/>
  <c r="CU60" i="38"/>
  <c r="CI60" i="38"/>
  <c r="BW60" i="38"/>
  <c r="BK60" i="38"/>
  <c r="AY60" i="38"/>
  <c r="AM60" i="38"/>
  <c r="AA60" i="38"/>
  <c r="O60" i="38"/>
  <c r="RX60" i="38"/>
  <c r="RL60" i="38"/>
  <c r="QZ60" i="38"/>
  <c r="QN60" i="38"/>
  <c r="QB60" i="38"/>
  <c r="PP60" i="38"/>
  <c r="PD60" i="38"/>
  <c r="OR60" i="38"/>
  <c r="OF60" i="38"/>
  <c r="NT60" i="38"/>
  <c r="NH60" i="38"/>
  <c r="MV60" i="38"/>
  <c r="MJ60" i="38"/>
  <c r="LX60" i="38"/>
  <c r="LL60" i="38"/>
  <c r="KZ60" i="38"/>
  <c r="KN60" i="38"/>
  <c r="KB60" i="38"/>
  <c r="JP60" i="38"/>
  <c r="JD60" i="38"/>
  <c r="IR60" i="38"/>
  <c r="IF60" i="38"/>
  <c r="HT60" i="38"/>
  <c r="HH60" i="38"/>
  <c r="GV60" i="38"/>
  <c r="GJ60" i="38"/>
  <c r="FX60" i="38"/>
  <c r="FL60" i="38"/>
  <c r="EZ60" i="38"/>
  <c r="EN60" i="38"/>
  <c r="EB60" i="38"/>
  <c r="DP60" i="38"/>
  <c r="DD60" i="38"/>
  <c r="CR60" i="38"/>
  <c r="CF60" i="38"/>
  <c r="BT60" i="38"/>
  <c r="BH60" i="38"/>
  <c r="AV60" i="38"/>
  <c r="AJ60" i="38"/>
  <c r="X60" i="38"/>
  <c r="L60" i="38"/>
  <c r="RT60" i="38"/>
  <c r="RF60" i="38"/>
  <c r="QR60" i="38"/>
  <c r="QC60" i="38"/>
  <c r="PN60" i="38"/>
  <c r="OZ60" i="38"/>
  <c r="RN60" i="38"/>
  <c r="QY60" i="38"/>
  <c r="QK60" i="38"/>
  <c r="PW60" i="38"/>
  <c r="PI60" i="38"/>
  <c r="OT60" i="38"/>
  <c r="OE60" i="38"/>
  <c r="NQ60" i="38"/>
  <c r="NC60" i="38"/>
  <c r="MO60" i="38"/>
  <c r="LZ60" i="38"/>
  <c r="LK60" i="38"/>
  <c r="KW60" i="38"/>
  <c r="KI60" i="38"/>
  <c r="JU60" i="38"/>
  <c r="JF60" i="38"/>
  <c r="IQ60" i="38"/>
  <c r="IC60" i="38"/>
  <c r="HO60" i="38"/>
  <c r="HA60" i="38"/>
  <c r="GL60" i="38"/>
  <c r="FW60" i="38"/>
  <c r="FI60" i="38"/>
  <c r="EU60" i="38"/>
  <c r="EG60" i="38"/>
  <c r="DR60" i="38"/>
  <c r="DC60" i="38"/>
  <c r="CO60" i="38"/>
  <c r="CA60" i="38"/>
  <c r="BM60" i="38"/>
  <c r="AX60" i="38"/>
  <c r="AI60" i="38"/>
  <c r="U60" i="38"/>
  <c r="G60" i="38"/>
  <c r="RM60" i="38"/>
  <c r="QX60" i="38"/>
  <c r="QJ60" i="38"/>
  <c r="PV60" i="38"/>
  <c r="PH60" i="38"/>
  <c r="RW60" i="38"/>
  <c r="RI60" i="38"/>
  <c r="QU60" i="38"/>
  <c r="QG60" i="38"/>
  <c r="PR60" i="38"/>
  <c r="PC60" i="38"/>
  <c r="OO60" i="38"/>
  <c r="OA60" i="38"/>
  <c r="NM60" i="38"/>
  <c r="MX60" i="38"/>
  <c r="MI60" i="38"/>
  <c r="LU60" i="38"/>
  <c r="LG60" i="38"/>
  <c r="KS60" i="38"/>
  <c r="KD60" i="38"/>
  <c r="JO60" i="38"/>
  <c r="JA60" i="38"/>
  <c r="IM60" i="38"/>
  <c r="HY60" i="38"/>
  <c r="HJ60" i="38"/>
  <c r="GU60" i="38"/>
  <c r="GG60" i="38"/>
  <c r="RV60" i="38"/>
  <c r="RH60" i="38"/>
  <c r="QT60" i="38"/>
  <c r="QF60" i="38"/>
  <c r="PQ60" i="38"/>
  <c r="PB60" i="38"/>
  <c r="ON60" i="38"/>
  <c r="NZ60" i="38"/>
  <c r="NL60" i="38"/>
  <c r="MW60" i="38"/>
  <c r="MH60" i="38"/>
  <c r="LT60" i="38"/>
  <c r="LF60" i="38"/>
  <c r="KR60" i="38"/>
  <c r="KC60" i="38"/>
  <c r="JN60" i="38"/>
  <c r="IZ60" i="38"/>
  <c r="IL60" i="38"/>
  <c r="HX60" i="38"/>
  <c r="HI60" i="38"/>
  <c r="GT60" i="38"/>
  <c r="GF60" i="38"/>
  <c r="FR60" i="38"/>
  <c r="FD60" i="38"/>
  <c r="EO60" i="38"/>
  <c r="DZ60" i="38"/>
  <c r="DL60" i="38"/>
  <c r="CX60" i="38"/>
  <c r="CJ60" i="38"/>
  <c r="BU60" i="38"/>
  <c r="BF60" i="38"/>
  <c r="AR60" i="38"/>
  <c r="AD60" i="38"/>
  <c r="P60" i="38"/>
  <c r="RS60" i="38"/>
  <c r="QV60" i="38"/>
  <c r="PX60" i="38"/>
  <c r="OX60" i="38"/>
  <c r="OD60" i="38"/>
  <c r="NJ60" i="38"/>
  <c r="MR60" i="38"/>
  <c r="LY60" i="38"/>
  <c r="LE60" i="38"/>
  <c r="KL60" i="38"/>
  <c r="JT60" i="38"/>
  <c r="IY60" i="38"/>
  <c r="IG60" i="38"/>
  <c r="HN60" i="38"/>
  <c r="GS60" i="38"/>
  <c r="GB60" i="38"/>
  <c r="FJ60" i="38"/>
  <c r="ES60" i="38"/>
  <c r="EA60" i="38"/>
  <c r="DJ60" i="38"/>
  <c r="CS60" i="38"/>
  <c r="CB60" i="38"/>
  <c r="BJ60" i="38"/>
  <c r="AS60" i="38"/>
  <c r="AB60" i="38"/>
  <c r="J60" i="38"/>
  <c r="RR60" i="38"/>
  <c r="QS60" i="38"/>
  <c r="PU60" i="38"/>
  <c r="OW60" i="38"/>
  <c r="OC60" i="38"/>
  <c r="NI60" i="38"/>
  <c r="MQ60" i="38"/>
  <c r="LW60" i="38"/>
  <c r="LD60" i="38"/>
  <c r="KK60" i="38"/>
  <c r="JR60" i="38"/>
  <c r="IX60" i="38"/>
  <c r="IE60" i="38"/>
  <c r="HM60" i="38"/>
  <c r="GR60" i="38"/>
  <c r="FZ60" i="38"/>
  <c r="FH60" i="38"/>
  <c r="ER60" i="38"/>
  <c r="DY60" i="38"/>
  <c r="DI60" i="38"/>
  <c r="CQ60" i="38"/>
  <c r="BZ60" i="38"/>
  <c r="BI60" i="38"/>
  <c r="AQ60" i="38"/>
  <c r="Z60" i="38"/>
  <c r="I60" i="38"/>
  <c r="RQ60" i="38"/>
  <c r="QP60" i="38"/>
  <c r="PT60" i="38"/>
  <c r="OV60" i="38"/>
  <c r="OB60" i="38"/>
  <c r="NG60" i="38"/>
  <c r="MP60" i="38"/>
  <c r="LV60" i="38"/>
  <c r="LB60" i="38"/>
  <c r="KJ60" i="38"/>
  <c r="JQ60" i="38"/>
  <c r="IW60" i="38"/>
  <c r="ID60" i="38"/>
  <c r="HL60" i="38"/>
  <c r="GQ60" i="38"/>
  <c r="FY60" i="38"/>
  <c r="FG60" i="38"/>
  <c r="EP60" i="38"/>
  <c r="DX60" i="38"/>
  <c r="DH60" i="38"/>
  <c r="CP60" i="38"/>
  <c r="BY60" i="38"/>
  <c r="BG60" i="38"/>
  <c r="AP60" i="38"/>
  <c r="Y60" i="38"/>
  <c r="H60" i="38"/>
  <c r="RK60" i="38"/>
  <c r="QM60" i="38"/>
  <c r="PM60" i="38"/>
  <c r="OQ60" i="38"/>
  <c r="NX60" i="38"/>
  <c r="NE60" i="38"/>
  <c r="ML60" i="38"/>
  <c r="LR60" i="38"/>
  <c r="KY60" i="38"/>
  <c r="KG60" i="38"/>
  <c r="JL60" i="38"/>
  <c r="IT60" i="38"/>
  <c r="IA60" i="38"/>
  <c r="HF60" i="38"/>
  <c r="GO60" i="38"/>
  <c r="FU60" i="38"/>
  <c r="FE60" i="38"/>
  <c r="EL60" i="38"/>
  <c r="DV60" i="38"/>
  <c r="DE60" i="38"/>
  <c r="CM60" i="38"/>
  <c r="BV60" i="38"/>
  <c r="BD60" i="38"/>
  <c r="AN60" i="38"/>
  <c r="V60" i="38"/>
  <c r="E60" i="38"/>
  <c r="RJ60" i="38"/>
  <c r="QL60" i="38"/>
  <c r="PL60" i="38"/>
  <c r="OP60" i="38"/>
  <c r="NV60" i="38"/>
  <c r="ND60" i="38"/>
  <c r="MK60" i="38"/>
  <c r="LQ60" i="38"/>
  <c r="KX60" i="38"/>
  <c r="KF60" i="38"/>
  <c r="JK60" i="38"/>
  <c r="IS60" i="38"/>
  <c r="HZ60" i="38"/>
  <c r="HE60" i="38"/>
  <c r="GN60" i="38"/>
  <c r="FT60" i="38"/>
  <c r="FB60" i="38"/>
  <c r="EK60" i="38"/>
  <c r="DU60" i="38"/>
  <c r="DB60" i="38"/>
  <c r="CL60" i="38"/>
  <c r="BS60" i="38"/>
  <c r="BC60" i="38"/>
  <c r="AL60" i="38"/>
  <c r="T60" i="38"/>
  <c r="D60" i="38"/>
  <c r="RG60" i="38"/>
  <c r="QI60" i="38"/>
  <c r="PK60" i="38"/>
  <c r="OM60" i="38"/>
  <c r="NU60" i="38"/>
  <c r="NB60" i="38"/>
  <c r="MG60" i="38"/>
  <c r="LP60" i="38"/>
  <c r="KV60" i="38"/>
  <c r="KA60" i="38"/>
  <c r="JJ60" i="38"/>
  <c r="IP60" i="38"/>
  <c r="HV60" i="38"/>
  <c r="HD60" i="38"/>
  <c r="GK60" i="38"/>
  <c r="FS60" i="38"/>
  <c r="FA60" i="38"/>
  <c r="EJ60" i="38"/>
  <c r="DT60" i="38"/>
  <c r="DA60" i="38"/>
  <c r="CK60" i="38"/>
  <c r="BR60" i="38"/>
  <c r="BB60" i="38"/>
  <c r="AK60" i="38"/>
  <c r="S60" i="38"/>
  <c r="RE60" i="38"/>
  <c r="QH60" i="38"/>
  <c r="PJ60" i="38"/>
  <c r="OL60" i="38"/>
  <c r="NS60" i="38"/>
  <c r="NA60" i="38"/>
  <c r="MF60" i="38"/>
  <c r="LN60" i="38"/>
  <c r="KU60" i="38"/>
  <c r="JZ60" i="38"/>
  <c r="JI60" i="38"/>
  <c r="IO60" i="38"/>
  <c r="HU60" i="38"/>
  <c r="HC60" i="38"/>
  <c r="GI60" i="38"/>
  <c r="FQ60" i="38"/>
  <c r="EY60" i="38"/>
  <c r="EI60" i="38"/>
  <c r="DQ60" i="38"/>
  <c r="CZ60" i="38"/>
  <c r="CH60" i="38"/>
  <c r="BQ60" i="38"/>
  <c r="BA60" i="38"/>
  <c r="AH60" i="38"/>
  <c r="R60" i="38"/>
  <c r="RD60" i="38"/>
  <c r="QD60" i="38"/>
  <c r="PF60" i="38"/>
  <c r="OK60" i="38"/>
  <c r="NR60" i="38"/>
  <c r="MZ60" i="38"/>
  <c r="ME60" i="38"/>
  <c r="LM60" i="38"/>
  <c r="KT60" i="38"/>
  <c r="JY60" i="38"/>
  <c r="JH60" i="38"/>
  <c r="IN60" i="38"/>
  <c r="HS60" i="38"/>
  <c r="HB60" i="38"/>
  <c r="GH60" i="38"/>
  <c r="FP60" i="38"/>
  <c r="EX60" i="38"/>
  <c r="EH60" i="38"/>
  <c r="DO60" i="38"/>
  <c r="CY60" i="38"/>
  <c r="CG60" i="38"/>
  <c r="BP60" i="38"/>
  <c r="AZ60" i="38"/>
  <c r="AG60" i="38"/>
  <c r="Q60" i="38"/>
  <c r="RZ60" i="38"/>
  <c r="RB60" i="38"/>
  <c r="QA60" i="38"/>
  <c r="PE60" i="38"/>
  <c r="OJ60" i="38"/>
  <c r="NP60" i="38"/>
  <c r="MU60" i="38"/>
  <c r="MD60" i="38"/>
  <c r="LJ60" i="38"/>
  <c r="KP60" i="38"/>
  <c r="JX60" i="38"/>
  <c r="JE60" i="38"/>
  <c r="IK60" i="38"/>
  <c r="HR60" i="38"/>
  <c r="GZ60" i="38"/>
  <c r="GE60" i="38"/>
  <c r="FN60" i="38"/>
  <c r="EW60" i="38"/>
  <c r="EF60" i="38"/>
  <c r="DN60" i="38"/>
  <c r="CW60" i="38"/>
  <c r="CE60" i="38"/>
  <c r="BO60" i="38"/>
  <c r="AW60" i="38"/>
  <c r="AF60" i="38"/>
  <c r="N60" i="38"/>
  <c r="RY60" i="38"/>
  <c r="RA60" i="38"/>
  <c r="PZ60" i="38"/>
  <c r="PA60" i="38"/>
  <c r="OH60" i="38"/>
  <c r="NO60" i="38"/>
  <c r="MT60" i="38"/>
  <c r="MC60" i="38"/>
  <c r="LI60" i="38"/>
  <c r="KO60" i="38"/>
  <c r="JW60" i="38"/>
  <c r="JC60" i="38"/>
  <c r="IJ60" i="38"/>
  <c r="HQ60" i="38"/>
  <c r="GX60" i="38"/>
  <c r="GD60" i="38"/>
  <c r="FM60" i="38"/>
  <c r="EV60" i="38"/>
  <c r="ED60" i="38"/>
  <c r="DM60" i="38"/>
  <c r="CV60" i="38"/>
  <c r="CD60" i="38"/>
  <c r="BN60" i="38"/>
  <c r="AU60" i="38"/>
  <c r="AE60" i="38"/>
  <c r="M60" i="38"/>
  <c r="OG60" i="38"/>
  <c r="JV60" i="38"/>
  <c r="FK60" i="38"/>
  <c r="BL60" i="38"/>
  <c r="NY60" i="38"/>
  <c r="JM60" i="38"/>
  <c r="FF60" i="38"/>
  <c r="BE60" i="38"/>
  <c r="NN60" i="38"/>
  <c r="JB60" i="38"/>
  <c r="ET60" i="38"/>
  <c r="AT60" i="38"/>
  <c r="NF60" i="38"/>
  <c r="IV60" i="38"/>
  <c r="EM60" i="38"/>
  <c r="AO60" i="38"/>
  <c r="RU60" i="38"/>
  <c r="MS60" i="38"/>
  <c r="IH60" i="38"/>
  <c r="EC60" i="38"/>
  <c r="AC60" i="38"/>
  <c r="RP60" i="38"/>
  <c r="MN60" i="38"/>
  <c r="IB60" i="38"/>
  <c r="DW60" i="38"/>
  <c r="W60" i="38"/>
  <c r="QW60" i="38"/>
  <c r="MB60" i="38"/>
  <c r="HP60" i="38"/>
  <c r="DK60" i="38"/>
  <c r="K60" i="38"/>
  <c r="QO60" i="38"/>
  <c r="LS60" i="38"/>
  <c r="HG60" i="38"/>
  <c r="DF60" i="38"/>
  <c r="F60" i="38"/>
  <c r="PY60" i="38"/>
  <c r="LH60" i="38"/>
  <c r="GW60" i="38"/>
  <c r="CT60" i="38"/>
  <c r="PO60" i="38"/>
  <c r="LA60" i="38"/>
  <c r="GP60" i="38"/>
  <c r="CN60" i="38"/>
  <c r="OY60" i="38"/>
  <c r="KM60" i="38"/>
  <c r="GC60" i="38"/>
  <c r="CC60" i="38"/>
  <c r="BX60" i="38"/>
  <c r="OS60" i="38"/>
  <c r="KH60" i="38"/>
  <c r="FV60" i="38"/>
  <c r="RZ82" i="38"/>
  <c r="PR82" i="38"/>
  <c r="NJ82" i="38"/>
  <c r="LB82" i="38"/>
  <c r="IT82" i="38"/>
  <c r="GL82" i="38"/>
  <c r="ED82" i="38"/>
  <c r="BV82" i="38"/>
  <c r="RA82" i="38"/>
  <c r="OS82" i="38"/>
  <c r="MK82" i="38"/>
  <c r="KC82" i="38"/>
  <c r="HU82" i="38"/>
  <c r="FM82" i="38"/>
  <c r="DE82" i="38"/>
  <c r="AW82" i="38"/>
  <c r="QV82" i="38"/>
  <c r="ON82" i="38"/>
  <c r="MF82" i="38"/>
  <c r="JX82" i="38"/>
  <c r="HP82" i="38"/>
  <c r="FH82" i="38"/>
  <c r="CZ82" i="38"/>
  <c r="AR82" i="38"/>
  <c r="RK82" i="38"/>
  <c r="MA82" i="38"/>
  <c r="JD82" i="38"/>
  <c r="IE82" i="38"/>
  <c r="CU82" i="38"/>
  <c r="NY82" i="38"/>
  <c r="MZ82" i="38"/>
  <c r="ES82" i="38"/>
  <c r="DT82" i="38"/>
  <c r="RU82" i="38"/>
  <c r="PW82" i="38"/>
  <c r="OX82" i="38"/>
  <c r="JN82" i="38"/>
  <c r="IO82" i="38"/>
  <c r="GQ82" i="38"/>
  <c r="FR82" i="38"/>
  <c r="OI82" i="38"/>
  <c r="LL82" i="38"/>
  <c r="KM82" i="38"/>
  <c r="FC82" i="38"/>
  <c r="CF82" i="38"/>
  <c r="BG82" i="38"/>
  <c r="QG82" i="38"/>
  <c r="PH82" i="38"/>
  <c r="HA82" i="38"/>
  <c r="GB82" i="38"/>
  <c r="RF82" i="38"/>
  <c r="LV82" i="38"/>
  <c r="KW82" i="38"/>
  <c r="IY82" i="38"/>
  <c r="HZ82" i="38"/>
  <c r="CP82" i="38"/>
  <c r="BQ82" i="38"/>
  <c r="QQ82" i="38"/>
  <c r="NT82" i="38"/>
  <c r="MU82" i="38"/>
  <c r="HK82" i="38"/>
  <c r="EN82" i="38"/>
  <c r="DO82" i="38"/>
  <c r="RP82" i="38"/>
  <c r="JI82" i="38"/>
  <c r="IJ82" i="38"/>
  <c r="OD82" i="38"/>
  <c r="NE82" i="38"/>
  <c r="LG82" i="38"/>
  <c r="KH82" i="38"/>
  <c r="EX82" i="38"/>
  <c r="DY82" i="38"/>
  <c r="CA82" i="38"/>
  <c r="BB82" i="38"/>
  <c r="QB82" i="38"/>
  <c r="PC82" i="38"/>
  <c r="JS82" i="38"/>
  <c r="GV82" i="38"/>
  <c r="FW82" i="38"/>
  <c r="LQ82" i="38"/>
  <c r="KR82" i="38"/>
  <c r="CK82" i="38"/>
  <c r="BL82" i="38"/>
  <c r="EI82" i="38"/>
  <c r="PM82" i="38"/>
  <c r="MP82" i="38"/>
  <c r="QL82" i="38"/>
  <c r="GG82" i="38"/>
  <c r="NO82" i="38"/>
  <c r="DJ82" i="38"/>
  <c r="HF82" i="38"/>
  <c r="RT53" i="38"/>
  <c r="RH53" i="38"/>
  <c r="QV53" i="38"/>
  <c r="QJ53" i="38"/>
  <c r="PX53" i="38"/>
  <c r="PL53" i="38"/>
  <c r="OZ53" i="38"/>
  <c r="ON53" i="38"/>
  <c r="OB53" i="38"/>
  <c r="NP53" i="38"/>
  <c r="ND53" i="38"/>
  <c r="MR53" i="38"/>
  <c r="MF53" i="38"/>
  <c r="LT53" i="38"/>
  <c r="LH53" i="38"/>
  <c r="KV53" i="38"/>
  <c r="KJ53" i="38"/>
  <c r="JX53" i="38"/>
  <c r="JL53" i="38"/>
  <c r="IZ53" i="38"/>
  <c r="IN53" i="38"/>
  <c r="IB53" i="38"/>
  <c r="HP53" i="38"/>
  <c r="HD53" i="38"/>
  <c r="GR53" i="38"/>
  <c r="GF53" i="38"/>
  <c r="FT53" i="38"/>
  <c r="FH53" i="38"/>
  <c r="EV53" i="38"/>
  <c r="EJ53" i="38"/>
  <c r="DX53" i="38"/>
  <c r="DL53" i="38"/>
  <c r="CZ53" i="38"/>
  <c r="CN53" i="38"/>
  <c r="CB53" i="38"/>
  <c r="BP53" i="38"/>
  <c r="BD53" i="38"/>
  <c r="AR53" i="38"/>
  <c r="AF53" i="38"/>
  <c r="T53" i="38"/>
  <c r="H53" i="38"/>
  <c r="RP53" i="38"/>
  <c r="RD53" i="38"/>
  <c r="QR53" i="38"/>
  <c r="QF53" i="38"/>
  <c r="PT53" i="38"/>
  <c r="PH53" i="38"/>
  <c r="OV53" i="38"/>
  <c r="OJ53" i="38"/>
  <c r="NX53" i="38"/>
  <c r="NL53" i="38"/>
  <c r="MZ53" i="38"/>
  <c r="MN53" i="38"/>
  <c r="MB53" i="38"/>
  <c r="LP53" i="38"/>
  <c r="LD53" i="38"/>
  <c r="KR53" i="38"/>
  <c r="SA53" i="38"/>
  <c r="RO53" i="38"/>
  <c r="RC53" i="38"/>
  <c r="QQ53" i="38"/>
  <c r="QE53" i="38"/>
  <c r="PS53" i="38"/>
  <c r="PG53" i="38"/>
  <c r="OU53" i="38"/>
  <c r="OI53" i="38"/>
  <c r="NW53" i="38"/>
  <c r="NK53" i="38"/>
  <c r="MY53" i="38"/>
  <c r="MM53" i="38"/>
  <c r="MA53" i="38"/>
  <c r="LO53" i="38"/>
  <c r="LC53" i="38"/>
  <c r="KQ53" i="38"/>
  <c r="KE53" i="38"/>
  <c r="JS53" i="38"/>
  <c r="JG53" i="38"/>
  <c r="IU53" i="38"/>
  <c r="II53" i="38"/>
  <c r="HW53" i="38"/>
  <c r="HK53" i="38"/>
  <c r="GY53" i="38"/>
  <c r="GM53" i="38"/>
  <c r="GA53" i="38"/>
  <c r="FO53" i="38"/>
  <c r="FC53" i="38"/>
  <c r="EQ53" i="38"/>
  <c r="EE53" i="38"/>
  <c r="DS53" i="38"/>
  <c r="DG53" i="38"/>
  <c r="CU53" i="38"/>
  <c r="CI53" i="38"/>
  <c r="BW53" i="38"/>
  <c r="BK53" i="38"/>
  <c r="AY53" i="38"/>
  <c r="AM53" i="38"/>
  <c r="AA53" i="38"/>
  <c r="O53" i="38"/>
  <c r="RR53" i="38"/>
  <c r="RA53" i="38"/>
  <c r="QL53" i="38"/>
  <c r="PV53" i="38"/>
  <c r="PE53" i="38"/>
  <c r="OP53" i="38"/>
  <c r="NZ53" i="38"/>
  <c r="NI53" i="38"/>
  <c r="MT53" i="38"/>
  <c r="MD53" i="38"/>
  <c r="LM53" i="38"/>
  <c r="KX53" i="38"/>
  <c r="KH53" i="38"/>
  <c r="JT53" i="38"/>
  <c r="JE53" i="38"/>
  <c r="IQ53" i="38"/>
  <c r="IC53" i="38"/>
  <c r="HN53" i="38"/>
  <c r="GZ53" i="38"/>
  <c r="GK53" i="38"/>
  <c r="FW53" i="38"/>
  <c r="FI53" i="38"/>
  <c r="ET53" i="38"/>
  <c r="EF53" i="38"/>
  <c r="DQ53" i="38"/>
  <c r="DC53" i="38"/>
  <c r="CO53" i="38"/>
  <c r="BZ53" i="38"/>
  <c r="BL53" i="38"/>
  <c r="AW53" i="38"/>
  <c r="AI53" i="38"/>
  <c r="U53" i="38"/>
  <c r="F53" i="38"/>
  <c r="RQ53" i="38"/>
  <c r="QZ53" i="38"/>
  <c r="QK53" i="38"/>
  <c r="PU53" i="38"/>
  <c r="PD53" i="38"/>
  <c r="OO53" i="38"/>
  <c r="NY53" i="38"/>
  <c r="NH53" i="38"/>
  <c r="MS53" i="38"/>
  <c r="MC53" i="38"/>
  <c r="LL53" i="38"/>
  <c r="KW53" i="38"/>
  <c r="KG53" i="38"/>
  <c r="JR53" i="38"/>
  <c r="JD53" i="38"/>
  <c r="IP53" i="38"/>
  <c r="IA53" i="38"/>
  <c r="HM53" i="38"/>
  <c r="GX53" i="38"/>
  <c r="GJ53" i="38"/>
  <c r="FV53" i="38"/>
  <c r="FG53" i="38"/>
  <c r="ES53" i="38"/>
  <c r="ED53" i="38"/>
  <c r="DP53" i="38"/>
  <c r="DB53" i="38"/>
  <c r="CM53" i="38"/>
  <c r="BY53" i="38"/>
  <c r="BJ53" i="38"/>
  <c r="AV53" i="38"/>
  <c r="AH53" i="38"/>
  <c r="S53" i="38"/>
  <c r="E53" i="38"/>
  <c r="RN53" i="38"/>
  <c r="LQ53" i="38"/>
  <c r="KZ53" i="38"/>
  <c r="KK53" i="38"/>
  <c r="JV53" i="38"/>
  <c r="JH53" i="38"/>
  <c r="IS53" i="38"/>
  <c r="IE53" i="38"/>
  <c r="HQ53" i="38"/>
  <c r="HB53" i="38"/>
  <c r="GN53" i="38"/>
  <c r="FY53" i="38"/>
  <c r="FK53" i="38"/>
  <c r="EW53" i="38"/>
  <c r="EH53" i="38"/>
  <c r="DT53" i="38"/>
  <c r="DE53" i="38"/>
  <c r="CQ53" i="38"/>
  <c r="CC53" i="38"/>
  <c r="BN53" i="38"/>
  <c r="AZ53" i="38"/>
  <c r="AK53" i="38"/>
  <c r="W53" i="38"/>
  <c r="I53" i="38"/>
  <c r="OA53" i="38"/>
  <c r="HA53" i="38"/>
  <c r="BV53" i="38"/>
  <c r="NJ53" i="38"/>
  <c r="GL53" i="38"/>
  <c r="BM53" i="38"/>
  <c r="MU53" i="38"/>
  <c r="FX53" i="38"/>
  <c r="BH53" i="38"/>
  <c r="ME53" i="38"/>
  <c r="FJ53" i="38"/>
  <c r="AX53" i="38"/>
  <c r="LN53" i="38"/>
  <c r="EU53" i="38"/>
  <c r="AT53" i="38"/>
  <c r="KY53" i="38"/>
  <c r="EG53" i="38"/>
  <c r="AJ53" i="38"/>
  <c r="OQ53" i="38"/>
  <c r="RS53" i="38"/>
  <c r="KI53" i="38"/>
  <c r="DR53" i="38"/>
  <c r="AE53" i="38"/>
  <c r="RB53" i="38"/>
  <c r="JU53" i="38"/>
  <c r="DD53" i="38"/>
  <c r="V53" i="38"/>
  <c r="HO53" i="38"/>
  <c r="QM53" i="38"/>
  <c r="JF53" i="38"/>
  <c r="CY53" i="38"/>
  <c r="Q53" i="38"/>
  <c r="PW53" i="38"/>
  <c r="IR53" i="38"/>
  <c r="CP53" i="38"/>
  <c r="G53" i="38"/>
  <c r="PF53" i="38"/>
  <c r="ID53" i="38"/>
  <c r="CK53" i="38"/>
  <c r="CA53" i="38"/>
  <c r="C56" i="38"/>
  <c r="K12" i="29"/>
  <c r="HH60" i="30"/>
  <c r="HD60" i="30"/>
  <c r="CY60" i="30"/>
  <c r="RV60" i="30"/>
  <c r="AD60" i="30"/>
  <c r="HU89" i="30"/>
  <c r="JS89" i="30"/>
  <c r="PT60" i="30"/>
  <c r="DO60" i="30"/>
  <c r="QB60" i="30"/>
  <c r="DX60" i="30"/>
  <c r="FG60" i="30"/>
  <c r="GV89" i="30"/>
  <c r="EI60" i="30"/>
  <c r="OX89" i="30"/>
  <c r="PA60" i="30"/>
  <c r="IZ60" i="30"/>
  <c r="GF60" i="30"/>
  <c r="DD60" i="30"/>
  <c r="LE60" i="30"/>
  <c r="QA60" i="30"/>
  <c r="CZ89" i="30"/>
  <c r="R60" i="30"/>
  <c r="O60" i="30"/>
  <c r="IM60" i="30"/>
  <c r="MP60" i="30"/>
  <c r="LW60" i="30"/>
  <c r="FU60" i="30"/>
  <c r="G89" i="30"/>
  <c r="RN60" i="30"/>
  <c r="MH60" i="30"/>
  <c r="KH89" i="30"/>
  <c r="BL60" i="30"/>
  <c r="DM60" i="30"/>
  <c r="OL60" i="30"/>
  <c r="LJ60" i="30"/>
  <c r="QW60" i="30"/>
  <c r="EO60" i="30"/>
  <c r="CK89" i="30"/>
  <c r="LN60" i="30"/>
  <c r="MK89" i="30"/>
  <c r="LG89" i="30"/>
  <c r="QB89" i="30"/>
  <c r="CH60" i="30"/>
  <c r="RY60" i="30"/>
  <c r="BU60" i="30"/>
  <c r="AW89" i="30"/>
  <c r="CD60" i="30"/>
  <c r="AZ60" i="30"/>
  <c r="EP60" i="30"/>
  <c r="IO60" i="30"/>
  <c r="QJ60" i="30"/>
  <c r="M60" i="30"/>
  <c r="AK60" i="30"/>
  <c r="DS60" i="30"/>
  <c r="MZ89" i="30"/>
  <c r="LH60" i="30"/>
  <c r="LP60" i="30"/>
  <c r="GZ60" i="30"/>
  <c r="GY60" i="30"/>
  <c r="DJ89" i="30"/>
  <c r="FM60" i="30"/>
  <c r="KI60" i="30"/>
  <c r="EG60" i="30"/>
  <c r="PH60" i="30"/>
  <c r="CL60" i="30"/>
  <c r="FL60" i="30"/>
  <c r="IJ89" i="30"/>
  <c r="DE89" i="30"/>
  <c r="JV60" i="30"/>
  <c r="QQ89" i="30"/>
  <c r="OM60" i="30"/>
  <c r="PI60" i="30"/>
  <c r="KZ60" i="30"/>
  <c r="NE89" i="30"/>
  <c r="HG60" i="30"/>
  <c r="MY60" i="30"/>
  <c r="IT89" i="30"/>
  <c r="EV60" i="30"/>
  <c r="GS60" i="30"/>
  <c r="PX60" i="30"/>
  <c r="AN60" i="30"/>
  <c r="BH60" i="30"/>
  <c r="OZ60" i="30"/>
  <c r="JM60" i="30"/>
  <c r="HY60" i="30"/>
  <c r="DC60" i="30"/>
  <c r="QU60" i="30"/>
  <c r="MQ60" i="30"/>
  <c r="NO60" i="30"/>
  <c r="RC60" i="30"/>
  <c r="FX60" i="30"/>
  <c r="LL60" i="30"/>
  <c r="BF60" i="30"/>
  <c r="GO60" i="30"/>
  <c r="F89" i="30"/>
  <c r="BT60" i="30"/>
  <c r="NF60" i="30"/>
  <c r="EF60" i="30"/>
  <c r="ML60" i="30"/>
  <c r="NU60" i="30"/>
  <c r="EK60" i="30"/>
  <c r="BX60" i="30"/>
  <c r="GA60" i="30"/>
  <c r="JI60" i="30"/>
  <c r="KC89" i="30"/>
  <c r="GB89" i="30"/>
  <c r="ED89" i="30"/>
  <c r="HP89" i="30"/>
  <c r="QR60" i="30"/>
  <c r="CN60" i="30"/>
  <c r="PD60" i="30"/>
  <c r="JX89" i="30"/>
  <c r="W60" i="30"/>
  <c r="KQ60" i="30"/>
  <c r="FJ60" i="30"/>
  <c r="BQ60" i="30"/>
  <c r="HL60" i="30"/>
  <c r="MP89" i="30"/>
  <c r="NT89" i="30"/>
  <c r="QE60" i="30"/>
  <c r="PP60" i="30"/>
  <c r="MM60" i="30"/>
  <c r="FW89" i="30"/>
  <c r="NX60" i="30"/>
  <c r="HA60" i="30"/>
  <c r="QO60" i="30"/>
  <c r="DY89" i="30"/>
  <c r="RB60" i="30"/>
  <c r="FT60" i="30"/>
  <c r="ET60" i="30"/>
  <c r="GE60" i="30"/>
  <c r="RR60" i="30"/>
  <c r="DL60" i="30"/>
  <c r="BW60" i="30"/>
  <c r="JC60" i="30"/>
  <c r="JN60" i="30"/>
  <c r="QL60" i="30"/>
  <c r="DQ60" i="30"/>
  <c r="I60" i="30"/>
  <c r="E60" i="30"/>
  <c r="JA60" i="30"/>
  <c r="JS60" i="30"/>
  <c r="LM60" i="30"/>
  <c r="CU60" i="30"/>
  <c r="KX60" i="30"/>
  <c r="OA60" i="30"/>
  <c r="OE60" i="30"/>
  <c r="GL60" i="30"/>
  <c r="NG60" i="30"/>
  <c r="AJ60" i="30"/>
  <c r="QY60" i="30"/>
  <c r="EX89" i="30"/>
  <c r="J60" i="30"/>
  <c r="JE60" i="30"/>
  <c r="AU60" i="30"/>
  <c r="LS60" i="30"/>
  <c r="KM60" i="30"/>
  <c r="RD60" i="30"/>
  <c r="NO89" i="30"/>
  <c r="EI89" i="30"/>
  <c r="AO60" i="30"/>
  <c r="HW60" i="30"/>
  <c r="RU89" i="30"/>
  <c r="CQ60" i="30"/>
  <c r="AP60" i="30"/>
  <c r="RP60" i="30"/>
  <c r="JW60" i="30"/>
  <c r="PY60" i="30"/>
  <c r="MC60" i="30"/>
  <c r="CC60" i="30"/>
  <c r="PF60" i="30"/>
  <c r="ND60" i="30"/>
  <c r="QL89" i="30"/>
  <c r="QH60" i="30"/>
  <c r="QM60" i="30"/>
  <c r="AE60" i="30"/>
  <c r="AL60" i="30"/>
  <c r="FH60" i="30"/>
  <c r="MG60" i="30"/>
  <c r="FC60" i="30"/>
  <c r="HR60" i="30"/>
  <c r="BI60" i="30"/>
  <c r="QV89" i="30"/>
  <c r="NK60" i="30"/>
  <c r="GT60" i="30"/>
  <c r="NB60" i="30"/>
  <c r="HZ60" i="30"/>
  <c r="RZ60" i="30"/>
  <c r="RU60" i="30"/>
  <c r="IF60" i="30"/>
  <c r="RH60" i="30"/>
  <c r="BD60" i="30"/>
  <c r="DW60" i="30"/>
  <c r="AG60" i="30"/>
  <c r="FV60" i="30"/>
  <c r="LR60" i="30"/>
  <c r="T60" i="30"/>
  <c r="OO60" i="30"/>
  <c r="QK60" i="30"/>
  <c r="RK60" i="30"/>
  <c r="LB60" i="30"/>
  <c r="PQ60" i="30"/>
  <c r="OH60" i="30"/>
  <c r="BM60" i="30"/>
  <c r="GP60" i="30"/>
  <c r="KU60" i="30"/>
  <c r="HB60" i="30"/>
  <c r="MF89" i="30"/>
  <c r="BB89" i="30"/>
  <c r="QS60" i="30"/>
  <c r="KD60" i="30"/>
  <c r="CP60" i="30"/>
  <c r="NJ89" i="30"/>
  <c r="AH60" i="30"/>
  <c r="MO60" i="30"/>
  <c r="CB60" i="30"/>
  <c r="HO60" i="30"/>
  <c r="CX60" i="30"/>
  <c r="OI60" i="30"/>
  <c r="MF60" i="30"/>
  <c r="DK60" i="30"/>
  <c r="G60" i="30"/>
  <c r="NY60" i="30"/>
  <c r="RM60" i="30"/>
  <c r="RA89" i="30"/>
  <c r="BB60" i="30"/>
  <c r="FM89" i="30"/>
  <c r="JR60" i="30"/>
  <c r="OF60" i="30"/>
  <c r="HU60" i="30"/>
  <c r="OK60" i="30"/>
  <c r="V60" i="30"/>
  <c r="IT60" i="30"/>
  <c r="RX60" i="30"/>
  <c r="DI60" i="30"/>
  <c r="BZ60" i="30"/>
  <c r="CG60" i="30"/>
  <c r="MR60" i="30"/>
  <c r="PU60" i="30"/>
  <c r="JK60" i="30"/>
  <c r="PG60" i="30"/>
  <c r="FS60" i="30"/>
  <c r="MS60" i="30"/>
  <c r="RE60" i="30"/>
  <c r="IH60" i="30"/>
  <c r="JY60" i="30"/>
  <c r="HA89" i="30"/>
  <c r="QG60" i="30"/>
  <c r="EJ60" i="30"/>
  <c r="PH89" i="30"/>
  <c r="BV60" i="30"/>
  <c r="PC89" i="30"/>
  <c r="PN60" i="30"/>
  <c r="U60" i="30"/>
  <c r="QN60" i="30"/>
  <c r="NI60" i="30"/>
  <c r="K60" i="30"/>
  <c r="Q60" i="30"/>
  <c r="NW60" i="30"/>
  <c r="OY60" i="30"/>
  <c r="RP89" i="30"/>
  <c r="DR60" i="30"/>
  <c r="IQ60" i="30"/>
  <c r="FC89" i="30"/>
  <c r="KC60" i="30"/>
  <c r="NQ60" i="30"/>
  <c r="IC60" i="30"/>
  <c r="LF60" i="30"/>
  <c r="JI89" i="30"/>
  <c r="LB89" i="30"/>
  <c r="CV60" i="30"/>
  <c r="LV60" i="30"/>
  <c r="KS60" i="30"/>
  <c r="KJ60" i="30"/>
  <c r="EN89" i="30"/>
  <c r="QQ60" i="30"/>
  <c r="MI60" i="30"/>
  <c r="KR60" i="30"/>
  <c r="KH60" i="30"/>
  <c r="EW60" i="30"/>
  <c r="LX60" i="30"/>
  <c r="DU60" i="30"/>
  <c r="ES60" i="30"/>
  <c r="CU89" i="30"/>
  <c r="NH60" i="30"/>
  <c r="JL60" i="30"/>
  <c r="DF60" i="30"/>
  <c r="DA60" i="30"/>
  <c r="BY60" i="30"/>
  <c r="RL60" i="30"/>
  <c r="HV60" i="30"/>
  <c r="CJ60" i="30"/>
  <c r="PM60" i="30"/>
  <c r="FQ60" i="30"/>
  <c r="RS60" i="30"/>
  <c r="PM89" i="30"/>
  <c r="DE60" i="30"/>
  <c r="KP60" i="30"/>
  <c r="AX60" i="30"/>
  <c r="AR60" i="30"/>
  <c r="GU60" i="30"/>
  <c r="GL89" i="30"/>
  <c r="MV60" i="30"/>
  <c r="IG60" i="30"/>
  <c r="NV60" i="30"/>
  <c r="NJ60" i="30"/>
  <c r="PL60" i="30"/>
  <c r="LK60" i="30"/>
  <c r="JX60" i="30"/>
  <c r="OD60" i="30"/>
  <c r="JZ60" i="30"/>
  <c r="OI89" i="30"/>
  <c r="IW60" i="30"/>
  <c r="DY60" i="30"/>
  <c r="IJ60" i="30"/>
  <c r="NS60" i="30"/>
  <c r="PW60" i="30"/>
  <c r="OW60" i="30"/>
  <c r="FF60" i="30"/>
  <c r="MJ60" i="30"/>
  <c r="FK60" i="30"/>
  <c r="EH60" i="30"/>
  <c r="EY60" i="30"/>
  <c r="BC60" i="30"/>
  <c r="QP60" i="30"/>
  <c r="OG60" i="30"/>
  <c r="PK60" i="30"/>
  <c r="OQ60" i="30"/>
  <c r="LO60" i="30"/>
  <c r="FR89" i="30"/>
  <c r="IY89" i="30"/>
  <c r="CK60" i="30"/>
  <c r="LD60" i="30"/>
  <c r="NZ60" i="30"/>
  <c r="EX60" i="30"/>
  <c r="OU60" i="30"/>
  <c r="RA60" i="30"/>
  <c r="FH89" i="30"/>
  <c r="RG60" i="30"/>
  <c r="NM60" i="30"/>
  <c r="FW60" i="30"/>
  <c r="S60" i="30"/>
  <c r="LQ89" i="30"/>
  <c r="QV60" i="30"/>
  <c r="GH60" i="30"/>
  <c r="HK60" i="30"/>
  <c r="NY89" i="30"/>
  <c r="IR60" i="30"/>
  <c r="CA89" i="30"/>
  <c r="QD60" i="30"/>
  <c r="GW60" i="30"/>
  <c r="ES89" i="30"/>
  <c r="GI60" i="30"/>
  <c r="DT89" i="30"/>
  <c r="L60" i="30"/>
  <c r="EN60" i="30"/>
  <c r="KM89" i="30"/>
  <c r="FB60" i="30"/>
  <c r="ED60" i="30"/>
  <c r="PR89" i="30"/>
  <c r="GJ60" i="30"/>
  <c r="BV89" i="30"/>
  <c r="GD60" i="30"/>
  <c r="Y60" i="30"/>
  <c r="KY60" i="30"/>
  <c r="HF89" i="30"/>
  <c r="JD60" i="30"/>
  <c r="NC60" i="30"/>
  <c r="HJ60" i="30"/>
  <c r="PW89" i="30"/>
  <c r="RZ89" i="30"/>
  <c r="HQ60" i="30"/>
  <c r="HI60" i="30"/>
  <c r="IX60" i="30"/>
  <c r="FP60" i="30"/>
  <c r="JN89" i="30"/>
  <c r="CR60" i="30"/>
  <c r="BA60" i="30"/>
  <c r="MU60" i="30"/>
  <c r="F60" i="30"/>
  <c r="CE60" i="30"/>
  <c r="GG60" i="30"/>
  <c r="KG60" i="30"/>
  <c r="RW60" i="30"/>
  <c r="FO60" i="30"/>
  <c r="CP89" i="30"/>
  <c r="KO60" i="30"/>
  <c r="AC60" i="30"/>
  <c r="RT60" i="30"/>
  <c r="OR60" i="30"/>
  <c r="AM60" i="30"/>
  <c r="RF60" i="30"/>
  <c r="AA60" i="30"/>
  <c r="MT60" i="30"/>
  <c r="KW89" i="30"/>
  <c r="JQ60" i="30"/>
  <c r="QX60" i="30"/>
  <c r="KR89" i="30"/>
  <c r="BE60" i="30"/>
  <c r="CM60" i="30"/>
  <c r="EC60" i="30"/>
  <c r="FZ60" i="30"/>
  <c r="ME60" i="30"/>
  <c r="HN60" i="30"/>
  <c r="IS60" i="30"/>
  <c r="NE60" i="30"/>
  <c r="JD89" i="30"/>
  <c r="NA60" i="30"/>
  <c r="NP60" i="30"/>
  <c r="QF60" i="30"/>
  <c r="OV60" i="30"/>
  <c r="GR60" i="30"/>
  <c r="LG60" i="30"/>
  <c r="EM60" i="30"/>
  <c r="NT60" i="30"/>
  <c r="ON89" i="30"/>
  <c r="CW60" i="30"/>
  <c r="FR60" i="30"/>
  <c r="GK60" i="30"/>
  <c r="ON60" i="30"/>
  <c r="KE60" i="30"/>
  <c r="OS89" i="30"/>
  <c r="PS60" i="30"/>
  <c r="DO89" i="30"/>
  <c r="GM60" i="30"/>
  <c r="DP60" i="30"/>
  <c r="KN60" i="30"/>
  <c r="DG60" i="30"/>
  <c r="MK60" i="30"/>
  <c r="JU60" i="30"/>
  <c r="NL60" i="30"/>
  <c r="LY60" i="30"/>
  <c r="KL60" i="30"/>
  <c r="QT60" i="30"/>
  <c r="OC60" i="30"/>
  <c r="FE60" i="30"/>
  <c r="PC60" i="30"/>
  <c r="BK60" i="30"/>
  <c r="JT60" i="30"/>
  <c r="FY60" i="30"/>
  <c r="HF60" i="30"/>
  <c r="BS60" i="30"/>
  <c r="OT60" i="30"/>
  <c r="RI60" i="30"/>
  <c r="BG89" i="30"/>
  <c r="AT60" i="30"/>
  <c r="CS60" i="30"/>
  <c r="HM60" i="30"/>
  <c r="AB60" i="30"/>
  <c r="HC60" i="30"/>
  <c r="CF60" i="30"/>
  <c r="HZ89" i="30"/>
  <c r="MA60" i="30"/>
  <c r="PO60" i="30"/>
  <c r="DH60" i="30"/>
  <c r="MX60" i="30"/>
  <c r="MA89" i="30"/>
  <c r="HK89" i="30"/>
  <c r="LV89" i="30"/>
  <c r="DV60" i="30"/>
  <c r="GQ89" i="30"/>
  <c r="LQ60" i="30"/>
  <c r="DB60" i="30"/>
  <c r="RF89" i="30"/>
  <c r="FA60" i="30"/>
  <c r="GB60" i="30"/>
  <c r="MB60" i="30"/>
  <c r="CI60" i="30"/>
  <c r="NN60" i="30"/>
  <c r="MU89" i="30"/>
  <c r="JO60" i="30"/>
  <c r="IO89" i="30"/>
  <c r="QC60" i="30"/>
  <c r="AW60" i="30"/>
  <c r="CO60" i="30"/>
  <c r="BR60" i="30"/>
  <c r="BP60" i="30"/>
  <c r="BL89" i="30"/>
  <c r="OB60" i="30"/>
  <c r="QI60" i="30"/>
  <c r="Z60" i="30"/>
  <c r="LT60" i="30"/>
  <c r="IP60" i="30"/>
  <c r="AS60" i="30"/>
  <c r="AR89" i="30"/>
  <c r="CT60" i="30"/>
  <c r="MN60" i="30"/>
  <c r="QG89" i="30"/>
  <c r="KW60" i="30"/>
  <c r="PV60" i="30"/>
  <c r="RJ60" i="30"/>
  <c r="BJ60" i="30"/>
  <c r="MZ60" i="30"/>
  <c r="BG60" i="30"/>
  <c r="LZ60" i="30"/>
  <c r="KA60" i="30"/>
  <c r="IL60" i="30"/>
  <c r="JP60" i="30"/>
  <c r="PR60" i="30"/>
  <c r="EE60" i="30"/>
  <c r="GG89" i="30"/>
  <c r="PZ60" i="30"/>
  <c r="HS60" i="30"/>
  <c r="DN60" i="30"/>
  <c r="EU60" i="30"/>
  <c r="GX60" i="30"/>
  <c r="AY60" i="30"/>
  <c r="IA60" i="30"/>
  <c r="AQ60" i="30"/>
  <c r="RK89" i="30"/>
  <c r="LL89" i="30"/>
  <c r="OD89" i="30"/>
  <c r="LU60" i="30"/>
  <c r="PE60" i="30"/>
  <c r="N60" i="30"/>
  <c r="HE60" i="30"/>
  <c r="AI60" i="30"/>
  <c r="DJ60" i="30"/>
  <c r="JB60" i="30"/>
  <c r="NR60" i="30"/>
  <c r="HP60" i="30"/>
  <c r="BN60" i="30"/>
  <c r="GC60" i="30"/>
  <c r="OJ60" i="30"/>
  <c r="KF60" i="30"/>
  <c r="PJ60" i="30"/>
  <c r="JF60" i="30"/>
  <c r="FN60" i="30"/>
  <c r="OX60" i="30"/>
  <c r="HT60" i="30"/>
  <c r="JJ60" i="30"/>
  <c r="BO60" i="30"/>
  <c r="JH60" i="30"/>
  <c r="BQ89" i="30"/>
  <c r="OP60" i="30"/>
  <c r="ER60" i="30"/>
  <c r="LI60" i="30"/>
  <c r="DT60" i="30"/>
  <c r="GQ60" i="30"/>
  <c r="IN60" i="30"/>
  <c r="IV60" i="30"/>
  <c r="II60" i="30"/>
  <c r="QZ60" i="30"/>
  <c r="KB60" i="30"/>
  <c r="FD60" i="30"/>
  <c r="H60" i="30"/>
  <c r="IE60" i="30"/>
  <c r="KK60" i="30"/>
  <c r="IY60" i="30"/>
  <c r="RQ60" i="30"/>
  <c r="LA60" i="30"/>
  <c r="AF60" i="30"/>
  <c r="GN60" i="30"/>
  <c r="EQ60" i="30"/>
  <c r="MD60" i="30"/>
  <c r="D60" i="30"/>
  <c r="EL60" i="30"/>
  <c r="HX60" i="30"/>
  <c r="EB60" i="30"/>
  <c r="GV60" i="30"/>
  <c r="AV60" i="30"/>
  <c r="P60" i="30"/>
  <c r="ID60" i="30"/>
  <c r="X60" i="30"/>
  <c r="IB60" i="30"/>
  <c r="RO60" i="30"/>
  <c r="LC60" i="30"/>
  <c r="MW60" i="30"/>
  <c r="KV60" i="30"/>
  <c r="FI60" i="30"/>
  <c r="SA60" i="30"/>
  <c r="EA60" i="30"/>
  <c r="DZ60" i="30"/>
  <c r="KT60" i="30"/>
  <c r="JG60" i="30"/>
  <c r="IK60" i="30"/>
  <c r="CA60" i="30"/>
  <c r="IE89" i="30"/>
  <c r="PB60" i="30"/>
  <c r="EZ60" i="30"/>
  <c r="C84" i="38"/>
  <c r="C85" i="38"/>
  <c r="BU53" i="30"/>
  <c r="CP82" i="30"/>
  <c r="FF53" i="30"/>
  <c r="MC53" i="30"/>
  <c r="OX82" i="30"/>
  <c r="PQ53" i="30"/>
  <c r="GS53" i="30"/>
  <c r="BL82" i="30"/>
  <c r="CN53" i="30"/>
  <c r="FI53" i="30"/>
  <c r="MM53" i="30"/>
  <c r="GG53" i="30"/>
  <c r="JI53" i="30"/>
  <c r="DA53" i="30"/>
  <c r="EH53" i="30"/>
  <c r="GV82" i="30"/>
  <c r="ET53" i="30"/>
  <c r="HF82" i="30"/>
  <c r="OM53" i="30"/>
  <c r="RW53" i="30"/>
  <c r="NT82" i="30"/>
  <c r="AQ53" i="30"/>
  <c r="CZ53" i="30"/>
  <c r="OK53" i="30"/>
  <c r="CK53" i="30"/>
  <c r="BT53" i="30"/>
  <c r="PY53" i="30"/>
  <c r="JD53" i="30"/>
  <c r="NL53" i="30"/>
  <c r="KW53" i="30"/>
  <c r="PN53" i="30"/>
  <c r="OQ53" i="30"/>
  <c r="AD53" i="30"/>
  <c r="MA53" i="30"/>
  <c r="Y53" i="30"/>
  <c r="KK53" i="30"/>
  <c r="ML53" i="30"/>
  <c r="KG53" i="30"/>
  <c r="JT53" i="30"/>
  <c r="BP53" i="30"/>
  <c r="BX53" i="30"/>
  <c r="JO53" i="30"/>
  <c r="AG53" i="30"/>
  <c r="QM53" i="30"/>
  <c r="PP53" i="30"/>
  <c r="BH53" i="30"/>
  <c r="DT53" i="30"/>
  <c r="IJ53" i="30"/>
  <c r="EA53" i="30"/>
  <c r="MU53" i="30"/>
  <c r="E53" i="30"/>
  <c r="CH53" i="30"/>
  <c r="LT53" i="30"/>
  <c r="OD53" i="30"/>
  <c r="RE53" i="30"/>
  <c r="LA53" i="30"/>
  <c r="KU53" i="30"/>
  <c r="AV53" i="30"/>
  <c r="QQ82" i="30"/>
  <c r="AO53" i="30"/>
  <c r="IB53" i="30"/>
  <c r="IO82" i="30"/>
  <c r="HK82" i="30"/>
  <c r="GD53" i="30"/>
  <c r="DS53" i="30"/>
  <c r="MI53" i="30"/>
  <c r="QY53" i="30"/>
  <c r="RG53" i="30"/>
  <c r="EB53" i="30"/>
  <c r="NM53" i="30"/>
  <c r="AI53" i="30"/>
  <c r="GT53" i="30"/>
  <c r="QV53" i="30"/>
  <c r="JB53" i="30"/>
  <c r="CU53" i="30"/>
  <c r="GF53" i="30"/>
  <c r="FN53" i="30"/>
  <c r="IF53" i="30"/>
  <c r="OL53" i="30"/>
  <c r="GN53" i="30"/>
  <c r="IL53" i="30"/>
  <c r="CT53" i="30"/>
  <c r="IT82" i="30"/>
  <c r="BI53" i="30"/>
  <c r="QE53" i="30"/>
  <c r="Z53" i="30"/>
  <c r="FV53" i="30"/>
  <c r="CG53" i="30"/>
  <c r="EK53" i="30"/>
  <c r="FM82" i="30"/>
  <c r="PV53" i="30"/>
  <c r="IO53" i="30"/>
  <c r="IR53" i="30"/>
  <c r="BF53" i="30"/>
  <c r="NB53" i="30"/>
  <c r="NE82" i="30"/>
  <c r="BQ53" i="30"/>
  <c r="CJ53" i="30"/>
  <c r="GX53" i="30"/>
  <c r="EX53" i="30"/>
  <c r="NY82" i="30"/>
  <c r="RY53" i="30"/>
  <c r="MF53" i="30"/>
  <c r="OR53" i="30"/>
  <c r="QO53" i="30"/>
  <c r="HL53" i="30"/>
  <c r="CZ82" i="30"/>
  <c r="AS53" i="30"/>
  <c r="GL82" i="30"/>
  <c r="OI53" i="30"/>
  <c r="DM53" i="30"/>
  <c r="KO53" i="30"/>
  <c r="EY53" i="30"/>
  <c r="BJ53" i="30"/>
  <c r="EI53" i="30"/>
  <c r="IE82" i="30"/>
  <c r="KS53" i="30"/>
  <c r="HQ53" i="30"/>
  <c r="QF53" i="30"/>
  <c r="MZ53" i="30"/>
  <c r="JY53" i="30"/>
  <c r="LD53" i="30"/>
  <c r="FZ53" i="30"/>
  <c r="QG82" i="30"/>
  <c r="NX53" i="30"/>
  <c r="BB53" i="30"/>
  <c r="Q53" i="30"/>
  <c r="IZ53" i="30"/>
  <c r="DE82" i="30"/>
  <c r="DJ53" i="30"/>
  <c r="RR53" i="30"/>
  <c r="QB53" i="30"/>
  <c r="QB82" i="30"/>
  <c r="AY53" i="30"/>
  <c r="LV53" i="30"/>
  <c r="CY53" i="30"/>
  <c r="OP53" i="30"/>
  <c r="CO53" i="30"/>
  <c r="LP53" i="30"/>
  <c r="DY82" i="30"/>
  <c r="EN53" i="30"/>
  <c r="LG53" i="30"/>
  <c r="HO53" i="30"/>
  <c r="KT53" i="30"/>
  <c r="FU53" i="30"/>
  <c r="KI53" i="30"/>
  <c r="OS82" i="30"/>
  <c r="JD82" i="30"/>
  <c r="QG53" i="30"/>
  <c r="AE53" i="30"/>
  <c r="OG53" i="30"/>
  <c r="CF82" i="30"/>
  <c r="CS53" i="30"/>
  <c r="LI53" i="30"/>
  <c r="HC53" i="30"/>
  <c r="NR53" i="30"/>
  <c r="NS53" i="30"/>
  <c r="FB53" i="30"/>
  <c r="JW53" i="30"/>
  <c r="AZ53" i="30"/>
  <c r="GK53" i="30"/>
  <c r="AW53" i="30"/>
  <c r="S53" i="30"/>
  <c r="BS53" i="30"/>
  <c r="EM53" i="30"/>
  <c r="RK53" i="30"/>
  <c r="RF53" i="30"/>
  <c r="PX53" i="30"/>
  <c r="NJ82" i="30"/>
  <c r="RU82" i="30"/>
  <c r="AP53" i="30"/>
  <c r="ON53" i="30"/>
  <c r="LU53" i="30"/>
  <c r="PM82" i="30"/>
  <c r="ES53" i="30"/>
  <c r="LX53" i="30"/>
  <c r="PC53" i="30"/>
  <c r="OH53" i="30"/>
  <c r="I53" i="30"/>
  <c r="LJ53" i="30"/>
  <c r="MS53" i="30"/>
  <c r="DY53" i="30"/>
  <c r="OX53" i="30"/>
  <c r="MR53" i="30"/>
  <c r="KL53" i="30"/>
  <c r="QR53" i="30"/>
  <c r="HZ53" i="30"/>
  <c r="MZ82" i="30"/>
  <c r="PC82" i="30"/>
  <c r="PG53" i="30"/>
  <c r="CK82" i="30"/>
  <c r="J53" i="30"/>
  <c r="NY53" i="30"/>
  <c r="EN82" i="30"/>
  <c r="NG53" i="30"/>
  <c r="BC53" i="30"/>
  <c r="LN53" i="30"/>
  <c r="PM53" i="30"/>
  <c r="GA53" i="30"/>
  <c r="RD53" i="30"/>
  <c r="OT53" i="30"/>
  <c r="QL82" i="30"/>
  <c r="OD82" i="30"/>
  <c r="NW53" i="30"/>
  <c r="QI53" i="30"/>
  <c r="PE53" i="30"/>
  <c r="CA53" i="30"/>
  <c r="X53" i="30"/>
  <c r="HU82" i="30"/>
  <c r="KY53" i="30"/>
  <c r="JS82" i="30"/>
  <c r="ME53" i="30"/>
  <c r="NN53" i="30"/>
  <c r="GH53" i="30"/>
  <c r="FW53" i="30"/>
  <c r="AW82" i="30"/>
  <c r="KD53" i="30"/>
  <c r="KM82" i="30"/>
  <c r="QA53" i="30"/>
  <c r="IY53" i="30"/>
  <c r="IW53" i="30"/>
  <c r="NI53" i="30"/>
  <c r="JF53" i="30"/>
  <c r="GB82" i="30"/>
  <c r="PW82" i="30"/>
  <c r="RT53" i="30"/>
  <c r="FX53" i="30"/>
  <c r="OY53" i="30"/>
  <c r="CF53" i="30"/>
  <c r="O53" i="30"/>
  <c r="PH53" i="30"/>
  <c r="FC53" i="30"/>
  <c r="AM53" i="30"/>
  <c r="HD53" i="30"/>
  <c r="CI53" i="30"/>
  <c r="DQ53" i="30"/>
  <c r="GQ82" i="30"/>
  <c r="LF53" i="30"/>
  <c r="MN53" i="30"/>
  <c r="IN53" i="30"/>
  <c r="DP53" i="30"/>
  <c r="RA53" i="30"/>
  <c r="LL53" i="30"/>
  <c r="AC53" i="30"/>
  <c r="HV53" i="30"/>
  <c r="JN53" i="30"/>
  <c r="QQ53" i="30"/>
  <c r="JX82" i="30"/>
  <c r="KR53" i="30"/>
  <c r="LH53" i="30"/>
  <c r="DI53" i="30"/>
  <c r="MP82" i="30"/>
  <c r="BW53" i="30"/>
  <c r="HI53" i="30"/>
  <c r="RP82" i="30"/>
  <c r="RZ53" i="30"/>
  <c r="IM53" i="30"/>
  <c r="CC53" i="30"/>
  <c r="LC53" i="30"/>
  <c r="L53" i="30"/>
  <c r="AF53" i="30"/>
  <c r="OU53" i="30"/>
  <c r="IK53" i="30"/>
  <c r="GG82" i="30"/>
  <c r="CL53" i="30"/>
  <c r="KQ53" i="30"/>
  <c r="ED53" i="30"/>
  <c r="KC82" i="30"/>
  <c r="EU53" i="30"/>
  <c r="EO53" i="30"/>
  <c r="GY53" i="30"/>
  <c r="RS53" i="30"/>
  <c r="DB53" i="30"/>
  <c r="MP53" i="30"/>
  <c r="GQ53" i="30"/>
  <c r="MW53" i="30"/>
  <c r="QN53" i="30"/>
  <c r="RM53" i="30"/>
  <c r="PR82" i="30"/>
  <c r="JS53" i="30"/>
  <c r="CB53" i="30"/>
  <c r="KC53" i="30"/>
  <c r="HP53" i="30"/>
  <c r="EQ53" i="30"/>
  <c r="OB53" i="30"/>
  <c r="JE53" i="30"/>
  <c r="AU53" i="30"/>
  <c r="JR53" i="30"/>
  <c r="F53" i="30"/>
  <c r="FE53" i="30"/>
  <c r="OI82" i="30"/>
  <c r="IU53" i="30"/>
  <c r="EV53" i="30"/>
  <c r="JA53" i="30"/>
  <c r="NU53" i="30"/>
  <c r="KR82" i="30"/>
  <c r="HN53" i="30"/>
  <c r="AH53" i="30"/>
  <c r="HX53" i="30"/>
  <c r="KM53" i="30"/>
  <c r="NV53" i="30"/>
  <c r="BY53" i="30"/>
  <c r="OW53" i="30"/>
  <c r="DU53" i="30"/>
  <c r="HM53" i="30"/>
  <c r="GP53" i="30"/>
  <c r="DH53" i="30"/>
  <c r="AN53" i="30"/>
  <c r="AR82" i="30"/>
  <c r="HB53" i="30"/>
  <c r="JM53" i="30"/>
  <c r="GJ53" i="30"/>
  <c r="IY82" i="30"/>
  <c r="FW82" i="30"/>
  <c r="GE53" i="30"/>
  <c r="LL82" i="30"/>
  <c r="BK53" i="30"/>
  <c r="NC53" i="30"/>
  <c r="LW53" i="30"/>
  <c r="QS53" i="30"/>
  <c r="CW53" i="30"/>
  <c r="W53" i="30"/>
  <c r="DO53" i="30"/>
  <c r="QW53" i="30"/>
  <c r="KE53" i="30"/>
  <c r="FR53" i="30"/>
  <c r="NA53" i="30"/>
  <c r="HG53" i="30"/>
  <c r="AL53" i="30"/>
  <c r="LO53" i="30"/>
  <c r="MQ53" i="30"/>
  <c r="IS53" i="30"/>
  <c r="D53" i="30"/>
  <c r="LS53" i="30"/>
  <c r="LZ53" i="30"/>
  <c r="CQ53" i="30"/>
  <c r="DL53" i="30"/>
  <c r="HS53" i="30"/>
  <c r="QJ53" i="30"/>
  <c r="IQ53" i="30"/>
  <c r="GI53" i="30"/>
  <c r="BQ82" i="30"/>
  <c r="HY53" i="30"/>
  <c r="JH53" i="30"/>
  <c r="KA53" i="30"/>
  <c r="LK53" i="30"/>
  <c r="QP53" i="30"/>
  <c r="RK82" i="30"/>
  <c r="OC53" i="30"/>
  <c r="P53" i="30"/>
  <c r="GR53" i="30"/>
  <c r="HU53" i="30"/>
  <c r="MA82" i="30"/>
  <c r="FK53" i="30"/>
  <c r="OE53" i="30"/>
  <c r="DW53" i="30"/>
  <c r="JI82" i="30"/>
  <c r="BN53" i="30"/>
  <c r="ID53" i="30"/>
  <c r="EC53" i="30"/>
  <c r="FL53" i="30"/>
  <c r="LM53" i="30"/>
  <c r="MF82" i="30"/>
  <c r="QT53" i="30"/>
  <c r="BR53" i="30"/>
  <c r="RZ82" i="30"/>
  <c r="NK53" i="30"/>
  <c r="NO53" i="30"/>
  <c r="MD53" i="30"/>
  <c r="T53" i="30"/>
  <c r="BD53" i="30"/>
  <c r="MY53" i="30"/>
  <c r="IJ82" i="30"/>
  <c r="KZ53" i="30"/>
  <c r="GM53" i="30"/>
  <c r="PL53" i="30"/>
  <c r="GO53" i="30"/>
  <c r="KF53" i="30"/>
  <c r="GB53" i="30"/>
  <c r="CE53" i="30"/>
  <c r="OA53" i="30"/>
  <c r="FT53" i="30"/>
  <c r="HJ53" i="30"/>
  <c r="NF53" i="30"/>
  <c r="RB53" i="30"/>
  <c r="IG53" i="30"/>
  <c r="LY53" i="30"/>
  <c r="OS53" i="30"/>
  <c r="ES82" i="30"/>
  <c r="NZ53" i="30"/>
  <c r="LB53" i="30"/>
  <c r="IT53" i="30"/>
  <c r="AK53" i="30"/>
  <c r="ER53" i="30"/>
  <c r="IP53" i="30"/>
  <c r="NH53" i="30"/>
  <c r="RI53" i="30"/>
  <c r="NQ53" i="30"/>
  <c r="PT53" i="30"/>
  <c r="QZ53" i="30"/>
  <c r="IV53" i="30"/>
  <c r="CA82" i="30"/>
  <c r="PA53" i="30"/>
  <c r="EX82" i="30"/>
  <c r="MX53" i="30"/>
  <c r="HR53" i="30"/>
  <c r="BB82" i="30"/>
  <c r="GZ53" i="30"/>
  <c r="FQ53" i="30"/>
  <c r="MU82" i="30"/>
  <c r="DF53" i="30"/>
  <c r="DE53" i="30"/>
  <c r="GV53" i="30"/>
  <c r="MH53" i="30"/>
  <c r="LQ53" i="30"/>
  <c r="CM53" i="30"/>
  <c r="KP53" i="30"/>
  <c r="FH82" i="30"/>
  <c r="FA53" i="30"/>
  <c r="LG82" i="30"/>
  <c r="EI82" i="30"/>
  <c r="JQ53" i="30"/>
  <c r="BG82" i="30"/>
  <c r="PS53" i="30"/>
  <c r="KX53" i="30"/>
  <c r="LQ82" i="30"/>
  <c r="U53" i="30"/>
  <c r="HH53" i="30"/>
  <c r="PZ53" i="30"/>
  <c r="MV53" i="30"/>
  <c r="OO53" i="30"/>
  <c r="GL53" i="30"/>
  <c r="KN53" i="30"/>
  <c r="K53" i="30"/>
  <c r="BG53" i="30"/>
  <c r="CX53" i="30"/>
  <c r="EP53" i="30"/>
  <c r="QL53" i="30"/>
  <c r="AA53" i="30"/>
  <c r="NO82" i="30"/>
  <c r="QH53" i="30"/>
  <c r="CP53" i="30"/>
  <c r="QC53" i="30"/>
  <c r="RC53" i="30"/>
  <c r="AB53" i="30"/>
  <c r="JG53" i="30"/>
  <c r="IH53" i="30"/>
  <c r="PW53" i="30"/>
  <c r="NP53" i="30"/>
  <c r="DT82" i="30"/>
  <c r="HA53" i="30"/>
  <c r="JC53" i="30"/>
  <c r="PJ53" i="30"/>
  <c r="KH82" i="30"/>
  <c r="R53" i="30"/>
  <c r="AT53" i="30"/>
  <c r="CD53" i="30"/>
  <c r="FC82" i="30"/>
  <c r="QD53" i="30"/>
  <c r="AR53" i="30"/>
  <c r="JU53" i="30"/>
  <c r="HK53" i="30"/>
  <c r="PR53" i="30"/>
  <c r="EZ53" i="30"/>
  <c r="RU53" i="30"/>
  <c r="EF53" i="30"/>
  <c r="MK82" i="30"/>
  <c r="DD53" i="30"/>
  <c r="JL53" i="30"/>
  <c r="MG53" i="30"/>
  <c r="CV53" i="30"/>
  <c r="KW82" i="30"/>
  <c r="IE53" i="30"/>
  <c r="GW53" i="30"/>
  <c r="RV53" i="30"/>
  <c r="DN53" i="30"/>
  <c r="FO53" i="30"/>
  <c r="H53" i="30"/>
  <c r="RX53" i="30"/>
  <c r="EJ53" i="30"/>
  <c r="JP53" i="30"/>
  <c r="HT53" i="30"/>
  <c r="V53" i="30"/>
  <c r="DJ82" i="30"/>
  <c r="BO53" i="30"/>
  <c r="RN53" i="30"/>
  <c r="IA53" i="30"/>
  <c r="DZ53" i="30"/>
  <c r="MK53" i="30"/>
  <c r="MJ53" i="30"/>
  <c r="OF53" i="30"/>
  <c r="EE53" i="30"/>
  <c r="GC53" i="30"/>
  <c r="PH82" i="30"/>
  <c r="QV82" i="30"/>
  <c r="QX53" i="30"/>
  <c r="HW53" i="30"/>
  <c r="BV82" i="30"/>
  <c r="DK53" i="30"/>
  <c r="LE53" i="30"/>
  <c r="HE53" i="30"/>
  <c r="FJ53" i="30"/>
  <c r="JZ53" i="30"/>
  <c r="FY53" i="30"/>
  <c r="HF53" i="30"/>
  <c r="JJ53" i="30"/>
  <c r="CR53" i="30"/>
  <c r="OJ53" i="30"/>
  <c r="EG53" i="30"/>
  <c r="FS53" i="30"/>
  <c r="RJ53" i="30"/>
  <c r="ND53" i="30"/>
  <c r="ON82" i="30"/>
  <c r="RP53" i="30"/>
  <c r="RQ53" i="30"/>
  <c r="IC53" i="30"/>
  <c r="BA53" i="30"/>
  <c r="EW53" i="30"/>
  <c r="DR53" i="30"/>
  <c r="FP53" i="30"/>
  <c r="DO82" i="30"/>
  <c r="HA82" i="30"/>
  <c r="PD53" i="30"/>
  <c r="PB53" i="30"/>
  <c r="EL53" i="30"/>
  <c r="JN82" i="30"/>
  <c r="IX53" i="30"/>
  <c r="KB53" i="30"/>
  <c r="JK53" i="30"/>
  <c r="RF82" i="30"/>
  <c r="PI53" i="30"/>
  <c r="KV53" i="30"/>
  <c r="II53" i="30"/>
  <c r="BM53" i="30"/>
  <c r="JX53" i="30"/>
  <c r="QK53" i="30"/>
  <c r="DX53" i="30"/>
  <c r="FM53" i="30"/>
  <c r="RO53" i="30"/>
  <c r="G53" i="30"/>
  <c r="FH53" i="30"/>
  <c r="JV53" i="30"/>
  <c r="QU53" i="30"/>
  <c r="LR53" i="30"/>
  <c r="AX53" i="30"/>
  <c r="AJ53" i="30"/>
  <c r="HP82" i="30"/>
  <c r="SA53" i="30"/>
  <c r="FD53" i="30"/>
  <c r="OV53" i="30"/>
  <c r="NJ53" i="30"/>
  <c r="BZ53" i="30"/>
  <c r="NT53" i="30"/>
  <c r="RL53" i="30"/>
  <c r="DG53" i="30"/>
  <c r="ED82" i="30"/>
  <c r="BL53" i="30"/>
  <c r="RH53" i="30"/>
  <c r="PF53" i="30"/>
  <c r="MB53" i="30"/>
  <c r="HZ82" i="30"/>
  <c r="DC53" i="30"/>
  <c r="PO53" i="30"/>
  <c r="M53" i="30"/>
  <c r="RA82" i="30"/>
  <c r="FR82" i="30"/>
  <c r="MT53" i="30"/>
  <c r="MO53" i="30"/>
  <c r="PK53" i="30"/>
  <c r="KJ53" i="30"/>
  <c r="FG53" i="30"/>
  <c r="CU82" i="30"/>
  <c r="PU53" i="30"/>
  <c r="N53" i="30"/>
  <c r="BV53" i="30"/>
  <c r="LV82" i="30"/>
  <c r="NE53" i="30"/>
  <c r="LB82" i="30"/>
  <c r="GU53" i="30"/>
  <c r="KH53" i="30"/>
  <c r="BE53" i="30"/>
  <c r="DV53" i="30"/>
  <c r="OZ53" i="30"/>
  <c r="RA86" i="38"/>
  <c r="OS86" i="38"/>
  <c r="MK86" i="38"/>
  <c r="KC86" i="38"/>
  <c r="HU86" i="38"/>
  <c r="FM86" i="38"/>
  <c r="DE86" i="38"/>
  <c r="AW86" i="38"/>
  <c r="OX86" i="38"/>
  <c r="NY86" i="38"/>
  <c r="KR86" i="38"/>
  <c r="JS86" i="38"/>
  <c r="GL86" i="38"/>
  <c r="CF86" i="38"/>
  <c r="RF86" i="38"/>
  <c r="QG86" i="38"/>
  <c r="MZ86" i="38"/>
  <c r="MA86" i="38"/>
  <c r="IT86" i="38"/>
  <c r="EN86" i="38"/>
  <c r="BG86" i="38"/>
  <c r="PH86" i="38"/>
  <c r="OI86" i="38"/>
  <c r="LB86" i="38"/>
  <c r="GV86" i="38"/>
  <c r="DO86" i="38"/>
  <c r="CP86" i="38"/>
  <c r="RP86" i="38"/>
  <c r="QQ86" i="38"/>
  <c r="NJ86" i="38"/>
  <c r="JD86" i="38"/>
  <c r="FW86" i="38"/>
  <c r="EX86" i="38"/>
  <c r="BQ86" i="38"/>
  <c r="AR86" i="38"/>
  <c r="PR86" i="38"/>
  <c r="LL86" i="38"/>
  <c r="IE86" i="38"/>
  <c r="HF86" i="38"/>
  <c r="DY86" i="38"/>
  <c r="CZ86" i="38"/>
  <c r="G86" i="38"/>
  <c r="RZ86" i="38"/>
  <c r="NT86" i="38"/>
  <c r="KM86" i="38"/>
  <c r="JN86" i="38"/>
  <c r="GG86" i="38"/>
  <c r="FH86" i="38"/>
  <c r="CA86" i="38"/>
  <c r="F86" i="38"/>
  <c r="QB86" i="38"/>
  <c r="MU86" i="38"/>
  <c r="LV86" i="38"/>
  <c r="IO86" i="38"/>
  <c r="HP86" i="38"/>
  <c r="EI86" i="38"/>
  <c r="BB86" i="38"/>
  <c r="PC86" i="38"/>
  <c r="OD86" i="38"/>
  <c r="KW86" i="38"/>
  <c r="JX86" i="38"/>
  <c r="GQ86" i="38"/>
  <c r="DJ86" i="38"/>
  <c r="CK86" i="38"/>
  <c r="RK86" i="38"/>
  <c r="QL86" i="38"/>
  <c r="NE86" i="38"/>
  <c r="MF86" i="38"/>
  <c r="IY86" i="38"/>
  <c r="FR86" i="38"/>
  <c r="ES86" i="38"/>
  <c r="BL86" i="38"/>
  <c r="RU86" i="38"/>
  <c r="QV86" i="38"/>
  <c r="NO86" i="38"/>
  <c r="KH86" i="38"/>
  <c r="JI86" i="38"/>
  <c r="GB86" i="38"/>
  <c r="FC86" i="38"/>
  <c r="BV86" i="38"/>
  <c r="MP86" i="38"/>
  <c r="DT86" i="38"/>
  <c r="PW86" i="38"/>
  <c r="HA86" i="38"/>
  <c r="ED86" i="38"/>
  <c r="HZ86" i="38"/>
  <c r="HK86" i="38"/>
  <c r="LG86" i="38"/>
  <c r="ON86" i="38"/>
  <c r="IJ86" i="38"/>
  <c r="LQ86" i="38"/>
  <c r="CU86" i="38"/>
  <c r="PM86" i="38"/>
  <c r="RR57" i="38"/>
  <c r="RF57" i="38"/>
  <c r="QT57" i="38"/>
  <c r="QH57" i="38"/>
  <c r="PV57" i="38"/>
  <c r="PJ57" i="38"/>
  <c r="OX57" i="38"/>
  <c r="OL57" i="38"/>
  <c r="NZ57" i="38"/>
  <c r="NN57" i="38"/>
  <c r="NB57" i="38"/>
  <c r="MP57" i="38"/>
  <c r="MD57" i="38"/>
  <c r="LR57" i="38"/>
  <c r="LF57" i="38"/>
  <c r="KT57" i="38"/>
  <c r="KH57" i="38"/>
  <c r="JV57" i="38"/>
  <c r="JJ57" i="38"/>
  <c r="IX57" i="38"/>
  <c r="IL57" i="38"/>
  <c r="HZ57" i="38"/>
  <c r="HN57" i="38"/>
  <c r="HB57" i="38"/>
  <c r="GP57" i="38"/>
  <c r="GD57" i="38"/>
  <c r="FR57" i="38"/>
  <c r="FF57" i="38"/>
  <c r="ET57" i="38"/>
  <c r="EH57" i="38"/>
  <c r="DV57" i="38"/>
  <c r="RY57" i="38"/>
  <c r="RM57" i="38"/>
  <c r="RA57" i="38"/>
  <c r="QO57" i="38"/>
  <c r="QC57" i="38"/>
  <c r="PQ57" i="38"/>
  <c r="PE57" i="38"/>
  <c r="OS57" i="38"/>
  <c r="OG57" i="38"/>
  <c r="NU57" i="38"/>
  <c r="NI57" i="38"/>
  <c r="MW57" i="38"/>
  <c r="MK57" i="38"/>
  <c r="LY57" i="38"/>
  <c r="LM57" i="38"/>
  <c r="LA57" i="38"/>
  <c r="KO57" i="38"/>
  <c r="KC57" i="38"/>
  <c r="JQ57" i="38"/>
  <c r="JE57" i="38"/>
  <c r="IS57" i="38"/>
  <c r="IG57" i="38"/>
  <c r="HU57" i="38"/>
  <c r="HI57" i="38"/>
  <c r="GW57" i="38"/>
  <c r="GK57" i="38"/>
  <c r="FY57" i="38"/>
  <c r="FM57" i="38"/>
  <c r="FA57" i="38"/>
  <c r="EO57" i="38"/>
  <c r="EC57" i="38"/>
  <c r="DQ57" i="38"/>
  <c r="DE57" i="38"/>
  <c r="CS57" i="38"/>
  <c r="CG57" i="38"/>
  <c r="BU57" i="38"/>
  <c r="BI57" i="38"/>
  <c r="AW57" i="38"/>
  <c r="AK57" i="38"/>
  <c r="Y57" i="38"/>
  <c r="M57" i="38"/>
  <c r="RU57" i="38"/>
  <c r="RG57" i="38"/>
  <c r="QR57" i="38"/>
  <c r="QD57" i="38"/>
  <c r="PO57" i="38"/>
  <c r="PA57" i="38"/>
  <c r="OM57" i="38"/>
  <c r="NX57" i="38"/>
  <c r="NJ57" i="38"/>
  <c r="MU57" i="38"/>
  <c r="MG57" i="38"/>
  <c r="LS57" i="38"/>
  <c r="LD57" i="38"/>
  <c r="KP57" i="38"/>
  <c r="KA57" i="38"/>
  <c r="JM57" i="38"/>
  <c r="IY57" i="38"/>
  <c r="IJ57" i="38"/>
  <c r="HV57" i="38"/>
  <c r="HG57" i="38"/>
  <c r="GS57" i="38"/>
  <c r="GE57" i="38"/>
  <c r="FP57" i="38"/>
  <c r="FB57" i="38"/>
  <c r="EM57" i="38"/>
  <c r="DY57" i="38"/>
  <c r="DK57" i="38"/>
  <c r="CX57" i="38"/>
  <c r="CK57" i="38"/>
  <c r="BX57" i="38"/>
  <c r="BK57" i="38"/>
  <c r="AX57" i="38"/>
  <c r="AJ57" i="38"/>
  <c r="W57" i="38"/>
  <c r="J57" i="38"/>
  <c r="RT57" i="38"/>
  <c r="RE57" i="38"/>
  <c r="QQ57" i="38"/>
  <c r="QB57" i="38"/>
  <c r="PN57" i="38"/>
  <c r="OZ57" i="38"/>
  <c r="OK57" i="38"/>
  <c r="NW57" i="38"/>
  <c r="NH57" i="38"/>
  <c r="MT57" i="38"/>
  <c r="MF57" i="38"/>
  <c r="LQ57" i="38"/>
  <c r="LC57" i="38"/>
  <c r="KN57" i="38"/>
  <c r="JZ57" i="38"/>
  <c r="JL57" i="38"/>
  <c r="IW57" i="38"/>
  <c r="II57" i="38"/>
  <c r="HT57" i="38"/>
  <c r="HF57" i="38"/>
  <c r="GR57" i="38"/>
  <c r="GC57" i="38"/>
  <c r="FO57" i="38"/>
  <c r="EZ57" i="38"/>
  <c r="EL57" i="38"/>
  <c r="DX57" i="38"/>
  <c r="DJ57" i="38"/>
  <c r="CW57" i="38"/>
  <c r="CJ57" i="38"/>
  <c r="BW57" i="38"/>
  <c r="BJ57" i="38"/>
  <c r="AV57" i="38"/>
  <c r="AI57" i="38"/>
  <c r="V57" i="38"/>
  <c r="I57" i="38"/>
  <c r="RS57" i="38"/>
  <c r="RD57" i="38"/>
  <c r="QP57" i="38"/>
  <c r="QA57" i="38"/>
  <c r="PM57" i="38"/>
  <c r="OY57" i="38"/>
  <c r="OJ57" i="38"/>
  <c r="NV57" i="38"/>
  <c r="NG57" i="38"/>
  <c r="MS57" i="38"/>
  <c r="ME57" i="38"/>
  <c r="LP57" i="38"/>
  <c r="LB57" i="38"/>
  <c r="KM57" i="38"/>
  <c r="JY57" i="38"/>
  <c r="JK57" i="38"/>
  <c r="IV57" i="38"/>
  <c r="IH57" i="38"/>
  <c r="HS57" i="38"/>
  <c r="HE57" i="38"/>
  <c r="GQ57" i="38"/>
  <c r="GB57" i="38"/>
  <c r="FN57" i="38"/>
  <c r="EY57" i="38"/>
  <c r="EK57" i="38"/>
  <c r="DW57" i="38"/>
  <c r="DI57" i="38"/>
  <c r="CV57" i="38"/>
  <c r="CI57" i="38"/>
  <c r="BV57" i="38"/>
  <c r="BH57" i="38"/>
  <c r="AU57" i="38"/>
  <c r="AH57" i="38"/>
  <c r="U57" i="38"/>
  <c r="H57" i="38"/>
  <c r="RP57" i="38"/>
  <c r="RB57" i="38"/>
  <c r="QM57" i="38"/>
  <c r="PY57" i="38"/>
  <c r="PK57" i="38"/>
  <c r="OV57" i="38"/>
  <c r="OH57" i="38"/>
  <c r="NS57" i="38"/>
  <c r="NE57" i="38"/>
  <c r="MQ57" i="38"/>
  <c r="MB57" i="38"/>
  <c r="LN57" i="38"/>
  <c r="KY57" i="38"/>
  <c r="KK57" i="38"/>
  <c r="JW57" i="38"/>
  <c r="JH57" i="38"/>
  <c r="IT57" i="38"/>
  <c r="IE57" i="38"/>
  <c r="HQ57" i="38"/>
  <c r="HC57" i="38"/>
  <c r="GN57" i="38"/>
  <c r="FZ57" i="38"/>
  <c r="FK57" i="38"/>
  <c r="EW57" i="38"/>
  <c r="EI57" i="38"/>
  <c r="DT57" i="38"/>
  <c r="DG57" i="38"/>
  <c r="CT57" i="38"/>
  <c r="CF57" i="38"/>
  <c r="BS57" i="38"/>
  <c r="BF57" i="38"/>
  <c r="AS57" i="38"/>
  <c r="AF57" i="38"/>
  <c r="S57" i="38"/>
  <c r="F57" i="38"/>
  <c r="RO57" i="38"/>
  <c r="QZ57" i="38"/>
  <c r="QL57" i="38"/>
  <c r="PX57" i="38"/>
  <c r="PI57" i="38"/>
  <c r="OU57" i="38"/>
  <c r="OF57" i="38"/>
  <c r="NR57" i="38"/>
  <c r="ND57" i="38"/>
  <c r="MO57" i="38"/>
  <c r="MA57" i="38"/>
  <c r="LL57" i="38"/>
  <c r="KX57" i="38"/>
  <c r="KJ57" i="38"/>
  <c r="JU57" i="38"/>
  <c r="JG57" i="38"/>
  <c r="IR57" i="38"/>
  <c r="ID57" i="38"/>
  <c r="HP57" i="38"/>
  <c r="HA57" i="38"/>
  <c r="GM57" i="38"/>
  <c r="FX57" i="38"/>
  <c r="FJ57" i="38"/>
  <c r="EV57" i="38"/>
  <c r="EG57" i="38"/>
  <c r="DS57" i="38"/>
  <c r="DF57" i="38"/>
  <c r="CR57" i="38"/>
  <c r="CE57" i="38"/>
  <c r="BR57" i="38"/>
  <c r="BE57" i="38"/>
  <c r="AR57" i="38"/>
  <c r="AE57" i="38"/>
  <c r="R57" i="38"/>
  <c r="E57" i="38"/>
  <c r="RN57" i="38"/>
  <c r="QY57" i="38"/>
  <c r="QK57" i="38"/>
  <c r="PW57" i="38"/>
  <c r="PH57" i="38"/>
  <c r="OT57" i="38"/>
  <c r="OE57" i="38"/>
  <c r="NQ57" i="38"/>
  <c r="NC57" i="38"/>
  <c r="MN57" i="38"/>
  <c r="LZ57" i="38"/>
  <c r="LK57" i="38"/>
  <c r="KW57" i="38"/>
  <c r="KI57" i="38"/>
  <c r="JT57" i="38"/>
  <c r="JF57" i="38"/>
  <c r="IQ57" i="38"/>
  <c r="IC57" i="38"/>
  <c r="HO57" i="38"/>
  <c r="GZ57" i="38"/>
  <c r="GL57" i="38"/>
  <c r="FW57" i="38"/>
  <c r="FI57" i="38"/>
  <c r="EU57" i="38"/>
  <c r="EF57" i="38"/>
  <c r="DR57" i="38"/>
  <c r="DD57" i="38"/>
  <c r="CQ57" i="38"/>
  <c r="CD57" i="38"/>
  <c r="BQ57" i="38"/>
  <c r="BD57" i="38"/>
  <c r="AQ57" i="38"/>
  <c r="AD57" i="38"/>
  <c r="Q57" i="38"/>
  <c r="D57" i="38"/>
  <c r="SA57" i="38"/>
  <c r="RL57" i="38"/>
  <c r="QX57" i="38"/>
  <c r="QJ57" i="38"/>
  <c r="PU57" i="38"/>
  <c r="PG57" i="38"/>
  <c r="OR57" i="38"/>
  <c r="OD57" i="38"/>
  <c r="NP57" i="38"/>
  <c r="NA57" i="38"/>
  <c r="MM57" i="38"/>
  <c r="LX57" i="38"/>
  <c r="LJ57" i="38"/>
  <c r="KV57" i="38"/>
  <c r="KG57" i="38"/>
  <c r="JS57" i="38"/>
  <c r="JD57" i="38"/>
  <c r="IP57" i="38"/>
  <c r="IB57" i="38"/>
  <c r="HM57" i="38"/>
  <c r="GY57" i="38"/>
  <c r="GJ57" i="38"/>
  <c r="FV57" i="38"/>
  <c r="FH57" i="38"/>
  <c r="ES57" i="38"/>
  <c r="EE57" i="38"/>
  <c r="DP57" i="38"/>
  <c r="DC57" i="38"/>
  <c r="CP57" i="38"/>
  <c r="CC57" i="38"/>
  <c r="BP57" i="38"/>
  <c r="BC57" i="38"/>
  <c r="AP57" i="38"/>
  <c r="AC57" i="38"/>
  <c r="P57" i="38"/>
  <c r="RZ57" i="38"/>
  <c r="RK57" i="38"/>
  <c r="QW57" i="38"/>
  <c r="QI57" i="38"/>
  <c r="PT57" i="38"/>
  <c r="PF57" i="38"/>
  <c r="OQ57" i="38"/>
  <c r="OC57" i="38"/>
  <c r="NO57" i="38"/>
  <c r="MZ57" i="38"/>
  <c r="ML57" i="38"/>
  <c r="LW57" i="38"/>
  <c r="LI57" i="38"/>
  <c r="KU57" i="38"/>
  <c r="KF57" i="38"/>
  <c r="JR57" i="38"/>
  <c r="JC57" i="38"/>
  <c r="IO57" i="38"/>
  <c r="IA57" i="38"/>
  <c r="HL57" i="38"/>
  <c r="GX57" i="38"/>
  <c r="GI57" i="38"/>
  <c r="FU57" i="38"/>
  <c r="FG57" i="38"/>
  <c r="ER57" i="38"/>
  <c r="ED57" i="38"/>
  <c r="DO57" i="38"/>
  <c r="DB57" i="38"/>
  <c r="CO57" i="38"/>
  <c r="CB57" i="38"/>
  <c r="BO57" i="38"/>
  <c r="BB57" i="38"/>
  <c r="AO57" i="38"/>
  <c r="AB57" i="38"/>
  <c r="O57" i="38"/>
  <c r="RX57" i="38"/>
  <c r="RJ57" i="38"/>
  <c r="QV57" i="38"/>
  <c r="QG57" i="38"/>
  <c r="PS57" i="38"/>
  <c r="PD57" i="38"/>
  <c r="OP57" i="38"/>
  <c r="OB57" i="38"/>
  <c r="NM57" i="38"/>
  <c r="MY57" i="38"/>
  <c r="MJ57" i="38"/>
  <c r="LV57" i="38"/>
  <c r="LH57" i="38"/>
  <c r="KS57" i="38"/>
  <c r="KE57" i="38"/>
  <c r="JP57" i="38"/>
  <c r="JB57" i="38"/>
  <c r="IN57" i="38"/>
  <c r="HY57" i="38"/>
  <c r="HK57" i="38"/>
  <c r="GV57" i="38"/>
  <c r="GH57" i="38"/>
  <c r="FT57" i="38"/>
  <c r="FE57" i="38"/>
  <c r="EQ57" i="38"/>
  <c r="EB57" i="38"/>
  <c r="DN57" i="38"/>
  <c r="DA57" i="38"/>
  <c r="CN57" i="38"/>
  <c r="CA57" i="38"/>
  <c r="BN57" i="38"/>
  <c r="BA57" i="38"/>
  <c r="AN57" i="38"/>
  <c r="AA57" i="38"/>
  <c r="N57" i="38"/>
  <c r="RW57" i="38"/>
  <c r="RI57" i="38"/>
  <c r="QU57" i="38"/>
  <c r="QF57" i="38"/>
  <c r="PR57" i="38"/>
  <c r="PC57" i="38"/>
  <c r="OO57" i="38"/>
  <c r="OA57" i="38"/>
  <c r="NL57" i="38"/>
  <c r="MX57" i="38"/>
  <c r="MI57" i="38"/>
  <c r="LU57" i="38"/>
  <c r="LG57" i="38"/>
  <c r="KR57" i="38"/>
  <c r="KD57" i="38"/>
  <c r="JO57" i="38"/>
  <c r="JA57" i="38"/>
  <c r="IM57" i="38"/>
  <c r="HX57" i="38"/>
  <c r="HJ57" i="38"/>
  <c r="GU57" i="38"/>
  <c r="GG57" i="38"/>
  <c r="FS57" i="38"/>
  <c r="FD57" i="38"/>
  <c r="EP57" i="38"/>
  <c r="EA57" i="38"/>
  <c r="DM57" i="38"/>
  <c r="CZ57" i="38"/>
  <c r="CM57" i="38"/>
  <c r="BZ57" i="38"/>
  <c r="BM57" i="38"/>
  <c r="AZ57" i="38"/>
  <c r="AM57" i="38"/>
  <c r="Z57" i="38"/>
  <c r="L57" i="38"/>
  <c r="PP57" i="38"/>
  <c r="MH57" i="38"/>
  <c r="IZ57" i="38"/>
  <c r="FQ57" i="38"/>
  <c r="CL57" i="38"/>
  <c r="K57" i="38"/>
  <c r="PL57" i="38"/>
  <c r="MC57" i="38"/>
  <c r="IU57" i="38"/>
  <c r="FL57" i="38"/>
  <c r="CH57" i="38"/>
  <c r="G57" i="38"/>
  <c r="PB57" i="38"/>
  <c r="LT57" i="38"/>
  <c r="IK57" i="38"/>
  <c r="FC57" i="38"/>
  <c r="BY57" i="38"/>
  <c r="OW57" i="38"/>
  <c r="LO57" i="38"/>
  <c r="IF57" i="38"/>
  <c r="EX57" i="38"/>
  <c r="BT57" i="38"/>
  <c r="RV57" i="38"/>
  <c r="ON57" i="38"/>
  <c r="LE57" i="38"/>
  <c r="HW57" i="38"/>
  <c r="EN57" i="38"/>
  <c r="BL57" i="38"/>
  <c r="RQ57" i="38"/>
  <c r="OI57" i="38"/>
  <c r="KZ57" i="38"/>
  <c r="HR57" i="38"/>
  <c r="EJ57" i="38"/>
  <c r="BG57" i="38"/>
  <c r="RH57" i="38"/>
  <c r="NY57" i="38"/>
  <c r="KQ57" i="38"/>
  <c r="HH57" i="38"/>
  <c r="DZ57" i="38"/>
  <c r="AY57" i="38"/>
  <c r="RC57" i="38"/>
  <c r="NT57" i="38"/>
  <c r="KL57" i="38"/>
  <c r="HD57" i="38"/>
  <c r="DU57" i="38"/>
  <c r="AT57" i="38"/>
  <c r="QS57" i="38"/>
  <c r="NK57" i="38"/>
  <c r="KB57" i="38"/>
  <c r="GT57" i="38"/>
  <c r="DL57" i="38"/>
  <c r="AL57" i="38"/>
  <c r="QN57" i="38"/>
  <c r="NF57" i="38"/>
  <c r="JX57" i="38"/>
  <c r="GO57" i="38"/>
  <c r="DH57" i="38"/>
  <c r="AG57" i="38"/>
  <c r="QE57" i="38"/>
  <c r="MV57" i="38"/>
  <c r="JN57" i="38"/>
  <c r="GF57" i="38"/>
  <c r="CY57" i="38"/>
  <c r="X57" i="38"/>
  <c r="T57" i="38"/>
  <c r="PZ57" i="38"/>
  <c r="MR57" i="38"/>
  <c r="JI57" i="38"/>
  <c r="GA57" i="38"/>
  <c r="CU57" i="38"/>
  <c r="AC57" i="30"/>
  <c r="PV57" i="30"/>
  <c r="C60" i="28"/>
  <c r="P106" i="20"/>
  <c r="S106" i="20"/>
  <c r="C24" i="38" s="1"/>
  <c r="P60" i="20"/>
  <c r="P65" i="20" s="1"/>
  <c r="Q48" i="29"/>
  <c r="S27" i="29"/>
  <c r="K50" i="29"/>
  <c r="Q53" i="29"/>
  <c r="K16" i="29"/>
  <c r="S40" i="29"/>
  <c r="U18" i="29"/>
  <c r="S58" i="29"/>
  <c r="M37" i="29"/>
  <c r="S15" i="29"/>
  <c r="Q45" i="29"/>
  <c r="Q54" i="29"/>
  <c r="K52" i="29"/>
  <c r="U36" i="29"/>
  <c r="S43" i="29"/>
  <c r="Q17" i="29"/>
  <c r="S44" i="29"/>
  <c r="M56" i="29"/>
  <c r="AS10" i="14"/>
  <c r="Y10" i="14"/>
  <c r="K35" i="29"/>
  <c r="U9" i="29"/>
  <c r="U8" i="29"/>
  <c r="V106" i="20"/>
  <c r="C24" i="28" s="1"/>
  <c r="O14" i="15"/>
  <c r="O22" i="15" s="1"/>
  <c r="O23" i="15" s="1"/>
  <c r="Y14" i="15"/>
  <c r="Y22" i="15" s="1"/>
  <c r="Y23" i="15" s="1"/>
  <c r="E15" i="1" s="1"/>
  <c r="O39" i="14"/>
  <c r="O45" i="14" s="1"/>
  <c r="Y39" i="14"/>
  <c r="Y45" i="14" s="1"/>
  <c r="O59" i="14"/>
  <c r="O64" i="14" s="1"/>
  <c r="Y59" i="14"/>
  <c r="Y64" i="14" s="1"/>
  <c r="AD19" i="14"/>
  <c r="Y19" i="14"/>
  <c r="AD49" i="13"/>
  <c r="AD54" i="13" s="1"/>
  <c r="Y49" i="13"/>
  <c r="Y54" i="13" s="1"/>
  <c r="O14" i="13"/>
  <c r="O25" i="13" s="1"/>
  <c r="Y14" i="13"/>
  <c r="Y25" i="13" s="1"/>
  <c r="T34" i="13"/>
  <c r="T44" i="13" s="1"/>
  <c r="Y34" i="13"/>
  <c r="Y44" i="13" s="1"/>
  <c r="Y37" i="10"/>
  <c r="M35" i="29"/>
  <c r="U35" i="29"/>
  <c r="S35" i="29"/>
  <c r="Q35" i="29"/>
  <c r="AD61" i="17"/>
  <c r="F16" i="1" s="1"/>
  <c r="M107" i="20"/>
  <c r="JI74" i="31"/>
  <c r="MG74" i="31"/>
  <c r="IP74" i="31"/>
  <c r="CX74" i="31"/>
  <c r="KX74" i="31"/>
  <c r="HW74" i="31"/>
  <c r="NS74" i="31"/>
  <c r="DO74" i="31"/>
  <c r="FA74" i="31"/>
  <c r="IX74" i="31"/>
  <c r="II74" i="31"/>
  <c r="QN74" i="31"/>
  <c r="BB74" i="31"/>
  <c r="BA74" i="31"/>
  <c r="AJ74" i="31"/>
  <c r="LS74" i="31"/>
  <c r="HS74" i="31"/>
  <c r="JL74" i="31"/>
  <c r="FH74" i="31"/>
  <c r="MZ74" i="31"/>
  <c r="JR74" i="31"/>
  <c r="FD74" i="31"/>
  <c r="IG74" i="31"/>
  <c r="AI74" i="31"/>
  <c r="ER74" i="31"/>
  <c r="OS74" i="31"/>
  <c r="LP74" i="31"/>
  <c r="L74" i="31"/>
  <c r="JJ74" i="31"/>
  <c r="PE74" i="31"/>
  <c r="IL74" i="31"/>
  <c r="JE74" i="31"/>
  <c r="KR74" i="31"/>
  <c r="RP74" i="31"/>
  <c r="PN74" i="31"/>
  <c r="PA74" i="31"/>
  <c r="HV74" i="31"/>
  <c r="W74" i="31"/>
  <c r="PT74" i="31"/>
  <c r="CY74" i="31"/>
  <c r="QP74" i="31"/>
  <c r="QL74" i="31"/>
  <c r="OB74" i="31"/>
  <c r="BR74" i="31"/>
  <c r="FJ74" i="31"/>
  <c r="KV74" i="31"/>
  <c r="NI74" i="31"/>
  <c r="QD74" i="31"/>
  <c r="JB74" i="31"/>
  <c r="HG74" i="31"/>
  <c r="KC74" i="31"/>
  <c r="NN74" i="31"/>
  <c r="OT74" i="31"/>
  <c r="FR74" i="31"/>
  <c r="LW74" i="31"/>
  <c r="JS74" i="31"/>
  <c r="PU74" i="31"/>
  <c r="AQ74" i="31"/>
  <c r="MQ74" i="31"/>
  <c r="PG74" i="31"/>
  <c r="JY74" i="31"/>
  <c r="AA74" i="31"/>
  <c r="OW74" i="31"/>
  <c r="OU74" i="31"/>
  <c r="KF74" i="31"/>
  <c r="DU74" i="31"/>
  <c r="RQ74" i="31"/>
  <c r="LB74" i="31"/>
  <c r="QI74" i="31"/>
  <c r="FS74" i="31"/>
  <c r="DE74" i="31"/>
  <c r="KU74" i="31"/>
  <c r="RG74" i="31"/>
  <c r="ID74" i="31"/>
  <c r="JV74" i="31"/>
  <c r="KM74" i="31"/>
  <c r="LL74" i="31"/>
  <c r="JZ74" i="31"/>
  <c r="T74" i="31"/>
  <c r="BY74" i="31"/>
  <c r="CJ74" i="31"/>
  <c r="EJ74" i="31"/>
  <c r="DQ74" i="31"/>
  <c r="PW74" i="31"/>
  <c r="NQ74" i="31"/>
  <c r="HU74" i="31"/>
  <c r="EX74" i="31"/>
  <c r="RC74" i="31"/>
  <c r="DA74" i="31"/>
  <c r="DY74" i="31"/>
  <c r="OJ74" i="31"/>
  <c r="MH74" i="31"/>
  <c r="LV74" i="31"/>
  <c r="IH74" i="31"/>
  <c r="HP74" i="31"/>
  <c r="IN74" i="31"/>
  <c r="BF74" i="31"/>
  <c r="RH74" i="31"/>
  <c r="MR74" i="31"/>
  <c r="GG74" i="31"/>
  <c r="GE74" i="31"/>
  <c r="LG74" i="31"/>
  <c r="EC74" i="31"/>
  <c r="EQ74" i="31"/>
  <c r="F103" i="31"/>
  <c r="C103" i="31" s="1"/>
  <c r="B92" i="31" s="1"/>
  <c r="C35" i="1" s="1"/>
  <c r="C36" i="1" s="1"/>
  <c r="FF74" i="31"/>
  <c r="JP74" i="31"/>
  <c r="AH74" i="31"/>
  <c r="BL74" i="31"/>
  <c r="BU74" i="31"/>
  <c r="ET74" i="31"/>
  <c r="PD74" i="31"/>
  <c r="EB74" i="31"/>
  <c r="CP74" i="31"/>
  <c r="IE74" i="31"/>
  <c r="PX74" i="31"/>
  <c r="U74" i="31"/>
  <c r="RE74" i="31"/>
  <c r="QF74" i="31"/>
  <c r="MT74" i="31"/>
  <c r="RL74" i="31"/>
  <c r="NR74" i="31"/>
  <c r="V74" i="31"/>
  <c r="OX74" i="31"/>
  <c r="QR74" i="31"/>
  <c r="QT74" i="31"/>
  <c r="OK74" i="31"/>
  <c r="IQ74" i="31"/>
  <c r="DX74" i="31"/>
  <c r="ON74" i="31"/>
  <c r="CL74" i="31"/>
  <c r="IU74" i="31"/>
  <c r="FB74" i="31"/>
  <c r="RZ74" i="31"/>
  <c r="GW74" i="31"/>
  <c r="HM74" i="31"/>
  <c r="JO74" i="31"/>
  <c r="I74" i="31"/>
  <c r="EM74" i="31"/>
  <c r="AU74" i="31"/>
  <c r="FG74" i="31"/>
  <c r="KG74" i="31"/>
  <c r="KB74" i="31"/>
  <c r="GF74" i="31"/>
  <c r="NO74" i="31"/>
  <c r="KO74" i="31"/>
  <c r="HF74" i="31"/>
  <c r="GN74" i="31"/>
  <c r="MN74" i="31"/>
  <c r="GS74" i="31"/>
  <c r="IC74" i="31"/>
  <c r="EK74" i="31"/>
  <c r="EP74" i="31"/>
  <c r="IK74" i="31"/>
  <c r="DG74" i="31"/>
  <c r="CB74" i="31"/>
  <c r="GL74" i="31"/>
  <c r="RS74" i="31"/>
  <c r="CC74" i="31"/>
  <c r="DT74" i="31"/>
  <c r="LT74" i="31"/>
  <c r="RW74" i="31"/>
  <c r="EW74" i="31"/>
  <c r="FY74" i="31"/>
  <c r="K74" i="31"/>
  <c r="DF74" i="31"/>
  <c r="D74" i="31"/>
  <c r="LI74" i="31"/>
  <c r="BT74" i="31"/>
  <c r="JQ74" i="31"/>
  <c r="OM74" i="31"/>
  <c r="CI74" i="31"/>
  <c r="FC74" i="31"/>
  <c r="RF74" i="31"/>
  <c r="HC74" i="31"/>
  <c r="FW74" i="31"/>
  <c r="NW74" i="31"/>
  <c r="QB74" i="31"/>
  <c r="CW74" i="31"/>
  <c r="KL74" i="31"/>
  <c r="DZ74" i="31"/>
  <c r="JC74" i="31"/>
  <c r="OF74" i="31"/>
  <c r="FL74" i="31"/>
  <c r="SA74" i="31"/>
  <c r="QA74" i="31"/>
  <c r="PR74" i="31"/>
  <c r="PO74" i="31"/>
  <c r="RK74" i="31"/>
  <c r="KD74" i="31"/>
  <c r="HK74" i="31"/>
  <c r="KE74" i="31"/>
  <c r="LC74" i="31"/>
  <c r="PJ74" i="31"/>
  <c r="EF74" i="31"/>
  <c r="PB74" i="31"/>
  <c r="OP74" i="31"/>
  <c r="QK74" i="31"/>
  <c r="AG74" i="31"/>
  <c r="ME74" i="31"/>
  <c r="GQ74" i="31"/>
  <c r="CA74" i="31"/>
  <c r="IA74" i="31"/>
  <c r="MX74" i="31"/>
  <c r="OV74" i="31"/>
  <c r="OL74" i="31"/>
  <c r="AL74" i="31"/>
  <c r="PM74" i="31"/>
  <c r="MM74" i="31"/>
  <c r="EO74" i="31"/>
  <c r="KA74" i="31"/>
  <c r="LA74" i="31"/>
  <c r="Q74" i="31"/>
  <c r="IV74" i="31"/>
  <c r="HE74" i="31"/>
  <c r="LQ74" i="31"/>
  <c r="PL74" i="31"/>
  <c r="FV74" i="31"/>
  <c r="IW74" i="31"/>
  <c r="S74" i="31"/>
  <c r="AV74" i="31"/>
  <c r="HZ74" i="31"/>
  <c r="CQ74" i="31"/>
  <c r="BI74" i="31"/>
  <c r="QM74" i="31"/>
  <c r="HL74" i="31"/>
  <c r="DR74" i="31"/>
  <c r="RU74" i="31"/>
  <c r="GX74" i="31"/>
  <c r="MU74" i="31"/>
  <c r="NC74" i="31"/>
  <c r="AC74" i="31"/>
  <c r="QZ74" i="31"/>
  <c r="PK74" i="31"/>
  <c r="P74" i="31"/>
  <c r="OY74" i="31"/>
  <c r="HR74" i="31"/>
  <c r="GP74" i="31"/>
  <c r="AB74" i="31"/>
  <c r="BX74" i="31"/>
  <c r="EI74" i="31"/>
  <c r="KY74" i="31"/>
  <c r="R74" i="31"/>
  <c r="BZ74" i="31"/>
  <c r="OQ74" i="31"/>
  <c r="GT74" i="31"/>
  <c r="FZ74" i="31"/>
  <c r="PZ74" i="31"/>
  <c r="LO74" i="31"/>
  <c r="HA74" i="31"/>
  <c r="NJ74" i="31"/>
  <c r="RO74" i="31"/>
  <c r="LZ74" i="31"/>
  <c r="JN74" i="31"/>
  <c r="DK74" i="31"/>
  <c r="CZ74" i="31"/>
  <c r="MS74" i="31"/>
  <c r="GV74" i="31"/>
  <c r="FU74" i="31"/>
  <c r="M74" i="31"/>
  <c r="IS74" i="31"/>
  <c r="RN74" i="31"/>
  <c r="LH74" i="31"/>
  <c r="OR74" i="31"/>
  <c r="PC74" i="31"/>
  <c r="NZ74" i="31"/>
  <c r="ES74" i="31"/>
  <c r="MA74" i="31"/>
  <c r="JK74" i="31"/>
  <c r="RT74" i="31"/>
  <c r="MB74" i="31"/>
  <c r="MI74" i="31"/>
  <c r="BH74" i="31"/>
  <c r="RJ74" i="31"/>
  <c r="CH74" i="31"/>
  <c r="O74" i="31"/>
  <c r="F74" i="31"/>
  <c r="BS74" i="31"/>
  <c r="FQ74" i="31"/>
  <c r="OA74" i="31"/>
  <c r="RY74" i="31"/>
  <c r="Y74" i="31"/>
  <c r="RB74" i="31"/>
  <c r="QO74" i="31"/>
  <c r="RV74" i="31"/>
  <c r="KN74" i="31"/>
  <c r="ED74" i="31"/>
  <c r="JX74" i="31"/>
  <c r="JH74" i="31"/>
  <c r="QU74" i="31"/>
  <c r="LF74" i="31"/>
  <c r="MV74" i="31"/>
  <c r="EU74" i="31"/>
  <c r="DN74" i="31"/>
  <c r="LN74" i="31"/>
  <c r="AY74" i="31"/>
  <c r="QQ74" i="31"/>
  <c r="GZ74" i="31"/>
  <c r="IM74" i="31"/>
  <c r="PS74" i="31"/>
  <c r="OH74" i="31"/>
  <c r="HI74" i="31"/>
  <c r="HO74" i="31"/>
  <c r="GH74" i="31"/>
  <c r="G74" i="31"/>
  <c r="BQ74" i="31"/>
  <c r="RI74" i="31"/>
  <c r="X74" i="31"/>
  <c r="QG74" i="31"/>
  <c r="GK74" i="31"/>
  <c r="JU74" i="31"/>
  <c r="KQ74" i="31"/>
  <c r="LU74" i="31"/>
  <c r="Z74" i="31"/>
  <c r="FI74" i="31"/>
  <c r="MP74" i="31"/>
  <c r="MW74" i="31"/>
  <c r="CT74" i="31"/>
  <c r="DS74" i="31"/>
  <c r="HQ74" i="31"/>
  <c r="BK74" i="31"/>
  <c r="NY74" i="31"/>
  <c r="QC74" i="31"/>
  <c r="CG74" i="31"/>
  <c r="RD74" i="31"/>
  <c r="NT74" i="31"/>
  <c r="AK74" i="31"/>
  <c r="DI74" i="31"/>
  <c r="HJ74" i="31"/>
  <c r="GB74" i="31"/>
  <c r="PI74" i="31"/>
  <c r="GJ74" i="31"/>
  <c r="OO74" i="31"/>
  <c r="EZ74" i="31"/>
  <c r="NE74" i="31"/>
  <c r="LM74" i="31"/>
  <c r="IZ74" i="31"/>
  <c r="BJ74" i="31"/>
  <c r="FO74" i="31"/>
  <c r="CD74" i="31"/>
  <c r="FE74" i="31"/>
  <c r="MY74" i="31"/>
  <c r="GR74" i="31"/>
  <c r="GA74" i="31"/>
  <c r="NU74" i="31"/>
  <c r="DM74" i="31"/>
  <c r="PP74" i="31"/>
  <c r="OD74" i="31"/>
  <c r="AO74" i="31"/>
  <c r="CM74" i="31"/>
  <c r="GY74" i="31"/>
  <c r="FT74" i="31"/>
  <c r="KI74" i="31"/>
  <c r="KW74" i="31"/>
  <c r="JD74" i="31"/>
  <c r="IO74" i="31"/>
  <c r="CV74" i="31"/>
  <c r="LR74" i="31"/>
  <c r="GO74" i="31"/>
  <c r="AD74" i="31"/>
  <c r="MO74" i="31"/>
  <c r="DH74" i="31"/>
  <c r="LJ74" i="31"/>
  <c r="J74" i="31"/>
  <c r="EN74" i="31"/>
  <c r="DP74" i="31"/>
  <c r="BN74" i="31"/>
  <c r="KS74" i="31"/>
  <c r="RM74" i="31"/>
  <c r="EH74" i="31"/>
  <c r="AM74" i="31"/>
  <c r="PY74" i="31"/>
  <c r="QJ74" i="31"/>
  <c r="IF74" i="31"/>
  <c r="EE74" i="31"/>
  <c r="MD74" i="31"/>
  <c r="LE74" i="31"/>
  <c r="HD74" i="31"/>
  <c r="PF74" i="31"/>
  <c r="FM74" i="31"/>
  <c r="HT74" i="31"/>
  <c r="NH74" i="31"/>
  <c r="AR74" i="31"/>
  <c r="PV74" i="31"/>
  <c r="AZ74" i="31"/>
  <c r="JW74" i="31"/>
  <c r="GC74" i="31"/>
  <c r="NV74" i="31"/>
  <c r="FP74" i="31"/>
  <c r="QW74" i="31"/>
  <c r="KJ74" i="31"/>
  <c r="HY74" i="31"/>
  <c r="MK74" i="31"/>
  <c r="JM74" i="31"/>
  <c r="JA74" i="31"/>
  <c r="N74" i="31"/>
  <c r="DB74" i="31"/>
  <c r="CO74" i="31"/>
  <c r="CF74" i="31"/>
  <c r="KZ74" i="31"/>
  <c r="BP74" i="31"/>
  <c r="BC74" i="31"/>
  <c r="CS74" i="31"/>
  <c r="BE74" i="31"/>
  <c r="IT74" i="31"/>
  <c r="LY74" i="31"/>
  <c r="FN74" i="31"/>
  <c r="ND74" i="31"/>
  <c r="JF74" i="31"/>
  <c r="QY74" i="31"/>
  <c r="NL74" i="31"/>
  <c r="DL74" i="31"/>
  <c r="IB74" i="31"/>
  <c r="CN74" i="31"/>
  <c r="HX74" i="31"/>
  <c r="EL74" i="31"/>
  <c r="GU74" i="31"/>
  <c r="LK74" i="31"/>
  <c r="PH74" i="31"/>
  <c r="QH74" i="31"/>
  <c r="OC74" i="31"/>
  <c r="GM74" i="31"/>
  <c r="BM74" i="31"/>
  <c r="OI74" i="31"/>
  <c r="NM74" i="31"/>
  <c r="IY74" i="31"/>
  <c r="BO74" i="31"/>
  <c r="RR74" i="31"/>
  <c r="NG74" i="31"/>
  <c r="MC74" i="31"/>
  <c r="DD74" i="31"/>
  <c r="EA74" i="31"/>
  <c r="PQ74" i="31"/>
  <c r="AP74" i="31"/>
  <c r="JG74" i="31"/>
  <c r="AS74" i="31"/>
  <c r="NB74" i="31"/>
  <c r="H74" i="31"/>
  <c r="MJ74" i="31"/>
  <c r="DJ74" i="31"/>
  <c r="EV74" i="31"/>
  <c r="AW74" i="31"/>
  <c r="DW74" i="31"/>
  <c r="OZ74" i="31"/>
  <c r="NA74" i="31"/>
  <c r="EY74" i="31"/>
  <c r="CU74" i="31"/>
  <c r="AE74" i="31"/>
  <c r="IR74" i="31"/>
  <c r="NF74" i="31"/>
  <c r="LD74" i="31"/>
  <c r="AX74" i="31"/>
  <c r="FK74" i="31"/>
  <c r="LX74" i="31"/>
  <c r="NX74" i="31"/>
  <c r="OG74" i="31"/>
  <c r="MF74" i="31"/>
  <c r="EG74" i="31"/>
  <c r="CR74" i="31"/>
  <c r="DV74" i="31"/>
  <c r="BV74" i="31"/>
  <c r="OE74" i="31"/>
  <c r="DC74" i="31"/>
  <c r="BG74" i="31"/>
  <c r="KH74" i="31"/>
  <c r="JT74" i="31"/>
  <c r="IJ74" i="31"/>
  <c r="FX74" i="31"/>
  <c r="KK74" i="31"/>
  <c r="KP74" i="31"/>
  <c r="QX74" i="31"/>
  <c r="BW74" i="31"/>
  <c r="KT74" i="31"/>
  <c r="RA74" i="31"/>
  <c r="NK74" i="31"/>
  <c r="AN74" i="31"/>
  <c r="ML74" i="31"/>
  <c r="QS74" i="31"/>
  <c r="HH74" i="31"/>
  <c r="QV74" i="31"/>
  <c r="GI74" i="31"/>
  <c r="NP74" i="31"/>
  <c r="CE74" i="31"/>
  <c r="BD74" i="31"/>
  <c r="GD74" i="31"/>
  <c r="AT74" i="31"/>
  <c r="HB74" i="31"/>
  <c r="QE74" i="31"/>
  <c r="AF74" i="31"/>
  <c r="RX74" i="31"/>
  <c r="E74" i="31"/>
  <c r="CK74" i="31"/>
  <c r="HN74" i="31"/>
  <c r="AD14" i="13"/>
  <c r="AD25" i="13" s="1"/>
  <c r="T14" i="13"/>
  <c r="T25" i="13" s="1"/>
  <c r="AD34" i="13"/>
  <c r="AD44" i="13" s="1"/>
  <c r="AD103" i="11"/>
  <c r="T14" i="15"/>
  <c r="T22" i="15" s="1"/>
  <c r="T23" i="15" s="1"/>
  <c r="D15" i="1" s="1"/>
  <c r="AD14" i="15"/>
  <c r="AD22" i="15" s="1"/>
  <c r="AD23" i="15" s="1"/>
  <c r="F15" i="1" s="1"/>
  <c r="AD39" i="14"/>
  <c r="AD45" i="14" s="1"/>
  <c r="T39" i="14"/>
  <c r="T45" i="14" s="1"/>
  <c r="T49" i="13"/>
  <c r="T54" i="13" s="1"/>
  <c r="O49" i="13"/>
  <c r="O54" i="13" s="1"/>
  <c r="AD59" i="14"/>
  <c r="AD64" i="14" s="1"/>
  <c r="O88" i="11"/>
  <c r="O103" i="11"/>
  <c r="AD88" i="11"/>
  <c r="T88" i="11"/>
  <c r="O19" i="14"/>
  <c r="O25" i="14" s="1"/>
  <c r="T19" i="14"/>
  <c r="T103" i="11"/>
  <c r="T59" i="14"/>
  <c r="T64" i="14" s="1"/>
  <c r="CZ84" i="30"/>
  <c r="NT84" i="30"/>
  <c r="PG55" i="30"/>
  <c r="G55" i="30"/>
  <c r="GB55" i="30"/>
  <c r="PR84" i="30"/>
  <c r="AC55" i="30"/>
  <c r="CR55" i="30"/>
  <c r="HU84" i="30"/>
  <c r="EB55" i="30"/>
  <c r="Z55" i="30"/>
  <c r="QU55" i="30"/>
  <c r="RH55" i="30"/>
  <c r="RB55" i="30"/>
  <c r="PA55" i="30"/>
  <c r="BJ55" i="30"/>
  <c r="GE55" i="30"/>
  <c r="CY55" i="30"/>
  <c r="EN55" i="30"/>
  <c r="IT55" i="30"/>
  <c r="QG84" i="30"/>
  <c r="FT55" i="30"/>
  <c r="DO55" i="30"/>
  <c r="HH55" i="30"/>
  <c r="AJ55" i="30"/>
  <c r="RS55" i="30"/>
  <c r="DP55" i="30"/>
  <c r="DB55" i="30"/>
  <c r="CM55" i="30"/>
  <c r="FB55" i="30"/>
  <c r="CL55" i="30"/>
  <c r="JS84" i="30"/>
  <c r="S55" i="30"/>
  <c r="QO55" i="30"/>
  <c r="CE55" i="30"/>
  <c r="CU55" i="30"/>
  <c r="G84" i="30"/>
  <c r="AY55" i="30"/>
  <c r="GV55" i="30"/>
  <c r="RG55" i="30"/>
  <c r="IO55" i="30"/>
  <c r="NY55" i="30"/>
  <c r="LL84" i="30"/>
  <c r="KW55" i="30"/>
  <c r="J55" i="30"/>
  <c r="FG55" i="30"/>
  <c r="ED84" i="30"/>
  <c r="LB84" i="30"/>
  <c r="OG55" i="30"/>
  <c r="JH55" i="30"/>
  <c r="JT55" i="30"/>
  <c r="AR55" i="30"/>
  <c r="HP84" i="30"/>
  <c r="PP55" i="30"/>
  <c r="HR55" i="30"/>
  <c r="RL55" i="30"/>
  <c r="QQ84" i="30"/>
  <c r="LL55" i="30"/>
  <c r="PI55" i="30"/>
  <c r="MZ84" i="30"/>
  <c r="OV55" i="30"/>
  <c r="NF55" i="30"/>
  <c r="AW84" i="30"/>
  <c r="LS55" i="30"/>
  <c r="RQ55" i="30"/>
  <c r="EV55" i="30"/>
  <c r="JD84" i="30"/>
  <c r="PU55" i="30"/>
  <c r="NH55" i="30"/>
  <c r="PM55" i="30"/>
  <c r="FI55" i="30"/>
  <c r="FP55" i="30"/>
  <c r="PM84" i="30"/>
  <c r="GV84" i="30"/>
  <c r="X55" i="30"/>
  <c r="KV55" i="30"/>
  <c r="AZ55" i="30"/>
  <c r="IH55" i="30"/>
  <c r="GL55" i="30"/>
  <c r="EO55" i="30"/>
  <c r="FU55" i="30"/>
  <c r="QS55" i="30"/>
  <c r="ON84" i="30"/>
  <c r="NA55" i="30"/>
  <c r="IK55" i="30"/>
  <c r="RK55" i="30"/>
  <c r="MP55" i="30"/>
  <c r="CU84" i="30"/>
  <c r="BF55" i="30"/>
  <c r="PT55" i="30"/>
  <c r="KA55" i="30"/>
  <c r="AM55" i="30"/>
  <c r="QI55" i="30"/>
  <c r="PH55" i="30"/>
  <c r="FS55" i="30"/>
  <c r="OT55" i="30"/>
  <c r="RF84" i="30"/>
  <c r="LK55" i="30"/>
  <c r="DN55" i="30"/>
  <c r="PF55" i="30"/>
  <c r="BG55" i="30"/>
  <c r="QL84" i="30"/>
  <c r="U55" i="30"/>
  <c r="BB84" i="30"/>
  <c r="CC55" i="30"/>
  <c r="PB55" i="30"/>
  <c r="QD55" i="30"/>
  <c r="LW55" i="30"/>
  <c r="O55" i="30"/>
  <c r="AU55" i="30"/>
  <c r="LF55" i="30"/>
  <c r="CA84" i="30"/>
  <c r="F55" i="30"/>
  <c r="FE55" i="30"/>
  <c r="FX55" i="30"/>
  <c r="JK55" i="30"/>
  <c r="RK84" i="30"/>
  <c r="IM55" i="30"/>
  <c r="KO55" i="30"/>
  <c r="DL55" i="30"/>
  <c r="FO55" i="30"/>
  <c r="MM55" i="30"/>
  <c r="NK55" i="30"/>
  <c r="DJ84" i="30"/>
  <c r="AO55" i="30"/>
  <c r="KT55" i="30"/>
  <c r="Q55" i="30"/>
  <c r="JM55" i="30"/>
  <c r="CN55" i="30"/>
  <c r="PY55" i="30"/>
  <c r="CQ55" i="30"/>
  <c r="FM84" i="30"/>
  <c r="QF55" i="30"/>
  <c r="IZ55" i="30"/>
  <c r="EZ55" i="30"/>
  <c r="JI55" i="30"/>
  <c r="IQ55" i="30"/>
  <c r="CF55" i="30"/>
  <c r="IN55" i="30"/>
  <c r="CK55" i="30"/>
  <c r="DU55" i="30"/>
  <c r="GY55" i="30"/>
  <c r="FH84" i="30"/>
  <c r="KD55" i="30"/>
  <c r="EC55" i="30"/>
  <c r="HK84" i="30"/>
  <c r="CB55" i="30"/>
  <c r="CJ55" i="30"/>
  <c r="NO84" i="30"/>
  <c r="HD55" i="30"/>
  <c r="QW55" i="30"/>
  <c r="KX55" i="30"/>
  <c r="BP55" i="30"/>
  <c r="IO84" i="30"/>
  <c r="HS55" i="30"/>
  <c r="RZ55" i="30"/>
  <c r="LB55" i="30"/>
  <c r="HZ55" i="30"/>
  <c r="LE55" i="30"/>
  <c r="GF55" i="30"/>
  <c r="FZ55" i="30"/>
  <c r="JX84" i="30"/>
  <c r="MW55" i="30"/>
  <c r="FH55" i="30"/>
  <c r="DT55" i="30"/>
  <c r="AA55" i="30"/>
  <c r="CV55" i="30"/>
  <c r="FQ55" i="30"/>
  <c r="RC55" i="30"/>
  <c r="EI84" i="30"/>
  <c r="FR55" i="30"/>
  <c r="AF55" i="30"/>
  <c r="SA55" i="30"/>
  <c r="LG84" i="30"/>
  <c r="RP84" i="30"/>
  <c r="GX55" i="30"/>
  <c r="CP84" i="30"/>
  <c r="QH55" i="30"/>
  <c r="MQ55" i="30"/>
  <c r="QV84" i="30"/>
  <c r="BQ55" i="30"/>
  <c r="OS55" i="30"/>
  <c r="GN55" i="30"/>
  <c r="QC55" i="30"/>
  <c r="OB55" i="30"/>
  <c r="MB55" i="30"/>
  <c r="PL55" i="30"/>
  <c r="NX55" i="30"/>
  <c r="FC55" i="30"/>
  <c r="IW55" i="30"/>
  <c r="KU55" i="30"/>
  <c r="HQ55" i="30"/>
  <c r="FR84" i="30"/>
  <c r="H55" i="30"/>
  <c r="JF55" i="30"/>
  <c r="MX55" i="30"/>
  <c r="HC55" i="30"/>
  <c r="FF55" i="30"/>
  <c r="EL55" i="30"/>
  <c r="JW55" i="30"/>
  <c r="AB55" i="30"/>
  <c r="JB55" i="30"/>
  <c r="HX55" i="30"/>
  <c r="MD55" i="30"/>
  <c r="CX55" i="30"/>
  <c r="NE84" i="30"/>
  <c r="PX55" i="30"/>
  <c r="QB55" i="30"/>
  <c r="I55" i="30"/>
  <c r="NG55" i="30"/>
  <c r="KI55" i="30"/>
  <c r="AR84" i="30"/>
  <c r="KM55" i="30"/>
  <c r="ET55" i="30"/>
  <c r="GR55" i="30"/>
  <c r="IA55" i="30"/>
  <c r="BA55" i="30"/>
  <c r="DV55" i="30"/>
  <c r="EJ55" i="30"/>
  <c r="EF55" i="30"/>
  <c r="RZ84" i="30"/>
  <c r="MU84" i="30"/>
  <c r="CK84" i="30"/>
  <c r="BZ55" i="30"/>
  <c r="RO55" i="30"/>
  <c r="KS55" i="30"/>
  <c r="RE55" i="30"/>
  <c r="KY55" i="30"/>
  <c r="HU55" i="30"/>
  <c r="KK55" i="30"/>
  <c r="IF55" i="30"/>
  <c r="HF84" i="30"/>
  <c r="LI55" i="30"/>
  <c r="NR55" i="30"/>
  <c r="JA55" i="30"/>
  <c r="MY55" i="30"/>
  <c r="DE84" i="30"/>
  <c r="DZ55" i="30"/>
  <c r="HV55" i="30"/>
  <c r="RW55" i="30"/>
  <c r="QZ55" i="30"/>
  <c r="NC55" i="30"/>
  <c r="AD55" i="30"/>
  <c r="DY84" i="30"/>
  <c r="DW55" i="30"/>
  <c r="BW55" i="30"/>
  <c r="OL55" i="30"/>
  <c r="IJ84" i="30"/>
  <c r="LH55" i="30"/>
  <c r="BV84" i="30"/>
  <c r="JY55" i="30"/>
  <c r="FN55" i="30"/>
  <c r="NU55" i="30"/>
  <c r="OD84" i="30"/>
  <c r="GG55" i="30"/>
  <c r="D55" i="30"/>
  <c r="AI55" i="30"/>
  <c r="QK55" i="30"/>
  <c r="NJ84" i="30"/>
  <c r="HW55" i="30"/>
  <c r="CT55" i="30"/>
  <c r="JS55" i="30"/>
  <c r="MR55" i="30"/>
  <c r="PV55" i="30"/>
  <c r="KM84" i="30"/>
  <c r="CA55" i="30"/>
  <c r="RU55" i="30"/>
  <c r="BG84" i="30"/>
  <c r="MA55" i="30"/>
  <c r="QE55" i="30"/>
  <c r="LP55" i="30"/>
  <c r="LV55" i="30"/>
  <c r="JG55" i="30"/>
  <c r="NJ55" i="30"/>
  <c r="HP55" i="30"/>
  <c r="NO55" i="30"/>
  <c r="DT84" i="30"/>
  <c r="LC55" i="30"/>
  <c r="DC55" i="30"/>
  <c r="PC55" i="30"/>
  <c r="FK55" i="30"/>
  <c r="NZ55" i="30"/>
  <c r="DI55" i="30"/>
  <c r="LT55" i="30"/>
  <c r="IB55" i="30"/>
  <c r="RD55" i="30"/>
  <c r="NI55" i="30"/>
  <c r="HA84" i="30"/>
  <c r="LV84" i="30"/>
  <c r="P55" i="30"/>
  <c r="BD55" i="30"/>
  <c r="BK55" i="30"/>
  <c r="OK55" i="30"/>
  <c r="DX55" i="30"/>
  <c r="IJ55" i="30"/>
  <c r="LO55" i="30"/>
  <c r="JV55" i="30"/>
  <c r="KP55" i="30"/>
  <c r="MK84" i="30"/>
  <c r="ER55" i="30"/>
  <c r="GM55" i="30"/>
  <c r="LY55" i="30"/>
  <c r="GW55" i="30"/>
  <c r="HM55" i="30"/>
  <c r="OO55" i="30"/>
  <c r="HF55" i="30"/>
  <c r="DG55" i="30"/>
  <c r="II55" i="30"/>
  <c r="MA84" i="30"/>
  <c r="EN84" i="30"/>
  <c r="OP55" i="30"/>
  <c r="PJ55" i="30"/>
  <c r="DS55" i="30"/>
  <c r="HB55" i="30"/>
  <c r="AW55" i="30"/>
  <c r="ML55" i="30"/>
  <c r="OE55" i="30"/>
  <c r="KN55" i="30"/>
  <c r="CS55" i="30"/>
  <c r="GZ55" i="30"/>
  <c r="BX55" i="30"/>
  <c r="OX55" i="30"/>
  <c r="QQ55" i="30"/>
  <c r="IL55" i="30"/>
  <c r="OI84" i="30"/>
  <c r="OQ55" i="30"/>
  <c r="BO55" i="30"/>
  <c r="QX55" i="30"/>
  <c r="DE55" i="30"/>
  <c r="EK55" i="30"/>
  <c r="ND55" i="30"/>
  <c r="RJ55" i="30"/>
  <c r="EY55" i="30"/>
  <c r="BY55" i="30"/>
  <c r="GQ55" i="30"/>
  <c r="AK55" i="30"/>
  <c r="BL55" i="30"/>
  <c r="T55" i="30"/>
  <c r="QJ55" i="30"/>
  <c r="MK55" i="30"/>
  <c r="HY55" i="30"/>
  <c r="W55" i="30"/>
  <c r="PO55" i="30"/>
  <c r="JX55" i="30"/>
  <c r="OY55" i="30"/>
  <c r="PD55" i="30"/>
  <c r="MF55" i="30"/>
  <c r="HJ55" i="30"/>
  <c r="RN55" i="30"/>
  <c r="CO55" i="30"/>
  <c r="OZ55" i="30"/>
  <c r="Y55" i="30"/>
  <c r="EM55" i="30"/>
  <c r="MF84" i="30"/>
  <c r="RF55" i="30"/>
  <c r="QP55" i="30"/>
  <c r="FD55" i="30"/>
  <c r="MP84" i="30"/>
  <c r="NV55" i="30"/>
  <c r="BR55" i="30"/>
  <c r="CD55" i="30"/>
  <c r="KE55" i="30"/>
  <c r="MS55" i="30"/>
  <c r="PH84" i="30"/>
  <c r="BM55" i="30"/>
  <c r="KW84" i="30"/>
  <c r="LR55" i="30"/>
  <c r="OD55" i="30"/>
  <c r="IP55" i="30"/>
  <c r="KH55" i="30"/>
  <c r="JN55" i="30"/>
  <c r="KR84" i="30"/>
  <c r="GP55" i="30"/>
  <c r="LG55" i="30"/>
  <c r="QT55" i="30"/>
  <c r="FW84" i="30"/>
  <c r="HI55" i="30"/>
  <c r="NL55" i="30"/>
  <c r="GQ84" i="30"/>
  <c r="AE55" i="30"/>
  <c r="OJ55" i="30"/>
  <c r="AX55" i="30"/>
  <c r="IS55" i="30"/>
  <c r="LX55" i="30"/>
  <c r="BS55" i="30"/>
  <c r="AV55" i="30"/>
  <c r="LM55" i="30"/>
  <c r="RR55" i="30"/>
  <c r="JU55" i="30"/>
  <c r="RV55" i="30"/>
  <c r="JQ55" i="30"/>
  <c r="GC55" i="30"/>
  <c r="R55" i="30"/>
  <c r="QG55" i="30"/>
  <c r="CI55" i="30"/>
  <c r="OM55" i="30"/>
  <c r="NB55" i="30"/>
  <c r="JD55" i="30"/>
  <c r="BN55" i="30"/>
  <c r="MV55" i="30"/>
  <c r="F84" i="30"/>
  <c r="PW84" i="30"/>
  <c r="EH55" i="30"/>
  <c r="QR55" i="30"/>
  <c r="KR55" i="30"/>
  <c r="DM55" i="30"/>
  <c r="PE55" i="30"/>
  <c r="QB84" i="30"/>
  <c r="MN55" i="30"/>
  <c r="IT84" i="30"/>
  <c r="IX55" i="30"/>
  <c r="MH55" i="30"/>
  <c r="DH55" i="30"/>
  <c r="IU55" i="30"/>
  <c r="CZ55" i="30"/>
  <c r="RU84" i="30"/>
  <c r="MG55" i="30"/>
  <c r="KG55" i="30"/>
  <c r="QL55" i="30"/>
  <c r="ED55" i="30"/>
  <c r="RA84" i="30"/>
  <c r="QV55" i="30"/>
  <c r="OF55" i="30"/>
  <c r="AS55" i="30"/>
  <c r="GL84" i="30"/>
  <c r="NN55" i="30"/>
  <c r="CW55" i="30"/>
  <c r="GH55" i="30"/>
  <c r="EU55" i="30"/>
  <c r="ME55" i="30"/>
  <c r="HO55" i="30"/>
  <c r="DK55" i="30"/>
  <c r="FC84" i="30"/>
  <c r="AL55" i="30"/>
  <c r="K55" i="30"/>
  <c r="DJ55" i="30"/>
  <c r="OI55" i="30"/>
  <c r="KB55" i="30"/>
  <c r="PK55" i="30"/>
  <c r="RM55" i="30"/>
  <c r="DD55" i="30"/>
  <c r="RX55" i="30"/>
  <c r="FJ55" i="30"/>
  <c r="MT55" i="30"/>
  <c r="BE55" i="30"/>
  <c r="EX55" i="30"/>
  <c r="KF55" i="30"/>
  <c r="KH84" i="30"/>
  <c r="LU55" i="30"/>
  <c r="FY55" i="30"/>
  <c r="IE84" i="30"/>
  <c r="PQ55" i="30"/>
  <c r="LQ84" i="30"/>
  <c r="JE55" i="30"/>
  <c r="EP55" i="30"/>
  <c r="HE55" i="30"/>
  <c r="GD55" i="30"/>
  <c r="QY55" i="30"/>
  <c r="N55" i="30"/>
  <c r="GA55" i="30"/>
  <c r="DQ55" i="30"/>
  <c r="MO55" i="30"/>
  <c r="AQ55" i="30"/>
  <c r="CP55" i="30"/>
  <c r="DF55" i="30"/>
  <c r="IY84" i="30"/>
  <c r="IY55" i="30"/>
  <c r="IE55" i="30"/>
  <c r="JO55" i="30"/>
  <c r="RA55" i="30"/>
  <c r="HZ84" i="30"/>
  <c r="BU55" i="30"/>
  <c r="LA55" i="30"/>
  <c r="QM55" i="30"/>
  <c r="V55" i="30"/>
  <c r="DY55" i="30"/>
  <c r="CF84" i="30"/>
  <c r="KC55" i="30"/>
  <c r="LD55" i="30"/>
  <c r="IV55" i="30"/>
  <c r="LJ55" i="30"/>
  <c r="PN55" i="30"/>
  <c r="BQ84" i="30"/>
  <c r="OW55" i="30"/>
  <c r="LQ55" i="30"/>
  <c r="AH55" i="30"/>
  <c r="AT55" i="30"/>
  <c r="EW55" i="30"/>
  <c r="DO84" i="30"/>
  <c r="LZ55" i="30"/>
  <c r="FL55" i="30"/>
  <c r="BT55" i="30"/>
  <c r="NQ55" i="30"/>
  <c r="KJ55" i="30"/>
  <c r="BI55" i="30"/>
  <c r="ID55" i="30"/>
  <c r="BL84" i="30"/>
  <c r="AG55" i="30"/>
  <c r="MU55" i="30"/>
  <c r="JL55" i="30"/>
  <c r="NY84" i="30"/>
  <c r="JZ55" i="30"/>
  <c r="HT55" i="30"/>
  <c r="QA55" i="30"/>
  <c r="OA55" i="30"/>
  <c r="NW55" i="30"/>
  <c r="GJ55" i="30"/>
  <c r="HL55" i="30"/>
  <c r="L55" i="30"/>
  <c r="MZ55" i="30"/>
  <c r="MC55" i="30"/>
  <c r="PZ55" i="30"/>
  <c r="HK55" i="30"/>
  <c r="NS55" i="30"/>
  <c r="OX84" i="30"/>
  <c r="NM55" i="30"/>
  <c r="NE55" i="30"/>
  <c r="GU55" i="30"/>
  <c r="HN55" i="30"/>
  <c r="RT55" i="30"/>
  <c r="OU55" i="30"/>
  <c r="PC84" i="30"/>
  <c r="RP55" i="30"/>
  <c r="EA55" i="30"/>
  <c r="MI55" i="30"/>
  <c r="BH55" i="30"/>
  <c r="GI55" i="30"/>
  <c r="BB55" i="30"/>
  <c r="NP55" i="30"/>
  <c r="PR55" i="30"/>
  <c r="GO55" i="30"/>
  <c r="M55" i="30"/>
  <c r="EG55" i="30"/>
  <c r="ES55" i="30"/>
  <c r="FW55" i="30"/>
  <c r="JN84" i="30"/>
  <c r="IR55" i="30"/>
  <c r="FV55" i="30"/>
  <c r="GT55" i="30"/>
  <c r="JR55" i="30"/>
  <c r="GS55" i="30"/>
  <c r="KL55" i="30"/>
  <c r="KC84" i="30"/>
  <c r="OH55" i="30"/>
  <c r="KZ55" i="30"/>
  <c r="OS84" i="30"/>
  <c r="FM55" i="30"/>
  <c r="OR55" i="30"/>
  <c r="AN55" i="30"/>
  <c r="EX84" i="30"/>
  <c r="PW55" i="30"/>
  <c r="JC55" i="30"/>
  <c r="OC55" i="30"/>
  <c r="BC55" i="30"/>
  <c r="KQ55" i="30"/>
  <c r="BV55" i="30"/>
  <c r="DR55" i="30"/>
  <c r="E55" i="30"/>
  <c r="LN55" i="30"/>
  <c r="HG55" i="30"/>
  <c r="GK55" i="30"/>
  <c r="HA55" i="30"/>
  <c r="IG55" i="30"/>
  <c r="RY55" i="30"/>
  <c r="PS55" i="30"/>
  <c r="IC55" i="30"/>
  <c r="QN55" i="30"/>
  <c r="EI55" i="30"/>
  <c r="GG84" i="30"/>
  <c r="GB84" i="30"/>
  <c r="JJ55" i="30"/>
  <c r="FA55" i="30"/>
  <c r="EE55" i="30"/>
  <c r="MJ55" i="30"/>
  <c r="ES84" i="30"/>
  <c r="EQ55" i="30"/>
  <c r="DA55" i="30"/>
  <c r="NT55" i="30"/>
  <c r="RI55" i="30"/>
  <c r="JP55" i="30"/>
  <c r="JI84" i="30"/>
  <c r="CG55" i="30"/>
  <c r="CH55" i="30"/>
  <c r="AP55" i="30"/>
  <c r="ON55" i="30"/>
  <c r="V42" i="35"/>
  <c r="BB61" i="17"/>
  <c r="AY61" i="17" s="1"/>
  <c r="E72" i="35"/>
  <c r="AD72" i="35" s="1"/>
  <c r="KM55" i="31"/>
  <c r="IH55" i="31"/>
  <c r="QB55" i="31"/>
  <c r="N55" i="31"/>
  <c r="RQ55" i="31"/>
  <c r="PA55" i="31"/>
  <c r="KU55" i="31"/>
  <c r="KL55" i="31"/>
  <c r="BC55" i="31"/>
  <c r="MG55" i="31"/>
  <c r="OJ55" i="31"/>
  <c r="PM55" i="31"/>
  <c r="HV55" i="31"/>
  <c r="MW55" i="31"/>
  <c r="OY55" i="31"/>
  <c r="PO55" i="31"/>
  <c r="RM55" i="31"/>
  <c r="IL55" i="31"/>
  <c r="PD55" i="31"/>
  <c r="PE55" i="31"/>
  <c r="AK55" i="31"/>
  <c r="KI55" i="31"/>
  <c r="LS55" i="31"/>
  <c r="JL55" i="31"/>
  <c r="IK55" i="31"/>
  <c r="BU55" i="31"/>
  <c r="FN55" i="31"/>
  <c r="KW55" i="31"/>
  <c r="QA55" i="31"/>
  <c r="NO55" i="31"/>
  <c r="NO76" i="31" s="1"/>
  <c r="LU55" i="31"/>
  <c r="GY55" i="31"/>
  <c r="IF55" i="31"/>
  <c r="CG55" i="31"/>
  <c r="IW55" i="31"/>
  <c r="FK55" i="31"/>
  <c r="HF55" i="31"/>
  <c r="RY55" i="31"/>
  <c r="LQ55" i="31"/>
  <c r="JH55" i="31"/>
  <c r="OI55" i="31"/>
  <c r="F55" i="31"/>
  <c r="F76" i="31" s="1"/>
  <c r="PC55" i="31"/>
  <c r="Y55" i="31"/>
  <c r="RF55" i="31"/>
  <c r="AH55" i="31"/>
  <c r="HK55" i="31"/>
  <c r="QU55" i="31"/>
  <c r="HX55" i="31"/>
  <c r="GH55" i="31"/>
  <c r="HI55" i="31"/>
  <c r="PQ55" i="31"/>
  <c r="NU55" i="31"/>
  <c r="DU55" i="31"/>
  <c r="OT55" i="31"/>
  <c r="EO55" i="31"/>
  <c r="RK55" i="31"/>
  <c r="HR55" i="31"/>
  <c r="DB55" i="31"/>
  <c r="KQ55" i="31"/>
  <c r="EL55" i="31"/>
  <c r="GD55" i="31"/>
  <c r="CS55" i="31"/>
  <c r="OW55" i="31"/>
  <c r="ED55" i="31"/>
  <c r="PR55" i="31"/>
  <c r="BX55" i="31"/>
  <c r="GO55" i="31"/>
  <c r="OV55" i="31"/>
  <c r="NZ55" i="31"/>
  <c r="NL55" i="31"/>
  <c r="HO55" i="31"/>
  <c r="JM55" i="31"/>
  <c r="DV55" i="31"/>
  <c r="LV55" i="31"/>
  <c r="AR55" i="31"/>
  <c r="JJ55" i="31"/>
  <c r="NA55" i="31"/>
  <c r="AY55" i="31"/>
  <c r="RS55" i="31"/>
  <c r="QW55" i="31"/>
  <c r="GX55" i="31"/>
  <c r="IV55" i="31"/>
  <c r="NT55" i="31"/>
  <c r="HP55" i="31"/>
  <c r="CX55" i="31"/>
  <c r="LW55" i="31"/>
  <c r="PZ55" i="31"/>
  <c r="IA55" i="31"/>
  <c r="LG55" i="31"/>
  <c r="FO55" i="31"/>
  <c r="PW55" i="31"/>
  <c r="CQ55" i="31"/>
  <c r="CV55" i="31"/>
  <c r="QZ55" i="31"/>
  <c r="LC55" i="31"/>
  <c r="GQ55" i="31"/>
  <c r="DT55" i="31"/>
  <c r="FT55" i="31"/>
  <c r="JU55" i="31"/>
  <c r="OH55" i="31"/>
  <c r="PT55" i="31"/>
  <c r="FJ55" i="31"/>
  <c r="NN55" i="31"/>
  <c r="GJ55" i="31"/>
  <c r="JW55" i="31"/>
  <c r="G55" i="31"/>
  <c r="MK55" i="31"/>
  <c r="DG55" i="31"/>
  <c r="MP55" i="31"/>
  <c r="NR55" i="31"/>
  <c r="HD55" i="31"/>
  <c r="BG55" i="31"/>
  <c r="NJ55" i="31"/>
  <c r="BS55" i="31"/>
  <c r="KX55" i="31"/>
  <c r="MI55" i="31"/>
  <c r="AV55" i="31"/>
  <c r="LL55" i="31"/>
  <c r="KF55" i="31"/>
  <c r="CD55" i="31"/>
  <c r="GL55" i="31"/>
  <c r="ES55" i="31"/>
  <c r="BE55" i="31"/>
  <c r="PU55" i="31"/>
  <c r="MU55" i="31"/>
  <c r="CE55" i="31"/>
  <c r="GW55" i="31"/>
  <c r="CB55" i="31"/>
  <c r="RD55" i="31"/>
  <c r="RV55" i="31"/>
  <c r="GV55" i="31"/>
  <c r="JF55" i="31"/>
  <c r="CM55" i="31"/>
  <c r="QM55" i="31"/>
  <c r="IJ55" i="31"/>
  <c r="PP55" i="31"/>
  <c r="ML55" i="31"/>
  <c r="GI55" i="31"/>
  <c r="IX55" i="31"/>
  <c r="LE55" i="31"/>
  <c r="BN55" i="31"/>
  <c r="NI55" i="31"/>
  <c r="RI55" i="31"/>
  <c r="U55" i="31"/>
  <c r="NC55" i="31"/>
  <c r="D55" i="31"/>
  <c r="BO55" i="31"/>
  <c r="RW55" i="31"/>
  <c r="JV55" i="31"/>
  <c r="EE55" i="31"/>
  <c r="ND55" i="31"/>
  <c r="OG55" i="31"/>
  <c r="QV55" i="31"/>
  <c r="IY55" i="31"/>
  <c r="GA55" i="31"/>
  <c r="FR55" i="31"/>
  <c r="HA55" i="31"/>
  <c r="NM55" i="31"/>
  <c r="HB55" i="31"/>
  <c r="DS55" i="31"/>
  <c r="DH55" i="31"/>
  <c r="LH55" i="31"/>
  <c r="QJ55" i="31"/>
  <c r="NP55" i="31"/>
  <c r="MC55" i="31"/>
  <c r="GM55" i="31"/>
  <c r="FF55" i="31"/>
  <c r="I55" i="31"/>
  <c r="BW55" i="31"/>
  <c r="DO55" i="31"/>
  <c r="AE55" i="31"/>
  <c r="BI55" i="31"/>
  <c r="AF55" i="31"/>
  <c r="IZ55" i="31"/>
  <c r="MD55" i="31"/>
  <c r="OM55" i="31"/>
  <c r="OM76" i="31" s="1"/>
  <c r="BQ55" i="31"/>
  <c r="GC55" i="31"/>
  <c r="OU55" i="31"/>
  <c r="NH55" i="31"/>
  <c r="RB55" i="31"/>
  <c r="KT55" i="31"/>
  <c r="AB55" i="31"/>
  <c r="OQ55" i="31"/>
  <c r="QE55" i="31"/>
  <c r="HL55" i="31"/>
  <c r="AI55" i="31"/>
  <c r="LF55" i="31"/>
  <c r="LF76" i="31" s="1"/>
  <c r="OP55" i="31"/>
  <c r="IB55" i="31"/>
  <c r="IN55" i="31"/>
  <c r="JK55" i="31"/>
  <c r="DQ55" i="31"/>
  <c r="AM55" i="31"/>
  <c r="AN55" i="31"/>
  <c r="DA55" i="31"/>
  <c r="JP55" i="31"/>
  <c r="IQ55" i="31"/>
  <c r="AS55" i="31"/>
  <c r="FV55" i="31"/>
  <c r="QH55" i="31"/>
  <c r="PF55" i="31"/>
  <c r="AL55" i="31"/>
  <c r="CK55" i="31"/>
  <c r="DM55" i="31"/>
  <c r="MS55" i="31"/>
  <c r="FY55" i="31"/>
  <c r="W55" i="31"/>
  <c r="E55" i="31"/>
  <c r="DE55" i="31"/>
  <c r="LT55" i="31"/>
  <c r="OR55" i="31"/>
  <c r="JI55" i="31"/>
  <c r="DD55" i="31"/>
  <c r="LA55" i="31"/>
  <c r="JN55" i="31"/>
  <c r="MY55" i="31"/>
  <c r="LZ55" i="31"/>
  <c r="EV55" i="31"/>
  <c r="FM55" i="31"/>
  <c r="JZ55" i="31"/>
  <c r="JD55" i="31"/>
  <c r="GP55" i="31"/>
  <c r="GE55" i="31"/>
  <c r="LY55" i="31"/>
  <c r="AC55" i="31"/>
  <c r="GG55" i="31"/>
  <c r="II55" i="31"/>
  <c r="JT55" i="31"/>
  <c r="DW55" i="31"/>
  <c r="OE55" i="31"/>
  <c r="PS55" i="31"/>
  <c r="BM55" i="31"/>
  <c r="GU55" i="31"/>
  <c r="RE55" i="31"/>
  <c r="QK55" i="31"/>
  <c r="Q55" i="31"/>
  <c r="CI55" i="31"/>
  <c r="FG55" i="31"/>
  <c r="HN55" i="31"/>
  <c r="L55" i="31"/>
  <c r="PN55" i="31"/>
  <c r="MQ55" i="31"/>
  <c r="DF55" i="31"/>
  <c r="NX55" i="31"/>
  <c r="LN55" i="31"/>
  <c r="GF55" i="31"/>
  <c r="LO55" i="31"/>
  <c r="QL55" i="31"/>
  <c r="AA55" i="31"/>
  <c r="IT55" i="31"/>
  <c r="AZ55" i="31"/>
  <c r="EX55" i="31"/>
  <c r="FU55" i="31"/>
  <c r="IE55" i="31"/>
  <c r="MZ55" i="31"/>
  <c r="EK55" i="31"/>
  <c r="RX55" i="31"/>
  <c r="ER55" i="31"/>
  <c r="HJ55" i="31"/>
  <c r="KC55" i="31"/>
  <c r="Z55" i="31"/>
  <c r="DZ55" i="31"/>
  <c r="AU55" i="31"/>
  <c r="CL55" i="31"/>
  <c r="DY55" i="31"/>
  <c r="JE55" i="31"/>
  <c r="PK55" i="31"/>
  <c r="FE55" i="31"/>
  <c r="MM55" i="31"/>
  <c r="KB55" i="31"/>
  <c r="QN55" i="31"/>
  <c r="P55" i="31"/>
  <c r="QP55" i="31"/>
  <c r="EZ55" i="31"/>
  <c r="FS55" i="31"/>
  <c r="QF55" i="31"/>
  <c r="EJ55" i="31"/>
  <c r="JC55" i="31"/>
  <c r="FW55" i="31"/>
  <c r="BH55" i="31"/>
  <c r="DN55" i="31"/>
  <c r="AO55" i="31"/>
  <c r="HT55" i="31"/>
  <c r="RG55" i="31"/>
  <c r="EB55" i="31"/>
  <c r="EC55" i="31"/>
  <c r="RJ55" i="31"/>
  <c r="ON55" i="31"/>
  <c r="HC55" i="31"/>
  <c r="MA55" i="31"/>
  <c r="EH55" i="31"/>
  <c r="EQ55" i="31"/>
  <c r="IP55" i="31"/>
  <c r="DK55" i="31"/>
  <c r="LJ55" i="31"/>
  <c r="LD55" i="31"/>
  <c r="FA55" i="31"/>
  <c r="FZ55" i="31"/>
  <c r="J55" i="31"/>
  <c r="ET55" i="31"/>
  <c r="GK55" i="31"/>
  <c r="IO55" i="31"/>
  <c r="AG55" i="31"/>
  <c r="QQ55" i="31"/>
  <c r="CT55" i="31"/>
  <c r="BD55" i="31"/>
  <c r="CO55" i="31"/>
  <c r="IG55" i="31"/>
  <c r="CP55" i="31"/>
  <c r="QR55" i="31"/>
  <c r="RO55" i="31"/>
  <c r="RU55" i="31"/>
  <c r="CZ55" i="31"/>
  <c r="KO55" i="31"/>
  <c r="CY55" i="31"/>
  <c r="PJ55" i="31"/>
  <c r="FL55" i="31"/>
  <c r="KP55" i="31"/>
  <c r="KY55" i="31"/>
  <c r="KR55" i="31"/>
  <c r="BJ55" i="31"/>
  <c r="NK55" i="31"/>
  <c r="PX55" i="31"/>
  <c r="KK55" i="31"/>
  <c r="LP55" i="31"/>
  <c r="JG55" i="31"/>
  <c r="CH55" i="31"/>
  <c r="QX55" i="31"/>
  <c r="AJ55" i="31"/>
  <c r="GN55" i="31"/>
  <c r="BZ55" i="31"/>
  <c r="PG55" i="31"/>
  <c r="LI55" i="31"/>
  <c r="HW55" i="31"/>
  <c r="QD55" i="31"/>
  <c r="DR55" i="31"/>
  <c r="LR55" i="31"/>
  <c r="PB55" i="31"/>
  <c r="RH55" i="31"/>
  <c r="KE55" i="31"/>
  <c r="EM55" i="31"/>
  <c r="GB55" i="31"/>
  <c r="AP55" i="31"/>
  <c r="HS55" i="31"/>
  <c r="RA55" i="31"/>
  <c r="IC55" i="31"/>
  <c r="RC55" i="31"/>
  <c r="X55" i="31"/>
  <c r="NB55" i="31"/>
  <c r="H55" i="31"/>
  <c r="JQ55" i="31"/>
  <c r="CR55" i="31"/>
  <c r="HM55" i="31"/>
  <c r="BK55" i="31"/>
  <c r="LM55" i="31"/>
  <c r="AX55" i="31"/>
  <c r="MJ55" i="31"/>
  <c r="EI55" i="31"/>
  <c r="CA55" i="31"/>
  <c r="V55" i="31"/>
  <c r="BT55" i="31"/>
  <c r="IS55" i="31"/>
  <c r="FX55" i="31"/>
  <c r="MV55" i="31"/>
  <c r="LB55" i="31"/>
  <c r="RR55" i="31"/>
  <c r="PY55" i="31"/>
  <c r="HY55" i="31"/>
  <c r="RL55" i="31"/>
  <c r="MB55" i="31"/>
  <c r="OZ55" i="31"/>
  <c r="BF55" i="31"/>
  <c r="DL55" i="31"/>
  <c r="KZ55" i="31"/>
  <c r="AW55" i="31"/>
  <c r="NS55" i="31"/>
  <c r="IR55" i="31"/>
  <c r="JA55" i="31"/>
  <c r="PL55" i="31"/>
  <c r="BB55" i="31"/>
  <c r="OX55" i="31"/>
  <c r="KJ55" i="31"/>
  <c r="KS55" i="31"/>
  <c r="EF55" i="31"/>
  <c r="FC55" i="31"/>
  <c r="NG55" i="31"/>
  <c r="EW55" i="31"/>
  <c r="HZ55" i="31"/>
  <c r="DP55" i="31"/>
  <c r="FQ55" i="31"/>
  <c r="QT55" i="31"/>
  <c r="CC55" i="31"/>
  <c r="JS55" i="31"/>
  <c r="OC55" i="31"/>
  <c r="DC55" i="31"/>
  <c r="ME55" i="31"/>
  <c r="PI55" i="31"/>
  <c r="OS55" i="31"/>
  <c r="FP55" i="31"/>
  <c r="NQ55" i="31"/>
  <c r="FB55" i="31"/>
  <c r="QS55" i="31"/>
  <c r="JR55" i="31"/>
  <c r="S55" i="31"/>
  <c r="CN55" i="31"/>
  <c r="MF55" i="31"/>
  <c r="KN55" i="31"/>
  <c r="MT55" i="31"/>
  <c r="EP55" i="31"/>
  <c r="JO55" i="31"/>
  <c r="KA55" i="31"/>
  <c r="FD55" i="31"/>
  <c r="KH55" i="31"/>
  <c r="EU55" i="31"/>
  <c r="CW55" i="31"/>
  <c r="AD55" i="31"/>
  <c r="RP55" i="31"/>
  <c r="QO55" i="31"/>
  <c r="OB55" i="31"/>
  <c r="LX55" i="31"/>
  <c r="FH55" i="31"/>
  <c r="M55" i="31"/>
  <c r="CF55" i="31"/>
  <c r="CJ55" i="31"/>
  <c r="MR55" i="31"/>
  <c r="EA55" i="31"/>
  <c r="HH55" i="31"/>
  <c r="HE55" i="31"/>
  <c r="GS55" i="31"/>
  <c r="HG55" i="31"/>
  <c r="EG55" i="31"/>
  <c r="BR55" i="31"/>
  <c r="OK55" i="31"/>
  <c r="QI55" i="31"/>
  <c r="SA55" i="31"/>
  <c r="KD55" i="31"/>
  <c r="NF55" i="31"/>
  <c r="DX55" i="31"/>
  <c r="RZ55" i="31"/>
  <c r="LK55" i="31"/>
  <c r="GR55" i="31"/>
  <c r="BP55" i="31"/>
  <c r="QC55" i="31"/>
  <c r="JX55" i="31"/>
  <c r="RN55" i="31"/>
  <c r="GZ55" i="31"/>
  <c r="OA55" i="31"/>
  <c r="OD55" i="31"/>
  <c r="AQ55" i="31"/>
  <c r="BA55" i="31"/>
  <c r="NY55" i="31"/>
  <c r="OF55" i="31"/>
  <c r="JB55" i="31"/>
  <c r="CU55" i="31"/>
  <c r="MO55" i="31"/>
  <c r="MH55" i="31"/>
  <c r="DI55" i="31"/>
  <c r="R55" i="31"/>
  <c r="K55" i="31"/>
  <c r="BL55" i="31"/>
  <c r="KV55" i="31"/>
  <c r="MN55" i="31"/>
  <c r="EY55" i="31"/>
  <c r="T55" i="31"/>
  <c r="BV55" i="31"/>
  <c r="OL55" i="31"/>
  <c r="EN55" i="31"/>
  <c r="EN76" i="31" s="1"/>
  <c r="FI55" i="31"/>
  <c r="NW55" i="31"/>
  <c r="IM55" i="31"/>
  <c r="DJ55" i="31"/>
  <c r="RT55" i="31"/>
  <c r="ID55" i="31"/>
  <c r="O55" i="31"/>
  <c r="GT55" i="31"/>
  <c r="HU55" i="31"/>
  <c r="HQ55" i="31"/>
  <c r="QG55" i="31"/>
  <c r="BY55" i="31"/>
  <c r="NV55" i="31"/>
  <c r="IU55" i="31"/>
  <c r="KG55" i="31"/>
  <c r="OO55" i="31"/>
  <c r="QY55" i="31"/>
  <c r="PH55" i="31"/>
  <c r="JY55" i="31"/>
  <c r="NE55" i="31"/>
  <c r="MX55" i="31"/>
  <c r="AT55" i="31"/>
  <c r="PV55" i="31"/>
  <c r="AS28" i="35"/>
  <c r="C57" i="28"/>
  <c r="O37" i="10"/>
  <c r="V36" i="35"/>
  <c r="AR28" i="35"/>
  <c r="C55" i="28"/>
  <c r="V34" i="35"/>
  <c r="AJ70" i="10"/>
  <c r="AG70" i="10" s="1"/>
  <c r="C75" i="35"/>
  <c r="AP28" i="35"/>
  <c r="V27" i="35"/>
  <c r="V33" i="35"/>
  <c r="V25" i="35"/>
  <c r="V28" i="35"/>
  <c r="V22" i="35"/>
  <c r="V23" i="35"/>
  <c r="V37" i="35"/>
  <c r="C15" i="1"/>
  <c r="J79" i="28"/>
  <c r="I101" i="28"/>
  <c r="I95" i="28"/>
  <c r="I93" i="28"/>
  <c r="I85" i="28"/>
  <c r="I102" i="28"/>
  <c r="I103" i="28"/>
  <c r="I94" i="28"/>
  <c r="I89" i="28"/>
  <c r="I86" i="28"/>
  <c r="M45" i="29"/>
  <c r="O21" i="10"/>
  <c r="V43" i="35"/>
  <c r="V24" i="35"/>
  <c r="S45" i="29"/>
  <c r="T21" i="10"/>
  <c r="Q52" i="29"/>
  <c r="K56" i="29"/>
  <c r="U52" i="29"/>
  <c r="S54" i="29"/>
  <c r="U50" i="29"/>
  <c r="Q9" i="29"/>
  <c r="U58" i="29"/>
  <c r="M54" i="29"/>
  <c r="S9" i="29"/>
  <c r="M43" i="29"/>
  <c r="K15" i="29"/>
  <c r="K54" i="29"/>
  <c r="S17" i="29"/>
  <c r="S50" i="29"/>
  <c r="M17" i="29"/>
  <c r="U48" i="29"/>
  <c r="AU27" i="35"/>
  <c r="T37" i="10"/>
  <c r="AU44" i="35"/>
  <c r="S8" i="29"/>
  <c r="T49" i="10"/>
  <c r="Q56" i="29"/>
  <c r="U17" i="29"/>
  <c r="S56" i="29"/>
  <c r="U56" i="29"/>
  <c r="AU25" i="35"/>
  <c r="Q31" i="35"/>
  <c r="R31" i="35"/>
  <c r="B46" i="35"/>
  <c r="T31" i="35"/>
  <c r="U54" i="29"/>
  <c r="AJ10" i="14"/>
  <c r="T10" i="14"/>
  <c r="BB10" i="14"/>
  <c r="AD10" i="14"/>
  <c r="AU42" i="35"/>
  <c r="AU43" i="35"/>
  <c r="AU22" i="35"/>
  <c r="AU24" i="35"/>
  <c r="AU41" i="35"/>
  <c r="V35" i="35"/>
  <c r="AU26" i="35"/>
  <c r="M15" i="29"/>
  <c r="U27" i="29"/>
  <c r="Q18" i="29"/>
  <c r="M44" i="29"/>
  <c r="Q27" i="29"/>
  <c r="Q43" i="29"/>
  <c r="K17" i="29"/>
  <c r="M18" i="29"/>
  <c r="M27" i="29"/>
  <c r="K8" i="29"/>
  <c r="Q8" i="29"/>
  <c r="K27" i="29"/>
  <c r="M50" i="29"/>
  <c r="S52" i="29"/>
  <c r="U45" i="29"/>
  <c r="U37" i="29"/>
  <c r="M8" i="29"/>
  <c r="Q50" i="29"/>
  <c r="M52" i="29"/>
  <c r="U15" i="29"/>
  <c r="K58" i="29"/>
  <c r="S37" i="29"/>
  <c r="S18" i="29"/>
  <c r="Q58" i="29"/>
  <c r="Q40" i="29"/>
  <c r="Q15" i="29"/>
  <c r="Q44" i="29"/>
  <c r="K48" i="29"/>
  <c r="K44" i="29"/>
  <c r="M58" i="29"/>
  <c r="U44" i="29"/>
  <c r="M9" i="29"/>
  <c r="S48" i="29"/>
  <c r="K43" i="29"/>
  <c r="K18" i="29"/>
  <c r="K45" i="29"/>
  <c r="K9" i="29"/>
  <c r="M48" i="29"/>
  <c r="U43" i="29"/>
  <c r="AD49" i="10"/>
  <c r="K36" i="29"/>
  <c r="S36" i="29"/>
  <c r="M36" i="29"/>
  <c r="Q36" i="29"/>
  <c r="S16" i="29"/>
  <c r="V44" i="35"/>
  <c r="V30" i="35"/>
  <c r="V26" i="35"/>
  <c r="AU33" i="35"/>
  <c r="V39" i="35"/>
  <c r="V40" i="35"/>
  <c r="K40" i="29"/>
  <c r="U16" i="29"/>
  <c r="S53" i="29"/>
  <c r="V38" i="35"/>
  <c r="M53" i="29"/>
  <c r="Q16" i="29"/>
  <c r="U53" i="29"/>
  <c r="M16" i="29"/>
  <c r="U40" i="29"/>
  <c r="K53" i="29"/>
  <c r="M40" i="29"/>
  <c r="AU23" i="35"/>
  <c r="V41" i="35"/>
  <c r="V29" i="35"/>
  <c r="Q32" i="35"/>
  <c r="R32" i="35"/>
  <c r="T32" i="35"/>
  <c r="S32" i="35"/>
  <c r="S46" i="35" s="1"/>
  <c r="Q37" i="29"/>
  <c r="K37" i="29"/>
  <c r="S38" i="29"/>
  <c r="M38" i="29"/>
  <c r="K38" i="29"/>
  <c r="Q38" i="29"/>
  <c r="U38" i="29"/>
  <c r="K28" i="29"/>
  <c r="S28" i="29"/>
  <c r="U28" i="29"/>
  <c r="M28" i="29"/>
  <c r="Q28" i="29"/>
  <c r="S57" i="29"/>
  <c r="Q57" i="29"/>
  <c r="M57" i="29"/>
  <c r="U57" i="29"/>
  <c r="K57" i="29"/>
  <c r="S55" i="29"/>
  <c r="K55" i="29"/>
  <c r="U55" i="29"/>
  <c r="Q55" i="29"/>
  <c r="M55" i="29"/>
  <c r="U32" i="29"/>
  <c r="S32" i="29"/>
  <c r="K32" i="29"/>
  <c r="M32" i="29"/>
  <c r="Q32" i="29"/>
  <c r="U46" i="29"/>
  <c r="S46" i="29"/>
  <c r="Q46" i="29"/>
  <c r="M46" i="29"/>
  <c r="K46" i="29"/>
  <c r="M31" i="29"/>
  <c r="U31" i="29"/>
  <c r="K31" i="29"/>
  <c r="S31" i="29"/>
  <c r="Q31" i="29"/>
  <c r="Q49" i="29"/>
  <c r="S49" i="29"/>
  <c r="K49" i="29"/>
  <c r="U49" i="29"/>
  <c r="M49" i="29"/>
  <c r="S26" i="29"/>
  <c r="Q26" i="29"/>
  <c r="U26" i="29"/>
  <c r="K26" i="29"/>
  <c r="M26" i="29"/>
  <c r="S19" i="29"/>
  <c r="K19" i="29"/>
  <c r="M19" i="29"/>
  <c r="U19" i="29"/>
  <c r="Q19" i="29"/>
  <c r="BE27" i="10"/>
  <c r="AM37" i="35" s="1"/>
  <c r="AD27" i="10"/>
  <c r="BE29" i="10"/>
  <c r="AD29" i="10"/>
  <c r="AP36" i="35"/>
  <c r="AR36" i="35"/>
  <c r="AS36" i="35"/>
  <c r="AQ36" i="35"/>
  <c r="E75" i="35"/>
  <c r="BB70" i="10"/>
  <c r="AY70" i="10" s="1"/>
  <c r="AC93" i="35" l="1"/>
  <c r="AC88" i="35"/>
  <c r="AI46" i="35"/>
  <c r="D5" i="35" s="1"/>
  <c r="D16" i="35" s="1"/>
  <c r="D17" i="35" s="1"/>
  <c r="AM32" i="35"/>
  <c r="AM31" i="35"/>
  <c r="QY53" i="38"/>
  <c r="QI53" i="38"/>
  <c r="PR53" i="38"/>
  <c r="PC53" i="38"/>
  <c r="OM53" i="38"/>
  <c r="NV53" i="38"/>
  <c r="NG53" i="38"/>
  <c r="MQ53" i="38"/>
  <c r="LZ53" i="38"/>
  <c r="LK53" i="38"/>
  <c r="KU53" i="38"/>
  <c r="KF53" i="38"/>
  <c r="JQ53" i="38"/>
  <c r="JC53" i="38"/>
  <c r="IO53" i="38"/>
  <c r="HZ53" i="38"/>
  <c r="HL53" i="38"/>
  <c r="GW53" i="38"/>
  <c r="GI53" i="38"/>
  <c r="FU53" i="38"/>
  <c r="FF53" i="38"/>
  <c r="ER53" i="38"/>
  <c r="EC53" i="38"/>
  <c r="DO53" i="38"/>
  <c r="DA53" i="38"/>
  <c r="CL53" i="38"/>
  <c r="BX53" i="38"/>
  <c r="BI53" i="38"/>
  <c r="AU53" i="38"/>
  <c r="AG53" i="38"/>
  <c r="R53" i="38"/>
  <c r="D53" i="38"/>
  <c r="C53" i="38" s="1"/>
  <c r="B51" i="38" s="1"/>
  <c r="RM53" i="38"/>
  <c r="QX53" i="38"/>
  <c r="QH53" i="38"/>
  <c r="PQ53" i="38"/>
  <c r="PB53" i="38"/>
  <c r="OL53" i="38"/>
  <c r="NU53" i="38"/>
  <c r="NF53" i="38"/>
  <c r="MP53" i="38"/>
  <c r="LY53" i="38"/>
  <c r="LJ53" i="38"/>
  <c r="KT53" i="38"/>
  <c r="KD53" i="38"/>
  <c r="JP53" i="38"/>
  <c r="JB53" i="38"/>
  <c r="IM53" i="38"/>
  <c r="HY53" i="38"/>
  <c r="HJ53" i="38"/>
  <c r="GV53" i="38"/>
  <c r="GH53" i="38"/>
  <c r="FS53" i="38"/>
  <c r="FE53" i="38"/>
  <c r="EP53" i="38"/>
  <c r="EB53" i="38"/>
  <c r="DN53" i="38"/>
  <c r="RL53" i="38"/>
  <c r="QW53" i="38"/>
  <c r="QG53" i="38"/>
  <c r="PP53" i="38"/>
  <c r="PA53" i="38"/>
  <c r="OK53" i="38"/>
  <c r="NT53" i="38"/>
  <c r="NE53" i="38"/>
  <c r="MO53" i="38"/>
  <c r="LX53" i="38"/>
  <c r="LI53" i="38"/>
  <c r="KS53" i="38"/>
  <c r="KC53" i="38"/>
  <c r="JO53" i="38"/>
  <c r="JA53" i="38"/>
  <c r="IL53" i="38"/>
  <c r="HX53" i="38"/>
  <c r="HI53" i="38"/>
  <c r="GU53" i="38"/>
  <c r="GG53" i="38"/>
  <c r="FR53" i="38"/>
  <c r="FD53" i="38"/>
  <c r="EO53" i="38"/>
  <c r="EA53" i="38"/>
  <c r="DM53" i="38"/>
  <c r="CX53" i="38"/>
  <c r="CJ53" i="38"/>
  <c r="BU53" i="38"/>
  <c r="BG53" i="38"/>
  <c r="AS53" i="38"/>
  <c r="AD53" i="38"/>
  <c r="P53" i="38"/>
  <c r="RZ53" i="38"/>
  <c r="RK53" i="38"/>
  <c r="QU53" i="38"/>
  <c r="QD53" i="38"/>
  <c r="PO53" i="38"/>
  <c r="OY53" i="38"/>
  <c r="OH53" i="38"/>
  <c r="NS53" i="38"/>
  <c r="NC53" i="38"/>
  <c r="ML53" i="38"/>
  <c r="LW53" i="38"/>
  <c r="LG53" i="38"/>
  <c r="KP53" i="38"/>
  <c r="KB53" i="38"/>
  <c r="JN53" i="38"/>
  <c r="IY53" i="38"/>
  <c r="IK53" i="38"/>
  <c r="HV53" i="38"/>
  <c r="HH53" i="38"/>
  <c r="GT53" i="38"/>
  <c r="GE53" i="38"/>
  <c r="FQ53" i="38"/>
  <c r="FB53" i="38"/>
  <c r="EN53" i="38"/>
  <c r="DZ53" i="38"/>
  <c r="DK53" i="38"/>
  <c r="CW53" i="38"/>
  <c r="CH53" i="38"/>
  <c r="BT53" i="38"/>
  <c r="BF53" i="38"/>
  <c r="AQ53" i="38"/>
  <c r="AC53" i="38"/>
  <c r="N53" i="38"/>
  <c r="RY53" i="38"/>
  <c r="RJ53" i="38"/>
  <c r="QT53" i="38"/>
  <c r="QC53" i="38"/>
  <c r="PN53" i="38"/>
  <c r="OX53" i="38"/>
  <c r="OG53" i="38"/>
  <c r="NR53" i="38"/>
  <c r="NB53" i="38"/>
  <c r="MK53" i="38"/>
  <c r="LV53" i="38"/>
  <c r="LF53" i="38"/>
  <c r="KO53" i="38"/>
  <c r="KA53" i="38"/>
  <c r="JM53" i="38"/>
  <c r="IX53" i="38"/>
  <c r="IJ53" i="38"/>
  <c r="HU53" i="38"/>
  <c r="HG53" i="38"/>
  <c r="GS53" i="38"/>
  <c r="GD53" i="38"/>
  <c r="FP53" i="38"/>
  <c r="FA53" i="38"/>
  <c r="EM53" i="38"/>
  <c r="DY53" i="38"/>
  <c r="DJ53" i="38"/>
  <c r="CV53" i="38"/>
  <c r="CG53" i="38"/>
  <c r="BS53" i="38"/>
  <c r="BE53" i="38"/>
  <c r="AP53" i="38"/>
  <c r="AB53" i="38"/>
  <c r="M53" i="38"/>
  <c r="RX53" i="38"/>
  <c r="RI53" i="38"/>
  <c r="QS53" i="38"/>
  <c r="QB53" i="38"/>
  <c r="PM53" i="38"/>
  <c r="OW53" i="38"/>
  <c r="OF53" i="38"/>
  <c r="NQ53" i="38"/>
  <c r="NA53" i="38"/>
  <c r="MJ53" i="38"/>
  <c r="LU53" i="38"/>
  <c r="LE53" i="38"/>
  <c r="KN53" i="38"/>
  <c r="JZ53" i="38"/>
  <c r="JK53" i="38"/>
  <c r="IW53" i="38"/>
  <c r="IH53" i="38"/>
  <c r="HT53" i="38"/>
  <c r="HF53" i="38"/>
  <c r="GQ53" i="38"/>
  <c r="GC53" i="38"/>
  <c r="FN53" i="38"/>
  <c r="EZ53" i="38"/>
  <c r="EL53" i="38"/>
  <c r="DW53" i="38"/>
  <c r="DI53" i="38"/>
  <c r="CT53" i="38"/>
  <c r="CF53" i="38"/>
  <c r="BR53" i="38"/>
  <c r="BC53" i="38"/>
  <c r="AO53" i="38"/>
  <c r="Z53" i="38"/>
  <c r="L53" i="38"/>
  <c r="RW53" i="38"/>
  <c r="RG53" i="38"/>
  <c r="QP53" i="38"/>
  <c r="QA53" i="38"/>
  <c r="PK53" i="38"/>
  <c r="OT53" i="38"/>
  <c r="OE53" i="38"/>
  <c r="NO53" i="38"/>
  <c r="MX53" i="38"/>
  <c r="MI53" i="38"/>
  <c r="LS53" i="38"/>
  <c r="LB53" i="38"/>
  <c r="KM53" i="38"/>
  <c r="JY53" i="38"/>
  <c r="JJ53" i="38"/>
  <c r="IV53" i="38"/>
  <c r="IG53" i="38"/>
  <c r="HS53" i="38"/>
  <c r="HE53" i="38"/>
  <c r="GP53" i="38"/>
  <c r="GB53" i="38"/>
  <c r="FM53" i="38"/>
  <c r="EY53" i="38"/>
  <c r="EK53" i="38"/>
  <c r="DV53" i="38"/>
  <c r="DH53" i="38"/>
  <c r="CS53" i="38"/>
  <c r="CE53" i="38"/>
  <c r="BQ53" i="38"/>
  <c r="BB53" i="38"/>
  <c r="AN53" i="38"/>
  <c r="Y53" i="38"/>
  <c r="K53" i="38"/>
  <c r="RV53" i="38"/>
  <c r="RF53" i="38"/>
  <c r="QO53" i="38"/>
  <c r="PZ53" i="38"/>
  <c r="PJ53" i="38"/>
  <c r="OS53" i="38"/>
  <c r="OD53" i="38"/>
  <c r="NN53" i="38"/>
  <c r="MW53" i="38"/>
  <c r="MH53" i="38"/>
  <c r="LR53" i="38"/>
  <c r="LA53" i="38"/>
  <c r="KL53" i="38"/>
  <c r="JW53" i="38"/>
  <c r="JI53" i="38"/>
  <c r="IT53" i="38"/>
  <c r="IF53" i="38"/>
  <c r="HR53" i="38"/>
  <c r="HC53" i="38"/>
  <c r="GO53" i="38"/>
  <c r="FZ53" i="38"/>
  <c r="FL53" i="38"/>
  <c r="EX53" i="38"/>
  <c r="EI53" i="38"/>
  <c r="DU53" i="38"/>
  <c r="DF53" i="38"/>
  <c r="CR53" i="38"/>
  <c r="CD53" i="38"/>
  <c r="BO53" i="38"/>
  <c r="BA53" i="38"/>
  <c r="AL53" i="38"/>
  <c r="X53" i="38"/>
  <c r="J53" i="38"/>
  <c r="RU53" i="38"/>
  <c r="RE53" i="38"/>
  <c r="QN53" i="38"/>
  <c r="PY53" i="38"/>
  <c r="PI53" i="38"/>
  <c r="OR53" i="38"/>
  <c r="OC53" i="38"/>
  <c r="NM53" i="38"/>
  <c r="MV53" i="38"/>
  <c r="MG53" i="38"/>
  <c r="AR29" i="35"/>
  <c r="AS29" i="35"/>
  <c r="AP29" i="35"/>
  <c r="AQ29" i="35"/>
  <c r="O82" i="38"/>
  <c r="U82" i="38"/>
  <c r="T82" i="38"/>
  <c r="R82" i="38"/>
  <c r="S82" i="38"/>
  <c r="Q82" i="38"/>
  <c r="P82" i="38"/>
  <c r="N82" i="38"/>
  <c r="NQ76" i="31"/>
  <c r="BL76" i="31"/>
  <c r="E103" i="38"/>
  <c r="E105" i="38" s="1"/>
  <c r="M103" i="38"/>
  <c r="C53" i="28"/>
  <c r="B51" i="28" s="1"/>
  <c r="HA74" i="28"/>
  <c r="OZ74" i="28"/>
  <c r="FP74" i="28"/>
  <c r="HI74" i="28"/>
  <c r="PG74" i="28"/>
  <c r="J95" i="28"/>
  <c r="J96" i="28"/>
  <c r="CK74" i="28"/>
  <c r="BX74" i="28"/>
  <c r="RC74" i="28"/>
  <c r="QX74" i="28"/>
  <c r="LM74" i="28"/>
  <c r="CT74" i="28"/>
  <c r="CY74" i="28"/>
  <c r="HJ74" i="28"/>
  <c r="QW74" i="28"/>
  <c r="JK74" i="28"/>
  <c r="FK74" i="28"/>
  <c r="GB74" i="28"/>
  <c r="NI74" i="28"/>
  <c r="JH74" i="28"/>
  <c r="HH74" i="28"/>
  <c r="GQ74" i="28"/>
  <c r="PI74" i="28"/>
  <c r="LS74" i="28"/>
  <c r="C86" i="30"/>
  <c r="AS65" i="14"/>
  <c r="AP65" i="14" s="1"/>
  <c r="D94" i="35"/>
  <c r="AD25" i="14"/>
  <c r="AD65" i="14" s="1"/>
  <c r="F14" i="1" s="1"/>
  <c r="BE15" i="10"/>
  <c r="AM35" i="35" s="1"/>
  <c r="AD15" i="10"/>
  <c r="BE14" i="10"/>
  <c r="AM34" i="35" s="1"/>
  <c r="AD14" i="10"/>
  <c r="ER76" i="31"/>
  <c r="EG76" i="31"/>
  <c r="IT76" i="31"/>
  <c r="Y70" i="10"/>
  <c r="E11" i="1" s="1"/>
  <c r="RS76" i="31"/>
  <c r="O62" i="13"/>
  <c r="C13" i="1" s="1"/>
  <c r="IQ74" i="28"/>
  <c r="QJ74" i="28"/>
  <c r="FI74" i="28"/>
  <c r="C89" i="30"/>
  <c r="AF74" i="28"/>
  <c r="IG74" i="28"/>
  <c r="IS74" i="28"/>
  <c r="RX74" i="28"/>
  <c r="DJ74" i="28"/>
  <c r="IA74" i="28"/>
  <c r="CS74" i="28"/>
  <c r="RR74" i="28"/>
  <c r="FO74" i="28"/>
  <c r="KH74" i="28"/>
  <c r="BN74" i="28"/>
  <c r="GK74" i="28"/>
  <c r="DK74" i="28"/>
  <c r="GJ74" i="28"/>
  <c r="GM74" i="28"/>
  <c r="FC74" i="28"/>
  <c r="C57" i="30"/>
  <c r="GV76" i="31"/>
  <c r="EB76" i="31"/>
  <c r="C89" i="38"/>
  <c r="C11" i="30"/>
  <c r="C57" i="38"/>
  <c r="B54" i="38" s="1"/>
  <c r="Y62" i="13"/>
  <c r="E13" i="1" s="1"/>
  <c r="C86" i="38"/>
  <c r="B83" i="38" s="1"/>
  <c r="E32" i="1" s="1"/>
  <c r="C53" i="30"/>
  <c r="B51" i="30" s="1"/>
  <c r="C60" i="30"/>
  <c r="C24" i="30"/>
  <c r="C60" i="38"/>
  <c r="Y25" i="14"/>
  <c r="Y65" i="14" s="1"/>
  <c r="E14" i="1" s="1"/>
  <c r="GO76" i="31"/>
  <c r="MH76" i="31"/>
  <c r="ME76" i="31"/>
  <c r="X76" i="31"/>
  <c r="S76" i="31"/>
  <c r="BJ74" i="28"/>
  <c r="DZ74" i="28"/>
  <c r="QP74" i="28"/>
  <c r="HP74" i="28"/>
  <c r="PB74" i="28"/>
  <c r="LV74" i="28"/>
  <c r="IC74" i="28"/>
  <c r="NR74" i="28"/>
  <c r="BT74" i="28"/>
  <c r="ME74" i="28"/>
  <c r="AG74" i="28"/>
  <c r="MY74" i="28"/>
  <c r="QU74" i="28"/>
  <c r="PZ74" i="28"/>
  <c r="QG74" i="28"/>
  <c r="RQ74" i="28"/>
  <c r="IJ74" i="28"/>
  <c r="NN74" i="28"/>
  <c r="OI74" i="28"/>
  <c r="BK74" i="28"/>
  <c r="N74" i="28"/>
  <c r="RA74" i="28"/>
  <c r="QH74" i="28"/>
  <c r="GO74" i="28"/>
  <c r="IL74" i="28"/>
  <c r="RY74" i="28"/>
  <c r="DG74" i="28"/>
  <c r="DO74" i="28"/>
  <c r="JV74" i="28"/>
  <c r="E74" i="28"/>
  <c r="NC74" i="28"/>
  <c r="IZ74" i="28"/>
  <c r="PF74" i="28"/>
  <c r="GF74" i="28"/>
  <c r="CO74" i="28"/>
  <c r="RD74" i="28"/>
  <c r="KU74" i="28"/>
  <c r="T74" i="28"/>
  <c r="HS74" i="28"/>
  <c r="LD74" i="28"/>
  <c r="CI74" i="28"/>
  <c r="HQ74" i="28"/>
  <c r="OG74" i="28"/>
  <c r="QO74" i="28"/>
  <c r="EF74" i="28"/>
  <c r="PY74" i="28"/>
  <c r="KZ74" i="28"/>
  <c r="BC74" i="28"/>
  <c r="CA74" i="28"/>
  <c r="EV74" i="28"/>
  <c r="NY74" i="28"/>
  <c r="LA74" i="28"/>
  <c r="DB74" i="28"/>
  <c r="OR74" i="28"/>
  <c r="KI74" i="28"/>
  <c r="NU74" i="28"/>
  <c r="DI74" i="28"/>
  <c r="FW74" i="28"/>
  <c r="BS74" i="28"/>
  <c r="P74" i="28"/>
  <c r="ET74" i="28"/>
  <c r="OE74" i="28"/>
  <c r="II74" i="28"/>
  <c r="GG74" i="28"/>
  <c r="MJ74" i="28"/>
  <c r="EK74" i="28"/>
  <c r="IR74" i="28"/>
  <c r="BH74" i="28"/>
  <c r="EE74" i="28"/>
  <c r="DE74" i="28"/>
  <c r="LN74" i="28"/>
  <c r="PL74" i="28"/>
  <c r="PR74" i="28"/>
  <c r="RZ74" i="28"/>
  <c r="DS74" i="28"/>
  <c r="HO74" i="28"/>
  <c r="MA74" i="28"/>
  <c r="IY74" i="28"/>
  <c r="BW74" i="28"/>
  <c r="DC74" i="28"/>
  <c r="AL74" i="28"/>
  <c r="H74" i="28"/>
  <c r="MO74" i="28"/>
  <c r="MX74" i="28"/>
  <c r="KD74" i="28"/>
  <c r="EO74" i="28"/>
  <c r="QM74" i="28"/>
  <c r="DH74" i="28"/>
  <c r="KC74" i="28"/>
  <c r="Z74" i="28"/>
  <c r="NS74" i="28"/>
  <c r="CH74" i="28"/>
  <c r="KT74" i="28"/>
  <c r="DP74" i="28"/>
  <c r="OM74" i="28"/>
  <c r="DN74" i="28"/>
  <c r="OC74" i="28"/>
  <c r="DA74" i="28"/>
  <c r="FR74" i="28"/>
  <c r="HX74" i="28"/>
  <c r="CP74" i="28"/>
  <c r="LJ74" i="28"/>
  <c r="LZ74" i="28"/>
  <c r="EC74" i="28"/>
  <c r="EP74" i="28"/>
  <c r="LK74" i="28"/>
  <c r="EH74" i="28"/>
  <c r="GE74" i="28"/>
  <c r="RM74" i="28"/>
  <c r="PQ74" i="28"/>
  <c r="KS74" i="28"/>
  <c r="S74" i="28"/>
  <c r="KM74" i="28"/>
  <c r="MI74" i="28"/>
  <c r="HW74" i="28"/>
  <c r="OX74" i="28"/>
  <c r="HU74" i="28"/>
  <c r="OD74" i="28"/>
  <c r="CF74" i="28"/>
  <c r="ES74" i="28"/>
  <c r="NM74" i="28"/>
  <c r="OW74" i="28"/>
  <c r="RW74" i="28"/>
  <c r="AM74" i="28"/>
  <c r="Y74" i="28"/>
  <c r="LF74" i="28"/>
  <c r="PJ74" i="28"/>
  <c r="W74" i="28"/>
  <c r="JQ74" i="28"/>
  <c r="KJ74" i="28"/>
  <c r="DW74" i="28"/>
  <c r="OT74" i="28"/>
  <c r="BF74" i="28"/>
  <c r="CX74" i="28"/>
  <c r="OB74" i="28"/>
  <c r="AX74" i="28"/>
  <c r="BA74" i="28"/>
  <c r="OK74" i="28"/>
  <c r="GD74" i="28"/>
  <c r="AO74" i="28"/>
  <c r="BV74" i="28"/>
  <c r="CM74" i="28"/>
  <c r="DR74" i="28"/>
  <c r="FB74" i="28"/>
  <c r="LW74" i="28"/>
  <c r="JX74" i="28"/>
  <c r="FM74" i="28"/>
  <c r="QR74" i="28"/>
  <c r="ON74" i="28"/>
  <c r="HY74" i="28"/>
  <c r="EQ74" i="28"/>
  <c r="CW74" i="28"/>
  <c r="RG74" i="28"/>
  <c r="HZ74" i="28"/>
  <c r="QC74" i="28"/>
  <c r="NA74" i="28"/>
  <c r="LC74" i="28"/>
  <c r="L74" i="28"/>
  <c r="GR74" i="28"/>
  <c r="QK74" i="28"/>
  <c r="MW74" i="28"/>
  <c r="KF74" i="28"/>
  <c r="FF74" i="28"/>
  <c r="ED74" i="28"/>
  <c r="AN74" i="28"/>
  <c r="AE74" i="28"/>
  <c r="LG74" i="28"/>
  <c r="X74" i="28"/>
  <c r="NL74" i="28"/>
  <c r="FJ74" i="28"/>
  <c r="LX74" i="28"/>
  <c r="JE74" i="28"/>
  <c r="I74" i="28"/>
  <c r="RN74" i="28"/>
  <c r="D74" i="28"/>
  <c r="CD74" i="28"/>
  <c r="BR74" i="28"/>
  <c r="BZ74" i="28"/>
  <c r="FD74" i="28"/>
  <c r="QS74" i="28"/>
  <c r="OQ74" i="28"/>
  <c r="QA74" i="28"/>
  <c r="MM74" i="28"/>
  <c r="BP74" i="28"/>
  <c r="LI74" i="28"/>
  <c r="LL74" i="28"/>
  <c r="IB74" i="28"/>
  <c r="RK74" i="28"/>
  <c r="DY74" i="28"/>
  <c r="BQ74" i="28"/>
  <c r="CU74" i="28"/>
  <c r="AJ74" i="28"/>
  <c r="AR74" i="28"/>
  <c r="DU74" i="28"/>
  <c r="JW74" i="28"/>
  <c r="MU74" i="28"/>
  <c r="HC74" i="28"/>
  <c r="QB74" i="28"/>
  <c r="FT74" i="28"/>
  <c r="AQ74" i="28"/>
  <c r="DF74" i="28"/>
  <c r="MK74" i="28"/>
  <c r="MC74" i="28"/>
  <c r="SA74" i="28"/>
  <c r="IO74" i="28"/>
  <c r="LQ74" i="28"/>
  <c r="MV74" i="28"/>
  <c r="BU74" i="28"/>
  <c r="ND74" i="28"/>
  <c r="NJ74" i="28"/>
  <c r="GA74" i="28"/>
  <c r="RJ74" i="28"/>
  <c r="IN74" i="28"/>
  <c r="HF74" i="28"/>
  <c r="NT74" i="28"/>
  <c r="Q74" i="28"/>
  <c r="JB74" i="28"/>
  <c r="IF74" i="28"/>
  <c r="JU74" i="28"/>
  <c r="IT74" i="28"/>
  <c r="KA74" i="28"/>
  <c r="CL74" i="28"/>
  <c r="OA74" i="28"/>
  <c r="GW74" i="28"/>
  <c r="GC74" i="28"/>
  <c r="KP74" i="28"/>
  <c r="RE74" i="28"/>
  <c r="AS74" i="28"/>
  <c r="FX74" i="28"/>
  <c r="JO74" i="28"/>
  <c r="FY74" i="28"/>
  <c r="PH74" i="28"/>
  <c r="K74" i="28"/>
  <c r="MR74" i="28"/>
  <c r="QI74" i="28"/>
  <c r="J74" i="28"/>
  <c r="RS74" i="28"/>
  <c r="OV74" i="28"/>
  <c r="GX74" i="28"/>
  <c r="DL74" i="28"/>
  <c r="LU74" i="28"/>
  <c r="PP74" i="28"/>
  <c r="OS74" i="28"/>
  <c r="IP74" i="28"/>
  <c r="FV74" i="28"/>
  <c r="LT74" i="28"/>
  <c r="KR74" i="28"/>
  <c r="KQ74" i="28"/>
  <c r="JJ74" i="28"/>
  <c r="GP74" i="28"/>
  <c r="FL74" i="28"/>
  <c r="IH74" i="28"/>
  <c r="MF74" i="28"/>
  <c r="EL74" i="28"/>
  <c r="MG74" i="28"/>
  <c r="FG74" i="28"/>
  <c r="OJ74" i="28"/>
  <c r="DX74" i="28"/>
  <c r="QF74" i="28"/>
  <c r="DV74" i="28"/>
  <c r="QT74" i="28"/>
  <c r="GS74" i="28"/>
  <c r="RF74" i="28"/>
  <c r="HM74" i="28"/>
  <c r="EZ74" i="28"/>
  <c r="QY74" i="28"/>
  <c r="MB74" i="28"/>
  <c r="AU74" i="28"/>
  <c r="JC74" i="28"/>
  <c r="LH74" i="28"/>
  <c r="RH74" i="28"/>
  <c r="CE74" i="28"/>
  <c r="AT74" i="28"/>
  <c r="ER74" i="28"/>
  <c r="KV74" i="28"/>
  <c r="AK74" i="28"/>
  <c r="CG74" i="28"/>
  <c r="NV74" i="28"/>
  <c r="KK74" i="28"/>
  <c r="FA74" i="28"/>
  <c r="AY74" i="28"/>
  <c r="OF74" i="28"/>
  <c r="GL74" i="28"/>
  <c r="AZ74" i="28"/>
  <c r="BD74" i="28"/>
  <c r="JS74" i="28"/>
  <c r="NW74" i="28"/>
  <c r="PE74" i="28"/>
  <c r="KX74" i="28"/>
  <c r="KB74" i="28"/>
  <c r="NE74" i="28"/>
  <c r="PM74" i="28"/>
  <c r="JN74" i="28"/>
  <c r="V74" i="28"/>
  <c r="IK74" i="28"/>
  <c r="QE74" i="28"/>
  <c r="IW74" i="28"/>
  <c r="GI74" i="28"/>
  <c r="G74" i="28"/>
  <c r="AP74" i="28"/>
  <c r="RV74" i="28"/>
  <c r="MH74" i="28"/>
  <c r="RU74" i="28"/>
  <c r="QD74" i="28"/>
  <c r="EW74" i="28"/>
  <c r="KL74" i="28"/>
  <c r="JD74" i="28"/>
  <c r="DM74" i="28"/>
  <c r="HV74" i="28"/>
  <c r="EM74" i="28"/>
  <c r="RO74" i="28"/>
  <c r="PK74" i="28"/>
  <c r="MT74" i="28"/>
  <c r="RP74" i="28"/>
  <c r="GT74" i="28"/>
  <c r="HG74" i="28"/>
  <c r="KW74" i="28"/>
  <c r="JM74" i="28"/>
  <c r="EG74" i="28"/>
  <c r="CN74" i="28"/>
  <c r="AI74" i="28"/>
  <c r="GZ74" i="28"/>
  <c r="PX74" i="28"/>
  <c r="JA74" i="28"/>
  <c r="ID74" i="28"/>
  <c r="FQ74" i="28"/>
  <c r="LO74" i="28"/>
  <c r="BY74" i="28"/>
  <c r="NX74" i="28"/>
  <c r="IU74" i="28"/>
  <c r="CZ74" i="28"/>
  <c r="JF74" i="28"/>
  <c r="RB74" i="28"/>
  <c r="OH74" i="28"/>
  <c r="QV74" i="28"/>
  <c r="KO74" i="28"/>
  <c r="NB74" i="28"/>
  <c r="LR74" i="28"/>
  <c r="AV74" i="28"/>
  <c r="JZ74" i="28"/>
  <c r="FS74" i="28"/>
  <c r="PV74" i="28"/>
  <c r="JR74" i="28"/>
  <c r="BB74" i="28"/>
  <c r="JI74" i="28"/>
  <c r="BL74" i="28"/>
  <c r="PT74" i="28"/>
  <c r="HK74" i="28"/>
  <c r="RI74" i="28"/>
  <c r="EB74" i="28"/>
  <c r="GH74" i="28"/>
  <c r="RL74" i="28"/>
  <c r="DD74" i="28"/>
  <c r="EX74" i="28"/>
  <c r="QQ74" i="28"/>
  <c r="AC74" i="28"/>
  <c r="HE74" i="28"/>
  <c r="U74" i="28"/>
  <c r="BM74" i="28"/>
  <c r="R74" i="28"/>
  <c r="JG74" i="28"/>
  <c r="RT74" i="28"/>
  <c r="MQ74" i="28"/>
  <c r="DQ74" i="28"/>
  <c r="OU74" i="28"/>
  <c r="GV74" i="28"/>
  <c r="EU74" i="28"/>
  <c r="HD74" i="28"/>
  <c r="KE74" i="28"/>
  <c r="CR74" i="28"/>
  <c r="OL74" i="28"/>
  <c r="CB74" i="28"/>
  <c r="CQ74" i="28"/>
  <c r="KY74" i="28"/>
  <c r="FN74" i="28"/>
  <c r="AW74" i="28"/>
  <c r="MD74" i="28"/>
  <c r="FZ74" i="28"/>
  <c r="NK74" i="28"/>
  <c r="EJ74" i="28"/>
  <c r="PN74" i="28"/>
  <c r="PO74" i="28"/>
  <c r="MP74" i="28"/>
  <c r="PU74" i="28"/>
  <c r="LY74" i="28"/>
  <c r="AD74" i="28"/>
  <c r="NG74" i="28"/>
  <c r="PD74" i="28"/>
  <c r="GN74" i="28"/>
  <c r="LE74" i="28"/>
  <c r="GU74" i="28"/>
  <c r="M74" i="28"/>
  <c r="HL74" i="28"/>
  <c r="F103" i="28"/>
  <c r="F105" i="28" s="1"/>
  <c r="BG74" i="28"/>
  <c r="BO74" i="28"/>
  <c r="FH74" i="28"/>
  <c r="KG74" i="28"/>
  <c r="NZ74" i="28"/>
  <c r="PS74" i="28"/>
  <c r="LB74" i="28"/>
  <c r="EI74" i="28"/>
  <c r="EN74" i="28"/>
  <c r="O74" i="28"/>
  <c r="BI74" i="28"/>
  <c r="IV74" i="28"/>
  <c r="AA74" i="28"/>
  <c r="EY74" i="28"/>
  <c r="QL74" i="28"/>
  <c r="CV74" i="28"/>
  <c r="IX74" i="28"/>
  <c r="CJ74" i="28"/>
  <c r="HN74" i="28"/>
  <c r="OY74" i="28"/>
  <c r="OP74" i="28"/>
  <c r="BE74" i="28"/>
  <c r="PA74" i="28"/>
  <c r="MS74" i="28"/>
  <c r="IM74" i="28"/>
  <c r="JT74" i="28"/>
  <c r="PW74" i="28"/>
  <c r="HB74" i="28"/>
  <c r="HR74" i="28"/>
  <c r="FE74" i="28"/>
  <c r="CC74" i="28"/>
  <c r="MN74" i="28"/>
  <c r="NP74" i="28"/>
  <c r="IE74" i="28"/>
  <c r="OO74" i="28"/>
  <c r="NQ74" i="28"/>
  <c r="EA74" i="28"/>
  <c r="LP74" i="28"/>
  <c r="AH74" i="28"/>
  <c r="NH74" i="28"/>
  <c r="F74" i="28"/>
  <c r="KN74" i="28"/>
  <c r="NO74" i="28"/>
  <c r="ML74" i="28"/>
  <c r="DT74" i="28"/>
  <c r="QN74" i="28"/>
  <c r="GY74" i="28"/>
  <c r="NF74" i="28"/>
  <c r="JP74" i="28"/>
  <c r="JY74" i="28"/>
  <c r="FU74" i="28"/>
  <c r="MZ74" i="28"/>
  <c r="QZ74" i="28"/>
  <c r="HT74" i="28"/>
  <c r="PC74" i="28"/>
  <c r="JL74" i="28"/>
  <c r="AB74" i="28"/>
  <c r="PS76" i="31"/>
  <c r="O65" i="14"/>
  <c r="C14" i="1" s="1"/>
  <c r="RZ76" i="31"/>
  <c r="KY76" i="31"/>
  <c r="FV76" i="31"/>
  <c r="BU76" i="31"/>
  <c r="LL76" i="31"/>
  <c r="PY76" i="31"/>
  <c r="PV76" i="31"/>
  <c r="OL76" i="31"/>
  <c r="QU76" i="31"/>
  <c r="HG76" i="31"/>
  <c r="AA76" i="31"/>
  <c r="HU76" i="31"/>
  <c r="BB76" i="31"/>
  <c r="JI76" i="31"/>
  <c r="ID76" i="31"/>
  <c r="BS76" i="31"/>
  <c r="PJ76" i="31"/>
  <c r="MU76" i="31"/>
  <c r="OO76" i="31"/>
  <c r="JQ76" i="31"/>
  <c r="RH76" i="31"/>
  <c r="KO76" i="31"/>
  <c r="FH76" i="31"/>
  <c r="OY76" i="31"/>
  <c r="JN76" i="31"/>
  <c r="HV76" i="31"/>
  <c r="RN76" i="31"/>
  <c r="NB76" i="31"/>
  <c r="GK76" i="31"/>
  <c r="EJ76" i="31"/>
  <c r="KT76" i="31"/>
  <c r="NM76" i="31"/>
  <c r="QB76" i="31"/>
  <c r="BP76" i="31"/>
  <c r="Z76" i="31"/>
  <c r="NZ76" i="31"/>
  <c r="KH76" i="31"/>
  <c r="GU76" i="31"/>
  <c r="AF76" i="31"/>
  <c r="NG76" i="31"/>
  <c r="JC76" i="31"/>
  <c r="NR76" i="31"/>
  <c r="HI76" i="31"/>
  <c r="DM76" i="31"/>
  <c r="OF76" i="31"/>
  <c r="CC76" i="31"/>
  <c r="KC76" i="31"/>
  <c r="MG76" i="31"/>
  <c r="HF76" i="31"/>
  <c r="MO76" i="31"/>
  <c r="AZ76" i="31"/>
  <c r="AD76" i="31"/>
  <c r="EZ76" i="31"/>
  <c r="GG76" i="31"/>
  <c r="AL76" i="31"/>
  <c r="OU76" i="31"/>
  <c r="HO76" i="31"/>
  <c r="PM76" i="31"/>
  <c r="OX76" i="31"/>
  <c r="CI76" i="31"/>
  <c r="AC76" i="31"/>
  <c r="IW76" i="31"/>
  <c r="BA76" i="31"/>
  <c r="QS76" i="31"/>
  <c r="FQ76" i="31"/>
  <c r="DK76" i="31"/>
  <c r="QJ76" i="31"/>
  <c r="GW76" i="31"/>
  <c r="MR76" i="31"/>
  <c r="JV76" i="31"/>
  <c r="W76" i="31"/>
  <c r="PP76" i="31"/>
  <c r="R76" i="31"/>
  <c r="OS76" i="31"/>
  <c r="OW76" i="31"/>
  <c r="ES76" i="31"/>
  <c r="FI76" i="31"/>
  <c r="LX76" i="31"/>
  <c r="EF76" i="31"/>
  <c r="V76" i="31"/>
  <c r="ET76" i="31"/>
  <c r="EX76" i="31"/>
  <c r="NC76" i="31"/>
  <c r="IM76" i="31"/>
  <c r="IO76" i="31"/>
  <c r="MQ76" i="31"/>
  <c r="AB76" i="31"/>
  <c r="JU76" i="31"/>
  <c r="RC76" i="31"/>
  <c r="KM76" i="31"/>
  <c r="NE76" i="31"/>
  <c r="HH76" i="31"/>
  <c r="BZ76" i="31"/>
  <c r="IF76" i="31"/>
  <c r="GN76" i="31"/>
  <c r="NN76" i="31"/>
  <c r="HM76" i="31"/>
  <c r="AJ76" i="31"/>
  <c r="FL76" i="31"/>
  <c r="IP76" i="31"/>
  <c r="PD76" i="31"/>
  <c r="MV76" i="31"/>
  <c r="PT76" i="31"/>
  <c r="OA76" i="31"/>
  <c r="PB76" i="31"/>
  <c r="MA76" i="31"/>
  <c r="LP76" i="31"/>
  <c r="CZ76" i="31"/>
  <c r="MP76" i="31"/>
  <c r="DT76" i="31"/>
  <c r="GH76" i="31"/>
  <c r="J76" i="31"/>
  <c r="I76" i="31"/>
  <c r="FR76" i="31"/>
  <c r="CF76" i="31"/>
  <c r="EH76" i="31"/>
  <c r="PK76" i="31"/>
  <c r="RW76" i="31"/>
  <c r="JJ76" i="31"/>
  <c r="QA76" i="31"/>
  <c r="GS76" i="31"/>
  <c r="BJ76" i="31"/>
  <c r="CP76" i="31"/>
  <c r="QP76" i="31"/>
  <c r="OJ76" i="31"/>
  <c r="HS76" i="31"/>
  <c r="BQ76" i="31"/>
  <c r="GT76" i="31"/>
  <c r="QT76" i="31"/>
  <c r="QK76" i="31"/>
  <c r="RF76" i="31"/>
  <c r="MD76" i="31"/>
  <c r="KX76" i="31"/>
  <c r="EO76" i="31"/>
  <c r="Y76" i="31"/>
  <c r="GY76" i="31"/>
  <c r="CT76" i="31"/>
  <c r="DN76" i="31"/>
  <c r="IZ76" i="31"/>
  <c r="RT76" i="31"/>
  <c r="HZ76" i="31"/>
  <c r="JZ76" i="31"/>
  <c r="LG76" i="31"/>
  <c r="DU76" i="31"/>
  <c r="N76" i="31"/>
  <c r="DY76" i="31"/>
  <c r="NV76" i="31"/>
  <c r="L76" i="31"/>
  <c r="RB76" i="31"/>
  <c r="CX76" i="31"/>
  <c r="MB76" i="31"/>
  <c r="IC76" i="31"/>
  <c r="HW76" i="31"/>
  <c r="QR76" i="31"/>
  <c r="FZ76" i="31"/>
  <c r="EC76" i="31"/>
  <c r="RI76" i="31"/>
  <c r="JL76" i="31"/>
  <c r="T76" i="31"/>
  <c r="P76" i="31"/>
  <c r="QL76" i="31"/>
  <c r="LY76" i="31"/>
  <c r="QH76" i="31"/>
  <c r="OP76" i="31"/>
  <c r="QV76" i="31"/>
  <c r="AV76" i="31"/>
  <c r="CG76" i="31"/>
  <c r="EY76" i="31"/>
  <c r="AP76" i="31"/>
  <c r="GE76" i="31"/>
  <c r="NP76" i="31"/>
  <c r="LE76" i="31"/>
  <c r="CQ76" i="31"/>
  <c r="MN76" i="31"/>
  <c r="EU76" i="31"/>
  <c r="KP76" i="31"/>
  <c r="LT76" i="31"/>
  <c r="PE76" i="31"/>
  <c r="EM76" i="31"/>
  <c r="MM76" i="31"/>
  <c r="LN76" i="31"/>
  <c r="FO76" i="31"/>
  <c r="PR76" i="31"/>
  <c r="SA76" i="31"/>
  <c r="KA76" i="31"/>
  <c r="FP76" i="31"/>
  <c r="EW76" i="31"/>
  <c r="CY76" i="31"/>
  <c r="AG76" i="31"/>
  <c r="DA76" i="31"/>
  <c r="OQ76" i="31"/>
  <c r="DS76" i="31"/>
  <c r="RQ76" i="31"/>
  <c r="JO76" i="31"/>
  <c r="IE76" i="31"/>
  <c r="OK76" i="31"/>
  <c r="FC76" i="31"/>
  <c r="HC76" i="31"/>
  <c r="FU76" i="31"/>
  <c r="MS76" i="31"/>
  <c r="FT76" i="31"/>
  <c r="LW76" i="31"/>
  <c r="QE76" i="31"/>
  <c r="M76" i="31"/>
  <c r="FY76" i="31"/>
  <c r="HD76" i="31"/>
  <c r="PZ76" i="31"/>
  <c r="PO76" i="31"/>
  <c r="BW76" i="31"/>
  <c r="BY76" i="31"/>
  <c r="OB76" i="31"/>
  <c r="PX76" i="31"/>
  <c r="AU76" i="31"/>
  <c r="CD76" i="31"/>
  <c r="CU76" i="31"/>
  <c r="QO76" i="31"/>
  <c r="LA76" i="31"/>
  <c r="HQ76" i="31"/>
  <c r="JS76" i="31"/>
  <c r="GM76" i="31"/>
  <c r="DV76" i="31"/>
  <c r="RD76" i="31"/>
  <c r="KI76" i="31"/>
  <c r="BR76" i="31"/>
  <c r="MI76" i="31"/>
  <c r="QW76" i="31"/>
  <c r="DP76" i="31"/>
  <c r="LB76" i="31"/>
  <c r="IQ76" i="31"/>
  <c r="AY76" i="31"/>
  <c r="NS76" i="31"/>
  <c r="EQ76" i="31"/>
  <c r="EK76" i="31"/>
  <c r="IL76" i="31"/>
  <c r="FW76" i="31"/>
  <c r="BI76" i="31"/>
  <c r="NW76" i="31"/>
  <c r="DI76" i="31"/>
  <c r="EP76" i="31"/>
  <c r="DO76" i="31"/>
  <c r="QM76" i="31"/>
  <c r="LV76" i="31"/>
  <c r="U76" i="31"/>
  <c r="GQ76" i="31"/>
  <c r="QG76" i="31"/>
  <c r="KJ76" i="31"/>
  <c r="FG76" i="31"/>
  <c r="NT76" i="31"/>
  <c r="PF76" i="31"/>
  <c r="RV76" i="31"/>
  <c r="Q76" i="31"/>
  <c r="BN76" i="31"/>
  <c r="HR76" i="31"/>
  <c r="LO76" i="31"/>
  <c r="RK76" i="31"/>
  <c r="BC76" i="31"/>
  <c r="DX76" i="31"/>
  <c r="BK76" i="31"/>
  <c r="CJ76" i="31"/>
  <c r="QQ76" i="31"/>
  <c r="BH76" i="31"/>
  <c r="FE76" i="31"/>
  <c r="K76" i="31"/>
  <c r="MZ76" i="31"/>
  <c r="PU76" i="31"/>
  <c r="F105" i="31"/>
  <c r="C105" i="31" s="1"/>
  <c r="QI76" i="31"/>
  <c r="IS76" i="31"/>
  <c r="JE76" i="31"/>
  <c r="KW76" i="31"/>
  <c r="CH76" i="31"/>
  <c r="IA76" i="31"/>
  <c r="ED76" i="31"/>
  <c r="RM76" i="31"/>
  <c r="FN76" i="31"/>
  <c r="FD76" i="31"/>
  <c r="JP76" i="31"/>
  <c r="NJ76" i="31"/>
  <c r="DR76" i="31"/>
  <c r="QF76" i="31"/>
  <c r="CL76" i="31"/>
  <c r="DQ76" i="31"/>
  <c r="QC76" i="31"/>
  <c r="DG76" i="31"/>
  <c r="HP76" i="31"/>
  <c r="MK76" i="31"/>
  <c r="GR76" i="31"/>
  <c r="RP76" i="31"/>
  <c r="HK76" i="31"/>
  <c r="HE76" i="31"/>
  <c r="CW76" i="31"/>
  <c r="CO76" i="31"/>
  <c r="HT76" i="31"/>
  <c r="GB76" i="31"/>
  <c r="KB76" i="31"/>
  <c r="IX76" i="31"/>
  <c r="KV76" i="31"/>
  <c r="DE76" i="31"/>
  <c r="LH76" i="31"/>
  <c r="OT76" i="31"/>
  <c r="KD76" i="31"/>
  <c r="DF76" i="31"/>
  <c r="FM76" i="31"/>
  <c r="KG76" i="31"/>
  <c r="GZ76" i="31"/>
  <c r="ON76" i="31"/>
  <c r="MY76" i="31"/>
  <c r="HA76" i="31"/>
  <c r="IH76" i="31"/>
  <c r="KN76" i="31"/>
  <c r="KS76" i="31"/>
  <c r="CA76" i="31"/>
  <c r="RJ76" i="31"/>
  <c r="FS76" i="31"/>
  <c r="IK76" i="31"/>
  <c r="FF76" i="31"/>
  <c r="FA76" i="31"/>
  <c r="IV76" i="31"/>
  <c r="HY76" i="31"/>
  <c r="KR76" i="31"/>
  <c r="NY76" i="31"/>
  <c r="JR76" i="31"/>
  <c r="HJ76" i="31"/>
  <c r="AK76" i="31"/>
  <c r="RE76" i="31"/>
  <c r="GP76" i="31"/>
  <c r="AQ76" i="31"/>
  <c r="JD76" i="31"/>
  <c r="HL76" i="31"/>
  <c r="FJ76" i="31"/>
  <c r="EV76" i="31"/>
  <c r="FK76" i="31"/>
  <c r="RY76" i="31"/>
  <c r="MW76" i="31"/>
  <c r="JK76" i="31"/>
  <c r="KF76" i="31"/>
  <c r="G76" i="31"/>
  <c r="QZ76" i="31"/>
  <c r="LS76" i="31"/>
  <c r="JT76" i="31"/>
  <c r="PA76" i="31"/>
  <c r="JW76" i="31"/>
  <c r="PN76" i="31"/>
  <c r="II76" i="31"/>
  <c r="NI76" i="31"/>
  <c r="IG76" i="31"/>
  <c r="DJ76" i="31"/>
  <c r="BG76" i="31"/>
  <c r="OH76" i="31"/>
  <c r="NU76" i="31"/>
  <c r="KZ76" i="31"/>
  <c r="AN76" i="31"/>
  <c r="AR76" i="31"/>
  <c r="JH76" i="31"/>
  <c r="BT76" i="31"/>
  <c r="LR76" i="31"/>
  <c r="LZ76" i="31"/>
  <c r="AM76" i="31"/>
  <c r="BF76" i="31"/>
  <c r="GL76" i="31"/>
  <c r="QD76" i="31"/>
  <c r="EL76" i="31"/>
  <c r="EI76" i="31"/>
  <c r="DZ76" i="31"/>
  <c r="LC76" i="31"/>
  <c r="JB76" i="31"/>
  <c r="RL76" i="31"/>
  <c r="AX76" i="31"/>
  <c r="RG76" i="31"/>
  <c r="GX76" i="31"/>
  <c r="PL76" i="31"/>
  <c r="QN76" i="31"/>
  <c r="GJ76" i="31"/>
  <c r="OV76" i="31"/>
  <c r="JY76" i="31"/>
  <c r="JA76" i="31"/>
  <c r="RR76" i="31"/>
  <c r="AI76" i="31"/>
  <c r="FB76" i="31"/>
  <c r="PC76" i="31"/>
  <c r="LU76" i="31"/>
  <c r="KE76" i="31"/>
  <c r="IU76" i="31"/>
  <c r="PI76" i="31"/>
  <c r="LQ76" i="31"/>
  <c r="JX76" i="31"/>
  <c r="MT76" i="31"/>
  <c r="RU76" i="31"/>
  <c r="RO76" i="31"/>
  <c r="NH76" i="31"/>
  <c r="JM76" i="31"/>
  <c r="IN76" i="31"/>
  <c r="GA76" i="31"/>
  <c r="KQ76" i="31"/>
  <c r="LI76" i="31"/>
  <c r="MX76" i="31"/>
  <c r="PG76" i="31"/>
  <c r="CV76" i="31"/>
  <c r="AH76" i="31"/>
  <c r="OR76" i="31"/>
  <c r="CB76" i="31"/>
  <c r="O76" i="31"/>
  <c r="GF76" i="31"/>
  <c r="PW76" i="31"/>
  <c r="KL76" i="31"/>
  <c r="BX76" i="31"/>
  <c r="KU76" i="31"/>
  <c r="NK76" i="31"/>
  <c r="LM76" i="31"/>
  <c r="AO76" i="31"/>
  <c r="PH76" i="31"/>
  <c r="EE76" i="31"/>
  <c r="OD76" i="31"/>
  <c r="NX76" i="31"/>
  <c r="E76" i="31"/>
  <c r="DH76" i="31"/>
  <c r="IJ76" i="31"/>
  <c r="BE76" i="31"/>
  <c r="DW76" i="31"/>
  <c r="CS76" i="31"/>
  <c r="LJ76" i="31"/>
  <c r="CM76" i="31"/>
  <c r="DD76" i="31"/>
  <c r="GC76" i="31"/>
  <c r="DB76" i="31"/>
  <c r="LK76" i="31"/>
  <c r="MC76" i="31"/>
  <c r="RX76" i="31"/>
  <c r="ML76" i="31"/>
  <c r="AW76" i="31"/>
  <c r="ND76" i="31"/>
  <c r="DL76" i="31"/>
  <c r="HB76" i="31"/>
  <c r="BO76" i="31"/>
  <c r="DC76" i="31"/>
  <c r="JF76" i="31"/>
  <c r="HX76" i="31"/>
  <c r="MJ76" i="31"/>
  <c r="LD76" i="31"/>
  <c r="T62" i="13"/>
  <c r="D13" i="1" s="1"/>
  <c r="GD76" i="31"/>
  <c r="BV76" i="31"/>
  <c r="IB76" i="31"/>
  <c r="OG76" i="31"/>
  <c r="BD76" i="31"/>
  <c r="AS76" i="31"/>
  <c r="IR76" i="31"/>
  <c r="QY76" i="31"/>
  <c r="OI76" i="31"/>
  <c r="AE76" i="31"/>
  <c r="C74" i="31"/>
  <c r="B63" i="31" s="1"/>
  <c r="AT76" i="31"/>
  <c r="CN76" i="31"/>
  <c r="RA76" i="31"/>
  <c r="IY76" i="31"/>
  <c r="NL76" i="31"/>
  <c r="NF76" i="31"/>
  <c r="CE76" i="31"/>
  <c r="CR76" i="31"/>
  <c r="QX76" i="31"/>
  <c r="BM76" i="31"/>
  <c r="H76" i="31"/>
  <c r="JG76" i="31"/>
  <c r="OE76" i="31"/>
  <c r="EA76" i="31"/>
  <c r="GI76" i="31"/>
  <c r="NA76" i="31"/>
  <c r="FX76" i="31"/>
  <c r="PQ76" i="31"/>
  <c r="KK76" i="31"/>
  <c r="OZ76" i="31"/>
  <c r="HN76" i="31"/>
  <c r="CK76" i="31"/>
  <c r="MF76" i="31"/>
  <c r="OC76" i="31"/>
  <c r="AD62" i="13"/>
  <c r="F13" i="1" s="1"/>
  <c r="AD115" i="11"/>
  <c r="F12" i="1" s="1"/>
  <c r="O115" i="11"/>
  <c r="C12" i="1" s="1"/>
  <c r="T115" i="11"/>
  <c r="D12" i="1" s="1"/>
  <c r="T25" i="14"/>
  <c r="C84" i="30"/>
  <c r="C55" i="30"/>
  <c r="C55" i="31"/>
  <c r="B54" i="31" s="1"/>
  <c r="D76" i="31"/>
  <c r="B54" i="28"/>
  <c r="C37" i="1"/>
  <c r="C38" i="1"/>
  <c r="C39" i="1" s="1"/>
  <c r="O70" i="10"/>
  <c r="AU28" i="35"/>
  <c r="AB75" i="35"/>
  <c r="J102" i="28"/>
  <c r="J94" i="28"/>
  <c r="J93" i="28"/>
  <c r="K79" i="28"/>
  <c r="J103" i="28"/>
  <c r="T70" i="10"/>
  <c r="R46" i="35"/>
  <c r="AB88" i="35" s="1"/>
  <c r="V31" i="35"/>
  <c r="T46" i="35"/>
  <c r="AB70" i="35" s="1"/>
  <c r="BB65" i="14"/>
  <c r="AY65" i="14" s="1"/>
  <c r="E94" i="35"/>
  <c r="AD94" i="35" s="1"/>
  <c r="C94" i="35"/>
  <c r="AJ65" i="14"/>
  <c r="AG65" i="14" s="1"/>
  <c r="U60" i="29"/>
  <c r="U61" i="29" s="1"/>
  <c r="V32" i="35"/>
  <c r="Q46" i="35"/>
  <c r="AM39" i="35"/>
  <c r="AQ39" i="35" s="1"/>
  <c r="AM38" i="35"/>
  <c r="S60" i="29"/>
  <c r="S61" i="29" s="1"/>
  <c r="D17" i="1" s="1"/>
  <c r="Q60" i="29"/>
  <c r="Q61" i="29" s="1"/>
  <c r="K60" i="29"/>
  <c r="K61" i="29" s="1"/>
  <c r="M60" i="29"/>
  <c r="M61" i="29" s="1"/>
  <c r="AD37" i="10"/>
  <c r="AP37" i="35"/>
  <c r="AQ37" i="35"/>
  <c r="AR37" i="35"/>
  <c r="AS37" i="35"/>
  <c r="AQ30" i="35"/>
  <c r="AP30" i="35"/>
  <c r="AR30" i="35"/>
  <c r="AS30" i="35"/>
  <c r="AU36" i="35"/>
  <c r="AS32" i="35" l="1"/>
  <c r="AR32" i="35"/>
  <c r="AP32" i="35"/>
  <c r="AQ32" i="35"/>
  <c r="AP31" i="35"/>
  <c r="AQ31" i="35"/>
  <c r="AS31" i="35"/>
  <c r="AR31" i="35"/>
  <c r="AU29" i="35"/>
  <c r="C82" i="38"/>
  <c r="B80" i="38" s="1"/>
  <c r="E31" i="1" s="1"/>
  <c r="I88" i="30"/>
  <c r="E88" i="30"/>
  <c r="H88" i="30"/>
  <c r="J88" i="30"/>
  <c r="K88" i="30"/>
  <c r="L88" i="30"/>
  <c r="KV74" i="30"/>
  <c r="D103" i="30"/>
  <c r="D105" i="30" s="1"/>
  <c r="H103" i="30"/>
  <c r="K95" i="28"/>
  <c r="K97" i="28"/>
  <c r="K101" i="28"/>
  <c r="K96" i="28"/>
  <c r="K100" i="28"/>
  <c r="F17" i="1"/>
  <c r="E17" i="1"/>
  <c r="V74" i="20"/>
  <c r="V76" i="20" s="1"/>
  <c r="S74" i="20"/>
  <c r="S76" i="20" s="1"/>
  <c r="C13" i="38" s="1"/>
  <c r="S44" i="26"/>
  <c r="S46" i="26" s="1"/>
  <c r="P44" i="26"/>
  <c r="P46" i="26" s="1"/>
  <c r="P63" i="26" s="1"/>
  <c r="E18" i="1" s="1"/>
  <c r="B83" i="30"/>
  <c r="D32" i="1" s="1"/>
  <c r="B54" i="30"/>
  <c r="AC94" i="35"/>
  <c r="AC105" i="35" s="1"/>
  <c r="D105" i="35"/>
  <c r="BE70" i="10"/>
  <c r="AD21" i="10"/>
  <c r="AD70" i="10" s="1"/>
  <c r="F11" i="1" s="1"/>
  <c r="AS34" i="35"/>
  <c r="AQ34" i="35"/>
  <c r="AP34" i="35"/>
  <c r="AR34" i="35"/>
  <c r="AR35" i="35"/>
  <c r="AQ35" i="35"/>
  <c r="AS35" i="35"/>
  <c r="AP35" i="35"/>
  <c r="K74" i="30"/>
  <c r="LH74" i="30"/>
  <c r="PW74" i="30"/>
  <c r="CI74" i="30"/>
  <c r="FF74" i="30"/>
  <c r="BC74" i="30"/>
  <c r="GN74" i="30"/>
  <c r="OM74" i="30"/>
  <c r="QX74" i="30"/>
  <c r="RY74" i="30"/>
  <c r="RR74" i="30"/>
  <c r="OE74" i="30"/>
  <c r="QA74" i="30"/>
  <c r="HG74" i="30"/>
  <c r="EQ74" i="30"/>
  <c r="FH74" i="30"/>
  <c r="EJ74" i="30"/>
  <c r="ET74" i="30"/>
  <c r="RK74" i="30"/>
  <c r="KC74" i="30"/>
  <c r="CQ74" i="30"/>
  <c r="IS74" i="30"/>
  <c r="OI74" i="30"/>
  <c r="NU74" i="30"/>
  <c r="II74" i="30"/>
  <c r="RU74" i="30"/>
  <c r="NI74" i="30"/>
  <c r="OX74" i="30"/>
  <c r="EW74" i="30"/>
  <c r="HK74" i="30"/>
  <c r="DM74" i="30"/>
  <c r="LL103" i="30"/>
  <c r="EA74" i="30"/>
  <c r="CR74" i="30"/>
  <c r="QZ74" i="30"/>
  <c r="JQ74" i="30"/>
  <c r="OR74" i="30"/>
  <c r="DQ74" i="30"/>
  <c r="NB74" i="30"/>
  <c r="KT74" i="30"/>
  <c r="KW103" i="30"/>
  <c r="PC74" i="30"/>
  <c r="JN74" i="30"/>
  <c r="BQ74" i="30"/>
  <c r="NZ74" i="30"/>
  <c r="HZ74" i="30"/>
  <c r="EN103" i="30"/>
  <c r="GG74" i="30"/>
  <c r="ON74" i="30"/>
  <c r="BJ74" i="30"/>
  <c r="FP74" i="30"/>
  <c r="OB74" i="30"/>
  <c r="QL74" i="30"/>
  <c r="LG103" i="30"/>
  <c r="QB103" i="30"/>
  <c r="QC74" i="30"/>
  <c r="PW103" i="30"/>
  <c r="BV103" i="30"/>
  <c r="OX103" i="30"/>
  <c r="RP74" i="30"/>
  <c r="MV74" i="30"/>
  <c r="GO74" i="30"/>
  <c r="MN74" i="30"/>
  <c r="JD103" i="30"/>
  <c r="OU74" i="30"/>
  <c r="KX74" i="30"/>
  <c r="AD74" i="30"/>
  <c r="RZ74" i="30"/>
  <c r="NL74" i="30"/>
  <c r="KH103" i="30"/>
  <c r="GL103" i="30"/>
  <c r="GJ74" i="30"/>
  <c r="JH74" i="30"/>
  <c r="AS74" i="30"/>
  <c r="RP103" i="38"/>
  <c r="PH103" i="38"/>
  <c r="MZ103" i="38"/>
  <c r="KR103" i="38"/>
  <c r="IJ103" i="38"/>
  <c r="GB103" i="38"/>
  <c r="DT103" i="38"/>
  <c r="BL103" i="38"/>
  <c r="QQ103" i="38"/>
  <c r="OI103" i="38"/>
  <c r="MA103" i="38"/>
  <c r="JS103" i="38"/>
  <c r="HK103" i="38"/>
  <c r="FC103" i="38"/>
  <c r="CU103" i="38"/>
  <c r="RZ103" i="38"/>
  <c r="PR103" i="38"/>
  <c r="NJ103" i="38"/>
  <c r="LB103" i="38"/>
  <c r="IT103" i="38"/>
  <c r="GL103" i="38"/>
  <c r="ED103" i="38"/>
  <c r="BV103" i="38"/>
  <c r="RA103" i="38"/>
  <c r="OS103" i="38"/>
  <c r="MK103" i="38"/>
  <c r="KC103" i="38"/>
  <c r="HU103" i="38"/>
  <c r="FM103" i="38"/>
  <c r="DE103" i="38"/>
  <c r="AW103" i="38"/>
  <c r="QB103" i="38"/>
  <c r="NT103" i="38"/>
  <c r="LL103" i="38"/>
  <c r="JD103" i="38"/>
  <c r="GV103" i="38"/>
  <c r="EN103" i="38"/>
  <c r="CF103" i="38"/>
  <c r="RK103" i="38"/>
  <c r="PC103" i="38"/>
  <c r="MU103" i="38"/>
  <c r="KM103" i="38"/>
  <c r="IE103" i="38"/>
  <c r="FW103" i="38"/>
  <c r="DO103" i="38"/>
  <c r="BG103" i="38"/>
  <c r="QL103" i="38"/>
  <c r="OD103" i="38"/>
  <c r="LV103" i="38"/>
  <c r="JN103" i="38"/>
  <c r="HF103" i="38"/>
  <c r="EX103" i="38"/>
  <c r="CP103" i="38"/>
  <c r="RU103" i="38"/>
  <c r="PM103" i="38"/>
  <c r="NE103" i="38"/>
  <c r="KW103" i="38"/>
  <c r="IO103" i="38"/>
  <c r="GG103" i="38"/>
  <c r="DY103" i="38"/>
  <c r="BQ103" i="38"/>
  <c r="QV103" i="38"/>
  <c r="ON103" i="38"/>
  <c r="MF103" i="38"/>
  <c r="JX103" i="38"/>
  <c r="HP103" i="38"/>
  <c r="FH103" i="38"/>
  <c r="CZ103" i="38"/>
  <c r="AR103" i="38"/>
  <c r="RF103" i="38"/>
  <c r="OX103" i="38"/>
  <c r="MP103" i="38"/>
  <c r="KH103" i="38"/>
  <c r="HZ103" i="38"/>
  <c r="FR103" i="38"/>
  <c r="DJ103" i="38"/>
  <c r="BB103" i="38"/>
  <c r="LG103" i="38"/>
  <c r="NY103" i="38"/>
  <c r="G103" i="38"/>
  <c r="C103" i="38" s="1"/>
  <c r="B92" i="38" s="1"/>
  <c r="E35" i="1" s="1"/>
  <c r="IY103" i="38"/>
  <c r="GQ103" i="38"/>
  <c r="JI103" i="38"/>
  <c r="EI103" i="38"/>
  <c r="HA103" i="38"/>
  <c r="PW103" i="38"/>
  <c r="CA103" i="38"/>
  <c r="ES103" i="38"/>
  <c r="NO103" i="38"/>
  <c r="QG103" i="38"/>
  <c r="LQ103" i="38"/>
  <c r="CK103" i="38"/>
  <c r="RW74" i="38"/>
  <c r="RK74" i="38"/>
  <c r="QY74" i="38"/>
  <c r="QM74" i="38"/>
  <c r="QA74" i="38"/>
  <c r="PO74" i="38"/>
  <c r="PC74" i="38"/>
  <c r="OQ74" i="38"/>
  <c r="OE74" i="38"/>
  <c r="NS74" i="38"/>
  <c r="NG74" i="38"/>
  <c r="RX74" i="38"/>
  <c r="RJ74" i="38"/>
  <c r="QW74" i="38"/>
  <c r="QJ74" i="38"/>
  <c r="PW74" i="38"/>
  <c r="PJ74" i="38"/>
  <c r="OW74" i="38"/>
  <c r="OJ74" i="38"/>
  <c r="NW74" i="38"/>
  <c r="NJ74" i="38"/>
  <c r="MW74" i="38"/>
  <c r="MK74" i="38"/>
  <c r="LY74" i="38"/>
  <c r="LM74" i="38"/>
  <c r="LA74" i="38"/>
  <c r="KO74" i="38"/>
  <c r="KC74" i="38"/>
  <c r="JQ74" i="38"/>
  <c r="JE74" i="38"/>
  <c r="IS74" i="38"/>
  <c r="IG74" i="38"/>
  <c r="HU74" i="38"/>
  <c r="HI74" i="38"/>
  <c r="GW74" i="38"/>
  <c r="GK74" i="38"/>
  <c r="FY74" i="38"/>
  <c r="FM74" i="38"/>
  <c r="FA74" i="38"/>
  <c r="EO74" i="38"/>
  <c r="EC74" i="38"/>
  <c r="DQ74" i="38"/>
  <c r="RS74" i="38"/>
  <c r="RF74" i="38"/>
  <c r="QS74" i="38"/>
  <c r="QF74" i="38"/>
  <c r="PS74" i="38"/>
  <c r="PF74" i="38"/>
  <c r="OS74" i="38"/>
  <c r="OF74" i="38"/>
  <c r="NR74" i="38"/>
  <c r="NE74" i="38"/>
  <c r="MS74" i="38"/>
  <c r="MG74" i="38"/>
  <c r="LU74" i="38"/>
  <c r="LI74" i="38"/>
  <c r="KW74" i="38"/>
  <c r="KK74" i="38"/>
  <c r="JY74" i="38"/>
  <c r="JM74" i="38"/>
  <c r="JA74" i="38"/>
  <c r="IO74" i="38"/>
  <c r="IC74" i="38"/>
  <c r="HQ74" i="38"/>
  <c r="HE74" i="38"/>
  <c r="GS74" i="38"/>
  <c r="GG74" i="38"/>
  <c r="FU74" i="38"/>
  <c r="FI74" i="38"/>
  <c r="EW74" i="38"/>
  <c r="EK74" i="38"/>
  <c r="DY74" i="38"/>
  <c r="DM74" i="38"/>
  <c r="DA74" i="38"/>
  <c r="RZ74" i="38"/>
  <c r="RI74" i="38"/>
  <c r="QT74" i="38"/>
  <c r="QD74" i="38"/>
  <c r="PN74" i="38"/>
  <c r="OY74" i="38"/>
  <c r="OI74" i="38"/>
  <c r="NT74" i="38"/>
  <c r="NC74" i="38"/>
  <c r="MO74" i="38"/>
  <c r="MA74" i="38"/>
  <c r="LL74" i="38"/>
  <c r="KX74" i="38"/>
  <c r="KI74" i="38"/>
  <c r="JU74" i="38"/>
  <c r="RQ74" i="38"/>
  <c r="RB74" i="38"/>
  <c r="QL74" i="38"/>
  <c r="PV74" i="38"/>
  <c r="PG74" i="38"/>
  <c r="OP74" i="38"/>
  <c r="OA74" i="38"/>
  <c r="NL74" i="38"/>
  <c r="MV74" i="38"/>
  <c r="MH74" i="38"/>
  <c r="LS74" i="38"/>
  <c r="LE74" i="38"/>
  <c r="KQ74" i="38"/>
  <c r="KB74" i="38"/>
  <c r="JN74" i="38"/>
  <c r="IY74" i="38"/>
  <c r="IK74" i="38"/>
  <c r="HW74" i="38"/>
  <c r="HH74" i="38"/>
  <c r="GT74" i="38"/>
  <c r="GE74" i="38"/>
  <c r="FQ74" i="38"/>
  <c r="FC74" i="38"/>
  <c r="EN74" i="38"/>
  <c r="DZ74" i="38"/>
  <c r="DK74" i="38"/>
  <c r="CX74" i="38"/>
  <c r="CL74" i="38"/>
  <c r="BZ74" i="38"/>
  <c r="BN74" i="38"/>
  <c r="BB74" i="38"/>
  <c r="AP74" i="38"/>
  <c r="AD74" i="38"/>
  <c r="R74" i="38"/>
  <c r="F74" i="38"/>
  <c r="RP74" i="38"/>
  <c r="RA74" i="38"/>
  <c r="QK74" i="38"/>
  <c r="PU74" i="38"/>
  <c r="PE74" i="38"/>
  <c r="OO74" i="38"/>
  <c r="NZ74" i="38"/>
  <c r="NK74" i="38"/>
  <c r="MU74" i="38"/>
  <c r="MF74" i="38"/>
  <c r="LR74" i="38"/>
  <c r="LD74" i="38"/>
  <c r="KP74" i="38"/>
  <c r="KA74" i="38"/>
  <c r="RN74" i="38"/>
  <c r="QX74" i="38"/>
  <c r="QH74" i="38"/>
  <c r="PR74" i="38"/>
  <c r="PB74" i="38"/>
  <c r="OM74" i="38"/>
  <c r="NX74" i="38"/>
  <c r="NH74" i="38"/>
  <c r="MR74" i="38"/>
  <c r="MD74" i="38"/>
  <c r="LP74" i="38"/>
  <c r="LB74" i="38"/>
  <c r="KM74" i="38"/>
  <c r="JX74" i="38"/>
  <c r="JJ74" i="38"/>
  <c r="IV74" i="38"/>
  <c r="IH74" i="38"/>
  <c r="HS74" i="38"/>
  <c r="HD74" i="38"/>
  <c r="GP74" i="38"/>
  <c r="GB74" i="38"/>
  <c r="FN74" i="38"/>
  <c r="EY74" i="38"/>
  <c r="EJ74" i="38"/>
  <c r="DV74" i="38"/>
  <c r="DH74" i="38"/>
  <c r="CU74" i="38"/>
  <c r="CI74" i="38"/>
  <c r="BW74" i="38"/>
  <c r="BK74" i="38"/>
  <c r="AY74" i="38"/>
  <c r="AM74" i="38"/>
  <c r="AA74" i="38"/>
  <c r="O74" i="38"/>
  <c r="RM74" i="38"/>
  <c r="QV74" i="38"/>
  <c r="QG74" i="38"/>
  <c r="PQ74" i="38"/>
  <c r="PA74" i="38"/>
  <c r="OL74" i="38"/>
  <c r="NV74" i="38"/>
  <c r="NF74" i="38"/>
  <c r="MQ74" i="38"/>
  <c r="MC74" i="38"/>
  <c r="LO74" i="38"/>
  <c r="KZ74" i="38"/>
  <c r="KL74" i="38"/>
  <c r="JW74" i="38"/>
  <c r="JI74" i="38"/>
  <c r="IU74" i="38"/>
  <c r="IF74" i="38"/>
  <c r="HR74" i="38"/>
  <c r="HC74" i="38"/>
  <c r="GO74" i="38"/>
  <c r="GA74" i="38"/>
  <c r="FL74" i="38"/>
  <c r="EX74" i="38"/>
  <c r="EI74" i="38"/>
  <c r="DU74" i="38"/>
  <c r="DG74" i="38"/>
  <c r="CT74" i="38"/>
  <c r="CH74" i="38"/>
  <c r="BV74" i="38"/>
  <c r="BJ74" i="38"/>
  <c r="AX74" i="38"/>
  <c r="AL74" i="38"/>
  <c r="Z74" i="38"/>
  <c r="N74" i="38"/>
  <c r="RT74" i="38"/>
  <c r="QQ74" i="38"/>
  <c r="PP74" i="38"/>
  <c r="OR74" i="38"/>
  <c r="NO74" i="38"/>
  <c r="MN74" i="38"/>
  <c r="LQ74" i="38"/>
  <c r="KS74" i="38"/>
  <c r="JS74" i="38"/>
  <c r="IZ74" i="38"/>
  <c r="IE74" i="38"/>
  <c r="HM74" i="38"/>
  <c r="GU74" i="38"/>
  <c r="FZ74" i="38"/>
  <c r="FG74" i="38"/>
  <c r="EP74" i="38"/>
  <c r="DT74" i="38"/>
  <c r="DC74" i="38"/>
  <c r="CM74" i="38"/>
  <c r="BU74" i="38"/>
  <c r="BF74" i="38"/>
  <c r="AQ74" i="38"/>
  <c r="Y74" i="38"/>
  <c r="J74" i="38"/>
  <c r="RO74" i="38"/>
  <c r="QO74" i="38"/>
  <c r="PL74" i="38"/>
  <c r="OK74" i="38"/>
  <c r="NM74" i="38"/>
  <c r="ML74" i="38"/>
  <c r="LK74" i="38"/>
  <c r="KN74" i="38"/>
  <c r="JP74" i="38"/>
  <c r="RL74" i="38"/>
  <c r="QN74" i="38"/>
  <c r="PK74" i="38"/>
  <c r="OH74" i="38"/>
  <c r="NI74" i="38"/>
  <c r="MJ74" i="38"/>
  <c r="LJ74" i="38"/>
  <c r="KJ74" i="38"/>
  <c r="JO74" i="38"/>
  <c r="IT74" i="38"/>
  <c r="IA74" i="38"/>
  <c r="HJ74" i="38"/>
  <c r="GN74" i="38"/>
  <c r="FV74" i="38"/>
  <c r="FD74" i="38"/>
  <c r="EH74" i="38"/>
  <c r="DP74" i="38"/>
  <c r="CY74" i="38"/>
  <c r="CG74" i="38"/>
  <c r="BR74" i="38"/>
  <c r="BC74" i="38"/>
  <c r="AK74" i="38"/>
  <c r="V74" i="38"/>
  <c r="G74" i="38"/>
  <c r="RD74" i="38"/>
  <c r="PX74" i="38"/>
  <c r="OG74" i="38"/>
  <c r="MZ74" i="38"/>
  <c r="LV74" i="38"/>
  <c r="KH74" i="38"/>
  <c r="JG74" i="38"/>
  <c r="IL74" i="38"/>
  <c r="HN74" i="38"/>
  <c r="GQ74" i="38"/>
  <c r="FS74" i="38"/>
  <c r="EU74" i="38"/>
  <c r="EA74" i="38"/>
  <c r="DD74" i="38"/>
  <c r="CJ74" i="38"/>
  <c r="BP74" i="38"/>
  <c r="AV74" i="38"/>
  <c r="AE74" i="38"/>
  <c r="K74" i="38"/>
  <c r="QZ74" i="38"/>
  <c r="PM74" i="38"/>
  <c r="OC74" i="38"/>
  <c r="MX74" i="38"/>
  <c r="LN74" i="38"/>
  <c r="KF74" i="38"/>
  <c r="JD74" i="38"/>
  <c r="II74" i="38"/>
  <c r="HK74" i="38"/>
  <c r="GL74" i="38"/>
  <c r="FP74" i="38"/>
  <c r="QU74" i="38"/>
  <c r="PI74" i="38"/>
  <c r="OB74" i="38"/>
  <c r="MT74" i="38"/>
  <c r="RY74" i="38"/>
  <c r="QP74" i="38"/>
  <c r="PD74" i="38"/>
  <c r="NU74" i="38"/>
  <c r="MM74" i="38"/>
  <c r="LF74" i="38"/>
  <c r="JZ74" i="38"/>
  <c r="IX74" i="38"/>
  <c r="HZ74" i="38"/>
  <c r="HB74" i="38"/>
  <c r="GH74" i="38"/>
  <c r="FJ74" i="38"/>
  <c r="EM74" i="38"/>
  <c r="DO74" i="38"/>
  <c r="CS74" i="38"/>
  <c r="CB74" i="38"/>
  <c r="BH74" i="38"/>
  <c r="AO74" i="38"/>
  <c r="U74" i="38"/>
  <c r="RV74" i="38"/>
  <c r="QI74" i="38"/>
  <c r="OZ74" i="38"/>
  <c r="NQ74" i="38"/>
  <c r="MI74" i="38"/>
  <c r="LC74" i="38"/>
  <c r="JV74" i="38"/>
  <c r="IW74" i="38"/>
  <c r="HY74" i="38"/>
  <c r="HA74" i="38"/>
  <c r="GF74" i="38"/>
  <c r="FH74" i="38"/>
  <c r="EL74" i="38"/>
  <c r="DN74" i="38"/>
  <c r="CR74" i="38"/>
  <c r="CA74" i="38"/>
  <c r="BG74" i="38"/>
  <c r="AN74" i="38"/>
  <c r="T74" i="38"/>
  <c r="RU74" i="38"/>
  <c r="QE74" i="38"/>
  <c r="OX74" i="38"/>
  <c r="NP74" i="38"/>
  <c r="ME74" i="38"/>
  <c r="KY74" i="38"/>
  <c r="JT74" i="38"/>
  <c r="IR74" i="38"/>
  <c r="HX74" i="38"/>
  <c r="GZ74" i="38"/>
  <c r="GD74" i="38"/>
  <c r="FF74" i="38"/>
  <c r="EG74" i="38"/>
  <c r="DL74" i="38"/>
  <c r="CQ74" i="38"/>
  <c r="BY74" i="38"/>
  <c r="BE74" i="38"/>
  <c r="AJ74" i="38"/>
  <c r="S74" i="38"/>
  <c r="RR74" i="38"/>
  <c r="QC74" i="38"/>
  <c r="OV74" i="38"/>
  <c r="NN74" i="38"/>
  <c r="MB74" i="38"/>
  <c r="KV74" i="38"/>
  <c r="JR74" i="38"/>
  <c r="IQ74" i="38"/>
  <c r="HV74" i="38"/>
  <c r="GY74" i="38"/>
  <c r="GC74" i="38"/>
  <c r="FE74" i="38"/>
  <c r="EF74" i="38"/>
  <c r="DJ74" i="38"/>
  <c r="CP74" i="38"/>
  <c r="BX74" i="38"/>
  <c r="BD74" i="38"/>
  <c r="AI74" i="38"/>
  <c r="Q74" i="38"/>
  <c r="SA74" i="38"/>
  <c r="OT74" i="38"/>
  <c r="LT74" i="38"/>
  <c r="JF74" i="38"/>
  <c r="HL74" i="38"/>
  <c r="FR74" i="38"/>
  <c r="EB74" i="38"/>
  <c r="CO74" i="38"/>
  <c r="BL74" i="38"/>
  <c r="AC74" i="38"/>
  <c r="RE74" i="38"/>
  <c r="NY74" i="38"/>
  <c r="KU74" i="38"/>
  <c r="IP74" i="38"/>
  <c r="GX74" i="38"/>
  <c r="FB74" i="38"/>
  <c r="DS74" i="38"/>
  <c r="CF74" i="38"/>
  <c r="AZ74" i="38"/>
  <c r="W74" i="38"/>
  <c r="RC74" i="38"/>
  <c r="ND74" i="38"/>
  <c r="KT74" i="38"/>
  <c r="IN74" i="38"/>
  <c r="GV74" i="38"/>
  <c r="EZ74" i="38"/>
  <c r="DR74" i="38"/>
  <c r="CE74" i="38"/>
  <c r="AW74" i="38"/>
  <c r="P74" i="38"/>
  <c r="QR74" i="38"/>
  <c r="NB74" i="38"/>
  <c r="KR74" i="38"/>
  <c r="IM74" i="38"/>
  <c r="GR74" i="38"/>
  <c r="EV74" i="38"/>
  <c r="DI74" i="38"/>
  <c r="CD74" i="38"/>
  <c r="AU74" i="38"/>
  <c r="M74" i="38"/>
  <c r="QB74" i="38"/>
  <c r="NA74" i="38"/>
  <c r="PZ74" i="38"/>
  <c r="MY74" i="38"/>
  <c r="KE74" i="38"/>
  <c r="ID74" i="38"/>
  <c r="GJ74" i="38"/>
  <c r="ES74" i="38"/>
  <c r="DE74" i="38"/>
  <c r="BT74" i="38"/>
  <c r="AS74" i="38"/>
  <c r="I74" i="38"/>
  <c r="LZ74" i="38"/>
  <c r="IJ74" i="38"/>
  <c r="FO74" i="38"/>
  <c r="CW74" i="38"/>
  <c r="AR74" i="38"/>
  <c r="LW74" i="38"/>
  <c r="HT74" i="38"/>
  <c r="ET74" i="38"/>
  <c r="CN74" i="38"/>
  <c r="AG74" i="38"/>
  <c r="RH74" i="38"/>
  <c r="LH74" i="38"/>
  <c r="HP74" i="38"/>
  <c r="ER74" i="38"/>
  <c r="CK74" i="38"/>
  <c r="AF74" i="38"/>
  <c r="PY74" i="38"/>
  <c r="KG74" i="38"/>
  <c r="HG74" i="38"/>
  <c r="EE74" i="38"/>
  <c r="BS74" i="38"/>
  <c r="PT74" i="38"/>
  <c r="KD74" i="38"/>
  <c r="HF74" i="38"/>
  <c r="ED74" i="38"/>
  <c r="BQ74" i="38"/>
  <c r="L74" i="38"/>
  <c r="PH74" i="38"/>
  <c r="JL74" i="38"/>
  <c r="GM74" i="38"/>
  <c r="DX74" i="38"/>
  <c r="BO74" i="38"/>
  <c r="H74" i="38"/>
  <c r="OU74" i="38"/>
  <c r="JK74" i="38"/>
  <c r="GI74" i="38"/>
  <c r="DW74" i="38"/>
  <c r="BM74" i="38"/>
  <c r="E74" i="38"/>
  <c r="ON74" i="38"/>
  <c r="JH74" i="38"/>
  <c r="FX74" i="38"/>
  <c r="DF74" i="38"/>
  <c r="BI74" i="38"/>
  <c r="FK74" i="38"/>
  <c r="RG74" i="38"/>
  <c r="EQ74" i="38"/>
  <c r="OD74" i="38"/>
  <c r="DB74" i="38"/>
  <c r="MP74" i="38"/>
  <c r="CZ74" i="38"/>
  <c r="LG74" i="38"/>
  <c r="CC74" i="38"/>
  <c r="JC74" i="38"/>
  <c r="BA74" i="38"/>
  <c r="JB74" i="38"/>
  <c r="AT74" i="38"/>
  <c r="IB74" i="38"/>
  <c r="AH74" i="38"/>
  <c r="HO74" i="38"/>
  <c r="AB74" i="38"/>
  <c r="LX74" i="38"/>
  <c r="FW74" i="38"/>
  <c r="FT74" i="38"/>
  <c r="CV74" i="38"/>
  <c r="X74" i="38"/>
  <c r="D74" i="38"/>
  <c r="HG59" i="30"/>
  <c r="DJ88" i="30"/>
  <c r="LE59" i="30"/>
  <c r="CO59" i="30"/>
  <c r="BE59" i="30"/>
  <c r="OG59" i="30"/>
  <c r="MX59" i="30"/>
  <c r="GL88" i="30"/>
  <c r="QU59" i="30"/>
  <c r="EV59" i="30"/>
  <c r="LB88" i="30"/>
  <c r="GV59" i="30"/>
  <c r="EX88" i="30"/>
  <c r="CU59" i="30"/>
  <c r="KV59" i="30"/>
  <c r="BF59" i="30"/>
  <c r="LK59" i="30"/>
  <c r="MQ59" i="30"/>
  <c r="KW59" i="30"/>
  <c r="RU88" i="30"/>
  <c r="HY59" i="30"/>
  <c r="RE59" i="30"/>
  <c r="J59" i="30"/>
  <c r="BT59" i="30"/>
  <c r="HF88" i="30"/>
  <c r="ON59" i="30"/>
  <c r="N59" i="30"/>
  <c r="HP88" i="30"/>
  <c r="IJ59" i="30"/>
  <c r="JI59" i="30"/>
  <c r="FR59" i="30"/>
  <c r="FE59" i="30"/>
  <c r="LX59" i="30"/>
  <c r="KT59" i="30"/>
  <c r="AU59" i="30"/>
  <c r="OB59" i="30"/>
  <c r="NZ59" i="30"/>
  <c r="KB59" i="30"/>
  <c r="IA59" i="30"/>
  <c r="EH59" i="30"/>
  <c r="HW59" i="30"/>
  <c r="NC59" i="30"/>
  <c r="SA59" i="30"/>
  <c r="KX59" i="30"/>
  <c r="BX59" i="30"/>
  <c r="OT59" i="30"/>
  <c r="HO59" i="30"/>
  <c r="CT59" i="30"/>
  <c r="FX59" i="30"/>
  <c r="II59" i="30"/>
  <c r="NY59" i="30"/>
  <c r="RZ59" i="30"/>
  <c r="KU59" i="30"/>
  <c r="EX59" i="30"/>
  <c r="RF88" i="30"/>
  <c r="CX59" i="30"/>
  <c r="CI59" i="30"/>
  <c r="NB59" i="30"/>
  <c r="RO59" i="30"/>
  <c r="FK59" i="30"/>
  <c r="AV59" i="30"/>
  <c r="D59" i="30"/>
  <c r="ES59" i="30"/>
  <c r="QQ59" i="30"/>
  <c r="AM59" i="30"/>
  <c r="AL59" i="30"/>
  <c r="IO59" i="30"/>
  <c r="EC59" i="30"/>
  <c r="EI88" i="30"/>
  <c r="HN59" i="30"/>
  <c r="F59" i="30"/>
  <c r="NP59" i="30"/>
  <c r="BS59" i="30"/>
  <c r="FN59" i="30"/>
  <c r="NT59" i="30"/>
  <c r="MW59" i="30"/>
  <c r="LG59" i="30"/>
  <c r="CG59" i="30"/>
  <c r="OA59" i="30"/>
  <c r="FF59" i="30"/>
  <c r="CA88" i="30"/>
  <c r="KG59" i="30"/>
  <c r="GG59" i="30"/>
  <c r="CR59" i="30"/>
  <c r="NE88" i="30"/>
  <c r="LH59" i="30"/>
  <c r="DG59" i="30"/>
  <c r="FL59" i="30"/>
  <c r="IB59" i="30"/>
  <c r="RW59" i="30"/>
  <c r="IW59" i="30"/>
  <c r="BK59" i="30"/>
  <c r="NE59" i="30"/>
  <c r="GJ59" i="30"/>
  <c r="JA59" i="30"/>
  <c r="DQ59" i="30"/>
  <c r="JI88" i="30"/>
  <c r="ET59" i="30"/>
  <c r="IT88" i="30"/>
  <c r="QO59" i="30"/>
  <c r="KH59" i="30"/>
  <c r="JN88" i="30"/>
  <c r="MI59" i="30"/>
  <c r="IQ59" i="30"/>
  <c r="FP59" i="30"/>
  <c r="FH59" i="30"/>
  <c r="OV59" i="30"/>
  <c r="HU88" i="30"/>
  <c r="JC59" i="30"/>
  <c r="BQ59" i="30"/>
  <c r="MJ59" i="30"/>
  <c r="AR59" i="30"/>
  <c r="IL59" i="30"/>
  <c r="BP59" i="30"/>
  <c r="DF59" i="30"/>
  <c r="KE59" i="30"/>
  <c r="QQ88" i="30"/>
  <c r="NI59" i="30"/>
  <c r="BB88" i="30"/>
  <c r="DV59" i="30"/>
  <c r="MV59" i="30"/>
  <c r="KZ59" i="30"/>
  <c r="MT59" i="30"/>
  <c r="PH59" i="30"/>
  <c r="JS88" i="30"/>
  <c r="Y59" i="30"/>
  <c r="QX59" i="30"/>
  <c r="LL59" i="30"/>
  <c r="GQ88" i="30"/>
  <c r="JP59" i="30"/>
  <c r="QK59" i="30"/>
  <c r="DH59" i="30"/>
  <c r="S59" i="30"/>
  <c r="BJ59" i="30"/>
  <c r="DW59" i="30"/>
  <c r="LZ59" i="30"/>
  <c r="JD88" i="30"/>
  <c r="PS59" i="30"/>
  <c r="QY59" i="30"/>
  <c r="MP88" i="30"/>
  <c r="RC59" i="30"/>
  <c r="KO59" i="30"/>
  <c r="LA59" i="30"/>
  <c r="JF59" i="30"/>
  <c r="HB59" i="30"/>
  <c r="MP59" i="30"/>
  <c r="GK59" i="30"/>
  <c r="FW59" i="30"/>
  <c r="OZ59" i="30"/>
  <c r="MU59" i="30"/>
  <c r="IE59" i="30"/>
  <c r="MM59" i="30"/>
  <c r="KR88" i="30"/>
  <c r="EZ59" i="30"/>
  <c r="RY59" i="30"/>
  <c r="QA59" i="30"/>
  <c r="OR59" i="30"/>
  <c r="K59" i="30"/>
  <c r="CP59" i="30"/>
  <c r="RG59" i="30"/>
  <c r="NQ59" i="30"/>
  <c r="CL59" i="30"/>
  <c r="OK59" i="30"/>
  <c r="AA59" i="30"/>
  <c r="OX59" i="30"/>
  <c r="CZ88" i="30"/>
  <c r="AF59" i="30"/>
  <c r="BL88" i="30"/>
  <c r="KC88" i="30"/>
  <c r="QE59" i="30"/>
  <c r="AD59" i="30"/>
  <c r="CQ59" i="30"/>
  <c r="GF59" i="30"/>
  <c r="GH59" i="30"/>
  <c r="PU59" i="30"/>
  <c r="RM59" i="30"/>
  <c r="CK88" i="30"/>
  <c r="BY59" i="30"/>
  <c r="HV59" i="30"/>
  <c r="IS59" i="30"/>
  <c r="JE59" i="30"/>
  <c r="BB59" i="30"/>
  <c r="JM59" i="30"/>
  <c r="RA88" i="30"/>
  <c r="LQ88" i="30"/>
  <c r="DL59" i="30"/>
  <c r="LC59" i="30"/>
  <c r="RV59" i="30"/>
  <c r="JL59" i="30"/>
  <c r="OJ59" i="30"/>
  <c r="EM59" i="30"/>
  <c r="GG88" i="30"/>
  <c r="OF59" i="30"/>
  <c r="PJ59" i="30"/>
  <c r="JD59" i="30"/>
  <c r="GS59" i="30"/>
  <c r="KD59" i="30"/>
  <c r="MS59" i="30"/>
  <c r="FZ59" i="30"/>
  <c r="IX59" i="30"/>
  <c r="JR59" i="30"/>
  <c r="BZ59" i="30"/>
  <c r="LM59" i="30"/>
  <c r="PM88" i="30"/>
  <c r="ML59" i="30"/>
  <c r="NU59" i="30"/>
  <c r="KA59" i="30"/>
  <c r="RZ88" i="30"/>
  <c r="AS59" i="30"/>
  <c r="IY59" i="30"/>
  <c r="FM59" i="30"/>
  <c r="DU59" i="30"/>
  <c r="CS59" i="30"/>
  <c r="QM59" i="30"/>
  <c r="X59" i="30"/>
  <c r="IY88" i="30"/>
  <c r="DE59" i="30"/>
  <c r="QW59" i="30"/>
  <c r="PL59" i="30"/>
  <c r="OP59" i="30"/>
  <c r="MZ88" i="30"/>
  <c r="HI59" i="30"/>
  <c r="HJ59" i="30"/>
  <c r="FS59" i="30"/>
  <c r="BW59" i="30"/>
  <c r="PX59" i="30"/>
  <c r="AX59" i="30"/>
  <c r="GA59" i="30"/>
  <c r="PN59" i="30"/>
  <c r="JK59" i="30"/>
  <c r="GB88" i="30"/>
  <c r="AO59" i="30"/>
  <c r="QR59" i="30"/>
  <c r="GT59" i="30"/>
  <c r="PD59" i="30"/>
  <c r="F88" i="30"/>
  <c r="DO88" i="30"/>
  <c r="RA59" i="30"/>
  <c r="OI88" i="30"/>
  <c r="QV88" i="30"/>
  <c r="NH59" i="30"/>
  <c r="CP88" i="30"/>
  <c r="Z59" i="30"/>
  <c r="PW59" i="30"/>
  <c r="KW88" i="30"/>
  <c r="RS59" i="30"/>
  <c r="KY59" i="30"/>
  <c r="DE88" i="30"/>
  <c r="RJ59" i="30"/>
  <c r="EL59" i="30"/>
  <c r="OC59" i="30"/>
  <c r="CW59" i="30"/>
  <c r="BN59" i="30"/>
  <c r="NR59" i="30"/>
  <c r="MO59" i="30"/>
  <c r="DC59" i="30"/>
  <c r="EW59" i="30"/>
  <c r="PI59" i="30"/>
  <c r="PB59" i="30"/>
  <c r="LU59" i="30"/>
  <c r="EU59" i="30"/>
  <c r="ED88" i="30"/>
  <c r="IV59" i="30"/>
  <c r="DK59" i="30"/>
  <c r="QT59" i="30"/>
  <c r="ME59" i="30"/>
  <c r="BG59" i="30"/>
  <c r="IU59" i="30"/>
  <c r="BC59" i="30"/>
  <c r="RX59" i="30"/>
  <c r="RQ59" i="30"/>
  <c r="MA59" i="30"/>
  <c r="GQ59" i="30"/>
  <c r="NO59" i="30"/>
  <c r="O59" i="30"/>
  <c r="OI59" i="30"/>
  <c r="U59" i="30"/>
  <c r="W59" i="30"/>
  <c r="FO59" i="30"/>
  <c r="AY59" i="30"/>
  <c r="PF59" i="30"/>
  <c r="FM88" i="30"/>
  <c r="MF59" i="30"/>
  <c r="HF59" i="30"/>
  <c r="HZ59" i="30"/>
  <c r="GX59" i="30"/>
  <c r="AI59" i="30"/>
  <c r="HQ59" i="30"/>
  <c r="NM59" i="30"/>
  <c r="MN59" i="30"/>
  <c r="BO59" i="30"/>
  <c r="QP59" i="30"/>
  <c r="E59" i="30"/>
  <c r="EI59" i="30"/>
  <c r="LS59" i="30"/>
  <c r="EN88" i="30"/>
  <c r="KL59" i="30"/>
  <c r="MK88" i="30"/>
  <c r="OQ59" i="30"/>
  <c r="OH59" i="30"/>
  <c r="AW59" i="30"/>
  <c r="MZ59" i="30"/>
  <c r="JO59" i="30"/>
  <c r="CN59" i="30"/>
  <c r="KC59" i="30"/>
  <c r="AR88" i="30"/>
  <c r="NV59" i="30"/>
  <c r="KK59" i="30"/>
  <c r="PC88" i="30"/>
  <c r="GL59" i="30"/>
  <c r="RH59" i="30"/>
  <c r="GE59" i="30"/>
  <c r="DY59" i="30"/>
  <c r="AC59" i="30"/>
  <c r="QL59" i="30"/>
  <c r="LL88" i="30"/>
  <c r="PA59" i="30"/>
  <c r="DM59" i="30"/>
  <c r="L59" i="30"/>
  <c r="CF88" i="30"/>
  <c r="ED59" i="30"/>
  <c r="RN59" i="30"/>
  <c r="GD59" i="30"/>
  <c r="HU59" i="30"/>
  <c r="KJ59" i="30"/>
  <c r="CD59" i="30"/>
  <c r="NA59" i="30"/>
  <c r="MC59" i="30"/>
  <c r="RP88" i="30"/>
  <c r="GO59" i="30"/>
  <c r="LV88" i="30"/>
  <c r="LT59" i="30"/>
  <c r="LF59" i="30"/>
  <c r="QC59" i="30"/>
  <c r="MR59" i="30"/>
  <c r="JX59" i="30"/>
  <c r="KH88" i="30"/>
  <c r="HK59" i="30"/>
  <c r="FG59" i="30"/>
  <c r="GM59" i="30"/>
  <c r="PK59" i="30"/>
  <c r="H59" i="30"/>
  <c r="CC59" i="30"/>
  <c r="EO59" i="30"/>
  <c r="NO88" i="30"/>
  <c r="HA59" i="30"/>
  <c r="OL59" i="30"/>
  <c r="LR59" i="30"/>
  <c r="RB59" i="30"/>
  <c r="M59" i="30"/>
  <c r="QZ59" i="30"/>
  <c r="OM59" i="30"/>
  <c r="DY88" i="30"/>
  <c r="QN59" i="30"/>
  <c r="MD59" i="30"/>
  <c r="GP59" i="30"/>
  <c r="PG59" i="30"/>
  <c r="HH59" i="30"/>
  <c r="CF59" i="30"/>
  <c r="RF59" i="30"/>
  <c r="NF59" i="30"/>
  <c r="IR59" i="30"/>
  <c r="IF59" i="30"/>
  <c r="MB59" i="30"/>
  <c r="GY59" i="30"/>
  <c r="KN59" i="30"/>
  <c r="GB59" i="30"/>
  <c r="RT59" i="30"/>
  <c r="ON88" i="30"/>
  <c r="NN59" i="30"/>
  <c r="FA59" i="30"/>
  <c r="RD59" i="30"/>
  <c r="LI59" i="30"/>
  <c r="FJ59" i="30"/>
  <c r="RL59" i="30"/>
  <c r="BQ88" i="30"/>
  <c r="EB59" i="30"/>
  <c r="KF59" i="30"/>
  <c r="HR59" i="30"/>
  <c r="P59" i="30"/>
  <c r="NY88" i="30"/>
  <c r="CJ59" i="30"/>
  <c r="MF88" i="30"/>
  <c r="DX59" i="30"/>
  <c r="PY59" i="30"/>
  <c r="PT59" i="30"/>
  <c r="NK59" i="30"/>
  <c r="CA59" i="30"/>
  <c r="QV59" i="30"/>
  <c r="DJ59" i="30"/>
  <c r="NX59" i="30"/>
  <c r="RU59" i="30"/>
  <c r="RP59" i="30"/>
  <c r="V59" i="30"/>
  <c r="GC59" i="30"/>
  <c r="EE59" i="30"/>
  <c r="KP59" i="30"/>
  <c r="AQ59" i="30"/>
  <c r="I59" i="30"/>
  <c r="FU59" i="30"/>
  <c r="CV59" i="30"/>
  <c r="EJ59" i="30"/>
  <c r="GW59" i="30"/>
  <c r="QL88" i="30"/>
  <c r="PQ59" i="30"/>
  <c r="DB59" i="30"/>
  <c r="KM59" i="30"/>
  <c r="ND59" i="30"/>
  <c r="DT88" i="30"/>
  <c r="GN59" i="30"/>
  <c r="EN59" i="30"/>
  <c r="AZ59" i="30"/>
  <c r="CB59" i="30"/>
  <c r="BM59" i="30"/>
  <c r="MA88" i="30"/>
  <c r="PO59" i="30"/>
  <c r="PE59" i="30"/>
  <c r="DT59" i="30"/>
  <c r="NT88" i="30"/>
  <c r="DD59" i="30"/>
  <c r="JU59" i="30"/>
  <c r="BV88" i="30"/>
  <c r="IO88" i="30"/>
  <c r="LB59" i="30"/>
  <c r="FD59" i="30"/>
  <c r="JX88" i="30"/>
  <c r="IJ88" i="30"/>
  <c r="MH59" i="30"/>
  <c r="NL59" i="30"/>
  <c r="LJ59" i="30"/>
  <c r="QD59" i="30"/>
  <c r="EK59" i="30"/>
  <c r="HX59" i="30"/>
  <c r="FQ59" i="30"/>
  <c r="QJ59" i="30"/>
  <c r="EF59" i="30"/>
  <c r="NJ59" i="30"/>
  <c r="GR59" i="30"/>
  <c r="BG88" i="30"/>
  <c r="CU88" i="30"/>
  <c r="BV59" i="30"/>
  <c r="AE59" i="30"/>
  <c r="PW88" i="30"/>
  <c r="PC59" i="30"/>
  <c r="HD59" i="30"/>
  <c r="OW59" i="30"/>
  <c r="FC88" i="30"/>
  <c r="PM59" i="30"/>
  <c r="NG59" i="30"/>
  <c r="HM59" i="30"/>
  <c r="OS59" i="30"/>
  <c r="AB59" i="30"/>
  <c r="CM59" i="30"/>
  <c r="EQ59" i="30"/>
  <c r="RI59" i="30"/>
  <c r="JT59" i="30"/>
  <c r="BA59" i="30"/>
  <c r="FY59" i="30"/>
  <c r="DA59" i="30"/>
  <c r="RK59" i="30"/>
  <c r="GU59" i="30"/>
  <c r="MU88" i="30"/>
  <c r="CK59" i="30"/>
  <c r="CY59" i="30"/>
  <c r="EA59" i="30"/>
  <c r="G88" i="30"/>
  <c r="HT59" i="30"/>
  <c r="JB59" i="30"/>
  <c r="BH59" i="30"/>
  <c r="FC59" i="30"/>
  <c r="FT59" i="30"/>
  <c r="AJ59" i="30"/>
  <c r="IG59" i="30"/>
  <c r="IZ59" i="30"/>
  <c r="LV59" i="30"/>
  <c r="T59" i="30"/>
  <c r="EG59" i="30"/>
  <c r="QI59" i="30"/>
  <c r="IK59" i="30"/>
  <c r="AT59" i="30"/>
  <c r="LY59" i="30"/>
  <c r="IH59" i="30"/>
  <c r="PV59" i="30"/>
  <c r="IM59" i="30"/>
  <c r="MG59" i="30"/>
  <c r="MY59" i="30"/>
  <c r="KQ59" i="30"/>
  <c r="QS59" i="30"/>
  <c r="FV59" i="30"/>
  <c r="HS59" i="30"/>
  <c r="CE59" i="30"/>
  <c r="QB59" i="30"/>
  <c r="QF59" i="30"/>
  <c r="FH88" i="30"/>
  <c r="AG59" i="30"/>
  <c r="OD59" i="30"/>
  <c r="HE59" i="30"/>
  <c r="LP59" i="30"/>
  <c r="R59" i="30"/>
  <c r="AW88" i="30"/>
  <c r="NS59" i="30"/>
  <c r="GZ59" i="30"/>
  <c r="LD59" i="30"/>
  <c r="JQ59" i="30"/>
  <c r="EP59" i="30"/>
  <c r="HZ88" i="30"/>
  <c r="HC59" i="30"/>
  <c r="JZ59" i="30"/>
  <c r="QG88" i="30"/>
  <c r="DP59" i="30"/>
  <c r="LQ59" i="30"/>
  <c r="LO59" i="30"/>
  <c r="OX88" i="30"/>
  <c r="GV88" i="30"/>
  <c r="Q59" i="30"/>
  <c r="GI59" i="30"/>
  <c r="OS88" i="30"/>
  <c r="JW59" i="30"/>
  <c r="CH59" i="30"/>
  <c r="IN59" i="30"/>
  <c r="JV59" i="30"/>
  <c r="HK88" i="30"/>
  <c r="OO59" i="30"/>
  <c r="BU59" i="30"/>
  <c r="OU59" i="30"/>
  <c r="DI59" i="30"/>
  <c r="IP59" i="30"/>
  <c r="NJ88" i="30"/>
  <c r="DO59" i="30"/>
  <c r="IT59" i="30"/>
  <c r="PZ59" i="30"/>
  <c r="QB88" i="30"/>
  <c r="OE59" i="30"/>
  <c r="BI59" i="30"/>
  <c r="KI59" i="30"/>
  <c r="DZ59" i="30"/>
  <c r="IC59" i="30"/>
  <c r="AK59" i="30"/>
  <c r="NW59" i="30"/>
  <c r="DS59" i="30"/>
  <c r="CZ59" i="30"/>
  <c r="HA88" i="30"/>
  <c r="OY59" i="30"/>
  <c r="LN59" i="30"/>
  <c r="BD59" i="30"/>
  <c r="KR59" i="30"/>
  <c r="BL59" i="30"/>
  <c r="FR88" i="30"/>
  <c r="FB59" i="30"/>
  <c r="FI59" i="30"/>
  <c r="OD88" i="30"/>
  <c r="PH88" i="30"/>
  <c r="PR59" i="30"/>
  <c r="EY59" i="30"/>
  <c r="ER59" i="30"/>
  <c r="JG59" i="30"/>
  <c r="HL59" i="30"/>
  <c r="QH59" i="30"/>
  <c r="RR59" i="30"/>
  <c r="BR59" i="30"/>
  <c r="G59" i="30"/>
  <c r="QG59" i="30"/>
  <c r="IE88" i="30"/>
  <c r="HP59" i="30"/>
  <c r="AP59" i="30"/>
  <c r="JJ59" i="30"/>
  <c r="ID59" i="30"/>
  <c r="JS59" i="30"/>
  <c r="AH59" i="30"/>
  <c r="LG88" i="30"/>
  <c r="KM88" i="30"/>
  <c r="JH59" i="30"/>
  <c r="AN59" i="30"/>
  <c r="LW59" i="30"/>
  <c r="MK59" i="30"/>
  <c r="FW88" i="30"/>
  <c r="KS59" i="30"/>
  <c r="PR88" i="30"/>
  <c r="ES88" i="30"/>
  <c r="RK88" i="30"/>
  <c r="PP59" i="30"/>
  <c r="DR59" i="30"/>
  <c r="DN59" i="30"/>
  <c r="JN59" i="30"/>
  <c r="JY59" i="30"/>
  <c r="MR74" i="30"/>
  <c r="F74" i="30"/>
  <c r="OZ74" i="30"/>
  <c r="FC103" i="30"/>
  <c r="FU74" i="30"/>
  <c r="BQ103" i="30"/>
  <c r="CM74" i="30"/>
  <c r="PQ74" i="30"/>
  <c r="BB103" i="30"/>
  <c r="PU74" i="30"/>
  <c r="CD74" i="30"/>
  <c r="HV74" i="30"/>
  <c r="MG74" i="30"/>
  <c r="NJ74" i="30"/>
  <c r="S74" i="30"/>
  <c r="NW74" i="30"/>
  <c r="FJ74" i="30"/>
  <c r="IY103" i="30"/>
  <c r="AV74" i="30"/>
  <c r="DN74" i="30"/>
  <c r="MF74" i="30"/>
  <c r="RE74" i="30"/>
  <c r="FY74" i="30"/>
  <c r="IE103" i="30"/>
  <c r="NH74" i="30"/>
  <c r="JZ74" i="30"/>
  <c r="NE74" i="30"/>
  <c r="BG103" i="30"/>
  <c r="CV74" i="30"/>
  <c r="QH74" i="30"/>
  <c r="CW74" i="30"/>
  <c r="EV74" i="30"/>
  <c r="PD74" i="30"/>
  <c r="EC74" i="30"/>
  <c r="LE74" i="30"/>
  <c r="H74" i="30"/>
  <c r="ER74" i="30"/>
  <c r="RB74" i="30"/>
  <c r="AX74" i="30"/>
  <c r="FH103" i="30"/>
  <c r="OV74" i="30"/>
  <c r="GM74" i="30"/>
  <c r="DI74" i="30"/>
  <c r="MP74" i="30"/>
  <c r="X74" i="30"/>
  <c r="AA74" i="30"/>
  <c r="MP103" i="30"/>
  <c r="GA74" i="30"/>
  <c r="QV103" i="30"/>
  <c r="NT74" i="30"/>
  <c r="QQ74" i="30"/>
  <c r="DZ74" i="30"/>
  <c r="ES103" i="30"/>
  <c r="QR74" i="30"/>
  <c r="JI74" i="30"/>
  <c r="GZ74" i="30"/>
  <c r="RF103" i="30"/>
  <c r="KO74" i="30"/>
  <c r="FZ74" i="30"/>
  <c r="NK74" i="30"/>
  <c r="CB74" i="30"/>
  <c r="IT103" i="30"/>
  <c r="IF74" i="30"/>
  <c r="M74" i="30"/>
  <c r="EG74" i="30"/>
  <c r="DL74" i="30"/>
  <c r="FB74" i="30"/>
  <c r="LY74" i="30"/>
  <c r="KK74" i="30"/>
  <c r="CN74" i="30"/>
  <c r="RU103" i="30"/>
  <c r="OD103" i="30"/>
  <c r="HQ74" i="30"/>
  <c r="NY74" i="30"/>
  <c r="MK103" i="30"/>
  <c r="IK74" i="30"/>
  <c r="FC74" i="30"/>
  <c r="PJ74" i="30"/>
  <c r="CK74" i="30"/>
  <c r="DE74" i="30"/>
  <c r="W74" i="30"/>
  <c r="AE74" i="30"/>
  <c r="DS74" i="30"/>
  <c r="HT74" i="30"/>
  <c r="IY74" i="30"/>
  <c r="PZ74" i="30"/>
  <c r="PC103" i="30"/>
  <c r="MM74" i="30"/>
  <c r="LQ103" i="30"/>
  <c r="OD74" i="30"/>
  <c r="QU74" i="30"/>
  <c r="BL103" i="30"/>
  <c r="EH74" i="30"/>
  <c r="QJ74" i="30"/>
  <c r="RS74" i="30"/>
  <c r="QW74" i="30"/>
  <c r="HF103" i="30"/>
  <c r="LI74" i="30"/>
  <c r="GQ74" i="30"/>
  <c r="DV74" i="30"/>
  <c r="AP74" i="30"/>
  <c r="BT74" i="30"/>
  <c r="MA74" i="30"/>
  <c r="HK103" i="30"/>
  <c r="JD74" i="30"/>
  <c r="RA74" i="30"/>
  <c r="RL74" i="30"/>
  <c r="GQ103" i="30"/>
  <c r="MQ74" i="30"/>
  <c r="NF74" i="30"/>
  <c r="OA74" i="30"/>
  <c r="JS74" i="30"/>
  <c r="OJ74" i="30"/>
  <c r="R74" i="30"/>
  <c r="IU74" i="30"/>
  <c r="EM74" i="30"/>
  <c r="IM74" i="30"/>
  <c r="HS74" i="30"/>
  <c r="DJ74" i="30"/>
  <c r="EI74" i="30"/>
  <c r="FK74" i="30"/>
  <c r="QN74" i="30"/>
  <c r="RC74" i="30"/>
  <c r="LB103" i="30"/>
  <c r="Y74" i="30"/>
  <c r="E74" i="30"/>
  <c r="OT74" i="30"/>
  <c r="KL74" i="30"/>
  <c r="DP74" i="30"/>
  <c r="FQ74" i="30"/>
  <c r="EP74" i="30"/>
  <c r="OH74" i="30"/>
  <c r="BZ74" i="30"/>
  <c r="GI74" i="30"/>
  <c r="KY74" i="30"/>
  <c r="RM74" i="30"/>
  <c r="EN74" i="30"/>
  <c r="RZ103" i="30"/>
  <c r="NG74" i="30"/>
  <c r="OG74" i="30"/>
  <c r="NM74" i="30"/>
  <c r="MY74" i="30"/>
  <c r="RK103" i="30"/>
  <c r="KD74" i="30"/>
  <c r="OK74" i="30"/>
  <c r="OW74" i="30"/>
  <c r="LO74" i="30"/>
  <c r="OP74" i="30"/>
  <c r="P74" i="30"/>
  <c r="CK103" i="30"/>
  <c r="NX74" i="30"/>
  <c r="GW74" i="30"/>
  <c r="LF74" i="30"/>
  <c r="KF74" i="30"/>
  <c r="CH74" i="30"/>
  <c r="OS103" i="30"/>
  <c r="IL74" i="30"/>
  <c r="T74" i="30"/>
  <c r="PG74" i="30"/>
  <c r="HP103" i="30"/>
  <c r="FW103" i="30"/>
  <c r="FA74" i="30"/>
  <c r="ED103" i="30"/>
  <c r="IX74" i="30"/>
  <c r="JJ74" i="30"/>
  <c r="DT103" i="30"/>
  <c r="RW74" i="30"/>
  <c r="CS74" i="30"/>
  <c r="LW74" i="30"/>
  <c r="LT74" i="30"/>
  <c r="HH74" i="30"/>
  <c r="V74" i="30"/>
  <c r="PR103" i="30"/>
  <c r="QB74" i="30"/>
  <c r="KB74" i="30"/>
  <c r="OS74" i="30"/>
  <c r="KJ74" i="30"/>
  <c r="IJ74" i="30"/>
  <c r="CT74" i="30"/>
  <c r="RA103" i="30"/>
  <c r="FR74" i="30"/>
  <c r="CU74" i="30"/>
  <c r="MC74" i="30"/>
  <c r="RV74" i="30"/>
  <c r="JI103" i="30"/>
  <c r="NV74" i="30"/>
  <c r="JM74" i="30"/>
  <c r="HI74" i="30"/>
  <c r="LQ74" i="30"/>
  <c r="QT74" i="30"/>
  <c r="JK74" i="30"/>
  <c r="OY74" i="30"/>
  <c r="DC74" i="30"/>
  <c r="AC74" i="30"/>
  <c r="QF74" i="30"/>
  <c r="QL103" i="30"/>
  <c r="PX74" i="30"/>
  <c r="RJ74" i="30"/>
  <c r="KR74" i="30"/>
  <c r="PK74" i="30"/>
  <c r="DH74" i="30"/>
  <c r="SA74" i="30"/>
  <c r="FR103" i="30"/>
  <c r="BS74" i="30"/>
  <c r="RI74" i="30"/>
  <c r="FI74" i="30"/>
  <c r="QG103" i="30"/>
  <c r="PN74" i="30"/>
  <c r="RQ74" i="30"/>
  <c r="EX74" i="30"/>
  <c r="ED74" i="30"/>
  <c r="OI103" i="30"/>
  <c r="AZ74" i="30"/>
  <c r="NO74" i="30"/>
  <c r="NO103" i="30"/>
  <c r="ID74" i="30"/>
  <c r="GH74" i="30"/>
  <c r="CZ103" i="30"/>
  <c r="BH74" i="30"/>
  <c r="ML74" i="30"/>
  <c r="AM74" i="30"/>
  <c r="DO103" i="30"/>
  <c r="CL74" i="30"/>
  <c r="IZ74" i="30"/>
  <c r="IQ74" i="30"/>
  <c r="KA74" i="30"/>
  <c r="CA103" i="30"/>
  <c r="LP74" i="30"/>
  <c r="MT74" i="30"/>
  <c r="JV74" i="30"/>
  <c r="BA74" i="30"/>
  <c r="CX74" i="30"/>
  <c r="IB74" i="30"/>
  <c r="NT103" i="30"/>
  <c r="MJ74" i="30"/>
  <c r="N74" i="30"/>
  <c r="PB74" i="30"/>
  <c r="KU74" i="30"/>
  <c r="BN74" i="30"/>
  <c r="GC74" i="30"/>
  <c r="MH74" i="30"/>
  <c r="IV74" i="30"/>
  <c r="BU74" i="30"/>
  <c r="EZ74" i="30"/>
  <c r="DF74" i="30"/>
  <c r="RG74" i="30"/>
  <c r="Q74" i="30"/>
  <c r="RH74" i="30"/>
  <c r="MU103" i="30"/>
  <c r="GE74" i="30"/>
  <c r="DX74" i="30"/>
  <c r="JA74" i="30"/>
  <c r="HA74" i="30"/>
  <c r="HU103" i="30"/>
  <c r="AR74" i="30"/>
  <c r="D74" i="30"/>
  <c r="IP74" i="30"/>
  <c r="QI74" i="30"/>
  <c r="MZ74" i="30"/>
  <c r="EL74" i="30"/>
  <c r="EY74" i="30"/>
  <c r="LV103" i="30"/>
  <c r="AJ74" i="30"/>
  <c r="HL74" i="30"/>
  <c r="HX74" i="30"/>
  <c r="DW74" i="30"/>
  <c r="JT74" i="30"/>
  <c r="DA74" i="30"/>
  <c r="BF74" i="30"/>
  <c r="NY103" i="30"/>
  <c r="QE74" i="30"/>
  <c r="LS74" i="30"/>
  <c r="KW74" i="30"/>
  <c r="O74" i="30"/>
  <c r="BX74" i="30"/>
  <c r="CY74" i="30"/>
  <c r="FO74" i="30"/>
  <c r="GB103" i="30"/>
  <c r="LD74" i="30"/>
  <c r="QS74" i="30"/>
  <c r="JW74" i="30"/>
  <c r="JO74" i="30"/>
  <c r="JX74" i="30"/>
  <c r="HZ103" i="30"/>
  <c r="HC74" i="30"/>
  <c r="PT74" i="30"/>
  <c r="EE74" i="30"/>
  <c r="CF103" i="30"/>
  <c r="AF74" i="30"/>
  <c r="MO74" i="30"/>
  <c r="LM74" i="30"/>
  <c r="DY74" i="30"/>
  <c r="RP103" i="30"/>
  <c r="JG74" i="30"/>
  <c r="MD74" i="30"/>
  <c r="KS74" i="30"/>
  <c r="GB74" i="30"/>
  <c r="DK74" i="30"/>
  <c r="KQ74" i="30"/>
  <c r="JR74" i="30"/>
  <c r="EK74" i="30"/>
  <c r="DJ103" i="30"/>
  <c r="BB74" i="30"/>
  <c r="KP74" i="30"/>
  <c r="FX74" i="30"/>
  <c r="AR103" i="30"/>
  <c r="FL74" i="30"/>
  <c r="IC74" i="30"/>
  <c r="PE74" i="30"/>
  <c r="AI74" i="30"/>
  <c r="QK74" i="30"/>
  <c r="JL74" i="30"/>
  <c r="PF74" i="30"/>
  <c r="EF74" i="30"/>
  <c r="DT74" i="30"/>
  <c r="I74" i="30"/>
  <c r="KE74" i="30"/>
  <c r="PM103" i="30"/>
  <c r="EI103" i="30"/>
  <c r="LK74" i="30"/>
  <c r="DR74" i="30"/>
  <c r="AU74" i="30"/>
  <c r="KC103" i="30"/>
  <c r="GX74" i="30"/>
  <c r="HJ74" i="30"/>
  <c r="BP74" i="30"/>
  <c r="QQ103" i="30"/>
  <c r="BR74" i="30"/>
  <c r="IT74" i="30"/>
  <c r="DD74" i="30"/>
  <c r="GG103" i="30"/>
  <c r="HB74" i="30"/>
  <c r="NC74" i="30"/>
  <c r="CE74" i="30"/>
  <c r="G74" i="30"/>
  <c r="J74" i="30"/>
  <c r="FG74" i="30"/>
  <c r="MB74" i="30"/>
  <c r="JE74" i="30"/>
  <c r="HO74" i="30"/>
  <c r="GS74" i="30"/>
  <c r="MU74" i="30"/>
  <c r="HD74" i="30"/>
  <c r="JC74" i="30"/>
  <c r="EU74" i="30"/>
  <c r="MW74" i="30"/>
  <c r="QY74" i="30"/>
  <c r="JN103" i="30"/>
  <c r="AW74" i="30"/>
  <c r="KI74" i="30"/>
  <c r="JU74" i="30"/>
  <c r="OC74" i="30"/>
  <c r="KZ74" i="30"/>
  <c r="HR74" i="30"/>
  <c r="JY74" i="30"/>
  <c r="PS74" i="30"/>
  <c r="HW74" i="30"/>
  <c r="OO74" i="30"/>
  <c r="HP74" i="30"/>
  <c r="GV103" i="30"/>
  <c r="MK74" i="30"/>
  <c r="LL74" i="30"/>
  <c r="QO74" i="30"/>
  <c r="HY74" i="30"/>
  <c r="FN74" i="30"/>
  <c r="JS103" i="30"/>
  <c r="LU74" i="30"/>
  <c r="BV74" i="30"/>
  <c r="AH74" i="30"/>
  <c r="BI74" i="30"/>
  <c r="LJ74" i="30"/>
  <c r="FM74" i="30"/>
  <c r="EO74" i="30"/>
  <c r="ND74" i="30"/>
  <c r="KM74" i="30"/>
  <c r="MA103" i="30"/>
  <c r="IA74" i="30"/>
  <c r="HF74" i="30"/>
  <c r="PL74" i="30"/>
  <c r="FM103" i="30"/>
  <c r="HA103" i="30"/>
  <c r="CG74" i="30"/>
  <c r="NP74" i="30"/>
  <c r="KN74" i="30"/>
  <c r="FT74" i="30"/>
  <c r="NE103" i="30"/>
  <c r="HU74" i="30"/>
  <c r="BD74" i="30"/>
  <c r="QP74" i="30"/>
  <c r="NN74" i="30"/>
  <c r="IR74" i="30"/>
  <c r="EB74" i="30"/>
  <c r="DU74" i="30"/>
  <c r="U74" i="30"/>
  <c r="LB74" i="30"/>
  <c r="GU74" i="30"/>
  <c r="BE74" i="30"/>
  <c r="AW103" i="30"/>
  <c r="JP74" i="30"/>
  <c r="IH74" i="30"/>
  <c r="CC74" i="30"/>
  <c r="RX74" i="30"/>
  <c r="GT74" i="30"/>
  <c r="OL74" i="30"/>
  <c r="DY103" i="30"/>
  <c r="GV74" i="30"/>
  <c r="CU103" i="30"/>
  <c r="LC74" i="30"/>
  <c r="OQ74" i="30"/>
  <c r="PH74" i="30"/>
  <c r="NJ103" i="30"/>
  <c r="GR74" i="30"/>
  <c r="BO74" i="30"/>
  <c r="PM74" i="30"/>
  <c r="LN74" i="30"/>
  <c r="BY74" i="30"/>
  <c r="PH103" i="30"/>
  <c r="MS74" i="30"/>
  <c r="LV74" i="30"/>
  <c r="CP74" i="30"/>
  <c r="JX103" i="30"/>
  <c r="FE74" i="30"/>
  <c r="GD74" i="30"/>
  <c r="GY74" i="30"/>
  <c r="KR103" i="30"/>
  <c r="RD74" i="30"/>
  <c r="AQ74" i="30"/>
  <c r="DE103" i="30"/>
  <c r="IJ103" i="30"/>
  <c r="GK74" i="30"/>
  <c r="FD74" i="30"/>
  <c r="HM74" i="30"/>
  <c r="BW74" i="30"/>
  <c r="CO74" i="30"/>
  <c r="AB74" i="30"/>
  <c r="PA74" i="30"/>
  <c r="Z74" i="30"/>
  <c r="NR74" i="30"/>
  <c r="LR74" i="30"/>
  <c r="ES74" i="30"/>
  <c r="LZ74" i="30"/>
  <c r="OF74" i="30"/>
  <c r="GL74" i="30"/>
  <c r="LG74" i="30"/>
  <c r="ON103" i="30"/>
  <c r="BM74" i="30"/>
  <c r="MZ103" i="30"/>
  <c r="GP74" i="30"/>
  <c r="NA74" i="30"/>
  <c r="IE74" i="30"/>
  <c r="RN74" i="30"/>
  <c r="IO103" i="30"/>
  <c r="BG74" i="30"/>
  <c r="AT74" i="30"/>
  <c r="HE74" i="30"/>
  <c r="RO74" i="30"/>
  <c r="IG74" i="30"/>
  <c r="PY74" i="30"/>
  <c r="BL74" i="30"/>
  <c r="DG74" i="30"/>
  <c r="RF74" i="30"/>
  <c r="PP74" i="30"/>
  <c r="GF74" i="30"/>
  <c r="L74" i="30"/>
  <c r="AN74" i="30"/>
  <c r="PR74" i="30"/>
  <c r="CZ74" i="30"/>
  <c r="CA74" i="30"/>
  <c r="QV74" i="30"/>
  <c r="MX74" i="30"/>
  <c r="FS74" i="30"/>
  <c r="QM74" i="30"/>
  <c r="AL74" i="30"/>
  <c r="KM103" i="30"/>
  <c r="JB74" i="30"/>
  <c r="PO74" i="30"/>
  <c r="PI74" i="30"/>
  <c r="HN74" i="30"/>
  <c r="QG74" i="30"/>
  <c r="DO74" i="30"/>
  <c r="QD74" i="30"/>
  <c r="JF74" i="30"/>
  <c r="MI74" i="30"/>
  <c r="NQ74" i="30"/>
  <c r="LX74" i="30"/>
  <c r="BK74" i="30"/>
  <c r="AK74" i="30"/>
  <c r="AG74" i="30"/>
  <c r="LA74" i="30"/>
  <c r="PV74" i="30"/>
  <c r="FV74" i="30"/>
  <c r="ME74" i="30"/>
  <c r="CJ74" i="30"/>
  <c r="IN74" i="30"/>
  <c r="MF103" i="30"/>
  <c r="FW74" i="30"/>
  <c r="AY74" i="30"/>
  <c r="IW74" i="30"/>
  <c r="DB74" i="30"/>
  <c r="IO74" i="30"/>
  <c r="AO74" i="30"/>
  <c r="KH74" i="30"/>
  <c r="CP103" i="30"/>
  <c r="CF74" i="30"/>
  <c r="EX103" i="30"/>
  <c r="G103" i="30"/>
  <c r="NS74" i="30"/>
  <c r="KG74" i="30"/>
  <c r="RT74" i="30"/>
  <c r="C74" i="28"/>
  <c r="B63" i="28" s="1"/>
  <c r="C76" i="31"/>
  <c r="T65" i="14"/>
  <c r="D14" i="1" s="1"/>
  <c r="C11" i="1"/>
  <c r="C42" i="1" s="1"/>
  <c r="M44" i="26"/>
  <c r="P74" i="20"/>
  <c r="D11" i="1"/>
  <c r="L79" i="28"/>
  <c r="K93" i="28"/>
  <c r="K103" i="28"/>
  <c r="K98" i="28"/>
  <c r="K94" i="28"/>
  <c r="K102" i="28"/>
  <c r="E105" i="35"/>
  <c r="AB94" i="35"/>
  <c r="C105" i="35"/>
  <c r="AM46" i="35"/>
  <c r="V46" i="35"/>
  <c r="C5" i="35" s="1"/>
  <c r="C16" i="35" s="1"/>
  <c r="C17" i="35" s="1"/>
  <c r="AB93" i="35"/>
  <c r="AS39" i="35"/>
  <c r="AR39" i="35"/>
  <c r="AP39" i="35"/>
  <c r="AQ38" i="35"/>
  <c r="AP38" i="35"/>
  <c r="AR38" i="35"/>
  <c r="AS38" i="35"/>
  <c r="AU37" i="35"/>
  <c r="AU30" i="35"/>
  <c r="AU32" i="35" l="1"/>
  <c r="AU31" i="35"/>
  <c r="C103" i="30"/>
  <c r="B92" i="30" s="1"/>
  <c r="D35" i="1" s="1"/>
  <c r="P91" i="38"/>
  <c r="J91" i="38"/>
  <c r="N91" i="38"/>
  <c r="S91" i="38"/>
  <c r="S105" i="38" s="1"/>
  <c r="I91" i="38"/>
  <c r="L91" i="38"/>
  <c r="O91" i="38"/>
  <c r="Q91" i="38"/>
  <c r="T91" i="38"/>
  <c r="T105" i="38" s="1"/>
  <c r="W91" i="38"/>
  <c r="W105" i="38" s="1"/>
  <c r="H91" i="38"/>
  <c r="K91" i="38"/>
  <c r="U91" i="38"/>
  <c r="U105" i="38" s="1"/>
  <c r="M91" i="38"/>
  <c r="V91" i="38"/>
  <c r="V105" i="38" s="1"/>
  <c r="R91" i="38"/>
  <c r="R105" i="38" s="1"/>
  <c r="L95" i="28"/>
  <c r="L96" i="28"/>
  <c r="AQ46" i="35"/>
  <c r="AD88" i="35" s="1"/>
  <c r="AU35" i="35"/>
  <c r="AU34" i="35"/>
  <c r="C74" i="38"/>
  <c r="B63" i="38" s="1"/>
  <c r="C59" i="30"/>
  <c r="B58" i="30" s="1"/>
  <c r="C74" i="30"/>
  <c r="B63" i="30" s="1"/>
  <c r="C88" i="30"/>
  <c r="B87" i="30" s="1"/>
  <c r="D33" i="1" s="1"/>
  <c r="C19" i="1"/>
  <c r="C23" i="1" s="1"/>
  <c r="L94" i="28"/>
  <c r="L102" i="28"/>
  <c r="M79" i="28"/>
  <c r="L93" i="28"/>
  <c r="L103" i="28"/>
  <c r="AB105" i="35"/>
  <c r="S63" i="26"/>
  <c r="M46" i="26"/>
  <c r="M63" i="26" s="1"/>
  <c r="AR46" i="35"/>
  <c r="AD75" i="35" s="1"/>
  <c r="AU39" i="35"/>
  <c r="AS46" i="35"/>
  <c r="AD70" i="35" s="1"/>
  <c r="P76" i="20"/>
  <c r="K27" i="4"/>
  <c r="K30" i="4" s="1"/>
  <c r="K16" i="4"/>
  <c r="K19" i="4" s="1"/>
  <c r="AU38" i="35"/>
  <c r="AP46" i="35"/>
  <c r="AD93" i="35" s="1"/>
  <c r="C13" i="28"/>
  <c r="AL91" i="28" l="1"/>
  <c r="AG91" i="28"/>
  <c r="M98" i="28"/>
  <c r="M96" i="28"/>
  <c r="P107" i="20"/>
  <c r="C41" i="1"/>
  <c r="C43" i="1" s="1"/>
  <c r="D18" i="1"/>
  <c r="F18" i="1"/>
  <c r="M94" i="28"/>
  <c r="M95" i="28"/>
  <c r="M102" i="28"/>
  <c r="M103" i="28"/>
  <c r="M99" i="28"/>
  <c r="M101" i="28"/>
  <c r="N79" i="28"/>
  <c r="M100" i="28"/>
  <c r="M93" i="28"/>
  <c r="K31" i="4"/>
  <c r="C13" i="30"/>
  <c r="AD105" i="35"/>
  <c r="AU46" i="35"/>
  <c r="G91" i="28"/>
  <c r="DY62" i="28"/>
  <c r="HH62" i="28"/>
  <c r="QP62" i="28"/>
  <c r="PT62" i="28"/>
  <c r="ED62" i="28"/>
  <c r="BU62" i="28"/>
  <c r="LW62" i="28"/>
  <c r="FF62" i="28"/>
  <c r="EW62" i="28"/>
  <c r="NG62" i="28"/>
  <c r="JO62" i="28"/>
  <c r="RO62" i="28"/>
  <c r="OB62" i="28"/>
  <c r="J91" i="28"/>
  <c r="FR62" i="28"/>
  <c r="QC62" i="28"/>
  <c r="PE62" i="28"/>
  <c r="MS62" i="28"/>
  <c r="HA62" i="28"/>
  <c r="FB62" i="28"/>
  <c r="PO62" i="28"/>
  <c r="PD62" i="28"/>
  <c r="HY62" i="28"/>
  <c r="EP62" i="28"/>
  <c r="HS62" i="28"/>
  <c r="CQ62" i="28"/>
  <c r="EK62" i="28"/>
  <c r="IL62" i="28"/>
  <c r="FX62" i="28"/>
  <c r="HV62" i="28"/>
  <c r="Y62" i="28"/>
  <c r="QI62" i="28"/>
  <c r="OY62" i="28"/>
  <c r="PG62" i="28"/>
  <c r="OP62" i="28"/>
  <c r="MU62" i="28"/>
  <c r="JV62" i="28"/>
  <c r="DV62" i="28"/>
  <c r="KR62" i="28"/>
  <c r="PU62" i="28"/>
  <c r="MB62" i="28"/>
  <c r="HF62" i="28"/>
  <c r="BA62" i="28"/>
  <c r="LZ62" i="28"/>
  <c r="RI62" i="28"/>
  <c r="QH62" i="28"/>
  <c r="DU62" i="28"/>
  <c r="RA62" i="28"/>
  <c r="GX62" i="28"/>
  <c r="CA62" i="28"/>
  <c r="JJ62" i="28"/>
  <c r="BG62" i="28"/>
  <c r="DI62" i="28"/>
  <c r="PB62" i="28"/>
  <c r="NJ62" i="28"/>
  <c r="GL62" i="28"/>
  <c r="OX62" i="28"/>
  <c r="CC62" i="28"/>
  <c r="IU62" i="28"/>
  <c r="I91" i="28"/>
  <c r="HI62" i="28"/>
  <c r="LR62" i="28"/>
  <c r="HR62" i="28"/>
  <c r="AO62" i="28"/>
  <c r="OI62" i="28"/>
  <c r="FZ62" i="28"/>
  <c r="OT62" i="28"/>
  <c r="AX62" i="28"/>
  <c r="NS62" i="28"/>
  <c r="ES62" i="28"/>
  <c r="GN62" i="28"/>
  <c r="IR62" i="28"/>
  <c r="FT62" i="28"/>
  <c r="FD62" i="28"/>
  <c r="BW62" i="28"/>
  <c r="EN62" i="28"/>
  <c r="DO62" i="28"/>
  <c r="HU62" i="28"/>
  <c r="NL62" i="28"/>
  <c r="NE62" i="28"/>
  <c r="AF62" i="28"/>
  <c r="NV62" i="28"/>
  <c r="CR62" i="28"/>
  <c r="CX62" i="28"/>
  <c r="FE62" i="28"/>
  <c r="IW62" i="28"/>
  <c r="IF62" i="28"/>
  <c r="J62" i="28"/>
  <c r="PP62" i="28"/>
  <c r="AA62" i="28"/>
  <c r="K91" i="28"/>
  <c r="JC62" i="28"/>
  <c r="KV62" i="28"/>
  <c r="NC62" i="28"/>
  <c r="FW62" i="28"/>
  <c r="LC62" i="28"/>
  <c r="NY62" i="28"/>
  <c r="IN62" i="28"/>
  <c r="CB62" i="28"/>
  <c r="FU62" i="28"/>
  <c r="FQ62" i="28"/>
  <c r="BC62" i="28"/>
  <c r="RZ62" i="28"/>
  <c r="DH62" i="28"/>
  <c r="NH62" i="28"/>
  <c r="EY62" i="28"/>
  <c r="JQ62" i="28"/>
  <c r="MI62" i="28"/>
  <c r="MP62" i="28"/>
  <c r="NK62" i="28"/>
  <c r="EO62" i="28"/>
  <c r="GM62" i="28"/>
  <c r="BN62" i="28"/>
  <c r="GS62" i="28"/>
  <c r="CP62" i="28"/>
  <c r="FC62" i="28"/>
  <c r="BI62" i="28"/>
  <c r="KM62" i="28"/>
  <c r="RV62" i="28"/>
  <c r="ND62" i="28"/>
  <c r="BE62" i="28"/>
  <c r="DL62" i="28"/>
  <c r="KD62" i="28"/>
  <c r="FG62" i="28"/>
  <c r="LV62" i="28"/>
  <c r="OJ62" i="28"/>
  <c r="Q62" i="28"/>
  <c r="PA62" i="28"/>
  <c r="IA62" i="28"/>
  <c r="EI62" i="28"/>
  <c r="NU62" i="28"/>
  <c r="EH62" i="28"/>
  <c r="BV62" i="28"/>
  <c r="M91" i="28"/>
  <c r="JX62" i="28"/>
  <c r="NA62" i="28"/>
  <c r="AS62" i="28"/>
  <c r="CL62" i="28"/>
  <c r="MA62" i="28"/>
  <c r="AL62" i="28"/>
  <c r="LH62" i="28"/>
  <c r="EM62" i="28"/>
  <c r="NX62" i="28"/>
  <c r="G62" i="28"/>
  <c r="GW62" i="28"/>
  <c r="LU62" i="28"/>
  <c r="NW62" i="28"/>
  <c r="IS62" i="28"/>
  <c r="KF62" i="28"/>
  <c r="AC62" i="28"/>
  <c r="KS62" i="28"/>
  <c r="DW62" i="28"/>
  <c r="RG62" i="28"/>
  <c r="BS62" i="28"/>
  <c r="JN62" i="28"/>
  <c r="LX62" i="28"/>
  <c r="PC62" i="28"/>
  <c r="GO62" i="28"/>
  <c r="GA62" i="28"/>
  <c r="IH62" i="28"/>
  <c r="KE62" i="28"/>
  <c r="GZ62" i="28"/>
  <c r="MW62" i="28"/>
  <c r="DE62" i="28"/>
  <c r="CD62" i="28"/>
  <c r="AJ62" i="28"/>
  <c r="RR62" i="28"/>
  <c r="QZ62" i="28"/>
  <c r="JS62" i="28"/>
  <c r="OQ62" i="28"/>
  <c r="KJ62" i="28"/>
  <c r="NR62" i="28"/>
  <c r="IC62" i="28"/>
  <c r="RT62" i="28"/>
  <c r="E62" i="28"/>
  <c r="IO62" i="28"/>
  <c r="IY62" i="28"/>
  <c r="FP62" i="28"/>
  <c r="KH62" i="28"/>
  <c r="DP62" i="28"/>
  <c r="BD62" i="28"/>
  <c r="KU62" i="28"/>
  <c r="HD62" i="28"/>
  <c r="BT62" i="28"/>
  <c r="DB62" i="28"/>
  <c r="LK62" i="28"/>
  <c r="PN62" i="28"/>
  <c r="JT62" i="28"/>
  <c r="IB62" i="28"/>
  <c r="OM62" i="28"/>
  <c r="MT62" i="28"/>
  <c r="GK62" i="28"/>
  <c r="LI62" i="28"/>
  <c r="IZ62" i="28"/>
  <c r="N62" i="28"/>
  <c r="MX62" i="28"/>
  <c r="PL62" i="28"/>
  <c r="QA62" i="28"/>
  <c r="QE62" i="28"/>
  <c r="T62" i="28"/>
  <c r="QD62" i="28"/>
  <c r="GF62" i="28"/>
  <c r="MQ62" i="28"/>
  <c r="OL62" i="28"/>
  <c r="MN62" i="28"/>
  <c r="KL62" i="28"/>
  <c r="AW62" i="28"/>
  <c r="AB62" i="28"/>
  <c r="LJ62" i="28"/>
  <c r="GR62" i="28"/>
  <c r="LF62" i="28"/>
  <c r="AV62" i="28"/>
  <c r="GI62" i="28"/>
  <c r="RD62" i="28"/>
  <c r="CG62" i="28"/>
  <c r="NT62" i="28"/>
  <c r="BR62" i="28"/>
  <c r="DZ62" i="28"/>
  <c r="NN62" i="28"/>
  <c r="PY62" i="28"/>
  <c r="CZ62" i="28"/>
  <c r="JH62" i="28"/>
  <c r="MF62" i="28"/>
  <c r="DD62" i="28"/>
  <c r="NM62" i="28"/>
  <c r="MC62" i="28"/>
  <c r="I62" i="28"/>
  <c r="DG62" i="28"/>
  <c r="JF62" i="28"/>
  <c r="LE62" i="28"/>
  <c r="QB62" i="28"/>
  <c r="HG62" i="28"/>
  <c r="LG62" i="28"/>
  <c r="LP62" i="28"/>
  <c r="LQ62" i="28"/>
  <c r="MK62" i="28"/>
  <c r="OV62" i="28"/>
  <c r="FI62" i="28"/>
  <c r="OZ62" i="28"/>
  <c r="PM62" i="28"/>
  <c r="ER62" i="28"/>
  <c r="JD62" i="28"/>
  <c r="LB62" i="28"/>
  <c r="EJ62" i="28"/>
  <c r="JU62" i="28"/>
  <c r="QW62" i="28"/>
  <c r="FH62" i="28"/>
  <c r="HX62" i="28"/>
  <c r="HN62" i="28"/>
  <c r="OG62" i="28"/>
  <c r="V62" i="28"/>
  <c r="HZ62" i="28"/>
  <c r="JK62" i="28"/>
  <c r="K62" i="28"/>
  <c r="KT62" i="28"/>
  <c r="RU62" i="28"/>
  <c r="AG62" i="28"/>
  <c r="KP62" i="28"/>
  <c r="BQ62" i="28"/>
  <c r="H91" i="28"/>
  <c r="BO62" i="28"/>
  <c r="F62" i="28"/>
  <c r="EZ62" i="28"/>
  <c r="HJ62" i="28"/>
  <c r="BY62" i="28"/>
  <c r="PW62" i="28"/>
  <c r="MZ62" i="28"/>
  <c r="BZ62" i="28"/>
  <c r="HL62" i="28"/>
  <c r="RH62" i="28"/>
  <c r="AH62" i="28"/>
  <c r="PZ62" i="28"/>
  <c r="AI62" i="28"/>
  <c r="RF62" i="28"/>
  <c r="JA62" i="28"/>
  <c r="QR62" i="28"/>
  <c r="CK62" i="28"/>
  <c r="CY62" i="28"/>
  <c r="EF62" i="28"/>
  <c r="X62" i="28"/>
  <c r="CS62" i="28"/>
  <c r="NQ62" i="28"/>
  <c r="EE62" i="28"/>
  <c r="KZ62" i="28"/>
  <c r="KB62" i="28"/>
  <c r="P62" i="28"/>
  <c r="DQ62" i="28"/>
  <c r="PJ62" i="28"/>
  <c r="GT62" i="28"/>
  <c r="AT62" i="28"/>
  <c r="RY62" i="28"/>
  <c r="GC62" i="28"/>
  <c r="LL62" i="28"/>
  <c r="AZ62" i="28"/>
  <c r="QN62" i="28"/>
  <c r="LY62" i="28"/>
  <c r="RX62" i="28"/>
  <c r="FO62" i="28"/>
  <c r="EG62" i="28"/>
  <c r="AE62" i="28"/>
  <c r="AR62" i="28"/>
  <c r="LO62" i="28"/>
  <c r="JL62" i="28"/>
  <c r="JB62" i="28"/>
  <c r="GY62" i="28"/>
  <c r="FA62" i="28"/>
  <c r="BH62" i="28"/>
  <c r="GH62" i="28"/>
  <c r="CV62" i="28"/>
  <c r="OF62" i="28"/>
  <c r="BL62" i="28"/>
  <c r="KW62" i="28"/>
  <c r="PV62" i="28"/>
  <c r="GB62" i="28"/>
  <c r="BM62" i="28"/>
  <c r="PR62" i="28"/>
  <c r="GJ62" i="28"/>
  <c r="DA62" i="28"/>
  <c r="LT62" i="28"/>
  <c r="QQ62" i="28"/>
  <c r="AD62" i="28"/>
  <c r="PK62" i="28"/>
  <c r="GD62" i="28"/>
  <c r="HM62" i="28"/>
  <c r="EC62" i="28"/>
  <c r="KG62" i="28"/>
  <c r="KA62" i="28"/>
  <c r="FY62" i="28"/>
  <c r="HB62" i="28"/>
  <c r="FS62" i="28"/>
  <c r="JR62" i="28"/>
  <c r="EV62" i="28"/>
  <c r="LD62" i="28"/>
  <c r="OC62" i="28"/>
  <c r="S62" i="28"/>
  <c r="W62" i="28"/>
  <c r="DF62" i="28"/>
  <c r="HP62" i="28"/>
  <c r="IT62" i="28"/>
  <c r="ID62" i="28"/>
  <c r="HE62" i="28"/>
  <c r="MG62" i="28"/>
  <c r="IJ62" i="28"/>
  <c r="CT62" i="28"/>
  <c r="RW62" i="28"/>
  <c r="QY62" i="28"/>
  <c r="QT62" i="28"/>
  <c r="GP62" i="28"/>
  <c r="JM62" i="28"/>
  <c r="JZ62" i="28"/>
  <c r="JI62" i="28"/>
  <c r="JW62" i="28"/>
  <c r="FN62" i="28"/>
  <c r="CM62" i="28"/>
  <c r="OK62" i="28"/>
  <c r="DM62" i="28"/>
  <c r="MJ62" i="28"/>
  <c r="QJ62" i="28"/>
  <c r="PX62" i="28"/>
  <c r="KK62" i="28"/>
  <c r="OD62" i="28"/>
  <c r="IG62" i="28"/>
  <c r="DS62" i="28"/>
  <c r="QO62" i="28"/>
  <c r="IX62" i="28"/>
  <c r="GU62" i="28"/>
  <c r="RE62" i="28"/>
  <c r="QK62" i="28"/>
  <c r="RB62" i="28"/>
  <c r="EA62" i="28"/>
  <c r="MM62" i="28"/>
  <c r="IM62" i="28"/>
  <c r="M62" i="28"/>
  <c r="NZ62" i="28"/>
  <c r="JE62" i="28"/>
  <c r="AN62" i="28"/>
  <c r="NI62" i="28"/>
  <c r="JP62" i="28"/>
  <c r="SA62" i="28"/>
  <c r="CE62" i="28"/>
  <c r="AP62" i="28"/>
  <c r="FL62" i="28"/>
  <c r="BJ62" i="28"/>
  <c r="PQ62" i="28"/>
  <c r="NP62" i="28"/>
  <c r="R62" i="28"/>
  <c r="BB62" i="28"/>
  <c r="LA62" i="28"/>
  <c r="GG62" i="28"/>
  <c r="OW62" i="28"/>
  <c r="AU62" i="28"/>
  <c r="CF62" i="28"/>
  <c r="FK62" i="28"/>
  <c r="PI62" i="28"/>
  <c r="KN62" i="28"/>
  <c r="MH62" i="28"/>
  <c r="IV62" i="28"/>
  <c r="OO62" i="28"/>
  <c r="HW62" i="28"/>
  <c r="MV62" i="28"/>
  <c r="QF62" i="28"/>
  <c r="RK62" i="28"/>
  <c r="LN62" i="28"/>
  <c r="QX62" i="28"/>
  <c r="L62" i="28"/>
  <c r="QV62" i="28"/>
  <c r="JG62" i="28"/>
  <c r="FV62" i="28"/>
  <c r="RM62" i="28"/>
  <c r="CW62" i="28"/>
  <c r="RJ62" i="28"/>
  <c r="HK62" i="28"/>
  <c r="O62" i="28"/>
  <c r="BF62" i="28"/>
  <c r="GV62" i="28"/>
  <c r="DN62" i="28"/>
  <c r="NB62" i="28"/>
  <c r="PF62" i="28"/>
  <c r="KC62" i="28"/>
  <c r="KX62" i="28"/>
  <c r="NF62" i="28"/>
  <c r="OE62" i="28"/>
  <c r="OS62" i="28"/>
  <c r="CU62" i="28"/>
  <c r="DJ62" i="28"/>
  <c r="DK62" i="28"/>
  <c r="HQ62" i="28"/>
  <c r="CO62" i="28"/>
  <c r="RL62" i="28"/>
  <c r="QU62" i="28"/>
  <c r="EX62" i="28"/>
  <c r="QM62" i="28"/>
  <c r="BP62" i="28"/>
  <c r="LM62" i="28"/>
  <c r="KO62" i="28"/>
  <c r="AK62" i="28"/>
  <c r="OR62" i="28"/>
  <c r="GQ62" i="28"/>
  <c r="EU62" i="28"/>
  <c r="MR62" i="28"/>
  <c r="OH62" i="28"/>
  <c r="QL62" i="28"/>
  <c r="MY62" i="28"/>
  <c r="IE62" i="28"/>
  <c r="RQ62" i="28"/>
  <c r="ET62" i="28"/>
  <c r="RP62" i="28"/>
  <c r="OA62" i="28"/>
  <c r="EB62" i="28"/>
  <c r="H62" i="28"/>
  <c r="DC62" i="28"/>
  <c r="IP62" i="28"/>
  <c r="L91" i="28"/>
  <c r="IQ62" i="28"/>
  <c r="CN62" i="28"/>
  <c r="II62" i="28"/>
  <c r="MO62" i="28"/>
  <c r="HC62" i="28"/>
  <c r="BK62" i="28"/>
  <c r="Z62" i="28"/>
  <c r="RC62" i="28"/>
  <c r="RS62" i="28"/>
  <c r="HT62" i="28"/>
  <c r="DT62" i="28"/>
  <c r="FM62" i="28"/>
  <c r="AQ62" i="28"/>
  <c r="QG62" i="28"/>
  <c r="KY62" i="28"/>
  <c r="CH62" i="28"/>
  <c r="NO62" i="28"/>
  <c r="HO62" i="28"/>
  <c r="ML62" i="28"/>
  <c r="PS62" i="28"/>
  <c r="AM62" i="28"/>
  <c r="AY62" i="28"/>
  <c r="KQ62" i="28"/>
  <c r="JY62" i="28"/>
  <c r="KI62" i="28"/>
  <c r="RN62" i="28"/>
  <c r="DX62" i="28"/>
  <c r="ME62" i="28"/>
  <c r="CJ62" i="28"/>
  <c r="CI62" i="28"/>
  <c r="ON62" i="28"/>
  <c r="IK62" i="28"/>
  <c r="GE62" i="28"/>
  <c r="D62" i="28"/>
  <c r="FJ62" i="28"/>
  <c r="BX62" i="28"/>
  <c r="OU62" i="28"/>
  <c r="DR62" i="28"/>
  <c r="QS62" i="28"/>
  <c r="MD62" i="28"/>
  <c r="EL62" i="28"/>
  <c r="EQ62" i="28"/>
  <c r="PH62" i="28"/>
  <c r="LS62" i="28"/>
  <c r="U62" i="28"/>
  <c r="GJ62" i="30" l="1"/>
  <c r="GJ76" i="30" s="1"/>
  <c r="I91" i="30"/>
  <c r="I105" i="30" s="1"/>
  <c r="J91" i="30"/>
  <c r="J105" i="30" s="1"/>
  <c r="E91" i="30"/>
  <c r="E105" i="30" s="1"/>
  <c r="K91" i="30"/>
  <c r="K105" i="30" s="1"/>
  <c r="L91" i="30"/>
  <c r="L105" i="30" s="1"/>
  <c r="H91" i="30"/>
  <c r="H105" i="30" s="1"/>
  <c r="N91" i="28"/>
  <c r="N101" i="28"/>
  <c r="N96" i="28"/>
  <c r="N97" i="28"/>
  <c r="N95" i="28"/>
  <c r="N100" i="28"/>
  <c r="QG91" i="38"/>
  <c r="NY91" i="38"/>
  <c r="LQ91" i="38"/>
  <c r="JI91" i="38"/>
  <c r="HA91" i="38"/>
  <c r="ES91" i="38"/>
  <c r="CK91" i="38"/>
  <c r="RA91" i="38"/>
  <c r="OS91" i="38"/>
  <c r="MK91" i="38"/>
  <c r="KC91" i="38"/>
  <c r="HU91" i="38"/>
  <c r="FM91" i="38"/>
  <c r="DE91" i="38"/>
  <c r="AW91" i="38"/>
  <c r="MU91" i="38"/>
  <c r="LV91" i="38"/>
  <c r="KW91" i="38"/>
  <c r="JX91" i="38"/>
  <c r="IY91" i="38"/>
  <c r="RZ91" i="38"/>
  <c r="QB91" i="38"/>
  <c r="HZ91" i="38"/>
  <c r="GB91" i="38"/>
  <c r="FC91" i="38"/>
  <c r="ED91" i="38"/>
  <c r="CF91" i="38"/>
  <c r="PC91" i="38"/>
  <c r="OD91" i="38"/>
  <c r="NE91" i="38"/>
  <c r="MF91" i="38"/>
  <c r="LG91" i="38"/>
  <c r="BG91" i="38"/>
  <c r="KH91" i="38"/>
  <c r="IJ91" i="38"/>
  <c r="HK91" i="38"/>
  <c r="GL91" i="38"/>
  <c r="EN91" i="38"/>
  <c r="RK91" i="38"/>
  <c r="QL91" i="38"/>
  <c r="PM91" i="38"/>
  <c r="ON91" i="38"/>
  <c r="NO91" i="38"/>
  <c r="DO91" i="38"/>
  <c r="CP91" i="38"/>
  <c r="BQ91" i="38"/>
  <c r="AR91" i="38"/>
  <c r="MP91" i="38"/>
  <c r="KR91" i="38"/>
  <c r="JS91" i="38"/>
  <c r="IT91" i="38"/>
  <c r="GV91" i="38"/>
  <c r="G91" i="38"/>
  <c r="RU91" i="38"/>
  <c r="QV91" i="38"/>
  <c r="PW91" i="38"/>
  <c r="FW91" i="38"/>
  <c r="EX91" i="38"/>
  <c r="DY91" i="38"/>
  <c r="CZ91" i="38"/>
  <c r="CA91" i="38"/>
  <c r="F91" i="38"/>
  <c r="OX91" i="38"/>
  <c r="MZ91" i="38"/>
  <c r="MA91" i="38"/>
  <c r="LB91" i="38"/>
  <c r="JD91" i="38"/>
  <c r="BB91" i="38"/>
  <c r="IE91" i="38"/>
  <c r="HF91" i="38"/>
  <c r="GG91" i="38"/>
  <c r="FH91" i="38"/>
  <c r="EI91" i="38"/>
  <c r="KM91" i="38"/>
  <c r="JN91" i="38"/>
  <c r="IO91" i="38"/>
  <c r="HP91" i="38"/>
  <c r="GQ91" i="38"/>
  <c r="RP91" i="38"/>
  <c r="OI91" i="38"/>
  <c r="NT91" i="38"/>
  <c r="BL91" i="38"/>
  <c r="PH91" i="38"/>
  <c r="LL91" i="38"/>
  <c r="FR91" i="38"/>
  <c r="BV91" i="38"/>
  <c r="PR91" i="38"/>
  <c r="DJ91" i="38"/>
  <c r="CU91" i="38"/>
  <c r="RF91" i="38"/>
  <c r="QQ91" i="38"/>
  <c r="DT91" i="38"/>
  <c r="NJ91" i="38"/>
  <c r="RQ62" i="38"/>
  <c r="RE62" i="38"/>
  <c r="QS62" i="38"/>
  <c r="QG62" i="38"/>
  <c r="SA62" i="38"/>
  <c r="RO62" i="38"/>
  <c r="RC62" i="38"/>
  <c r="QQ62" i="38"/>
  <c r="QE62" i="38"/>
  <c r="RX62" i="38"/>
  <c r="RL62" i="38"/>
  <c r="QZ62" i="38"/>
  <c r="QN62" i="38"/>
  <c r="QB62" i="38"/>
  <c r="PP62" i="38"/>
  <c r="PD62" i="38"/>
  <c r="OR62" i="38"/>
  <c r="OF62" i="38"/>
  <c r="NT62" i="38"/>
  <c r="NH62" i="38"/>
  <c r="MV62" i="38"/>
  <c r="MJ62" i="38"/>
  <c r="LX62" i="38"/>
  <c r="LL62" i="38"/>
  <c r="KZ62" i="38"/>
  <c r="KN62" i="38"/>
  <c r="KB62" i="38"/>
  <c r="JP62" i="38"/>
  <c r="JD62" i="38"/>
  <c r="IR62" i="38"/>
  <c r="IF62" i="38"/>
  <c r="HT62" i="38"/>
  <c r="HH62" i="38"/>
  <c r="GV62" i="38"/>
  <c r="GJ62" i="38"/>
  <c r="FX62" i="38"/>
  <c r="FL62" i="38"/>
  <c r="EZ62" i="38"/>
  <c r="EN62" i="38"/>
  <c r="EB62" i="38"/>
  <c r="DP62" i="38"/>
  <c r="DD62" i="38"/>
  <c r="CR62" i="38"/>
  <c r="CF62" i="38"/>
  <c r="BT62" i="38"/>
  <c r="BH62" i="38"/>
  <c r="AV62" i="38"/>
  <c r="AJ62" i="38"/>
  <c r="X62" i="38"/>
  <c r="L62" i="38"/>
  <c r="RV62" i="38"/>
  <c r="RJ62" i="38"/>
  <c r="QX62" i="38"/>
  <c r="QL62" i="38"/>
  <c r="PZ62" i="38"/>
  <c r="PN62" i="38"/>
  <c r="PB62" i="38"/>
  <c r="OP62" i="38"/>
  <c r="OD62" i="38"/>
  <c r="NR62" i="38"/>
  <c r="NF62" i="38"/>
  <c r="MT62" i="38"/>
  <c r="MH62" i="38"/>
  <c r="LV62" i="38"/>
  <c r="LJ62" i="38"/>
  <c r="KX62" i="38"/>
  <c r="KL62" i="38"/>
  <c r="JZ62" i="38"/>
  <c r="JN62" i="38"/>
  <c r="JB62" i="38"/>
  <c r="IP62" i="38"/>
  <c r="ID62" i="38"/>
  <c r="HR62" i="38"/>
  <c r="HF62" i="38"/>
  <c r="GT62" i="38"/>
  <c r="GH62" i="38"/>
  <c r="FV62" i="38"/>
  <c r="FJ62" i="38"/>
  <c r="EX62" i="38"/>
  <c r="EL62" i="38"/>
  <c r="RU62" i="38"/>
  <c r="RI62" i="38"/>
  <c r="QW62" i="38"/>
  <c r="QK62" i="38"/>
  <c r="PY62" i="38"/>
  <c r="PM62" i="38"/>
  <c r="PA62" i="38"/>
  <c r="OO62" i="38"/>
  <c r="OC62" i="38"/>
  <c r="NQ62" i="38"/>
  <c r="NE62" i="38"/>
  <c r="MS62" i="38"/>
  <c r="MG62" i="38"/>
  <c r="LU62" i="38"/>
  <c r="LI62" i="38"/>
  <c r="KW62" i="38"/>
  <c r="KK62" i="38"/>
  <c r="JY62" i="38"/>
  <c r="JM62" i="38"/>
  <c r="JA62" i="38"/>
  <c r="IO62" i="38"/>
  <c r="IC62" i="38"/>
  <c r="HQ62" i="38"/>
  <c r="HE62" i="38"/>
  <c r="GS62" i="38"/>
  <c r="GG62" i="38"/>
  <c r="FU62" i="38"/>
  <c r="FI62" i="38"/>
  <c r="EW62" i="38"/>
  <c r="EK62" i="38"/>
  <c r="DY62" i="38"/>
  <c r="DM62" i="38"/>
  <c r="DA62" i="38"/>
  <c r="CO62" i="38"/>
  <c r="CC62" i="38"/>
  <c r="BQ62" i="38"/>
  <c r="BE62" i="38"/>
  <c r="AS62" i="38"/>
  <c r="AG62" i="38"/>
  <c r="U62" i="38"/>
  <c r="I62" i="38"/>
  <c r="RN62" i="38"/>
  <c r="QT62" i="38"/>
  <c r="PX62" i="38"/>
  <c r="PI62" i="38"/>
  <c r="OT62" i="38"/>
  <c r="OB62" i="38"/>
  <c r="NM62" i="38"/>
  <c r="MX62" i="38"/>
  <c r="MF62" i="38"/>
  <c r="LQ62" i="38"/>
  <c r="LB62" i="38"/>
  <c r="KJ62" i="38"/>
  <c r="JU62" i="38"/>
  <c r="JF62" i="38"/>
  <c r="IN62" i="38"/>
  <c r="HY62" i="38"/>
  <c r="HJ62" i="38"/>
  <c r="GR62" i="38"/>
  <c r="GC62" i="38"/>
  <c r="FN62" i="38"/>
  <c r="EV62" i="38"/>
  <c r="EG62" i="38"/>
  <c r="DS62" i="38"/>
  <c r="DE62" i="38"/>
  <c r="CP62" i="38"/>
  <c r="CA62" i="38"/>
  <c r="BM62" i="38"/>
  <c r="AY62" i="38"/>
  <c r="AK62" i="38"/>
  <c r="V62" i="38"/>
  <c r="G62" i="38"/>
  <c r="RM62" i="38"/>
  <c r="QR62" i="38"/>
  <c r="PW62" i="38"/>
  <c r="PH62" i="38"/>
  <c r="OS62" i="38"/>
  <c r="OA62" i="38"/>
  <c r="NL62" i="38"/>
  <c r="MW62" i="38"/>
  <c r="ME62" i="38"/>
  <c r="LP62" i="38"/>
  <c r="LA62" i="38"/>
  <c r="KI62" i="38"/>
  <c r="JT62" i="38"/>
  <c r="JE62" i="38"/>
  <c r="IM62" i="38"/>
  <c r="HX62" i="38"/>
  <c r="RZ62" i="38"/>
  <c r="RF62" i="38"/>
  <c r="QJ62" i="38"/>
  <c r="PS62" i="38"/>
  <c r="PC62" i="38"/>
  <c r="OL62" i="38"/>
  <c r="NW62" i="38"/>
  <c r="NG62" i="38"/>
  <c r="MP62" i="38"/>
  <c r="MA62" i="38"/>
  <c r="LK62" i="38"/>
  <c r="KT62" i="38"/>
  <c r="KE62" i="38"/>
  <c r="JO62" i="38"/>
  <c r="IX62" i="38"/>
  <c r="II62" i="38"/>
  <c r="HS62" i="38"/>
  <c r="HB62" i="38"/>
  <c r="GM62" i="38"/>
  <c r="FW62" i="38"/>
  <c r="FF62" i="38"/>
  <c r="EQ62" i="38"/>
  <c r="EA62" i="38"/>
  <c r="DL62" i="38"/>
  <c r="CX62" i="38"/>
  <c r="CJ62" i="38"/>
  <c r="BV62" i="38"/>
  <c r="BG62" i="38"/>
  <c r="AR62" i="38"/>
  <c r="AD62" i="38"/>
  <c r="P62" i="38"/>
  <c r="RY62" i="38"/>
  <c r="RD62" i="38"/>
  <c r="QI62" i="38"/>
  <c r="PR62" i="38"/>
  <c r="OZ62" i="38"/>
  <c r="OK62" i="38"/>
  <c r="NV62" i="38"/>
  <c r="ND62" i="38"/>
  <c r="MO62" i="38"/>
  <c r="LZ62" i="38"/>
  <c r="LH62" i="38"/>
  <c r="KS62" i="38"/>
  <c r="KD62" i="38"/>
  <c r="JL62" i="38"/>
  <c r="IW62" i="38"/>
  <c r="IH62" i="38"/>
  <c r="HP62" i="38"/>
  <c r="HA62" i="38"/>
  <c r="GL62" i="38"/>
  <c r="FT62" i="38"/>
  <c r="FE62" i="38"/>
  <c r="EP62" i="38"/>
  <c r="DZ62" i="38"/>
  <c r="DK62" i="38"/>
  <c r="CW62" i="38"/>
  <c r="CI62" i="38"/>
  <c r="BU62" i="38"/>
  <c r="BF62" i="38"/>
  <c r="AQ62" i="38"/>
  <c r="AC62" i="38"/>
  <c r="O62" i="38"/>
  <c r="RW62" i="38"/>
  <c r="RB62" i="38"/>
  <c r="QH62" i="38"/>
  <c r="PQ62" i="38"/>
  <c r="OY62" i="38"/>
  <c r="OJ62" i="38"/>
  <c r="NU62" i="38"/>
  <c r="NC62" i="38"/>
  <c r="MN62" i="38"/>
  <c r="LY62" i="38"/>
  <c r="LG62" i="38"/>
  <c r="KR62" i="38"/>
  <c r="KC62" i="38"/>
  <c r="JK62" i="38"/>
  <c r="IV62" i="38"/>
  <c r="IG62" i="38"/>
  <c r="RS62" i="38"/>
  <c r="QY62" i="38"/>
  <c r="QD62" i="38"/>
  <c r="PL62" i="38"/>
  <c r="OW62" i="38"/>
  <c r="OH62" i="38"/>
  <c r="NP62" i="38"/>
  <c r="NA62" i="38"/>
  <c r="ML62" i="38"/>
  <c r="LT62" i="38"/>
  <c r="LE62" i="38"/>
  <c r="KP62" i="38"/>
  <c r="JX62" i="38"/>
  <c r="JI62" i="38"/>
  <c r="IT62" i="38"/>
  <c r="IB62" i="38"/>
  <c r="HM62" i="38"/>
  <c r="GX62" i="38"/>
  <c r="GF62" i="38"/>
  <c r="FQ62" i="38"/>
  <c r="FB62" i="38"/>
  <c r="EJ62" i="38"/>
  <c r="DV62" i="38"/>
  <c r="DH62" i="38"/>
  <c r="CT62" i="38"/>
  <c r="CE62" i="38"/>
  <c r="BP62" i="38"/>
  <c r="BB62" i="38"/>
  <c r="AN62" i="38"/>
  <c r="Z62" i="38"/>
  <c r="K62" i="38"/>
  <c r="RR62" i="38"/>
  <c r="QV62" i="38"/>
  <c r="QC62" i="38"/>
  <c r="PK62" i="38"/>
  <c r="OV62" i="38"/>
  <c r="OG62" i="38"/>
  <c r="NO62" i="38"/>
  <c r="MZ62" i="38"/>
  <c r="MK62" i="38"/>
  <c r="LS62" i="38"/>
  <c r="LD62" i="38"/>
  <c r="KO62" i="38"/>
  <c r="JW62" i="38"/>
  <c r="JH62" i="38"/>
  <c r="IS62" i="38"/>
  <c r="IA62" i="38"/>
  <c r="HL62" i="38"/>
  <c r="GW62" i="38"/>
  <c r="GE62" i="38"/>
  <c r="FP62" i="38"/>
  <c r="FA62" i="38"/>
  <c r="EI62" i="38"/>
  <c r="DU62" i="38"/>
  <c r="DG62" i="38"/>
  <c r="CS62" i="38"/>
  <c r="CD62" i="38"/>
  <c r="BO62" i="38"/>
  <c r="BA62" i="38"/>
  <c r="AM62" i="38"/>
  <c r="Y62" i="38"/>
  <c r="J62" i="38"/>
  <c r="QO62" i="38"/>
  <c r="OX62" i="38"/>
  <c r="NK62" i="38"/>
  <c r="MB62" i="38"/>
  <c r="KM62" i="38"/>
  <c r="IZ62" i="38"/>
  <c r="HO62" i="38"/>
  <c r="GO62" i="38"/>
  <c r="FM62" i="38"/>
  <c r="EM62" i="38"/>
  <c r="DN62" i="38"/>
  <c r="CM62" i="38"/>
  <c r="BN62" i="38"/>
  <c r="AP62" i="38"/>
  <c r="R62" i="38"/>
  <c r="QM62" i="38"/>
  <c r="OU62" i="38"/>
  <c r="NJ62" i="38"/>
  <c r="LW62" i="38"/>
  <c r="KH62" i="38"/>
  <c r="IY62" i="38"/>
  <c r="HN62" i="38"/>
  <c r="GN62" i="38"/>
  <c r="FK62" i="38"/>
  <c r="EH62" i="38"/>
  <c r="DJ62" i="38"/>
  <c r="CL62" i="38"/>
  <c r="BL62" i="38"/>
  <c r="AO62" i="38"/>
  <c r="Q62" i="38"/>
  <c r="QF62" i="38"/>
  <c r="OQ62" i="38"/>
  <c r="NI62" i="38"/>
  <c r="LR62" i="38"/>
  <c r="KG62" i="38"/>
  <c r="IU62" i="38"/>
  <c r="HK62" i="38"/>
  <c r="GK62" i="38"/>
  <c r="FH62" i="38"/>
  <c r="EF62" i="38"/>
  <c r="DI62" i="38"/>
  <c r="CK62" i="38"/>
  <c r="BK62" i="38"/>
  <c r="AL62" i="38"/>
  <c r="N62" i="38"/>
  <c r="RT62" i="38"/>
  <c r="PV62" i="38"/>
  <c r="OM62" i="38"/>
  <c r="MY62" i="38"/>
  <c r="LN62" i="38"/>
  <c r="KA62" i="38"/>
  <c r="IL62" i="38"/>
  <c r="HG62" i="38"/>
  <c r="GD62" i="38"/>
  <c r="FD62" i="38"/>
  <c r="ED62" i="38"/>
  <c r="DC62" i="38"/>
  <c r="CG62" i="38"/>
  <c r="BI62" i="38"/>
  <c r="AH62" i="38"/>
  <c r="H62" i="38"/>
  <c r="RP62" i="38"/>
  <c r="PU62" i="38"/>
  <c r="OI62" i="38"/>
  <c r="MU62" i="38"/>
  <c r="LM62" i="38"/>
  <c r="JV62" i="38"/>
  <c r="IK62" i="38"/>
  <c r="HD62" i="38"/>
  <c r="GB62" i="38"/>
  <c r="FC62" i="38"/>
  <c r="EC62" i="38"/>
  <c r="DB62" i="38"/>
  <c r="CB62" i="38"/>
  <c r="BD62" i="38"/>
  <c r="AF62" i="38"/>
  <c r="F62" i="38"/>
  <c r="RK62" i="38"/>
  <c r="PT62" i="38"/>
  <c r="OE62" i="38"/>
  <c r="MR62" i="38"/>
  <c r="LF62" i="38"/>
  <c r="JS62" i="38"/>
  <c r="IJ62" i="38"/>
  <c r="HC62" i="38"/>
  <c r="GA62" i="38"/>
  <c r="EY62" i="38"/>
  <c r="DX62" i="38"/>
  <c r="CZ62" i="38"/>
  <c r="BZ62" i="38"/>
  <c r="BC62" i="38"/>
  <c r="AE62" i="38"/>
  <c r="E62" i="38"/>
  <c r="RH62" i="38"/>
  <c r="PO62" i="38"/>
  <c r="NZ62" i="38"/>
  <c r="MQ62" i="38"/>
  <c r="LC62" i="38"/>
  <c r="JR62" i="38"/>
  <c r="IE62" i="38"/>
  <c r="GZ62" i="38"/>
  <c r="FZ62" i="38"/>
  <c r="EU62" i="38"/>
  <c r="DW62" i="38"/>
  <c r="CY62" i="38"/>
  <c r="BY62" i="38"/>
  <c r="AZ62" i="38"/>
  <c r="AB62" i="38"/>
  <c r="D62" i="38"/>
  <c r="RG62" i="38"/>
  <c r="PJ62" i="38"/>
  <c r="NY62" i="38"/>
  <c r="MM62" i="38"/>
  <c r="KY62" i="38"/>
  <c r="JQ62" i="38"/>
  <c r="HZ62" i="38"/>
  <c r="GY62" i="38"/>
  <c r="FY62" i="38"/>
  <c r="ET62" i="38"/>
  <c r="DT62" i="38"/>
  <c r="CV62" i="38"/>
  <c r="BX62" i="38"/>
  <c r="AX62" i="38"/>
  <c r="AA62" i="38"/>
  <c r="RA62" i="38"/>
  <c r="PG62" i="38"/>
  <c r="NX62" i="38"/>
  <c r="MI62" i="38"/>
  <c r="KV62" i="38"/>
  <c r="JJ62" i="38"/>
  <c r="HW62" i="38"/>
  <c r="GU62" i="38"/>
  <c r="FS62" i="38"/>
  <c r="ES62" i="38"/>
  <c r="DR62" i="38"/>
  <c r="CU62" i="38"/>
  <c r="BW62" i="38"/>
  <c r="AW62" i="38"/>
  <c r="W62" i="38"/>
  <c r="QU62" i="38"/>
  <c r="PF62" i="38"/>
  <c r="NS62" i="38"/>
  <c r="MD62" i="38"/>
  <c r="KU62" i="38"/>
  <c r="JG62" i="38"/>
  <c r="HV62" i="38"/>
  <c r="GQ62" i="38"/>
  <c r="FR62" i="38"/>
  <c r="ER62" i="38"/>
  <c r="DQ62" i="38"/>
  <c r="CQ62" i="38"/>
  <c r="BS62" i="38"/>
  <c r="AU62" i="38"/>
  <c r="T62" i="38"/>
  <c r="PE62" i="38"/>
  <c r="GP62" i="38"/>
  <c r="AT62" i="38"/>
  <c r="ON62" i="38"/>
  <c r="GI62" i="38"/>
  <c r="AI62" i="38"/>
  <c r="NN62" i="38"/>
  <c r="FO62" i="38"/>
  <c r="S62" i="38"/>
  <c r="NB62" i="38"/>
  <c r="FG62" i="38"/>
  <c r="M62" i="38"/>
  <c r="MC62" i="38"/>
  <c r="EO62" i="38"/>
  <c r="LO62" i="38"/>
  <c r="EE62" i="38"/>
  <c r="KQ62" i="38"/>
  <c r="DO62" i="38"/>
  <c r="KF62" i="38"/>
  <c r="DF62" i="38"/>
  <c r="JC62" i="38"/>
  <c r="CN62" i="38"/>
  <c r="IQ62" i="38"/>
  <c r="CH62" i="38"/>
  <c r="QP62" i="38"/>
  <c r="HU62" i="38"/>
  <c r="BR62" i="38"/>
  <c r="QA62" i="38"/>
  <c r="HI62" i="38"/>
  <c r="BJ62" i="38"/>
  <c r="KW91" i="30"/>
  <c r="KW105" i="30" s="1"/>
  <c r="NS62" i="30"/>
  <c r="NS76" i="30" s="1"/>
  <c r="DL62" i="30"/>
  <c r="DL76" i="30" s="1"/>
  <c r="BP62" i="30"/>
  <c r="BP76" i="30" s="1"/>
  <c r="MJ62" i="30"/>
  <c r="MJ76" i="30" s="1"/>
  <c r="KK62" i="30"/>
  <c r="KK76" i="30" s="1"/>
  <c r="MF62" i="30"/>
  <c r="MF76" i="30" s="1"/>
  <c r="HC62" i="30"/>
  <c r="HC76" i="30" s="1"/>
  <c r="NO62" i="30"/>
  <c r="NO76" i="30" s="1"/>
  <c r="CK91" i="30"/>
  <c r="CK105" i="30" s="1"/>
  <c r="RX62" i="30"/>
  <c r="RX76" i="30" s="1"/>
  <c r="CH62" i="30"/>
  <c r="CH76" i="30" s="1"/>
  <c r="JD62" i="30"/>
  <c r="JD76" i="30" s="1"/>
  <c r="MK91" i="30"/>
  <c r="MK105" i="30" s="1"/>
  <c r="CI62" i="30"/>
  <c r="CI76" i="30" s="1"/>
  <c r="LV91" i="30"/>
  <c r="LV105" i="30" s="1"/>
  <c r="LB62" i="30"/>
  <c r="LB76" i="30" s="1"/>
  <c r="QV62" i="30"/>
  <c r="QV76" i="30" s="1"/>
  <c r="RO62" i="30"/>
  <c r="RO76" i="30" s="1"/>
  <c r="IY62" i="30"/>
  <c r="IY76" i="30" s="1"/>
  <c r="AY62" i="30"/>
  <c r="AY76" i="30" s="1"/>
  <c r="QW62" i="30"/>
  <c r="QW76" i="30" s="1"/>
  <c r="IC62" i="30"/>
  <c r="IC76" i="30" s="1"/>
  <c r="H62" i="30"/>
  <c r="H76" i="30" s="1"/>
  <c r="CB62" i="30"/>
  <c r="CB76" i="30" s="1"/>
  <c r="E5" i="35"/>
  <c r="E16" i="35" s="1"/>
  <c r="M16" i="4" s="1"/>
  <c r="M19" i="4" s="1"/>
  <c r="C62" i="28"/>
  <c r="B61" i="28" s="1"/>
  <c r="ND62" i="30"/>
  <c r="ND76" i="30" s="1"/>
  <c r="IF62" i="30"/>
  <c r="IF76" i="30" s="1"/>
  <c r="RK62" i="30"/>
  <c r="RK76" i="30" s="1"/>
  <c r="EN62" i="30"/>
  <c r="EN76" i="30" s="1"/>
  <c r="DN62" i="30"/>
  <c r="DN76" i="30" s="1"/>
  <c r="BL91" i="30"/>
  <c r="BL105" i="30" s="1"/>
  <c r="EA62" i="30"/>
  <c r="EA76" i="30" s="1"/>
  <c r="BR62" i="30"/>
  <c r="BR76" i="30" s="1"/>
  <c r="GI62" i="30"/>
  <c r="GI76" i="30" s="1"/>
  <c r="DH62" i="30"/>
  <c r="DH76" i="30" s="1"/>
  <c r="RU91" i="30"/>
  <c r="RU105" i="30" s="1"/>
  <c r="Z62" i="30"/>
  <c r="Z76" i="30" s="1"/>
  <c r="KO62" i="30"/>
  <c r="KO76" i="30" s="1"/>
  <c r="GE62" i="30"/>
  <c r="GE76" i="30" s="1"/>
  <c r="KE62" i="30"/>
  <c r="KE76" i="30" s="1"/>
  <c r="PR91" i="30"/>
  <c r="PR105" i="30" s="1"/>
  <c r="ED62" i="30"/>
  <c r="ED76" i="30" s="1"/>
  <c r="MZ91" i="30"/>
  <c r="MZ105" i="30" s="1"/>
  <c r="AE62" i="30"/>
  <c r="AE76" i="30" s="1"/>
  <c r="CN62" i="30"/>
  <c r="CN76" i="30" s="1"/>
  <c r="MC62" i="30"/>
  <c r="MC76" i="30" s="1"/>
  <c r="KU62" i="30"/>
  <c r="KU76" i="30" s="1"/>
  <c r="CC62" i="30"/>
  <c r="CC76" i="30" s="1"/>
  <c r="KB62" i="30"/>
  <c r="KB76" i="30" s="1"/>
  <c r="PS62" i="30"/>
  <c r="PS76" i="30" s="1"/>
  <c r="MA91" i="30"/>
  <c r="MA105" i="30" s="1"/>
  <c r="OX91" i="30"/>
  <c r="OX105" i="30" s="1"/>
  <c r="G62" i="30"/>
  <c r="G76" i="30" s="1"/>
  <c r="LY62" i="30"/>
  <c r="LY76" i="30" s="1"/>
  <c r="EW62" i="30"/>
  <c r="EW76" i="30" s="1"/>
  <c r="NY91" i="30"/>
  <c r="NY105" i="30" s="1"/>
  <c r="GO62" i="30"/>
  <c r="GO76" i="30" s="1"/>
  <c r="W62" i="30"/>
  <c r="W76" i="30" s="1"/>
  <c r="NZ62" i="30"/>
  <c r="NZ76" i="30" s="1"/>
  <c r="LQ62" i="30"/>
  <c r="LQ76" i="30" s="1"/>
  <c r="GP62" i="30"/>
  <c r="GP76" i="30" s="1"/>
  <c r="LQ91" i="30"/>
  <c r="LQ105" i="30" s="1"/>
  <c r="QB91" i="30"/>
  <c r="QB105" i="30" s="1"/>
  <c r="BX62" i="30"/>
  <c r="BX76" i="30" s="1"/>
  <c r="DM62" i="30"/>
  <c r="DM76" i="30" s="1"/>
  <c r="QS62" i="30"/>
  <c r="QS76" i="30" s="1"/>
  <c r="HZ62" i="30"/>
  <c r="HZ76" i="30" s="1"/>
  <c r="BQ91" i="30"/>
  <c r="BQ105" i="30" s="1"/>
  <c r="BJ62" i="30"/>
  <c r="BJ76" i="30" s="1"/>
  <c r="CJ62" i="30"/>
  <c r="CJ76" i="30" s="1"/>
  <c r="GB62" i="30"/>
  <c r="GB76" i="30" s="1"/>
  <c r="EB62" i="30"/>
  <c r="EB76" i="30" s="1"/>
  <c r="RK91" i="30"/>
  <c r="RK105" i="30" s="1"/>
  <c r="NA62" i="30"/>
  <c r="NA76" i="30" s="1"/>
  <c r="PQ62" i="30"/>
  <c r="PQ76" i="30" s="1"/>
  <c r="CR62" i="30"/>
  <c r="CR76" i="30" s="1"/>
  <c r="IM62" i="30"/>
  <c r="IM76" i="30" s="1"/>
  <c r="MS62" i="30"/>
  <c r="MS76" i="30" s="1"/>
  <c r="RF91" i="30"/>
  <c r="RF105" i="30" s="1"/>
  <c r="FH62" i="30"/>
  <c r="FH76" i="30" s="1"/>
  <c r="JC62" i="30"/>
  <c r="JC76" i="30" s="1"/>
  <c r="PR62" i="30"/>
  <c r="PR76" i="30" s="1"/>
  <c r="AD62" i="30"/>
  <c r="AD76" i="30" s="1"/>
  <c r="JT62" i="30"/>
  <c r="JT76" i="30" s="1"/>
  <c r="JZ62" i="30"/>
  <c r="JZ76" i="30" s="1"/>
  <c r="AP62" i="30"/>
  <c r="AP76" i="30" s="1"/>
  <c r="IZ62" i="30"/>
  <c r="IZ76" i="30" s="1"/>
  <c r="CU62" i="30"/>
  <c r="CU76" i="30" s="1"/>
  <c r="FD62" i="30"/>
  <c r="FD76" i="30" s="1"/>
  <c r="KX62" i="30"/>
  <c r="KX76" i="30" s="1"/>
  <c r="HY62" i="30"/>
  <c r="HY76" i="30" s="1"/>
  <c r="NH62" i="30"/>
  <c r="NH76" i="30" s="1"/>
  <c r="KD62" i="30"/>
  <c r="KD76" i="30" s="1"/>
  <c r="RV62" i="30"/>
  <c r="RV76" i="30" s="1"/>
  <c r="EX91" i="30"/>
  <c r="EX105" i="30" s="1"/>
  <c r="CS62" i="30"/>
  <c r="CS76" i="30" s="1"/>
  <c r="PU62" i="30"/>
  <c r="PU76" i="30" s="1"/>
  <c r="BB91" i="30"/>
  <c r="BB105" i="30" s="1"/>
  <c r="HE62" i="30"/>
  <c r="HE76" i="30" s="1"/>
  <c r="KM62" i="30"/>
  <c r="KM76" i="30" s="1"/>
  <c r="RF62" i="30"/>
  <c r="RF76" i="30" s="1"/>
  <c r="HI62" i="30"/>
  <c r="HI76" i="30" s="1"/>
  <c r="HV62" i="30"/>
  <c r="HV76" i="30" s="1"/>
  <c r="G91" i="30"/>
  <c r="G105" i="30" s="1"/>
  <c r="HM62" i="30"/>
  <c r="HM76" i="30" s="1"/>
  <c r="JF62" i="30"/>
  <c r="JF76" i="30" s="1"/>
  <c r="RY62" i="30"/>
  <c r="RY76" i="30" s="1"/>
  <c r="HX62" i="30"/>
  <c r="HX76" i="30" s="1"/>
  <c r="LG91" i="30"/>
  <c r="LG105" i="30" s="1"/>
  <c r="BV62" i="30"/>
  <c r="BV76" i="30" s="1"/>
  <c r="JD91" i="30"/>
  <c r="JD105" i="30" s="1"/>
  <c r="QR62" i="30"/>
  <c r="QR76" i="30" s="1"/>
  <c r="P62" i="30"/>
  <c r="P76" i="30" s="1"/>
  <c r="EJ62" i="30"/>
  <c r="EJ76" i="30" s="1"/>
  <c r="QL91" i="30"/>
  <c r="QL105" i="30" s="1"/>
  <c r="DE62" i="30"/>
  <c r="DE76" i="30" s="1"/>
  <c r="AR62" i="30"/>
  <c r="AR76" i="30" s="1"/>
  <c r="RC62" i="30"/>
  <c r="RC76" i="30" s="1"/>
  <c r="II62" i="30"/>
  <c r="II76" i="30" s="1"/>
  <c r="BN62" i="30"/>
  <c r="BN76" i="30" s="1"/>
  <c r="JG62" i="30"/>
  <c r="JG76" i="30" s="1"/>
  <c r="NO91" i="30"/>
  <c r="NO105" i="30" s="1"/>
  <c r="PN62" i="30"/>
  <c r="PN76" i="30" s="1"/>
  <c r="PT62" i="30"/>
  <c r="PT76" i="30" s="1"/>
  <c r="BT62" i="30"/>
  <c r="BT76" i="30" s="1"/>
  <c r="RR62" i="30"/>
  <c r="RR76" i="30" s="1"/>
  <c r="X62" i="30"/>
  <c r="X76" i="30" s="1"/>
  <c r="AL62" i="30"/>
  <c r="AL76" i="30" s="1"/>
  <c r="FM91" i="30"/>
  <c r="FM105" i="30" s="1"/>
  <c r="AI62" i="30"/>
  <c r="AI76" i="30" s="1"/>
  <c r="GG91" i="30"/>
  <c r="GG105" i="30" s="1"/>
  <c r="PG62" i="30"/>
  <c r="PG76" i="30" s="1"/>
  <c r="QV91" i="30"/>
  <c r="QV105" i="30" s="1"/>
  <c r="OT62" i="30"/>
  <c r="OT76" i="30" s="1"/>
  <c r="T62" i="30"/>
  <c r="T76" i="30" s="1"/>
  <c r="QH62" i="30"/>
  <c r="QH76" i="30" s="1"/>
  <c r="DC62" i="30"/>
  <c r="DC76" i="30" s="1"/>
  <c r="SA62" i="30"/>
  <c r="SA76" i="30" s="1"/>
  <c r="NN62" i="30"/>
  <c r="NN76" i="30" s="1"/>
  <c r="HD62" i="30"/>
  <c r="HD76" i="30" s="1"/>
  <c r="LZ62" i="30"/>
  <c r="LZ76" i="30" s="1"/>
  <c r="CF91" i="30"/>
  <c r="CF105" i="30" s="1"/>
  <c r="EE62" i="30"/>
  <c r="EE76" i="30" s="1"/>
  <c r="E62" i="30"/>
  <c r="E76" i="30" s="1"/>
  <c r="HU62" i="30"/>
  <c r="HU76" i="30" s="1"/>
  <c r="BW62" i="30"/>
  <c r="BW76" i="30" s="1"/>
  <c r="PA62" i="30"/>
  <c r="PA76" i="30" s="1"/>
  <c r="BQ62" i="30"/>
  <c r="BQ76" i="30" s="1"/>
  <c r="HP62" i="30"/>
  <c r="HP76" i="30" s="1"/>
  <c r="QI62" i="30"/>
  <c r="QI76" i="30" s="1"/>
  <c r="BD62" i="30"/>
  <c r="BD76" i="30" s="1"/>
  <c r="AH62" i="30"/>
  <c r="AH76" i="30" s="1"/>
  <c r="RH62" i="30"/>
  <c r="RH76" i="30" s="1"/>
  <c r="OR62" i="30"/>
  <c r="OR76" i="30" s="1"/>
  <c r="JU62" i="30"/>
  <c r="JU76" i="30" s="1"/>
  <c r="IB62" i="30"/>
  <c r="IB76" i="30" s="1"/>
  <c r="HP91" i="30"/>
  <c r="HP105" i="30" s="1"/>
  <c r="HN62" i="30"/>
  <c r="HN76" i="30" s="1"/>
  <c r="RS62" i="30"/>
  <c r="RS76" i="30" s="1"/>
  <c r="NJ62" i="30"/>
  <c r="NJ76" i="30" s="1"/>
  <c r="F91" i="30"/>
  <c r="F105" i="30" s="1"/>
  <c r="OU62" i="30"/>
  <c r="OU76" i="30" s="1"/>
  <c r="OW62" i="30"/>
  <c r="OW76" i="30" s="1"/>
  <c r="NP62" i="30"/>
  <c r="NP76" i="30" s="1"/>
  <c r="PY62" i="30"/>
  <c r="PY76" i="30" s="1"/>
  <c r="LP62" i="30"/>
  <c r="LP76" i="30" s="1"/>
  <c r="QG62" i="30"/>
  <c r="QG76" i="30" s="1"/>
  <c r="ET62" i="30"/>
  <c r="ET76" i="30" s="1"/>
  <c r="MY62" i="30"/>
  <c r="MY76" i="30" s="1"/>
  <c r="KC62" i="30"/>
  <c r="KC76" i="30" s="1"/>
  <c r="CD62" i="30"/>
  <c r="CD76" i="30" s="1"/>
  <c r="MU91" i="30"/>
  <c r="MU105" i="30" s="1"/>
  <c r="GW62" i="30"/>
  <c r="GW76" i="30" s="1"/>
  <c r="LJ62" i="30"/>
  <c r="LJ76" i="30" s="1"/>
  <c r="CT62" i="30"/>
  <c r="CT76" i="30" s="1"/>
  <c r="IV62" i="30"/>
  <c r="IV76" i="30" s="1"/>
  <c r="KA62" i="30"/>
  <c r="KA76" i="30" s="1"/>
  <c r="EI91" i="30"/>
  <c r="EI105" i="30" s="1"/>
  <c r="DA62" i="30"/>
  <c r="DA76" i="30" s="1"/>
  <c r="OF62" i="30"/>
  <c r="OF76" i="30" s="1"/>
  <c r="HG62" i="30"/>
  <c r="HG76" i="30" s="1"/>
  <c r="MP91" i="30"/>
  <c r="MP105" i="30" s="1"/>
  <c r="JS91" i="30"/>
  <c r="JS105" i="30" s="1"/>
  <c r="BV91" i="30"/>
  <c r="BV105" i="30" s="1"/>
  <c r="DO91" i="30"/>
  <c r="DO105" i="30" s="1"/>
  <c r="DY62" i="30"/>
  <c r="DY76" i="30" s="1"/>
  <c r="CL62" i="30"/>
  <c r="CL76" i="30" s="1"/>
  <c r="JR62" i="30"/>
  <c r="JR76" i="30" s="1"/>
  <c r="KH62" i="30"/>
  <c r="KH76" i="30" s="1"/>
  <c r="PK62" i="30"/>
  <c r="PK76" i="30" s="1"/>
  <c r="GB91" i="30"/>
  <c r="GB105" i="30" s="1"/>
  <c r="R62" i="30"/>
  <c r="R76" i="30" s="1"/>
  <c r="CW62" i="30"/>
  <c r="CW76" i="30" s="1"/>
  <c r="FN62" i="30"/>
  <c r="FN76" i="30" s="1"/>
  <c r="AA62" i="30"/>
  <c r="AA76" i="30" s="1"/>
  <c r="BA62" i="30"/>
  <c r="BA76" i="30" s="1"/>
  <c r="IO62" i="30"/>
  <c r="IO76" i="30" s="1"/>
  <c r="CU91" i="30"/>
  <c r="CU105" i="30" s="1"/>
  <c r="MP62" i="30"/>
  <c r="MP76" i="30" s="1"/>
  <c r="FF62" i="30"/>
  <c r="FF76" i="30" s="1"/>
  <c r="CK62" i="30"/>
  <c r="CK76" i="30" s="1"/>
  <c r="EP62" i="30"/>
  <c r="EP76" i="30" s="1"/>
  <c r="JE62" i="30"/>
  <c r="JE76" i="30" s="1"/>
  <c r="LC62" i="30"/>
  <c r="LC76" i="30" s="1"/>
  <c r="FQ62" i="30"/>
  <c r="FQ76" i="30" s="1"/>
  <c r="RU62" i="30"/>
  <c r="RU76" i="30" s="1"/>
  <c r="MK62" i="30"/>
  <c r="MK76" i="30" s="1"/>
  <c r="IW62" i="30"/>
  <c r="IW76" i="30" s="1"/>
  <c r="FX62" i="30"/>
  <c r="FX76" i="30" s="1"/>
  <c r="Q62" i="30"/>
  <c r="Q76" i="30" s="1"/>
  <c r="DW62" i="30"/>
  <c r="DW76" i="30" s="1"/>
  <c r="ML62" i="30"/>
  <c r="ML76" i="30" s="1"/>
  <c r="LF62" i="30"/>
  <c r="LF76" i="30" s="1"/>
  <c r="EH62" i="30"/>
  <c r="EH76" i="30" s="1"/>
  <c r="OZ62" i="30"/>
  <c r="OZ76" i="30" s="1"/>
  <c r="AJ62" i="30"/>
  <c r="AJ76" i="30" s="1"/>
  <c r="EV62" i="30"/>
  <c r="EV76" i="30" s="1"/>
  <c r="PC62" i="30"/>
  <c r="PC76" i="30" s="1"/>
  <c r="RB62" i="30"/>
  <c r="RB76" i="30" s="1"/>
  <c r="DY91" i="30"/>
  <c r="DY105" i="30" s="1"/>
  <c r="NT62" i="30"/>
  <c r="NT76" i="30" s="1"/>
  <c r="EI62" i="30"/>
  <c r="EI76" i="30" s="1"/>
  <c r="NM62" i="30"/>
  <c r="NM76" i="30" s="1"/>
  <c r="HZ91" i="30"/>
  <c r="HZ105" i="30" s="1"/>
  <c r="NQ62" i="30"/>
  <c r="NQ76" i="30" s="1"/>
  <c r="FG62" i="30"/>
  <c r="FG76" i="30" s="1"/>
  <c r="LE62" i="30"/>
  <c r="LE76" i="30" s="1"/>
  <c r="NY62" i="30"/>
  <c r="NY76" i="30" s="1"/>
  <c r="EX62" i="30"/>
  <c r="EX76" i="30" s="1"/>
  <c r="BS62" i="30"/>
  <c r="BS76" i="30" s="1"/>
  <c r="FA62" i="30"/>
  <c r="FA76" i="30" s="1"/>
  <c r="HU91" i="30"/>
  <c r="HU105" i="30" s="1"/>
  <c r="EZ62" i="30"/>
  <c r="EZ76" i="30" s="1"/>
  <c r="LB91" i="30"/>
  <c r="LB105" i="30" s="1"/>
  <c r="JQ62" i="30"/>
  <c r="JQ76" i="30" s="1"/>
  <c r="PV62" i="30"/>
  <c r="PV76" i="30" s="1"/>
  <c r="QQ91" i="30"/>
  <c r="QQ105" i="30" s="1"/>
  <c r="I62" i="30"/>
  <c r="I76" i="30" s="1"/>
  <c r="AN62" i="30"/>
  <c r="AN76" i="30" s="1"/>
  <c r="HS62" i="30"/>
  <c r="HS76" i="30" s="1"/>
  <c r="FL62" i="30"/>
  <c r="FL76" i="30" s="1"/>
  <c r="EC62" i="30"/>
  <c r="EC76" i="30" s="1"/>
  <c r="PP62" i="30"/>
  <c r="PP76" i="30" s="1"/>
  <c r="QE62" i="30"/>
  <c r="QE76" i="30" s="1"/>
  <c r="NB62" i="30"/>
  <c r="NB76" i="30" s="1"/>
  <c r="DS62" i="30"/>
  <c r="DS76" i="30" s="1"/>
  <c r="QP62" i="30"/>
  <c r="QP76" i="30" s="1"/>
  <c r="OM62" i="30"/>
  <c r="OM76" i="30" s="1"/>
  <c r="AB62" i="30"/>
  <c r="AB76" i="30" s="1"/>
  <c r="LS62" i="30"/>
  <c r="LS76" i="30" s="1"/>
  <c r="JI91" i="30"/>
  <c r="JI105" i="30" s="1"/>
  <c r="OX62" i="30"/>
  <c r="OX76" i="30" s="1"/>
  <c r="MI62" i="30"/>
  <c r="MI76" i="30" s="1"/>
  <c r="HT62" i="30"/>
  <c r="HT76" i="30" s="1"/>
  <c r="MH62" i="30"/>
  <c r="MH76" i="30" s="1"/>
  <c r="GL91" i="30"/>
  <c r="GL105" i="30" s="1"/>
  <c r="PJ62" i="30"/>
  <c r="PJ76" i="30" s="1"/>
  <c r="GT62" i="30"/>
  <c r="GT76" i="30" s="1"/>
  <c r="PH62" i="30"/>
  <c r="PH76" i="30" s="1"/>
  <c r="LO62" i="30"/>
  <c r="LO76" i="30" s="1"/>
  <c r="EN91" i="30"/>
  <c r="EN105" i="30" s="1"/>
  <c r="MM62" i="30"/>
  <c r="MM76" i="30" s="1"/>
  <c r="FC62" i="30"/>
  <c r="FC76" i="30" s="1"/>
  <c r="DT91" i="30"/>
  <c r="DT105" i="30" s="1"/>
  <c r="LR62" i="30"/>
  <c r="LR76" i="30" s="1"/>
  <c r="OQ62" i="30"/>
  <c r="OQ76" i="30" s="1"/>
  <c r="NJ91" i="30"/>
  <c r="NJ105" i="30" s="1"/>
  <c r="GV62" i="30"/>
  <c r="GV76" i="30" s="1"/>
  <c r="FW62" i="30"/>
  <c r="FW76" i="30" s="1"/>
  <c r="RA91" i="30"/>
  <c r="RA105" i="30" s="1"/>
  <c r="AG62" i="30"/>
  <c r="AG76" i="30" s="1"/>
  <c r="QF62" i="30"/>
  <c r="QF76" i="30" s="1"/>
  <c r="CO62" i="30"/>
  <c r="CO76" i="30" s="1"/>
  <c r="HJ62" i="30"/>
  <c r="HJ76" i="30" s="1"/>
  <c r="LM62" i="30"/>
  <c r="LM76" i="30" s="1"/>
  <c r="KF62" i="30"/>
  <c r="KF76" i="30" s="1"/>
  <c r="JX62" i="30"/>
  <c r="JX76" i="30" s="1"/>
  <c r="BY62" i="30"/>
  <c r="BY76" i="30" s="1"/>
  <c r="KW62" i="30"/>
  <c r="KW76" i="30" s="1"/>
  <c r="EY62" i="30"/>
  <c r="EY76" i="30" s="1"/>
  <c r="MR62" i="30"/>
  <c r="MR76" i="30" s="1"/>
  <c r="JW62" i="30"/>
  <c r="JW76" i="30" s="1"/>
  <c r="QY62" i="30"/>
  <c r="QY76" i="30" s="1"/>
  <c r="IO91" i="30"/>
  <c r="IO105" i="30" s="1"/>
  <c r="AZ62" i="30"/>
  <c r="AZ76" i="30" s="1"/>
  <c r="GM62" i="30"/>
  <c r="GM76" i="30" s="1"/>
  <c r="OD91" i="30"/>
  <c r="OD105" i="30" s="1"/>
  <c r="NV62" i="30"/>
  <c r="NV76" i="30" s="1"/>
  <c r="RZ91" i="30"/>
  <c r="RZ105" i="30" s="1"/>
  <c r="BI62" i="30"/>
  <c r="BI76" i="30" s="1"/>
  <c r="AR91" i="30"/>
  <c r="AR105" i="30" s="1"/>
  <c r="GK62" i="30"/>
  <c r="GK76" i="30" s="1"/>
  <c r="GS62" i="30"/>
  <c r="GS76" i="30" s="1"/>
  <c r="OI91" i="30"/>
  <c r="OI105" i="30" s="1"/>
  <c r="JL62" i="30"/>
  <c r="JL76" i="30" s="1"/>
  <c r="LI62" i="30"/>
  <c r="LI76" i="30" s="1"/>
  <c r="BU62" i="30"/>
  <c r="BU76" i="30" s="1"/>
  <c r="KI62" i="30"/>
  <c r="KI76" i="30" s="1"/>
  <c r="RM62" i="30"/>
  <c r="RM76" i="30" s="1"/>
  <c r="RQ62" i="30"/>
  <c r="RQ76" i="30" s="1"/>
  <c r="AT62" i="30"/>
  <c r="AT76" i="30" s="1"/>
  <c r="LN62" i="30"/>
  <c r="LN76" i="30" s="1"/>
  <c r="LX62" i="30"/>
  <c r="LX76" i="30" s="1"/>
  <c r="CZ62" i="30"/>
  <c r="CZ76" i="30" s="1"/>
  <c r="CA62" i="30"/>
  <c r="CA76" i="30" s="1"/>
  <c r="MT62" i="30"/>
  <c r="MT76" i="30" s="1"/>
  <c r="RN62" i="30"/>
  <c r="RN76" i="30" s="1"/>
  <c r="QK62" i="30"/>
  <c r="QK76" i="30" s="1"/>
  <c r="PD62" i="30"/>
  <c r="PD76" i="30" s="1"/>
  <c r="MW62" i="30"/>
  <c r="MW76" i="30" s="1"/>
  <c r="GN62" i="30"/>
  <c r="GN76" i="30" s="1"/>
  <c r="FK62" i="30"/>
  <c r="FK76" i="30" s="1"/>
  <c r="HA62" i="30"/>
  <c r="HA76" i="30" s="1"/>
  <c r="IQ62" i="30"/>
  <c r="IQ76" i="30" s="1"/>
  <c r="FE62" i="30"/>
  <c r="FE76" i="30" s="1"/>
  <c r="D7" i="1"/>
  <c r="O79" i="28"/>
  <c r="N102" i="28"/>
  <c r="N103" i="28"/>
  <c r="N94" i="28"/>
  <c r="N93" i="28"/>
  <c r="MN62" i="30"/>
  <c r="MN76" i="30" s="1"/>
  <c r="QX62" i="30"/>
  <c r="QX76" i="30" s="1"/>
  <c r="PB62" i="30"/>
  <c r="PB76" i="30" s="1"/>
  <c r="V62" i="30"/>
  <c r="V76" i="30" s="1"/>
  <c r="OB62" i="30"/>
  <c r="OB76" i="30" s="1"/>
  <c r="AO62" i="30"/>
  <c r="AO76" i="30" s="1"/>
  <c r="MB62" i="30"/>
  <c r="MB76" i="30" s="1"/>
  <c r="MA62" i="30"/>
  <c r="MA76" i="30" s="1"/>
  <c r="QM62" i="30"/>
  <c r="QM76" i="30" s="1"/>
  <c r="FT62" i="30"/>
  <c r="FT76" i="30" s="1"/>
  <c r="Y62" i="30"/>
  <c r="Y76" i="30" s="1"/>
  <c r="GV91" i="30"/>
  <c r="GV105" i="30" s="1"/>
  <c r="CQ62" i="30"/>
  <c r="CQ76" i="30" s="1"/>
  <c r="JO62" i="30"/>
  <c r="JO76" i="30" s="1"/>
  <c r="RP91" i="30"/>
  <c r="RP105" i="30" s="1"/>
  <c r="ON91" i="30"/>
  <c r="ON105" i="30" s="1"/>
  <c r="PM91" i="30"/>
  <c r="PM105" i="30" s="1"/>
  <c r="IJ91" i="30"/>
  <c r="IJ105" i="30" s="1"/>
  <c r="K62" i="30"/>
  <c r="K76" i="30" s="1"/>
  <c r="KY62" i="30"/>
  <c r="KY76" i="30" s="1"/>
  <c r="GQ62" i="30"/>
  <c r="GQ76" i="30" s="1"/>
  <c r="LA62" i="30"/>
  <c r="LA76" i="30" s="1"/>
  <c r="EM62" i="30"/>
  <c r="EM76" i="30" s="1"/>
  <c r="OS91" i="30"/>
  <c r="OS105" i="30" s="1"/>
  <c r="LD62" i="30"/>
  <c r="LD76" i="30" s="1"/>
  <c r="HW62" i="30"/>
  <c r="HW76" i="30" s="1"/>
  <c r="IY91" i="30"/>
  <c r="IY105" i="30" s="1"/>
  <c r="PZ62" i="30"/>
  <c r="PZ76" i="30" s="1"/>
  <c r="ES91" i="30"/>
  <c r="ES105" i="30" s="1"/>
  <c r="CA91" i="30"/>
  <c r="CA105" i="30" s="1"/>
  <c r="IA62" i="30"/>
  <c r="IA76" i="30" s="1"/>
  <c r="ID62" i="30"/>
  <c r="ID76" i="30" s="1"/>
  <c r="HQ62" i="30"/>
  <c r="HQ76" i="30" s="1"/>
  <c r="KR62" i="30"/>
  <c r="KR76" i="30" s="1"/>
  <c r="KH91" i="30"/>
  <c r="KH105" i="30" s="1"/>
  <c r="IR62" i="30"/>
  <c r="IR76" i="30" s="1"/>
  <c r="LL62" i="30"/>
  <c r="LL76" i="30" s="1"/>
  <c r="AU62" i="30"/>
  <c r="AU76" i="30" s="1"/>
  <c r="NX62" i="30"/>
  <c r="NX76" i="30" s="1"/>
  <c r="ED91" i="30"/>
  <c r="ED105" i="30" s="1"/>
  <c r="JJ62" i="30"/>
  <c r="JJ76" i="30" s="1"/>
  <c r="OP62" i="30"/>
  <c r="OP76" i="30" s="1"/>
  <c r="JS62" i="30"/>
  <c r="JS76" i="30" s="1"/>
  <c r="MO62" i="30"/>
  <c r="MO76" i="30" s="1"/>
  <c r="HF62" i="30"/>
  <c r="HF76" i="30" s="1"/>
  <c r="J62" i="30"/>
  <c r="J76" i="30" s="1"/>
  <c r="EU62" i="30"/>
  <c r="EU76" i="30" s="1"/>
  <c r="FM62" i="30"/>
  <c r="FM76" i="30" s="1"/>
  <c r="PI62" i="30"/>
  <c r="PI76" i="30" s="1"/>
  <c r="JN91" i="30"/>
  <c r="JN105" i="30" s="1"/>
  <c r="LK62" i="30"/>
  <c r="LK76" i="30" s="1"/>
  <c r="CX62" i="30"/>
  <c r="CX76" i="30" s="1"/>
  <c r="NE91" i="30"/>
  <c r="NE105" i="30" s="1"/>
  <c r="OJ62" i="30"/>
  <c r="OJ76" i="30" s="1"/>
  <c r="OG62" i="30"/>
  <c r="OG76" i="30" s="1"/>
  <c r="U62" i="30"/>
  <c r="U76" i="30" s="1"/>
  <c r="GC62" i="30"/>
  <c r="GC76" i="30" s="1"/>
  <c r="FB62" i="30"/>
  <c r="FB76" i="30" s="1"/>
  <c r="RT62" i="30"/>
  <c r="RT76" i="30" s="1"/>
  <c r="KR91" i="30"/>
  <c r="KR105" i="30" s="1"/>
  <c r="QZ62" i="30"/>
  <c r="QZ76" i="30" s="1"/>
  <c r="MD62" i="30"/>
  <c r="MD76" i="30" s="1"/>
  <c r="AW91" i="30"/>
  <c r="AW105" i="30" s="1"/>
  <c r="DP62" i="30"/>
  <c r="DP76" i="30" s="1"/>
  <c r="DZ62" i="30"/>
  <c r="DZ76" i="30" s="1"/>
  <c r="FV62" i="30"/>
  <c r="FV76" i="30" s="1"/>
  <c r="FO62" i="30"/>
  <c r="FO76" i="30" s="1"/>
  <c r="L62" i="30"/>
  <c r="L76" i="30" s="1"/>
  <c r="DI62" i="30"/>
  <c r="DI76" i="30" s="1"/>
  <c r="DR62" i="30"/>
  <c r="DR76" i="30" s="1"/>
  <c r="FI62" i="30"/>
  <c r="FI76" i="30" s="1"/>
  <c r="OH62" i="30"/>
  <c r="OH76" i="30" s="1"/>
  <c r="ER62" i="30"/>
  <c r="ER76" i="30" s="1"/>
  <c r="MG62" i="30"/>
  <c r="MG76" i="30" s="1"/>
  <c r="IT91" i="30"/>
  <c r="IT105" i="30" s="1"/>
  <c r="DJ62" i="30"/>
  <c r="DJ76" i="30" s="1"/>
  <c r="MQ62" i="30"/>
  <c r="MQ76" i="30" s="1"/>
  <c r="AW62" i="30"/>
  <c r="AW76" i="30" s="1"/>
  <c r="JX91" i="30"/>
  <c r="JX105" i="30" s="1"/>
  <c r="MX62" i="30"/>
  <c r="MX76" i="30" s="1"/>
  <c r="OO62" i="30"/>
  <c r="OO76" i="30" s="1"/>
  <c r="FR62" i="30"/>
  <c r="FR76" i="30" s="1"/>
  <c r="DK62" i="30"/>
  <c r="DK76" i="30" s="1"/>
  <c r="KV62" i="30"/>
  <c r="KV76" i="30" s="1"/>
  <c r="PC91" i="30"/>
  <c r="PC105" i="30" s="1"/>
  <c r="EK62" i="30"/>
  <c r="EK76" i="30" s="1"/>
  <c r="PO62" i="30"/>
  <c r="PO76" i="30" s="1"/>
  <c r="QG91" i="30"/>
  <c r="QG105" i="30" s="1"/>
  <c r="RL62" i="30"/>
  <c r="RL76" i="30" s="1"/>
  <c r="FH91" i="30"/>
  <c r="FH105" i="30" s="1"/>
  <c r="KC91" i="30"/>
  <c r="KC105" i="30" s="1"/>
  <c r="BF62" i="30"/>
  <c r="BF76" i="30" s="1"/>
  <c r="LU62" i="30"/>
  <c r="LU76" i="30" s="1"/>
  <c r="DT62" i="30"/>
  <c r="DT76" i="30" s="1"/>
  <c r="JA62" i="30"/>
  <c r="JA76" i="30" s="1"/>
  <c r="QT62" i="30"/>
  <c r="QT76" i="30" s="1"/>
  <c r="GF62" i="30"/>
  <c r="GF76" i="30" s="1"/>
  <c r="RI62" i="30"/>
  <c r="RI76" i="30" s="1"/>
  <c r="F62" i="30"/>
  <c r="F76" i="30" s="1"/>
  <c r="HR62" i="30"/>
  <c r="HR76" i="30" s="1"/>
  <c r="DE91" i="30"/>
  <c r="DE105" i="30" s="1"/>
  <c r="HB62" i="30"/>
  <c r="HB76" i="30" s="1"/>
  <c r="LT62" i="30"/>
  <c r="LT76" i="30" s="1"/>
  <c r="GY62" i="30"/>
  <c r="GY76" i="30" s="1"/>
  <c r="GU62" i="30"/>
  <c r="GU76" i="30" s="1"/>
  <c r="JH62" i="30"/>
  <c r="JH76" i="30" s="1"/>
  <c r="HF91" i="30"/>
  <c r="HF105" i="30" s="1"/>
  <c r="JK62" i="30"/>
  <c r="JK76" i="30" s="1"/>
  <c r="PM62" i="30"/>
  <c r="PM76" i="30" s="1"/>
  <c r="IS62" i="30"/>
  <c r="IS76" i="30" s="1"/>
  <c r="LW62" i="30"/>
  <c r="LW76" i="30" s="1"/>
  <c r="NW62" i="30"/>
  <c r="NW76" i="30" s="1"/>
  <c r="GQ91" i="30"/>
  <c r="GQ105" i="30" s="1"/>
  <c r="BG62" i="30"/>
  <c r="BG76" i="30" s="1"/>
  <c r="NF62" i="30"/>
  <c r="NF76" i="30" s="1"/>
  <c r="MF91" i="30"/>
  <c r="MF105" i="30" s="1"/>
  <c r="MZ62" i="30"/>
  <c r="MZ76" i="30" s="1"/>
  <c r="GX62" i="30"/>
  <c r="GX76" i="30" s="1"/>
  <c r="HA91" i="30"/>
  <c r="HA105" i="30" s="1"/>
  <c r="AS62" i="30"/>
  <c r="AS76" i="30" s="1"/>
  <c r="KG62" i="30"/>
  <c r="KG76" i="30" s="1"/>
  <c r="JV62" i="30"/>
  <c r="JV76" i="30" s="1"/>
  <c r="BH62" i="30"/>
  <c r="BH76" i="30" s="1"/>
  <c r="PH91" i="30"/>
  <c r="PH105" i="30" s="1"/>
  <c r="IU62" i="30"/>
  <c r="IU76" i="30" s="1"/>
  <c r="FS62" i="30"/>
  <c r="FS76" i="30" s="1"/>
  <c r="RD62" i="30"/>
  <c r="RD76" i="30" s="1"/>
  <c r="ES62" i="30"/>
  <c r="ES76" i="30" s="1"/>
  <c r="EO62" i="30"/>
  <c r="EO76" i="30" s="1"/>
  <c r="EF62" i="30"/>
  <c r="EF76" i="30" s="1"/>
  <c r="EQ62" i="30"/>
  <c r="EQ76" i="30" s="1"/>
  <c r="RZ62" i="30"/>
  <c r="RZ76" i="30" s="1"/>
  <c r="HL62" i="30"/>
  <c r="HL76" i="30" s="1"/>
  <c r="OL62" i="30"/>
  <c r="OL76" i="30" s="1"/>
  <c r="BK62" i="30"/>
  <c r="BK76" i="30" s="1"/>
  <c r="IX62" i="30"/>
  <c r="IX76" i="30" s="1"/>
  <c r="BO62" i="30"/>
  <c r="BO76" i="30" s="1"/>
  <c r="EL62" i="30"/>
  <c r="EL76" i="30" s="1"/>
  <c r="ME62" i="30"/>
  <c r="ME76" i="30" s="1"/>
  <c r="OK62" i="30"/>
  <c r="OK76" i="30" s="1"/>
  <c r="JM62" i="30"/>
  <c r="JM76" i="30" s="1"/>
  <c r="PW91" i="30"/>
  <c r="PW105" i="30" s="1"/>
  <c r="FC91" i="30"/>
  <c r="FC105" i="30" s="1"/>
  <c r="RE62" i="30"/>
  <c r="RE76" i="30" s="1"/>
  <c r="NL62" i="30"/>
  <c r="NL76" i="30" s="1"/>
  <c r="AM62" i="30"/>
  <c r="AM76" i="30" s="1"/>
  <c r="GA62" i="30"/>
  <c r="GA76" i="30" s="1"/>
  <c r="OD62" i="30"/>
  <c r="OD76" i="30" s="1"/>
  <c r="CZ91" i="30"/>
  <c r="CZ105" i="30" s="1"/>
  <c r="DV62" i="30"/>
  <c r="DV76" i="30" s="1"/>
  <c r="IG62" i="30"/>
  <c r="IG76" i="30" s="1"/>
  <c r="CV62" i="30"/>
  <c r="CV76" i="30" s="1"/>
  <c r="AC62" i="30"/>
  <c r="AC76" i="30" s="1"/>
  <c r="AK62" i="30"/>
  <c r="AK76" i="30" s="1"/>
  <c r="PW62" i="30"/>
  <c r="PW76" i="30" s="1"/>
  <c r="RJ62" i="30"/>
  <c r="RJ76" i="30" s="1"/>
  <c r="NR62" i="30"/>
  <c r="NR76" i="30" s="1"/>
  <c r="BG91" i="30"/>
  <c r="BG105" i="30" s="1"/>
  <c r="IH62" i="30"/>
  <c r="IH76" i="30" s="1"/>
  <c r="GZ62" i="30"/>
  <c r="GZ76" i="30" s="1"/>
  <c r="CP62" i="30"/>
  <c r="CP76" i="30" s="1"/>
  <c r="PF62" i="30"/>
  <c r="PF76" i="30" s="1"/>
  <c r="DF62" i="30"/>
  <c r="DF76" i="30" s="1"/>
  <c r="QQ62" i="30"/>
  <c r="QQ76" i="30" s="1"/>
  <c r="OS62" i="30"/>
  <c r="OS76" i="30" s="1"/>
  <c r="LL91" i="30"/>
  <c r="LL105" i="30" s="1"/>
  <c r="BM62" i="30"/>
  <c r="BM76" i="30" s="1"/>
  <c r="MV62" i="30"/>
  <c r="MV76" i="30" s="1"/>
  <c r="NC62" i="30"/>
  <c r="NC76" i="30" s="1"/>
  <c r="O62" i="30"/>
  <c r="O76" i="30" s="1"/>
  <c r="KL62" i="30"/>
  <c r="KL76" i="30" s="1"/>
  <c r="QN62" i="30"/>
  <c r="QN76" i="30" s="1"/>
  <c r="IK62" i="30"/>
  <c r="IK76" i="30" s="1"/>
  <c r="FZ62" i="30"/>
  <c r="FZ76" i="30" s="1"/>
  <c r="IE62" i="30"/>
  <c r="IE76" i="30" s="1"/>
  <c r="CY62" i="30"/>
  <c r="CY76" i="30" s="1"/>
  <c r="LV62" i="30"/>
  <c r="LV76" i="30" s="1"/>
  <c r="DJ91" i="30"/>
  <c r="DJ105" i="30" s="1"/>
  <c r="M62" i="30"/>
  <c r="M76" i="30" s="1"/>
  <c r="BE62" i="30"/>
  <c r="BE76" i="30" s="1"/>
  <c r="HK62" i="30"/>
  <c r="HK76" i="30" s="1"/>
  <c r="GL62" i="30"/>
  <c r="GL76" i="30" s="1"/>
  <c r="OY62" i="30"/>
  <c r="OY76" i="30" s="1"/>
  <c r="NI62" i="30"/>
  <c r="NI76" i="30" s="1"/>
  <c r="KM91" i="30"/>
  <c r="KM105" i="30" s="1"/>
  <c r="BC62" i="30"/>
  <c r="BC76" i="30" s="1"/>
  <c r="HO62" i="30"/>
  <c r="HO76" i="30" s="1"/>
  <c r="CG62" i="30"/>
  <c r="CG76" i="30" s="1"/>
  <c r="JN62" i="30"/>
  <c r="JN76" i="30" s="1"/>
  <c r="FR91" i="30"/>
  <c r="FR105" i="30" s="1"/>
  <c r="PL62" i="30"/>
  <c r="PL76" i="30" s="1"/>
  <c r="KZ62" i="30"/>
  <c r="KZ76" i="30" s="1"/>
  <c r="JI62" i="30"/>
  <c r="JI76" i="30" s="1"/>
  <c r="QO62" i="30"/>
  <c r="QO76" i="30" s="1"/>
  <c r="IP62" i="30"/>
  <c r="IP76" i="30" s="1"/>
  <c r="QL62" i="30"/>
  <c r="QL76" i="30" s="1"/>
  <c r="NK62" i="30"/>
  <c r="NK76" i="30" s="1"/>
  <c r="JB62" i="30"/>
  <c r="JB76" i="30" s="1"/>
  <c r="S62" i="30"/>
  <c r="S76" i="30" s="1"/>
  <c r="LH62" i="30"/>
  <c r="LH76" i="30" s="1"/>
  <c r="CP91" i="30"/>
  <c r="CP105" i="30" s="1"/>
  <c r="KS62" i="30"/>
  <c r="KS76" i="30" s="1"/>
  <c r="JY62" i="30"/>
  <c r="JY76" i="30" s="1"/>
  <c r="DO62" i="30"/>
  <c r="DO76" i="30" s="1"/>
  <c r="DD62" i="30"/>
  <c r="DD76" i="30" s="1"/>
  <c r="OV62" i="30"/>
  <c r="OV76" i="30" s="1"/>
  <c r="HK91" i="30"/>
  <c r="HK105" i="30" s="1"/>
  <c r="KN62" i="30"/>
  <c r="KN76" i="30" s="1"/>
  <c r="CF62" i="30"/>
  <c r="CF76" i="30" s="1"/>
  <c r="IL62" i="30"/>
  <c r="IL76" i="30" s="1"/>
  <c r="KP62" i="30"/>
  <c r="KP76" i="30" s="1"/>
  <c r="DX62" i="30"/>
  <c r="DX76" i="30" s="1"/>
  <c r="FJ62" i="30"/>
  <c r="FJ76" i="30" s="1"/>
  <c r="HH62" i="30"/>
  <c r="HH76" i="30" s="1"/>
  <c r="D62" i="30"/>
  <c r="QA62" i="30"/>
  <c r="QA76" i="30" s="1"/>
  <c r="N62" i="30"/>
  <c r="N76" i="30" s="1"/>
  <c r="RG62" i="30"/>
  <c r="RG76" i="30" s="1"/>
  <c r="DB62" i="30"/>
  <c r="DB76" i="30" s="1"/>
  <c r="NE62" i="30"/>
  <c r="NE76" i="30" s="1"/>
  <c r="DQ62" i="30"/>
  <c r="DQ76" i="30" s="1"/>
  <c r="OC62" i="30"/>
  <c r="OC76" i="30" s="1"/>
  <c r="QB62" i="30"/>
  <c r="QB76" i="30" s="1"/>
  <c r="KJ62" i="30"/>
  <c r="KJ76" i="30" s="1"/>
  <c r="NG62" i="30"/>
  <c r="NG76" i="30" s="1"/>
  <c r="GD62" i="30"/>
  <c r="GD76" i="30" s="1"/>
  <c r="CM62" i="30"/>
  <c r="CM76" i="30" s="1"/>
  <c r="IT62" i="30"/>
  <c r="IT76" i="30" s="1"/>
  <c r="GG62" i="30"/>
  <c r="GG76" i="30" s="1"/>
  <c r="QD62" i="30"/>
  <c r="QD76" i="30" s="1"/>
  <c r="NU62" i="30"/>
  <c r="NU76" i="30" s="1"/>
  <c r="KQ62" i="30"/>
  <c r="KQ76" i="30" s="1"/>
  <c r="GR62" i="30"/>
  <c r="GR76" i="30" s="1"/>
  <c r="IJ62" i="30"/>
  <c r="IJ76" i="30" s="1"/>
  <c r="PE62" i="30"/>
  <c r="PE76" i="30" s="1"/>
  <c r="QJ62" i="30"/>
  <c r="QJ76" i="30" s="1"/>
  <c r="QU62" i="30"/>
  <c r="QU76" i="30" s="1"/>
  <c r="AV62" i="30"/>
  <c r="AV76" i="30" s="1"/>
  <c r="OI62" i="30"/>
  <c r="OI76" i="30" s="1"/>
  <c r="AQ62" i="30"/>
  <c r="AQ76" i="30" s="1"/>
  <c r="BB62" i="30"/>
  <c r="BB76" i="30" s="1"/>
  <c r="RW62" i="30"/>
  <c r="RW76" i="30" s="1"/>
  <c r="FW91" i="30"/>
  <c r="FW105" i="30" s="1"/>
  <c r="DG62" i="30"/>
  <c r="DG76" i="30" s="1"/>
  <c r="GH62" i="30"/>
  <c r="GH76" i="30" s="1"/>
  <c r="NT91" i="30"/>
  <c r="NT105" i="30" s="1"/>
  <c r="JP62" i="30"/>
  <c r="JP76" i="30" s="1"/>
  <c r="MU62" i="30"/>
  <c r="MU76" i="30" s="1"/>
  <c r="PX62" i="30"/>
  <c r="PX76" i="30" s="1"/>
  <c r="BZ62" i="30"/>
  <c r="BZ76" i="30" s="1"/>
  <c r="EG62" i="30"/>
  <c r="EG76" i="30" s="1"/>
  <c r="FP62" i="30"/>
  <c r="FP76" i="30" s="1"/>
  <c r="LG62" i="30"/>
  <c r="LG76" i="30" s="1"/>
  <c r="FY62" i="30"/>
  <c r="FY76" i="30" s="1"/>
  <c r="CE62" i="30"/>
  <c r="CE76" i="30" s="1"/>
  <c r="OE62" i="30"/>
  <c r="OE76" i="30" s="1"/>
  <c r="AX62" i="30"/>
  <c r="AX76" i="30" s="1"/>
  <c r="RA62" i="30"/>
  <c r="RA76" i="30" s="1"/>
  <c r="OA62" i="30"/>
  <c r="OA76" i="30" s="1"/>
  <c r="IN62" i="30"/>
  <c r="IN76" i="30" s="1"/>
  <c r="IE91" i="30"/>
  <c r="IE105" i="30" s="1"/>
  <c r="FU62" i="30"/>
  <c r="FU76" i="30" s="1"/>
  <c r="KT62" i="30"/>
  <c r="KT76" i="30" s="1"/>
  <c r="AF62" i="30"/>
  <c r="AF76" i="30" s="1"/>
  <c r="ON62" i="30"/>
  <c r="ON76" i="30" s="1"/>
  <c r="QC62" i="30"/>
  <c r="QC76" i="30" s="1"/>
  <c r="BL62" i="30"/>
  <c r="BL76" i="30" s="1"/>
  <c r="DU62" i="30"/>
  <c r="DU76" i="30" s="1"/>
  <c r="RP62" i="30"/>
  <c r="RP76" i="30" s="1"/>
  <c r="O95" i="28" l="1"/>
  <c r="O96" i="28"/>
  <c r="C62" i="38"/>
  <c r="B61" i="38" s="1"/>
  <c r="C91" i="38"/>
  <c r="B90" i="38" s="1"/>
  <c r="E34" i="1" s="1"/>
  <c r="E17" i="35"/>
  <c r="O16" i="4"/>
  <c r="O19" i="4" s="1"/>
  <c r="D19" i="1"/>
  <c r="D20" i="1"/>
  <c r="I20" i="1" s="1"/>
  <c r="C91" i="30"/>
  <c r="B90" i="30" s="1"/>
  <c r="D34" i="1" s="1"/>
  <c r="D36" i="1" s="1"/>
  <c r="C105" i="30"/>
  <c r="O103" i="28"/>
  <c r="O93" i="28"/>
  <c r="P79" i="28"/>
  <c r="O102" i="28"/>
  <c r="O94" i="28"/>
  <c r="O91" i="28"/>
  <c r="C62" i="30"/>
  <c r="B61" i="30" s="1"/>
  <c r="D76" i="30"/>
  <c r="C76" i="30" s="1"/>
  <c r="P96" i="28" l="1"/>
  <c r="P95" i="28"/>
  <c r="O27" i="4"/>
  <c r="O30" i="4" s="1"/>
  <c r="O31" i="4" s="1"/>
  <c r="F7" i="1" s="1"/>
  <c r="M27" i="4"/>
  <c r="M30" i="4" s="1"/>
  <c r="M31" i="4" s="1"/>
  <c r="E7" i="1" s="1"/>
  <c r="D37" i="1"/>
  <c r="D42" i="1" s="1"/>
  <c r="D38" i="1"/>
  <c r="D39" i="1" s="1"/>
  <c r="D21" i="1"/>
  <c r="D22" i="1" s="1"/>
  <c r="P93" i="28"/>
  <c r="P103" i="28"/>
  <c r="P94" i="28"/>
  <c r="Q79" i="28"/>
  <c r="P102" i="28"/>
  <c r="P91" i="28"/>
  <c r="Q95" i="28" l="1"/>
  <c r="Q96" i="28"/>
  <c r="E20" i="1"/>
  <c r="E19" i="1"/>
  <c r="D23" i="1"/>
  <c r="F19" i="1"/>
  <c r="F20" i="1"/>
  <c r="K20" i="1" s="1"/>
  <c r="Q91" i="28"/>
  <c r="Q93" i="28"/>
  <c r="R79" i="28"/>
  <c r="Q94" i="28"/>
  <c r="Q103" i="28"/>
  <c r="Q102" i="28"/>
  <c r="J20" i="1" l="1"/>
  <c r="R97" i="28"/>
  <c r="R96" i="28"/>
  <c r="E21" i="1"/>
  <c r="E22" i="1" s="1"/>
  <c r="E23" i="1" s="1"/>
  <c r="D41" i="1"/>
  <c r="D43" i="1" s="1"/>
  <c r="F21" i="1"/>
  <c r="F22" i="1" s="1"/>
  <c r="R91" i="28"/>
  <c r="S79" i="28"/>
  <c r="R102" i="28"/>
  <c r="R100" i="28"/>
  <c r="R98" i="28"/>
  <c r="R94" i="28"/>
  <c r="R95" i="28"/>
  <c r="R103" i="28"/>
  <c r="R93" i="28"/>
  <c r="R101" i="28"/>
  <c r="R99" i="28"/>
  <c r="S95" i="28" l="1"/>
  <c r="S96" i="28"/>
  <c r="F23" i="1"/>
  <c r="T79" i="28"/>
  <c r="S94" i="28"/>
  <c r="S102" i="28"/>
  <c r="S84" i="28"/>
  <c r="S91" i="28"/>
  <c r="S85" i="28"/>
  <c r="S89" i="28"/>
  <c r="S93" i="28"/>
  <c r="S86" i="28"/>
  <c r="T95" i="28" l="1"/>
  <c r="T96" i="28"/>
  <c r="T94" i="28"/>
  <c r="T102" i="28"/>
  <c r="T91" i="28"/>
  <c r="T93" i="28"/>
  <c r="T84" i="28"/>
  <c r="T85" i="28"/>
  <c r="T89" i="28"/>
  <c r="T86" i="28"/>
  <c r="T82" i="28"/>
  <c r="U79" i="28"/>
  <c r="U95" i="28" l="1"/>
  <c r="U96" i="28"/>
  <c r="U93" i="28"/>
  <c r="U84" i="28"/>
  <c r="C84" i="28" s="1"/>
  <c r="U102" i="28"/>
  <c r="U94" i="28"/>
  <c r="U91" i="28"/>
  <c r="V79" i="28"/>
  <c r="U85" i="28"/>
  <c r="U89" i="28"/>
  <c r="C89" i="28" s="1"/>
  <c r="U82" i="28"/>
  <c r="U86" i="28"/>
  <c r="C86" i="28" s="1"/>
  <c r="V96" i="28" l="1"/>
  <c r="V95" i="28"/>
  <c r="V85" i="28"/>
  <c r="V93" i="28"/>
  <c r="W79" i="28"/>
  <c r="V102" i="28"/>
  <c r="V82" i="28"/>
  <c r="V91" i="28"/>
  <c r="V94" i="28"/>
  <c r="W101" i="28" l="1"/>
  <c r="W98" i="28"/>
  <c r="W96" i="28"/>
  <c r="W97" i="28"/>
  <c r="W99" i="28"/>
  <c r="W100" i="28"/>
  <c r="W95" i="28"/>
  <c r="W85" i="28"/>
  <c r="W102" i="28"/>
  <c r="W91" i="28"/>
  <c r="W82" i="28"/>
  <c r="W93" i="28"/>
  <c r="X79" i="28"/>
  <c r="W94" i="28"/>
  <c r="W103" i="28"/>
  <c r="X95" i="28" l="1"/>
  <c r="X96" i="28"/>
  <c r="X85" i="28"/>
  <c r="C85" i="28" s="1"/>
  <c r="B83" i="28" s="1"/>
  <c r="F32" i="1" s="1"/>
  <c r="X102" i="28"/>
  <c r="X94" i="28"/>
  <c r="X82" i="28"/>
  <c r="X91" i="28"/>
  <c r="Y79" i="28"/>
  <c r="X93" i="28"/>
  <c r="Y95" i="28" l="1"/>
  <c r="Y96" i="28"/>
  <c r="Y82" i="28"/>
  <c r="Y93" i="28"/>
  <c r="Y94" i="28"/>
  <c r="Y102" i="28"/>
  <c r="Z79" i="28"/>
  <c r="Y91" i="28"/>
  <c r="Z95" i="28" l="1"/>
  <c r="Z96" i="28"/>
  <c r="Z93" i="28"/>
  <c r="Z102" i="28"/>
  <c r="AA79" i="28"/>
  <c r="Z94" i="28"/>
  <c r="Z91" i="28"/>
  <c r="Z82" i="28"/>
  <c r="Y105" i="28"/>
  <c r="AA95" i="28" l="1"/>
  <c r="AA96" i="28"/>
  <c r="C82" i="28"/>
  <c r="B80" i="28" s="1"/>
  <c r="F31" i="1" s="1"/>
  <c r="Z105" i="28"/>
  <c r="AB79" i="28"/>
  <c r="AA94" i="28"/>
  <c r="AA93" i="28"/>
  <c r="AA102" i="28"/>
  <c r="AA91" i="28"/>
  <c r="AB97" i="28" l="1"/>
  <c r="C97" i="28" s="1"/>
  <c r="AB96" i="28"/>
  <c r="C96" i="28" s="1"/>
  <c r="AB102" i="28"/>
  <c r="C102" i="28" s="1"/>
  <c r="AA105" i="28"/>
  <c r="AB94" i="28"/>
  <c r="C94" i="28" s="1"/>
  <c r="AB91" i="28"/>
  <c r="C91" i="28" s="1"/>
  <c r="B90" i="28" s="1"/>
  <c r="F34" i="1" s="1"/>
  <c r="AB101" i="28"/>
  <c r="C101" i="28" s="1"/>
  <c r="AC79" i="28"/>
  <c r="AD79" i="28" s="1"/>
  <c r="AE79" i="28" s="1"/>
  <c r="AF79" i="28" s="1"/>
  <c r="AG79" i="28" s="1"/>
  <c r="AH79" i="28" s="1"/>
  <c r="AB95" i="28"/>
  <c r="C95" i="28" s="1"/>
  <c r="AB99" i="28"/>
  <c r="C99" i="28" s="1"/>
  <c r="AB98" i="28"/>
  <c r="C98" i="28" s="1"/>
  <c r="AB100" i="28"/>
  <c r="C100" i="28" s="1"/>
  <c r="AB93" i="28"/>
  <c r="C93" i="28" s="1"/>
  <c r="AB103" i="28"/>
  <c r="C103" i="28" s="1"/>
  <c r="AH94" i="28" l="1"/>
  <c r="AH95" i="28"/>
  <c r="AH82" i="28"/>
  <c r="AH91" i="28"/>
  <c r="AH85" i="28"/>
  <c r="AH84" i="28"/>
  <c r="AH100" i="28"/>
  <c r="AH101" i="28"/>
  <c r="AH98" i="28"/>
  <c r="AH96" i="28"/>
  <c r="AH99" i="28"/>
  <c r="AH102" i="28"/>
  <c r="AH97" i="28"/>
  <c r="AH93" i="28"/>
  <c r="AH89" i="28"/>
  <c r="AH103" i="28"/>
  <c r="AH86" i="28"/>
  <c r="AI79" i="28"/>
  <c r="AJ79" i="28" s="1"/>
  <c r="AK79" i="28" s="1"/>
  <c r="AL79" i="28" s="1"/>
  <c r="AM79" i="28" s="1"/>
  <c r="AB105" i="28"/>
  <c r="B92" i="28"/>
  <c r="F35" i="1" s="1"/>
  <c r="AM103" i="28" l="1"/>
  <c r="AM93" i="28"/>
  <c r="AM91" i="28"/>
  <c r="AM99" i="28"/>
  <c r="AM82" i="28"/>
  <c r="AM96" i="28"/>
  <c r="AM102" i="28"/>
  <c r="AM85" i="28"/>
  <c r="AM100" i="28"/>
  <c r="AM94" i="28"/>
  <c r="AN79" i="28"/>
  <c r="AO79" i="28" s="1"/>
  <c r="AP79" i="28" s="1"/>
  <c r="AQ79" i="28" s="1"/>
  <c r="AR79" i="28" s="1"/>
  <c r="AM97" i="28"/>
  <c r="AM89" i="28"/>
  <c r="AM95" i="28"/>
  <c r="AM101" i="28"/>
  <c r="AM86" i="28"/>
  <c r="AM98" i="28"/>
  <c r="AM84" i="28"/>
  <c r="AR102" i="28" l="1"/>
  <c r="AR101" i="28"/>
  <c r="AR88" i="28"/>
  <c r="AR100" i="28"/>
  <c r="AR91" i="28"/>
  <c r="AR89" i="28"/>
  <c r="AR84" i="28"/>
  <c r="AR99" i="28"/>
  <c r="AR95" i="28"/>
  <c r="AR103" i="28"/>
  <c r="AR97" i="28"/>
  <c r="AR85" i="28"/>
  <c r="AR98" i="28"/>
  <c r="AR86" i="28"/>
  <c r="AS79" i="28"/>
  <c r="AT79" i="28" s="1"/>
  <c r="AU79" i="28" s="1"/>
  <c r="AV79" i="28" s="1"/>
  <c r="AW79" i="28" s="1"/>
  <c r="AR82" i="28"/>
  <c r="AR96" i="28"/>
  <c r="AR93" i="28"/>
  <c r="AR94" i="28"/>
  <c r="AW95" i="28" l="1"/>
  <c r="AW89" i="28"/>
  <c r="AW97" i="28"/>
  <c r="AX79" i="28"/>
  <c r="AY79" i="28" s="1"/>
  <c r="AZ79" i="28" s="1"/>
  <c r="BA79" i="28" s="1"/>
  <c r="BB79" i="28" s="1"/>
  <c r="AW86" i="28"/>
  <c r="AW99" i="28"/>
  <c r="AW98" i="28"/>
  <c r="AW84" i="28"/>
  <c r="AW94" i="28"/>
  <c r="AW93" i="28"/>
  <c r="AW82" i="28"/>
  <c r="AW96" i="28"/>
  <c r="AW101" i="28"/>
  <c r="AW88" i="28"/>
  <c r="AW100" i="28"/>
  <c r="AW91" i="28"/>
  <c r="AW85" i="28"/>
  <c r="AW102" i="28"/>
  <c r="AW103" i="28"/>
  <c r="AR105" i="28"/>
  <c r="BB102" i="28" l="1"/>
  <c r="BB97" i="28"/>
  <c r="BB86" i="28"/>
  <c r="BB89" i="28"/>
  <c r="BB84" i="28"/>
  <c r="BB93" i="28"/>
  <c r="BB85" i="28"/>
  <c r="BB103" i="28"/>
  <c r="BB98" i="28"/>
  <c r="BB100" i="28"/>
  <c r="BC79" i="28"/>
  <c r="BD79" i="28" s="1"/>
  <c r="BE79" i="28" s="1"/>
  <c r="BF79" i="28" s="1"/>
  <c r="BG79" i="28" s="1"/>
  <c r="BB101" i="28"/>
  <c r="BB91" i="28"/>
  <c r="BB82" i="28"/>
  <c r="BB88" i="28"/>
  <c r="BB94" i="28"/>
  <c r="BB95" i="28"/>
  <c r="BB99" i="28"/>
  <c r="BB96" i="28"/>
  <c r="AW105" i="28"/>
  <c r="BB105" i="28" l="1"/>
  <c r="BG91" i="28"/>
  <c r="BG95" i="28"/>
  <c r="BG102" i="28"/>
  <c r="BG85" i="28"/>
  <c r="BG103" i="28"/>
  <c r="BG96" i="28"/>
  <c r="BG82" i="28"/>
  <c r="BG93" i="28"/>
  <c r="BG89" i="28"/>
  <c r="BG97" i="28"/>
  <c r="BG86" i="28"/>
  <c r="BH79" i="28"/>
  <c r="BI79" i="28" s="1"/>
  <c r="BJ79" i="28" s="1"/>
  <c r="BK79" i="28" s="1"/>
  <c r="BL79" i="28" s="1"/>
  <c r="BG100" i="28"/>
  <c r="BG84" i="28"/>
  <c r="BG101" i="28"/>
  <c r="BG98" i="28"/>
  <c r="BG94" i="28"/>
  <c r="BG99" i="28"/>
  <c r="BG88" i="28"/>
  <c r="BG105" i="28" l="1"/>
  <c r="BL101" i="28"/>
  <c r="BL85" i="28"/>
  <c r="BL84" i="28"/>
  <c r="BL91" i="28"/>
  <c r="BL102" i="28"/>
  <c r="BL89" i="28"/>
  <c r="BL82" i="28"/>
  <c r="BM79" i="28"/>
  <c r="BN79" i="28" s="1"/>
  <c r="BO79" i="28" s="1"/>
  <c r="BP79" i="28" s="1"/>
  <c r="BQ79" i="28" s="1"/>
  <c r="BL94" i="28"/>
  <c r="BL96" i="28"/>
  <c r="BL86" i="28"/>
  <c r="BL95" i="28"/>
  <c r="BL97" i="28"/>
  <c r="BL103" i="28"/>
  <c r="BL93" i="28"/>
  <c r="BL99" i="28"/>
  <c r="BL98" i="28"/>
  <c r="BL88" i="28"/>
  <c r="BL100" i="28"/>
  <c r="BL105" i="28" l="1"/>
  <c r="BQ98" i="28"/>
  <c r="BQ97" i="28"/>
  <c r="BQ89" i="28"/>
  <c r="BQ82" i="28"/>
  <c r="BQ95" i="28"/>
  <c r="BQ103" i="28"/>
  <c r="BQ85" i="28"/>
  <c r="BQ86" i="28"/>
  <c r="BQ101" i="28"/>
  <c r="BQ93" i="28"/>
  <c r="BQ94" i="28"/>
  <c r="BR79" i="28"/>
  <c r="BS79" i="28" s="1"/>
  <c r="BT79" i="28" s="1"/>
  <c r="BU79" i="28" s="1"/>
  <c r="BV79" i="28" s="1"/>
  <c r="BQ84" i="28"/>
  <c r="BQ96" i="28"/>
  <c r="BQ88" i="28"/>
  <c r="BQ100" i="28"/>
  <c r="BQ99" i="28"/>
  <c r="BQ102" i="28"/>
  <c r="BQ91" i="28"/>
  <c r="BV102" i="28" l="1"/>
  <c r="BV85" i="28"/>
  <c r="BV86" i="28"/>
  <c r="BV84" i="28"/>
  <c r="BV100" i="28"/>
  <c r="BV97" i="28"/>
  <c r="BV98" i="28"/>
  <c r="BV89" i="28"/>
  <c r="BV95" i="28"/>
  <c r="BW79" i="28"/>
  <c r="BX79" i="28" s="1"/>
  <c r="BY79" i="28" s="1"/>
  <c r="BZ79" i="28" s="1"/>
  <c r="CA79" i="28" s="1"/>
  <c r="BV101" i="28"/>
  <c r="BV91" i="28"/>
  <c r="BV103" i="28"/>
  <c r="BV82" i="28"/>
  <c r="BV96" i="28"/>
  <c r="BV93" i="28"/>
  <c r="BV99" i="28"/>
  <c r="BV88" i="28"/>
  <c r="BV94" i="28"/>
  <c r="BQ105" i="28"/>
  <c r="BV105" i="28" l="1"/>
  <c r="CA100" i="28"/>
  <c r="CA85" i="28"/>
  <c r="CA82" i="28"/>
  <c r="CA98" i="28"/>
  <c r="CA94" i="28"/>
  <c r="CA96" i="28"/>
  <c r="CA86" i="28"/>
  <c r="CB79" i="28"/>
  <c r="CC79" i="28" s="1"/>
  <c r="CD79" i="28" s="1"/>
  <c r="CE79" i="28" s="1"/>
  <c r="CF79" i="28" s="1"/>
  <c r="CA103" i="28"/>
  <c r="CA91" i="28"/>
  <c r="CA99" i="28"/>
  <c r="CA89" i="28"/>
  <c r="CA93" i="28"/>
  <c r="CA95" i="28"/>
  <c r="CA102" i="28"/>
  <c r="CA84" i="28"/>
  <c r="CA97" i="28"/>
  <c r="CA88" i="28"/>
  <c r="CA101" i="28"/>
  <c r="CA105" i="28" l="1"/>
  <c r="CG79" i="28"/>
  <c r="CH79" i="28" s="1"/>
  <c r="CI79" i="28" s="1"/>
  <c r="CJ79" i="28" s="1"/>
  <c r="CK79" i="28" s="1"/>
  <c r="CF102" i="28"/>
  <c r="CF86" i="28"/>
  <c r="CF84" i="28"/>
  <c r="CF100" i="28"/>
  <c r="CF99" i="28"/>
  <c r="CF101" i="28"/>
  <c r="CF85" i="28"/>
  <c r="CF95" i="28"/>
  <c r="CF93" i="28"/>
  <c r="CF97" i="28"/>
  <c r="CF96" i="28"/>
  <c r="CF94" i="28"/>
  <c r="CF98" i="28"/>
  <c r="CF91" i="28"/>
  <c r="CF89" i="28"/>
  <c r="CF88" i="28"/>
  <c r="CF103" i="28"/>
  <c r="CF82" i="28"/>
  <c r="CF105" i="28" l="1"/>
  <c r="CK103" i="28"/>
  <c r="CK85" i="28"/>
  <c r="CK84" i="28"/>
  <c r="CK93" i="28"/>
  <c r="CK94" i="28"/>
  <c r="CK99" i="28"/>
  <c r="CK86" i="28"/>
  <c r="CK96" i="28"/>
  <c r="CK88" i="28"/>
  <c r="CL79" i="28"/>
  <c r="CM79" i="28" s="1"/>
  <c r="CN79" i="28" s="1"/>
  <c r="CO79" i="28" s="1"/>
  <c r="CP79" i="28" s="1"/>
  <c r="CK89" i="28"/>
  <c r="CK100" i="28"/>
  <c r="CK98" i="28"/>
  <c r="CK82" i="28"/>
  <c r="CK102" i="28"/>
  <c r="CK97" i="28"/>
  <c r="CK101" i="28"/>
  <c r="CK91" i="28"/>
  <c r="CK95" i="28"/>
  <c r="CK105" i="28" l="1"/>
  <c r="CP102" i="28"/>
  <c r="CP85" i="28"/>
  <c r="CP89" i="28"/>
  <c r="CP84" i="28"/>
  <c r="CP100" i="28"/>
  <c r="CP93" i="28"/>
  <c r="CP86" i="28"/>
  <c r="CP82" i="28"/>
  <c r="CP101" i="28"/>
  <c r="CP91" i="28"/>
  <c r="CP103" i="28"/>
  <c r="CP98" i="28"/>
  <c r="CP94" i="28"/>
  <c r="CP96" i="28"/>
  <c r="CP95" i="28"/>
  <c r="CQ79" i="28"/>
  <c r="CR79" i="28" s="1"/>
  <c r="CS79" i="28" s="1"/>
  <c r="CT79" i="28" s="1"/>
  <c r="CU79" i="28" s="1"/>
  <c r="CP88" i="28"/>
  <c r="CP97" i="28"/>
  <c r="CP99" i="28"/>
  <c r="CU100" i="28" l="1"/>
  <c r="CU97" i="28"/>
  <c r="CU82" i="28"/>
  <c r="CU103" i="28"/>
  <c r="CU96" i="28"/>
  <c r="CU85" i="28"/>
  <c r="CU86" i="28"/>
  <c r="CU93" i="28"/>
  <c r="CU91" i="28"/>
  <c r="CU95" i="28"/>
  <c r="CU89" i="28"/>
  <c r="CU99" i="28"/>
  <c r="CU88" i="28"/>
  <c r="CU84" i="28"/>
  <c r="CU102" i="28"/>
  <c r="CU101" i="28"/>
  <c r="CV79" i="28"/>
  <c r="CW79" i="28" s="1"/>
  <c r="CX79" i="28" s="1"/>
  <c r="CY79" i="28" s="1"/>
  <c r="CZ79" i="28" s="1"/>
  <c r="CU98" i="28"/>
  <c r="CU94" i="28"/>
  <c r="CP105" i="28"/>
  <c r="CU105" i="28" l="1"/>
  <c r="DA79" i="28"/>
  <c r="DB79" i="28" s="1"/>
  <c r="DC79" i="28" s="1"/>
  <c r="DD79" i="28" s="1"/>
  <c r="DE79" i="28" s="1"/>
  <c r="CZ97" i="28"/>
  <c r="CZ99" i="28"/>
  <c r="CZ85" i="28"/>
  <c r="CZ98" i="28"/>
  <c r="CZ89" i="28"/>
  <c r="CZ94" i="28"/>
  <c r="CZ86" i="28"/>
  <c r="CZ101" i="28"/>
  <c r="CZ84" i="28"/>
  <c r="CZ96" i="28"/>
  <c r="CZ100" i="28"/>
  <c r="CZ82" i="28"/>
  <c r="CZ103" i="28"/>
  <c r="CZ93" i="28"/>
  <c r="CZ88" i="28"/>
  <c r="CZ95" i="28"/>
  <c r="CZ102" i="28"/>
  <c r="CZ91" i="28"/>
  <c r="CZ105" i="28" l="1"/>
  <c r="DE98" i="28"/>
  <c r="DE95" i="28"/>
  <c r="DE88" i="28"/>
  <c r="DE103" i="28"/>
  <c r="DE85" i="28"/>
  <c r="DE97" i="28"/>
  <c r="DE93" i="28"/>
  <c r="DE86" i="28"/>
  <c r="DE96" i="28"/>
  <c r="DF79" i="28"/>
  <c r="DG79" i="28" s="1"/>
  <c r="DH79" i="28" s="1"/>
  <c r="DI79" i="28" s="1"/>
  <c r="DJ79" i="28" s="1"/>
  <c r="DE89" i="28"/>
  <c r="DE99" i="28"/>
  <c r="DE101" i="28"/>
  <c r="DE82" i="28"/>
  <c r="DE84" i="28"/>
  <c r="DE100" i="28"/>
  <c r="DE94" i="28"/>
  <c r="DE102" i="28"/>
  <c r="DE91" i="28"/>
  <c r="DE105" i="28" l="1"/>
  <c r="DJ95" i="28"/>
  <c r="DJ86" i="28"/>
  <c r="DK79" i="28"/>
  <c r="DL79" i="28" s="1"/>
  <c r="DM79" i="28" s="1"/>
  <c r="DN79" i="28" s="1"/>
  <c r="DO79" i="28" s="1"/>
  <c r="DJ93" i="28"/>
  <c r="DJ91" i="28"/>
  <c r="DJ85" i="28"/>
  <c r="DJ103" i="28"/>
  <c r="DJ89" i="28"/>
  <c r="DJ82" i="28"/>
  <c r="DJ88" i="28"/>
  <c r="DJ98" i="28"/>
  <c r="DJ101" i="28"/>
  <c r="DJ84" i="28"/>
  <c r="DJ99" i="28"/>
  <c r="DJ102" i="28"/>
  <c r="DJ94" i="28"/>
  <c r="DJ96" i="28"/>
  <c r="DJ100" i="28"/>
  <c r="DJ97" i="28"/>
  <c r="DO96" i="28" l="1"/>
  <c r="DO85" i="28"/>
  <c r="DO102" i="28"/>
  <c r="DO88" i="28"/>
  <c r="DO100" i="28"/>
  <c r="DO86" i="28"/>
  <c r="DO89" i="28"/>
  <c r="DO103" i="28"/>
  <c r="DO95" i="28"/>
  <c r="DO82" i="28"/>
  <c r="DO91" i="28"/>
  <c r="DO84" i="28"/>
  <c r="DP79" i="28"/>
  <c r="DQ79" i="28" s="1"/>
  <c r="DR79" i="28" s="1"/>
  <c r="DS79" i="28" s="1"/>
  <c r="DT79" i="28" s="1"/>
  <c r="DO99" i="28"/>
  <c r="DO94" i="28"/>
  <c r="DO101" i="28"/>
  <c r="DO93" i="28"/>
  <c r="DO98" i="28"/>
  <c r="DO97" i="28"/>
  <c r="DJ105" i="28"/>
  <c r="DU79" i="28" l="1"/>
  <c r="DV79" i="28" s="1"/>
  <c r="DW79" i="28" s="1"/>
  <c r="DX79" i="28" s="1"/>
  <c r="DY79" i="28" s="1"/>
  <c r="DT97" i="28"/>
  <c r="DT89" i="28"/>
  <c r="DT94" i="28"/>
  <c r="DT103" i="28"/>
  <c r="DT99" i="28"/>
  <c r="DT85" i="28"/>
  <c r="DT86" i="28"/>
  <c r="DT100" i="28"/>
  <c r="DT88" i="28"/>
  <c r="DT93" i="28"/>
  <c r="DT101" i="28"/>
  <c r="DT82" i="28"/>
  <c r="DT91" i="28"/>
  <c r="DT96" i="28"/>
  <c r="DT102" i="28"/>
  <c r="DT84" i="28"/>
  <c r="DT95" i="28"/>
  <c r="DT98" i="28"/>
  <c r="DO105" i="28"/>
  <c r="DT105" i="28" l="1"/>
  <c r="DY94" i="28"/>
  <c r="DY86" i="28"/>
  <c r="DY82" i="28"/>
  <c r="DY100" i="28"/>
  <c r="DZ79" i="28"/>
  <c r="EA79" i="28" s="1"/>
  <c r="EB79" i="28" s="1"/>
  <c r="EC79" i="28" s="1"/>
  <c r="ED79" i="28" s="1"/>
  <c r="DY89" i="28"/>
  <c r="DY101" i="28"/>
  <c r="DY91" i="28"/>
  <c r="DY85" i="28"/>
  <c r="DY99" i="28"/>
  <c r="DY84" i="28"/>
  <c r="DY88" i="28"/>
  <c r="DY97" i="28"/>
  <c r="DY95" i="28"/>
  <c r="DY93" i="28"/>
  <c r="DY102" i="28"/>
  <c r="DY98" i="28"/>
  <c r="DY96" i="28"/>
  <c r="DY103" i="28"/>
  <c r="ED100" i="28" l="1"/>
  <c r="ED85" i="28"/>
  <c r="ED86" i="28"/>
  <c r="ED93" i="28"/>
  <c r="ED88" i="28"/>
  <c r="ED99" i="28"/>
  <c r="ED82" i="28"/>
  <c r="ED94" i="28"/>
  <c r="ED102" i="28"/>
  <c r="ED89" i="28"/>
  <c r="ED103" i="28"/>
  <c r="ED91" i="28"/>
  <c r="ED84" i="28"/>
  <c r="ED95" i="28"/>
  <c r="ED96" i="28"/>
  <c r="EE79" i="28"/>
  <c r="EF79" i="28" s="1"/>
  <c r="EG79" i="28" s="1"/>
  <c r="EH79" i="28" s="1"/>
  <c r="EI79" i="28" s="1"/>
  <c r="ED101" i="28"/>
  <c r="ED98" i="28"/>
  <c r="ED97" i="28"/>
  <c r="DY105" i="28"/>
  <c r="EI98" i="28" l="1"/>
  <c r="EI97" i="28"/>
  <c r="EI85" i="28"/>
  <c r="EI86" i="28"/>
  <c r="EI82" i="28"/>
  <c r="EI95" i="28"/>
  <c r="EI96" i="28"/>
  <c r="EI84" i="28"/>
  <c r="EI100" i="28"/>
  <c r="EI89" i="28"/>
  <c r="EI102" i="28"/>
  <c r="EI88" i="28"/>
  <c r="EI101" i="28"/>
  <c r="EJ79" i="28"/>
  <c r="EK79" i="28" s="1"/>
  <c r="EL79" i="28" s="1"/>
  <c r="EM79" i="28" s="1"/>
  <c r="EN79" i="28" s="1"/>
  <c r="EI91" i="28"/>
  <c r="EI94" i="28"/>
  <c r="EI93" i="28"/>
  <c r="EI99" i="28"/>
  <c r="EI103" i="28"/>
  <c r="ED105" i="28"/>
  <c r="EN102" i="28" l="1"/>
  <c r="EN100" i="28"/>
  <c r="EN86" i="28"/>
  <c r="EN97" i="28"/>
  <c r="EN95" i="28"/>
  <c r="EN93" i="28"/>
  <c r="EN85" i="28"/>
  <c r="EN82" i="28"/>
  <c r="EN101" i="28"/>
  <c r="EN103" i="28"/>
  <c r="EN89" i="28"/>
  <c r="EN94" i="28"/>
  <c r="EN96" i="28"/>
  <c r="EO79" i="28"/>
  <c r="EP79" i="28" s="1"/>
  <c r="EQ79" i="28" s="1"/>
  <c r="ER79" i="28" s="1"/>
  <c r="ES79" i="28" s="1"/>
  <c r="EN84" i="28"/>
  <c r="EN91" i="28"/>
  <c r="EN88" i="28"/>
  <c r="EN99" i="28"/>
  <c r="EN98" i="28"/>
  <c r="EI105" i="28"/>
  <c r="EN105" i="28" l="1"/>
  <c r="ES100" i="28"/>
  <c r="ES85" i="28"/>
  <c r="ES82" i="28"/>
  <c r="ES101" i="28"/>
  <c r="ES95" i="28"/>
  <c r="ES98" i="28"/>
  <c r="ES89" i="28"/>
  <c r="ES97" i="28"/>
  <c r="ES84" i="28"/>
  <c r="ES99" i="28"/>
  <c r="ES102" i="28"/>
  <c r="ES86" i="28"/>
  <c r="ES103" i="28"/>
  <c r="ES94" i="28"/>
  <c r="ES88" i="28"/>
  <c r="ES93" i="28"/>
  <c r="ET79" i="28"/>
  <c r="EU79" i="28" s="1"/>
  <c r="EV79" i="28" s="1"/>
  <c r="EW79" i="28" s="1"/>
  <c r="EX79" i="28" s="1"/>
  <c r="ES91" i="28"/>
  <c r="ES96" i="28"/>
  <c r="ES105" i="28" l="1"/>
  <c r="EX96" i="28"/>
  <c r="EX97" i="28"/>
  <c r="EX89" i="28"/>
  <c r="EX99" i="28"/>
  <c r="EX84" i="28"/>
  <c r="EX93" i="28"/>
  <c r="EX95" i="28"/>
  <c r="EX85" i="28"/>
  <c r="EX100" i="28"/>
  <c r="EX82" i="28"/>
  <c r="EY79" i="28"/>
  <c r="EZ79" i="28" s="1"/>
  <c r="FA79" i="28" s="1"/>
  <c r="FB79" i="28" s="1"/>
  <c r="FC79" i="28" s="1"/>
  <c r="EX94" i="28"/>
  <c r="EX101" i="28"/>
  <c r="EX86" i="28"/>
  <c r="EX98" i="28"/>
  <c r="EX103" i="28"/>
  <c r="EX102" i="28"/>
  <c r="EX91" i="28"/>
  <c r="EX88" i="28"/>
  <c r="FC103" i="28" l="1"/>
  <c r="FC97" i="28"/>
  <c r="FC98" i="28"/>
  <c r="FC96" i="28"/>
  <c r="FC93" i="28"/>
  <c r="FC85" i="28"/>
  <c r="FC89" i="28"/>
  <c r="FC102" i="28"/>
  <c r="FD79" i="28"/>
  <c r="FE79" i="28" s="1"/>
  <c r="FF79" i="28" s="1"/>
  <c r="FG79" i="28" s="1"/>
  <c r="FH79" i="28" s="1"/>
  <c r="FC86" i="28"/>
  <c r="FC82" i="28"/>
  <c r="FC84" i="28"/>
  <c r="FC88" i="28"/>
  <c r="FC95" i="28"/>
  <c r="FC94" i="28"/>
  <c r="FC101" i="28"/>
  <c r="FC91" i="28"/>
  <c r="FC100" i="28"/>
  <c r="FC99" i="28"/>
  <c r="EX105" i="28"/>
  <c r="FC105" i="28" l="1"/>
  <c r="FH99" i="28"/>
  <c r="FH85" i="28"/>
  <c r="FI79" i="28"/>
  <c r="FJ79" i="28" s="1"/>
  <c r="FK79" i="28" s="1"/>
  <c r="FL79" i="28" s="1"/>
  <c r="FM79" i="28" s="1"/>
  <c r="FH84" i="28"/>
  <c r="FH95" i="28"/>
  <c r="FH91" i="28"/>
  <c r="FH103" i="28"/>
  <c r="FH89" i="28"/>
  <c r="FH82" i="28"/>
  <c r="FH93" i="28"/>
  <c r="FH98" i="28"/>
  <c r="FH86" i="28"/>
  <c r="FH96" i="28"/>
  <c r="FH101" i="28"/>
  <c r="FH94" i="28"/>
  <c r="FH100" i="28"/>
  <c r="FH88" i="28"/>
  <c r="FH97" i="28"/>
  <c r="FH102" i="28"/>
  <c r="FM93" i="28" l="1"/>
  <c r="FM85" i="28"/>
  <c r="FM103" i="28"/>
  <c r="FM84" i="28"/>
  <c r="FN79" i="28"/>
  <c r="FO79" i="28" s="1"/>
  <c r="FP79" i="28" s="1"/>
  <c r="FQ79" i="28" s="1"/>
  <c r="FR79" i="28" s="1"/>
  <c r="FM97" i="28"/>
  <c r="FM102" i="28"/>
  <c r="FM89" i="28"/>
  <c r="FM98" i="28"/>
  <c r="FM91" i="28"/>
  <c r="FM101" i="28"/>
  <c r="FM86" i="28"/>
  <c r="FM82" i="28"/>
  <c r="FM99" i="28"/>
  <c r="FM96" i="28"/>
  <c r="FM94" i="28"/>
  <c r="FM88" i="28"/>
  <c r="FM95" i="28"/>
  <c r="FM100" i="28"/>
  <c r="FH105" i="28"/>
  <c r="FM105" i="28" l="1"/>
  <c r="FR98" i="28"/>
  <c r="FR102" i="28"/>
  <c r="FR96" i="28"/>
  <c r="FR93" i="28"/>
  <c r="FR88" i="28"/>
  <c r="FR95" i="28"/>
  <c r="FR85" i="28"/>
  <c r="FR86" i="28"/>
  <c r="FR94" i="28"/>
  <c r="FR100" i="28"/>
  <c r="FR101" i="28"/>
  <c r="FR97" i="28"/>
  <c r="FR99" i="28"/>
  <c r="FR89" i="28"/>
  <c r="FR91" i="28"/>
  <c r="FR82" i="28"/>
  <c r="FR103" i="28"/>
  <c r="FR84" i="28"/>
  <c r="FS79" i="28"/>
  <c r="FT79" i="28" s="1"/>
  <c r="FU79" i="28" s="1"/>
  <c r="FV79" i="28" s="1"/>
  <c r="FW79" i="28" s="1"/>
  <c r="FW103" i="28" l="1"/>
  <c r="FW85" i="28"/>
  <c r="FW101" i="28"/>
  <c r="FW94" i="28"/>
  <c r="FW89" i="28"/>
  <c r="FW97" i="28"/>
  <c r="FX79" i="28"/>
  <c r="FY79" i="28" s="1"/>
  <c r="FZ79" i="28" s="1"/>
  <c r="GA79" i="28" s="1"/>
  <c r="GB79" i="28" s="1"/>
  <c r="FW86" i="28"/>
  <c r="FW93" i="28"/>
  <c r="FW100" i="28"/>
  <c r="FW84" i="28"/>
  <c r="FW102" i="28"/>
  <c r="FW96" i="28"/>
  <c r="FW99" i="28"/>
  <c r="FW82" i="28"/>
  <c r="FW91" i="28"/>
  <c r="FW98" i="28"/>
  <c r="FW88" i="28"/>
  <c r="FW95" i="28"/>
  <c r="FR105" i="28"/>
  <c r="FW105" i="28" l="1"/>
  <c r="GB100" i="28"/>
  <c r="GB85" i="28"/>
  <c r="GB98" i="28"/>
  <c r="GB82" i="28"/>
  <c r="GC79" i="28"/>
  <c r="GD79" i="28" s="1"/>
  <c r="GE79" i="28" s="1"/>
  <c r="GF79" i="28" s="1"/>
  <c r="GG79" i="28" s="1"/>
  <c r="GB91" i="28"/>
  <c r="GB99" i="28"/>
  <c r="GB89" i="28"/>
  <c r="GB103" i="28"/>
  <c r="GB88" i="28"/>
  <c r="GB102" i="28"/>
  <c r="GB86" i="28"/>
  <c r="GB84" i="28"/>
  <c r="GB94" i="28"/>
  <c r="GB96" i="28"/>
  <c r="GB93" i="28"/>
  <c r="GB101" i="28"/>
  <c r="GB97" i="28"/>
  <c r="GB95" i="28"/>
  <c r="GG100" i="28" l="1"/>
  <c r="GG97" i="28"/>
  <c r="GG101" i="28"/>
  <c r="GG98" i="28"/>
  <c r="GG103" i="28"/>
  <c r="GG96" i="28"/>
  <c r="GG85" i="28"/>
  <c r="GG86" i="28"/>
  <c r="GG84" i="28"/>
  <c r="GG99" i="28"/>
  <c r="GG94" i="28"/>
  <c r="GG89" i="28"/>
  <c r="GG95" i="28"/>
  <c r="GH79" i="28"/>
  <c r="GI79" i="28" s="1"/>
  <c r="GJ79" i="28" s="1"/>
  <c r="GK79" i="28" s="1"/>
  <c r="GL79" i="28" s="1"/>
  <c r="GG88" i="28"/>
  <c r="GG102" i="28"/>
  <c r="GG91" i="28"/>
  <c r="GG82" i="28"/>
  <c r="GG93" i="28"/>
  <c r="GB105" i="28"/>
  <c r="GL96" i="28" l="1"/>
  <c r="GL85" i="28"/>
  <c r="GL98" i="28"/>
  <c r="GL102" i="28"/>
  <c r="GL97" i="28"/>
  <c r="GM79" i="28"/>
  <c r="GN79" i="28" s="1"/>
  <c r="GO79" i="28" s="1"/>
  <c r="GP79" i="28" s="1"/>
  <c r="GQ79" i="28" s="1"/>
  <c r="GL86" i="28"/>
  <c r="GL89" i="28"/>
  <c r="GL93" i="28"/>
  <c r="GL100" i="28"/>
  <c r="GL94" i="28"/>
  <c r="GL82" i="28"/>
  <c r="GL84" i="28"/>
  <c r="GL91" i="28"/>
  <c r="GL88" i="28"/>
  <c r="GL95" i="28"/>
  <c r="GL99" i="28"/>
  <c r="GL101" i="28"/>
  <c r="GL103" i="28"/>
  <c r="GG105" i="28"/>
  <c r="GQ99" i="28" l="1"/>
  <c r="GQ85" i="28"/>
  <c r="GR79" i="28"/>
  <c r="GS79" i="28" s="1"/>
  <c r="GT79" i="28" s="1"/>
  <c r="GU79" i="28" s="1"/>
  <c r="GV79" i="28" s="1"/>
  <c r="GQ84" i="28"/>
  <c r="GQ95" i="28"/>
  <c r="GQ91" i="28"/>
  <c r="GQ103" i="28"/>
  <c r="GQ86" i="28"/>
  <c r="GQ101" i="28"/>
  <c r="GQ88" i="28"/>
  <c r="GQ93" i="28"/>
  <c r="GQ89" i="28"/>
  <c r="GQ82" i="28"/>
  <c r="GQ100" i="28"/>
  <c r="GQ96" i="28"/>
  <c r="GQ94" i="28"/>
  <c r="GQ97" i="28"/>
  <c r="GQ98" i="28"/>
  <c r="GQ102" i="28"/>
  <c r="GL105" i="28"/>
  <c r="GQ105" i="28" l="1"/>
  <c r="GV102" i="28"/>
  <c r="GV89" i="28"/>
  <c r="GV86" i="28"/>
  <c r="GV84" i="28"/>
  <c r="GV88" i="28"/>
  <c r="GV97" i="28"/>
  <c r="GV94" i="28"/>
  <c r="GV93" i="28"/>
  <c r="GW79" i="28"/>
  <c r="GX79" i="28" s="1"/>
  <c r="GY79" i="28" s="1"/>
  <c r="GZ79" i="28" s="1"/>
  <c r="HA79" i="28" s="1"/>
  <c r="GV100" i="28"/>
  <c r="GV103" i="28"/>
  <c r="GV82" i="28"/>
  <c r="GV99" i="28"/>
  <c r="GV95" i="28"/>
  <c r="GV91" i="28"/>
  <c r="GV96" i="28"/>
  <c r="GV98" i="28"/>
  <c r="GV101" i="28"/>
  <c r="GV85" i="28"/>
  <c r="GV105" i="28" l="1"/>
  <c r="HA101" i="28"/>
  <c r="HA97" i="28"/>
  <c r="HA85" i="28"/>
  <c r="HA86" i="28"/>
  <c r="HA98" i="28"/>
  <c r="HA93" i="28"/>
  <c r="HA96" i="28"/>
  <c r="HA94" i="28"/>
  <c r="HA102" i="28"/>
  <c r="HA88" i="28"/>
  <c r="HA100" i="28"/>
  <c r="HA89" i="28"/>
  <c r="HA82" i="28"/>
  <c r="HA84" i="28"/>
  <c r="HA99" i="28"/>
  <c r="HB79" i="28"/>
  <c r="HC79" i="28" s="1"/>
  <c r="HD79" i="28" s="1"/>
  <c r="HE79" i="28" s="1"/>
  <c r="HF79" i="28" s="1"/>
  <c r="HA91" i="28"/>
  <c r="HA95" i="28"/>
  <c r="HA103" i="28"/>
  <c r="HA105" i="28" l="1"/>
  <c r="HF98" i="28"/>
  <c r="HF85" i="28"/>
  <c r="HF89" i="28"/>
  <c r="HF100" i="28"/>
  <c r="HF84" i="28"/>
  <c r="HF94" i="28"/>
  <c r="HF95" i="28"/>
  <c r="HF82" i="28"/>
  <c r="HF99" i="28"/>
  <c r="HF101" i="28"/>
  <c r="HF86" i="28"/>
  <c r="HF102" i="28"/>
  <c r="HF93" i="28"/>
  <c r="HF103" i="28"/>
  <c r="HF96" i="28"/>
  <c r="HF88" i="28"/>
  <c r="HF91" i="28"/>
  <c r="HG79" i="28"/>
  <c r="HH79" i="28" s="1"/>
  <c r="HI79" i="28" s="1"/>
  <c r="HJ79" i="28" s="1"/>
  <c r="HK79" i="28" s="1"/>
  <c r="HF97" i="28"/>
  <c r="HK94" i="28" l="1"/>
  <c r="HK85" i="28"/>
  <c r="HK102" i="28"/>
  <c r="HK84" i="28"/>
  <c r="HK101" i="28"/>
  <c r="HK95" i="28"/>
  <c r="HK89" i="28"/>
  <c r="HK86" i="28"/>
  <c r="HK98" i="28"/>
  <c r="HK97" i="28"/>
  <c r="HK99" i="28"/>
  <c r="HK82" i="28"/>
  <c r="HK88" i="28"/>
  <c r="HL79" i="28"/>
  <c r="HM79" i="28" s="1"/>
  <c r="HN79" i="28" s="1"/>
  <c r="HO79" i="28" s="1"/>
  <c r="HP79" i="28" s="1"/>
  <c r="HK103" i="28"/>
  <c r="HK93" i="28"/>
  <c r="HK91" i="28"/>
  <c r="HK96" i="28"/>
  <c r="HK100" i="28"/>
  <c r="HF105" i="28"/>
  <c r="HP102" i="28" l="1"/>
  <c r="HP103" i="28"/>
  <c r="HP86" i="28"/>
  <c r="HP96" i="28"/>
  <c r="HP91" i="28"/>
  <c r="HQ79" i="28"/>
  <c r="HR79" i="28" s="1"/>
  <c r="HS79" i="28" s="1"/>
  <c r="HT79" i="28" s="1"/>
  <c r="HU79" i="28" s="1"/>
  <c r="HP85" i="28"/>
  <c r="HP93" i="28"/>
  <c r="HP100" i="28"/>
  <c r="HP98" i="28"/>
  <c r="HP89" i="28"/>
  <c r="HP84" i="28"/>
  <c r="HP88" i="28"/>
  <c r="HP97" i="28"/>
  <c r="HP82" i="28"/>
  <c r="HP101" i="28"/>
  <c r="HP95" i="28"/>
  <c r="HP99" i="28"/>
  <c r="HP94" i="28"/>
  <c r="HK105" i="28"/>
  <c r="HP105" i="28" l="1"/>
  <c r="HU94" i="28"/>
  <c r="HU85" i="28"/>
  <c r="HU95" i="28"/>
  <c r="HU88" i="28"/>
  <c r="HU91" i="28"/>
  <c r="HU103" i="28"/>
  <c r="HU86" i="28"/>
  <c r="HU84" i="28"/>
  <c r="HU82" i="28"/>
  <c r="HU101" i="28"/>
  <c r="HU98" i="28"/>
  <c r="HU89" i="28"/>
  <c r="HU93" i="28"/>
  <c r="HU102" i="28"/>
  <c r="HV79" i="28"/>
  <c r="HW79" i="28" s="1"/>
  <c r="HX79" i="28" s="1"/>
  <c r="HY79" i="28" s="1"/>
  <c r="HZ79" i="28" s="1"/>
  <c r="HU97" i="28"/>
  <c r="HU100" i="28"/>
  <c r="HU99" i="28"/>
  <c r="HU96" i="28"/>
  <c r="HZ94" i="28" l="1"/>
  <c r="HZ85" i="28"/>
  <c r="HZ98" i="28"/>
  <c r="HZ97" i="28"/>
  <c r="HZ86" i="28"/>
  <c r="HZ99" i="28"/>
  <c r="HZ100" i="28"/>
  <c r="HZ89" i="28"/>
  <c r="HZ91" i="28"/>
  <c r="HZ93" i="28"/>
  <c r="HZ82" i="28"/>
  <c r="IA79" i="28"/>
  <c r="IB79" i="28" s="1"/>
  <c r="IC79" i="28" s="1"/>
  <c r="ID79" i="28" s="1"/>
  <c r="IE79" i="28" s="1"/>
  <c r="HZ102" i="28"/>
  <c r="HZ84" i="28"/>
  <c r="HZ95" i="28"/>
  <c r="HZ96" i="28"/>
  <c r="HZ88" i="28"/>
  <c r="HZ101" i="28"/>
  <c r="HZ103" i="28"/>
  <c r="HU105" i="28"/>
  <c r="IE103" i="28" l="1"/>
  <c r="IE97" i="28"/>
  <c r="IE86" i="28"/>
  <c r="IE82" i="28"/>
  <c r="IE100" i="28"/>
  <c r="IF79" i="28"/>
  <c r="IG79" i="28" s="1"/>
  <c r="IH79" i="28" s="1"/>
  <c r="II79" i="28" s="1"/>
  <c r="IJ79" i="28" s="1"/>
  <c r="IE85" i="28"/>
  <c r="IE89" i="28"/>
  <c r="IE98" i="28"/>
  <c r="IE99" i="28"/>
  <c r="IE93" i="28"/>
  <c r="IE84" i="28"/>
  <c r="IE91" i="28"/>
  <c r="IE101" i="28"/>
  <c r="IE95" i="28"/>
  <c r="IE88" i="28"/>
  <c r="IE102" i="28"/>
  <c r="IE96" i="28"/>
  <c r="IE94" i="28"/>
  <c r="HZ105" i="28"/>
  <c r="IJ96" i="28" l="1"/>
  <c r="IJ85" i="28"/>
  <c r="IJ99" i="28"/>
  <c r="IJ102" i="28"/>
  <c r="IJ88" i="28"/>
  <c r="IJ91" i="28"/>
  <c r="IK79" i="28"/>
  <c r="IL79" i="28" s="1"/>
  <c r="IM79" i="28" s="1"/>
  <c r="IN79" i="28" s="1"/>
  <c r="IO79" i="28" s="1"/>
  <c r="IJ89" i="28"/>
  <c r="IJ86" i="28"/>
  <c r="IJ82" i="28"/>
  <c r="IJ98" i="28"/>
  <c r="IJ84" i="28"/>
  <c r="IJ97" i="28"/>
  <c r="IJ93" i="28"/>
  <c r="IJ101" i="28"/>
  <c r="IJ103" i="28"/>
  <c r="IJ100" i="28"/>
  <c r="IJ95" i="28"/>
  <c r="IJ94" i="28"/>
  <c r="IE105" i="28"/>
  <c r="IO99" i="28" l="1"/>
  <c r="IO89" i="28"/>
  <c r="IO101" i="28"/>
  <c r="IO91" i="28"/>
  <c r="IO100" i="28"/>
  <c r="IO102" i="28"/>
  <c r="IO86" i="28"/>
  <c r="IO82" i="28"/>
  <c r="IO94" i="28"/>
  <c r="IO97" i="28"/>
  <c r="IO84" i="28"/>
  <c r="IO88" i="28"/>
  <c r="IO93" i="28"/>
  <c r="IO98" i="28"/>
  <c r="IO103" i="28"/>
  <c r="IP79" i="28"/>
  <c r="IQ79" i="28" s="1"/>
  <c r="IR79" i="28" s="1"/>
  <c r="IS79" i="28" s="1"/>
  <c r="IT79" i="28" s="1"/>
  <c r="IO96" i="28"/>
  <c r="IO95" i="28"/>
  <c r="IO85" i="28"/>
  <c r="IJ105" i="28"/>
  <c r="IT100" i="28" l="1"/>
  <c r="IT102" i="28"/>
  <c r="IT89" i="28"/>
  <c r="IT86" i="28"/>
  <c r="IT82" i="28"/>
  <c r="IT101" i="28"/>
  <c r="IT85" i="28"/>
  <c r="IT84" i="28"/>
  <c r="IT95" i="28"/>
  <c r="IT96" i="28"/>
  <c r="IT99" i="28"/>
  <c r="IT91" i="28"/>
  <c r="IT94" i="28"/>
  <c r="IT88" i="28"/>
  <c r="IT97" i="28"/>
  <c r="IT103" i="28"/>
  <c r="IU79" i="28"/>
  <c r="IV79" i="28" s="1"/>
  <c r="IW79" i="28" s="1"/>
  <c r="IX79" i="28" s="1"/>
  <c r="IY79" i="28" s="1"/>
  <c r="IT98" i="28"/>
  <c r="IT93" i="28"/>
  <c r="IO105" i="28"/>
  <c r="IT105" i="28" l="1"/>
  <c r="IY94" i="28"/>
  <c r="IY103" i="28"/>
  <c r="IY95" i="28"/>
  <c r="IY100" i="28"/>
  <c r="IY96" i="28"/>
  <c r="IZ79" i="28"/>
  <c r="JA79" i="28" s="1"/>
  <c r="JB79" i="28" s="1"/>
  <c r="JC79" i="28" s="1"/>
  <c r="JD79" i="28" s="1"/>
  <c r="IY85" i="28"/>
  <c r="IY89" i="28"/>
  <c r="IY101" i="28"/>
  <c r="IY99" i="28"/>
  <c r="IY93" i="28"/>
  <c r="IY86" i="28"/>
  <c r="IY84" i="28"/>
  <c r="IY82" i="28"/>
  <c r="IY91" i="28"/>
  <c r="IY98" i="28"/>
  <c r="IY97" i="28"/>
  <c r="IY88" i="28"/>
  <c r="IY102" i="28"/>
  <c r="IY105" i="28" l="1"/>
  <c r="JD99" i="28"/>
  <c r="JD85" i="28"/>
  <c r="JE79" i="28"/>
  <c r="JF79" i="28" s="1"/>
  <c r="JG79" i="28" s="1"/>
  <c r="JH79" i="28" s="1"/>
  <c r="JI79" i="28" s="1"/>
  <c r="JD93" i="28"/>
  <c r="JD103" i="28"/>
  <c r="JD86" i="28"/>
  <c r="JD97" i="28"/>
  <c r="JD102" i="28"/>
  <c r="JD98" i="28"/>
  <c r="JD89" i="28"/>
  <c r="JD95" i="28"/>
  <c r="JD84" i="28"/>
  <c r="JD101" i="28"/>
  <c r="JD96" i="28"/>
  <c r="JD82" i="28"/>
  <c r="JD91" i="28"/>
  <c r="JD88" i="28"/>
  <c r="JD94" i="28"/>
  <c r="JD100" i="28"/>
  <c r="JD105" i="28" l="1"/>
  <c r="JI101" i="28"/>
  <c r="JI85" i="28"/>
  <c r="JI95" i="28"/>
  <c r="JI84" i="28"/>
  <c r="JI100" i="28"/>
  <c r="JI93" i="28"/>
  <c r="JI89" i="28"/>
  <c r="JI86" i="28"/>
  <c r="JI103" i="28"/>
  <c r="JI99" i="28"/>
  <c r="JI102" i="28"/>
  <c r="JI82" i="28"/>
  <c r="JI88" i="28"/>
  <c r="JI94" i="28"/>
  <c r="JI96" i="28"/>
  <c r="JI97" i="28"/>
  <c r="JJ79" i="28"/>
  <c r="JK79" i="28" s="1"/>
  <c r="JL79" i="28" s="1"/>
  <c r="JM79" i="28" s="1"/>
  <c r="JN79" i="28" s="1"/>
  <c r="JI98" i="28"/>
  <c r="JI91" i="28"/>
  <c r="JI105" i="28" l="1"/>
  <c r="JN99" i="28"/>
  <c r="JN98" i="28"/>
  <c r="JN89" i="28"/>
  <c r="JN95" i="28"/>
  <c r="JO79" i="28"/>
  <c r="JP79" i="28" s="1"/>
  <c r="JQ79" i="28" s="1"/>
  <c r="JR79" i="28" s="1"/>
  <c r="JS79" i="28" s="1"/>
  <c r="JN94" i="28"/>
  <c r="JN85" i="28"/>
  <c r="JN82" i="28"/>
  <c r="JN88" i="28"/>
  <c r="JN101" i="28"/>
  <c r="JN86" i="28"/>
  <c r="JN93" i="28"/>
  <c r="JN103" i="28"/>
  <c r="JN100" i="28"/>
  <c r="JN97" i="28"/>
  <c r="JN84" i="28"/>
  <c r="JN91" i="28"/>
  <c r="JN102" i="28"/>
  <c r="JN96" i="28"/>
  <c r="JT79" i="28" l="1"/>
  <c r="JU79" i="28" s="1"/>
  <c r="JV79" i="28" s="1"/>
  <c r="JW79" i="28" s="1"/>
  <c r="JX79" i="28" s="1"/>
  <c r="JS85" i="28"/>
  <c r="JS84" i="28"/>
  <c r="JS88" i="28"/>
  <c r="JS95" i="28"/>
  <c r="JS93" i="28"/>
  <c r="JS86" i="28"/>
  <c r="JS82" i="28"/>
  <c r="JS102" i="28"/>
  <c r="JS100" i="28"/>
  <c r="JS89" i="28"/>
  <c r="JS97" i="28"/>
  <c r="JS96" i="28"/>
  <c r="JS101" i="28"/>
  <c r="JS103" i="28"/>
  <c r="JS94" i="28"/>
  <c r="JS98" i="28"/>
  <c r="JS91" i="28"/>
  <c r="JS99" i="28"/>
  <c r="JN105" i="28"/>
  <c r="JS105" i="28" l="1"/>
  <c r="JX102" i="28"/>
  <c r="JX86" i="28"/>
  <c r="JX98" i="28"/>
  <c r="JX89" i="28"/>
  <c r="JX95" i="28"/>
  <c r="JX103" i="28"/>
  <c r="JX84" i="28"/>
  <c r="JX97" i="28"/>
  <c r="JX94" i="28"/>
  <c r="JY79" i="28"/>
  <c r="JZ79" i="28" s="1"/>
  <c r="KA79" i="28" s="1"/>
  <c r="KB79" i="28" s="1"/>
  <c r="KC79" i="28" s="1"/>
  <c r="JX82" i="28"/>
  <c r="JX91" i="28"/>
  <c r="JX100" i="28"/>
  <c r="JX101" i="28"/>
  <c r="JX88" i="28"/>
  <c r="JX96" i="28"/>
  <c r="JX99" i="28"/>
  <c r="JX93" i="28"/>
  <c r="JX85" i="28"/>
  <c r="JX105" i="28" l="1"/>
  <c r="KC98" i="28"/>
  <c r="KC85" i="28"/>
  <c r="KC95" i="28"/>
  <c r="KC99" i="28"/>
  <c r="KC102" i="28"/>
  <c r="KC96" i="28"/>
  <c r="KC89" i="28"/>
  <c r="KC84" i="28"/>
  <c r="KC103" i="28"/>
  <c r="KC94" i="28"/>
  <c r="KC86" i="28"/>
  <c r="KC100" i="28"/>
  <c r="KC101" i="28"/>
  <c r="KD79" i="28"/>
  <c r="KE79" i="28" s="1"/>
  <c r="KF79" i="28" s="1"/>
  <c r="KG79" i="28" s="1"/>
  <c r="KH79" i="28" s="1"/>
  <c r="KC91" i="28"/>
  <c r="KC97" i="28"/>
  <c r="KC82" i="28"/>
  <c r="KC88" i="28"/>
  <c r="KC93" i="28"/>
  <c r="KI79" i="28" l="1"/>
  <c r="KJ79" i="28" s="1"/>
  <c r="KK79" i="28" s="1"/>
  <c r="KL79" i="28" s="1"/>
  <c r="KM79" i="28" s="1"/>
  <c r="KH85" i="28"/>
  <c r="KH82" i="28"/>
  <c r="KH98" i="28"/>
  <c r="KH95" i="28"/>
  <c r="KH96" i="28"/>
  <c r="KH86" i="28"/>
  <c r="KH97" i="28"/>
  <c r="KH88" i="28"/>
  <c r="KH99" i="28"/>
  <c r="KH89" i="28"/>
  <c r="KH101" i="28"/>
  <c r="KH93" i="28"/>
  <c r="KH102" i="28"/>
  <c r="KH100" i="28"/>
  <c r="KH84" i="28"/>
  <c r="KH91" i="28"/>
  <c r="KH94" i="28"/>
  <c r="KH103" i="28"/>
  <c r="KC105" i="28"/>
  <c r="KH105" i="28" l="1"/>
  <c r="KM93" i="28"/>
  <c r="KM85" i="28"/>
  <c r="KN79" i="28"/>
  <c r="KO79" i="28" s="1"/>
  <c r="KP79" i="28" s="1"/>
  <c r="KQ79" i="28" s="1"/>
  <c r="KR79" i="28" s="1"/>
  <c r="KM100" i="28"/>
  <c r="KM102" i="28"/>
  <c r="KM103" i="28"/>
  <c r="KM89" i="28"/>
  <c r="KM82" i="28"/>
  <c r="KM99" i="28"/>
  <c r="KM98" i="28"/>
  <c r="KM86" i="28"/>
  <c r="KM84" i="28"/>
  <c r="KM91" i="28"/>
  <c r="KM96" i="28"/>
  <c r="KM101" i="28"/>
  <c r="KM95" i="28"/>
  <c r="KM94" i="28"/>
  <c r="KM88" i="28"/>
  <c r="KM97" i="28"/>
  <c r="KR94" i="28" l="1"/>
  <c r="KR85" i="28"/>
  <c r="KR86" i="28"/>
  <c r="KR82" i="28"/>
  <c r="KR99" i="28"/>
  <c r="KR96" i="28"/>
  <c r="KR95" i="28"/>
  <c r="KR98" i="28"/>
  <c r="KR102" i="28"/>
  <c r="KR89" i="28"/>
  <c r="KR84" i="28"/>
  <c r="KR101" i="28"/>
  <c r="KR88" i="28"/>
  <c r="KS79" i="28"/>
  <c r="KT79" i="28" s="1"/>
  <c r="KU79" i="28" s="1"/>
  <c r="KV79" i="28" s="1"/>
  <c r="KW79" i="28" s="1"/>
  <c r="KR103" i="28"/>
  <c r="KR91" i="28"/>
  <c r="KR93" i="28"/>
  <c r="KR100" i="28"/>
  <c r="KR97" i="28"/>
  <c r="KM105" i="28"/>
  <c r="KW100" i="28" l="1"/>
  <c r="KW97" i="28"/>
  <c r="KW89" i="28"/>
  <c r="KW102" i="28"/>
  <c r="KX79" i="28"/>
  <c r="KY79" i="28" s="1"/>
  <c r="KZ79" i="28" s="1"/>
  <c r="LA79" i="28" s="1"/>
  <c r="LB79" i="28" s="1"/>
  <c r="KW96" i="28"/>
  <c r="KW85" i="28"/>
  <c r="KW103" i="28"/>
  <c r="KW94" i="28"/>
  <c r="KW86" i="28"/>
  <c r="KW84" i="28"/>
  <c r="KW88" i="28"/>
  <c r="KW95" i="28"/>
  <c r="KW93" i="28"/>
  <c r="KW91" i="28"/>
  <c r="KW98" i="28"/>
  <c r="KW99" i="28"/>
  <c r="KW82" i="28"/>
  <c r="KW101" i="28"/>
  <c r="KR105" i="28"/>
  <c r="LC79" i="28" l="1"/>
  <c r="LD79" i="28" s="1"/>
  <c r="LE79" i="28" s="1"/>
  <c r="LF79" i="28" s="1"/>
  <c r="LG79" i="28" s="1"/>
  <c r="LB85" i="28"/>
  <c r="LB86" i="28"/>
  <c r="LB82" i="28"/>
  <c r="LB94" i="28"/>
  <c r="LB93" i="28"/>
  <c r="LB89" i="28"/>
  <c r="LB84" i="28"/>
  <c r="LB88" i="28"/>
  <c r="LB95" i="28"/>
  <c r="LB99" i="28"/>
  <c r="LB98" i="28"/>
  <c r="LB96" i="28"/>
  <c r="LB91" i="28"/>
  <c r="LB100" i="28"/>
  <c r="LB103" i="28"/>
  <c r="LB102" i="28"/>
  <c r="LB97" i="28"/>
  <c r="LB101" i="28"/>
  <c r="KW105" i="28"/>
  <c r="LB105" i="28" l="1"/>
  <c r="LG94" i="28"/>
  <c r="LG85" i="28"/>
  <c r="LG89" i="28"/>
  <c r="LG82" i="28"/>
  <c r="LG101" i="28"/>
  <c r="LG103" i="28"/>
  <c r="LG86" i="28"/>
  <c r="LG98" i="28"/>
  <c r="LG100" i="28"/>
  <c r="LG96" i="28"/>
  <c r="LH79" i="28"/>
  <c r="LI79" i="28" s="1"/>
  <c r="LJ79" i="28" s="1"/>
  <c r="LK79" i="28" s="1"/>
  <c r="LL79" i="28" s="1"/>
  <c r="LG97" i="28"/>
  <c r="LG99" i="28"/>
  <c r="LG88" i="28"/>
  <c r="LG93" i="28"/>
  <c r="LG84" i="28"/>
  <c r="LG91" i="28"/>
  <c r="LG95" i="28"/>
  <c r="LG102" i="28"/>
  <c r="LG105" i="28" l="1"/>
  <c r="LL96" i="28"/>
  <c r="LL85" i="28"/>
  <c r="LL86" i="28"/>
  <c r="LL99" i="28"/>
  <c r="LL101" i="28"/>
  <c r="LL98" i="28"/>
  <c r="LL89" i="28"/>
  <c r="LL82" i="28"/>
  <c r="LL94" i="28"/>
  <c r="LL102" i="28"/>
  <c r="LL84" i="28"/>
  <c r="LL97" i="28"/>
  <c r="LL91" i="28"/>
  <c r="LM79" i="28"/>
  <c r="LN79" i="28" s="1"/>
  <c r="LO79" i="28" s="1"/>
  <c r="LP79" i="28" s="1"/>
  <c r="LQ79" i="28" s="1"/>
  <c r="LL103" i="28"/>
  <c r="LL88" i="28"/>
  <c r="LL93" i="28"/>
  <c r="LL100" i="28"/>
  <c r="LL95" i="28"/>
  <c r="LQ94" i="28" l="1"/>
  <c r="LQ85" i="28"/>
  <c r="LQ86" i="28"/>
  <c r="LQ84" i="28"/>
  <c r="LQ96" i="28"/>
  <c r="LQ102" i="28"/>
  <c r="LQ101" i="28"/>
  <c r="LR79" i="28"/>
  <c r="LS79" i="28" s="1"/>
  <c r="LT79" i="28" s="1"/>
  <c r="LU79" i="28" s="1"/>
  <c r="LV79" i="28" s="1"/>
  <c r="LQ82" i="28"/>
  <c r="LQ91" i="28"/>
  <c r="LQ95" i="28"/>
  <c r="LQ89" i="28"/>
  <c r="LQ99" i="28"/>
  <c r="LQ97" i="28"/>
  <c r="LQ103" i="28"/>
  <c r="LQ93" i="28"/>
  <c r="LQ98" i="28"/>
  <c r="LQ88" i="28"/>
  <c r="LQ100" i="28"/>
  <c r="LL105" i="28"/>
  <c r="LV98" i="28" l="1"/>
  <c r="LV102" i="28"/>
  <c r="LV97" i="28"/>
  <c r="LV101" i="28"/>
  <c r="LV100" i="28"/>
  <c r="LV103" i="28"/>
  <c r="LV85" i="28"/>
  <c r="LV82" i="28"/>
  <c r="LV84" i="28"/>
  <c r="LV91" i="28"/>
  <c r="LW79" i="28"/>
  <c r="LX79" i="28" s="1"/>
  <c r="LY79" i="28" s="1"/>
  <c r="LZ79" i="28" s="1"/>
  <c r="MA79" i="28" s="1"/>
  <c r="LV89" i="28"/>
  <c r="LV86" i="28"/>
  <c r="LV88" i="28"/>
  <c r="LV96" i="28"/>
  <c r="LV99" i="28"/>
  <c r="LV93" i="28"/>
  <c r="LV95" i="28"/>
  <c r="LV94" i="28"/>
  <c r="LQ105" i="28"/>
  <c r="LV105" i="28" l="1"/>
  <c r="MA94" i="28"/>
  <c r="MA85" i="28"/>
  <c r="MA93" i="28"/>
  <c r="MA84" i="28"/>
  <c r="MB79" i="28"/>
  <c r="MC79" i="28" s="1"/>
  <c r="MD79" i="28" s="1"/>
  <c r="ME79" i="28" s="1"/>
  <c r="MF79" i="28" s="1"/>
  <c r="MA99" i="28"/>
  <c r="MA89" i="28"/>
  <c r="MA96" i="28"/>
  <c r="MA88" i="28"/>
  <c r="MA102" i="28"/>
  <c r="MA86" i="28"/>
  <c r="MA103" i="28"/>
  <c r="MA91" i="28"/>
  <c r="MA82" i="28"/>
  <c r="MA100" i="28"/>
  <c r="MA98" i="28"/>
  <c r="MA95" i="28"/>
  <c r="MA97" i="28"/>
  <c r="MA101" i="28"/>
  <c r="MA105" i="28" l="1"/>
  <c r="MF93" i="28"/>
  <c r="MF89" i="28"/>
  <c r="MF95" i="28"/>
  <c r="MF101" i="28"/>
  <c r="MF91" i="28"/>
  <c r="MF94" i="28"/>
  <c r="MF85" i="28"/>
  <c r="MF96" i="28"/>
  <c r="MF84" i="28"/>
  <c r="MF97" i="28"/>
  <c r="MF100" i="28"/>
  <c r="MF86" i="28"/>
  <c r="MF102" i="28"/>
  <c r="MG79" i="28"/>
  <c r="MH79" i="28" s="1"/>
  <c r="MI79" i="28" s="1"/>
  <c r="MJ79" i="28" s="1"/>
  <c r="MK79" i="28" s="1"/>
  <c r="MF82" i="28"/>
  <c r="MF99" i="28"/>
  <c r="MF98" i="28"/>
  <c r="MF88" i="28"/>
  <c r="MF103" i="28"/>
  <c r="MF105" i="28" l="1"/>
  <c r="MK98" i="28"/>
  <c r="MK85" i="28"/>
  <c r="MK94" i="28"/>
  <c r="MK91" i="28"/>
  <c r="MK103" i="28"/>
  <c r="MK89" i="28"/>
  <c r="MK84" i="28"/>
  <c r="MK96" i="28"/>
  <c r="MK102" i="28"/>
  <c r="ML79" i="28"/>
  <c r="MM79" i="28" s="1"/>
  <c r="MN79" i="28" s="1"/>
  <c r="MO79" i="28" s="1"/>
  <c r="MP79" i="28" s="1"/>
  <c r="MK86" i="28"/>
  <c r="MK101" i="28"/>
  <c r="MK88" i="28"/>
  <c r="MK99" i="28"/>
  <c r="MK93" i="28"/>
  <c r="MK95" i="28"/>
  <c r="MK82" i="28"/>
  <c r="MK97" i="28"/>
  <c r="MK100" i="28"/>
  <c r="MP101" i="28" l="1"/>
  <c r="MP85" i="28"/>
  <c r="MP94" i="28"/>
  <c r="MP93" i="28"/>
  <c r="MP88" i="28"/>
  <c r="MP95" i="28"/>
  <c r="MP97" i="28"/>
  <c r="MP86" i="28"/>
  <c r="MP102" i="28"/>
  <c r="MP98" i="28"/>
  <c r="MP89" i="28"/>
  <c r="MP103" i="28"/>
  <c r="MP82" i="28"/>
  <c r="MP91" i="28"/>
  <c r="MQ79" i="28"/>
  <c r="MR79" i="28" s="1"/>
  <c r="MS79" i="28" s="1"/>
  <c r="MT79" i="28" s="1"/>
  <c r="MU79" i="28" s="1"/>
  <c r="MP84" i="28"/>
  <c r="MP96" i="28"/>
  <c r="MP99" i="28"/>
  <c r="MP100" i="28"/>
  <c r="MK105" i="28"/>
  <c r="MU102" i="28" l="1"/>
  <c r="MU103" i="28"/>
  <c r="MU99" i="28"/>
  <c r="MU100" i="28"/>
  <c r="MV79" i="28"/>
  <c r="MW79" i="28" s="1"/>
  <c r="MX79" i="28" s="1"/>
  <c r="MY79" i="28" s="1"/>
  <c r="MZ79" i="28" s="1"/>
  <c r="MU85" i="28"/>
  <c r="MU89" i="28"/>
  <c r="MU93" i="28"/>
  <c r="MU97" i="28"/>
  <c r="MU86" i="28"/>
  <c r="MU101" i="28"/>
  <c r="MU91" i="28"/>
  <c r="MU95" i="28"/>
  <c r="MU84" i="28"/>
  <c r="MU82" i="28"/>
  <c r="MU98" i="28"/>
  <c r="MU88" i="28"/>
  <c r="MU96" i="28"/>
  <c r="MU94" i="28"/>
  <c r="MP105" i="28"/>
  <c r="MU105" i="28" l="1"/>
  <c r="MZ102" i="28"/>
  <c r="MZ86" i="28"/>
  <c r="MZ82" i="28"/>
  <c r="MZ93" i="28"/>
  <c r="MZ95" i="28"/>
  <c r="MZ85" i="28"/>
  <c r="MZ99" i="28"/>
  <c r="MZ89" i="28"/>
  <c r="MZ88" i="28"/>
  <c r="MZ100" i="28"/>
  <c r="MZ103" i="28"/>
  <c r="MZ84" i="28"/>
  <c r="MZ96" i="28"/>
  <c r="NA79" i="28"/>
  <c r="NB79" i="28" s="1"/>
  <c r="NC79" i="28" s="1"/>
  <c r="ND79" i="28" s="1"/>
  <c r="NE79" i="28" s="1"/>
  <c r="MZ97" i="28"/>
  <c r="MZ94" i="28"/>
  <c r="MZ91" i="28"/>
  <c r="MZ101" i="28"/>
  <c r="MZ98" i="28"/>
  <c r="NE97" i="28" l="1"/>
  <c r="NE85" i="28"/>
  <c r="NE89" i="28"/>
  <c r="NE99" i="28"/>
  <c r="NE93" i="28"/>
  <c r="NE94" i="28"/>
  <c r="NE86" i="28"/>
  <c r="NE82" i="28"/>
  <c r="NE88" i="28"/>
  <c r="NE98" i="28"/>
  <c r="NE84" i="28"/>
  <c r="NE101" i="28"/>
  <c r="NE102" i="28"/>
  <c r="NE96" i="28"/>
  <c r="NE100" i="28"/>
  <c r="NF79" i="28"/>
  <c r="NG79" i="28" s="1"/>
  <c r="NH79" i="28" s="1"/>
  <c r="NI79" i="28" s="1"/>
  <c r="NJ79" i="28" s="1"/>
  <c r="NE91" i="28"/>
  <c r="NE103" i="28"/>
  <c r="NE95" i="28"/>
  <c r="MZ105" i="28"/>
  <c r="NJ103" i="28" l="1"/>
  <c r="NJ85" i="28"/>
  <c r="NJ97" i="28"/>
  <c r="NJ94" i="28"/>
  <c r="NJ96" i="28"/>
  <c r="NK79" i="28"/>
  <c r="NL79" i="28" s="1"/>
  <c r="NM79" i="28" s="1"/>
  <c r="NN79" i="28" s="1"/>
  <c r="NO79" i="28" s="1"/>
  <c r="NJ89" i="28"/>
  <c r="NJ86" i="28"/>
  <c r="NJ100" i="28"/>
  <c r="NJ95" i="28"/>
  <c r="NJ98" i="28"/>
  <c r="NJ84" i="28"/>
  <c r="NJ93" i="28"/>
  <c r="NJ91" i="28"/>
  <c r="NJ99" i="28"/>
  <c r="NJ82" i="28"/>
  <c r="NJ102" i="28"/>
  <c r="NJ88" i="28"/>
  <c r="NJ101" i="28"/>
  <c r="NE105" i="28"/>
  <c r="NJ105" i="28" l="1"/>
  <c r="NO100" i="28"/>
  <c r="NO85" i="28"/>
  <c r="NO97" i="28"/>
  <c r="NO93" i="28"/>
  <c r="NO88" i="28"/>
  <c r="NO95" i="28"/>
  <c r="NO89" i="28"/>
  <c r="NO82" i="28"/>
  <c r="NO101" i="28"/>
  <c r="NO96" i="28"/>
  <c r="NO102" i="28"/>
  <c r="NO86" i="28"/>
  <c r="NO103" i="28"/>
  <c r="NO94" i="28"/>
  <c r="NP79" i="28"/>
  <c r="NQ79" i="28" s="1"/>
  <c r="NR79" i="28" s="1"/>
  <c r="NS79" i="28" s="1"/>
  <c r="NT79" i="28" s="1"/>
  <c r="NO84" i="28"/>
  <c r="NO91" i="28"/>
  <c r="NO99" i="28"/>
  <c r="NO98" i="28"/>
  <c r="NO105" i="28" l="1"/>
  <c r="NT93" i="28"/>
  <c r="NT89" i="28"/>
  <c r="NT100" i="28"/>
  <c r="NT86" i="28"/>
  <c r="NT82" i="28"/>
  <c r="NT94" i="28"/>
  <c r="NT103" i="28"/>
  <c r="NT95" i="28"/>
  <c r="NT84" i="28"/>
  <c r="NT96" i="28"/>
  <c r="NT97" i="28"/>
  <c r="NT99" i="28"/>
  <c r="NT88" i="28"/>
  <c r="NU79" i="28"/>
  <c r="NV79" i="28" s="1"/>
  <c r="NW79" i="28" s="1"/>
  <c r="NX79" i="28" s="1"/>
  <c r="NY79" i="28" s="1"/>
  <c r="NT102" i="28"/>
  <c r="NT101" i="28"/>
  <c r="NT85" i="28"/>
  <c r="NT91" i="28"/>
  <c r="NT98" i="28"/>
  <c r="NY93" i="28" l="1"/>
  <c r="NY85" i="28"/>
  <c r="NY82" i="28"/>
  <c r="NY94" i="28"/>
  <c r="NY102" i="28"/>
  <c r="NY103" i="28"/>
  <c r="NY86" i="28"/>
  <c r="NY95" i="28"/>
  <c r="NY99" i="28"/>
  <c r="NZ79" i="28"/>
  <c r="OA79" i="28" s="1"/>
  <c r="OB79" i="28" s="1"/>
  <c r="OC79" i="28" s="1"/>
  <c r="OD79" i="28" s="1"/>
  <c r="NY89" i="28"/>
  <c r="NY98" i="28"/>
  <c r="NY96" i="28"/>
  <c r="NY88" i="28"/>
  <c r="NY97" i="28"/>
  <c r="NY100" i="28"/>
  <c r="NY84" i="28"/>
  <c r="NY91" i="28"/>
  <c r="NY101" i="28"/>
  <c r="NT105" i="28"/>
  <c r="NY105" i="28" l="1"/>
  <c r="OD94" i="28"/>
  <c r="OD85" i="28"/>
  <c r="OD86" i="28"/>
  <c r="OD82" i="28"/>
  <c r="OD101" i="28"/>
  <c r="OD96" i="28"/>
  <c r="OD102" i="28"/>
  <c r="OE79" i="28"/>
  <c r="OF79" i="28" s="1"/>
  <c r="OG79" i="28" s="1"/>
  <c r="OH79" i="28" s="1"/>
  <c r="OI79" i="28" s="1"/>
  <c r="OD100" i="28"/>
  <c r="OD95" i="28"/>
  <c r="OD89" i="28"/>
  <c r="OD88" i="28"/>
  <c r="OD103" i="28"/>
  <c r="OD97" i="28"/>
  <c r="OD99" i="28"/>
  <c r="OD84" i="28"/>
  <c r="OD93" i="28"/>
  <c r="OD98" i="28"/>
  <c r="OD91" i="28"/>
  <c r="OD105" i="28" l="1"/>
  <c r="OI101" i="28"/>
  <c r="OI85" i="28"/>
  <c r="OI89" i="28"/>
  <c r="OI102" i="28"/>
  <c r="OI88" i="28"/>
  <c r="OI91" i="28"/>
  <c r="OI99" i="28"/>
  <c r="OI86" i="28"/>
  <c r="OI82" i="28"/>
  <c r="OI103" i="28"/>
  <c r="OI100" i="28"/>
  <c r="OI84" i="28"/>
  <c r="OI97" i="28"/>
  <c r="OI93" i="28"/>
  <c r="OI94" i="28"/>
  <c r="OI98" i="28"/>
  <c r="OI95" i="28"/>
  <c r="OJ79" i="28"/>
  <c r="OK79" i="28" s="1"/>
  <c r="OL79" i="28" s="1"/>
  <c r="OM79" i="28" s="1"/>
  <c r="ON79" i="28" s="1"/>
  <c r="OI96" i="28"/>
  <c r="ON103" i="28" l="1"/>
  <c r="ON97" i="28"/>
  <c r="ON100" i="28"/>
  <c r="ON102" i="28"/>
  <c r="ON91" i="28"/>
  <c r="OO79" i="28"/>
  <c r="OP79" i="28" s="1"/>
  <c r="OQ79" i="28" s="1"/>
  <c r="OR79" i="28" s="1"/>
  <c r="OS79" i="28" s="1"/>
  <c r="ON85" i="28"/>
  <c r="ON86" i="28"/>
  <c r="ON94" i="28"/>
  <c r="ON96" i="28"/>
  <c r="ON93" i="28"/>
  <c r="ON89" i="28"/>
  <c r="ON98" i="28"/>
  <c r="ON88" i="28"/>
  <c r="ON101" i="28"/>
  <c r="ON82" i="28"/>
  <c r="ON95" i="28"/>
  <c r="ON84" i="28"/>
  <c r="ON99" i="28"/>
  <c r="OI105" i="28"/>
  <c r="ON105" i="28" l="1"/>
  <c r="OS95" i="28"/>
  <c r="OS85" i="28"/>
  <c r="OS89" i="28"/>
  <c r="OS86" i="28"/>
  <c r="OS82" i="28"/>
  <c r="OS100" i="28"/>
  <c r="OS102" i="28"/>
  <c r="OS103" i="28"/>
  <c r="OT79" i="28"/>
  <c r="OU79" i="28" s="1"/>
  <c r="OV79" i="28" s="1"/>
  <c r="OW79" i="28" s="1"/>
  <c r="OX79" i="28" s="1"/>
  <c r="OS97" i="28"/>
  <c r="OS99" i="28"/>
  <c r="OS88" i="28"/>
  <c r="OS93" i="28"/>
  <c r="OS98" i="28"/>
  <c r="OS96" i="28"/>
  <c r="OS84" i="28"/>
  <c r="OS91" i="28"/>
  <c r="OS101" i="28"/>
  <c r="OS94" i="28"/>
  <c r="OS105" i="28" l="1"/>
  <c r="OX101" i="28"/>
  <c r="OX103" i="28"/>
  <c r="OX86" i="28"/>
  <c r="OX94" i="28"/>
  <c r="OX97" i="28"/>
  <c r="OX85" i="28"/>
  <c r="OX99" i="28"/>
  <c r="OX88" i="28"/>
  <c r="OX95" i="28"/>
  <c r="OX89" i="28"/>
  <c r="OX100" i="28"/>
  <c r="OX91" i="28"/>
  <c r="OX96" i="28"/>
  <c r="OX82" i="28"/>
  <c r="OX84" i="28"/>
  <c r="OY79" i="28"/>
  <c r="OZ79" i="28" s="1"/>
  <c r="PA79" i="28" s="1"/>
  <c r="PB79" i="28" s="1"/>
  <c r="PC79" i="28" s="1"/>
  <c r="OX93" i="28"/>
  <c r="OX98" i="28"/>
  <c r="OX102" i="28"/>
  <c r="OX105" i="28" l="1"/>
  <c r="PC102" i="28"/>
  <c r="PC100" i="28"/>
  <c r="PC86" i="28"/>
  <c r="PC84" i="28"/>
  <c r="PC95" i="28"/>
  <c r="PC99" i="28"/>
  <c r="PC85" i="28"/>
  <c r="PC93" i="28"/>
  <c r="PC88" i="28"/>
  <c r="PC103" i="28"/>
  <c r="PC98" i="28"/>
  <c r="PC91" i="28"/>
  <c r="PD79" i="28"/>
  <c r="PE79" i="28" s="1"/>
  <c r="PF79" i="28" s="1"/>
  <c r="PG79" i="28" s="1"/>
  <c r="PH79" i="28" s="1"/>
  <c r="PC89" i="28"/>
  <c r="PC101" i="28"/>
  <c r="PC82" i="28"/>
  <c r="PC94" i="28"/>
  <c r="PC96" i="28"/>
  <c r="PC97" i="28"/>
  <c r="PC105" i="28" l="1"/>
  <c r="PH101" i="28"/>
  <c r="PH85" i="28"/>
  <c r="PH96" i="28"/>
  <c r="PI79" i="28"/>
  <c r="PJ79" i="28" s="1"/>
  <c r="PK79" i="28" s="1"/>
  <c r="PL79" i="28" s="1"/>
  <c r="PM79" i="28" s="1"/>
  <c r="PH95" i="28"/>
  <c r="PH97" i="28"/>
  <c r="PH86" i="28"/>
  <c r="PH103" i="28"/>
  <c r="PH88" i="28"/>
  <c r="PH91" i="28"/>
  <c r="PH102" i="28"/>
  <c r="PH89" i="28"/>
  <c r="PH84" i="28"/>
  <c r="PH100" i="28"/>
  <c r="PH82" i="28"/>
  <c r="PH99" i="28"/>
  <c r="PH98" i="28"/>
  <c r="PH94" i="28"/>
  <c r="PH93" i="28"/>
  <c r="PH105" i="28" l="1"/>
  <c r="PM98" i="28"/>
  <c r="PM89" i="28"/>
  <c r="PM82" i="28"/>
  <c r="PM102" i="28"/>
  <c r="PM94" i="28"/>
  <c r="PM101" i="28"/>
  <c r="PM86" i="28"/>
  <c r="PM103" i="28"/>
  <c r="PM91" i="28"/>
  <c r="PM85" i="28"/>
  <c r="PM96" i="28"/>
  <c r="PM84" i="28"/>
  <c r="PN79" i="28"/>
  <c r="PO79" i="28" s="1"/>
  <c r="PP79" i="28" s="1"/>
  <c r="PQ79" i="28" s="1"/>
  <c r="PR79" i="28" s="1"/>
  <c r="PM97" i="28"/>
  <c r="PM93" i="28"/>
  <c r="PM100" i="28"/>
  <c r="PM95" i="28"/>
  <c r="PM88" i="28"/>
  <c r="PM99" i="28"/>
  <c r="PR102" i="28" l="1"/>
  <c r="PR85" i="28"/>
  <c r="PR97" i="28"/>
  <c r="PR88" i="28"/>
  <c r="PR100" i="28"/>
  <c r="PR101" i="28"/>
  <c r="PR86" i="28"/>
  <c r="PR84" i="28"/>
  <c r="PR93" i="28"/>
  <c r="PR103" i="28"/>
  <c r="PR89" i="28"/>
  <c r="PR98" i="28"/>
  <c r="PR91" i="28"/>
  <c r="PS79" i="28"/>
  <c r="PT79" i="28" s="1"/>
  <c r="PU79" i="28" s="1"/>
  <c r="PV79" i="28" s="1"/>
  <c r="PW79" i="28" s="1"/>
  <c r="PR82" i="28"/>
  <c r="PR96" i="28"/>
  <c r="PR94" i="28"/>
  <c r="PR99" i="28"/>
  <c r="PR95" i="28"/>
  <c r="PM105" i="28"/>
  <c r="PR105" i="28" l="1"/>
  <c r="PW98" i="28"/>
  <c r="PW89" i="28"/>
  <c r="PW84" i="28"/>
  <c r="PW82" i="28"/>
  <c r="PW93" i="28"/>
  <c r="PW103" i="28"/>
  <c r="PW100" i="28"/>
  <c r="PW86" i="28"/>
  <c r="PW102" i="28"/>
  <c r="PX79" i="28"/>
  <c r="PY79" i="28" s="1"/>
  <c r="PZ79" i="28" s="1"/>
  <c r="QA79" i="28" s="1"/>
  <c r="QB79" i="28" s="1"/>
  <c r="PW91" i="28"/>
  <c r="PW96" i="28"/>
  <c r="PW95" i="28"/>
  <c r="PW94" i="28"/>
  <c r="PW97" i="28"/>
  <c r="PW101" i="28"/>
  <c r="PW99" i="28"/>
  <c r="PW85" i="28"/>
  <c r="PW88" i="28"/>
  <c r="PW105" i="28" l="1"/>
  <c r="QB100" i="28"/>
  <c r="QB85" i="28"/>
  <c r="QB89" i="28"/>
  <c r="QB98" i="28"/>
  <c r="QB84" i="28"/>
  <c r="QB93" i="28"/>
  <c r="QC79" i="28"/>
  <c r="QD79" i="28" s="1"/>
  <c r="QE79" i="28" s="1"/>
  <c r="QF79" i="28" s="1"/>
  <c r="QG79" i="28" s="1"/>
  <c r="QB86" i="28"/>
  <c r="QB99" i="28"/>
  <c r="QB88" i="28"/>
  <c r="QB97" i="28"/>
  <c r="QB82" i="28"/>
  <c r="QB101" i="28"/>
  <c r="QB102" i="28"/>
  <c r="QB91" i="28"/>
  <c r="QB95" i="28"/>
  <c r="QB96" i="28"/>
  <c r="QB103" i="28"/>
  <c r="QB94" i="28"/>
  <c r="QB105" i="28" l="1"/>
  <c r="QG102" i="28"/>
  <c r="QG85" i="28"/>
  <c r="QG103" i="28"/>
  <c r="QG84" i="28"/>
  <c r="QG98" i="28"/>
  <c r="QG93" i="28"/>
  <c r="QG101" i="28"/>
  <c r="QG86" i="28"/>
  <c r="QH79" i="28"/>
  <c r="QI79" i="28" s="1"/>
  <c r="QJ79" i="28" s="1"/>
  <c r="QK79" i="28" s="1"/>
  <c r="QL79" i="28" s="1"/>
  <c r="QG94" i="28"/>
  <c r="QG91" i="28"/>
  <c r="QG82" i="28"/>
  <c r="QG97" i="28"/>
  <c r="QG95" i="28"/>
  <c r="QG99" i="28"/>
  <c r="QG88" i="28"/>
  <c r="QG89" i="28"/>
  <c r="QG100" i="28"/>
  <c r="QG96" i="28"/>
  <c r="QG105" i="28" l="1"/>
  <c r="QL94" i="28"/>
  <c r="QL99" i="28"/>
  <c r="QL89" i="28"/>
  <c r="QL86" i="28"/>
  <c r="QM79" i="28"/>
  <c r="QN79" i="28" s="1"/>
  <c r="QO79" i="28" s="1"/>
  <c r="QP79" i="28" s="1"/>
  <c r="QQ79" i="28" s="1"/>
  <c r="QL102" i="28"/>
  <c r="QL95" i="28"/>
  <c r="QL85" i="28"/>
  <c r="QL98" i="28"/>
  <c r="QL97" i="28"/>
  <c r="QL103" i="28"/>
  <c r="QL101" i="28"/>
  <c r="QL100" i="28"/>
  <c r="QL84" i="28"/>
  <c r="QL91" i="28"/>
  <c r="QL82" i="28"/>
  <c r="QL88" i="28"/>
  <c r="QL93" i="28"/>
  <c r="QL96" i="28"/>
  <c r="QQ95" i="28" l="1"/>
  <c r="QQ85" i="28"/>
  <c r="QQ91" i="28"/>
  <c r="QQ103" i="28"/>
  <c r="QQ86" i="28"/>
  <c r="QQ101" i="28"/>
  <c r="QR79" i="28"/>
  <c r="QS79" i="28" s="1"/>
  <c r="QT79" i="28" s="1"/>
  <c r="QU79" i="28" s="1"/>
  <c r="QV79" i="28" s="1"/>
  <c r="QQ89" i="28"/>
  <c r="QQ97" i="28"/>
  <c r="QQ82" i="28"/>
  <c r="QQ94" i="28"/>
  <c r="QQ99" i="28"/>
  <c r="QQ84" i="28"/>
  <c r="QQ96" i="28"/>
  <c r="QQ93" i="28"/>
  <c r="QQ88" i="28"/>
  <c r="QQ98" i="28"/>
  <c r="QQ102" i="28"/>
  <c r="QQ100" i="28"/>
  <c r="QL105" i="28"/>
  <c r="QV100" i="28" l="1"/>
  <c r="QV85" i="28"/>
  <c r="QV86" i="28"/>
  <c r="QV84" i="28"/>
  <c r="QV88" i="28"/>
  <c r="QV98" i="28"/>
  <c r="QV101" i="28"/>
  <c r="QV102" i="28"/>
  <c r="QV89" i="28"/>
  <c r="QW79" i="28"/>
  <c r="QX79" i="28" s="1"/>
  <c r="QY79" i="28" s="1"/>
  <c r="QZ79" i="28" s="1"/>
  <c r="RA79" i="28" s="1"/>
  <c r="QV97" i="28"/>
  <c r="QV93" i="28"/>
  <c r="QV103" i="28"/>
  <c r="QV91" i="28"/>
  <c r="QV82" i="28"/>
  <c r="QV99" i="28"/>
  <c r="QV94" i="28"/>
  <c r="QV95" i="28"/>
  <c r="QV96" i="28"/>
  <c r="QQ105" i="28"/>
  <c r="QV105" i="28" l="1"/>
  <c r="RA93" i="28"/>
  <c r="RA102" i="28"/>
  <c r="RA85" i="28"/>
  <c r="RA86" i="28"/>
  <c r="RA94" i="28"/>
  <c r="RA96" i="28"/>
  <c r="RA97" i="28"/>
  <c r="RA95" i="28"/>
  <c r="RA98" i="28"/>
  <c r="RA89" i="28"/>
  <c r="RA88" i="28"/>
  <c r="RA91" i="28"/>
  <c r="RA101" i="28"/>
  <c r="RA82" i="28"/>
  <c r="RA84" i="28"/>
  <c r="RA99" i="28"/>
  <c r="RB79" i="28"/>
  <c r="RC79" i="28" s="1"/>
  <c r="RD79" i="28" s="1"/>
  <c r="RE79" i="28" s="1"/>
  <c r="RF79" i="28" s="1"/>
  <c r="RA103" i="28"/>
  <c r="RA100" i="28"/>
  <c r="RA105" i="28" l="1"/>
  <c r="RF96" i="28"/>
  <c r="RF95" i="28"/>
  <c r="RF86" i="28"/>
  <c r="RF101" i="28"/>
  <c r="RF94" i="28"/>
  <c r="RF102" i="28"/>
  <c r="RF85" i="28"/>
  <c r="RF91" i="28"/>
  <c r="RF98" i="28"/>
  <c r="RF89" i="28"/>
  <c r="RF82" i="28"/>
  <c r="RF93" i="28"/>
  <c r="RF100" i="28"/>
  <c r="RF103" i="28"/>
  <c r="RF88" i="28"/>
  <c r="RG79" i="28"/>
  <c r="RH79" i="28" s="1"/>
  <c r="RI79" i="28" s="1"/>
  <c r="RJ79" i="28" s="1"/>
  <c r="RK79" i="28" s="1"/>
  <c r="RF84" i="28"/>
  <c r="RF97" i="28"/>
  <c r="RF99" i="28"/>
  <c r="RF105" i="28" l="1"/>
  <c r="RK94" i="28"/>
  <c r="RK93" i="28"/>
  <c r="RK98" i="28"/>
  <c r="RK84" i="28"/>
  <c r="RK91" i="28"/>
  <c r="RK85" i="28"/>
  <c r="RK89" i="28"/>
  <c r="RK82" i="28"/>
  <c r="RK103" i="28"/>
  <c r="RK100" i="28"/>
  <c r="RK86" i="28"/>
  <c r="RK95" i="28"/>
  <c r="RK97" i="28"/>
  <c r="RK88" i="28"/>
  <c r="RK102" i="28"/>
  <c r="RK99" i="28"/>
  <c r="RK101" i="28"/>
  <c r="RL79" i="28"/>
  <c r="RM79" i="28" s="1"/>
  <c r="RN79" i="28" s="1"/>
  <c r="RO79" i="28" s="1"/>
  <c r="RP79" i="28" s="1"/>
  <c r="RK96" i="28"/>
  <c r="RP97" i="28" l="1"/>
  <c r="RP85" i="28"/>
  <c r="RP86" i="28"/>
  <c r="RP89" i="28"/>
  <c r="RP98" i="28"/>
  <c r="RP88" i="28"/>
  <c r="RP100" i="28"/>
  <c r="RP82" i="28"/>
  <c r="RP94" i="28"/>
  <c r="RP91" i="28"/>
  <c r="RP99" i="28"/>
  <c r="RP93" i="28"/>
  <c r="RP102" i="28"/>
  <c r="RP96" i="28"/>
  <c r="RP95" i="28"/>
  <c r="RP101" i="28"/>
  <c r="RP84" i="28"/>
  <c r="RQ79" i="28"/>
  <c r="RR79" i="28" s="1"/>
  <c r="RS79" i="28" s="1"/>
  <c r="RT79" i="28" s="1"/>
  <c r="RU79" i="28" s="1"/>
  <c r="RP103" i="28"/>
  <c r="RK105" i="28"/>
  <c r="RP105" i="28" l="1"/>
  <c r="RU93" i="28"/>
  <c r="RU85" i="28"/>
  <c r="RU84" i="28"/>
  <c r="RU97" i="28"/>
  <c r="RU101" i="28"/>
  <c r="RU89" i="28"/>
  <c r="RU95" i="28"/>
  <c r="RU98" i="28"/>
  <c r="RU86" i="28"/>
  <c r="RU82" i="28"/>
  <c r="RU88" i="28"/>
  <c r="RU100" i="28"/>
  <c r="RU102" i="28"/>
  <c r="RV79" i="28"/>
  <c r="RW79" i="28" s="1"/>
  <c r="RX79" i="28" s="1"/>
  <c r="RY79" i="28" s="1"/>
  <c r="RZ79" i="28" s="1"/>
  <c r="RU99" i="28"/>
  <c r="RU96" i="28"/>
  <c r="RU91" i="28"/>
  <c r="RU103" i="28"/>
  <c r="RU94" i="28"/>
  <c r="RZ99" i="28" l="1"/>
  <c r="RZ85" i="28"/>
  <c r="RZ89" i="28"/>
  <c r="RZ94" i="28"/>
  <c r="RZ95" i="28"/>
  <c r="RZ103" i="28"/>
  <c r="RZ86" i="28"/>
  <c r="RZ82" i="28"/>
  <c r="RZ100" i="28"/>
  <c r="RZ96" i="28"/>
  <c r="RZ93" i="28"/>
  <c r="RZ101" i="28"/>
  <c r="RZ84" i="28"/>
  <c r="RZ91" i="28"/>
  <c r="RZ88" i="28"/>
  <c r="RZ102" i="28"/>
  <c r="RZ98" i="28"/>
  <c r="SA79" i="28"/>
  <c r="RZ97" i="28"/>
  <c r="RU105" i="28"/>
  <c r="RZ105" i="28" l="1"/>
  <c r="H87" i="6"/>
  <c r="H88" i="6" s="1"/>
  <c r="H89" i="6"/>
  <c r="H84" i="6"/>
  <c r="H83" i="6"/>
  <c r="S61" i="20" l="1"/>
  <c r="V61" i="20"/>
  <c r="S63" i="20"/>
  <c r="V63" i="20"/>
  <c r="AN60" i="20"/>
  <c r="AN107" i="20" s="1"/>
  <c r="S60" i="20"/>
  <c r="S65" i="20" l="1"/>
  <c r="V60" i="20"/>
  <c r="V65" i="20" s="1"/>
  <c r="C11" i="28" s="1"/>
  <c r="AW60" i="20"/>
  <c r="AW107" i="20" s="1"/>
  <c r="V107" i="20"/>
  <c r="S107" i="20" l="1"/>
  <c r="C11" i="38"/>
  <c r="AG88" i="28"/>
  <c r="AG105" i="28" s="1"/>
  <c r="AL88" i="28"/>
  <c r="AL105" i="28" s="1"/>
  <c r="G88" i="28"/>
  <c r="PC59" i="28"/>
  <c r="PC76" i="28" s="1"/>
  <c r="OD59" i="28"/>
  <c r="OD76" i="28" s="1"/>
  <c r="FN59" i="28"/>
  <c r="FN76" i="28" s="1"/>
  <c r="AA59" i="28"/>
  <c r="AA76" i="28" s="1"/>
  <c r="OB59" i="28"/>
  <c r="OB76" i="28" s="1"/>
  <c r="AU59" i="28"/>
  <c r="AU76" i="28" s="1"/>
  <c r="NF59" i="28"/>
  <c r="NF76" i="28" s="1"/>
  <c r="GN59" i="28"/>
  <c r="GN76" i="28" s="1"/>
  <c r="OH59" i="28"/>
  <c r="OH76" i="28" s="1"/>
  <c r="OJ59" i="28"/>
  <c r="OJ76" i="28" s="1"/>
  <c r="CE59" i="28"/>
  <c r="CE76" i="28" s="1"/>
  <c r="X88" i="28"/>
  <c r="X105" i="28" s="1"/>
  <c r="GV59" i="28"/>
  <c r="GV76" i="28" s="1"/>
  <c r="EZ59" i="28"/>
  <c r="EZ76" i="28" s="1"/>
  <c r="OK59" i="28"/>
  <c r="OK76" i="28" s="1"/>
  <c r="GQ59" i="28"/>
  <c r="GQ76" i="28" s="1"/>
  <c r="M59" i="28"/>
  <c r="M76" i="28" s="1"/>
  <c r="OT59" i="28"/>
  <c r="OT76" i="28" s="1"/>
  <c r="AH88" i="28"/>
  <c r="AH105" i="28" s="1"/>
  <c r="PB59" i="28"/>
  <c r="PB76" i="28" s="1"/>
  <c r="PY59" i="28"/>
  <c r="PY76" i="28" s="1"/>
  <c r="NX59" i="28"/>
  <c r="NX76" i="28" s="1"/>
  <c r="GJ59" i="28"/>
  <c r="GJ76" i="28" s="1"/>
  <c r="MQ59" i="28"/>
  <c r="MQ76" i="28" s="1"/>
  <c r="IT59" i="28"/>
  <c r="IT76" i="28" s="1"/>
  <c r="DC59" i="28"/>
  <c r="DC76" i="28" s="1"/>
  <c r="MS59" i="28"/>
  <c r="MS76" i="28" s="1"/>
  <c r="MU59" i="28"/>
  <c r="MU76" i="28" s="1"/>
  <c r="NZ59" i="28"/>
  <c r="NZ76" i="28" s="1"/>
  <c r="CS59" i="28"/>
  <c r="CS76" i="28" s="1"/>
  <c r="KY59" i="28"/>
  <c r="KY76" i="28" s="1"/>
  <c r="BR59" i="28"/>
  <c r="BR76" i="28" s="1"/>
  <c r="GW59" i="28"/>
  <c r="GW76" i="28" s="1"/>
  <c r="BK59" i="28"/>
  <c r="BK76" i="28" s="1"/>
  <c r="RP59" i="28"/>
  <c r="RP76" i="28" s="1"/>
  <c r="QF59" i="28"/>
  <c r="QF76" i="28" s="1"/>
  <c r="NT59" i="28"/>
  <c r="NT76" i="28" s="1"/>
  <c r="KV59" i="28"/>
  <c r="KV76" i="28" s="1"/>
  <c r="JA59" i="28"/>
  <c r="JA76" i="28" s="1"/>
  <c r="AS59" i="28"/>
  <c r="AS76" i="28" s="1"/>
  <c r="KB59" i="28"/>
  <c r="KB76" i="28" s="1"/>
  <c r="AM59" i="28"/>
  <c r="AM76" i="28" s="1"/>
  <c r="KS59" i="28"/>
  <c r="KS76" i="28" s="1"/>
  <c r="IH59" i="28"/>
  <c r="IH76" i="28" s="1"/>
  <c r="CN59" i="28"/>
  <c r="CN76" i="28" s="1"/>
  <c r="CH59" i="28"/>
  <c r="CH76" i="28" s="1"/>
  <c r="HX59" i="28"/>
  <c r="HX76" i="28" s="1"/>
  <c r="HZ59" i="28"/>
  <c r="HZ76" i="28" s="1"/>
  <c r="CW59" i="28"/>
  <c r="CW76" i="28" s="1"/>
  <c r="JO59" i="28"/>
  <c r="JO76" i="28" s="1"/>
  <c r="QB59" i="28"/>
  <c r="QB76" i="28" s="1"/>
  <c r="OY59" i="28"/>
  <c r="OY76" i="28" s="1"/>
  <c r="BF59" i="28"/>
  <c r="BF76" i="28" s="1"/>
  <c r="EC59" i="28"/>
  <c r="EC76" i="28" s="1"/>
  <c r="MB59" i="28"/>
  <c r="MB76" i="28" s="1"/>
  <c r="NS59" i="28"/>
  <c r="NS76" i="28" s="1"/>
  <c r="AG59" i="28"/>
  <c r="AG76" i="28" s="1"/>
  <c r="T59" i="28"/>
  <c r="T76" i="28" s="1"/>
  <c r="AB59" i="28"/>
  <c r="AB76" i="28" s="1"/>
  <c r="QC59" i="28"/>
  <c r="QC76" i="28" s="1"/>
  <c r="CA59" i="28"/>
  <c r="CA76" i="28" s="1"/>
  <c r="DR59" i="28"/>
  <c r="DR76" i="28" s="1"/>
  <c r="ON59" i="28"/>
  <c r="ON76" i="28" s="1"/>
  <c r="EQ59" i="28"/>
  <c r="EQ76" i="28" s="1"/>
  <c r="HU59" i="28"/>
  <c r="HU76" i="28" s="1"/>
  <c r="O88" i="28"/>
  <c r="O105" i="28" s="1"/>
  <c r="KZ59" i="28"/>
  <c r="KZ76" i="28" s="1"/>
  <c r="NO59" i="28"/>
  <c r="NO76" i="28" s="1"/>
  <c r="NC59" i="28"/>
  <c r="NC76" i="28" s="1"/>
  <c r="ME59" i="28"/>
  <c r="ME76" i="28" s="1"/>
  <c r="OQ59" i="28"/>
  <c r="OQ76" i="28" s="1"/>
  <c r="PX59" i="28"/>
  <c r="PX76" i="28" s="1"/>
  <c r="PK59" i="28"/>
  <c r="PK76" i="28" s="1"/>
  <c r="DZ59" i="28"/>
  <c r="DZ76" i="28" s="1"/>
  <c r="RK59" i="28"/>
  <c r="RK76" i="28" s="1"/>
  <c r="RX59" i="28"/>
  <c r="RX76" i="28" s="1"/>
  <c r="HR59" i="28"/>
  <c r="HR76" i="28" s="1"/>
  <c r="KW59" i="28"/>
  <c r="KW76" i="28" s="1"/>
  <c r="RQ59" i="28"/>
  <c r="RQ76" i="28" s="1"/>
  <c r="CD59" i="28"/>
  <c r="CD76" i="28" s="1"/>
  <c r="IE59" i="28"/>
  <c r="IE76" i="28" s="1"/>
  <c r="EO59" i="28"/>
  <c r="EO76" i="28" s="1"/>
  <c r="EW59" i="28"/>
  <c r="EW76" i="28" s="1"/>
  <c r="BI59" i="28"/>
  <c r="BI76" i="28" s="1"/>
  <c r="JR59" i="28"/>
  <c r="JR76" i="28" s="1"/>
  <c r="V59" i="28"/>
  <c r="V76" i="28" s="1"/>
  <c r="BY59" i="28"/>
  <c r="BY76" i="28" s="1"/>
  <c r="BH59" i="28"/>
  <c r="BH76" i="28" s="1"/>
  <c r="JN59" i="28"/>
  <c r="JN76" i="28" s="1"/>
  <c r="FB59" i="28"/>
  <c r="FB76" i="28" s="1"/>
  <c r="GY59" i="28"/>
  <c r="GY76" i="28" s="1"/>
  <c r="JJ59" i="28"/>
  <c r="JJ76" i="28" s="1"/>
  <c r="AR59" i="28"/>
  <c r="AR76" i="28" s="1"/>
  <c r="JY59" i="28"/>
  <c r="JY76" i="28" s="1"/>
  <c r="QH59" i="28"/>
  <c r="QH76" i="28" s="1"/>
  <c r="S88" i="28"/>
  <c r="S105" i="28" s="1"/>
  <c r="DK59" i="28"/>
  <c r="DK76" i="28" s="1"/>
  <c r="HG59" i="28"/>
  <c r="HG76" i="28" s="1"/>
  <c r="HP59" i="28"/>
  <c r="HP76" i="28" s="1"/>
  <c r="EP59" i="28"/>
  <c r="EP76" i="28" s="1"/>
  <c r="JB59" i="28"/>
  <c r="JB76" i="28" s="1"/>
  <c r="MK59" i="28"/>
  <c r="MK76" i="28" s="1"/>
  <c r="LO59" i="28"/>
  <c r="LO76" i="28" s="1"/>
  <c r="RT59" i="28"/>
  <c r="RT76" i="28" s="1"/>
  <c r="MT59" i="28"/>
  <c r="MT76" i="28" s="1"/>
  <c r="HS59" i="28"/>
  <c r="HS76" i="28" s="1"/>
  <c r="FX59" i="28"/>
  <c r="FX76" i="28" s="1"/>
  <c r="CB59" i="28"/>
  <c r="CB76" i="28" s="1"/>
  <c r="JE59" i="28"/>
  <c r="JE76" i="28" s="1"/>
  <c r="OR59" i="28"/>
  <c r="OR76" i="28" s="1"/>
  <c r="FD59" i="28"/>
  <c r="FD76" i="28" s="1"/>
  <c r="QV59" i="28"/>
  <c r="QV76" i="28" s="1"/>
  <c r="OA59" i="28"/>
  <c r="OA76" i="28" s="1"/>
  <c r="OW59" i="28"/>
  <c r="OW76" i="28" s="1"/>
  <c r="HY59" i="28"/>
  <c r="HY76" i="28" s="1"/>
  <c r="QN59" i="28"/>
  <c r="QN76" i="28" s="1"/>
  <c r="PV59" i="28"/>
  <c r="PV76" i="28" s="1"/>
  <c r="IR59" i="28"/>
  <c r="IR76" i="28" s="1"/>
  <c r="QO59" i="28"/>
  <c r="QO76" i="28" s="1"/>
  <c r="CX59" i="28"/>
  <c r="CX76" i="28" s="1"/>
  <c r="IB59" i="28"/>
  <c r="IB76" i="28" s="1"/>
  <c r="GG59" i="28"/>
  <c r="GG76" i="28" s="1"/>
  <c r="QM59" i="28"/>
  <c r="QM76" i="28" s="1"/>
  <c r="IM59" i="28"/>
  <c r="IM76" i="28" s="1"/>
  <c r="JK59" i="28"/>
  <c r="JK76" i="28" s="1"/>
  <c r="RJ59" i="28"/>
  <c r="RJ76" i="28" s="1"/>
  <c r="KK59" i="28"/>
  <c r="KK76" i="28" s="1"/>
  <c r="DJ59" i="28"/>
  <c r="DJ76" i="28" s="1"/>
  <c r="AV59" i="28"/>
  <c r="AV76" i="28" s="1"/>
  <c r="EF59" i="28"/>
  <c r="EF76" i="28" s="1"/>
  <c r="AZ59" i="28"/>
  <c r="AZ76" i="28" s="1"/>
  <c r="FL59" i="28"/>
  <c r="FL76" i="28" s="1"/>
  <c r="BC59" i="28"/>
  <c r="BC76" i="28" s="1"/>
  <c r="IZ59" i="28"/>
  <c r="IZ76" i="28" s="1"/>
  <c r="EJ59" i="28"/>
  <c r="EJ76" i="28" s="1"/>
  <c r="J88" i="28"/>
  <c r="J105" i="28" s="1"/>
  <c r="AX59" i="28"/>
  <c r="AX76" i="28" s="1"/>
  <c r="QG59" i="28"/>
  <c r="QG76" i="28" s="1"/>
  <c r="EV59" i="28"/>
  <c r="EV76" i="28" s="1"/>
  <c r="QE59" i="28"/>
  <c r="QE76" i="28" s="1"/>
  <c r="MP59" i="28"/>
  <c r="MP76" i="28" s="1"/>
  <c r="GP59" i="28"/>
  <c r="GP76" i="28" s="1"/>
  <c r="JP59" i="28"/>
  <c r="JP76" i="28" s="1"/>
  <c r="DM59" i="28"/>
  <c r="DM76" i="28" s="1"/>
  <c r="AQ59" i="28"/>
  <c r="AQ76" i="28" s="1"/>
  <c r="DB59" i="28"/>
  <c r="DB76" i="28" s="1"/>
  <c r="GI59" i="28"/>
  <c r="GI76" i="28" s="1"/>
  <c r="IV59" i="28"/>
  <c r="IV76" i="28" s="1"/>
  <c r="PG59" i="28"/>
  <c r="PG76" i="28" s="1"/>
  <c r="KO59" i="28"/>
  <c r="KO76" i="28" s="1"/>
  <c r="HC59" i="28"/>
  <c r="HC76" i="28" s="1"/>
  <c r="RZ59" i="28"/>
  <c r="RZ76" i="28" s="1"/>
  <c r="BZ59" i="28"/>
  <c r="BZ76" i="28" s="1"/>
  <c r="QQ59" i="28"/>
  <c r="QQ76" i="28" s="1"/>
  <c r="AN59" i="28"/>
  <c r="AN76" i="28" s="1"/>
  <c r="ED59" i="28"/>
  <c r="ED76" i="28" s="1"/>
  <c r="QK59" i="28"/>
  <c r="QK76" i="28" s="1"/>
  <c r="HL59" i="28"/>
  <c r="HL76" i="28" s="1"/>
  <c r="NN59" i="28"/>
  <c r="NN76" i="28" s="1"/>
  <c r="CK59" i="28"/>
  <c r="CK76" i="28" s="1"/>
  <c r="BG59" i="28"/>
  <c r="BG76" i="28" s="1"/>
  <c r="OL59" i="28"/>
  <c r="OL76" i="28" s="1"/>
  <c r="II59" i="28"/>
  <c r="II76" i="28" s="1"/>
  <c r="DF59" i="28"/>
  <c r="DF76" i="28" s="1"/>
  <c r="DO59" i="28"/>
  <c r="DO76" i="28" s="1"/>
  <c r="FF59" i="28"/>
  <c r="FF76" i="28" s="1"/>
  <c r="BW59" i="28"/>
  <c r="BW76" i="28" s="1"/>
  <c r="O59" i="28"/>
  <c r="O76" i="28" s="1"/>
  <c r="N59" i="28"/>
  <c r="N76" i="28" s="1"/>
  <c r="LQ59" i="28"/>
  <c r="LQ76" i="28" s="1"/>
  <c r="NE59" i="28"/>
  <c r="NE76" i="28" s="1"/>
  <c r="LZ59" i="28"/>
  <c r="LZ76" i="28" s="1"/>
  <c r="BS59" i="28"/>
  <c r="BS76" i="28" s="1"/>
  <c r="MC59" i="28"/>
  <c r="MC76" i="28" s="1"/>
  <c r="JC59" i="28"/>
  <c r="JC76" i="28" s="1"/>
  <c r="AM88" i="28"/>
  <c r="AM105" i="28" s="1"/>
  <c r="AP59" i="28"/>
  <c r="AP76" i="28" s="1"/>
  <c r="PE59" i="28"/>
  <c r="PE76" i="28" s="1"/>
  <c r="LP59" i="28"/>
  <c r="LP76" i="28" s="1"/>
  <c r="CT59" i="28"/>
  <c r="CT76" i="28" s="1"/>
  <c r="K88" i="28"/>
  <c r="K105" i="28" s="1"/>
  <c r="NQ59" i="28"/>
  <c r="NQ76" i="28" s="1"/>
  <c r="RD59" i="28"/>
  <c r="RD76" i="28" s="1"/>
  <c r="DY59" i="28"/>
  <c r="DY76" i="28" s="1"/>
  <c r="R59" i="28"/>
  <c r="R76" i="28" s="1"/>
  <c r="HM59" i="28"/>
  <c r="HM76" i="28" s="1"/>
  <c r="NH59" i="28"/>
  <c r="NH76" i="28" s="1"/>
  <c r="CU59" i="28"/>
  <c r="CU76" i="28" s="1"/>
  <c r="DQ59" i="28"/>
  <c r="DQ76" i="28" s="1"/>
  <c r="OV59" i="28"/>
  <c r="OV76" i="28" s="1"/>
  <c r="PP59" i="28"/>
  <c r="PP76" i="28" s="1"/>
  <c r="MA59" i="28"/>
  <c r="MA76" i="28" s="1"/>
  <c r="GO59" i="28"/>
  <c r="GO76" i="28" s="1"/>
  <c r="KR59" i="28"/>
  <c r="KR76" i="28" s="1"/>
  <c r="AW59" i="28"/>
  <c r="AW76" i="28" s="1"/>
  <c r="OF59" i="28"/>
  <c r="OF76" i="28" s="1"/>
  <c r="IQ59" i="28"/>
  <c r="IQ76" i="28" s="1"/>
  <c r="LH59" i="28"/>
  <c r="LH76" i="28" s="1"/>
  <c r="RC59" i="28"/>
  <c r="RC76" i="28" s="1"/>
  <c r="CF59" i="28"/>
  <c r="CF76" i="28" s="1"/>
  <c r="MH59" i="28"/>
  <c r="MH76" i="28" s="1"/>
  <c r="PH59" i="28"/>
  <c r="PH76" i="28" s="1"/>
  <c r="RU59" i="28"/>
  <c r="RU76" i="28" s="1"/>
  <c r="CP59" i="28"/>
  <c r="CP76" i="28" s="1"/>
  <c r="FO59" i="28"/>
  <c r="FO76" i="28" s="1"/>
  <c r="LT59" i="28"/>
  <c r="LT76" i="28" s="1"/>
  <c r="BV59" i="28"/>
  <c r="BV76" i="28" s="1"/>
  <c r="GM59" i="28"/>
  <c r="GM76" i="28" s="1"/>
  <c r="RL59" i="28"/>
  <c r="RL76" i="28" s="1"/>
  <c r="BD59" i="28"/>
  <c r="BD76" i="28" s="1"/>
  <c r="EM59" i="28"/>
  <c r="EM76" i="28" s="1"/>
  <c r="X59" i="28"/>
  <c r="X76" i="28" s="1"/>
  <c r="FR59" i="28"/>
  <c r="FR76" i="28" s="1"/>
  <c r="AJ59" i="28"/>
  <c r="AJ76" i="28" s="1"/>
  <c r="IO59" i="28"/>
  <c r="IO76" i="28" s="1"/>
  <c r="BB59" i="28"/>
  <c r="BB76" i="28" s="1"/>
  <c r="GS59" i="28"/>
  <c r="GS76" i="28" s="1"/>
  <c r="PL59" i="28"/>
  <c r="PL76" i="28" s="1"/>
  <c r="MW59" i="28"/>
  <c r="MW76" i="28" s="1"/>
  <c r="K59" i="28"/>
  <c r="K76" i="28" s="1"/>
  <c r="ES59" i="28"/>
  <c r="ES76" i="28" s="1"/>
  <c r="BU59" i="28"/>
  <c r="BU76" i="28" s="1"/>
  <c r="DI59" i="28"/>
  <c r="DI76" i="28" s="1"/>
  <c r="KF59" i="28"/>
  <c r="KF76" i="28" s="1"/>
  <c r="RA59" i="28"/>
  <c r="RA76" i="28" s="1"/>
  <c r="GZ59" i="28"/>
  <c r="GZ76" i="28" s="1"/>
  <c r="BQ59" i="28"/>
  <c r="BQ76" i="28" s="1"/>
  <c r="H88" i="28"/>
  <c r="H105" i="28" s="1"/>
  <c r="EH59" i="28"/>
  <c r="EH76" i="28" s="1"/>
  <c r="HT59" i="28"/>
  <c r="HT76" i="28" s="1"/>
  <c r="OE59" i="28"/>
  <c r="OE76" i="28" s="1"/>
  <c r="CL59" i="28"/>
  <c r="CL76" i="28" s="1"/>
  <c r="SA59" i="28"/>
  <c r="SA76" i="28" s="1"/>
  <c r="BN59" i="28"/>
  <c r="BN76" i="28" s="1"/>
  <c r="LX59" i="28"/>
  <c r="LX76" i="28" s="1"/>
  <c r="FA59" i="28"/>
  <c r="FA76" i="28" s="1"/>
  <c r="KX59" i="28"/>
  <c r="KX76" i="28" s="1"/>
  <c r="IS59" i="28"/>
  <c r="IS76" i="28" s="1"/>
  <c r="CG59" i="28"/>
  <c r="CG76" i="28" s="1"/>
  <c r="OU59" i="28"/>
  <c r="OU76" i="28" s="1"/>
  <c r="D59" i="28"/>
  <c r="KI59" i="28"/>
  <c r="KI76" i="28" s="1"/>
  <c r="IP59" i="28"/>
  <c r="IP76" i="28" s="1"/>
  <c r="OM59" i="28"/>
  <c r="OM76" i="28" s="1"/>
  <c r="R88" i="28"/>
  <c r="R105" i="28" s="1"/>
  <c r="NM59" i="28"/>
  <c r="NM76" i="28" s="1"/>
  <c r="LA59" i="28"/>
  <c r="LA76" i="28" s="1"/>
  <c r="P88" i="28"/>
  <c r="P105" i="28" s="1"/>
  <c r="KH59" i="28"/>
  <c r="KH76" i="28" s="1"/>
  <c r="EN59" i="28"/>
  <c r="EN76" i="28" s="1"/>
  <c r="DS59" i="28"/>
  <c r="DS76" i="28" s="1"/>
  <c r="LM59" i="28"/>
  <c r="LM76" i="28" s="1"/>
  <c r="EG59" i="28"/>
  <c r="EG76" i="28" s="1"/>
  <c r="BT59" i="28"/>
  <c r="BT76" i="28" s="1"/>
  <c r="G59" i="28"/>
  <c r="G76" i="28" s="1"/>
  <c r="NV59" i="28"/>
  <c r="NV76" i="28" s="1"/>
  <c r="LG59" i="28"/>
  <c r="LG76" i="28" s="1"/>
  <c r="RM59" i="28"/>
  <c r="RM76" i="28" s="1"/>
  <c r="LD59" i="28"/>
  <c r="LD76" i="28" s="1"/>
  <c r="NG59" i="28"/>
  <c r="NG76" i="28" s="1"/>
  <c r="DV59" i="28"/>
  <c r="DV76" i="28" s="1"/>
  <c r="PF59" i="28"/>
  <c r="PF76" i="28" s="1"/>
  <c r="QL59" i="28"/>
  <c r="QL76" i="28" s="1"/>
  <c r="U59" i="28"/>
  <c r="U76" i="28" s="1"/>
  <c r="QW59" i="28"/>
  <c r="QW76" i="28" s="1"/>
  <c r="DG59" i="28"/>
  <c r="DG76" i="28" s="1"/>
  <c r="ET59" i="28"/>
  <c r="ET76" i="28" s="1"/>
  <c r="DP59" i="28"/>
  <c r="DP76" i="28" s="1"/>
  <c r="LF59" i="28"/>
  <c r="LF76" i="28" s="1"/>
  <c r="GF59" i="28"/>
  <c r="GF76" i="28" s="1"/>
  <c r="NK59" i="28"/>
  <c r="NK76" i="28" s="1"/>
  <c r="GH59" i="28"/>
  <c r="GH76" i="28" s="1"/>
  <c r="PJ59" i="28"/>
  <c r="PJ76" i="28" s="1"/>
  <c r="CO59" i="28"/>
  <c r="CO76" i="28" s="1"/>
  <c r="MZ59" i="28"/>
  <c r="MZ76" i="28" s="1"/>
  <c r="KG59" i="28"/>
  <c r="KG76" i="28" s="1"/>
  <c r="AK59" i="28"/>
  <c r="AK76" i="28" s="1"/>
  <c r="JS59" i="28"/>
  <c r="JS76" i="28" s="1"/>
  <c r="OS59" i="28"/>
  <c r="OS76" i="28" s="1"/>
  <c r="CC59" i="28"/>
  <c r="CC76" i="28" s="1"/>
  <c r="NR59" i="28"/>
  <c r="NR76" i="28" s="1"/>
  <c r="FQ59" i="28"/>
  <c r="FQ76" i="28" s="1"/>
  <c r="GD59" i="28"/>
  <c r="GD76" i="28" s="1"/>
  <c r="HI59" i="28"/>
  <c r="HI76" i="28" s="1"/>
  <c r="PU59" i="28"/>
  <c r="PU76" i="28" s="1"/>
  <c r="EE59" i="28"/>
  <c r="EE76" i="28" s="1"/>
  <c r="ID59" i="28"/>
  <c r="ID76" i="28" s="1"/>
  <c r="FT59" i="28"/>
  <c r="FT76" i="28" s="1"/>
  <c r="AY59" i="28"/>
  <c r="AY76" i="28" s="1"/>
  <c r="EA59" i="28"/>
  <c r="EA76" i="28" s="1"/>
  <c r="GX59" i="28"/>
  <c r="GX76" i="28" s="1"/>
  <c r="MN59" i="28"/>
  <c r="MN76" i="28" s="1"/>
  <c r="NA59" i="28"/>
  <c r="NA76" i="28" s="1"/>
  <c r="HE59" i="28"/>
  <c r="HE76" i="28" s="1"/>
  <c r="FK59" i="28"/>
  <c r="FK76" i="28" s="1"/>
  <c r="GT59" i="28"/>
  <c r="GT76" i="28" s="1"/>
  <c r="OG59" i="28"/>
  <c r="OG76" i="28" s="1"/>
  <c r="RH59" i="28"/>
  <c r="RH76" i="28" s="1"/>
  <c r="IU59" i="28"/>
  <c r="IU76" i="28" s="1"/>
  <c r="IY59" i="28"/>
  <c r="IY76" i="28" s="1"/>
  <c r="QR59" i="28"/>
  <c r="QR76" i="28" s="1"/>
  <c r="EI59" i="28"/>
  <c r="EI76" i="28" s="1"/>
  <c r="AE59" i="28"/>
  <c r="AE76" i="28" s="1"/>
  <c r="KP59" i="28"/>
  <c r="KP76" i="28" s="1"/>
  <c r="FP59" i="28"/>
  <c r="FP76" i="28" s="1"/>
  <c r="HA59" i="28"/>
  <c r="HA76" i="28" s="1"/>
  <c r="AF59" i="28"/>
  <c r="AF76" i="28" s="1"/>
  <c r="DT59" i="28"/>
  <c r="DT76" i="28" s="1"/>
  <c r="H59" i="28"/>
  <c r="H76" i="28" s="1"/>
  <c r="LR59" i="28"/>
  <c r="LR76" i="28" s="1"/>
  <c r="PS59" i="28"/>
  <c r="PS76" i="28" s="1"/>
  <c r="IG59" i="28"/>
  <c r="IG76" i="28" s="1"/>
  <c r="FV59" i="28"/>
  <c r="FV76" i="28" s="1"/>
  <c r="JH59" i="28"/>
  <c r="JH76" i="28" s="1"/>
  <c r="P59" i="28"/>
  <c r="P76" i="28" s="1"/>
  <c r="Q59" i="28"/>
  <c r="Q76" i="28" s="1"/>
  <c r="OO59" i="28"/>
  <c r="OO76" i="28" s="1"/>
  <c r="RS59" i="28"/>
  <c r="RS76" i="28" s="1"/>
  <c r="RE59" i="28"/>
  <c r="RE76" i="28" s="1"/>
  <c r="PN59" i="28"/>
  <c r="PN76" i="28" s="1"/>
  <c r="KT59" i="28"/>
  <c r="KT76" i="28" s="1"/>
  <c r="PM59" i="28"/>
  <c r="PM76" i="28" s="1"/>
  <c r="S59" i="28"/>
  <c r="S76" i="28" s="1"/>
  <c r="IK59" i="28"/>
  <c r="IK76" i="28" s="1"/>
  <c r="AH59" i="28"/>
  <c r="AH76" i="28" s="1"/>
  <c r="KJ59" i="28"/>
  <c r="KJ76" i="28" s="1"/>
  <c r="KN59" i="28"/>
  <c r="KN76" i="28" s="1"/>
  <c r="CQ59" i="28"/>
  <c r="CQ76" i="28" s="1"/>
  <c r="J59" i="28"/>
  <c r="J76" i="28" s="1"/>
  <c r="FY59" i="28"/>
  <c r="FY76" i="28" s="1"/>
  <c r="FJ59" i="28"/>
  <c r="FJ76" i="28" s="1"/>
  <c r="NB59" i="28"/>
  <c r="NB76" i="28" s="1"/>
  <c r="GR59" i="28"/>
  <c r="GR76" i="28" s="1"/>
  <c r="CZ59" i="28"/>
  <c r="CZ76" i="28" s="1"/>
  <c r="CJ59" i="28"/>
  <c r="CJ76" i="28" s="1"/>
  <c r="DW59" i="28"/>
  <c r="DW76" i="28" s="1"/>
  <c r="F59" i="28"/>
  <c r="F76" i="28" s="1"/>
  <c r="BX59" i="28"/>
  <c r="BX76" i="28" s="1"/>
  <c r="GL59" i="28"/>
  <c r="GL76" i="28" s="1"/>
  <c r="JF59" i="28"/>
  <c r="JF76" i="28" s="1"/>
  <c r="PO59" i="28"/>
  <c r="PO76" i="28" s="1"/>
  <c r="KM59" i="28"/>
  <c r="KM76" i="28" s="1"/>
  <c r="HH59" i="28"/>
  <c r="HH76" i="28" s="1"/>
  <c r="FI59" i="28"/>
  <c r="FI76" i="28" s="1"/>
  <c r="MO59" i="28"/>
  <c r="MO76" i="28" s="1"/>
  <c r="MD59" i="28"/>
  <c r="MD76" i="28" s="1"/>
  <c r="KD59" i="28"/>
  <c r="KD76" i="28" s="1"/>
  <c r="RW59" i="28"/>
  <c r="RW76" i="28" s="1"/>
  <c r="QT59" i="28"/>
  <c r="QT76" i="28" s="1"/>
  <c r="CI59" i="28"/>
  <c r="CI76" i="28" s="1"/>
  <c r="CM59" i="28"/>
  <c r="CM76" i="28" s="1"/>
  <c r="BJ59" i="28"/>
  <c r="BJ76" i="28" s="1"/>
  <c r="W88" i="28"/>
  <c r="W105" i="28" s="1"/>
  <c r="QZ59" i="28"/>
  <c r="QZ76" i="28" s="1"/>
  <c r="LE59" i="28"/>
  <c r="LE76" i="28" s="1"/>
  <c r="E59" i="28"/>
  <c r="E76" i="28" s="1"/>
  <c r="PD59" i="28"/>
  <c r="PD76" i="28" s="1"/>
  <c r="FH59" i="28"/>
  <c r="FH76" i="28" s="1"/>
  <c r="DH59" i="28"/>
  <c r="DH76" i="28" s="1"/>
  <c r="MI59" i="28"/>
  <c r="MI76" i="28" s="1"/>
  <c r="FS59" i="28"/>
  <c r="FS76" i="28" s="1"/>
  <c r="AD59" i="28"/>
  <c r="AD76" i="28" s="1"/>
  <c r="QY59" i="28"/>
  <c r="QY76" i="28" s="1"/>
  <c r="PW59" i="28"/>
  <c r="PW76" i="28" s="1"/>
  <c r="DN59" i="28"/>
  <c r="DN76" i="28" s="1"/>
  <c r="NU59" i="28"/>
  <c r="NU76" i="28" s="1"/>
  <c r="LB59" i="28"/>
  <c r="LB76" i="28" s="1"/>
  <c r="MX59" i="28"/>
  <c r="MX76" i="28" s="1"/>
  <c r="AT59" i="28"/>
  <c r="AT76" i="28" s="1"/>
  <c r="JT59" i="28"/>
  <c r="JT76" i="28" s="1"/>
  <c r="HB59" i="28"/>
  <c r="HB76" i="28" s="1"/>
  <c r="MJ59" i="28"/>
  <c r="MJ76" i="28" s="1"/>
  <c r="LS59" i="28"/>
  <c r="LS76" i="28" s="1"/>
  <c r="EU59" i="28"/>
  <c r="EU76" i="28" s="1"/>
  <c r="DA59" i="28"/>
  <c r="DA76" i="28" s="1"/>
  <c r="JL59" i="28"/>
  <c r="JL76" i="28" s="1"/>
  <c r="MV59" i="28"/>
  <c r="MV76" i="28" s="1"/>
  <c r="FZ59" i="28"/>
  <c r="FZ76" i="28" s="1"/>
  <c r="DU59" i="28"/>
  <c r="DU76" i="28" s="1"/>
  <c r="I59" i="28"/>
  <c r="I76" i="28" s="1"/>
  <c r="GU59" i="28"/>
  <c r="GU76" i="28" s="1"/>
  <c r="BP59" i="28"/>
  <c r="BP76" i="28" s="1"/>
  <c r="KA59" i="28"/>
  <c r="KA76" i="28" s="1"/>
  <c r="LU59" i="28"/>
  <c r="LU76" i="28" s="1"/>
  <c r="HQ59" i="28"/>
  <c r="HQ76" i="28" s="1"/>
  <c r="JM59" i="28"/>
  <c r="JM76" i="28" s="1"/>
  <c r="RF59" i="28"/>
  <c r="RF76" i="28" s="1"/>
  <c r="EY59" i="28"/>
  <c r="EY76" i="28" s="1"/>
  <c r="W59" i="28"/>
  <c r="W76" i="28" s="1"/>
  <c r="NW59" i="28"/>
  <c r="NW76" i="28" s="1"/>
  <c r="LK59" i="28"/>
  <c r="LK76" i="28" s="1"/>
  <c r="GC59" i="28"/>
  <c r="GC76" i="28" s="1"/>
  <c r="HD59" i="28"/>
  <c r="HD76" i="28" s="1"/>
  <c r="U88" i="28"/>
  <c r="U105" i="28" s="1"/>
  <c r="MM59" i="28"/>
  <c r="MM76" i="28" s="1"/>
  <c r="LJ59" i="28"/>
  <c r="LJ76" i="28" s="1"/>
  <c r="LC59" i="28"/>
  <c r="LC76" i="28" s="1"/>
  <c r="EK59" i="28"/>
  <c r="EK76" i="28" s="1"/>
  <c r="OP59" i="28"/>
  <c r="OP76" i="28" s="1"/>
  <c r="LI59" i="28"/>
  <c r="LI76" i="28" s="1"/>
  <c r="HO59" i="28"/>
  <c r="HO76" i="28" s="1"/>
  <c r="HJ59" i="28"/>
  <c r="HJ76" i="28" s="1"/>
  <c r="RY59" i="28"/>
  <c r="RY76" i="28" s="1"/>
  <c r="DX59" i="28"/>
  <c r="DX76" i="28" s="1"/>
  <c r="L59" i="28"/>
  <c r="L76" i="28" s="1"/>
  <c r="MY59" i="28"/>
  <c r="MY76" i="28" s="1"/>
  <c r="EB59" i="28"/>
  <c r="EB76" i="28" s="1"/>
  <c r="L88" i="28"/>
  <c r="L105" i="28" s="1"/>
  <c r="T88" i="28"/>
  <c r="T105" i="28" s="1"/>
  <c r="RB59" i="28"/>
  <c r="RB76" i="28" s="1"/>
  <c r="DD59" i="28"/>
  <c r="DD76" i="28" s="1"/>
  <c r="I88" i="28"/>
  <c r="I105" i="28" s="1"/>
  <c r="JZ59" i="28"/>
  <c r="JZ76" i="28" s="1"/>
  <c r="QA59" i="28"/>
  <c r="QA76" i="28" s="1"/>
  <c r="BE59" i="28"/>
  <c r="BE76" i="28" s="1"/>
  <c r="PZ59" i="28"/>
  <c r="PZ76" i="28" s="1"/>
  <c r="ER59" i="28"/>
  <c r="ER76" i="28" s="1"/>
  <c r="KE59" i="28"/>
  <c r="KE76" i="28" s="1"/>
  <c r="OC59" i="28"/>
  <c r="OC76" i="28" s="1"/>
  <c r="Q88" i="28"/>
  <c r="Q105" i="28" s="1"/>
  <c r="FE59" i="28"/>
  <c r="FE76" i="28" s="1"/>
  <c r="JG59" i="28"/>
  <c r="JG76" i="28" s="1"/>
  <c r="IL59" i="28"/>
  <c r="IL76" i="28" s="1"/>
  <c r="FG59" i="28"/>
  <c r="FG76" i="28" s="1"/>
  <c r="MG59" i="28"/>
  <c r="MG76" i="28" s="1"/>
  <c r="QD59" i="28"/>
  <c r="QD76" i="28" s="1"/>
  <c r="DE59" i="28"/>
  <c r="DE76" i="28" s="1"/>
  <c r="Z59" i="28"/>
  <c r="Z76" i="28" s="1"/>
  <c r="EL59" i="28"/>
  <c r="EL76" i="28" s="1"/>
  <c r="KL59" i="28"/>
  <c r="KL76" i="28" s="1"/>
  <c r="PR59" i="28"/>
  <c r="PR76" i="28" s="1"/>
  <c r="BL59" i="28"/>
  <c r="BL76" i="28" s="1"/>
  <c r="IC59" i="28"/>
  <c r="IC76" i="28" s="1"/>
  <c r="FM59" i="28"/>
  <c r="FM76" i="28" s="1"/>
  <c r="NP59" i="28"/>
  <c r="NP76" i="28" s="1"/>
  <c r="RN59" i="28"/>
  <c r="RN76" i="28" s="1"/>
  <c r="Y59" i="28"/>
  <c r="Y76" i="28" s="1"/>
  <c r="NY59" i="28"/>
  <c r="NY76" i="28" s="1"/>
  <c r="HW59" i="28"/>
  <c r="HW76" i="28" s="1"/>
  <c r="IF59" i="28"/>
  <c r="IF76" i="28" s="1"/>
  <c r="OI59" i="28"/>
  <c r="OI76" i="28" s="1"/>
  <c r="RR59" i="28"/>
  <c r="RR76" i="28" s="1"/>
  <c r="JX59" i="28"/>
  <c r="JX76" i="28" s="1"/>
  <c r="EX59" i="28"/>
  <c r="EX76" i="28" s="1"/>
  <c r="N88" i="28"/>
  <c r="N105" i="28" s="1"/>
  <c r="IA59" i="28"/>
  <c r="IA76" i="28" s="1"/>
  <c r="CR59" i="28"/>
  <c r="CR76" i="28" s="1"/>
  <c r="NL59" i="28"/>
  <c r="NL76" i="28" s="1"/>
  <c r="FW59" i="28"/>
  <c r="FW76" i="28" s="1"/>
  <c r="JU59" i="28"/>
  <c r="JU76" i="28" s="1"/>
  <c r="HN59" i="28"/>
  <c r="HN76" i="28" s="1"/>
  <c r="IX59" i="28"/>
  <c r="IX76" i="28" s="1"/>
  <c r="JV59" i="28"/>
  <c r="JV76" i="28" s="1"/>
  <c r="LV59" i="28"/>
  <c r="LV76" i="28" s="1"/>
  <c r="GK59" i="28"/>
  <c r="GK76" i="28" s="1"/>
  <c r="GE59" i="28"/>
  <c r="GE76" i="28" s="1"/>
  <c r="GB59" i="28"/>
  <c r="GB76" i="28" s="1"/>
  <c r="JI59" i="28"/>
  <c r="JI76" i="28" s="1"/>
  <c r="PQ59" i="28"/>
  <c r="PQ76" i="28" s="1"/>
  <c r="PT59" i="28"/>
  <c r="PT76" i="28" s="1"/>
  <c r="JW59" i="28"/>
  <c r="JW76" i="28" s="1"/>
  <c r="AC59" i="28"/>
  <c r="AC76" i="28" s="1"/>
  <c r="MF59" i="28"/>
  <c r="MF76" i="28" s="1"/>
  <c r="OZ59" i="28"/>
  <c r="OZ76" i="28" s="1"/>
  <c r="DL59" i="28"/>
  <c r="DL76" i="28" s="1"/>
  <c r="QI59" i="28"/>
  <c r="QI76" i="28" s="1"/>
  <c r="RO59" i="28"/>
  <c r="RO76" i="28" s="1"/>
  <c r="MR59" i="28"/>
  <c r="MR76" i="28" s="1"/>
  <c r="IW59" i="28"/>
  <c r="IW76" i="28" s="1"/>
  <c r="FU59" i="28"/>
  <c r="FU76" i="28" s="1"/>
  <c r="KQ59" i="28"/>
  <c r="KQ76" i="28" s="1"/>
  <c r="HK59" i="28"/>
  <c r="HK76" i="28" s="1"/>
  <c r="BA59" i="28"/>
  <c r="BA76" i="28" s="1"/>
  <c r="RG59" i="28"/>
  <c r="RG76" i="28" s="1"/>
  <c r="FC59" i="28"/>
  <c r="FC76" i="28" s="1"/>
  <c r="LN59" i="28"/>
  <c r="LN76" i="28" s="1"/>
  <c r="ND59" i="28"/>
  <c r="ND76" i="28" s="1"/>
  <c r="IN59" i="28"/>
  <c r="IN76" i="28" s="1"/>
  <c r="PA59" i="28"/>
  <c r="PA76" i="28" s="1"/>
  <c r="GA59" i="28"/>
  <c r="GA76" i="28" s="1"/>
  <c r="QJ59" i="28"/>
  <c r="QJ76" i="28" s="1"/>
  <c r="LY59" i="28"/>
  <c r="LY76" i="28" s="1"/>
  <c r="LL59" i="28"/>
  <c r="LL76" i="28" s="1"/>
  <c r="IJ59" i="28"/>
  <c r="IJ76" i="28" s="1"/>
  <c r="QP59" i="28"/>
  <c r="QP76" i="28" s="1"/>
  <c r="HF59" i="28"/>
  <c r="HF76" i="28" s="1"/>
  <c r="KC59" i="28"/>
  <c r="KC76" i="28" s="1"/>
  <c r="CY59" i="28"/>
  <c r="CY76" i="28" s="1"/>
  <c r="QS59" i="28"/>
  <c r="QS76" i="28" s="1"/>
  <c r="OX59" i="28"/>
  <c r="OX76" i="28" s="1"/>
  <c r="CV59" i="28"/>
  <c r="CV76" i="28" s="1"/>
  <c r="V88" i="28"/>
  <c r="V105" i="28" s="1"/>
  <c r="KU59" i="28"/>
  <c r="KU76" i="28" s="1"/>
  <c r="AL59" i="28"/>
  <c r="AL76" i="28" s="1"/>
  <c r="NJ59" i="28"/>
  <c r="NJ76" i="28" s="1"/>
  <c r="HV59" i="28"/>
  <c r="HV76" i="28" s="1"/>
  <c r="M88" i="28"/>
  <c r="M105" i="28" s="1"/>
  <c r="ML59" i="28"/>
  <c r="ML76" i="28" s="1"/>
  <c r="RI59" i="28"/>
  <c r="RI76" i="28" s="1"/>
  <c r="RV59" i="28"/>
  <c r="RV76" i="28" s="1"/>
  <c r="BM59" i="28"/>
  <c r="BM76" i="28" s="1"/>
  <c r="NI59" i="28"/>
  <c r="NI76" i="28" s="1"/>
  <c r="AI59" i="28"/>
  <c r="AI76" i="28" s="1"/>
  <c r="QU59" i="28"/>
  <c r="QU76" i="28" s="1"/>
  <c r="AO59" i="28"/>
  <c r="AO76" i="28" s="1"/>
  <c r="JQ59" i="28"/>
  <c r="JQ76" i="28" s="1"/>
  <c r="BO59" i="28"/>
  <c r="BO76" i="28" s="1"/>
  <c r="JD59" i="28"/>
  <c r="JD76" i="28" s="1"/>
  <c r="QX59" i="28"/>
  <c r="QX76" i="28" s="1"/>
  <c r="LW59" i="28"/>
  <c r="LW76" i="28" s="1"/>
  <c r="PI59" i="28"/>
  <c r="PI76" i="28" s="1"/>
  <c r="DY88" i="38" l="1"/>
  <c r="DY105" i="38" s="1"/>
  <c r="JD88" i="38"/>
  <c r="JD105" i="38" s="1"/>
  <c r="PH88" i="38"/>
  <c r="PH105" i="38" s="1"/>
  <c r="DE88" i="38"/>
  <c r="DE105" i="38" s="1"/>
  <c r="FC88" i="38"/>
  <c r="FC105" i="38" s="1"/>
  <c r="GB88" i="38"/>
  <c r="GB105" i="38" s="1"/>
  <c r="MF88" i="38"/>
  <c r="MF105" i="38" s="1"/>
  <c r="JX88" i="38"/>
  <c r="JX105" i="38" s="1"/>
  <c r="QL88" i="38"/>
  <c r="QL105" i="38" s="1"/>
  <c r="FW88" i="38"/>
  <c r="FW105" i="38" s="1"/>
  <c r="HU88" i="38"/>
  <c r="HU105" i="38" s="1"/>
  <c r="IT88" i="38"/>
  <c r="IT105" i="38" s="1"/>
  <c r="NY88" i="38"/>
  <c r="NY105" i="38" s="1"/>
  <c r="MP88" i="38"/>
  <c r="MP105" i="38" s="1"/>
  <c r="ON88" i="38"/>
  <c r="ON105" i="38" s="1"/>
  <c r="RF88" i="38"/>
  <c r="RF105" i="38" s="1"/>
  <c r="BQ88" i="38"/>
  <c r="BQ105" i="38" s="1"/>
  <c r="DO88" i="38"/>
  <c r="DO105" i="38" s="1"/>
  <c r="FM88" i="38"/>
  <c r="FM105" i="38" s="1"/>
  <c r="IJ88" i="38"/>
  <c r="IJ105" i="38" s="1"/>
  <c r="NO88" i="38"/>
  <c r="NO105" i="38" s="1"/>
  <c r="BL88" i="38"/>
  <c r="BL105" i="38" s="1"/>
  <c r="LV88" i="38"/>
  <c r="LV105" i="38" s="1"/>
  <c r="RZ88" i="38"/>
  <c r="RZ105" i="38" s="1"/>
  <c r="KC88" i="38"/>
  <c r="KC105" i="38" s="1"/>
  <c r="GL88" i="38"/>
  <c r="GL105" i="38" s="1"/>
  <c r="QV88" i="38"/>
  <c r="QV105" i="38" s="1"/>
  <c r="DT88" i="38"/>
  <c r="DT105" i="38" s="1"/>
  <c r="CP88" i="38"/>
  <c r="CP105" i="38" s="1"/>
  <c r="AR88" i="38"/>
  <c r="AR105" i="38" s="1"/>
  <c r="PR88" i="38"/>
  <c r="PR105" i="38" s="1"/>
  <c r="JS88" i="38"/>
  <c r="JS105" i="38" s="1"/>
  <c r="OX88" i="38"/>
  <c r="OX105" i="38" s="1"/>
  <c r="JI88" i="38"/>
  <c r="JI105" i="38" s="1"/>
  <c r="NE88" i="38"/>
  <c r="NE105" i="38" s="1"/>
  <c r="IE88" i="38"/>
  <c r="IE105" i="38" s="1"/>
  <c r="RP88" i="38"/>
  <c r="RP105" i="38" s="1"/>
  <c r="OI88" i="38"/>
  <c r="OI105" i="38" s="1"/>
  <c r="EN88" i="38"/>
  <c r="EN105" i="38" s="1"/>
  <c r="KR88" i="38"/>
  <c r="KR105" i="38" s="1"/>
  <c r="LQ88" i="38"/>
  <c r="LQ105" i="38" s="1"/>
  <c r="KH88" i="38"/>
  <c r="KH105" i="38" s="1"/>
  <c r="RK88" i="38"/>
  <c r="RK105" i="38" s="1"/>
  <c r="OD88" i="38"/>
  <c r="OD105" i="38" s="1"/>
  <c r="QB88" i="38"/>
  <c r="QB105" i="38" s="1"/>
  <c r="MK88" i="38"/>
  <c r="MK105" i="38" s="1"/>
  <c r="NJ88" i="38"/>
  <c r="NJ105" i="38" s="1"/>
  <c r="BG88" i="38"/>
  <c r="BG105" i="38" s="1"/>
  <c r="HK88" i="38"/>
  <c r="HK105" i="38" s="1"/>
  <c r="PW88" i="38"/>
  <c r="PW105" i="38" s="1"/>
  <c r="HA88" i="38"/>
  <c r="HA105" i="38" s="1"/>
  <c r="ES88" i="38"/>
  <c r="ES105" i="38" s="1"/>
  <c r="HF88" i="38"/>
  <c r="HF105" i="38" s="1"/>
  <c r="LL88" i="38"/>
  <c r="LL105" i="38" s="1"/>
  <c r="LB88" i="38"/>
  <c r="LB105" i="38" s="1"/>
  <c r="MZ88" i="38"/>
  <c r="MZ105" i="38" s="1"/>
  <c r="ED88" i="38"/>
  <c r="ED105" i="38" s="1"/>
  <c r="RU88" i="38"/>
  <c r="RU105" i="38" s="1"/>
  <c r="HZ88" i="38"/>
  <c r="HZ105" i="38" s="1"/>
  <c r="FR88" i="38"/>
  <c r="FR105" i="38" s="1"/>
  <c r="DP59" i="38"/>
  <c r="DP76" i="38" s="1"/>
  <c r="KG59" i="38"/>
  <c r="KG76" i="38" s="1"/>
  <c r="QY59" i="38"/>
  <c r="QY76" i="38" s="1"/>
  <c r="DU59" i="38"/>
  <c r="DU76" i="38" s="1"/>
  <c r="KK59" i="38"/>
  <c r="KK76" i="38" s="1"/>
  <c r="RE59" i="38"/>
  <c r="RE76" i="38" s="1"/>
  <c r="ED59" i="38"/>
  <c r="ED76" i="38" s="1"/>
  <c r="KU59" i="38"/>
  <c r="KU76" i="38" s="1"/>
  <c r="OC59" i="38"/>
  <c r="OC76" i="38" s="1"/>
  <c r="BA59" i="38"/>
  <c r="BA76" i="38" s="1"/>
  <c r="KZ59" i="38"/>
  <c r="KZ76" i="38" s="1"/>
  <c r="OH59" i="38"/>
  <c r="OH76" i="38" s="1"/>
  <c r="BJ59" i="38"/>
  <c r="BJ76" i="38" s="1"/>
  <c r="IA59" i="38"/>
  <c r="IA76" i="38" s="1"/>
  <c r="OR59" i="38"/>
  <c r="OR76" i="38" s="1"/>
  <c r="EW59" i="38"/>
  <c r="EW76" i="38" s="1"/>
  <c r="LN59" i="38"/>
  <c r="LN76" i="38" s="1"/>
  <c r="FG59" i="38"/>
  <c r="FG76" i="38" s="1"/>
  <c r="LX59" i="38"/>
  <c r="LX76" i="38" s="1"/>
  <c r="CC59" i="38"/>
  <c r="CC76" i="38" s="1"/>
  <c r="IT59" i="38"/>
  <c r="IT76" i="38" s="1"/>
  <c r="E59" i="38"/>
  <c r="E76" i="38" s="1"/>
  <c r="FU59" i="38"/>
  <c r="FU76" i="38" s="1"/>
  <c r="PU59" i="38"/>
  <c r="PU76" i="38" s="1"/>
  <c r="CR59" i="38"/>
  <c r="CR76" i="38" s="1"/>
  <c r="FZ59" i="38"/>
  <c r="FZ76" i="38" s="1"/>
  <c r="JI59" i="38"/>
  <c r="JI76" i="38" s="1"/>
  <c r="MQ59" i="38"/>
  <c r="MQ76" i="38" s="1"/>
  <c r="PY59" i="38"/>
  <c r="PY76" i="38" s="1"/>
  <c r="S59" i="38"/>
  <c r="S76" i="38" s="1"/>
  <c r="DA59" i="38"/>
  <c r="DA76" i="38" s="1"/>
  <c r="GJ59" i="38"/>
  <c r="GJ76" i="38" s="1"/>
  <c r="JR59" i="38"/>
  <c r="JR76" i="38" s="1"/>
  <c r="NA59" i="38"/>
  <c r="NA76" i="38" s="1"/>
  <c r="QJ59" i="38"/>
  <c r="QJ76" i="38" s="1"/>
  <c r="X59" i="38"/>
  <c r="X76" i="38" s="1"/>
  <c r="DF59" i="38"/>
  <c r="DF76" i="38" s="1"/>
  <c r="GO59" i="38"/>
  <c r="GO76" i="38" s="1"/>
  <c r="JW59" i="38"/>
  <c r="JW76" i="38" s="1"/>
  <c r="NE59" i="38"/>
  <c r="NE76" i="38" s="1"/>
  <c r="QO59" i="38"/>
  <c r="QO76" i="38" s="1"/>
  <c r="K59" i="38"/>
  <c r="K76" i="38" s="1"/>
  <c r="Y59" i="38"/>
  <c r="Y76" i="38" s="1"/>
  <c r="AN59" i="38"/>
  <c r="AN76" i="38" s="1"/>
  <c r="BB59" i="38"/>
  <c r="BB76" i="38" s="1"/>
  <c r="BP59" i="38"/>
  <c r="BP76" i="38" s="1"/>
  <c r="CE59" i="38"/>
  <c r="CE76" i="38" s="1"/>
  <c r="CS59" i="38"/>
  <c r="CS76" i="38" s="1"/>
  <c r="DH59" i="38"/>
  <c r="DH76" i="38" s="1"/>
  <c r="DV59" i="38"/>
  <c r="DV76" i="38" s="1"/>
  <c r="EJ59" i="38"/>
  <c r="EJ76" i="38" s="1"/>
  <c r="EY59" i="38"/>
  <c r="EY76" i="38" s="1"/>
  <c r="FM59" i="38"/>
  <c r="FM76" i="38" s="1"/>
  <c r="GB59" i="38"/>
  <c r="GB76" i="38" s="1"/>
  <c r="GP59" i="38"/>
  <c r="GP76" i="38" s="1"/>
  <c r="HD59" i="38"/>
  <c r="HD76" i="38" s="1"/>
  <c r="HS59" i="38"/>
  <c r="HS76" i="38" s="1"/>
  <c r="IG59" i="38"/>
  <c r="IG76" i="38" s="1"/>
  <c r="IV59" i="38"/>
  <c r="IV76" i="38" s="1"/>
  <c r="JJ59" i="38"/>
  <c r="JJ76" i="38" s="1"/>
  <c r="JX59" i="38"/>
  <c r="JX76" i="38" s="1"/>
  <c r="KM59" i="38"/>
  <c r="KM76" i="38" s="1"/>
  <c r="LA59" i="38"/>
  <c r="LA76" i="38" s="1"/>
  <c r="LP59" i="38"/>
  <c r="LP76" i="38" s="1"/>
  <c r="MD59" i="38"/>
  <c r="MD76" i="38" s="1"/>
  <c r="MR59" i="38"/>
  <c r="MR76" i="38" s="1"/>
  <c r="NG59" i="38"/>
  <c r="NG76" i="38" s="1"/>
  <c r="NU59" i="38"/>
  <c r="NU76" i="38" s="1"/>
  <c r="OJ59" i="38"/>
  <c r="OJ76" i="38" s="1"/>
  <c r="OX59" i="38"/>
  <c r="OX76" i="38" s="1"/>
  <c r="PL59" i="38"/>
  <c r="PL76" i="38" s="1"/>
  <c r="QA59" i="38"/>
  <c r="QA76" i="38" s="1"/>
  <c r="QQ59" i="38"/>
  <c r="QQ76" i="38" s="1"/>
  <c r="RG59" i="38"/>
  <c r="RG76" i="38" s="1"/>
  <c r="RV59" i="38"/>
  <c r="RV76" i="38" s="1"/>
  <c r="L59" i="38"/>
  <c r="L76" i="38" s="1"/>
  <c r="Z59" i="38"/>
  <c r="Z76" i="38" s="1"/>
  <c r="AO59" i="38"/>
  <c r="AO76" i="38" s="1"/>
  <c r="RA88" i="38"/>
  <c r="RA105" i="38" s="1"/>
  <c r="GV88" i="38"/>
  <c r="GV105" i="38" s="1"/>
  <c r="CF88" i="38"/>
  <c r="CF105" i="38" s="1"/>
  <c r="CU88" i="38"/>
  <c r="CU105" i="38" s="1"/>
  <c r="PM88" i="38"/>
  <c r="PM105" i="38" s="1"/>
  <c r="EX88" i="38"/>
  <c r="EX105" i="38" s="1"/>
  <c r="AG59" i="38"/>
  <c r="AG76" i="38" s="1"/>
  <c r="GX59" i="38"/>
  <c r="GX76" i="38" s="1"/>
  <c r="NO59" i="38"/>
  <c r="NO76" i="38" s="1"/>
  <c r="AL59" i="38"/>
  <c r="AL76" i="38" s="1"/>
  <c r="HC59" i="38"/>
  <c r="HC76" i="38" s="1"/>
  <c r="NT59" i="38"/>
  <c r="NT76" i="38" s="1"/>
  <c r="AV59" i="38"/>
  <c r="AV76" i="38" s="1"/>
  <c r="HM59" i="38"/>
  <c r="HM76" i="38" s="1"/>
  <c r="RP59" i="38"/>
  <c r="RP76" i="38" s="1"/>
  <c r="EI59" i="38"/>
  <c r="EI76" i="38" s="1"/>
  <c r="HQ59" i="38"/>
  <c r="HQ76" i="38" s="1"/>
  <c r="RU59" i="38"/>
  <c r="RU76" i="38" s="1"/>
  <c r="ES59" i="38"/>
  <c r="ES76" i="38" s="1"/>
  <c r="LI59" i="38"/>
  <c r="LI76" i="38" s="1"/>
  <c r="BO59" i="38"/>
  <c r="BO76" i="38" s="1"/>
  <c r="IF59" i="38"/>
  <c r="IF76" i="38" s="1"/>
  <c r="OW59" i="38"/>
  <c r="OW76" i="38" s="1"/>
  <c r="BY59" i="38"/>
  <c r="BY76" i="38" s="1"/>
  <c r="IO59" i="38"/>
  <c r="IO76" i="38" s="1"/>
  <c r="PF59" i="38"/>
  <c r="PF76" i="38" s="1"/>
  <c r="FL59" i="38"/>
  <c r="FL76" i="38" s="1"/>
  <c r="MC59" i="38"/>
  <c r="MC76" i="38" s="1"/>
  <c r="PK59" i="38"/>
  <c r="PK76" i="38" s="1"/>
  <c r="CM59" i="38"/>
  <c r="CM76" i="38" s="1"/>
  <c r="JD59" i="38"/>
  <c r="JD76" i="38" s="1"/>
  <c r="ML59" i="38"/>
  <c r="ML76" i="38" s="1"/>
  <c r="I59" i="38"/>
  <c r="I76" i="38" s="1"/>
  <c r="BC59" i="38"/>
  <c r="BC76" i="38" s="1"/>
  <c r="BQ59" i="38"/>
  <c r="BQ76" i="38" s="1"/>
  <c r="CF59" i="38"/>
  <c r="CF76" i="38" s="1"/>
  <c r="CT59" i="38"/>
  <c r="CT76" i="38" s="1"/>
  <c r="DI59" i="38"/>
  <c r="DI76" i="38" s="1"/>
  <c r="DW59" i="38"/>
  <c r="DW76" i="38" s="1"/>
  <c r="EK59" i="38"/>
  <c r="EK76" i="38" s="1"/>
  <c r="EZ59" i="38"/>
  <c r="EZ76" i="38" s="1"/>
  <c r="FN59" i="38"/>
  <c r="FN76" i="38" s="1"/>
  <c r="GC59" i="38"/>
  <c r="GC76" i="38" s="1"/>
  <c r="GQ59" i="38"/>
  <c r="GQ76" i="38" s="1"/>
  <c r="HE59" i="38"/>
  <c r="HE76" i="38" s="1"/>
  <c r="HT59" i="38"/>
  <c r="HT76" i="38" s="1"/>
  <c r="IH59" i="38"/>
  <c r="IH76" i="38" s="1"/>
  <c r="IW59" i="38"/>
  <c r="IW76" i="38" s="1"/>
  <c r="JK59" i="38"/>
  <c r="JK76" i="38" s="1"/>
  <c r="JY59" i="38"/>
  <c r="JY76" i="38" s="1"/>
  <c r="KN59" i="38"/>
  <c r="KN76" i="38" s="1"/>
  <c r="LB59" i="38"/>
  <c r="LB76" i="38" s="1"/>
  <c r="LQ59" i="38"/>
  <c r="LQ76" i="38" s="1"/>
  <c r="ME59" i="38"/>
  <c r="ME76" i="38" s="1"/>
  <c r="MS59" i="38"/>
  <c r="MS76" i="38" s="1"/>
  <c r="NH59" i="38"/>
  <c r="NH76" i="38" s="1"/>
  <c r="NV59" i="38"/>
  <c r="NV76" i="38" s="1"/>
  <c r="OK59" i="38"/>
  <c r="OK76" i="38" s="1"/>
  <c r="OY59" i="38"/>
  <c r="OY76" i="38" s="1"/>
  <c r="PM59" i="38"/>
  <c r="PM76" i="38" s="1"/>
  <c r="QB59" i="38"/>
  <c r="QB76" i="38" s="1"/>
  <c r="QR59" i="38"/>
  <c r="QR76" i="38" s="1"/>
  <c r="RH59" i="38"/>
  <c r="RH76" i="38" s="1"/>
  <c r="RW59" i="38"/>
  <c r="RW76" i="38" s="1"/>
  <c r="M59" i="38"/>
  <c r="M76" i="38" s="1"/>
  <c r="AB59" i="38"/>
  <c r="AB76" i="38" s="1"/>
  <c r="AP59" i="38"/>
  <c r="AP76" i="38" s="1"/>
  <c r="BD59" i="38"/>
  <c r="BD76" i="38" s="1"/>
  <c r="BS59" i="38"/>
  <c r="BS76" i="38" s="1"/>
  <c r="CG59" i="38"/>
  <c r="CG76" i="38" s="1"/>
  <c r="CV59" i="38"/>
  <c r="CV76" i="38" s="1"/>
  <c r="DJ59" i="38"/>
  <c r="DJ76" i="38" s="1"/>
  <c r="DX59" i="38"/>
  <c r="DX76" i="38" s="1"/>
  <c r="EM59" i="38"/>
  <c r="EM76" i="38" s="1"/>
  <c r="FA59" i="38"/>
  <c r="FA76" i="38" s="1"/>
  <c r="FP59" i="38"/>
  <c r="FP76" i="38" s="1"/>
  <c r="GD59" i="38"/>
  <c r="GD76" i="38" s="1"/>
  <c r="GR59" i="38"/>
  <c r="GR76" i="38" s="1"/>
  <c r="HG59" i="38"/>
  <c r="HG76" i="38" s="1"/>
  <c r="HU59" i="38"/>
  <c r="HU76" i="38" s="1"/>
  <c r="IJ59" i="38"/>
  <c r="IJ76" i="38" s="1"/>
  <c r="IX59" i="38"/>
  <c r="IX76" i="38" s="1"/>
  <c r="JL59" i="38"/>
  <c r="JL76" i="38" s="1"/>
  <c r="KA59" i="38"/>
  <c r="KA76" i="38" s="1"/>
  <c r="KO59" i="38"/>
  <c r="KO76" i="38" s="1"/>
  <c r="LD59" i="38"/>
  <c r="LD76" i="38" s="1"/>
  <c r="LR59" i="38"/>
  <c r="LR76" i="38" s="1"/>
  <c r="MF59" i="38"/>
  <c r="MF76" i="38" s="1"/>
  <c r="MU59" i="38"/>
  <c r="MU76" i="38" s="1"/>
  <c r="NI59" i="38"/>
  <c r="NI76" i="38" s="1"/>
  <c r="NX59" i="38"/>
  <c r="NX76" i="38" s="1"/>
  <c r="OL59" i="38"/>
  <c r="OL76" i="38" s="1"/>
  <c r="OZ59" i="38"/>
  <c r="OZ76" i="38" s="1"/>
  <c r="PO59" i="38"/>
  <c r="PO76" i="38" s="1"/>
  <c r="QC59" i="38"/>
  <c r="QC76" i="38" s="1"/>
  <c r="QT59" i="38"/>
  <c r="QT76" i="38" s="1"/>
  <c r="RI59" i="38"/>
  <c r="RI76" i="38" s="1"/>
  <c r="RX59" i="38"/>
  <c r="RX76" i="38" s="1"/>
  <c r="N59" i="38"/>
  <c r="N76" i="38" s="1"/>
  <c r="AC59" i="38"/>
  <c r="AC76" i="38" s="1"/>
  <c r="AQ59" i="38"/>
  <c r="AQ76" i="38" s="1"/>
  <c r="BE59" i="38"/>
  <c r="BE76" i="38" s="1"/>
  <c r="BT59" i="38"/>
  <c r="BT76" i="38" s="1"/>
  <c r="CH59" i="38"/>
  <c r="CH76" i="38" s="1"/>
  <c r="CW59" i="38"/>
  <c r="CW76" i="38" s="1"/>
  <c r="DK59" i="38"/>
  <c r="DK76" i="38" s="1"/>
  <c r="DY59" i="38"/>
  <c r="DY76" i="38" s="1"/>
  <c r="EN59" i="38"/>
  <c r="EN76" i="38" s="1"/>
  <c r="FB59" i="38"/>
  <c r="FB76" i="38" s="1"/>
  <c r="FQ59" i="38"/>
  <c r="FQ76" i="38" s="1"/>
  <c r="GE59" i="38"/>
  <c r="GE76" i="38" s="1"/>
  <c r="GS59" i="38"/>
  <c r="GS76" i="38" s="1"/>
  <c r="HH59" i="38"/>
  <c r="HH76" i="38" s="1"/>
  <c r="HV59" i="38"/>
  <c r="HV76" i="38" s="1"/>
  <c r="IK59" i="38"/>
  <c r="IK76" i="38" s="1"/>
  <c r="IY59" i="38"/>
  <c r="IY76" i="38" s="1"/>
  <c r="JM59" i="38"/>
  <c r="JM76" i="38" s="1"/>
  <c r="KB59" i="38"/>
  <c r="KB76" i="38" s="1"/>
  <c r="KP59" i="38"/>
  <c r="KP76" i="38" s="1"/>
  <c r="LE59" i="38"/>
  <c r="LE76" i="38" s="1"/>
  <c r="LS59" i="38"/>
  <c r="LS76" i="38" s="1"/>
  <c r="MG59" i="38"/>
  <c r="MG76" i="38" s="1"/>
  <c r="MV59" i="38"/>
  <c r="MV76" i="38" s="1"/>
  <c r="NJ59" i="38"/>
  <c r="NJ76" i="38" s="1"/>
  <c r="NY59" i="38"/>
  <c r="NY76" i="38" s="1"/>
  <c r="OM59" i="38"/>
  <c r="OM76" i="38" s="1"/>
  <c r="PA59" i="38"/>
  <c r="PA76" i="38" s="1"/>
  <c r="PP59" i="38"/>
  <c r="PP76" i="38" s="1"/>
  <c r="QE59" i="38"/>
  <c r="QE76" i="38" s="1"/>
  <c r="QU59" i="38"/>
  <c r="QU76" i="38" s="1"/>
  <c r="RJ59" i="38"/>
  <c r="RJ76" i="38" s="1"/>
  <c r="RY59" i="38"/>
  <c r="RY76" i="38" s="1"/>
  <c r="P59" i="38"/>
  <c r="P76" i="38" s="1"/>
  <c r="AD59" i="38"/>
  <c r="AD76" i="38" s="1"/>
  <c r="AR59" i="38"/>
  <c r="AR76" i="38" s="1"/>
  <c r="BG59" i="38"/>
  <c r="BG76" i="38" s="1"/>
  <c r="BU59" i="38"/>
  <c r="BU76" i="38" s="1"/>
  <c r="CJ59" i="38"/>
  <c r="CJ76" i="38" s="1"/>
  <c r="CX59" i="38"/>
  <c r="CX76" i="38" s="1"/>
  <c r="DL59" i="38"/>
  <c r="DL76" i="38" s="1"/>
  <c r="EA59" i="38"/>
  <c r="EA76" i="38" s="1"/>
  <c r="EO59" i="38"/>
  <c r="EO76" i="38" s="1"/>
  <c r="FD59" i="38"/>
  <c r="FD76" i="38" s="1"/>
  <c r="FR59" i="38"/>
  <c r="FR76" i="38" s="1"/>
  <c r="GF59" i="38"/>
  <c r="GF76" i="38" s="1"/>
  <c r="GU59" i="38"/>
  <c r="GU76" i="38" s="1"/>
  <c r="HI59" i="38"/>
  <c r="HI76" i="38" s="1"/>
  <c r="HX59" i="38"/>
  <c r="HX76" i="38" s="1"/>
  <c r="IL59" i="38"/>
  <c r="IL76" i="38" s="1"/>
  <c r="IZ59" i="38"/>
  <c r="IZ76" i="38" s="1"/>
  <c r="JO59" i="38"/>
  <c r="JO76" i="38" s="1"/>
  <c r="KC59" i="38"/>
  <c r="KC76" i="38" s="1"/>
  <c r="KR59" i="38"/>
  <c r="KR76" i="38" s="1"/>
  <c r="LF59" i="38"/>
  <c r="LF76" i="38" s="1"/>
  <c r="LT59" i="38"/>
  <c r="LT76" i="38" s="1"/>
  <c r="MI59" i="38"/>
  <c r="MI76" i="38" s="1"/>
  <c r="MW59" i="38"/>
  <c r="MW76" i="38" s="1"/>
  <c r="NL59" i="38"/>
  <c r="NL76" i="38" s="1"/>
  <c r="NZ59" i="38"/>
  <c r="NZ76" i="38" s="1"/>
  <c r="ON59" i="38"/>
  <c r="ON76" i="38" s="1"/>
  <c r="PC59" i="38"/>
  <c r="PC76" i="38" s="1"/>
  <c r="PQ59" i="38"/>
  <c r="PQ76" i="38" s="1"/>
  <c r="QG59" i="38"/>
  <c r="QG76" i="38" s="1"/>
  <c r="QV59" i="38"/>
  <c r="QV76" i="38" s="1"/>
  <c r="RK59" i="38"/>
  <c r="RK76" i="38" s="1"/>
  <c r="Q59" i="38"/>
  <c r="Q76" i="38" s="1"/>
  <c r="AE59" i="38"/>
  <c r="AE76" i="38" s="1"/>
  <c r="AS59" i="38"/>
  <c r="AS76" i="38" s="1"/>
  <c r="BH59" i="38"/>
  <c r="BH76" i="38" s="1"/>
  <c r="BV59" i="38"/>
  <c r="BV76" i="38" s="1"/>
  <c r="CK59" i="38"/>
  <c r="CK76" i="38" s="1"/>
  <c r="CY59" i="38"/>
  <c r="CY76" i="38" s="1"/>
  <c r="DM59" i="38"/>
  <c r="DM76" i="38" s="1"/>
  <c r="EB59" i="38"/>
  <c r="EB76" i="38" s="1"/>
  <c r="EP59" i="38"/>
  <c r="EP76" i="38" s="1"/>
  <c r="FE59" i="38"/>
  <c r="FE76" i="38" s="1"/>
  <c r="FS59" i="38"/>
  <c r="FS76" i="38" s="1"/>
  <c r="GG59" i="38"/>
  <c r="GG76" i="38" s="1"/>
  <c r="GV59" i="38"/>
  <c r="GV76" i="38" s="1"/>
  <c r="HJ59" i="38"/>
  <c r="HJ76" i="38" s="1"/>
  <c r="HY59" i="38"/>
  <c r="HY76" i="38" s="1"/>
  <c r="IM59" i="38"/>
  <c r="IM76" i="38" s="1"/>
  <c r="JA59" i="38"/>
  <c r="JA76" i="38" s="1"/>
  <c r="JP59" i="38"/>
  <c r="JP76" i="38" s="1"/>
  <c r="KD59" i="38"/>
  <c r="KD76" i="38" s="1"/>
  <c r="KS59" i="38"/>
  <c r="KS76" i="38" s="1"/>
  <c r="LG59" i="38"/>
  <c r="LG76" i="38" s="1"/>
  <c r="LU59" i="38"/>
  <c r="LU76" i="38" s="1"/>
  <c r="MJ59" i="38"/>
  <c r="MJ76" i="38" s="1"/>
  <c r="MX59" i="38"/>
  <c r="MX76" i="38" s="1"/>
  <c r="NM59" i="38"/>
  <c r="NM76" i="38" s="1"/>
  <c r="OA59" i="38"/>
  <c r="OA76" i="38" s="1"/>
  <c r="OO59" i="38"/>
  <c r="OO76" i="38" s="1"/>
  <c r="PD59" i="38"/>
  <c r="PD76" i="38" s="1"/>
  <c r="PR59" i="38"/>
  <c r="PR76" i="38" s="1"/>
  <c r="QH59" i="38"/>
  <c r="QH76" i="38" s="1"/>
  <c r="QW59" i="38"/>
  <c r="QW76" i="38" s="1"/>
  <c r="RL59" i="38"/>
  <c r="RL76" i="38" s="1"/>
  <c r="D59" i="38"/>
  <c r="R59" i="38"/>
  <c r="R76" i="38" s="1"/>
  <c r="AF59" i="38"/>
  <c r="AF76" i="38" s="1"/>
  <c r="AU59" i="38"/>
  <c r="AU76" i="38" s="1"/>
  <c r="BI59" i="38"/>
  <c r="BI76" i="38" s="1"/>
  <c r="BX59" i="38"/>
  <c r="BX76" i="38" s="1"/>
  <c r="CL59" i="38"/>
  <c r="CL76" i="38" s="1"/>
  <c r="CZ59" i="38"/>
  <c r="CZ76" i="38" s="1"/>
  <c r="DO59" i="38"/>
  <c r="DO76" i="38" s="1"/>
  <c r="EC59" i="38"/>
  <c r="EC76" i="38" s="1"/>
  <c r="ER59" i="38"/>
  <c r="ER76" i="38" s="1"/>
  <c r="FF59" i="38"/>
  <c r="FF76" i="38" s="1"/>
  <c r="FT59" i="38"/>
  <c r="FT76" i="38" s="1"/>
  <c r="GI59" i="38"/>
  <c r="GI76" i="38" s="1"/>
  <c r="GW59" i="38"/>
  <c r="GW76" i="38" s="1"/>
  <c r="HL59" i="38"/>
  <c r="HL76" i="38" s="1"/>
  <c r="HZ59" i="38"/>
  <c r="HZ76" i="38" s="1"/>
  <c r="IN59" i="38"/>
  <c r="IN76" i="38" s="1"/>
  <c r="JC59" i="38"/>
  <c r="JC76" i="38" s="1"/>
  <c r="JQ59" i="38"/>
  <c r="JQ76" i="38" s="1"/>
  <c r="KF59" i="38"/>
  <c r="KF76" i="38" s="1"/>
  <c r="KT59" i="38"/>
  <c r="KT76" i="38" s="1"/>
  <c r="LH59" i="38"/>
  <c r="LH76" i="38" s="1"/>
  <c r="LW59" i="38"/>
  <c r="LW76" i="38" s="1"/>
  <c r="MK59" i="38"/>
  <c r="MK76" i="38" s="1"/>
  <c r="MZ59" i="38"/>
  <c r="MZ76" i="38" s="1"/>
  <c r="NN59" i="38"/>
  <c r="NN76" i="38" s="1"/>
  <c r="OB59" i="38"/>
  <c r="OB76" i="38" s="1"/>
  <c r="OQ59" i="38"/>
  <c r="OQ76" i="38" s="1"/>
  <c r="PE59" i="38"/>
  <c r="PE76" i="38" s="1"/>
  <c r="PT59" i="38"/>
  <c r="PT76" i="38" s="1"/>
  <c r="QI59" i="38"/>
  <c r="QI76" i="38" s="1"/>
  <c r="QX59" i="38"/>
  <c r="QX76" i="38" s="1"/>
  <c r="RO59" i="38"/>
  <c r="RO76" i="38" s="1"/>
  <c r="F59" i="38"/>
  <c r="F76" i="38" s="1"/>
  <c r="T59" i="38"/>
  <c r="T76" i="38" s="1"/>
  <c r="AI59" i="38"/>
  <c r="AI76" i="38" s="1"/>
  <c r="AW59" i="38"/>
  <c r="AW76" i="38" s="1"/>
  <c r="QQ88" i="38"/>
  <c r="QQ105" i="38" s="1"/>
  <c r="MA88" i="38"/>
  <c r="MA105" i="38" s="1"/>
  <c r="QG88" i="38"/>
  <c r="QG105" i="38" s="1"/>
  <c r="AW88" i="38"/>
  <c r="AW105" i="38" s="1"/>
  <c r="BV88" i="38"/>
  <c r="BV105" i="38" s="1"/>
  <c r="LG88" i="38"/>
  <c r="LG105" i="38" s="1"/>
  <c r="IY88" i="38"/>
  <c r="IY105" i="38" s="1"/>
  <c r="JN88" i="38"/>
  <c r="JN105" i="38" s="1"/>
  <c r="BL59" i="38"/>
  <c r="BL76" i="38" s="1"/>
  <c r="BZ59" i="38"/>
  <c r="BZ76" i="38" s="1"/>
  <c r="CN59" i="38"/>
  <c r="CN76" i="38" s="1"/>
  <c r="DC59" i="38"/>
  <c r="DC76" i="38" s="1"/>
  <c r="DQ59" i="38"/>
  <c r="DQ76" i="38" s="1"/>
  <c r="EF59" i="38"/>
  <c r="EF76" i="38" s="1"/>
  <c r="ET59" i="38"/>
  <c r="ET76" i="38" s="1"/>
  <c r="FH59" i="38"/>
  <c r="FH76" i="38" s="1"/>
  <c r="FW59" i="38"/>
  <c r="FW76" i="38" s="1"/>
  <c r="GK59" i="38"/>
  <c r="GK76" i="38" s="1"/>
  <c r="GZ59" i="38"/>
  <c r="GZ76" i="38" s="1"/>
  <c r="HN59" i="38"/>
  <c r="HN76" i="38" s="1"/>
  <c r="IB59" i="38"/>
  <c r="IB76" i="38" s="1"/>
  <c r="IQ59" i="38"/>
  <c r="IQ76" i="38" s="1"/>
  <c r="JE59" i="38"/>
  <c r="JE76" i="38" s="1"/>
  <c r="JT59" i="38"/>
  <c r="JT76" i="38" s="1"/>
  <c r="KH59" i="38"/>
  <c r="KH76" i="38" s="1"/>
  <c r="KV59" i="38"/>
  <c r="KV76" i="38" s="1"/>
  <c r="LK59" i="38"/>
  <c r="LK76" i="38" s="1"/>
  <c r="LY59" i="38"/>
  <c r="LY76" i="38" s="1"/>
  <c r="MN59" i="38"/>
  <c r="MN76" i="38" s="1"/>
  <c r="NB59" i="38"/>
  <c r="NB76" i="38" s="1"/>
  <c r="NP59" i="38"/>
  <c r="NP76" i="38" s="1"/>
  <c r="OE59" i="38"/>
  <c r="OE76" i="38" s="1"/>
  <c r="OS59" i="38"/>
  <c r="OS76" i="38" s="1"/>
  <c r="PH59" i="38"/>
  <c r="PH76" i="38" s="1"/>
  <c r="PV59" i="38"/>
  <c r="PV76" i="38" s="1"/>
  <c r="QK59" i="38"/>
  <c r="QK76" i="38" s="1"/>
  <c r="RA59" i="38"/>
  <c r="RA76" i="38" s="1"/>
  <c r="RQ59" i="38"/>
  <c r="RQ76" i="38" s="1"/>
  <c r="G59" i="38"/>
  <c r="G76" i="38" s="1"/>
  <c r="U59" i="38"/>
  <c r="U76" i="38" s="1"/>
  <c r="AJ59" i="38"/>
  <c r="AJ76" i="38" s="1"/>
  <c r="AX59" i="38"/>
  <c r="AX76" i="38" s="1"/>
  <c r="BM59" i="38"/>
  <c r="BM76" i="38" s="1"/>
  <c r="CA59" i="38"/>
  <c r="CA76" i="38" s="1"/>
  <c r="CO59" i="38"/>
  <c r="CO76" i="38" s="1"/>
  <c r="DD59" i="38"/>
  <c r="DD76" i="38" s="1"/>
  <c r="DR59" i="38"/>
  <c r="DR76" i="38" s="1"/>
  <c r="EG59" i="38"/>
  <c r="EG76" i="38" s="1"/>
  <c r="EU59" i="38"/>
  <c r="EU76" i="38" s="1"/>
  <c r="FI59" i="38"/>
  <c r="FI76" i="38" s="1"/>
  <c r="FX59" i="38"/>
  <c r="FX76" i="38" s="1"/>
  <c r="GL59" i="38"/>
  <c r="GL76" i="38" s="1"/>
  <c r="HA59" i="38"/>
  <c r="HA76" i="38" s="1"/>
  <c r="HO59" i="38"/>
  <c r="HO76" i="38" s="1"/>
  <c r="IC59" i="38"/>
  <c r="IC76" i="38" s="1"/>
  <c r="IR59" i="38"/>
  <c r="IR76" i="38" s="1"/>
  <c r="JF59" i="38"/>
  <c r="JF76" i="38" s="1"/>
  <c r="JU59" i="38"/>
  <c r="JU76" i="38" s="1"/>
  <c r="KI59" i="38"/>
  <c r="KI76" i="38" s="1"/>
  <c r="KW59" i="38"/>
  <c r="KW76" i="38" s="1"/>
  <c r="LL59" i="38"/>
  <c r="LL76" i="38" s="1"/>
  <c r="LZ59" i="38"/>
  <c r="LZ76" i="38" s="1"/>
  <c r="MO59" i="38"/>
  <c r="MO76" i="38" s="1"/>
  <c r="NC59" i="38"/>
  <c r="NC76" i="38" s="1"/>
  <c r="NQ59" i="38"/>
  <c r="NQ76" i="38" s="1"/>
  <c r="OF59" i="38"/>
  <c r="OF76" i="38" s="1"/>
  <c r="OT59" i="38"/>
  <c r="OT76" i="38" s="1"/>
  <c r="PI59" i="38"/>
  <c r="PI76" i="38" s="1"/>
  <c r="PW59" i="38"/>
  <c r="PW76" i="38" s="1"/>
  <c r="QL59" i="38"/>
  <c r="QL76" i="38" s="1"/>
  <c r="RC59" i="38"/>
  <c r="RC76" i="38" s="1"/>
  <c r="RR59" i="38"/>
  <c r="RR76" i="38" s="1"/>
  <c r="H59" i="38"/>
  <c r="H76" i="38" s="1"/>
  <c r="W59" i="38"/>
  <c r="W76" i="38" s="1"/>
  <c r="AK59" i="38"/>
  <c r="AK76" i="38" s="1"/>
  <c r="AZ59" i="38"/>
  <c r="AZ76" i="38" s="1"/>
  <c r="BN59" i="38"/>
  <c r="BN76" i="38" s="1"/>
  <c r="CB59" i="38"/>
  <c r="CB76" i="38" s="1"/>
  <c r="CQ59" i="38"/>
  <c r="CQ76" i="38" s="1"/>
  <c r="DE59" i="38"/>
  <c r="DE76" i="38" s="1"/>
  <c r="DT59" i="38"/>
  <c r="DT76" i="38" s="1"/>
  <c r="EH59" i="38"/>
  <c r="EH76" i="38" s="1"/>
  <c r="EV59" i="38"/>
  <c r="EV76" i="38" s="1"/>
  <c r="FK59" i="38"/>
  <c r="FK76" i="38" s="1"/>
  <c r="FY59" i="38"/>
  <c r="FY76" i="38" s="1"/>
  <c r="GN59" i="38"/>
  <c r="GN76" i="38" s="1"/>
  <c r="HB59" i="38"/>
  <c r="HB76" i="38" s="1"/>
  <c r="HP59" i="38"/>
  <c r="HP76" i="38" s="1"/>
  <c r="IE59" i="38"/>
  <c r="IE76" i="38" s="1"/>
  <c r="IS59" i="38"/>
  <c r="IS76" i="38" s="1"/>
  <c r="JH59" i="38"/>
  <c r="JH76" i="38" s="1"/>
  <c r="JV59" i="38"/>
  <c r="JV76" i="38" s="1"/>
  <c r="KJ59" i="38"/>
  <c r="KJ76" i="38" s="1"/>
  <c r="KY59" i="38"/>
  <c r="KY76" i="38" s="1"/>
  <c r="LM59" i="38"/>
  <c r="LM76" i="38" s="1"/>
  <c r="MB59" i="38"/>
  <c r="MB76" i="38" s="1"/>
  <c r="MP59" i="38"/>
  <c r="MP76" i="38" s="1"/>
  <c r="ND59" i="38"/>
  <c r="ND76" i="38" s="1"/>
  <c r="NS59" i="38"/>
  <c r="NS76" i="38" s="1"/>
  <c r="OG59" i="38"/>
  <c r="OG76" i="38" s="1"/>
  <c r="OV59" i="38"/>
  <c r="OV76" i="38" s="1"/>
  <c r="PJ59" i="38"/>
  <c r="PJ76" i="38" s="1"/>
  <c r="PX59" i="38"/>
  <c r="PX76" i="38" s="1"/>
  <c r="QN59" i="38"/>
  <c r="QN76" i="38" s="1"/>
  <c r="RD59" i="38"/>
  <c r="RD76" i="38" s="1"/>
  <c r="RT59" i="38"/>
  <c r="RT76" i="38" s="1"/>
  <c r="J59" i="38"/>
  <c r="J76" i="38" s="1"/>
  <c r="V59" i="38"/>
  <c r="V76" i="38" s="1"/>
  <c r="AH59" i="38"/>
  <c r="AH76" i="38" s="1"/>
  <c r="AT59" i="38"/>
  <c r="AT76" i="38" s="1"/>
  <c r="BF59" i="38"/>
  <c r="BF76" i="38" s="1"/>
  <c r="BR59" i="38"/>
  <c r="BR76" i="38" s="1"/>
  <c r="CD59" i="38"/>
  <c r="CD76" i="38" s="1"/>
  <c r="CP59" i="38"/>
  <c r="CP76" i="38" s="1"/>
  <c r="DB59" i="38"/>
  <c r="DB76" i="38" s="1"/>
  <c r="DN59" i="38"/>
  <c r="DN76" i="38" s="1"/>
  <c r="DZ59" i="38"/>
  <c r="DZ76" i="38" s="1"/>
  <c r="EL59" i="38"/>
  <c r="EL76" i="38" s="1"/>
  <c r="EX59" i="38"/>
  <c r="EX76" i="38" s="1"/>
  <c r="FJ59" i="38"/>
  <c r="FJ76" i="38" s="1"/>
  <c r="FV59" i="38"/>
  <c r="FV76" i="38" s="1"/>
  <c r="GH59" i="38"/>
  <c r="GH76" i="38" s="1"/>
  <c r="GT59" i="38"/>
  <c r="GT76" i="38" s="1"/>
  <c r="HF59" i="38"/>
  <c r="HF76" i="38" s="1"/>
  <c r="HR59" i="38"/>
  <c r="HR76" i="38" s="1"/>
  <c r="ID59" i="38"/>
  <c r="ID76" i="38" s="1"/>
  <c r="IP59" i="38"/>
  <c r="IP76" i="38" s="1"/>
  <c r="JB59" i="38"/>
  <c r="JB76" i="38" s="1"/>
  <c r="JN59" i="38"/>
  <c r="JN76" i="38" s="1"/>
  <c r="JZ59" i="38"/>
  <c r="JZ76" i="38" s="1"/>
  <c r="KL59" i="38"/>
  <c r="KL76" i="38" s="1"/>
  <c r="KX59" i="38"/>
  <c r="KX76" i="38" s="1"/>
  <c r="LJ59" i="38"/>
  <c r="LJ76" i="38" s="1"/>
  <c r="LV59" i="38"/>
  <c r="LV76" i="38" s="1"/>
  <c r="MH59" i="38"/>
  <c r="MH76" i="38" s="1"/>
  <c r="MT59" i="38"/>
  <c r="MT76" i="38" s="1"/>
  <c r="NF59" i="38"/>
  <c r="NF76" i="38" s="1"/>
  <c r="NR59" i="38"/>
  <c r="NR76" i="38" s="1"/>
  <c r="OD59" i="38"/>
  <c r="OD76" i="38" s="1"/>
  <c r="OP59" i="38"/>
  <c r="OP76" i="38" s="1"/>
  <c r="PB59" i="38"/>
  <c r="PB76" i="38" s="1"/>
  <c r="PN59" i="38"/>
  <c r="PN76" i="38" s="1"/>
  <c r="PZ59" i="38"/>
  <c r="PZ76" i="38" s="1"/>
  <c r="QM59" i="38"/>
  <c r="QM76" i="38" s="1"/>
  <c r="QZ59" i="38"/>
  <c r="QZ76" i="38" s="1"/>
  <c r="RM59" i="38"/>
  <c r="RM76" i="38" s="1"/>
  <c r="SA59" i="38"/>
  <c r="SA76" i="38" s="1"/>
  <c r="O59" i="38"/>
  <c r="O76" i="38" s="1"/>
  <c r="AA59" i="38"/>
  <c r="AA76" i="38" s="1"/>
  <c r="AM59" i="38"/>
  <c r="AM76" i="38" s="1"/>
  <c r="AY59" i="38"/>
  <c r="AY76" i="38" s="1"/>
  <c r="BK59" i="38"/>
  <c r="BK76" i="38" s="1"/>
  <c r="BW59" i="38"/>
  <c r="BW76" i="38" s="1"/>
  <c r="CI59" i="38"/>
  <c r="CI76" i="38" s="1"/>
  <c r="CU59" i="38"/>
  <c r="CU76" i="38" s="1"/>
  <c r="DG59" i="38"/>
  <c r="DG76" i="38" s="1"/>
  <c r="DS59" i="38"/>
  <c r="DS76" i="38" s="1"/>
  <c r="EE59" i="38"/>
  <c r="EE76" i="38" s="1"/>
  <c r="EQ59" i="38"/>
  <c r="EQ76" i="38" s="1"/>
  <c r="FC59" i="38"/>
  <c r="FC76" i="38" s="1"/>
  <c r="FO59" i="38"/>
  <c r="FO76" i="38" s="1"/>
  <c r="GA59" i="38"/>
  <c r="GA76" i="38" s="1"/>
  <c r="GM59" i="38"/>
  <c r="GM76" i="38" s="1"/>
  <c r="GY59" i="38"/>
  <c r="GY76" i="38" s="1"/>
  <c r="HK59" i="38"/>
  <c r="HK76" i="38" s="1"/>
  <c r="HW59" i="38"/>
  <c r="HW76" i="38" s="1"/>
  <c r="II59" i="38"/>
  <c r="II76" i="38" s="1"/>
  <c r="IU59" i="38"/>
  <c r="IU76" i="38" s="1"/>
  <c r="JG59" i="38"/>
  <c r="JG76" i="38" s="1"/>
  <c r="JS59" i="38"/>
  <c r="JS76" i="38" s="1"/>
  <c r="KE59" i="38"/>
  <c r="KE76" i="38" s="1"/>
  <c r="KQ59" i="38"/>
  <c r="KQ76" i="38" s="1"/>
  <c r="LC59" i="38"/>
  <c r="LC76" i="38" s="1"/>
  <c r="LO59" i="38"/>
  <c r="LO76" i="38" s="1"/>
  <c r="MA59" i="38"/>
  <c r="MA76" i="38" s="1"/>
  <c r="MM59" i="38"/>
  <c r="MM76" i="38" s="1"/>
  <c r="MY59" i="38"/>
  <c r="MY76" i="38" s="1"/>
  <c r="NK59" i="38"/>
  <c r="NK76" i="38" s="1"/>
  <c r="NW59" i="38"/>
  <c r="NW76" i="38" s="1"/>
  <c r="OI59" i="38"/>
  <c r="OI76" i="38" s="1"/>
  <c r="OU59" i="38"/>
  <c r="OU76" i="38" s="1"/>
  <c r="PG59" i="38"/>
  <c r="PG76" i="38" s="1"/>
  <c r="PS59" i="38"/>
  <c r="PS76" i="38" s="1"/>
  <c r="QF59" i="38"/>
  <c r="QF76" i="38" s="1"/>
  <c r="QS59" i="38"/>
  <c r="QS76" i="38" s="1"/>
  <c r="RF59" i="38"/>
  <c r="RF76" i="38" s="1"/>
  <c r="RS59" i="38"/>
  <c r="RS76" i="38" s="1"/>
  <c r="QD59" i="38"/>
  <c r="QD76" i="38" s="1"/>
  <c r="QP59" i="38"/>
  <c r="QP76" i="38" s="1"/>
  <c r="RB59" i="38"/>
  <c r="RB76" i="38" s="1"/>
  <c r="RN59" i="38"/>
  <c r="RN76" i="38" s="1"/>
  <c r="RZ59" i="38"/>
  <c r="RZ76" i="38" s="1"/>
  <c r="CK88" i="38"/>
  <c r="CK105" i="38" s="1"/>
  <c r="CZ88" i="38"/>
  <c r="CZ105" i="38" s="1"/>
  <c r="OS88" i="38"/>
  <c r="OS105" i="38" s="1"/>
  <c r="CA88" i="38"/>
  <c r="CA105" i="38" s="1"/>
  <c r="KW88" i="38"/>
  <c r="KW105" i="38" s="1"/>
  <c r="NT88" i="38"/>
  <c r="NT105" i="38" s="1"/>
  <c r="HP88" i="38"/>
  <c r="HP105" i="38" s="1"/>
  <c r="KM88" i="38"/>
  <c r="KM105" i="38" s="1"/>
  <c r="GQ88" i="38"/>
  <c r="GQ105" i="38" s="1"/>
  <c r="G88" i="38"/>
  <c r="G105" i="38" s="1"/>
  <c r="DJ88" i="38"/>
  <c r="DJ105" i="38" s="1"/>
  <c r="PC88" i="38"/>
  <c r="PC105" i="38" s="1"/>
  <c r="GG88" i="38"/>
  <c r="GG105" i="38" s="1"/>
  <c r="F88" i="38"/>
  <c r="BB88" i="38"/>
  <c r="BB105" i="38" s="1"/>
  <c r="EI88" i="38"/>
  <c r="EI105" i="38" s="1"/>
  <c r="FH88" i="38"/>
  <c r="FH105" i="38" s="1"/>
  <c r="IO88" i="38"/>
  <c r="IO105" i="38" s="1"/>
  <c r="MU88" i="38"/>
  <c r="MU105" i="38" s="1"/>
  <c r="M88" i="38"/>
  <c r="M105" i="38" s="1"/>
  <c r="H88" i="38"/>
  <c r="H105" i="38" s="1"/>
  <c r="L88" i="38"/>
  <c r="L105" i="38" s="1"/>
  <c r="Q88" i="38"/>
  <c r="Q105" i="38" s="1"/>
  <c r="K88" i="38"/>
  <c r="K105" i="38" s="1"/>
  <c r="P88" i="38"/>
  <c r="P105" i="38" s="1"/>
  <c r="N88" i="38"/>
  <c r="N105" i="38" s="1"/>
  <c r="J88" i="38"/>
  <c r="J105" i="38" s="1"/>
  <c r="O88" i="38"/>
  <c r="O105" i="38" s="1"/>
  <c r="I88" i="38"/>
  <c r="I105" i="38" s="1"/>
  <c r="D76" i="28"/>
  <c r="C76" i="28" s="1"/>
  <c r="C59" i="28"/>
  <c r="B58" i="28" s="1"/>
  <c r="G105" i="28"/>
  <c r="C105" i="28" s="1"/>
  <c r="C88" i="28"/>
  <c r="B87" i="28" s="1"/>
  <c r="F33" i="1" s="1"/>
  <c r="F36" i="1" s="1"/>
  <c r="D76" i="38" l="1"/>
  <c r="C76" i="38" s="1"/>
  <c r="C59" i="38"/>
  <c r="B58" i="38" s="1"/>
  <c r="F105" i="38"/>
  <c r="C105" i="38" s="1"/>
  <c r="C88" i="38"/>
  <c r="B87" i="38" s="1"/>
  <c r="E33" i="1" s="1"/>
  <c r="E36" i="1" s="1"/>
  <c r="F38" i="1"/>
  <c r="F39" i="1" s="1"/>
  <c r="F41" i="1" s="1"/>
  <c r="F37" i="1"/>
  <c r="F42" i="1" s="1"/>
  <c r="E37" i="1" l="1"/>
  <c r="E42" i="1" s="1"/>
  <c r="E38" i="1"/>
  <c r="E39" i="1" s="1"/>
  <c r="E41" i="1" s="1"/>
  <c r="F43" i="1"/>
  <c r="E43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George Smith</author>
  </authors>
  <commentList>
    <comment ref="F6" authorId="0" shapeId="0" xr:uid="{6606543F-EFB7-4704-8EAC-E4C3E8F7A027}">
      <text>
        <r>
          <rPr>
            <b/>
            <sz val="9"/>
            <color indexed="81"/>
            <rFont val="Tahoma"/>
            <charset val="1"/>
          </rPr>
          <t>George Smith:</t>
        </r>
        <r>
          <rPr>
            <sz val="9"/>
            <color indexed="81"/>
            <rFont val="Tahoma"/>
            <charset val="1"/>
          </rPr>
          <t xml:space="preserve">
These two areas now covered over by Class A WSF liner</t>
        </r>
      </text>
    </comment>
    <comment ref="D10" authorId="0" shapeId="0" xr:uid="{90F2D193-D59D-43E3-B0CF-9491FA39B86F}">
      <text>
        <r>
          <rPr>
            <b/>
            <sz val="9"/>
            <color indexed="81"/>
            <rFont val="Tahoma"/>
            <charset val="1"/>
          </rPr>
          <t>George Smith:</t>
        </r>
        <r>
          <rPr>
            <sz val="9"/>
            <color indexed="81"/>
            <rFont val="Tahoma"/>
            <charset val="1"/>
          </rPr>
          <t xml:space="preserve">
Included in camp area total</t>
        </r>
      </text>
    </comment>
    <comment ref="F102" authorId="0" shapeId="0" xr:uid="{2C363A52-2665-48FD-97C1-AD65B4E34522}">
      <text>
        <r>
          <rPr>
            <b/>
            <sz val="9"/>
            <color indexed="81"/>
            <rFont val="Tahoma"/>
            <family val="2"/>
          </rPr>
          <t>George Smith:</t>
        </r>
        <r>
          <rPr>
            <sz val="9"/>
            <color indexed="81"/>
            <rFont val="Tahoma"/>
            <family val="2"/>
          </rPr>
          <t xml:space="preserve">
At end of Year 5 14.2% of volume of final pit has been mined</t>
        </r>
      </text>
    </comment>
    <comment ref="F105" authorId="0" shapeId="0" xr:uid="{1B875127-76D0-4247-95FF-493F6E1F38F7}">
      <text>
        <r>
          <rPr>
            <b/>
            <sz val="9"/>
            <color indexed="81"/>
            <rFont val="Tahoma"/>
            <charset val="1"/>
          </rPr>
          <t>George Smith:</t>
        </r>
        <r>
          <rPr>
            <sz val="9"/>
            <color indexed="81"/>
            <rFont val="Tahoma"/>
            <charset val="1"/>
          </rPr>
          <t xml:space="preserve">
Assumes 2 years Active Closure as reduced disturbance compared to LOM</t>
        </r>
      </text>
    </comment>
    <comment ref="F106" authorId="0" shapeId="0" xr:uid="{B35A090B-3704-4147-A7FB-84035B109B62}">
      <text>
        <r>
          <rPr>
            <b/>
            <sz val="9"/>
            <color indexed="81"/>
            <rFont val="Tahoma"/>
            <charset val="1"/>
          </rPr>
          <t>George Smith:</t>
        </r>
        <r>
          <rPr>
            <sz val="9"/>
            <color indexed="81"/>
            <rFont val="Tahoma"/>
            <charset val="1"/>
          </rPr>
          <t xml:space="preserve">
Assumes 8 years Transition Closure as reduced disturbance compared to LOM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Joel Ray</author>
  </authors>
  <commentList>
    <comment ref="N53" authorId="0" shapeId="0" xr:uid="{5C086809-B128-4375-95E2-0D31C236C369}">
      <text>
        <r>
          <rPr>
            <b/>
            <sz val="9"/>
            <color indexed="81"/>
            <rFont val="Tahoma"/>
            <family val="2"/>
          </rPr>
          <t>Joel Ray:</t>
        </r>
        <r>
          <rPr>
            <sz val="9"/>
            <color indexed="81"/>
            <rFont val="Tahoma"/>
            <family val="2"/>
          </rPr>
          <t xml:space="preserve">
Changed from 0.8, no need to assume full time visibility issues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George Smith</author>
  </authors>
  <commentList>
    <comment ref="E46" authorId="0" shapeId="0" xr:uid="{6A37B8E8-80A2-46F6-9259-4302BAF06B28}">
      <text>
        <r>
          <rPr>
            <b/>
            <sz val="9"/>
            <color indexed="81"/>
            <rFont val="Tahoma"/>
            <charset val="1"/>
          </rPr>
          <t>George Smith:</t>
        </r>
        <r>
          <rPr>
            <sz val="9"/>
            <color indexed="81"/>
            <rFont val="Tahoma"/>
            <charset val="1"/>
          </rPr>
          <t xml:space="preserve">
1.9 density to convert $/t to $/m3</t>
        </r>
      </text>
    </comment>
    <comment ref="E47" authorId="0" shapeId="0" xr:uid="{F4AE0F0A-D662-4D26-9640-E800C2A88C30}">
      <text>
        <r>
          <rPr>
            <b/>
            <sz val="9"/>
            <color indexed="81"/>
            <rFont val="Tahoma"/>
            <charset val="1"/>
          </rPr>
          <t>George Smith:</t>
        </r>
        <r>
          <rPr>
            <sz val="9"/>
            <color indexed="81"/>
            <rFont val="Tahoma"/>
            <charset val="1"/>
          </rPr>
          <t xml:space="preserve">
1.9 density to convert $/t to $/m3</t>
        </r>
      </text>
    </comment>
    <comment ref="E53" authorId="0" shapeId="0" xr:uid="{0328622F-F60B-443C-A634-3A0317348B4F}">
      <text>
        <r>
          <rPr>
            <b/>
            <sz val="9"/>
            <color indexed="81"/>
            <rFont val="Tahoma"/>
            <charset val="1"/>
          </rPr>
          <t>George Smith:</t>
        </r>
        <r>
          <rPr>
            <sz val="9"/>
            <color indexed="81"/>
            <rFont val="Tahoma"/>
            <charset val="1"/>
          </rPr>
          <t xml:space="preserve">
1.9 density to convert $/t to $/m3</t>
        </r>
      </text>
    </comment>
    <comment ref="E54" authorId="0" shapeId="0" xr:uid="{F353768E-0091-4D4E-9857-B50F60C1DB53}">
      <text>
        <r>
          <rPr>
            <b/>
            <sz val="9"/>
            <color indexed="81"/>
            <rFont val="Tahoma"/>
            <charset val="1"/>
          </rPr>
          <t>George Smith:</t>
        </r>
        <r>
          <rPr>
            <sz val="9"/>
            <color indexed="81"/>
            <rFont val="Tahoma"/>
            <charset val="1"/>
          </rPr>
          <t xml:space="preserve">
1.9 density to convert $/t to $/m3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Joel Ray</author>
  </authors>
  <commentList>
    <comment ref="U21" authorId="0" shapeId="0" xr:uid="{A287658E-BA53-4A77-8FAE-E9A809F64081}">
      <text>
        <r>
          <rPr>
            <b/>
            <sz val="9"/>
            <color indexed="81"/>
            <rFont val="Tahoma"/>
            <family val="2"/>
          </rPr>
          <t>Joel Ray:</t>
        </r>
        <r>
          <rPr>
            <sz val="9"/>
            <color indexed="81"/>
            <rFont val="Tahoma"/>
            <family val="2"/>
          </rPr>
          <t xml:space="preserve">
2 Operators</t>
        </r>
      </text>
    </comment>
    <comment ref="AH21" authorId="0" shapeId="0" xr:uid="{9E97D9E5-78A0-4045-9D70-2E5F2FCE2AB7}">
      <text>
        <r>
          <rPr>
            <b/>
            <sz val="9"/>
            <color indexed="81"/>
            <rFont val="Tahoma"/>
            <family val="2"/>
          </rPr>
          <t>Joel Ray:</t>
        </r>
        <r>
          <rPr>
            <sz val="9"/>
            <color indexed="81"/>
            <rFont val="Tahoma"/>
            <family val="2"/>
          </rPr>
          <t xml:space="preserve">
2 Operators</t>
        </r>
      </text>
    </comment>
    <comment ref="AT21" authorId="0" shapeId="0" xr:uid="{93224AB1-D9A0-41CA-B141-03661CB0D969}">
      <text>
        <r>
          <rPr>
            <b/>
            <sz val="9"/>
            <color indexed="81"/>
            <rFont val="Tahoma"/>
            <family val="2"/>
          </rPr>
          <t>Joel Ray:</t>
        </r>
        <r>
          <rPr>
            <sz val="9"/>
            <color indexed="81"/>
            <rFont val="Tahoma"/>
            <family val="2"/>
          </rPr>
          <t xml:space="preserve">
2 Operators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George Smith</author>
    <author>Joel Ray</author>
  </authors>
  <commentList>
    <comment ref="K4" authorId="0" shapeId="0" xr:uid="{55312CAF-16DB-41CA-936B-D4D3601B7165}">
      <text>
        <r>
          <rPr>
            <b/>
            <sz val="9"/>
            <color indexed="81"/>
            <rFont val="Tahoma"/>
            <charset val="1"/>
          </rPr>
          <t>George Smith:</t>
        </r>
        <r>
          <rPr>
            <sz val="9"/>
            <color indexed="81"/>
            <rFont val="Tahoma"/>
            <charset val="1"/>
          </rPr>
          <t xml:space="preserve">
1 year active closure</t>
        </r>
      </text>
    </comment>
    <comment ref="M4" authorId="0" shapeId="0" xr:uid="{FC4412ED-5F2A-443F-B1A9-AD0544CF6FAD}">
      <text>
        <r>
          <rPr>
            <b/>
            <sz val="9"/>
            <color indexed="81"/>
            <rFont val="Tahoma"/>
            <charset val="1"/>
          </rPr>
          <t>George Smith:</t>
        </r>
        <r>
          <rPr>
            <sz val="9"/>
            <color indexed="81"/>
            <rFont val="Tahoma"/>
            <charset val="1"/>
          </rPr>
          <t xml:space="preserve">
2 years active closure</t>
        </r>
      </text>
    </comment>
    <comment ref="O4" authorId="0" shapeId="0" xr:uid="{99F0D17C-CF37-4DE1-B521-EF2C337B69B2}">
      <text>
        <r>
          <rPr>
            <b/>
            <sz val="9"/>
            <color indexed="81"/>
            <rFont val="Tahoma"/>
            <charset val="1"/>
          </rPr>
          <t>George Smith:</t>
        </r>
        <r>
          <rPr>
            <sz val="9"/>
            <color indexed="81"/>
            <rFont val="Tahoma"/>
            <charset val="1"/>
          </rPr>
          <t xml:space="preserve">
3 years active closure</t>
        </r>
      </text>
    </comment>
    <comment ref="C8" authorId="1" shapeId="0" xr:uid="{7BDBBD3D-D32E-439C-9CD4-C423130C180C}">
      <text>
        <r>
          <rPr>
            <b/>
            <sz val="9"/>
            <color indexed="81"/>
            <rFont val="Tahoma"/>
            <family val="2"/>
          </rPr>
          <t>Joel Ray:</t>
        </r>
        <r>
          <rPr>
            <sz val="9"/>
            <color indexed="81"/>
            <rFont val="Tahoma"/>
            <family val="2"/>
          </rPr>
          <t xml:space="preserve">
Covered in ICMM &amp; PCMM</t>
        </r>
      </text>
    </comment>
    <comment ref="C9" authorId="0" shapeId="0" xr:uid="{5EBE58FE-31CA-4F9D-AFDD-6B0C2394B5ED}">
      <text>
        <r>
          <rPr>
            <b/>
            <sz val="9"/>
            <color indexed="81"/>
            <rFont val="Tahoma"/>
            <charset val="1"/>
          </rPr>
          <t>George Smith:</t>
        </r>
        <r>
          <rPr>
            <sz val="9"/>
            <color indexed="81"/>
            <rFont val="Tahoma"/>
            <charset val="1"/>
          </rPr>
          <t xml:space="preserve">
Assume Year 2 scenario 1 year active closure
Year 5 scenario 2 years active closure
EOM 3 years active closure</t>
        </r>
      </text>
    </comment>
    <comment ref="C10" authorId="0" shapeId="0" xr:uid="{15BF3B51-508E-44EE-9485-68E66B6E2310}">
      <text>
        <r>
          <rPr>
            <b/>
            <sz val="9"/>
            <color indexed="81"/>
            <rFont val="Tahoma"/>
            <charset val="1"/>
          </rPr>
          <t>George Smith:</t>
        </r>
        <r>
          <rPr>
            <sz val="9"/>
            <color indexed="81"/>
            <rFont val="Tahoma"/>
            <charset val="1"/>
          </rPr>
          <t xml:space="preserve">
Assume Year 2 scenario 5 years transition closure
Year 5 scenario 10 years transition closure
EOM 15 years transition closure
One month per quarter monitoring during transitional closure</t>
        </r>
      </text>
    </comment>
    <comment ref="C16" authorId="0" shapeId="0" xr:uid="{0F5CFDF3-1960-4C9A-9A29-25214B72A632}">
      <text>
        <r>
          <rPr>
            <b/>
            <sz val="9"/>
            <color indexed="81"/>
            <rFont val="Tahoma"/>
            <family val="2"/>
          </rPr>
          <t>George Smith:</t>
        </r>
        <r>
          <rPr>
            <sz val="9"/>
            <color indexed="81"/>
            <rFont val="Tahoma"/>
            <family val="2"/>
          </rPr>
          <t xml:space="preserve">
10 personnel for active closure</t>
        </r>
      </text>
    </comment>
    <comment ref="C17" authorId="0" shapeId="0" xr:uid="{9B004E86-055A-4EC4-A90F-933C9A2B1AB2}">
      <text>
        <r>
          <rPr>
            <b/>
            <sz val="9"/>
            <color indexed="81"/>
            <rFont val="Tahoma"/>
            <family val="2"/>
          </rPr>
          <t>George Smith:</t>
        </r>
        <r>
          <rPr>
            <sz val="9"/>
            <color indexed="81"/>
            <rFont val="Tahoma"/>
            <family val="2"/>
          </rPr>
          <t xml:space="preserve">
5 people for transitional closure, one month per quarter</t>
        </r>
      </text>
    </comment>
    <comment ref="C20" authorId="1" shapeId="0" xr:uid="{E4A3E3FA-D0CF-4977-9D35-7CCC9976B55A}">
      <text>
        <r>
          <rPr>
            <b/>
            <sz val="9"/>
            <color indexed="81"/>
            <rFont val="Tahoma"/>
            <family val="2"/>
          </rPr>
          <t>Joel Ray:</t>
        </r>
        <r>
          <rPr>
            <sz val="9"/>
            <color indexed="81"/>
            <rFont val="Tahoma"/>
            <family val="2"/>
          </rPr>
          <t xml:space="preserve">
Covered in PCMM &amp; NPV calcs</t>
        </r>
      </text>
    </comment>
    <comment ref="C27" authorId="0" shapeId="0" xr:uid="{295D1D1C-1A52-4469-9A47-AD53810D5DF1}">
      <text>
        <r>
          <rPr>
            <b/>
            <sz val="9"/>
            <color indexed="81"/>
            <rFont val="Tahoma"/>
            <family val="2"/>
          </rPr>
          <t>George Smith:</t>
        </r>
        <r>
          <rPr>
            <sz val="9"/>
            <color indexed="81"/>
            <rFont val="Tahoma"/>
            <family val="2"/>
          </rPr>
          <t xml:space="preserve">
Allow one induction per year per person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Joel Ray</author>
    <author>George Smith</author>
  </authors>
  <commentList>
    <comment ref="W74" authorId="0" shapeId="0" xr:uid="{8969FF1B-9A31-4298-9BC4-D695252C3F00}">
      <text>
        <r>
          <rPr>
            <b/>
            <sz val="9"/>
            <color indexed="81"/>
            <rFont val="Tahoma"/>
            <family val="2"/>
          </rPr>
          <t>Joel Ray:</t>
        </r>
        <r>
          <rPr>
            <sz val="9"/>
            <color indexed="81"/>
            <rFont val="Tahoma"/>
            <family val="2"/>
          </rPr>
          <t xml:space="preserve">
Based on area percentage of mill site</t>
        </r>
      </text>
    </comment>
    <comment ref="AB74" authorId="0" shapeId="0" xr:uid="{DBEAC0C0-E19C-47CE-9309-D7148FC92CAD}">
      <text>
        <r>
          <rPr>
            <b/>
            <sz val="9"/>
            <color indexed="81"/>
            <rFont val="Tahoma"/>
            <family val="2"/>
          </rPr>
          <t>Joel Ray:</t>
        </r>
        <r>
          <rPr>
            <sz val="9"/>
            <color indexed="81"/>
            <rFont val="Tahoma"/>
            <family val="2"/>
          </rPr>
          <t xml:space="preserve">
Based on area percentage of mill site</t>
        </r>
      </text>
    </comment>
    <comment ref="P81" authorId="1" shapeId="0" xr:uid="{7E0CD38F-6524-44F9-95E3-556FCC9FAAC7}">
      <text>
        <r>
          <rPr>
            <b/>
            <sz val="9"/>
            <color indexed="81"/>
            <rFont val="Tahoma"/>
            <charset val="1"/>
          </rPr>
          <t>George Smith:</t>
        </r>
        <r>
          <rPr>
            <sz val="9"/>
            <color indexed="81"/>
            <rFont val="Tahoma"/>
            <charset val="1"/>
          </rPr>
          <t xml:space="preserve">
Cover for temporary fuel storage costed in T10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Joel Ray</author>
    <author>George Smith</author>
  </authors>
  <commentList>
    <comment ref="U8" authorId="0" shapeId="0" xr:uid="{F77696A9-A5B1-4123-A33A-93D654421110}">
      <text>
        <r>
          <rPr>
            <b/>
            <sz val="9"/>
            <color indexed="81"/>
            <rFont val="Tahoma"/>
            <family val="2"/>
          </rPr>
          <t>Joel Ray:</t>
        </r>
        <r>
          <rPr>
            <sz val="9"/>
            <color indexed="81"/>
            <rFont val="Tahoma"/>
            <family val="2"/>
          </rPr>
          <t xml:space="preserve">
Total Berm fill less sub-surface excavated material during construction</t>
        </r>
      </text>
    </comment>
    <comment ref="Z8" authorId="0" shapeId="0" xr:uid="{A7D47081-14D4-4574-B0D8-6908332376C3}">
      <text>
        <r>
          <rPr>
            <b/>
            <sz val="9"/>
            <color indexed="81"/>
            <rFont val="Tahoma"/>
            <family val="2"/>
          </rPr>
          <t>Joel Ray:</t>
        </r>
        <r>
          <rPr>
            <sz val="9"/>
            <color indexed="81"/>
            <rFont val="Tahoma"/>
            <family val="2"/>
          </rPr>
          <t xml:space="preserve">
Total Berm fill less sub-surface excavated material during construction</t>
        </r>
      </text>
    </comment>
    <comment ref="Y18" authorId="0" shapeId="0" xr:uid="{E391685E-054D-4991-9606-62D6650AA574}">
      <text>
        <r>
          <rPr>
            <b/>
            <sz val="9"/>
            <color indexed="81"/>
            <rFont val="Tahoma"/>
            <family val="2"/>
          </rPr>
          <t>Joel Ray:</t>
        </r>
        <r>
          <rPr>
            <sz val="9"/>
            <color indexed="81"/>
            <rFont val="Tahoma"/>
            <family val="2"/>
          </rPr>
          <t xml:space="preserve">
$5,000 added for transport off site</t>
        </r>
      </text>
    </comment>
    <comment ref="AD18" authorId="0" shapeId="0" xr:uid="{C5B35A48-8A94-4206-8734-DA1DC67A8201}">
      <text>
        <r>
          <rPr>
            <b/>
            <sz val="9"/>
            <color indexed="81"/>
            <rFont val="Tahoma"/>
            <family val="2"/>
          </rPr>
          <t>Joel Ray:</t>
        </r>
        <r>
          <rPr>
            <sz val="9"/>
            <color indexed="81"/>
            <rFont val="Tahoma"/>
            <family val="2"/>
          </rPr>
          <t xml:space="preserve">
$5,000 added for transport off site</t>
        </r>
      </text>
    </comment>
    <comment ref="U22" authorId="0" shapeId="0" xr:uid="{B2119613-B197-4AD9-93AA-6028A6251F55}">
      <text>
        <r>
          <rPr>
            <b/>
            <sz val="9"/>
            <color indexed="81"/>
            <rFont val="Tahoma"/>
            <family val="2"/>
          </rPr>
          <t>Joel Ray:</t>
        </r>
        <r>
          <rPr>
            <sz val="9"/>
            <color indexed="81"/>
            <rFont val="Tahoma"/>
            <family val="2"/>
          </rPr>
          <t xml:space="preserve">
Used Basin footprint but not Berm to account for stream channel being left through the combined facility</t>
        </r>
      </text>
    </comment>
    <comment ref="Z22" authorId="0" shapeId="0" xr:uid="{475495FF-4200-42F0-A4F9-7341315A0FEC}">
      <text>
        <r>
          <rPr>
            <b/>
            <sz val="9"/>
            <color indexed="81"/>
            <rFont val="Tahoma"/>
            <family val="2"/>
          </rPr>
          <t>Joel Ray:</t>
        </r>
        <r>
          <rPr>
            <sz val="9"/>
            <color indexed="81"/>
            <rFont val="Tahoma"/>
            <family val="2"/>
          </rPr>
          <t xml:space="preserve">
Used Basin footprint but not Berm to account for stream channel being left through the combined facility</t>
        </r>
      </text>
    </comment>
    <comment ref="U28" authorId="0" shapeId="0" xr:uid="{F90A38C0-E692-47DE-9B11-B104922C66C4}">
      <text>
        <r>
          <rPr>
            <b/>
            <sz val="9"/>
            <color indexed="81"/>
            <rFont val="Tahoma"/>
            <family val="2"/>
          </rPr>
          <t>Joel Ray:</t>
        </r>
        <r>
          <rPr>
            <sz val="9"/>
            <color indexed="81"/>
            <rFont val="Tahoma"/>
            <family val="2"/>
          </rPr>
          <t xml:space="preserve">
Total Berm fill less sub-surface excavated material during construction</t>
        </r>
      </text>
    </comment>
    <comment ref="Z28" authorId="0" shapeId="0" xr:uid="{79FD6A91-5FF7-47EF-90EE-7E36EDC10A44}">
      <text>
        <r>
          <rPr>
            <b/>
            <sz val="9"/>
            <color indexed="81"/>
            <rFont val="Tahoma"/>
            <family val="2"/>
          </rPr>
          <t>Joel Ray:</t>
        </r>
        <r>
          <rPr>
            <sz val="9"/>
            <color indexed="81"/>
            <rFont val="Tahoma"/>
            <family val="2"/>
          </rPr>
          <t xml:space="preserve">
Total Berm fill less sub-surface excavated material during construction</t>
        </r>
      </text>
    </comment>
    <comment ref="Y38" authorId="0" shapeId="0" xr:uid="{C954B865-C8B5-490B-960F-141CA3AB4650}">
      <text>
        <r>
          <rPr>
            <b/>
            <sz val="9"/>
            <color indexed="81"/>
            <rFont val="Tahoma"/>
            <family val="2"/>
          </rPr>
          <t>Joel Ray:</t>
        </r>
        <r>
          <rPr>
            <sz val="9"/>
            <color indexed="81"/>
            <rFont val="Tahoma"/>
            <family val="2"/>
          </rPr>
          <t xml:space="preserve">
$5,000 added for transport off site</t>
        </r>
      </text>
    </comment>
    <comment ref="AD38" authorId="0" shapeId="0" xr:uid="{0673A914-8C2C-45C0-9A5C-9178E72C03B8}">
      <text>
        <r>
          <rPr>
            <b/>
            <sz val="9"/>
            <color indexed="81"/>
            <rFont val="Tahoma"/>
            <family val="2"/>
          </rPr>
          <t>Joel Ray:</t>
        </r>
        <r>
          <rPr>
            <sz val="9"/>
            <color indexed="81"/>
            <rFont val="Tahoma"/>
            <family val="2"/>
          </rPr>
          <t xml:space="preserve">
$5,000 added for transport off site</t>
        </r>
      </text>
    </comment>
    <comment ref="U42" authorId="0" shapeId="0" xr:uid="{7575EFF9-D721-48BF-A3B2-3A05B25F7324}">
      <text>
        <r>
          <rPr>
            <b/>
            <sz val="9"/>
            <color indexed="81"/>
            <rFont val="Tahoma"/>
            <family val="2"/>
          </rPr>
          <t>Joel Ray:</t>
        </r>
        <r>
          <rPr>
            <sz val="9"/>
            <color indexed="81"/>
            <rFont val="Tahoma"/>
            <family val="2"/>
          </rPr>
          <t xml:space="preserve">
Used Basin footprint but not Berm to account for stream channel being left through the combined facility</t>
        </r>
      </text>
    </comment>
    <comment ref="Z42" authorId="0" shapeId="0" xr:uid="{11AD6448-CDA7-4983-887F-6F89A0EEBA36}">
      <text>
        <r>
          <rPr>
            <b/>
            <sz val="9"/>
            <color indexed="81"/>
            <rFont val="Tahoma"/>
            <family val="2"/>
          </rPr>
          <t>Joel Ray:</t>
        </r>
        <r>
          <rPr>
            <sz val="9"/>
            <color indexed="81"/>
            <rFont val="Tahoma"/>
            <family val="2"/>
          </rPr>
          <t xml:space="preserve">
Used Basin footprint but not Berm to account for stream channel being left through the combined facility</t>
        </r>
      </text>
    </comment>
    <comment ref="Y53" authorId="0" shapeId="0" xr:uid="{C81D00A5-81F1-47E2-A7E9-553A8637D921}">
      <text>
        <r>
          <rPr>
            <b/>
            <sz val="9"/>
            <color indexed="81"/>
            <rFont val="Tahoma"/>
            <family val="2"/>
          </rPr>
          <t>Joel Ray:</t>
        </r>
        <r>
          <rPr>
            <sz val="9"/>
            <color indexed="81"/>
            <rFont val="Tahoma"/>
            <family val="2"/>
          </rPr>
          <t xml:space="preserve">
$5,000 added for transport off site</t>
        </r>
      </text>
    </comment>
    <comment ref="AD53" authorId="0" shapeId="0" xr:uid="{58E71098-7AF7-4464-838C-86A18D5F243E}">
      <text>
        <r>
          <rPr>
            <b/>
            <sz val="9"/>
            <color indexed="81"/>
            <rFont val="Tahoma"/>
            <family val="2"/>
          </rPr>
          <t>Joel Ray:</t>
        </r>
        <r>
          <rPr>
            <sz val="9"/>
            <color indexed="81"/>
            <rFont val="Tahoma"/>
            <family val="2"/>
          </rPr>
          <t xml:space="preserve">
$5,000 added for transport off site</t>
        </r>
      </text>
    </comment>
    <comment ref="C55" authorId="1" shapeId="0" xr:uid="{F26655AE-3B32-49FC-AB01-7B0852F721C0}">
      <text>
        <r>
          <rPr>
            <b/>
            <sz val="9"/>
            <color indexed="81"/>
            <rFont val="Tahoma"/>
            <charset val="1"/>
          </rPr>
          <t>George Smith:</t>
        </r>
        <r>
          <rPr>
            <sz val="9"/>
            <color indexed="81"/>
            <rFont val="Tahoma"/>
            <charset val="1"/>
          </rPr>
          <t xml:space="preserve">
Reclamation included in T7. Liner removal and disposal covered here.</t>
        </r>
      </text>
    </comment>
    <comment ref="Y57" authorId="0" shapeId="0" xr:uid="{A3C1134E-BEF4-4442-A0B3-99A6F58930F9}">
      <text>
        <r>
          <rPr>
            <b/>
            <sz val="9"/>
            <color indexed="81"/>
            <rFont val="Tahoma"/>
            <family val="2"/>
          </rPr>
          <t>Joel Ray:</t>
        </r>
        <r>
          <rPr>
            <sz val="9"/>
            <color indexed="81"/>
            <rFont val="Tahoma"/>
            <family val="2"/>
          </rPr>
          <t xml:space="preserve">
$5,000 added for transport off site</t>
        </r>
      </text>
    </comment>
    <comment ref="AD57" authorId="0" shapeId="0" xr:uid="{6052F0D2-A3F3-442F-AECF-EDED164A1DF1}">
      <text>
        <r>
          <rPr>
            <b/>
            <sz val="9"/>
            <color indexed="81"/>
            <rFont val="Tahoma"/>
            <family val="2"/>
          </rPr>
          <t>Joel Ray:</t>
        </r>
        <r>
          <rPr>
            <sz val="9"/>
            <color indexed="81"/>
            <rFont val="Tahoma"/>
            <family val="2"/>
          </rPr>
          <t xml:space="preserve">
$5,000 added for transport off site</t>
        </r>
      </text>
    </comment>
    <comment ref="Y58" authorId="0" shapeId="0" xr:uid="{F532CB4A-DD8B-4195-A16E-60AA55C58D54}">
      <text>
        <r>
          <rPr>
            <b/>
            <sz val="9"/>
            <color indexed="81"/>
            <rFont val="Tahoma"/>
            <family val="2"/>
          </rPr>
          <t>Joel Ray:</t>
        </r>
        <r>
          <rPr>
            <sz val="9"/>
            <color indexed="81"/>
            <rFont val="Tahoma"/>
            <family val="2"/>
          </rPr>
          <t xml:space="preserve">
$5,000 added for transport off site</t>
        </r>
      </text>
    </comment>
    <comment ref="AD58" authorId="0" shapeId="0" xr:uid="{F005C7B2-88E2-4F00-829E-675A3B3AD020}">
      <text>
        <r>
          <rPr>
            <b/>
            <sz val="9"/>
            <color indexed="81"/>
            <rFont val="Tahoma"/>
            <family val="2"/>
          </rPr>
          <t>Joel Ray:</t>
        </r>
        <r>
          <rPr>
            <sz val="9"/>
            <color indexed="81"/>
            <rFont val="Tahoma"/>
            <family val="2"/>
          </rPr>
          <t xml:space="preserve">
$5,000 added for transport off site</t>
        </r>
      </text>
    </comment>
    <comment ref="Y59" authorId="0" shapeId="0" xr:uid="{FF2A3F01-07FB-42B6-97AA-1747BE1D26EA}">
      <text>
        <r>
          <rPr>
            <b/>
            <sz val="9"/>
            <color indexed="81"/>
            <rFont val="Tahoma"/>
            <family val="2"/>
          </rPr>
          <t>Joel Ray:</t>
        </r>
        <r>
          <rPr>
            <sz val="9"/>
            <color indexed="81"/>
            <rFont val="Tahoma"/>
            <family val="2"/>
          </rPr>
          <t xml:space="preserve">
$5,000 added for transport off site</t>
        </r>
      </text>
    </comment>
    <comment ref="AD59" authorId="0" shapeId="0" xr:uid="{26A52CB0-C885-47B6-B4A6-669A7831D2B4}">
      <text>
        <r>
          <rPr>
            <b/>
            <sz val="9"/>
            <color indexed="81"/>
            <rFont val="Tahoma"/>
            <family val="2"/>
          </rPr>
          <t>Joel Ray:</t>
        </r>
        <r>
          <rPr>
            <sz val="9"/>
            <color indexed="81"/>
            <rFont val="Tahoma"/>
            <family val="2"/>
          </rPr>
          <t xml:space="preserve">
$5,000 added for transport off site</t>
        </r>
      </text>
    </comment>
    <comment ref="Y60" authorId="0" shapeId="0" xr:uid="{73EC739F-EA60-4F99-AC4A-823840A8B2E7}">
      <text>
        <r>
          <rPr>
            <b/>
            <sz val="9"/>
            <color indexed="81"/>
            <rFont val="Tahoma"/>
            <family val="2"/>
          </rPr>
          <t>Joel Ray:</t>
        </r>
        <r>
          <rPr>
            <sz val="9"/>
            <color indexed="81"/>
            <rFont val="Tahoma"/>
            <family val="2"/>
          </rPr>
          <t xml:space="preserve">
$5,000 added for transport off site</t>
        </r>
      </text>
    </comment>
    <comment ref="AD60" authorId="0" shapeId="0" xr:uid="{D46D1CA1-5078-4210-9906-0CE9D8CFC104}">
      <text>
        <r>
          <rPr>
            <b/>
            <sz val="9"/>
            <color indexed="81"/>
            <rFont val="Tahoma"/>
            <family val="2"/>
          </rPr>
          <t>Joel Ray:</t>
        </r>
        <r>
          <rPr>
            <sz val="9"/>
            <color indexed="81"/>
            <rFont val="Tahoma"/>
            <family val="2"/>
          </rPr>
          <t xml:space="preserve">
$5,000 added for transport off site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Joel Ray</author>
  </authors>
  <commentList>
    <comment ref="C44" authorId="0" shapeId="0" xr:uid="{0567FA00-5815-4382-9084-133AACCAD3DF}">
      <text>
        <r>
          <rPr>
            <b/>
            <sz val="9"/>
            <color indexed="81"/>
            <rFont val="Tahoma"/>
            <family val="2"/>
          </rPr>
          <t>Joel Ray:</t>
        </r>
        <r>
          <rPr>
            <sz val="9"/>
            <color indexed="81"/>
            <rFont val="Tahoma"/>
            <family val="2"/>
          </rPr>
          <t xml:space="preserve">
Will be built into the contract to remove remaining materials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George Smith</author>
  </authors>
  <commentList>
    <comment ref="W53" authorId="0" shapeId="0" xr:uid="{A8A63EF8-523F-4858-9A7A-0CBC73F269E1}">
      <text>
        <r>
          <rPr>
            <b/>
            <sz val="9"/>
            <color indexed="81"/>
            <rFont val="Tahoma"/>
            <charset val="1"/>
          </rPr>
          <t>George Smith:</t>
        </r>
        <r>
          <rPr>
            <sz val="9"/>
            <color indexed="81"/>
            <rFont val="Tahoma"/>
            <charset val="1"/>
          </rPr>
          <t xml:space="preserve">
Assume 2 years Active Closure as reduced disturbance compared to LOM with 3 years Active Closure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Joel Ray</author>
    <author>George Smith</author>
  </authors>
  <commentList>
    <comment ref="K4" authorId="0" shapeId="0" xr:uid="{8E58FED5-9B0D-44B1-9913-3D92BBB4B9C3}">
      <text>
        <r>
          <rPr>
            <b/>
            <sz val="9"/>
            <color indexed="81"/>
            <rFont val="Tahoma"/>
            <charset val="1"/>
          </rPr>
          <t>Joel Ray:</t>
        </r>
        <r>
          <rPr>
            <sz val="9"/>
            <color indexed="81"/>
            <rFont val="Tahoma"/>
            <charset val="1"/>
          </rPr>
          <t xml:space="preserve">
Camp will not be opened, site inspections, general maintenance and monitoring only.</t>
        </r>
      </text>
    </comment>
    <comment ref="K8" authorId="0" shapeId="0" xr:uid="{93DDF7C3-F2FD-4385-BF64-B8973BDF431E}">
      <text>
        <r>
          <rPr>
            <b/>
            <sz val="9"/>
            <color indexed="81"/>
            <rFont val="Tahoma"/>
            <charset val="1"/>
          </rPr>
          <t>Joel Ray:</t>
        </r>
        <r>
          <rPr>
            <sz val="9"/>
            <color indexed="81"/>
            <rFont val="Tahoma"/>
            <charset val="1"/>
          </rPr>
          <t xml:space="preserve">
No/minimal requirement due to no infrastructure being installed at Year 2.</t>
        </r>
      </text>
    </comment>
    <comment ref="N8" authorId="1" shapeId="0" xr:uid="{C6122F68-404C-4BBD-A2E0-BB27096C9F3C}">
      <text>
        <r>
          <rPr>
            <b/>
            <sz val="9"/>
            <color indexed="81"/>
            <rFont val="Tahoma"/>
            <charset val="1"/>
          </rPr>
          <t>George Smith:</t>
        </r>
        <r>
          <rPr>
            <sz val="9"/>
            <color indexed="81"/>
            <rFont val="Tahoma"/>
            <charset val="1"/>
          </rPr>
          <t xml:space="preserve">
2 caretakers on alternate rosters
2 year period</t>
        </r>
      </text>
    </comment>
    <comment ref="Q8" authorId="1" shapeId="0" xr:uid="{ACEBDC11-2C1D-4B33-AB8C-1F7D7DCFED1A}">
      <text>
        <r>
          <rPr>
            <b/>
            <sz val="9"/>
            <color indexed="81"/>
            <rFont val="Tahoma"/>
            <charset val="1"/>
          </rPr>
          <t>George Smith:</t>
        </r>
        <r>
          <rPr>
            <sz val="9"/>
            <color indexed="81"/>
            <rFont val="Tahoma"/>
            <charset val="1"/>
          </rPr>
          <t xml:space="preserve">
2 caretakers on alternate rosters
2 year period</t>
        </r>
      </text>
    </comment>
    <comment ref="K9" authorId="0" shapeId="0" xr:uid="{9B956394-1534-43FF-801D-D20E54DD2580}">
      <text>
        <r>
          <rPr>
            <b/>
            <sz val="9"/>
            <color indexed="81"/>
            <rFont val="Tahoma"/>
            <charset val="1"/>
          </rPr>
          <t>Joel Ray:</t>
        </r>
        <r>
          <rPr>
            <sz val="9"/>
            <color indexed="81"/>
            <rFont val="Tahoma"/>
            <charset val="1"/>
          </rPr>
          <t xml:space="preserve">
No/minimal requirement due to no infrastructure being installed at Year 2.</t>
        </r>
      </text>
    </comment>
    <comment ref="K10" authorId="0" shapeId="0" xr:uid="{EBDFFF24-F03A-46F9-A528-CB506A158560}">
      <text>
        <r>
          <rPr>
            <b/>
            <sz val="9"/>
            <color indexed="81"/>
            <rFont val="Tahoma"/>
            <charset val="1"/>
          </rPr>
          <t>Joel Ray:</t>
        </r>
        <r>
          <rPr>
            <sz val="9"/>
            <color indexed="81"/>
            <rFont val="Tahoma"/>
            <charset val="1"/>
          </rPr>
          <t xml:space="preserve">
No/minimal requirement due to no infrastructure being installed at Year 2.</t>
        </r>
      </text>
    </comment>
    <comment ref="K11" authorId="0" shapeId="0" xr:uid="{67776D6A-126A-4C1F-B34E-03DFE5E7C487}">
      <text>
        <r>
          <rPr>
            <b/>
            <sz val="9"/>
            <color indexed="81"/>
            <rFont val="Tahoma"/>
            <charset val="1"/>
          </rPr>
          <t>Joel Ray:</t>
        </r>
        <r>
          <rPr>
            <sz val="9"/>
            <color indexed="81"/>
            <rFont val="Tahoma"/>
            <charset val="1"/>
          </rPr>
          <t xml:space="preserve">
No/minimal requirement due to no infrastructure being installed at Year 2.</t>
        </r>
      </text>
    </comment>
    <comment ref="K13" authorId="0" shapeId="0" xr:uid="{BEA69605-90FB-43C3-AC32-1EB44B58FCAC}">
      <text>
        <r>
          <rPr>
            <b/>
            <sz val="9"/>
            <color indexed="81"/>
            <rFont val="Tahoma"/>
            <charset val="1"/>
          </rPr>
          <t>Joel Ray:</t>
        </r>
        <r>
          <rPr>
            <sz val="9"/>
            <color indexed="81"/>
            <rFont val="Tahoma"/>
            <charset val="1"/>
          </rPr>
          <t xml:space="preserve">
1 month in spring and fall of each year</t>
        </r>
      </text>
    </comment>
    <comment ref="K43" authorId="0" shapeId="0" xr:uid="{0917E98B-0A43-414E-924B-12F5CBD9767F}">
      <text>
        <r>
          <rPr>
            <b/>
            <sz val="9"/>
            <color indexed="81"/>
            <rFont val="Tahoma"/>
            <charset val="1"/>
          </rPr>
          <t>Joel Ray:</t>
        </r>
        <r>
          <rPr>
            <sz val="9"/>
            <color indexed="81"/>
            <rFont val="Tahoma"/>
            <charset val="1"/>
          </rPr>
          <t xml:space="preserve">
Travel/meal allowance as camp will not be open</t>
        </r>
      </text>
    </comment>
  </commentList>
</comments>
</file>

<file path=xl/sharedStrings.xml><?xml version="1.0" encoding="utf-8"?>
<sst xmlns="http://schemas.openxmlformats.org/spreadsheetml/2006/main" count="4842" uniqueCount="1310">
  <si>
    <t>Description of Cost</t>
  </si>
  <si>
    <t>Closure Implementation</t>
  </si>
  <si>
    <t>General &amp; Administration</t>
  </si>
  <si>
    <t>Revegetation</t>
  </si>
  <si>
    <t>Sub-total</t>
  </si>
  <si>
    <t>Indirect Costs</t>
  </si>
  <si>
    <t>Onsite Management</t>
  </si>
  <si>
    <t>Transport Costs</t>
  </si>
  <si>
    <t>Sub-Total</t>
  </si>
  <si>
    <t>Table 1</t>
  </si>
  <si>
    <t>Summary Table of Estimated Closure Costs</t>
  </si>
  <si>
    <t>Exploration Disturbances</t>
  </si>
  <si>
    <t>Closure Planning</t>
  </si>
  <si>
    <t>Tailings Facilities</t>
  </si>
  <si>
    <t>Infrastructure</t>
  </si>
  <si>
    <t>Quarries &amp; Borrow Pits</t>
  </si>
  <si>
    <t>Sediment &amp; Erosion Control</t>
  </si>
  <si>
    <t>Equipment</t>
  </si>
  <si>
    <t>Unit Rates</t>
  </si>
  <si>
    <t>30 ton Crane</t>
  </si>
  <si>
    <t>Hiab Flatdeck truck</t>
  </si>
  <si>
    <t>Personnel</t>
  </si>
  <si>
    <t>Blaster</t>
  </si>
  <si>
    <t>General Labourer</t>
  </si>
  <si>
    <t>Trades Labourer</t>
  </si>
  <si>
    <t>Site Supervisor</t>
  </si>
  <si>
    <t>Design Engineer</t>
  </si>
  <si>
    <t>Environmental Scientist</t>
  </si>
  <si>
    <t>Project Manager</t>
  </si>
  <si>
    <t>Camp Labourer</t>
  </si>
  <si>
    <t>Site Caretaker</t>
  </si>
  <si>
    <t>Environmental Monitor</t>
  </si>
  <si>
    <t>Revegetation Seed Mix</t>
  </si>
  <si>
    <t>per kg</t>
  </si>
  <si>
    <t>Revegetation Seed Mix - 50kg/ha</t>
  </si>
  <si>
    <t>per ha</t>
  </si>
  <si>
    <t>Fertilizer</t>
  </si>
  <si>
    <t>Fertilizer - 250kg/ha</t>
  </si>
  <si>
    <t>Tree Seedlings (1,000 seedlings per ha)</t>
  </si>
  <si>
    <t>Seed/Fertilizer Application</t>
  </si>
  <si>
    <t>Erosion Barrier</t>
  </si>
  <si>
    <t>per sq.m</t>
  </si>
  <si>
    <t>Revegetation cost per ha. Including application cost</t>
  </si>
  <si>
    <t xml:space="preserve">per ha  </t>
  </si>
  <si>
    <t>Contractor Unit Rates &amp; Camp Costs</t>
  </si>
  <si>
    <t>each</t>
  </si>
  <si>
    <t>Camp Cost</t>
  </si>
  <si>
    <t>Power and Heat</t>
  </si>
  <si>
    <t>Employee Transport Costs</t>
  </si>
  <si>
    <t>Notes:</t>
  </si>
  <si>
    <t>Item No.</t>
  </si>
  <si>
    <t>Work Item Description</t>
  </si>
  <si>
    <t>Equipment / Labour</t>
  </si>
  <si>
    <t>Units</t>
  </si>
  <si>
    <t>Quantity</t>
  </si>
  <si>
    <t>Misc.</t>
  </si>
  <si>
    <t>Total Estimated Cost in Reclaiming Overburden and Waste Rock Dumps</t>
  </si>
  <si>
    <t xml:space="preserve">Note: </t>
  </si>
  <si>
    <t>monthly</t>
  </si>
  <si>
    <t>Sundry equipment maintenance</t>
  </si>
  <si>
    <t>Unit Cost Basis</t>
  </si>
  <si>
    <t>annually</t>
  </si>
  <si>
    <t>man-day</t>
  </si>
  <si>
    <t>Total Estimated Cost for General &amp; Administration During Closure</t>
  </si>
  <si>
    <t>General and Administration Costs</t>
  </si>
  <si>
    <t>ID</t>
  </si>
  <si>
    <t>Unit</t>
  </si>
  <si>
    <t>Basis</t>
  </si>
  <si>
    <t>Table 6</t>
  </si>
  <si>
    <t>Table 7</t>
  </si>
  <si>
    <t>Remove salvageable equipment</t>
  </si>
  <si>
    <t>Decontaminate Building-hosing and clean-up</t>
  </si>
  <si>
    <t xml:space="preserve">Dismantle Building </t>
  </si>
  <si>
    <t>Concrete Demolition</t>
  </si>
  <si>
    <t>Misc. Supplies &amp; Tools</t>
  </si>
  <si>
    <t>Salvage and remove powerline and poles</t>
  </si>
  <si>
    <t>Cleanout tanks-remove sludge, pressure wash</t>
  </si>
  <si>
    <t>Removal to Licensed facility</t>
  </si>
  <si>
    <t>Remove bulk fuel storage and piping facilities</t>
  </si>
  <si>
    <t>Support Equipment</t>
  </si>
  <si>
    <t>Fold and Bury Liner</t>
  </si>
  <si>
    <t xml:space="preserve">Load and return extra reagents/chemicals </t>
  </si>
  <si>
    <t>Disposal Cost-bulk materials</t>
  </si>
  <si>
    <t>Disposal Cost-lab pacs</t>
  </si>
  <si>
    <t>pallets</t>
  </si>
  <si>
    <t>Test soils for contamination</t>
  </si>
  <si>
    <t>Analytical Costs</t>
  </si>
  <si>
    <t>Haul any contaminated soils to Land Treatment Facility</t>
  </si>
  <si>
    <t>Re-contour area and slopes to bury footings and establish drainage</t>
  </si>
  <si>
    <t>Unit Rate</t>
  </si>
  <si>
    <t>Pump down impounded water, over spillway (using reclaim pumps)</t>
  </si>
  <si>
    <t>Engineering design for final structure include appropriate flow determination, channel designs, etc.</t>
  </si>
  <si>
    <t>Stabilize slopes with erosion barriers</t>
  </si>
  <si>
    <t>Silt curtains</t>
  </si>
  <si>
    <t>Enviro matting</t>
  </si>
  <si>
    <t>Disconnect Services</t>
  </si>
  <si>
    <t>Dismantle buildings</t>
  </si>
  <si>
    <t>Haul scrap to Solid Waste Facility</t>
  </si>
  <si>
    <t>Misc</t>
  </si>
  <si>
    <t>Site Clean-Up</t>
  </si>
  <si>
    <t>Crane services</t>
  </si>
  <si>
    <t>Recontour</t>
  </si>
  <si>
    <t>Prepare detailed closure plan</t>
  </si>
  <si>
    <t>Characterize final waste area</t>
  </si>
  <si>
    <t>Remove recyclables and special waste materials</t>
  </si>
  <si>
    <t>Scarify</t>
  </si>
  <si>
    <t>Erosion Barriers</t>
  </si>
  <si>
    <t>Annual Cost</t>
  </si>
  <si>
    <t>Mill Site</t>
  </si>
  <si>
    <t>Overburden Stockpile</t>
  </si>
  <si>
    <t>Topsoil Stockpile</t>
  </si>
  <si>
    <t>Pit</t>
  </si>
  <si>
    <r>
      <t>m</t>
    </r>
    <r>
      <rPr>
        <vertAlign val="superscript"/>
        <sz val="10"/>
        <rFont val="Calibri"/>
        <family val="2"/>
        <scheme val="minor"/>
      </rPr>
      <t>2</t>
    </r>
  </si>
  <si>
    <t>Total</t>
  </si>
  <si>
    <t>Health and Safety</t>
  </si>
  <si>
    <t>Site Specific Health and Safety Plan</t>
  </si>
  <si>
    <t>LS</t>
  </si>
  <si>
    <t>Worker Orientation</t>
  </si>
  <si>
    <t>First Aid Supplies</t>
  </si>
  <si>
    <t>Road Maintenance</t>
  </si>
  <si>
    <t>Roads and Trails</t>
  </si>
  <si>
    <t>Re-grading</t>
  </si>
  <si>
    <t>Drill Hole Abandonment</t>
  </si>
  <si>
    <t>Capping</t>
  </si>
  <si>
    <t>Technical Studies and Investigations</t>
  </si>
  <si>
    <t>Engineering Designs for Civil Structures</t>
  </si>
  <si>
    <t>Permitting</t>
  </si>
  <si>
    <t>Other</t>
  </si>
  <si>
    <t>General</t>
  </si>
  <si>
    <t>Removal of mobile equipment</t>
  </si>
  <si>
    <t>Removal of fixed equipment</t>
  </si>
  <si>
    <t>Equipment Decontamination</t>
  </si>
  <si>
    <t>Removal of Assets to Off-Site</t>
  </si>
  <si>
    <t>Access Control</t>
  </si>
  <si>
    <t>Perimeter Safety Berms/Trenches</t>
  </si>
  <si>
    <t>Block Roads</t>
  </si>
  <si>
    <t>Signage</t>
  </si>
  <si>
    <t>Geotechnical Control</t>
  </si>
  <si>
    <t>Pit Wall Stabilization</t>
  </si>
  <si>
    <t>Unloading Pit Crest</t>
  </si>
  <si>
    <t>Filling of Pit</t>
  </si>
  <si>
    <t>Crest - Regrading</t>
  </si>
  <si>
    <t>Table 8</t>
  </si>
  <si>
    <t>Table 10</t>
  </si>
  <si>
    <t>Remediation</t>
  </si>
  <si>
    <t>Table 13</t>
  </si>
  <si>
    <t>Waste Disposal / Remediation</t>
  </si>
  <si>
    <t>Table 14</t>
  </si>
  <si>
    <t>Reclaim Site Diversions</t>
  </si>
  <si>
    <t>Groundwater Well Decommissioning</t>
  </si>
  <si>
    <t>Production Wells</t>
  </si>
  <si>
    <t>De-watering Wells</t>
  </si>
  <si>
    <t>Site Effluents</t>
  </si>
  <si>
    <t>Passive Treatment Capital Costs</t>
  </si>
  <si>
    <t>Passive Treatment Operating Costs</t>
  </si>
  <si>
    <t>Stabilize Slopes/Walls</t>
  </si>
  <si>
    <t>Sediment Pond Construction</t>
  </si>
  <si>
    <t>Water Quality</t>
  </si>
  <si>
    <t>Groundwater</t>
  </si>
  <si>
    <t>Pre-Closure Site Environmental Assessment</t>
  </si>
  <si>
    <t>Contamination Surveys</t>
  </si>
  <si>
    <t>Post-Closure Site Environmental Assessment</t>
  </si>
  <si>
    <t>Reporting</t>
  </si>
  <si>
    <t>Monitoring</t>
  </si>
  <si>
    <t>Instrumentation</t>
  </si>
  <si>
    <t>Flowrate</t>
  </si>
  <si>
    <t>Post Closure Care, Maintenance, and Monitoring</t>
  </si>
  <si>
    <t>Exploration</t>
  </si>
  <si>
    <t>Surface Facilities</t>
  </si>
  <si>
    <t>Water Storage Ponds</t>
  </si>
  <si>
    <t>unit cost basis</t>
  </si>
  <si>
    <t>Reclamation Research</t>
  </si>
  <si>
    <t>AMPs</t>
  </si>
  <si>
    <t>Included in Indirect Costs</t>
  </si>
  <si>
    <t>ls</t>
  </si>
  <si>
    <t>NA</t>
  </si>
  <si>
    <t>Geotextile</t>
  </si>
  <si>
    <t>Geomembrane - HDPE</t>
  </si>
  <si>
    <t>ha</t>
  </si>
  <si>
    <t>ea</t>
  </si>
  <si>
    <t>Fuel Storage Area</t>
  </si>
  <si>
    <t>Mill Reagents</t>
  </si>
  <si>
    <t>Revegetate area</t>
  </si>
  <si>
    <t>Mine Camp and Related Infrastructure</t>
  </si>
  <si>
    <t>Explosives Plant Site</t>
  </si>
  <si>
    <t>Site Roads</t>
  </si>
  <si>
    <t>Fault Creek Diversion</t>
  </si>
  <si>
    <t>Heavy Equipment mob-demob</t>
  </si>
  <si>
    <t>Comments</t>
  </si>
  <si>
    <t>Base Wage 
($/hr)</t>
  </si>
  <si>
    <t>Rate Used in Estimate
($/hr)</t>
  </si>
  <si>
    <t>Loading Rate
(%)</t>
  </si>
  <si>
    <t>Rotation</t>
  </si>
  <si>
    <t>Weeks per Year</t>
  </si>
  <si>
    <t>Days per Week</t>
  </si>
  <si>
    <t>Hours Per Day</t>
  </si>
  <si>
    <t>Total Hours Annually</t>
  </si>
  <si>
    <t>Total Annual Salary</t>
  </si>
  <si>
    <t>Monthly Rate 
($/mo)</t>
  </si>
  <si>
    <t>3 in -2 out</t>
  </si>
  <si>
    <t>2 in -2 out</t>
  </si>
  <si>
    <t>Source</t>
  </si>
  <si>
    <t>Mob/Demob
($/hr)</t>
  </si>
  <si>
    <t>Backhoe</t>
  </si>
  <si>
    <t>Compactors</t>
  </si>
  <si>
    <t>Dozers</t>
  </si>
  <si>
    <t>Drills</t>
  </si>
  <si>
    <t>Excavators</t>
  </si>
  <si>
    <t>Graders</t>
  </si>
  <si>
    <t>Haul Trucks</t>
  </si>
  <si>
    <t>Lifting</t>
  </si>
  <si>
    <t>Loaders</t>
  </si>
  <si>
    <t>Support Vehicles</t>
  </si>
  <si>
    <t>Estimate</t>
  </si>
  <si>
    <t>Walk-behind vibrating (30 in)</t>
  </si>
  <si>
    <t>CAT D8R</t>
  </si>
  <si>
    <t>CAT D6D</t>
  </si>
  <si>
    <t>Air Rotary,  200 cfm compressor</t>
  </si>
  <si>
    <t>Air track production drill rig (900cfm)</t>
  </si>
  <si>
    <t>Concrete Transit Mix Truck</t>
  </si>
  <si>
    <t>Fuel Truck</t>
  </si>
  <si>
    <t>Highway, Line Truck, with Aerial Platform</t>
  </si>
  <si>
    <t>Pilot Vehicle</t>
  </si>
  <si>
    <t>Water Truck (5,000 gal)</t>
  </si>
  <si>
    <t>30 ton Articulated Haul Truck</t>
  </si>
  <si>
    <t>40 ton Articulated Haul Truck</t>
  </si>
  <si>
    <t>35 ton Articulated Haul Truck</t>
  </si>
  <si>
    <t>Tractor Trailer - 60 ton - lowbed</t>
  </si>
  <si>
    <t>Water Truck (3,000 gal)</t>
  </si>
  <si>
    <t>Water Truck (4,000 gal)</t>
  </si>
  <si>
    <t>CAT D9N</t>
  </si>
  <si>
    <t>CAT D10N</t>
  </si>
  <si>
    <t>CAT 140H</t>
  </si>
  <si>
    <t>CAT 16G grader</t>
  </si>
  <si>
    <t>CAT 950</t>
  </si>
  <si>
    <t>CAT 966</t>
  </si>
  <si>
    <t>Liners</t>
  </si>
  <si>
    <t>Current</t>
  </si>
  <si>
    <t>Year 2</t>
  </si>
  <si>
    <t>End Of Mine</t>
  </si>
  <si>
    <t>General Admin Expenses</t>
  </si>
  <si>
    <t xml:space="preserve">   </t>
  </si>
  <si>
    <t>Productivity</t>
  </si>
  <si>
    <t>Equipment/Labour</t>
  </si>
  <si>
    <t>Rate Quantity</t>
  </si>
  <si>
    <t>Sub-totals</t>
  </si>
  <si>
    <t>Total Estimated Cost in Reclaiming Open Pits</t>
  </si>
  <si>
    <t>Total Estimated Cost in Reclaiming Exploration Disturbances</t>
  </si>
  <si>
    <t>Total Estimated Cost for Closure Planning</t>
  </si>
  <si>
    <t>Labour</t>
  </si>
  <si>
    <t>Materials</t>
  </si>
  <si>
    <t>Load, Haul, Dump</t>
  </si>
  <si>
    <t>Resloping/Grading</t>
  </si>
  <si>
    <t>Topsoil Stockpile area</t>
  </si>
  <si>
    <r>
      <t>per m</t>
    </r>
    <r>
      <rPr>
        <vertAlign val="superscript"/>
        <sz val="10"/>
        <rFont val="Calibri"/>
        <family val="2"/>
        <scheme val="minor"/>
      </rPr>
      <t>2</t>
    </r>
  </si>
  <si>
    <t>Quantity 
Year 2</t>
  </si>
  <si>
    <t>Quantity 
End of Mine</t>
  </si>
  <si>
    <t>Mill Building Demolition</t>
  </si>
  <si>
    <t>Other Mill Area Building Demolition</t>
  </si>
  <si>
    <t>Land Reclamation - Entire Mill area</t>
  </si>
  <si>
    <t xml:space="preserve">Misc. </t>
  </si>
  <si>
    <t>Disposal</t>
  </si>
  <si>
    <t>Removal of drums, steel, oils, glycol &amp; batteries</t>
  </si>
  <si>
    <t>hr</t>
  </si>
  <si>
    <r>
      <t>m</t>
    </r>
    <r>
      <rPr>
        <vertAlign val="superscript"/>
        <sz val="10"/>
        <rFont val="Calibri"/>
        <family val="2"/>
        <scheme val="minor"/>
      </rPr>
      <t>3</t>
    </r>
    <r>
      <rPr>
        <sz val="10"/>
        <rFont val="Calibri"/>
        <family val="2"/>
        <scheme val="minor"/>
      </rPr>
      <t xml:space="preserve"> </t>
    </r>
  </si>
  <si>
    <t>Haul scrap to solid waste facility</t>
  </si>
  <si>
    <t>Total Estimated Cost in Reclaiming Tailings Facilities</t>
  </si>
  <si>
    <t>Misc. Supplies and Tools</t>
  </si>
  <si>
    <r>
      <t>m</t>
    </r>
    <r>
      <rPr>
        <vertAlign val="superscript"/>
        <sz val="10"/>
        <rFont val="Calibri"/>
        <family val="2"/>
        <scheme val="minor"/>
      </rPr>
      <t>3</t>
    </r>
  </si>
  <si>
    <t>Total Estimated Cost in Reclaiming Water Storage Ponds</t>
  </si>
  <si>
    <t>Breach Dam</t>
  </si>
  <si>
    <t>Total Estimated Cost in Reclaiming Infrastructure</t>
  </si>
  <si>
    <t>Lump Sum</t>
  </si>
  <si>
    <t>Total Estimated Cost in Reclaiming Facilities</t>
  </si>
  <si>
    <t>Total Estimated Cost in Reclaiming Waste Facilities</t>
  </si>
  <si>
    <t>Total Estimated Cost in Reclaiming Roads and Trails</t>
  </si>
  <si>
    <t>km</t>
  </si>
  <si>
    <t>Active Treatment</t>
  </si>
  <si>
    <t>Passive Treatment</t>
  </si>
  <si>
    <t>yr</t>
  </si>
  <si>
    <t>Total Estimated Cost for Water &amp; Solutions Management</t>
  </si>
  <si>
    <t>Total Estimated Cost in Reclaiming Quarries &amp; Borrow Pits</t>
  </si>
  <si>
    <t>Total Estimated Cost for Sediment &amp; Erosion Control</t>
  </si>
  <si>
    <t>Water Treatment</t>
  </si>
  <si>
    <t>Active Treatment System</t>
  </si>
  <si>
    <t>Passive Treatment System</t>
  </si>
  <si>
    <t>Operation and maintenance</t>
  </si>
  <si>
    <t>Capital Replacement</t>
  </si>
  <si>
    <t>annual allowance</t>
  </si>
  <si>
    <t>Field Support Staff</t>
  </si>
  <si>
    <t>Field support Vehicles</t>
  </si>
  <si>
    <t>Mechanic</t>
  </si>
  <si>
    <t>Pick-up trucks (2 required)</t>
  </si>
  <si>
    <t>Communications</t>
  </si>
  <si>
    <t>Misc. supplies</t>
  </si>
  <si>
    <t>Reclamation Maintenance</t>
  </si>
  <si>
    <t>Site Maintenance</t>
  </si>
  <si>
    <t>Cover repairs</t>
  </si>
  <si>
    <t>Site Revegetation</t>
  </si>
  <si>
    <t>Seed/Fertilize: broadcast seeding</t>
  </si>
  <si>
    <t>Load, haul, dump, spread</t>
  </si>
  <si>
    <t>Transportation Costs</t>
  </si>
  <si>
    <t>Water Quality Monitoring</t>
  </si>
  <si>
    <t>an</t>
  </si>
  <si>
    <t>1 month/year</t>
  </si>
  <si>
    <t>Passive Treatment Specialist</t>
  </si>
  <si>
    <t>mo</t>
  </si>
  <si>
    <t>day</t>
  </si>
  <si>
    <t>Power and heat</t>
  </si>
  <si>
    <t>1% of total cover area</t>
  </si>
  <si>
    <t>5% of total cover area</t>
  </si>
  <si>
    <t>Earthwork Repair allowance</t>
  </si>
  <si>
    <t>Interim Care, Maintenance, and Monitoring</t>
  </si>
  <si>
    <t>Electrician</t>
  </si>
  <si>
    <t>Senior Operator/Supervisor</t>
  </si>
  <si>
    <t>5 month/year,  2 years</t>
  </si>
  <si>
    <t>1 month/year,  2 years</t>
  </si>
  <si>
    <t>2 month/year,  2 years</t>
  </si>
  <si>
    <t>5 months/year, 2 years</t>
  </si>
  <si>
    <t>Task</t>
  </si>
  <si>
    <t>Cost</t>
  </si>
  <si>
    <t>Discount Rate</t>
  </si>
  <si>
    <t>Implementation Schedule</t>
  </si>
  <si>
    <t>Year</t>
  </si>
  <si>
    <t>NPV</t>
  </si>
  <si>
    <t>Total Estimated Annual Cost for Post Closure Care, Maintenance, and Monitoring</t>
  </si>
  <si>
    <t>Total Estimated One Time Costs for Post Closure Care, Maintenance, and Monitoring</t>
  </si>
  <si>
    <t>Instrumentation Maintenance/Replacement</t>
  </si>
  <si>
    <t>Post Closure Costs</t>
  </si>
  <si>
    <t>Staff/Equipment</t>
  </si>
  <si>
    <t>Maintenance</t>
  </si>
  <si>
    <t>Transportation</t>
  </si>
  <si>
    <t>Source: Caterpillar Performance Handbook Edition 40</t>
  </si>
  <si>
    <t>Operator</t>
  </si>
  <si>
    <r>
      <t>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/hr</t>
    </r>
  </si>
  <si>
    <t>Material</t>
  </si>
  <si>
    <t>Slot Dozing</t>
  </si>
  <si>
    <t>Visibility</t>
  </si>
  <si>
    <t>Job Efficiency</t>
  </si>
  <si>
    <t>Dozer Production Rates</t>
  </si>
  <si>
    <t>Dozer</t>
  </si>
  <si>
    <t>Assumed Average Dozing Distance</t>
  </si>
  <si>
    <t>Uncorrected Est. Dozing Production</t>
  </si>
  <si>
    <t>Job Condition Correction Factors</t>
  </si>
  <si>
    <t>Description</t>
  </si>
  <si>
    <t>Side by Side Dozing</t>
  </si>
  <si>
    <t>Grades</t>
  </si>
  <si>
    <t>% Grade</t>
  </si>
  <si>
    <t>Factor</t>
  </si>
  <si>
    <t>Average</t>
  </si>
  <si>
    <t>Rock</t>
  </si>
  <si>
    <t>50 min/hr</t>
  </si>
  <si>
    <t>Corrected Est. Dozing Production</t>
  </si>
  <si>
    <t>sec</t>
  </si>
  <si>
    <t>Efficiency</t>
  </si>
  <si>
    <t>Excavator Production Rates</t>
  </si>
  <si>
    <t>Excavator</t>
  </si>
  <si>
    <t>Assumed Travel Time</t>
  </si>
  <si>
    <t>Max Production Rate</t>
  </si>
  <si>
    <t>Actual Production Rate</t>
  </si>
  <si>
    <t>Estimated Bucket Payload</t>
  </si>
  <si>
    <t>m</t>
  </si>
  <si>
    <r>
      <t>Lm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/hr</t>
    </r>
  </si>
  <si>
    <t>Task Description</t>
  </si>
  <si>
    <t xml:space="preserve"> From </t>
  </si>
  <si>
    <t xml:space="preserve"> To</t>
  </si>
  <si>
    <t xml:space="preserve">Unit Transported Volume </t>
  </si>
  <si>
    <t>Load Time</t>
  </si>
  <si>
    <t xml:space="preserve">Haul Distance </t>
  </si>
  <si>
    <t>Average Haul Speed</t>
  </si>
  <si>
    <t>Dump Time</t>
  </si>
  <si>
    <t>Haul Back Distance</t>
  </si>
  <si>
    <t>Turn-a-round Time</t>
  </si>
  <si>
    <t xml:space="preserve">Efficiency </t>
  </si>
  <si>
    <t>Daily Work Duration</t>
  </si>
  <si>
    <t>Loads per Day per Truck</t>
  </si>
  <si>
    <t>Volume per Day per Truck</t>
  </si>
  <si>
    <t>Productivity per Truck</t>
  </si>
  <si>
    <r>
      <t>m</t>
    </r>
    <r>
      <rPr>
        <vertAlign val="superscript"/>
        <sz val="10"/>
        <rFont val="Calibri"/>
        <family val="2"/>
        <scheme val="minor"/>
      </rPr>
      <t>3</t>
    </r>
    <r>
      <rPr>
        <sz val="10"/>
        <rFont val="Calibri"/>
        <family val="2"/>
        <scheme val="minor"/>
      </rPr>
      <t>/load</t>
    </r>
  </si>
  <si>
    <t>min</t>
  </si>
  <si>
    <t>km/hr</t>
  </si>
  <si>
    <t>Min/hour</t>
  </si>
  <si>
    <t>hours</t>
  </si>
  <si>
    <t>LPD</t>
  </si>
  <si>
    <r>
      <t>m</t>
    </r>
    <r>
      <rPr>
        <vertAlign val="superscript"/>
        <sz val="10"/>
        <color theme="1"/>
        <rFont val="Calibri"/>
        <family val="2"/>
        <scheme val="minor"/>
      </rPr>
      <t>3</t>
    </r>
  </si>
  <si>
    <r>
      <t>m</t>
    </r>
    <r>
      <rPr>
        <vertAlign val="superscript"/>
        <sz val="10"/>
        <color theme="1"/>
        <rFont val="Calibri"/>
        <family val="2"/>
        <scheme val="minor"/>
      </rPr>
      <t>3</t>
    </r>
    <r>
      <rPr>
        <sz val="10"/>
        <color theme="1"/>
        <rFont val="Calibri"/>
        <family val="2"/>
        <scheme val="minor"/>
      </rPr>
      <t>/hr</t>
    </r>
  </si>
  <si>
    <r>
      <t>m</t>
    </r>
    <r>
      <rPr>
        <b/>
        <vertAlign val="superscript"/>
        <sz val="11"/>
        <color theme="1"/>
        <rFont val="Calibri"/>
        <family val="2"/>
        <scheme val="minor"/>
      </rPr>
      <t>3</t>
    </r>
    <r>
      <rPr>
        <b/>
        <sz val="11"/>
        <color theme="1"/>
        <rFont val="Calibri"/>
        <family val="2"/>
        <scheme val="minor"/>
      </rPr>
      <t>/hr</t>
    </r>
  </si>
  <si>
    <t>%</t>
  </si>
  <si>
    <r>
      <t>m</t>
    </r>
    <r>
      <rPr>
        <vertAlign val="superscript"/>
        <sz val="11"/>
        <color theme="1"/>
        <rFont val="Calibri"/>
        <family val="2"/>
        <scheme val="minor"/>
      </rPr>
      <t>3</t>
    </r>
  </si>
  <si>
    <t>Fleet Productivity</t>
  </si>
  <si>
    <t>$/hr</t>
  </si>
  <si>
    <t>Volume Cost</t>
  </si>
  <si>
    <t>Truck Rate</t>
  </si>
  <si>
    <t>Excavator Rate</t>
  </si>
  <si>
    <t>Total Equipment Rate</t>
  </si>
  <si>
    <r>
      <t>$/m</t>
    </r>
    <r>
      <rPr>
        <b/>
        <vertAlign val="superscript"/>
        <sz val="10"/>
        <color theme="1"/>
        <rFont val="Calibri"/>
        <family val="2"/>
        <scheme val="minor"/>
      </rPr>
      <t>3</t>
    </r>
  </si>
  <si>
    <t>Variable</t>
  </si>
  <si>
    <t>Full Annual Cost/Cost Rate</t>
  </si>
  <si>
    <t>Undiscounted Cost</t>
  </si>
  <si>
    <t>*Enter the number of years AFTER transitional closure is complete</t>
  </si>
  <si>
    <t>Number of PC years to include</t>
  </si>
  <si>
    <t>1-way Shipping Distance 
(km)</t>
  </si>
  <si>
    <t>Total Cost Per Equip.</t>
  </si>
  <si>
    <t>1-way Travel Time
(hr)</t>
  </si>
  <si>
    <t>Average Speed
(km/hr)</t>
  </si>
  <si>
    <t>Qty Mob
(Active Closure)</t>
  </si>
  <si>
    <t>Active Closure Mob costs</t>
  </si>
  <si>
    <t>Qty Mob
(Transitional Closure)</t>
  </si>
  <si>
    <t>Transitional Closure Mob costs</t>
  </si>
  <si>
    <t>Qty Mob
(Post Closure)</t>
  </si>
  <si>
    <t>Totals (1-way)</t>
  </si>
  <si>
    <t>Totals (mob-demob)</t>
  </si>
  <si>
    <t>Mob/Demob</t>
  </si>
  <si>
    <r>
      <t>m</t>
    </r>
    <r>
      <rPr>
        <vertAlign val="superscript"/>
        <sz val="10"/>
        <rFont val="Calibri"/>
        <family val="2"/>
        <scheme val="minor"/>
      </rPr>
      <t>3</t>
    </r>
    <r>
      <rPr>
        <sz val="10"/>
        <rFont val="Calibri"/>
        <family val="2"/>
        <scheme val="minor"/>
      </rPr>
      <t>/hr</t>
    </r>
  </si>
  <si>
    <t>allowance</t>
  </si>
  <si>
    <t>Closure Cover - Overburden for Revegetation</t>
  </si>
  <si>
    <t>Class C Material (Mine Fleet)</t>
  </si>
  <si>
    <t>Zone F Material</t>
  </si>
  <si>
    <t>Zone S Material</t>
  </si>
  <si>
    <r>
      <t>per m</t>
    </r>
    <r>
      <rPr>
        <vertAlign val="superscript"/>
        <sz val="10"/>
        <rFont val="Calibri"/>
        <family val="2"/>
        <scheme val="minor"/>
      </rPr>
      <t>3</t>
    </r>
  </si>
  <si>
    <t>Revegetation including application costs</t>
  </si>
  <si>
    <t>Remediation Unit</t>
  </si>
  <si>
    <r>
      <t>Lm</t>
    </r>
    <r>
      <rPr>
        <vertAlign val="superscript"/>
        <sz val="10"/>
        <rFont val="Calibri"/>
        <family val="2"/>
        <scheme val="minor"/>
      </rPr>
      <t>3</t>
    </r>
    <r>
      <rPr>
        <sz val="10"/>
        <rFont val="Calibri"/>
        <family val="2"/>
        <scheme val="minor"/>
      </rPr>
      <t>/hr</t>
    </r>
  </si>
  <si>
    <t>Topsoil Stockpile - Regrade volume (assumed 0.10 m cut)</t>
  </si>
  <si>
    <t>Included in the reclamation of Class A Storage Facility</t>
  </si>
  <si>
    <t>Included in PCMM NPV Calculations</t>
  </si>
  <si>
    <t>Mining Workshop, Go Bay, Fuel Facility</t>
  </si>
  <si>
    <t>Explosives Facilities and magazines</t>
  </si>
  <si>
    <t>Incinerator and Landfill</t>
  </si>
  <si>
    <t>Camp Area</t>
  </si>
  <si>
    <t>Pit Perimeter</t>
  </si>
  <si>
    <t>Core Storage Area</t>
  </si>
  <si>
    <t>1.5 m high, 1.5:1 side slopes, 0.3 m crest</t>
  </si>
  <si>
    <r>
      <t>Pit Safety Berm Volume (m</t>
    </r>
    <r>
      <rPr>
        <vertAlign val="superscript"/>
        <sz val="10"/>
        <rFont val="Calibri"/>
        <family val="2"/>
        <scheme val="minor"/>
      </rPr>
      <t>3</t>
    </r>
    <r>
      <rPr>
        <sz val="10"/>
        <rFont val="Calibri"/>
        <family val="2"/>
        <scheme val="minor"/>
      </rPr>
      <t>/m)</t>
    </r>
  </si>
  <si>
    <r>
      <t>Pit Safety Berm Volume (m</t>
    </r>
    <r>
      <rPr>
        <vertAlign val="superscript"/>
        <sz val="10"/>
        <rFont val="Calibri"/>
        <family val="2"/>
        <scheme val="minor"/>
      </rPr>
      <t>3</t>
    </r>
    <r>
      <rPr>
        <sz val="10"/>
        <rFont val="Calibri"/>
        <family val="2"/>
        <scheme val="minor"/>
      </rPr>
      <t>)</t>
    </r>
  </si>
  <si>
    <r>
      <t>m</t>
    </r>
    <r>
      <rPr>
        <vertAlign val="superscript"/>
        <sz val="10"/>
        <rFont val="Calibri"/>
        <family val="2"/>
        <scheme val="minor"/>
      </rPr>
      <t>3</t>
    </r>
    <r>
      <rPr>
        <sz val="10"/>
        <rFont val="Calibri"/>
        <family val="2"/>
        <scheme val="minor"/>
      </rPr>
      <t>/m</t>
    </r>
  </si>
  <si>
    <t>Overburden Stockpile - Regrade volume (assumed 0.1 m cut)</t>
  </si>
  <si>
    <t>Upper Water Management Pond Reclamation</t>
  </si>
  <si>
    <t>Remove sewage system</t>
  </si>
  <si>
    <t>Pit Rim Pond</t>
  </si>
  <si>
    <t>Pit Rim Pond Reclamation</t>
  </si>
  <si>
    <r>
      <t>Lm</t>
    </r>
    <r>
      <rPr>
        <vertAlign val="superscript"/>
        <sz val="10"/>
        <color theme="1"/>
        <rFont val="Calibri"/>
        <family val="2"/>
        <scheme val="minor"/>
      </rPr>
      <t>3</t>
    </r>
    <r>
      <rPr>
        <sz val="10"/>
        <color theme="1"/>
        <rFont val="Calibri"/>
        <family val="2"/>
        <scheme val="minor"/>
      </rPr>
      <t>/hr</t>
    </r>
  </si>
  <si>
    <t>Roads</t>
  </si>
  <si>
    <t>Diversion Ditch Construction (Operational ditches to be used)</t>
  </si>
  <si>
    <t>EOM</t>
  </si>
  <si>
    <t>Total revegetation area</t>
  </si>
  <si>
    <t>Total revegetation area excluding covers</t>
  </si>
  <si>
    <t>Total revegetation area covers</t>
  </si>
  <si>
    <t>Table 9</t>
  </si>
  <si>
    <t>Table 11</t>
  </si>
  <si>
    <t>Table 12</t>
  </si>
  <si>
    <t>Table 15</t>
  </si>
  <si>
    <t>Table 16</t>
  </si>
  <si>
    <t>Table 17</t>
  </si>
  <si>
    <t>Table 18</t>
  </si>
  <si>
    <t>Table 19</t>
  </si>
  <si>
    <t>Table 21</t>
  </si>
  <si>
    <t>NPV-Post Closure Care, Maintenance, and Monitoring</t>
  </si>
  <si>
    <t>Waste Rock and Tailings Storage Facilities</t>
  </si>
  <si>
    <t>Capital Costs</t>
  </si>
  <si>
    <t>Recurring Costs</t>
  </si>
  <si>
    <t>Active Treatment Operating Costs (12 yr Transitional closure)</t>
  </si>
  <si>
    <t>SUM</t>
  </si>
  <si>
    <t>Project Management and Engineering - Included in indirect cost percentage</t>
  </si>
  <si>
    <t>Closure Cover - Topsoil for Revegetation</t>
  </si>
  <si>
    <t>Topsoil</t>
  </si>
  <si>
    <t>Closure Cover - Overburden</t>
  </si>
  <si>
    <t>Closure Cover - Topsoil for revegetation</t>
  </si>
  <si>
    <t>Drainage channels to be reclaimed - length</t>
  </si>
  <si>
    <t xml:space="preserve">Drainage channels to be reclaimed - Regrade quantities </t>
  </si>
  <si>
    <t>Regrade site diversions</t>
  </si>
  <si>
    <t>Ore Stockpile Pads</t>
  </si>
  <si>
    <t>Closure Cover - topsoil for Revegetation</t>
  </si>
  <si>
    <t>Cut and fold liner and dispose</t>
  </si>
  <si>
    <t>Explosives plant</t>
  </si>
  <si>
    <t>Concrete Demolition - Broken up and buried in place</t>
  </si>
  <si>
    <t>Sealing/Backfilling of openings to surface</t>
  </si>
  <si>
    <t>Sealing of openings to surface</t>
  </si>
  <si>
    <t>Insitu Pit Lake Treatment</t>
  </si>
  <si>
    <t>Clearing</t>
  </si>
  <si>
    <t>Finlayson Creek Pipeline</t>
  </si>
  <si>
    <t>Total Estimated Cost for Interim Care and Maintenance</t>
  </si>
  <si>
    <t>Finlayson Creek Pipeline Decommissioning</t>
  </si>
  <si>
    <t>Load sections of pipe for disposal</t>
  </si>
  <si>
    <t>Haul sections of pipe for disposal</t>
  </si>
  <si>
    <t>Scarify pipe corridor and any associated maintenance road</t>
  </si>
  <si>
    <t>Cut pipe into 10 m sections</t>
  </si>
  <si>
    <t>m/hr</t>
  </si>
  <si>
    <t>hr/km</t>
  </si>
  <si>
    <t>hr/m</t>
  </si>
  <si>
    <t>Dewatering Trenches - Regrade Quantities</t>
  </si>
  <si>
    <t>Reclaim Dewatering Trenches</t>
  </si>
  <si>
    <t>Regrade dewatering Trenches</t>
  </si>
  <si>
    <t>Lower Water Management Pond Reclamation</t>
  </si>
  <si>
    <t>Ore Stockpiles - Included in Class B Storage Reclamation</t>
  </si>
  <si>
    <t>Dewatering Trenches - Backfill Quantities</t>
  </si>
  <si>
    <t>Backfill trenches</t>
  </si>
  <si>
    <r>
      <t>m</t>
    </r>
    <r>
      <rPr>
        <vertAlign val="superscript"/>
        <sz val="10"/>
        <rFont val="Calibri"/>
        <family val="2"/>
        <scheme val="minor"/>
      </rPr>
      <t>4</t>
    </r>
    <r>
      <rPr>
        <sz val="11"/>
        <color theme="1"/>
        <rFont val="Calibri"/>
        <family val="2"/>
        <scheme val="minor"/>
      </rPr>
      <t/>
    </r>
  </si>
  <si>
    <r>
      <t>m</t>
    </r>
    <r>
      <rPr>
        <vertAlign val="superscript"/>
        <sz val="10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/>
    </r>
  </si>
  <si>
    <t>Loose</t>
  </si>
  <si>
    <t>Dewatering Trenches - Total Area</t>
  </si>
  <si>
    <t>Dewatering Trenches - Regrade Area</t>
  </si>
  <si>
    <t>Temporary Offices and Fuel Management</t>
  </si>
  <si>
    <t>Borrow Pit and Crushing/Screening Plant and Stockpiles</t>
  </si>
  <si>
    <r>
      <t>m</t>
    </r>
    <r>
      <rPr>
        <vertAlign val="superscript"/>
        <sz val="10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/>
    </r>
  </si>
  <si>
    <t>Removal and destruction of explosives and blasting agents</t>
  </si>
  <si>
    <t>Quantities</t>
  </si>
  <si>
    <t>Materials testing</t>
  </si>
  <si>
    <t>Cleaning of Salvaged Equipment</t>
  </si>
  <si>
    <t>Mobilization - Demobilization Costs</t>
  </si>
  <si>
    <t>Confirmatory Sampling and analysis</t>
  </si>
  <si>
    <t>Meteorological</t>
  </si>
  <si>
    <t>Surface Water</t>
  </si>
  <si>
    <t>Water Management</t>
  </si>
  <si>
    <t>Equipment Job Class</t>
  </si>
  <si>
    <t>$/m3</t>
  </si>
  <si>
    <t>Activity</t>
  </si>
  <si>
    <t>Estimated Cycle Time</t>
  </si>
  <si>
    <t>Pickup Truck (short term)</t>
  </si>
  <si>
    <t>Pickup Truck (long term)</t>
  </si>
  <si>
    <t>Item</t>
  </si>
  <si>
    <t>Comment</t>
  </si>
  <si>
    <t>Category</t>
  </si>
  <si>
    <t>Type</t>
  </si>
  <si>
    <t>Backhoes</t>
  </si>
  <si>
    <t>$/month</t>
  </si>
  <si>
    <t>Ave Hours / Month</t>
  </si>
  <si>
    <t>$/yr</t>
  </si>
  <si>
    <t>Weight</t>
  </si>
  <si>
    <t>Linear</t>
  </si>
  <si>
    <t>D6 Rock pushing</t>
  </si>
  <si>
    <t>D6 Loose recontouring</t>
  </si>
  <si>
    <t>D6 Linear recontouring</t>
  </si>
  <si>
    <t>D6 Berm building</t>
  </si>
  <si>
    <t>D8 Rock pushing</t>
  </si>
  <si>
    <t>D8 Loose recontouring</t>
  </si>
  <si>
    <t>D8 Linear recontouring</t>
  </si>
  <si>
    <t>D8 Berm building</t>
  </si>
  <si>
    <t>D9 Rock pushing</t>
  </si>
  <si>
    <t>D9 Loose recontouring</t>
  </si>
  <si>
    <t>D9 Linear recontouring</t>
  </si>
  <si>
    <t>D9 Berm building</t>
  </si>
  <si>
    <t>D10 Rock pushing</t>
  </si>
  <si>
    <t>D10 Loose recontouring</t>
  </si>
  <si>
    <t>D10 Linear recontouring</t>
  </si>
  <si>
    <t>D10 Berm building</t>
  </si>
  <si>
    <t>CAT 329 (30 ton)</t>
  </si>
  <si>
    <t>CAT 345 (45 ton)</t>
  </si>
  <si>
    <t>Cat 329 loose loading</t>
  </si>
  <si>
    <t>Cat 235 loose loading</t>
  </si>
  <si>
    <t>Cat 345 loose loading</t>
  </si>
  <si>
    <t>Cat 329 digging</t>
  </si>
  <si>
    <t>Cat 235 digging</t>
  </si>
  <si>
    <t>Cat 345 digging</t>
  </si>
  <si>
    <t>CAT 336 (40 ton)</t>
  </si>
  <si>
    <t>CAT 336 w hammer</t>
  </si>
  <si>
    <t>Unit Cost</t>
  </si>
  <si>
    <t>Loader</t>
  </si>
  <si>
    <t>Truck</t>
  </si>
  <si>
    <t>Capacity</t>
  </si>
  <si>
    <r>
      <t>Capacity in m</t>
    </r>
    <r>
      <rPr>
        <vertAlign val="superscript"/>
        <sz val="10"/>
        <rFont val="Calibri"/>
        <family val="2"/>
        <scheme val="minor"/>
      </rPr>
      <t>3</t>
    </r>
  </si>
  <si>
    <t>Truck Position Time</t>
  </si>
  <si>
    <t>Number of Trucks Required</t>
  </si>
  <si>
    <t>Class C Storage</t>
  </si>
  <si>
    <t>Est. Linear Dozing Production</t>
  </si>
  <si>
    <t>Year 5</t>
  </si>
  <si>
    <t>Calculated</t>
  </si>
  <si>
    <t>n/a</t>
  </si>
  <si>
    <t>Overburden Stockpile Collection Pond</t>
  </si>
  <si>
    <t>Cat 345 rock loading</t>
  </si>
  <si>
    <t>Owner Rate (Wet)</t>
  </si>
  <si>
    <t>Vibrating Roller Rates</t>
  </si>
  <si>
    <t>CAT CP56</t>
  </si>
  <si>
    <t>Roller compacting</t>
  </si>
  <si>
    <t>Avail</t>
  </si>
  <si>
    <t>Speed</t>
  </si>
  <si>
    <t>Thickness</t>
  </si>
  <si>
    <t>Passes</t>
  </si>
  <si>
    <t>Stated Prod</t>
  </si>
  <si>
    <t>Net Prod</t>
  </si>
  <si>
    <t>Zone F - Crush &amp; Screen</t>
  </si>
  <si>
    <t>Zone S - Crush &amp; Screen</t>
  </si>
  <si>
    <t>CAT 980</t>
  </si>
  <si>
    <t>Crush &amp; Screen Plant</t>
  </si>
  <si>
    <t>D9 Rock recontouring</t>
  </si>
  <si>
    <t>D9 Rock recontouring - long push</t>
  </si>
  <si>
    <t>per t</t>
  </si>
  <si>
    <t>Crush &amp; Screen</t>
  </si>
  <si>
    <t>Loader Job Classification</t>
  </si>
  <si>
    <t>EQUIPMENT</t>
  </si>
  <si>
    <t>PERSONNEL</t>
  </si>
  <si>
    <t>MATERIAL</t>
  </si>
  <si>
    <t>Load, Haul, Dump, Spread, Compact, etc</t>
  </si>
  <si>
    <t>Class A Liner Protection</t>
  </si>
  <si>
    <t>Class A Glacial Till</t>
  </si>
  <si>
    <t>Class A Topsoil</t>
  </si>
  <si>
    <t>Class B Liner Protection</t>
  </si>
  <si>
    <t>Class B Glacial Till</t>
  </si>
  <si>
    <t>Class B Topsoil</t>
  </si>
  <si>
    <t>Class C Topsoil</t>
  </si>
  <si>
    <t>Water Treatment Plant</t>
  </si>
  <si>
    <r>
      <t>$/m</t>
    </r>
    <r>
      <rPr>
        <vertAlign val="superscript"/>
        <sz val="10"/>
        <rFont val="Calibri"/>
        <family val="2"/>
        <scheme val="minor"/>
      </rPr>
      <t>3</t>
    </r>
  </si>
  <si>
    <r>
      <t>m</t>
    </r>
    <r>
      <rPr>
        <b/>
        <vertAlign val="superscript"/>
        <sz val="11"/>
        <color theme="1"/>
        <rFont val="Calibri"/>
        <family val="2"/>
        <scheme val="minor"/>
      </rPr>
      <t>3</t>
    </r>
  </si>
  <si>
    <t>Cat 980</t>
  </si>
  <si>
    <t>Base Cycle time</t>
  </si>
  <si>
    <t>Material Factor</t>
  </si>
  <si>
    <t>Pile</t>
  </si>
  <si>
    <t>Constant operation</t>
  </si>
  <si>
    <t>Fragile target</t>
  </si>
  <si>
    <t>Job efficiency</t>
  </si>
  <si>
    <t>Final cycle time</t>
  </si>
  <si>
    <t>Cycles per hour</t>
  </si>
  <si>
    <t>#</t>
  </si>
  <si>
    <t>Required bucket size</t>
  </si>
  <si>
    <t>Matched Loader size</t>
  </si>
  <si>
    <t>Cat</t>
  </si>
  <si>
    <t>Base Cycle Time</t>
  </si>
  <si>
    <t>Pile Factor</t>
  </si>
  <si>
    <t>Operation Factor</t>
  </si>
  <si>
    <t>Target Factor</t>
  </si>
  <si>
    <t>Broken</t>
  </si>
  <si>
    <t>Dozer Piled</t>
  </si>
  <si>
    <t>Constant</t>
  </si>
  <si>
    <t>Small</t>
  </si>
  <si>
    <t>Final Cycle Time</t>
  </si>
  <si>
    <t>Cycle Time</t>
  </si>
  <si>
    <t>Bucket Fill Factor</t>
  </si>
  <si>
    <t>Bucket Size</t>
  </si>
  <si>
    <t>Cycles per Hour</t>
  </si>
  <si>
    <t>EXCAVATOR PRODUCTIVITY FROM CAT HANDBOOK</t>
  </si>
  <si>
    <t>LOADER PRODUCTIVITY FROM CAT HANDBOOK</t>
  </si>
  <si>
    <t>DOZER PRODUCTIVITY FROM CAT HANDBOOK - edition 48</t>
  </si>
  <si>
    <t>Cat 966</t>
  </si>
  <si>
    <t>Cat 988</t>
  </si>
  <si>
    <t>Cat 966 Rock Loading</t>
  </si>
  <si>
    <t>Cat 980 Rock Loading</t>
  </si>
  <si>
    <t>Cat 988 Rock Loading</t>
  </si>
  <si>
    <t>CAT 988</t>
  </si>
  <si>
    <t>Class C Material</t>
  </si>
  <si>
    <t>Overburden SP</t>
  </si>
  <si>
    <t>Mining Workshop</t>
  </si>
  <si>
    <t>Mining Workshop Overburden</t>
  </si>
  <si>
    <t>Mining Workshop Topsoil</t>
  </si>
  <si>
    <t>Mill Site Overburden</t>
  </si>
  <si>
    <t>Mill Site Topsoil</t>
  </si>
  <si>
    <t>General Areas</t>
  </si>
  <si>
    <t>Topsoil - General Areas</t>
  </si>
  <si>
    <t>Load &amp; Haul plus D9 Dozer</t>
  </si>
  <si>
    <t>Cut and Fold Liner</t>
  </si>
  <si>
    <r>
      <t>$/m</t>
    </r>
    <r>
      <rPr>
        <vertAlign val="superscript"/>
        <sz val="10"/>
        <rFont val="Calibri"/>
        <family val="2"/>
        <scheme val="minor"/>
      </rPr>
      <t>2</t>
    </r>
  </si>
  <si>
    <t>Load &amp; Haul plus D9 Dozer spread</t>
  </si>
  <si>
    <t>Explosive Magazine Cleanup</t>
  </si>
  <si>
    <t>ROM Pad Cleanup</t>
  </si>
  <si>
    <t>ICMM Mob costs</t>
  </si>
  <si>
    <t>hr/yr</t>
  </si>
  <si>
    <t>Man-days</t>
  </si>
  <si>
    <t>Covered in G&amp;A</t>
  </si>
  <si>
    <t>mth</t>
  </si>
  <si>
    <t>Annual Road Maintenance</t>
  </si>
  <si>
    <t>Personnel Transportation</t>
  </si>
  <si>
    <t>Post Closure Mob-Demob costs</t>
  </si>
  <si>
    <t>YG Hire</t>
  </si>
  <si>
    <t>BC Blue Book</t>
  </si>
  <si>
    <t>Owner</t>
  </si>
  <si>
    <t>Equipment Hours</t>
  </si>
  <si>
    <t>Manpower</t>
  </si>
  <si>
    <t>Manpower Hours</t>
  </si>
  <si>
    <t>Code Ref</t>
  </si>
  <si>
    <t>Code</t>
  </si>
  <si>
    <t>Material Qty</t>
  </si>
  <si>
    <t>Overburden</t>
  </si>
  <si>
    <t>hr/mo</t>
  </si>
  <si>
    <t>Material Load &amp; Haul</t>
  </si>
  <si>
    <t>Excavator Hours</t>
  </si>
  <si>
    <t>Loader Hours</t>
  </si>
  <si>
    <t>Truck Hours</t>
  </si>
  <si>
    <r>
      <t>$/m</t>
    </r>
    <r>
      <rPr>
        <vertAlign val="superscript"/>
        <sz val="10"/>
        <color theme="1"/>
        <rFont val="Calibri"/>
        <family val="2"/>
        <scheme val="minor"/>
      </rPr>
      <t>3</t>
    </r>
  </si>
  <si>
    <t>Dozer Hours</t>
  </si>
  <si>
    <t>Cat 988 Crushed Loading</t>
  </si>
  <si>
    <t>Compact roller</t>
  </si>
  <si>
    <t>Crush / Screen</t>
  </si>
  <si>
    <t>Loading Style</t>
  </si>
  <si>
    <t>Dozer Style</t>
  </si>
  <si>
    <t xml:space="preserve"> Roller Hours</t>
  </si>
  <si>
    <t>Crush / Screen Hours</t>
  </si>
  <si>
    <t>Crush / Screen Style</t>
  </si>
  <si>
    <t>YEAR 2</t>
  </si>
  <si>
    <t>Roller Style</t>
  </si>
  <si>
    <t>Total Labour Hours</t>
  </si>
  <si>
    <t>EQUIPMENT AND LABOUR HOURS (BUILD INTO MATERIAL MOVEMENT RATES)</t>
  </si>
  <si>
    <t>OTHER LABOUR HOURS</t>
  </si>
  <si>
    <t>Labour Classification</t>
  </si>
  <si>
    <t>Hrs</t>
  </si>
  <si>
    <t>OTHER EQUIPMENT HOURS</t>
  </si>
  <si>
    <t>Equipment Type</t>
  </si>
  <si>
    <t>TOTAL LABOUR HOURS</t>
  </si>
  <si>
    <t>TOTAL EQUIPMENT HOURS</t>
  </si>
  <si>
    <t>2 weeks/year</t>
  </si>
  <si>
    <t>Pickup truck</t>
  </si>
  <si>
    <t>Camp and General</t>
  </si>
  <si>
    <t>-</t>
  </si>
  <si>
    <t>Drainage channels fill volume</t>
  </si>
  <si>
    <t>Estimated workforce</t>
  </si>
  <si>
    <t>Class C Overburden</t>
  </si>
  <si>
    <t>CAT D7</t>
  </si>
  <si>
    <t>General Administrative expenses (5 months per year, 3 years)</t>
  </si>
  <si>
    <t>Active Treatment Operating Costs (3 yr Active closure)</t>
  </si>
  <si>
    <t>Table 7.24</t>
  </si>
  <si>
    <t>Wetlands</t>
  </si>
  <si>
    <t>Class C material for Class A &amp; Class B frost protection</t>
  </si>
  <si>
    <t>Frost Protection for Class A - cover only</t>
  </si>
  <si>
    <t>Frost Protection for Class B - cover only</t>
  </si>
  <si>
    <t>Table 2</t>
  </si>
  <si>
    <t>Summary Unit Rates and Costs</t>
  </si>
  <si>
    <t>Table 3</t>
  </si>
  <si>
    <t>Table 4</t>
  </si>
  <si>
    <t>Table 5</t>
  </si>
  <si>
    <t>Mine Workings Open Pits &amp; Underground</t>
  </si>
  <si>
    <t>Surface Facilities Mine and Process Plant Area</t>
  </si>
  <si>
    <t>90 ton Rigid Haul Truck</t>
  </si>
  <si>
    <t>Class A Frost Protect - Progressive</t>
  </si>
  <si>
    <t>Class A Frost Protection - Closure - YG</t>
  </si>
  <si>
    <t>Class A Frost Protection - Closure - BMC</t>
  </si>
  <si>
    <t>140 ton Rigid Haul Truck</t>
  </si>
  <si>
    <t>400 ton Excavator</t>
  </si>
  <si>
    <t>Price difference between hauling to Class A and Class C</t>
  </si>
  <si>
    <t>Class B Cover Mat SP</t>
  </si>
  <si>
    <t>Class B Frost Protect - Progressive</t>
  </si>
  <si>
    <t>Class B Frost Protection - Closure - YG</t>
  </si>
  <si>
    <t>Class B Frost Protection - Closure - BMC</t>
  </si>
  <si>
    <t>Class A Overburden</t>
  </si>
  <si>
    <t>Class A SF</t>
  </si>
  <si>
    <t>Class B SF</t>
  </si>
  <si>
    <t>Cat 992</t>
  </si>
  <si>
    <t>CAT 992</t>
  </si>
  <si>
    <t>Cat 992 Rock Loading</t>
  </si>
  <si>
    <t>Revegetation incl Application</t>
  </si>
  <si>
    <t>Class B Overburden</t>
  </si>
  <si>
    <t>Cat 988 Soil/Gravel Loading</t>
  </si>
  <si>
    <t>Total LOM</t>
  </si>
  <si>
    <t>Total LOM = Total Costs of Reclamation</t>
  </si>
  <si>
    <t>EOM = Costs of Reclamation Remaining At End of Operations, Removes Progressively Completed Reclamation</t>
  </si>
  <si>
    <t>Select Equipment Costing Method</t>
  </si>
  <si>
    <t>Select Cost Method for Progressive Reclamation</t>
  </si>
  <si>
    <t>YG = Progressive Reclamation is Costed at YG 3rd Party Rates &amp; Equipment Sizes</t>
  </si>
  <si>
    <t>Mining = Progressive Reclamatin is Costed as per the Open Pit Mining Contract</t>
  </si>
  <si>
    <t>YG</t>
  </si>
  <si>
    <t>Mining</t>
  </si>
  <si>
    <t>LOM or EOM</t>
  </si>
  <si>
    <t>YG or Contract Rates</t>
  </si>
  <si>
    <t>Equipment Costing</t>
  </si>
  <si>
    <t>Quantity LOM</t>
  </si>
  <si>
    <t>Class A SF - Progressively Reclaimed</t>
  </si>
  <si>
    <t>Class A SF - Final Year Surface Area</t>
  </si>
  <si>
    <t>Class A SF - Frost Protection Layer</t>
  </si>
  <si>
    <t>Class A SF - Growth Media - Overburden</t>
  </si>
  <si>
    <t>Class A SF - Growth Media - Topsoil</t>
  </si>
  <si>
    <t>Class A SF - Cover HDPE Geomembrane</t>
  </si>
  <si>
    <t>Class A SF - Revegetation Area</t>
  </si>
  <si>
    <t>Class A SF - Buttress Area</t>
  </si>
  <si>
    <t>Class A SF - incl Buttress &amp; Pond</t>
  </si>
  <si>
    <t>Class A SF - Cover Glacial Till</t>
  </si>
  <si>
    <t>Class A SF - Cover Liner Protection</t>
  </si>
  <si>
    <t>Class B SF - LGO &amp; ROM</t>
  </si>
  <si>
    <t>Class B SF - Progressively Reclaimed</t>
  </si>
  <si>
    <t>Class B SF - Final Year Surface Area</t>
  </si>
  <si>
    <t>Class B SF - Cover Liner Protection</t>
  </si>
  <si>
    <t>Class B SF - Cover Glacial Till</t>
  </si>
  <si>
    <t>Class B SF - Frost Protection Layer</t>
  </si>
  <si>
    <t>Class B SF - Growth Media - Overburden</t>
  </si>
  <si>
    <t>Class B SF - Growth Media - Topsoil</t>
  </si>
  <si>
    <t>Class B SF - Cover HDPE Geomembrane</t>
  </si>
  <si>
    <t>Class C SF - Surface Area</t>
  </si>
  <si>
    <t>Class C SF - SF &amp; Pond</t>
  </si>
  <si>
    <t>Class C SF - Progressively Reclaimed</t>
  </si>
  <si>
    <t>Class C SF - Final Year Surface Area</t>
  </si>
  <si>
    <t>Class C SF - Growth Media - Overburden</t>
  </si>
  <si>
    <t>Class C SF - Growth Media - Topsoil</t>
  </si>
  <si>
    <t>Class C SF - Revegetation Area</t>
  </si>
  <si>
    <t>Select Reclamation Cost Timeframe</t>
  </si>
  <si>
    <t>Select Contingency Level</t>
  </si>
  <si>
    <t>Low</t>
  </si>
  <si>
    <t>Medium</t>
  </si>
  <si>
    <t>High</t>
  </si>
  <si>
    <t>LOM</t>
  </si>
  <si>
    <t>Class B SF - Revegetation Area</t>
  </si>
  <si>
    <t>Price difference between hauling to Class B and Class C</t>
  </si>
  <si>
    <t>Calculation Options</t>
  </si>
  <si>
    <t>Appendix E_20200910_BMCM1_ClosureCostEst</t>
  </si>
  <si>
    <t>File Name</t>
  </si>
  <si>
    <t>Tab</t>
  </si>
  <si>
    <t>Revision No</t>
  </si>
  <si>
    <t>T1-Summary</t>
  </si>
  <si>
    <t>Change</t>
  </si>
  <si>
    <t>Added 'Select Equipment Costing Method' drop box</t>
  </si>
  <si>
    <t>Added 'Select Reclamation Cost Timeframe' drop box</t>
  </si>
  <si>
    <t>Added 'Select Cost Method for Progressive Reclamation' drop box</t>
  </si>
  <si>
    <t>Added 'Select Contingency Level' drop box</t>
  </si>
  <si>
    <t>1-1</t>
  </si>
  <si>
    <t>1-2</t>
  </si>
  <si>
    <t>1-3</t>
  </si>
  <si>
    <t>1-4</t>
  </si>
  <si>
    <t>Depending on selections made, Rev 1-1 through 1-4 substantially change the values</t>
  </si>
  <si>
    <t>F</t>
  </si>
  <si>
    <t>Column</t>
  </si>
  <si>
    <t>Row</t>
  </si>
  <si>
    <t>I</t>
  </si>
  <si>
    <t>Inserted column F to include quantities for Life of Mine (LOM)</t>
  </si>
  <si>
    <t>Inserted row 43 'Class A SF - Progressively Reclaimed' to show progressive rehabilitation</t>
  </si>
  <si>
    <t>Inserted row 57 "Class B SF - Progressively Reclaimed' to show progressive rehabilitation</t>
  </si>
  <si>
    <t>Inserted row 70 'Class C SF - Progressively Reclaimed' to show progressive rehabilitation</t>
  </si>
  <si>
    <t>G</t>
  </si>
  <si>
    <t>Updated areas and volumes</t>
  </si>
  <si>
    <t>39 - 82</t>
  </si>
  <si>
    <t>84 - 85</t>
  </si>
  <si>
    <t>Added rows 84 &amp; 85, additional information only</t>
  </si>
  <si>
    <t>EquipProd</t>
  </si>
  <si>
    <t>Reviewed and updated most productivity calculations</t>
  </si>
  <si>
    <t>LHD</t>
  </si>
  <si>
    <t>Updated equipment selection and productivity calculations</t>
  </si>
  <si>
    <t>6 - 28</t>
  </si>
  <si>
    <t>Inserted row 15 to include calculation of progessive Class C material to the Class A SF</t>
  </si>
  <si>
    <t>Inserted row 22 to include calculation of progessive Class C material to the Class B SF</t>
  </si>
  <si>
    <t>39 - 61</t>
  </si>
  <si>
    <t>Updated full placement cost calculations</t>
  </si>
  <si>
    <t>48 - 50</t>
  </si>
  <si>
    <t>55 - 57</t>
  </si>
  <si>
    <t>Inserted rows 48-50 for allow multiple pricing methodologies for Class A SF</t>
  </si>
  <si>
    <t>Inserted rows 55-57 for allow multiple pricing methodologies for Class B SF</t>
  </si>
  <si>
    <t>Original</t>
  </si>
  <si>
    <t>Update 1</t>
  </si>
  <si>
    <t>T2-Unit Rates</t>
  </si>
  <si>
    <t>J</t>
  </si>
  <si>
    <t>Updated Owner Rates based on Caterpillar and Komatsu information</t>
  </si>
  <si>
    <t>33 - 34</t>
  </si>
  <si>
    <t>Inserted rows 33 &amp; 34 with additional trucks</t>
  </si>
  <si>
    <t>Inserted row 42 with additional loader</t>
  </si>
  <si>
    <t>E</t>
  </si>
  <si>
    <t>Updated Zone F costs</t>
  </si>
  <si>
    <t>Updated Zone S costs</t>
  </si>
  <si>
    <t>T3 - G&amp;A</t>
  </si>
  <si>
    <t>L</t>
  </si>
  <si>
    <t>T14 - MobDemob</t>
  </si>
  <si>
    <t>Added additional truck type</t>
  </si>
  <si>
    <t>Added additional FEL type</t>
  </si>
  <si>
    <t>Adjusted number of items for various scenarios</t>
  </si>
  <si>
    <t>T16-PCMM</t>
  </si>
  <si>
    <t>Updated PCMM annual MobDemob to include both ways</t>
  </si>
  <si>
    <t>Interim Care, Maintenance, and Monitoring Costs</t>
  </si>
  <si>
    <t>9-28</t>
  </si>
  <si>
    <t>Years</t>
  </si>
  <si>
    <t>Labour &amp; Equip Hrs</t>
  </si>
  <si>
    <t>C &amp; E</t>
  </si>
  <si>
    <t>Added estimated number of seasons for active reclamation works</t>
  </si>
  <si>
    <t>7 - 54</t>
  </si>
  <si>
    <t>Updated to calculate directly from info on tab 'Labour &amp; Equip Hrs'</t>
  </si>
  <si>
    <t>1-5</t>
  </si>
  <si>
    <t>1-6</t>
  </si>
  <si>
    <t>1-7</t>
  </si>
  <si>
    <t>1-8</t>
  </si>
  <si>
    <t>1-9</t>
  </si>
  <si>
    <t>1-10</t>
  </si>
  <si>
    <t>1-11</t>
  </si>
  <si>
    <t>1-12</t>
  </si>
  <si>
    <t>1-13</t>
  </si>
  <si>
    <t>1-14</t>
  </si>
  <si>
    <t>1-15</t>
  </si>
  <si>
    <t>1-16</t>
  </si>
  <si>
    <t>1-17</t>
  </si>
  <si>
    <t>1-18</t>
  </si>
  <si>
    <t>1-19</t>
  </si>
  <si>
    <t>1-20</t>
  </si>
  <si>
    <t>1-21</t>
  </si>
  <si>
    <t>1-22</t>
  </si>
  <si>
    <t>1-23</t>
  </si>
  <si>
    <t>1-24</t>
  </si>
  <si>
    <t>1-25</t>
  </si>
  <si>
    <t>1-26</t>
  </si>
  <si>
    <t>1-27</t>
  </si>
  <si>
    <t>1-28</t>
  </si>
  <si>
    <t>1-29</t>
  </si>
  <si>
    <t>T15-ICMM</t>
  </si>
  <si>
    <t>K</t>
  </si>
  <si>
    <t>8 - 61</t>
  </si>
  <si>
    <t>Included ICMM costs for Year 2 based on EMR request</t>
  </si>
  <si>
    <t>N</t>
  </si>
  <si>
    <t>33 - 41</t>
  </si>
  <si>
    <t>ICMM at Year 2</t>
  </si>
  <si>
    <t>ICMM during operations</t>
  </si>
  <si>
    <t>/hr</t>
  </si>
  <si>
    <t>Updated rows 33-41, Site Maintenance section to be similar to 'T16-PCMM' section</t>
  </si>
  <si>
    <t>Reviewed and updated estimates</t>
  </si>
  <si>
    <t>1-30</t>
  </si>
  <si>
    <t>1-31</t>
  </si>
  <si>
    <t xml:space="preserve">Adjustedcolumn K values to reflect ICMM mobdemob for Year 2 </t>
  </si>
  <si>
    <t>1-32</t>
  </si>
  <si>
    <t>1-33</t>
  </si>
  <si>
    <t>Updated Labour rates for YG-FWS effective April 1, 2020</t>
  </si>
  <si>
    <t>1-34</t>
  </si>
  <si>
    <t>57 - 63</t>
  </si>
  <si>
    <t>C</t>
  </si>
  <si>
    <t>T10 - Infrastructure</t>
  </si>
  <si>
    <t>Added cost of demobing camp buildings</t>
  </si>
  <si>
    <t>10</t>
  </si>
  <si>
    <t>1-35</t>
  </si>
  <si>
    <t>Demobilize buildings</t>
  </si>
  <si>
    <t>R</t>
  </si>
  <si>
    <t>8 &amp; 15</t>
  </si>
  <si>
    <t>Updated building breakdown labour hours</t>
  </si>
  <si>
    <t>1-36</t>
  </si>
  <si>
    <t>Class C Claim Fraction</t>
  </si>
  <si>
    <t>Class C Claim Fraction, Percentage</t>
  </si>
  <si>
    <t>87 - 88</t>
  </si>
  <si>
    <t>Added rows 87 &amp; 88, Class C claim fraction information only</t>
  </si>
  <si>
    <t>1-37</t>
  </si>
  <si>
    <t>Closure Cost Model_Rev01</t>
  </si>
  <si>
    <t>EOM/LOM</t>
  </si>
  <si>
    <t>2-1</t>
  </si>
  <si>
    <t>T7-WSF</t>
  </si>
  <si>
    <t>25</t>
  </si>
  <si>
    <t>H</t>
  </si>
  <si>
    <t>Class A Overburden SP</t>
  </si>
  <si>
    <t>Class A Topsoil SP</t>
  </si>
  <si>
    <t>Class B Overburden SP</t>
  </si>
  <si>
    <t>Class B Topsoil SP</t>
  </si>
  <si>
    <t>Workshop Topsoil SP</t>
  </si>
  <si>
    <t>Mill Topsoil SP</t>
  </si>
  <si>
    <t>General Areas Topsoil SP</t>
  </si>
  <si>
    <t>Class A &amp; B Cover Mat SP</t>
  </si>
  <si>
    <t>Hide and lock section</t>
  </si>
  <si>
    <t>Mine Working - UG &amp; OP</t>
  </si>
  <si>
    <t xml:space="preserve">  Bonding</t>
  </si>
  <si>
    <t xml:space="preserve">  Taxes</t>
  </si>
  <si>
    <t xml:space="preserve">  Agency administration</t>
  </si>
  <si>
    <t xml:space="preserve">  Engineering and Surveying</t>
  </si>
  <si>
    <t xml:space="preserve">  Project Management</t>
  </si>
  <si>
    <t xml:space="preserve">  Contractors</t>
  </si>
  <si>
    <t xml:space="preserve">  Insurance</t>
  </si>
  <si>
    <t>Update 2</t>
  </si>
  <si>
    <t>Closure Cost Model_Rev02</t>
  </si>
  <si>
    <t>Contingency</t>
  </si>
  <si>
    <t>Operating Speed</t>
  </si>
  <si>
    <t>Effective blade length</t>
  </si>
  <si>
    <t>Width of overlap</t>
  </si>
  <si>
    <t>Grader Productivity - Heavy Shaping</t>
  </si>
  <si>
    <t>Grader Size</t>
  </si>
  <si>
    <t>Grader Productivity - Road Maintenance</t>
  </si>
  <si>
    <r>
      <t>m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/hr</t>
    </r>
  </si>
  <si>
    <t>Grader Productivity - Ripping</t>
  </si>
  <si>
    <t>Ripper Width</t>
  </si>
  <si>
    <t>km/hr by road width (m)</t>
  </si>
  <si>
    <t>GRADER PRODUCTIVITY FROM CAT HANDBOOK</t>
  </si>
  <si>
    <t>Surface Water Monitoring</t>
  </si>
  <si>
    <t>Revegetation Success</t>
  </si>
  <si>
    <t>Soil and Vegetation Chemistry</t>
  </si>
  <si>
    <t>Wildlife Aerial Surveys</t>
  </si>
  <si>
    <t>Aquatics</t>
  </si>
  <si>
    <t>Effluent</t>
  </si>
  <si>
    <t>Physical/Geotech Stability Monitoring</t>
  </si>
  <si>
    <t>Road Closure and Reclamation</t>
  </si>
  <si>
    <t>B</t>
  </si>
  <si>
    <t>18</t>
  </si>
  <si>
    <t>B-E</t>
  </si>
  <si>
    <t>Table 2 added to provide sensitivity analysis of NPV rates as per IR2-45</t>
  </si>
  <si>
    <t>calcs</t>
  </si>
  <si>
    <t>14</t>
  </si>
  <si>
    <t>Formula corrected to show LOM quantity</t>
  </si>
  <si>
    <t>15</t>
  </si>
  <si>
    <t>20</t>
  </si>
  <si>
    <t>31</t>
  </si>
  <si>
    <t>E-G</t>
  </si>
  <si>
    <t>76</t>
  </si>
  <si>
    <t>Formulas corrected</t>
  </si>
  <si>
    <t>78</t>
  </si>
  <si>
    <t>Formula corrected</t>
  </si>
  <si>
    <t>81</t>
  </si>
  <si>
    <t>6-28</t>
  </si>
  <si>
    <t>G-J</t>
  </si>
  <si>
    <t>5-54</t>
  </si>
  <si>
    <t>Cells showing BC Blue Book and Owner equipment rates blacked out</t>
  </si>
  <si>
    <t>72</t>
  </si>
  <si>
    <t>Unit rate for Zone S material updated based on revised quote</t>
  </si>
  <si>
    <t>T14-MobDemob</t>
  </si>
  <si>
    <t>49-50</t>
  </si>
  <si>
    <t>54-56</t>
  </si>
  <si>
    <t>Monitoring section updated due to limited disturbance for initial Year 2 period</t>
  </si>
  <si>
    <t>Sampling frequency reduced due to limited disturbance for initial Year 2 period</t>
  </si>
  <si>
    <t>58</t>
  </si>
  <si>
    <t>Corrected cell to read Class B 'Liner Protection' volume instead of 'Frost Protection', IR2-34</t>
  </si>
  <si>
    <t>Section changed to Road Closure and Reclamation, part of Rev 2-2</t>
  </si>
  <si>
    <t>13</t>
  </si>
  <si>
    <t>Irrelevant commit deleted as per IR2-51</t>
  </si>
  <si>
    <t>P</t>
  </si>
  <si>
    <t>S</t>
  </si>
  <si>
    <t>Lump sum rates updated following review as per IR2-50</t>
  </si>
  <si>
    <t>Monitoring requirements updated to match descriptions in RCP</t>
  </si>
  <si>
    <t>T18-NPV-YR2</t>
  </si>
  <si>
    <t>24</t>
  </si>
  <si>
    <t>T19-NPV-EOM</t>
  </si>
  <si>
    <t>Changed to Road Closure and Reclamation, part of Rev 2-2, flows to following sections</t>
  </si>
  <si>
    <t>52-76</t>
  </si>
  <si>
    <t>81-105</t>
  </si>
  <si>
    <t>D</t>
  </si>
  <si>
    <t>79</t>
  </si>
  <si>
    <t>Commencement year for NPV calculation changed to Year 1 as per IR2-46</t>
  </si>
  <si>
    <t>2-2</t>
  </si>
  <si>
    <t>2-6</t>
  </si>
  <si>
    <t>2-3</t>
  </si>
  <si>
    <t>2-7</t>
  </si>
  <si>
    <t>2-8</t>
  </si>
  <si>
    <t>2-5</t>
  </si>
  <si>
    <t>2-4</t>
  </si>
  <si>
    <t>2-9</t>
  </si>
  <si>
    <t>2-10</t>
  </si>
  <si>
    <t>2-11</t>
  </si>
  <si>
    <t>2-12</t>
  </si>
  <si>
    <t>2-13</t>
  </si>
  <si>
    <t>2-14</t>
  </si>
  <si>
    <t>2-15</t>
  </si>
  <si>
    <t>2-16</t>
  </si>
  <si>
    <t>2-17</t>
  </si>
  <si>
    <t>2-18</t>
  </si>
  <si>
    <t>2-19</t>
  </si>
  <si>
    <t>2-20</t>
  </si>
  <si>
    <t>2-21</t>
  </si>
  <si>
    <t>2-22</t>
  </si>
  <si>
    <t>2-23</t>
  </si>
  <si>
    <t>2-24</t>
  </si>
  <si>
    <t>2-25</t>
  </si>
  <si>
    <t>2-26</t>
  </si>
  <si>
    <t>2-27</t>
  </si>
  <si>
    <t>2-28</t>
  </si>
  <si>
    <t>2-29</t>
  </si>
  <si>
    <t>2-30</t>
  </si>
  <si>
    <t>2-31</t>
  </si>
  <si>
    <t>2-32</t>
  </si>
  <si>
    <t>2-33</t>
  </si>
  <si>
    <t>Contingency Costs</t>
  </si>
  <si>
    <t>Recurring Costs (NPV)</t>
  </si>
  <si>
    <t>Sub-total Implementation Costs</t>
  </si>
  <si>
    <t>Implementation Contingency Cost Factors</t>
  </si>
  <si>
    <t>Implementation Indirect Cost Factors</t>
  </si>
  <si>
    <t>Post Closure Cost Factors</t>
  </si>
  <si>
    <t>Indirects</t>
  </si>
  <si>
    <t>Total Post Closure Costs</t>
  </si>
  <si>
    <t>Total Closure Costs</t>
  </si>
  <si>
    <t>Total Closure Costs (incl Contingency)</t>
  </si>
  <si>
    <t>Sub-total Post Closure Costs</t>
  </si>
  <si>
    <r>
      <t xml:space="preserve">Cost Inflation </t>
    </r>
    <r>
      <rPr>
        <vertAlign val="superscript"/>
        <sz val="10"/>
        <rFont val="Calibri"/>
        <family val="2"/>
        <scheme val="minor"/>
      </rPr>
      <t>1</t>
    </r>
  </si>
  <si>
    <t>Total Implementation Costs</t>
  </si>
  <si>
    <t>Passive Treatment Manager</t>
  </si>
  <si>
    <t>Project Management</t>
  </si>
  <si>
    <t>Field Support Staff &amp; Vehicles</t>
  </si>
  <si>
    <t>Groundwater Monitoring</t>
  </si>
  <si>
    <t>Hazardous Material Removal to Cerfied Facility</t>
  </si>
  <si>
    <t>Transport off site</t>
  </si>
  <si>
    <t>Hazardous Materials Cleanup, Removal and Disposal</t>
  </si>
  <si>
    <t>Transfer Hazardous Materials and cleanup storage tanks</t>
  </si>
  <si>
    <t>Unused rows for Tailings, Quarries and Borrow Pits, Sediment and Erosion Control removed</t>
  </si>
  <si>
    <t>G-I</t>
  </si>
  <si>
    <t>Tables for activity specific Contingency and Indirect costs added</t>
  </si>
  <si>
    <t>17</t>
  </si>
  <si>
    <t>Formula edited to account for 3 years of active closure</t>
  </si>
  <si>
    <t>49-58</t>
  </si>
  <si>
    <t>Roads and Trails costs moved to PCMM to accurately capture timing of activity</t>
  </si>
  <si>
    <t>36-44</t>
  </si>
  <si>
    <t>Sections updated to separate Project Management costs from other site costs</t>
  </si>
  <si>
    <t>74</t>
  </si>
  <si>
    <t>77-79</t>
  </si>
  <si>
    <t>Surface and Groundwater costs moved to 'Monitoring' rows below for consistency</t>
  </si>
  <si>
    <t>82-90</t>
  </si>
  <si>
    <t>All ongoing environmental monitoring costs placed in one section for simplicity</t>
  </si>
  <si>
    <t>83-90</t>
  </si>
  <si>
    <t>C-D</t>
  </si>
  <si>
    <t>100-103</t>
  </si>
  <si>
    <t>T17-NPV-YR0</t>
  </si>
  <si>
    <t>14-24</t>
  </si>
  <si>
    <t>Location of names shifted as a result of changes made to T16-PCMM</t>
  </si>
  <si>
    <t>2-34</t>
  </si>
  <si>
    <t>2-35</t>
  </si>
  <si>
    <t>2-36</t>
  </si>
  <si>
    <t>2-37</t>
  </si>
  <si>
    <t>2-38</t>
  </si>
  <si>
    <t>2-39</t>
  </si>
  <si>
    <t>'Nearby Stockpilec' replaced with specific stockpile names</t>
  </si>
  <si>
    <t>T8-Facilities</t>
  </si>
  <si>
    <t>14-20</t>
  </si>
  <si>
    <t>Included estimate for cleanup, transport and disposal of any residual hazardous materials</t>
  </si>
  <si>
    <t>Updated to match ICMM requirements</t>
  </si>
  <si>
    <t>2-40</t>
  </si>
  <si>
    <t>Update 3</t>
  </si>
  <si>
    <t>Closure Cost Model_Rev03</t>
  </si>
  <si>
    <t>3-1</t>
  </si>
  <si>
    <t>27</t>
  </si>
  <si>
    <t>Indirect cost for Engineering and Survey changed</t>
  </si>
  <si>
    <t>3-2</t>
  </si>
  <si>
    <t>37</t>
  </si>
  <si>
    <t>Deleted obsolete comment</t>
  </si>
  <si>
    <t>Updated costs after reducing average helicopter travel speed</t>
  </si>
  <si>
    <t>3-3</t>
  </si>
  <si>
    <t>Update 4</t>
  </si>
  <si>
    <t>Closure Cost Model_Rev04</t>
  </si>
  <si>
    <t>4-1</t>
  </si>
  <si>
    <t>E-J</t>
  </si>
  <si>
    <t>7-54</t>
  </si>
  <si>
    <t>Updated hourly equipment costs to 2023 rates</t>
  </si>
  <si>
    <t>4-2</t>
  </si>
  <si>
    <t>57-68</t>
  </si>
  <si>
    <t>Updated base wage rates to 2023 rates</t>
  </si>
  <si>
    <t>Assumed</t>
  </si>
  <si>
    <t>$/manday</t>
  </si>
  <si>
    <t>4-3</t>
  </si>
  <si>
    <t>71-82</t>
  </si>
  <si>
    <t>MISCELLANEOUS</t>
  </si>
  <si>
    <t>Reviewed and updated materials costs</t>
  </si>
  <si>
    <t>4-4</t>
  </si>
  <si>
    <t>4-5</t>
  </si>
  <si>
    <t>Review and update Year 2 quantities</t>
  </si>
  <si>
    <t>4-6</t>
  </si>
  <si>
    <t>T10-Infrastructure</t>
  </si>
  <si>
    <t>46-65</t>
  </si>
  <si>
    <t>Temporary Construction Areas (Offices, Crush and Screen)</t>
  </si>
  <si>
    <t>Added reclamation of temporary construction areas</t>
  </si>
  <si>
    <t>Allowance</t>
  </si>
  <si>
    <t>85-94</t>
  </si>
  <si>
    <t>Reviewed and updated miscellaneous costs</t>
  </si>
  <si>
    <t>4-7</t>
  </si>
  <si>
    <t>33</t>
  </si>
  <si>
    <t>Update pit lake treatment costs following pilot plant work</t>
  </si>
  <si>
    <t>T6-Pits</t>
  </si>
  <si>
    <t>57</t>
  </si>
  <si>
    <t>Revised passive treatment capital cost</t>
  </si>
  <si>
    <t>4-8</t>
  </si>
  <si>
    <t>T13 - Water</t>
  </si>
  <si>
    <t>Revised monitoring costs</t>
  </si>
  <si>
    <t>4-9</t>
  </si>
  <si>
    <t>WRSF Collection Ponds</t>
  </si>
  <si>
    <t>Cut and fold liner and dispose - Class A Pond</t>
  </si>
  <si>
    <t>Cut and fold liner and dispose - Class B Pond</t>
  </si>
  <si>
    <t>Cut and fold liner and dispose - Class C Pond</t>
  </si>
  <si>
    <t>Cut and fold liner and dispose - OB Pond</t>
  </si>
  <si>
    <t>4-10</t>
  </si>
  <si>
    <t>45</t>
  </si>
  <si>
    <t>Updated 5 year average inflation rate</t>
  </si>
  <si>
    <t>4-11</t>
  </si>
  <si>
    <t>C-E</t>
  </si>
  <si>
    <t>52-58</t>
  </si>
  <si>
    <t>Updated sensitivity table</t>
  </si>
  <si>
    <t>4-12</t>
  </si>
  <si>
    <t>T9-Ponds</t>
  </si>
  <si>
    <t>55-61</t>
  </si>
  <si>
    <t>Added disposal of HDPE liners for WRSF ponds</t>
  </si>
  <si>
    <t>Will be reclaimed prior to closure</t>
  </si>
  <si>
    <t>All buttress and 50% Class A</t>
  </si>
  <si>
    <t>Surface footprint feasibility design file</t>
  </si>
  <si>
    <t>Feasibility design file</t>
  </si>
  <si>
    <t>Class B SF - incl ROM &amp; Pond</t>
  </si>
  <si>
    <t>Resloping/Grading Collection Pond</t>
  </si>
  <si>
    <t>Dump Physical Stabilization - Class A Storage Facility incl. collection pond</t>
  </si>
  <si>
    <t>Dump Physical Stabilization - Class C Storage Facility incl. collection pond</t>
  </si>
  <si>
    <t>Overburden Stockpile Area incl. collection pond</t>
  </si>
  <si>
    <t>Surface Area Only</t>
  </si>
  <si>
    <t>Surface Area, Buttress, Pond</t>
  </si>
  <si>
    <t>Surface Area, Pond</t>
  </si>
  <si>
    <t>Overburden Stockpile - Collection Pond Liner</t>
  </si>
  <si>
    <t>Class A - Collection Pond</t>
  </si>
  <si>
    <t>Class A - Collection Pond Liner</t>
  </si>
  <si>
    <t>Class B - Collection Pond</t>
  </si>
  <si>
    <t>Class B - Collection Pond Liner</t>
  </si>
  <si>
    <t>Class C - Collection Pond</t>
  </si>
  <si>
    <t>Class C - Collection Pond Liner</t>
  </si>
  <si>
    <t>Dump Physical Stabilization - Class B Storage Facility incl. collection pond and ore stockpile area</t>
  </si>
  <si>
    <t>Includes ROM and LGO</t>
  </si>
  <si>
    <t>Surface Area, ROM, Pond</t>
  </si>
  <si>
    <t>Waste Management Facility</t>
  </si>
  <si>
    <t>Estimate, D6 with 3 m wide blade, 0.1 m cut</t>
  </si>
  <si>
    <t>qu</t>
  </si>
  <si>
    <t>Update 5</t>
  </si>
  <si>
    <t>Closure Cost Model_Rev05</t>
  </si>
  <si>
    <t>5-1</t>
  </si>
  <si>
    <t>D-G</t>
  </si>
  <si>
    <t>Review and update all quantities</t>
  </si>
  <si>
    <t>Inflation Rate (Bank of Canada 5 year ave)</t>
  </si>
  <si>
    <t>5-2</t>
  </si>
  <si>
    <t>5-3</t>
  </si>
  <si>
    <t>Review and add reclamation of collection ponds and ROM pad</t>
  </si>
  <si>
    <t>Class B SF - Surface Area</t>
  </si>
  <si>
    <t>Class A SF - Surface Area</t>
  </si>
  <si>
    <t>Update 6</t>
  </si>
  <si>
    <t>Closure Cost Model_Rev06</t>
  </si>
  <si>
    <t>6-1</t>
  </si>
  <si>
    <t>Updated hourly equipment costs for BC Blue Book 2025/2026 rates</t>
  </si>
  <si>
    <t>BC 25/26 Blue Book Rate AF (All Found/Wet)</t>
  </si>
  <si>
    <t>BC 25/26 Blue Book Rate LO (Less Operator)</t>
  </si>
  <si>
    <t>BC 25/26 Blue Book Rate Mob-Demob (LO + TT)</t>
  </si>
  <si>
    <t>CAT 420F</t>
  </si>
  <si>
    <t>John Deere 410L</t>
  </si>
  <si>
    <t>CAT 325 (30 ton)</t>
  </si>
  <si>
    <t>6-2</t>
  </si>
  <si>
    <t>Updated base wage rates to 2026 rates</t>
  </si>
  <si>
    <t>YG-FWS April 1, 2026, Category B</t>
  </si>
  <si>
    <t>YG-FWS April 1, 2026, Category D</t>
  </si>
  <si>
    <t>YG-FWS April 1, 2026, Category A</t>
  </si>
  <si>
    <t>YG-FWS April 1, 2026, Category C</t>
  </si>
  <si>
    <t>57-63</t>
  </si>
  <si>
    <t>Yukon 3rd Party Rate (Wet) - 2026</t>
  </si>
  <si>
    <t>Yukon 3rd Party Mob/Demob
Rate</t>
  </si>
  <si>
    <t>Quantity 
Current (to end 2025)</t>
  </si>
  <si>
    <t>6-3</t>
  </si>
  <si>
    <t>Update current disturbance quantities</t>
  </si>
  <si>
    <t>6-4</t>
  </si>
  <si>
    <t>Pit Lake Treatment</t>
  </si>
  <si>
    <t>Add cost data for insitu pit lake treatment</t>
  </si>
  <si>
    <t>Ferric Sulphate 60%, 1,350 kg Tote</t>
  </si>
  <si>
    <t>2026 Quote</t>
  </si>
  <si>
    <t>Unit Rate (US$)</t>
  </si>
  <si>
    <t>Unit Rate (C$)</t>
  </si>
  <si>
    <t>Glycerine 80%, 22MT bulk tanker</t>
  </si>
  <si>
    <t xml:space="preserve">Financial </t>
  </si>
  <si>
    <t>Value</t>
  </si>
  <si>
    <t>USD:CAD Exchange Rate</t>
  </si>
  <si>
    <t>Assumption</t>
  </si>
  <si>
    <t>Ferric Sulphate 60% consumption</t>
  </si>
  <si>
    <t>kg</t>
  </si>
  <si>
    <t>Calculated mass for treatment as noted in reference pdf file</t>
  </si>
  <si>
    <t>Glycerine 80% consumption</t>
  </si>
  <si>
    <t>Ferric distribution system</t>
  </si>
  <si>
    <t>lump sum</t>
  </si>
  <si>
    <t>Glycerine distribution system</t>
  </si>
  <si>
    <t>6-5</t>
  </si>
  <si>
    <t>34-36</t>
  </si>
  <si>
    <t>Increased cost detail for insitu pit late treatment</t>
  </si>
  <si>
    <t>Ferric Sulphate reagent</t>
  </si>
  <si>
    <t>Glycerine Reagent</t>
  </si>
  <si>
    <t>Distribution Systems</t>
  </si>
  <si>
    <t>6-6</t>
  </si>
  <si>
    <t>92-94</t>
  </si>
  <si>
    <t>Added reagent consumption quantities for insitu pit lake treatment</t>
  </si>
  <si>
    <t>83-86, 100</t>
  </si>
  <si>
    <t>2026 Quote, includes US$0.50/kg freight to site</t>
  </si>
  <si>
    <t>2026 Quote, average of three seedling species, plus planting cost</t>
  </si>
  <si>
    <t>2026 Quote, plus freight allowance</t>
  </si>
  <si>
    <t>Quantity 
Year 5</t>
  </si>
  <si>
    <t>5 Year</t>
  </si>
  <si>
    <t>6-7</t>
  </si>
  <si>
    <t>All Sheets</t>
  </si>
  <si>
    <t>Added Year 5 Scenario</t>
  </si>
  <si>
    <t>Table 20</t>
  </si>
  <si>
    <t>YEAR 5</t>
  </si>
  <si>
    <t>2026 Quote, 26-50 personnel</t>
  </si>
  <si>
    <t>2026 rates from engineering provider to BMC for intermediate engineer</t>
  </si>
  <si>
    <t>2026 rates from engineering provider to BMC for supervisor</t>
  </si>
  <si>
    <t>2026 rates from engineering provider to BMC for project manager</t>
  </si>
  <si>
    <t>2026 Equipment and Labour Estimate</t>
  </si>
  <si>
    <t>2 Year</t>
  </si>
  <si>
    <t>Pickup truck (2 trucks) Active Closure</t>
  </si>
  <si>
    <t>Pickup truck (1 truck) Transitional Closure</t>
  </si>
  <si>
    <t>Power and heat (5 months per year)</t>
  </si>
  <si>
    <t>Camp Costs (Active Closure period)</t>
  </si>
  <si>
    <t>Camp Costs (Transitional Closure period)</t>
  </si>
  <si>
    <t>Employee transport costs (Active Closure period)</t>
  </si>
  <si>
    <t>Employee transport costs (Transitional Closure period)</t>
  </si>
  <si>
    <t>Active Closure Years</t>
  </si>
  <si>
    <t>Transitional Closure Years</t>
  </si>
  <si>
    <t>Class A Surface plus Buttress plus pond</t>
  </si>
  <si>
    <t>Class A SF - Surface Area, Cleared not Used</t>
  </si>
  <si>
    <t>Cleared for expansion, but does not have rock or tailings placed on it</t>
  </si>
  <si>
    <t>Surface Area Only, does not include pond area</t>
  </si>
  <si>
    <t>Class B SF - Surface Area, Cleared not Used</t>
  </si>
  <si>
    <t>Lower Water Management Pond Berm</t>
  </si>
  <si>
    <t>Lower Water Management Pond footprint</t>
  </si>
  <si>
    <t>Lower Water Management Pond Embankment, Excess Material Excavated</t>
  </si>
  <si>
    <t>Lower Water Management Pond Embankment</t>
  </si>
  <si>
    <t>Upper Water Management Pond Berm</t>
  </si>
  <si>
    <t>Upper Water Management Pond footprint</t>
  </si>
  <si>
    <t>Lower Water Management Pond Liner</t>
  </si>
  <si>
    <t>Pit Rim Pond Liner</t>
  </si>
  <si>
    <t>Upper Water Management Pond Embankment, Excess Material Excavated</t>
  </si>
  <si>
    <t>Upper Water Management Pond Embankment</t>
  </si>
  <si>
    <t>Upper Water Management Pond Liner</t>
  </si>
  <si>
    <t>Active Closure Phase Water Treatment Volumes (Combined 3 years)</t>
  </si>
  <si>
    <t>Transitional Closure Phase Water Treatment Volumes (Combined 12 years)</t>
  </si>
  <si>
    <t>Water Balance Model</t>
  </si>
  <si>
    <t>- Rates sourced from 2025/2026 BC Road Builders Blue Book</t>
  </si>
  <si>
    <t>- YG Third Party Equipment Rental Rates are no longer publicly available.</t>
  </si>
  <si>
    <t>Pick-up trucks</t>
  </si>
  <si>
    <t xml:space="preserve">Operation and maintenance </t>
  </si>
  <si>
    <t>Interim Closure Water Treatment Volume (2 years)</t>
  </si>
  <si>
    <t>Year 5 and LOM</t>
  </si>
  <si>
    <t>5% of total site area (excluding covers)</t>
  </si>
  <si>
    <t>To Delete these rows, after fixing NPV calc sheets</t>
  </si>
  <si>
    <t>RCP ref 7.11.1</t>
  </si>
  <si>
    <t>RCP ref 7.11.2</t>
  </si>
  <si>
    <t>RCP ref 7.11.3</t>
  </si>
  <si>
    <t>RCP ref 7.11.4</t>
  </si>
  <si>
    <t>POST CLOSURE MONTHLY COSTS</t>
  </si>
  <si>
    <t>RCP Ref Section</t>
  </si>
  <si>
    <t>7.11.1</t>
  </si>
  <si>
    <t>7.11.2</t>
  </si>
  <si>
    <t>7.11.3</t>
  </si>
  <si>
    <t>7.11.4</t>
  </si>
  <si>
    <t>monitoring period</t>
  </si>
  <si>
    <t>2026 Estimate</t>
  </si>
  <si>
    <t>Year of Closure</t>
  </si>
  <si>
    <t>Average Contingency</t>
  </si>
  <si>
    <t>2 years</t>
  </si>
  <si>
    <t>2026 Estimate, plant averaging 60% capacity throughput</t>
  </si>
  <si>
    <t>Summary of Individual Equipment Productivities</t>
  </si>
  <si>
    <t>Surface Area</t>
  </si>
  <si>
    <t>Surface Area, does not include pond, ROM/LGO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</si>
</sst>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8" formatCode="&quot;$&quot;#,##0.00;[Red]\-&quot;$&quot;#,##0.00"/>
    <numFmt numFmtId="43" formatCode="_-* #,##0.00_-;\-* #,##0.00_-;_-* &quot;-&quot;??_-;_-@_-"/>
    <numFmt numFmtId="164" formatCode="_(* #,##0.00_);_(* \(#,##0.00\);_(* &quot;-&quot;??_);_(@_)"/>
    <numFmt numFmtId="165" formatCode="&quot;$&quot;#,##0"/>
    <numFmt numFmtId="166" formatCode="&quot;$&quot;#,##0.00"/>
    <numFmt numFmtId="167" formatCode="_(* #,##0.0_);_(* \(#,##0.0\);_(* &quot;-&quot;??_);_(@_)"/>
    <numFmt numFmtId="168" formatCode="_(* #,##0_);_(* \(#,##0\);_(* &quot;-&quot;??_);_(@_)"/>
    <numFmt numFmtId="169" formatCode="0.0"/>
    <numFmt numFmtId="170" formatCode="#,##0.0"/>
    <numFmt numFmtId="171" formatCode="_-* #,##0_-;\-* #,##0_-;_-* &quot;-&quot;??_-;_-@_-"/>
    <numFmt numFmtId="172" formatCode="0.000"/>
    <numFmt numFmtId="173" formatCode="_(* #,##0_);_(* \(#,##0\);_(* &quot;-&quot;?_);_(@_)"/>
    <numFmt numFmtId="174" formatCode="0.0%"/>
  </numFmts>
  <fonts count="3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i/>
      <sz val="10"/>
      <name val="Calibri"/>
      <family val="2"/>
      <scheme val="minor"/>
    </font>
    <font>
      <sz val="10"/>
      <name val="Calibri"/>
      <family val="2"/>
      <scheme val="minor"/>
    </font>
    <font>
      <sz val="10"/>
      <name val="Arial"/>
      <family val="2"/>
    </font>
    <font>
      <vertAlign val="superscript"/>
      <sz val="10"/>
      <name val="Calibri"/>
      <family val="2"/>
      <scheme val="minor"/>
    </font>
    <font>
      <sz val="10"/>
      <color rgb="FFFF0000"/>
      <name val="Calibri"/>
      <family val="2"/>
      <scheme val="minor"/>
    </font>
    <font>
      <sz val="9"/>
      <color rgb="FFFF0000"/>
      <name val="Arial"/>
      <family val="2"/>
    </font>
    <font>
      <b/>
      <sz val="10"/>
      <color rgb="FFFF0000"/>
      <name val="Calibri"/>
      <family val="2"/>
      <scheme val="minor"/>
    </font>
    <font>
      <sz val="12"/>
      <name val="Arial"/>
      <family val="2"/>
    </font>
    <font>
      <b/>
      <sz val="10"/>
      <name val="Arial"/>
      <family val="2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sz val="10"/>
      <color indexed="12"/>
      <name val="Arial"/>
      <family val="2"/>
    </font>
    <font>
      <vertAlign val="superscript"/>
      <sz val="10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b/>
      <vertAlign val="superscript"/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name val="Calibri"/>
      <family val="2"/>
      <scheme val="minor"/>
    </font>
    <font>
      <sz val="11.5"/>
      <name val="CG Times"/>
      <family val="1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4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0"/>
      <color rgb="FF262626"/>
      <name val="Arial"/>
      <family val="2"/>
    </font>
    <font>
      <sz val="11"/>
      <color theme="0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99">
    <border>
      <left/>
      <right/>
      <top/>
      <bottom/>
      <diagonal/>
    </border>
    <border>
      <left style="thin">
        <color rgb="FFFFC000"/>
      </left>
      <right style="thin">
        <color rgb="FFFFC000"/>
      </right>
      <top style="thin">
        <color rgb="FFFFC000"/>
      </top>
      <bottom style="thin">
        <color rgb="FFFFC000"/>
      </bottom>
      <diagonal/>
    </border>
    <border>
      <left style="thin">
        <color rgb="FFFFC000"/>
      </left>
      <right/>
      <top style="thin">
        <color rgb="FFFFC000"/>
      </top>
      <bottom style="thin">
        <color rgb="FFFFC000"/>
      </bottom>
      <diagonal/>
    </border>
    <border>
      <left/>
      <right/>
      <top style="thin">
        <color rgb="FFFFC000"/>
      </top>
      <bottom style="thin">
        <color rgb="FFFFC000"/>
      </bottom>
      <diagonal/>
    </border>
    <border>
      <left/>
      <right style="thin">
        <color rgb="FFFFC000"/>
      </right>
      <top style="thin">
        <color rgb="FFFFC000"/>
      </top>
      <bottom style="thin">
        <color rgb="FFFFC000"/>
      </bottom>
      <diagonal/>
    </border>
    <border>
      <left style="medium">
        <color rgb="FFFFC000"/>
      </left>
      <right/>
      <top style="medium">
        <color rgb="FFFFC000"/>
      </top>
      <bottom/>
      <diagonal/>
    </border>
    <border>
      <left/>
      <right style="medium">
        <color rgb="FFFFC000"/>
      </right>
      <top style="medium">
        <color rgb="FFFFC000"/>
      </top>
      <bottom/>
      <diagonal/>
    </border>
    <border>
      <left style="medium">
        <color rgb="FFFFC000"/>
      </left>
      <right style="thin">
        <color rgb="FFFFC000"/>
      </right>
      <top style="thin">
        <color rgb="FFFFC000"/>
      </top>
      <bottom style="thin">
        <color rgb="FFFFC000"/>
      </bottom>
      <diagonal/>
    </border>
    <border>
      <left style="thin">
        <color rgb="FFFFC000"/>
      </left>
      <right style="medium">
        <color rgb="FFFFC000"/>
      </right>
      <top style="thin">
        <color rgb="FFFFC000"/>
      </top>
      <bottom style="thin">
        <color rgb="FFFFC000"/>
      </bottom>
      <diagonal/>
    </border>
    <border>
      <left style="thin">
        <color rgb="FFFFC000"/>
      </left>
      <right style="thin">
        <color rgb="FFFFC000"/>
      </right>
      <top style="thin">
        <color rgb="FFFFC000"/>
      </top>
      <bottom/>
      <diagonal/>
    </border>
    <border>
      <left style="thin">
        <color rgb="FFFFC000"/>
      </left>
      <right style="medium">
        <color rgb="FFFFC000"/>
      </right>
      <top style="thin">
        <color rgb="FFFFC000"/>
      </top>
      <bottom/>
      <diagonal/>
    </border>
    <border>
      <left style="medium">
        <color rgb="FFFFC000"/>
      </left>
      <right/>
      <top style="thin">
        <color rgb="FFFFC000"/>
      </top>
      <bottom style="thin">
        <color rgb="FFFFC000"/>
      </bottom>
      <diagonal/>
    </border>
    <border>
      <left/>
      <right style="medium">
        <color rgb="FFFFC000"/>
      </right>
      <top style="thin">
        <color rgb="FFFFC000"/>
      </top>
      <bottom style="thin">
        <color rgb="FFFFC000"/>
      </bottom>
      <diagonal/>
    </border>
    <border>
      <left style="medium">
        <color rgb="FFFFC000"/>
      </left>
      <right style="thin">
        <color rgb="FFFFC000"/>
      </right>
      <top style="medium">
        <color rgb="FFFFC000"/>
      </top>
      <bottom/>
      <diagonal/>
    </border>
    <border>
      <left style="thin">
        <color rgb="FFFFC000"/>
      </left>
      <right style="thin">
        <color rgb="FFFFC000"/>
      </right>
      <top style="medium">
        <color rgb="FFFFC000"/>
      </top>
      <bottom/>
      <diagonal/>
    </border>
    <border>
      <left style="thin">
        <color rgb="FFFFC000"/>
      </left>
      <right/>
      <top style="medium">
        <color rgb="FFFFC000"/>
      </top>
      <bottom/>
      <diagonal/>
    </border>
    <border>
      <left style="thin">
        <color rgb="FFFFC000"/>
      </left>
      <right style="medium">
        <color rgb="FFFFC000"/>
      </right>
      <top style="medium">
        <color rgb="FFFFC000"/>
      </top>
      <bottom/>
      <diagonal/>
    </border>
    <border>
      <left style="medium">
        <color rgb="FFFFC000"/>
      </left>
      <right/>
      <top style="thin">
        <color rgb="FFFFC000"/>
      </top>
      <bottom/>
      <diagonal/>
    </border>
    <border>
      <left style="medium">
        <color rgb="FFFFC000"/>
      </left>
      <right/>
      <top style="medium">
        <color rgb="FFFFC000"/>
      </top>
      <bottom style="medium">
        <color rgb="FFFFC000"/>
      </bottom>
      <diagonal/>
    </border>
    <border>
      <left style="medium">
        <color indexed="64"/>
      </left>
      <right/>
      <top style="medium">
        <color rgb="FFFFC000"/>
      </top>
      <bottom style="medium">
        <color rgb="FFFFC000"/>
      </bottom>
      <diagonal/>
    </border>
    <border>
      <left/>
      <right/>
      <top style="medium">
        <color rgb="FFFFC000"/>
      </top>
      <bottom style="medium">
        <color rgb="FFFFC000"/>
      </bottom>
      <diagonal/>
    </border>
    <border>
      <left style="thin">
        <color rgb="FFFFC000"/>
      </left>
      <right style="thin">
        <color rgb="FFFFC000"/>
      </right>
      <top style="medium">
        <color rgb="FFFFC000"/>
      </top>
      <bottom style="medium">
        <color rgb="FFFFC000"/>
      </bottom>
      <diagonal/>
    </border>
    <border>
      <left style="thin">
        <color rgb="FFFFC000"/>
      </left>
      <right style="medium">
        <color rgb="FFFFC000"/>
      </right>
      <top style="medium">
        <color rgb="FFFFC000"/>
      </top>
      <bottom style="medium">
        <color rgb="FFFFC000"/>
      </bottom>
      <diagonal/>
    </border>
    <border>
      <left style="thin">
        <color rgb="FFFFC000"/>
      </left>
      <right/>
      <top style="thin">
        <color rgb="FFFFC000"/>
      </top>
      <bottom/>
      <diagonal/>
    </border>
    <border>
      <left/>
      <right/>
      <top style="medium">
        <color rgb="FFFFC000"/>
      </top>
      <bottom/>
      <diagonal/>
    </border>
    <border>
      <left style="medium">
        <color rgb="FFFFC000"/>
      </left>
      <right style="thin">
        <color rgb="FFFFC000"/>
      </right>
      <top style="thin">
        <color rgb="FFFFC000"/>
      </top>
      <bottom/>
      <diagonal/>
    </border>
    <border>
      <left style="medium">
        <color rgb="FFFFC000"/>
      </left>
      <right style="thin">
        <color rgb="FFFFC000"/>
      </right>
      <top style="medium">
        <color rgb="FFFFC000"/>
      </top>
      <bottom style="medium">
        <color rgb="FFFFC000"/>
      </bottom>
      <diagonal/>
    </border>
    <border>
      <left/>
      <right style="medium">
        <color rgb="FFFFC000"/>
      </right>
      <top style="medium">
        <color rgb="FFFFC000"/>
      </top>
      <bottom style="medium">
        <color rgb="FFFFC000"/>
      </bottom>
      <diagonal/>
    </border>
    <border>
      <left style="medium">
        <color rgb="FFFFC000"/>
      </left>
      <right style="thin">
        <color rgb="FFFFC000"/>
      </right>
      <top style="thin">
        <color rgb="FFFFC000"/>
      </top>
      <bottom style="medium">
        <color rgb="FFFFC000"/>
      </bottom>
      <diagonal/>
    </border>
    <border>
      <left style="thin">
        <color rgb="FFFFC000"/>
      </left>
      <right style="medium">
        <color rgb="FFFFC000"/>
      </right>
      <top style="thin">
        <color rgb="FFFFC000"/>
      </top>
      <bottom style="medium">
        <color rgb="FFFFC000"/>
      </bottom>
      <diagonal/>
    </border>
    <border>
      <left style="medium">
        <color rgb="FFFFC000"/>
      </left>
      <right style="thin">
        <color rgb="FFFFC000"/>
      </right>
      <top/>
      <bottom style="thin">
        <color rgb="FFFFC000"/>
      </bottom>
      <diagonal/>
    </border>
    <border>
      <left style="thin">
        <color rgb="FFFFC000"/>
      </left>
      <right style="thin">
        <color rgb="FFFFC000"/>
      </right>
      <top/>
      <bottom style="thin">
        <color rgb="FFFFC000"/>
      </bottom>
      <diagonal/>
    </border>
    <border>
      <left style="thin">
        <color rgb="FFFFC000"/>
      </left>
      <right/>
      <top/>
      <bottom style="thin">
        <color rgb="FFFFC000"/>
      </bottom>
      <diagonal/>
    </border>
    <border>
      <left style="thin">
        <color rgb="FFFFC000"/>
      </left>
      <right style="medium">
        <color rgb="FFFFC000"/>
      </right>
      <top/>
      <bottom style="thin">
        <color rgb="FFFFC000"/>
      </bottom>
      <diagonal/>
    </border>
    <border>
      <left style="thin">
        <color rgb="FFFFC000"/>
      </left>
      <right/>
      <top style="medium">
        <color rgb="FFFFC000"/>
      </top>
      <bottom style="medium">
        <color rgb="FFFFC000"/>
      </bottom>
      <diagonal/>
    </border>
    <border>
      <left style="thin">
        <color rgb="FFFFC000"/>
      </left>
      <right style="thin">
        <color rgb="FFFFC000"/>
      </right>
      <top/>
      <bottom/>
      <diagonal/>
    </border>
    <border>
      <left style="thin">
        <color rgb="FFFFC000"/>
      </left>
      <right style="medium">
        <color rgb="FFFFC000"/>
      </right>
      <top/>
      <bottom/>
      <diagonal/>
    </border>
    <border>
      <left style="medium">
        <color rgb="FFFFC000"/>
      </left>
      <right style="thin">
        <color rgb="FFFFC000"/>
      </right>
      <top/>
      <bottom/>
      <diagonal/>
    </border>
    <border>
      <left/>
      <right/>
      <top/>
      <bottom style="thin">
        <color rgb="FFFFC000"/>
      </bottom>
      <diagonal/>
    </border>
    <border>
      <left/>
      <right style="thin">
        <color rgb="FFFFC000"/>
      </right>
      <top/>
      <bottom style="thin">
        <color rgb="FFFFC000"/>
      </bottom>
      <diagonal/>
    </border>
    <border>
      <left/>
      <right style="thin">
        <color rgb="FFFFC000"/>
      </right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medium">
        <color rgb="FFFFC000"/>
      </left>
      <right style="thin">
        <color rgb="FFFFC000"/>
      </right>
      <top style="medium">
        <color rgb="FFFFC000"/>
      </top>
      <bottom style="thin">
        <color rgb="FFFFC000"/>
      </bottom>
      <diagonal/>
    </border>
    <border>
      <left style="thin">
        <color rgb="FFFFC000"/>
      </left>
      <right style="medium">
        <color rgb="FFFFC000"/>
      </right>
      <top style="medium">
        <color rgb="FFFFC000"/>
      </top>
      <bottom style="thin">
        <color rgb="FFFFC000"/>
      </bottom>
      <diagonal/>
    </border>
    <border>
      <left/>
      <right style="thin">
        <color rgb="FFFFC000"/>
      </right>
      <top style="thin">
        <color rgb="FFFFC000"/>
      </top>
      <bottom/>
      <diagonal/>
    </border>
    <border>
      <left/>
      <right/>
      <top/>
      <bottom style="medium">
        <color rgb="FFFFC000"/>
      </bottom>
      <diagonal/>
    </border>
    <border>
      <left/>
      <right style="thin">
        <color rgb="FFFFC000"/>
      </right>
      <top style="medium">
        <color rgb="FFFFC000"/>
      </top>
      <bottom style="medium">
        <color rgb="FFFFC000"/>
      </bottom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rgb="FFFFC000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double">
        <color auto="1"/>
      </bottom>
      <diagonal/>
    </border>
    <border>
      <left style="thick">
        <color rgb="FFFF0000"/>
      </left>
      <right style="thin">
        <color auto="1"/>
      </right>
      <top style="thick">
        <color rgb="FFFF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rgb="FFFF0000"/>
      </top>
      <bottom style="thin">
        <color auto="1"/>
      </bottom>
      <diagonal/>
    </border>
    <border>
      <left style="thin">
        <color auto="1"/>
      </left>
      <right style="thick">
        <color rgb="FFFF0000"/>
      </right>
      <top style="thick">
        <color rgb="FFFF0000"/>
      </top>
      <bottom style="thin">
        <color auto="1"/>
      </bottom>
      <diagonal/>
    </border>
    <border>
      <left style="thick">
        <color rgb="FFFF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rgb="FFFF0000"/>
      </right>
      <top style="thin">
        <color auto="1"/>
      </top>
      <bottom style="thin">
        <color auto="1"/>
      </bottom>
      <diagonal/>
    </border>
    <border>
      <left style="thick">
        <color rgb="FFFF0000"/>
      </left>
      <right style="thin">
        <color auto="1"/>
      </right>
      <top style="thin">
        <color auto="1"/>
      </top>
      <bottom style="thick">
        <color rgb="FFFF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rgb="FFFF0000"/>
      </bottom>
      <diagonal/>
    </border>
    <border>
      <left style="thin">
        <color auto="1"/>
      </left>
      <right style="thick">
        <color rgb="FFFF0000"/>
      </right>
      <top style="thin">
        <color auto="1"/>
      </top>
      <bottom style="thick">
        <color rgb="FFFF0000"/>
      </bottom>
      <diagonal/>
    </border>
    <border>
      <left style="medium">
        <color auto="1"/>
      </left>
      <right/>
      <top style="medium">
        <color auto="1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thin">
        <color indexed="64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theme="2" tint="-0.24994659260841701"/>
      </left>
      <right style="thin">
        <color theme="2" tint="-0.24994659260841701"/>
      </right>
      <top style="thin">
        <color theme="2" tint="-0.24994659260841701"/>
      </top>
      <bottom style="thin">
        <color theme="2" tint="-0.24994659260841701"/>
      </bottom>
      <diagonal/>
    </border>
    <border>
      <left/>
      <right style="thin">
        <color theme="2" tint="-0.24994659260841701"/>
      </right>
      <top style="thin">
        <color theme="2" tint="-0.24994659260841701"/>
      </top>
      <bottom style="thin">
        <color theme="2" tint="-0.24994659260841701"/>
      </bottom>
      <diagonal/>
    </border>
    <border>
      <left style="thin">
        <color theme="2" tint="-0.24994659260841701"/>
      </left>
      <right/>
      <top style="thin">
        <color theme="2" tint="-0.24994659260841701"/>
      </top>
      <bottom style="thin">
        <color theme="2" tint="-0.24994659260841701"/>
      </bottom>
      <diagonal/>
    </border>
    <border>
      <left style="thin">
        <color theme="2" tint="-0.24994659260841701"/>
      </left>
      <right style="thin">
        <color theme="2" tint="-0.24994659260841701"/>
      </right>
      <top style="thin">
        <color theme="2" tint="-0.24994659260841701"/>
      </top>
      <bottom/>
      <diagonal/>
    </border>
    <border>
      <left style="thin">
        <color theme="2" tint="-0.24994659260841701"/>
      </left>
      <right style="thin">
        <color theme="2" tint="-0.24994659260841701"/>
      </right>
      <top/>
      <bottom style="thin">
        <color theme="2" tint="-0.24994659260841701"/>
      </bottom>
      <diagonal/>
    </border>
    <border>
      <left style="thin">
        <color rgb="FFFFC000"/>
      </left>
      <right style="thin">
        <color rgb="FFFFC000"/>
      </right>
      <top style="medium">
        <color rgb="FFFFC000"/>
      </top>
      <bottom style="thin">
        <color rgb="FFFFC000"/>
      </bottom>
      <diagonal/>
    </border>
    <border>
      <left style="thin">
        <color rgb="FFFFC000"/>
      </left>
      <right style="thin">
        <color rgb="FFFFC000"/>
      </right>
      <top style="thin">
        <color rgb="FFFFC000"/>
      </top>
      <bottom style="medium">
        <color rgb="FFFFC000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/>
      <right style="thin">
        <color theme="2" tint="-0.24994659260841701"/>
      </right>
      <top style="thin">
        <color theme="2" tint="-0.24994659260841701"/>
      </top>
      <bottom style="medium">
        <color rgb="FFFFC000"/>
      </bottom>
      <diagonal/>
    </border>
    <border>
      <left style="thin">
        <color theme="2" tint="-0.24994659260841701"/>
      </left>
      <right style="thin">
        <color theme="2" tint="-0.24994659260841701"/>
      </right>
      <top style="thin">
        <color theme="2" tint="-0.24994659260841701"/>
      </top>
      <bottom style="medium">
        <color rgb="FFFFC000"/>
      </bottom>
      <diagonal/>
    </border>
    <border>
      <left style="thin">
        <color rgb="FFFF0000"/>
      </left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 style="thin">
        <color theme="2" tint="-0.24994659260841701"/>
      </top>
      <bottom style="thin">
        <color theme="2" tint="-0.24994659260841701"/>
      </bottom>
      <diagonal/>
    </border>
    <border>
      <left/>
      <right style="thin">
        <color theme="2" tint="-0.24994659260841701"/>
      </right>
      <top/>
      <bottom style="thin">
        <color theme="2" tint="-0.24994659260841701"/>
      </bottom>
      <diagonal/>
    </border>
    <border>
      <left style="medium">
        <color rgb="FFFFC000"/>
      </left>
      <right style="thin">
        <color rgb="FFFFC000"/>
      </right>
      <top/>
      <bottom style="medium">
        <color rgb="FFFFC000"/>
      </bottom>
      <diagonal/>
    </border>
    <border>
      <left style="thin">
        <color rgb="FFFFC000"/>
      </left>
      <right style="medium">
        <color rgb="FFFFC000"/>
      </right>
      <top/>
      <bottom style="medium">
        <color rgb="FFFFC000"/>
      </bottom>
      <diagonal/>
    </border>
    <border>
      <left style="medium">
        <color rgb="FFFFC000"/>
      </left>
      <right style="medium">
        <color rgb="FFFFC000"/>
      </right>
      <top style="medium">
        <color rgb="FFFFC000"/>
      </top>
      <bottom style="medium">
        <color rgb="FFFFC000"/>
      </bottom>
      <diagonal/>
    </border>
    <border>
      <left/>
      <right style="medium">
        <color rgb="FFFFC000"/>
      </right>
      <top/>
      <bottom style="thin">
        <color rgb="FFFFC000"/>
      </bottom>
      <diagonal/>
    </border>
    <border>
      <left style="medium">
        <color rgb="FFFFC000"/>
      </left>
      <right style="medium">
        <color rgb="FFFFC000"/>
      </right>
      <top/>
      <bottom style="thin">
        <color rgb="FFFFC000"/>
      </bottom>
      <diagonal/>
    </border>
    <border>
      <left style="medium">
        <color rgb="FFFFC000"/>
      </left>
      <right style="medium">
        <color rgb="FFFFC000"/>
      </right>
      <top style="thin">
        <color rgb="FFFFC000"/>
      </top>
      <bottom style="thin">
        <color rgb="FFFFC000"/>
      </bottom>
      <diagonal/>
    </border>
    <border>
      <left style="thin">
        <color rgb="FFFFC000"/>
      </left>
      <right/>
      <top/>
      <bottom/>
      <diagonal/>
    </border>
    <border>
      <left style="thin">
        <color rgb="FFFFC000"/>
      </left>
      <right/>
      <top style="medium">
        <color rgb="FFFFC000"/>
      </top>
      <bottom style="thin">
        <color rgb="FFFFC000"/>
      </bottom>
      <diagonal/>
    </border>
    <border>
      <left style="thin">
        <color theme="2" tint="-0.24994659260841701"/>
      </left>
      <right style="thin">
        <color theme="2" tint="-0.24994659260841701"/>
      </right>
      <top/>
      <bottom/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/>
    <xf numFmtId="0" fontId="1" fillId="0" borderId="0"/>
    <xf numFmtId="0" fontId="16" fillId="7" borderId="41" applyProtection="0">
      <alignment horizontal="left"/>
    </xf>
    <xf numFmtId="164" fontId="24" fillId="0" borderId="0" applyFont="0" applyFill="0" applyBorder="0" applyAlignment="0" applyProtection="0"/>
  </cellStyleXfs>
  <cellXfs count="772">
    <xf numFmtId="0" fontId="0" fillId="0" borderId="0" xfId="0"/>
    <xf numFmtId="0" fontId="4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Continuous" vertical="center"/>
    </xf>
    <xf numFmtId="0" fontId="3" fillId="0" borderId="0" xfId="0" applyFont="1" applyAlignment="1">
      <alignment horizontal="centerContinuous" vertical="center"/>
    </xf>
    <xf numFmtId="167" fontId="4" fillId="0" borderId="0" xfId="1" applyNumberFormat="1" applyFont="1" applyFill="1" applyBorder="1" applyAlignment="1">
      <alignment horizontal="right"/>
    </xf>
    <xf numFmtId="0" fontId="2" fillId="0" borderId="0" xfId="0" applyFont="1" applyAlignment="1">
      <alignment horizontal="left"/>
    </xf>
    <xf numFmtId="168" fontId="4" fillId="0" borderId="0" xfId="1" applyNumberFormat="1" applyFont="1" applyFill="1" applyBorder="1" applyAlignment="1"/>
    <xf numFmtId="165" fontId="4" fillId="0" borderId="0" xfId="0" applyNumberFormat="1" applyFont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68" fontId="4" fillId="0" borderId="0" xfId="1" applyNumberFormat="1" applyFont="1" applyFill="1" applyBorder="1" applyAlignment="1">
      <alignment vertical="center"/>
    </xf>
    <xf numFmtId="165" fontId="4" fillId="0" borderId="0" xfId="0" applyNumberFormat="1" applyFont="1" applyAlignment="1">
      <alignment vertical="center"/>
    </xf>
    <xf numFmtId="165" fontId="2" fillId="0" borderId="0" xfId="0" applyNumberFormat="1" applyFont="1" applyAlignment="1">
      <alignment vertical="center"/>
    </xf>
    <xf numFmtId="0" fontId="4" fillId="0" borderId="0" xfId="0" applyFont="1" applyAlignment="1">
      <alignment horizontal="center"/>
    </xf>
    <xf numFmtId="167" fontId="2" fillId="0" borderId="0" xfId="1" applyNumberFormat="1" applyFont="1" applyFill="1" applyBorder="1" applyAlignment="1">
      <alignment vertical="top"/>
    </xf>
    <xf numFmtId="167" fontId="2" fillId="0" borderId="0" xfId="1" applyNumberFormat="1" applyFont="1" applyFill="1" applyBorder="1" applyAlignment="1">
      <alignment horizontal="center" vertical="top"/>
    </xf>
    <xf numFmtId="168" fontId="2" fillId="0" borderId="0" xfId="1" applyNumberFormat="1" applyFont="1" applyFill="1" applyBorder="1" applyAlignment="1">
      <alignment vertical="top"/>
    </xf>
    <xf numFmtId="167" fontId="4" fillId="0" borderId="0" xfId="1" applyNumberFormat="1" applyFont="1" applyFill="1" applyAlignment="1">
      <alignment horizontal="right"/>
    </xf>
    <xf numFmtId="167" fontId="4" fillId="0" borderId="0" xfId="1" applyNumberFormat="1" applyFont="1" applyFill="1" applyAlignment="1">
      <alignment horizontal="center"/>
    </xf>
    <xf numFmtId="168" fontId="4" fillId="0" borderId="0" xfId="1" applyNumberFormat="1" applyFont="1" applyFill="1" applyAlignment="1"/>
    <xf numFmtId="168" fontId="2" fillId="0" borderId="0" xfId="1" applyNumberFormat="1" applyFont="1" applyFill="1"/>
    <xf numFmtId="167" fontId="4" fillId="0" borderId="0" xfId="1" applyNumberFormat="1" applyFont="1" applyFill="1" applyAlignment="1"/>
    <xf numFmtId="167" fontId="10" fillId="0" borderId="0" xfId="1" applyNumberFormat="1" applyFont="1" applyFill="1" applyAlignment="1"/>
    <xf numFmtId="0" fontId="10" fillId="0" borderId="0" xfId="0" applyFont="1"/>
    <xf numFmtId="0" fontId="10" fillId="0" borderId="0" xfId="0" applyFont="1" applyAlignment="1">
      <alignment horizontal="center"/>
    </xf>
    <xf numFmtId="0" fontId="0" fillId="0" borderId="0" xfId="0" applyAlignment="1">
      <alignment horizontal="center"/>
    </xf>
    <xf numFmtId="168" fontId="5" fillId="0" borderId="0" xfId="1" applyNumberFormat="1" applyFont="1" applyFill="1" applyAlignment="1"/>
    <xf numFmtId="165" fontId="0" fillId="0" borderId="0" xfId="0" applyNumberFormat="1"/>
    <xf numFmtId="167" fontId="10" fillId="0" borderId="0" xfId="1" applyNumberFormat="1" applyFont="1" applyFill="1" applyAlignment="1">
      <alignment horizontal="right"/>
    </xf>
    <xf numFmtId="168" fontId="4" fillId="0" borderId="0" xfId="1" applyNumberFormat="1" applyFont="1" applyFill="1" applyBorder="1"/>
    <xf numFmtId="0" fontId="11" fillId="0" borderId="0" xfId="0" applyFont="1" applyAlignment="1">
      <alignment vertical="top"/>
    </xf>
    <xf numFmtId="168" fontId="11" fillId="0" borderId="0" xfId="1" applyNumberFormat="1" applyFont="1" applyFill="1" applyBorder="1" applyAlignment="1">
      <alignment vertical="top"/>
    </xf>
    <xf numFmtId="168" fontId="0" fillId="0" borderId="0" xfId="1" applyNumberFormat="1" applyFont="1" applyFill="1"/>
    <xf numFmtId="168" fontId="10" fillId="0" borderId="0" xfId="1" applyNumberFormat="1" applyFont="1" applyFill="1"/>
    <xf numFmtId="0" fontId="5" fillId="0" borderId="0" xfId="0" applyFont="1"/>
    <xf numFmtId="168" fontId="5" fillId="0" borderId="0" xfId="1" applyNumberFormat="1" applyFont="1" applyFill="1"/>
    <xf numFmtId="165" fontId="5" fillId="0" borderId="0" xfId="0" applyNumberFormat="1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3" fontId="0" fillId="0" borderId="0" xfId="0" applyNumberFormat="1"/>
    <xf numFmtId="1" fontId="0" fillId="0" borderId="0" xfId="0" applyNumberFormat="1"/>
    <xf numFmtId="0" fontId="4" fillId="0" borderId="0" xfId="0" applyFont="1" applyAlignment="1">
      <alignment vertical="top"/>
    </xf>
    <xf numFmtId="0" fontId="4" fillId="0" borderId="1" xfId="0" applyFont="1" applyBorder="1"/>
    <xf numFmtId="165" fontId="4" fillId="0" borderId="1" xfId="0" applyNumberFormat="1" applyFont="1" applyBorder="1" applyAlignment="1">
      <alignment horizontal="center"/>
    </xf>
    <xf numFmtId="0" fontId="0" fillId="0" borderId="0" xfId="0" applyAlignment="1">
      <alignment wrapText="1"/>
    </xf>
    <xf numFmtId="0" fontId="2" fillId="0" borderId="0" xfId="0" applyFont="1"/>
    <xf numFmtId="0" fontId="2" fillId="5" borderId="1" xfId="0" applyFont="1" applyFill="1" applyBorder="1" applyAlignment="1">
      <alignment horizontal="center" vertical="center" wrapText="1"/>
    </xf>
    <xf numFmtId="0" fontId="4" fillId="4" borderId="3" xfId="0" applyFont="1" applyFill="1" applyBorder="1"/>
    <xf numFmtId="0" fontId="4" fillId="4" borderId="4" xfId="0" applyFont="1" applyFill="1" applyBorder="1"/>
    <xf numFmtId="0" fontId="2" fillId="4" borderId="2" xfId="0" applyFont="1" applyFill="1" applyBorder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65" fontId="2" fillId="0" borderId="0" xfId="0" applyNumberFormat="1" applyFont="1"/>
    <xf numFmtId="168" fontId="2" fillId="0" borderId="0" xfId="1" applyNumberFormat="1" applyFont="1" applyFill="1" applyBorder="1"/>
    <xf numFmtId="168" fontId="2" fillId="2" borderId="5" xfId="1" applyNumberFormat="1" applyFont="1" applyFill="1" applyBorder="1" applyAlignment="1">
      <alignment horizontal="centerContinuous"/>
    </xf>
    <xf numFmtId="0" fontId="4" fillId="2" borderId="6" xfId="0" applyFont="1" applyFill="1" applyBorder="1" applyAlignment="1">
      <alignment horizontal="centerContinuous"/>
    </xf>
    <xf numFmtId="0" fontId="0" fillId="0" borderId="3" xfId="0" applyBorder="1"/>
    <xf numFmtId="165" fontId="4" fillId="0" borderId="1" xfId="0" applyNumberFormat="1" applyFont="1" applyBorder="1"/>
    <xf numFmtId="165" fontId="4" fillId="0" borderId="1" xfId="0" applyNumberFormat="1" applyFont="1" applyBorder="1" applyAlignment="1">
      <alignment horizontal="right"/>
    </xf>
    <xf numFmtId="0" fontId="0" fillId="0" borderId="1" xfId="0" applyBorder="1"/>
    <xf numFmtId="165" fontId="2" fillId="0" borderId="1" xfId="0" applyNumberFormat="1" applyFont="1" applyBorder="1" applyAlignment="1">
      <alignment horizontal="right"/>
    </xf>
    <xf numFmtId="0" fontId="2" fillId="6" borderId="2" xfId="0" applyFont="1" applyFill="1" applyBorder="1"/>
    <xf numFmtId="0" fontId="2" fillId="6" borderId="3" xfId="0" applyFont="1" applyFill="1" applyBorder="1"/>
    <xf numFmtId="0" fontId="4" fillId="6" borderId="1" xfId="0" applyFont="1" applyFill="1" applyBorder="1"/>
    <xf numFmtId="165" fontId="4" fillId="6" borderId="1" xfId="0" applyNumberFormat="1" applyFont="1" applyFill="1" applyBorder="1"/>
    <xf numFmtId="0" fontId="4" fillId="0" borderId="2" xfId="0" applyFont="1" applyBorder="1" applyAlignment="1">
      <alignment horizontal="center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168" fontId="2" fillId="2" borderId="13" xfId="1" applyNumberFormat="1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6" borderId="7" xfId="0" quotePrefix="1" applyFont="1" applyFill="1" applyBorder="1" applyAlignment="1">
      <alignment horizontal="center"/>
    </xf>
    <xf numFmtId="0" fontId="2" fillId="6" borderId="12" xfId="0" applyFont="1" applyFill="1" applyBorder="1"/>
    <xf numFmtId="0" fontId="4" fillId="0" borderId="11" xfId="0" applyFont="1" applyBorder="1" applyAlignment="1">
      <alignment horizontal="right"/>
    </xf>
    <xf numFmtId="165" fontId="4" fillId="0" borderId="8" xfId="0" applyNumberFormat="1" applyFont="1" applyBorder="1"/>
    <xf numFmtId="165" fontId="4" fillId="6" borderId="8" xfId="0" applyNumberFormat="1" applyFont="1" applyFill="1" applyBorder="1"/>
    <xf numFmtId="0" fontId="4" fillId="0" borderId="17" xfId="0" applyFont="1" applyBorder="1"/>
    <xf numFmtId="0" fontId="4" fillId="0" borderId="11" xfId="0" applyFont="1" applyBorder="1"/>
    <xf numFmtId="165" fontId="2" fillId="0" borderId="8" xfId="0" applyNumberFormat="1" applyFont="1" applyBorder="1"/>
    <xf numFmtId="0" fontId="4" fillId="0" borderId="17" xfId="0" applyFont="1" applyBorder="1" applyAlignment="1">
      <alignment horizontal="right"/>
    </xf>
    <xf numFmtId="0" fontId="0" fillId="0" borderId="9" xfId="0" applyBorder="1"/>
    <xf numFmtId="165" fontId="2" fillId="0" borderId="9" xfId="0" applyNumberFormat="1" applyFont="1" applyBorder="1" applyAlignment="1">
      <alignment horizontal="right"/>
    </xf>
    <xf numFmtId="165" fontId="2" fillId="0" borderId="10" xfId="0" applyNumberFormat="1" applyFont="1" applyBorder="1"/>
    <xf numFmtId="0" fontId="2" fillId="0" borderId="18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165" fontId="2" fillId="0" borderId="20" xfId="0" applyNumberFormat="1" applyFont="1" applyBorder="1" applyAlignment="1">
      <alignment vertical="center"/>
    </xf>
    <xf numFmtId="168" fontId="2" fillId="0" borderId="21" xfId="1" applyNumberFormat="1" applyFont="1" applyFill="1" applyBorder="1" applyAlignment="1">
      <alignment vertical="center"/>
    </xf>
    <xf numFmtId="165" fontId="2" fillId="0" borderId="22" xfId="0" applyNumberFormat="1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12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167" fontId="2" fillId="0" borderId="0" xfId="1" applyNumberFormat="1" applyFont="1" applyFill="1" applyBorder="1" applyAlignment="1">
      <alignment horizontal="left"/>
    </xf>
    <xf numFmtId="0" fontId="2" fillId="0" borderId="0" xfId="0" applyFont="1" applyAlignment="1">
      <alignment horizontal="right"/>
    </xf>
    <xf numFmtId="0" fontId="4" fillId="3" borderId="1" xfId="0" applyFont="1" applyFill="1" applyBorder="1"/>
    <xf numFmtId="0" fontId="4" fillId="3" borderId="1" xfId="0" applyFont="1" applyFill="1" applyBorder="1" applyAlignment="1">
      <alignment horizontal="center"/>
    </xf>
    <xf numFmtId="168" fontId="4" fillId="0" borderId="1" xfId="1" applyNumberFormat="1" applyFont="1" applyFill="1" applyBorder="1" applyAlignment="1"/>
    <xf numFmtId="0" fontId="4" fillId="3" borderId="1" xfId="0" applyFont="1" applyFill="1" applyBorder="1" applyAlignment="1">
      <alignment wrapText="1"/>
    </xf>
    <xf numFmtId="0" fontId="4" fillId="6" borderId="2" xfId="0" applyFont="1" applyFill="1" applyBorder="1" applyAlignment="1">
      <alignment horizontal="center"/>
    </xf>
    <xf numFmtId="168" fontId="2" fillId="6" borderId="11" xfId="1" applyNumberFormat="1" applyFont="1" applyFill="1" applyBorder="1" applyAlignment="1"/>
    <xf numFmtId="168" fontId="4" fillId="0" borderId="7" xfId="1" applyNumberFormat="1" applyFont="1" applyFill="1" applyBorder="1"/>
    <xf numFmtId="168" fontId="4" fillId="6" borderId="7" xfId="1" applyNumberFormat="1" applyFont="1" applyFill="1" applyBorder="1"/>
    <xf numFmtId="168" fontId="4" fillId="0" borderId="7" xfId="1" applyNumberFormat="1" applyFont="1" applyFill="1" applyBorder="1" applyAlignment="1">
      <alignment horizontal="center"/>
    </xf>
    <xf numFmtId="165" fontId="2" fillId="0" borderId="7" xfId="0" applyNumberFormat="1" applyFont="1" applyBorder="1" applyAlignment="1">
      <alignment horizontal="right"/>
    </xf>
    <xf numFmtId="165" fontId="2" fillId="0" borderId="25" xfId="0" applyNumberFormat="1" applyFont="1" applyBorder="1" applyAlignment="1">
      <alignment horizontal="right"/>
    </xf>
    <xf numFmtId="168" fontId="2" fillId="0" borderId="26" xfId="1" applyNumberFormat="1" applyFont="1" applyFill="1" applyBorder="1" applyAlignment="1">
      <alignment vertical="center"/>
    </xf>
    <xf numFmtId="168" fontId="4" fillId="0" borderId="25" xfId="1" applyNumberFormat="1" applyFont="1" applyFill="1" applyBorder="1" applyAlignment="1">
      <alignment horizontal="center"/>
    </xf>
    <xf numFmtId="0" fontId="4" fillId="0" borderId="2" xfId="0" applyFont="1" applyBorder="1" applyAlignment="1">
      <alignment wrapText="1" readingOrder="1"/>
    </xf>
    <xf numFmtId="0" fontId="2" fillId="6" borderId="2" xfId="0" applyFont="1" applyFill="1" applyBorder="1" applyAlignment="1">
      <alignment wrapText="1" readingOrder="1"/>
    </xf>
    <xf numFmtId="0" fontId="4" fillId="0" borderId="2" xfId="0" applyFont="1" applyBorder="1"/>
    <xf numFmtId="0" fontId="2" fillId="0" borderId="2" xfId="0" applyFont="1" applyBorder="1" applyAlignment="1">
      <alignment horizontal="right"/>
    </xf>
    <xf numFmtId="0" fontId="2" fillId="6" borderId="11" xfId="0" applyFont="1" applyFill="1" applyBorder="1"/>
    <xf numFmtId="0" fontId="4" fillId="0" borderId="7" xfId="0" applyFont="1" applyBorder="1"/>
    <xf numFmtId="0" fontId="4" fillId="0" borderId="8" xfId="0" applyFont="1" applyBorder="1" applyAlignment="1">
      <alignment horizontal="center"/>
    </xf>
    <xf numFmtId="0" fontId="4" fillId="6" borderId="7" xfId="0" applyFont="1" applyFill="1" applyBorder="1"/>
    <xf numFmtId="0" fontId="4" fillId="6" borderId="8" xfId="0" applyFont="1" applyFill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25" xfId="0" applyFont="1" applyBorder="1"/>
    <xf numFmtId="0" fontId="4" fillId="0" borderId="10" xfId="0" applyFont="1" applyBorder="1" applyAlignment="1">
      <alignment horizontal="center"/>
    </xf>
    <xf numFmtId="0" fontId="2" fillId="0" borderId="27" xfId="0" applyFont="1" applyBorder="1" applyAlignment="1">
      <alignment horizontal="center" vertical="center"/>
    </xf>
    <xf numFmtId="165" fontId="2" fillId="0" borderId="8" xfId="0" applyNumberFormat="1" applyFont="1" applyBorder="1" applyAlignment="1">
      <alignment horizontal="right"/>
    </xf>
    <xf numFmtId="166" fontId="4" fillId="0" borderId="1" xfId="0" applyNumberFormat="1" applyFont="1" applyBorder="1" applyAlignment="1">
      <alignment horizontal="right"/>
    </xf>
    <xf numFmtId="167" fontId="4" fillId="0" borderId="7" xfId="1" applyNumberFormat="1" applyFont="1" applyFill="1" applyBorder="1" applyAlignment="1">
      <alignment horizontal="right"/>
    </xf>
    <xf numFmtId="165" fontId="4" fillId="0" borderId="8" xfId="0" applyNumberFormat="1" applyFont="1" applyBorder="1" applyAlignment="1">
      <alignment horizontal="right"/>
    </xf>
    <xf numFmtId="167" fontId="4" fillId="3" borderId="7" xfId="1" applyNumberFormat="1" applyFont="1" applyFill="1" applyBorder="1" applyAlignment="1">
      <alignment horizontal="right"/>
    </xf>
    <xf numFmtId="0" fontId="4" fillId="3" borderId="8" xfId="0" applyFont="1" applyFill="1" applyBorder="1" applyAlignment="1">
      <alignment horizontal="center"/>
    </xf>
    <xf numFmtId="0" fontId="4" fillId="0" borderId="8" xfId="0" applyFont="1" applyBorder="1"/>
    <xf numFmtId="0" fontId="4" fillId="3" borderId="8" xfId="0" applyFont="1" applyFill="1" applyBorder="1"/>
    <xf numFmtId="0" fontId="4" fillId="3" borderId="2" xfId="0" applyFont="1" applyFill="1" applyBorder="1" applyAlignment="1">
      <alignment horizontal="center"/>
    </xf>
    <xf numFmtId="2" fontId="2" fillId="3" borderId="7" xfId="0" applyNumberFormat="1" applyFont="1" applyFill="1" applyBorder="1" applyAlignment="1">
      <alignment horizontal="center"/>
    </xf>
    <xf numFmtId="2" fontId="4" fillId="0" borderId="7" xfId="0" applyNumberFormat="1" applyFont="1" applyBorder="1" applyAlignment="1">
      <alignment horizontal="center"/>
    </xf>
    <xf numFmtId="2" fontId="4" fillId="3" borderId="7" xfId="0" applyNumberFormat="1" applyFont="1" applyFill="1" applyBorder="1" applyAlignment="1">
      <alignment horizontal="center"/>
    </xf>
    <xf numFmtId="167" fontId="2" fillId="2" borderId="26" xfId="1" applyNumberFormat="1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34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168" fontId="2" fillId="2" borderId="21" xfId="1" applyNumberFormat="1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6" borderId="30" xfId="0" quotePrefix="1" applyFont="1" applyFill="1" applyBorder="1" applyAlignment="1">
      <alignment horizontal="center"/>
    </xf>
    <xf numFmtId="0" fontId="2" fillId="6" borderId="31" xfId="0" applyFont="1" applyFill="1" applyBorder="1"/>
    <xf numFmtId="0" fontId="9" fillId="6" borderId="31" xfId="0" applyFont="1" applyFill="1" applyBorder="1"/>
    <xf numFmtId="2" fontId="2" fillId="6" borderId="30" xfId="0" applyNumberFormat="1" applyFont="1" applyFill="1" applyBorder="1" applyAlignment="1">
      <alignment horizontal="center"/>
    </xf>
    <xf numFmtId="0" fontId="2" fillId="6" borderId="31" xfId="0" applyFont="1" applyFill="1" applyBorder="1" applyAlignment="1">
      <alignment horizontal="center"/>
    </xf>
    <xf numFmtId="168" fontId="2" fillId="6" borderId="31" xfId="1" applyNumberFormat="1" applyFont="1" applyFill="1" applyBorder="1" applyAlignment="1"/>
    <xf numFmtId="0" fontId="2" fillId="6" borderId="33" xfId="0" applyFont="1" applyFill="1" applyBorder="1" applyAlignment="1">
      <alignment horizontal="center"/>
    </xf>
    <xf numFmtId="167" fontId="4" fillId="3" borderId="25" xfId="1" applyNumberFormat="1" applyFont="1" applyFill="1" applyBorder="1" applyAlignment="1">
      <alignment horizontal="right"/>
    </xf>
    <xf numFmtId="0" fontId="4" fillId="3" borderId="9" xfId="0" applyFont="1" applyFill="1" applyBorder="1"/>
    <xf numFmtId="2" fontId="2" fillId="3" borderId="25" xfId="0" applyNumberFormat="1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168" fontId="4" fillId="0" borderId="9" xfId="1" applyNumberFormat="1" applyFont="1" applyFill="1" applyBorder="1" applyAlignment="1"/>
    <xf numFmtId="165" fontId="4" fillId="0" borderId="10" xfId="0" applyNumberFormat="1" applyFont="1" applyBorder="1" applyAlignment="1">
      <alignment horizontal="right"/>
    </xf>
    <xf numFmtId="0" fontId="2" fillId="0" borderId="26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2" fillId="0" borderId="34" xfId="0" applyFont="1" applyBorder="1" applyAlignment="1">
      <alignment horizontal="left" vertical="center"/>
    </xf>
    <xf numFmtId="0" fontId="2" fillId="0" borderId="26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165" fontId="2" fillId="0" borderId="21" xfId="0" applyNumberFormat="1" applyFont="1" applyBorder="1" applyAlignment="1">
      <alignment horizontal="center" vertical="center"/>
    </xf>
    <xf numFmtId="165" fontId="2" fillId="0" borderId="22" xfId="0" applyNumberFormat="1" applyFont="1" applyBorder="1" applyAlignment="1">
      <alignment horizontal="right"/>
    </xf>
    <xf numFmtId="0" fontId="2" fillId="6" borderId="32" xfId="0" applyFont="1" applyFill="1" applyBorder="1"/>
    <xf numFmtId="0" fontId="9" fillId="6" borderId="30" xfId="0" applyFont="1" applyFill="1" applyBorder="1"/>
    <xf numFmtId="0" fontId="9" fillId="6" borderId="33" xfId="0" applyFont="1" applyFill="1" applyBorder="1"/>
    <xf numFmtId="0" fontId="2" fillId="3" borderId="7" xfId="0" applyFont="1" applyFill="1" applyBorder="1" applyAlignment="1">
      <alignment horizontal="right"/>
    </xf>
    <xf numFmtId="0" fontId="4" fillId="3" borderId="7" xfId="0" applyFont="1" applyFill="1" applyBorder="1"/>
    <xf numFmtId="0" fontId="2" fillId="3" borderId="25" xfId="0" applyFont="1" applyFill="1" applyBorder="1" applyAlignment="1">
      <alignment horizontal="right"/>
    </xf>
    <xf numFmtId="0" fontId="4" fillId="3" borderId="10" xfId="0" applyFont="1" applyFill="1" applyBorder="1"/>
    <xf numFmtId="0" fontId="2" fillId="0" borderId="22" xfId="0" applyFont="1" applyBorder="1" applyAlignment="1">
      <alignment horizontal="left" vertical="center"/>
    </xf>
    <xf numFmtId="0" fontId="2" fillId="3" borderId="8" xfId="0" applyFont="1" applyFill="1" applyBorder="1" applyAlignment="1">
      <alignment horizontal="right"/>
    </xf>
    <xf numFmtId="0" fontId="2" fillId="6" borderId="33" xfId="0" applyFont="1" applyFill="1" applyBorder="1"/>
    <xf numFmtId="167" fontId="4" fillId="3" borderId="28" xfId="1" applyNumberFormat="1" applyFont="1" applyFill="1" applyBorder="1" applyAlignment="1">
      <alignment horizontal="right"/>
    </xf>
    <xf numFmtId="0" fontId="2" fillId="3" borderId="29" xfId="0" applyFont="1" applyFill="1" applyBorder="1" applyAlignment="1">
      <alignment horizontal="right"/>
    </xf>
    <xf numFmtId="0" fontId="2" fillId="6" borderId="1" xfId="0" applyFont="1" applyFill="1" applyBorder="1"/>
    <xf numFmtId="0" fontId="2" fillId="6" borderId="1" xfId="0" applyFont="1" applyFill="1" applyBorder="1" applyAlignment="1">
      <alignment horizontal="left"/>
    </xf>
    <xf numFmtId="165" fontId="4" fillId="6" borderId="1" xfId="0" applyNumberFormat="1" applyFont="1" applyFill="1" applyBorder="1" applyAlignment="1">
      <alignment horizontal="right"/>
    </xf>
    <xf numFmtId="168" fontId="4" fillId="6" borderId="7" xfId="1" applyNumberFormat="1" applyFont="1" applyFill="1" applyBorder="1" applyAlignment="1">
      <alignment horizontal="center"/>
    </xf>
    <xf numFmtId="0" fontId="2" fillId="6" borderId="1" xfId="0" applyFont="1" applyFill="1" applyBorder="1" applyAlignment="1">
      <alignment horizontal="right"/>
    </xf>
    <xf numFmtId="165" fontId="4" fillId="3" borderId="8" xfId="0" applyNumberFormat="1" applyFont="1" applyFill="1" applyBorder="1"/>
    <xf numFmtId="165" fontId="2" fillId="0" borderId="8" xfId="0" applyNumberFormat="1" applyFont="1" applyBorder="1" applyAlignment="1">
      <alignment vertical="center"/>
    </xf>
    <xf numFmtId="0" fontId="2" fillId="6" borderId="32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center"/>
    </xf>
    <xf numFmtId="0" fontId="4" fillId="3" borderId="23" xfId="0" applyFont="1" applyFill="1" applyBorder="1" applyAlignment="1">
      <alignment horizontal="center"/>
    </xf>
    <xf numFmtId="0" fontId="2" fillId="0" borderId="34" xfId="0" applyFont="1" applyBorder="1" applyAlignment="1">
      <alignment horizontal="center" vertical="center"/>
    </xf>
    <xf numFmtId="168" fontId="2" fillId="2" borderId="26" xfId="1" applyNumberFormat="1" applyFont="1" applyFill="1" applyBorder="1" applyAlignment="1">
      <alignment horizontal="center" vertical="center" wrapText="1"/>
    </xf>
    <xf numFmtId="168" fontId="2" fillId="6" borderId="30" xfId="1" applyNumberFormat="1" applyFont="1" applyFill="1" applyBorder="1" applyAlignment="1"/>
    <xf numFmtId="168" fontId="4" fillId="3" borderId="7" xfId="1" applyNumberFormat="1" applyFont="1" applyFill="1" applyBorder="1" applyAlignment="1"/>
    <xf numFmtId="168" fontId="2" fillId="0" borderId="7" xfId="1" applyNumberFormat="1" applyFont="1" applyFill="1" applyBorder="1" applyAlignment="1">
      <alignment vertical="center"/>
    </xf>
    <xf numFmtId="168" fontId="2" fillId="0" borderId="25" xfId="1" applyNumberFormat="1" applyFont="1" applyFill="1" applyBorder="1"/>
    <xf numFmtId="0" fontId="2" fillId="0" borderId="26" xfId="0" applyFont="1" applyBorder="1" applyAlignment="1">
      <alignment vertical="top"/>
    </xf>
    <xf numFmtId="165" fontId="2" fillId="0" borderId="22" xfId="0" applyNumberFormat="1" applyFont="1" applyBorder="1" applyAlignment="1">
      <alignment vertical="top"/>
    </xf>
    <xf numFmtId="165" fontId="4" fillId="0" borderId="3" xfId="0" applyNumberFormat="1" applyFont="1" applyBorder="1" applyAlignment="1">
      <alignment horizontal="right"/>
    </xf>
    <xf numFmtId="165" fontId="4" fillId="0" borderId="9" xfId="0" applyNumberFormat="1" applyFont="1" applyBorder="1" applyAlignment="1">
      <alignment horizontal="right"/>
    </xf>
    <xf numFmtId="165" fontId="4" fillId="0" borderId="10" xfId="0" applyNumberFormat="1" applyFont="1" applyBorder="1"/>
    <xf numFmtId="164" fontId="4" fillId="0" borderId="1" xfId="1" applyNumberFormat="1" applyFont="1" applyFill="1" applyBorder="1" applyAlignment="1"/>
    <xf numFmtId="167" fontId="2" fillId="0" borderId="7" xfId="1" applyNumberFormat="1" applyFont="1" applyFill="1" applyBorder="1" applyAlignment="1">
      <alignment horizontal="right"/>
    </xf>
    <xf numFmtId="0" fontId="2" fillId="0" borderId="7" xfId="0" applyFont="1" applyBorder="1"/>
    <xf numFmtId="0" fontId="2" fillId="0" borderId="1" xfId="0" applyFont="1" applyBorder="1"/>
    <xf numFmtId="0" fontId="2" fillId="0" borderId="8" xfId="0" applyFont="1" applyBorder="1"/>
    <xf numFmtId="2" fontId="2" fillId="0" borderId="7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68" fontId="2" fillId="0" borderId="1" xfId="1" applyNumberFormat="1" applyFont="1" applyFill="1" applyBorder="1" applyAlignment="1"/>
    <xf numFmtId="167" fontId="2" fillId="3" borderId="7" xfId="1" applyNumberFormat="1" applyFont="1" applyFill="1" applyBorder="1" applyAlignment="1">
      <alignment horizontal="right"/>
    </xf>
    <xf numFmtId="0" fontId="2" fillId="3" borderId="1" xfId="0" applyFont="1" applyFill="1" applyBorder="1"/>
    <xf numFmtId="0" fontId="2" fillId="3" borderId="8" xfId="0" applyFont="1" applyFill="1" applyBorder="1"/>
    <xf numFmtId="0" fontId="2" fillId="3" borderId="1" xfId="0" applyFont="1" applyFill="1" applyBorder="1" applyAlignment="1">
      <alignment horizontal="center"/>
    </xf>
    <xf numFmtId="0" fontId="2" fillId="6" borderId="35" xfId="0" applyFont="1" applyFill="1" applyBorder="1" applyAlignment="1">
      <alignment horizontal="center"/>
    </xf>
    <xf numFmtId="0" fontId="2" fillId="6" borderId="36" xfId="0" applyFont="1" applyFill="1" applyBorder="1" applyAlignment="1">
      <alignment horizontal="center"/>
    </xf>
    <xf numFmtId="168" fontId="4" fillId="0" borderId="2" xfId="1" applyNumberFormat="1" applyFont="1" applyFill="1" applyBorder="1" applyAlignment="1"/>
    <xf numFmtId="0" fontId="4" fillId="0" borderId="32" xfId="0" applyFont="1" applyBorder="1"/>
    <xf numFmtId="0" fontId="4" fillId="0" borderId="30" xfId="0" applyFont="1" applyBorder="1"/>
    <xf numFmtId="0" fontId="4" fillId="0" borderId="31" xfId="0" applyFont="1" applyBorder="1"/>
    <xf numFmtId="165" fontId="4" fillId="0" borderId="31" xfId="0" applyNumberFormat="1" applyFont="1" applyBorder="1" applyAlignment="1">
      <alignment horizontal="right"/>
    </xf>
    <xf numFmtId="0" fontId="4" fillId="0" borderId="33" xfId="0" applyFont="1" applyBorder="1"/>
    <xf numFmtId="2" fontId="4" fillId="0" borderId="30" xfId="0" applyNumberFormat="1" applyFont="1" applyBorder="1" applyAlignment="1">
      <alignment horizontal="center"/>
    </xf>
    <xf numFmtId="0" fontId="4" fillId="0" borderId="31" xfId="0" applyFont="1" applyBorder="1" applyAlignment="1">
      <alignment horizontal="center"/>
    </xf>
    <xf numFmtId="168" fontId="4" fillId="0" borderId="31" xfId="1" applyNumberFormat="1" applyFont="1" applyFill="1" applyBorder="1" applyAlignment="1"/>
    <xf numFmtId="165" fontId="4" fillId="0" borderId="33" xfId="0" applyNumberFormat="1" applyFont="1" applyBorder="1" applyAlignment="1">
      <alignment horizontal="right"/>
    </xf>
    <xf numFmtId="0" fontId="4" fillId="0" borderId="32" xfId="0" applyFont="1" applyBorder="1" applyAlignment="1">
      <alignment wrapText="1"/>
    </xf>
    <xf numFmtId="1" fontId="4" fillId="0" borderId="30" xfId="0" applyNumberFormat="1" applyFont="1" applyBorder="1" applyAlignment="1">
      <alignment horizontal="center"/>
    </xf>
    <xf numFmtId="1" fontId="4" fillId="0" borderId="7" xfId="0" applyNumberFormat="1" applyFont="1" applyBorder="1" applyAlignment="1">
      <alignment horizontal="center"/>
    </xf>
    <xf numFmtId="1" fontId="10" fillId="0" borderId="0" xfId="0" applyNumberFormat="1" applyFont="1" applyAlignment="1">
      <alignment horizontal="center"/>
    </xf>
    <xf numFmtId="1" fontId="2" fillId="0" borderId="0" xfId="0" applyNumberFormat="1" applyFont="1" applyAlignment="1">
      <alignment horizontal="centerContinuous" vertical="center"/>
    </xf>
    <xf numFmtId="1" fontId="3" fillId="0" borderId="0" xfId="0" applyNumberFormat="1" applyFont="1" applyAlignment="1">
      <alignment horizontal="centerContinuous" vertical="center"/>
    </xf>
    <xf numFmtId="1" fontId="2" fillId="2" borderId="26" xfId="0" applyNumberFormat="1" applyFont="1" applyFill="1" applyBorder="1" applyAlignment="1">
      <alignment horizontal="center" vertical="center" wrapText="1"/>
    </xf>
    <xf numFmtId="1" fontId="2" fillId="6" borderId="30" xfId="0" applyNumberFormat="1" applyFont="1" applyFill="1" applyBorder="1" applyAlignment="1">
      <alignment horizontal="center"/>
    </xf>
    <xf numFmtId="1" fontId="2" fillId="3" borderId="7" xfId="0" applyNumberFormat="1" applyFont="1" applyFill="1" applyBorder="1" applyAlignment="1">
      <alignment horizontal="center"/>
    </xf>
    <xf numFmtId="1" fontId="2" fillId="0" borderId="26" xfId="0" applyNumberFormat="1" applyFont="1" applyBorder="1" applyAlignment="1">
      <alignment horizontal="center" vertical="center"/>
    </xf>
    <xf numFmtId="1" fontId="2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center" vertical="center"/>
    </xf>
    <xf numFmtId="1" fontId="4" fillId="0" borderId="0" xfId="0" applyNumberFormat="1" applyFont="1" applyAlignment="1">
      <alignment horizontal="center"/>
    </xf>
    <xf numFmtId="1" fontId="2" fillId="0" borderId="0" xfId="1" applyNumberFormat="1" applyFont="1" applyFill="1" applyBorder="1" applyAlignment="1">
      <alignment horizontal="center" vertical="top"/>
    </xf>
    <xf numFmtId="1" fontId="4" fillId="0" borderId="0" xfId="1" applyNumberFormat="1" applyFont="1" applyFill="1" applyAlignment="1">
      <alignment horizontal="center"/>
    </xf>
    <xf numFmtId="16" fontId="0" fillId="0" borderId="0" xfId="0" applyNumberFormat="1"/>
    <xf numFmtId="0" fontId="13" fillId="0" borderId="0" xfId="0" applyFont="1"/>
    <xf numFmtId="0" fontId="14" fillId="0" borderId="0" xfId="0" applyFont="1"/>
    <xf numFmtId="165" fontId="13" fillId="0" borderId="0" xfId="0" applyNumberFormat="1" applyFont="1"/>
    <xf numFmtId="10" fontId="13" fillId="0" borderId="0" xfId="0" applyNumberFormat="1" applyFont="1"/>
    <xf numFmtId="0" fontId="13" fillId="0" borderId="0" xfId="0" applyFont="1" applyAlignment="1">
      <alignment horizontal="center"/>
    </xf>
    <xf numFmtId="165" fontId="14" fillId="0" borderId="0" xfId="0" applyNumberFormat="1" applyFont="1"/>
    <xf numFmtId="167" fontId="2" fillId="2" borderId="37" xfId="1" applyNumberFormat="1" applyFont="1" applyFill="1" applyBorder="1" applyAlignment="1">
      <alignment horizontal="center" vertical="center" wrapText="1"/>
    </xf>
    <xf numFmtId="0" fontId="2" fillId="2" borderId="35" xfId="0" applyFont="1" applyFill="1" applyBorder="1" applyAlignment="1">
      <alignment horizontal="center" vertical="center" wrapText="1"/>
    </xf>
    <xf numFmtId="0" fontId="2" fillId="2" borderId="36" xfId="0" applyFont="1" applyFill="1" applyBorder="1" applyAlignment="1">
      <alignment horizontal="center" vertical="center" wrapText="1"/>
    </xf>
    <xf numFmtId="1" fontId="2" fillId="2" borderId="37" xfId="0" applyNumberFormat="1" applyFont="1" applyFill="1" applyBorder="1" applyAlignment="1">
      <alignment horizontal="center" vertical="center" wrapText="1"/>
    </xf>
    <xf numFmtId="167" fontId="4" fillId="3" borderId="38" xfId="1" applyNumberFormat="1" applyFont="1" applyFill="1" applyBorder="1" applyAlignment="1">
      <alignment horizontal="right"/>
    </xf>
    <xf numFmtId="0" fontId="2" fillId="3" borderId="38" xfId="0" applyFont="1" applyFill="1" applyBorder="1" applyAlignment="1">
      <alignment horizontal="right"/>
    </xf>
    <xf numFmtId="0" fontId="4" fillId="3" borderId="38" xfId="0" applyFont="1" applyFill="1" applyBorder="1"/>
    <xf numFmtId="1" fontId="4" fillId="0" borderId="38" xfId="0" applyNumberFormat="1" applyFont="1" applyBorder="1" applyAlignment="1">
      <alignment horizontal="center"/>
    </xf>
    <xf numFmtId="0" fontId="4" fillId="3" borderId="38" xfId="0" applyFont="1" applyFill="1" applyBorder="1" applyAlignment="1">
      <alignment horizontal="center"/>
    </xf>
    <xf numFmtId="165" fontId="2" fillId="0" borderId="38" xfId="0" applyNumberFormat="1" applyFont="1" applyBorder="1" applyAlignment="1">
      <alignment horizontal="right"/>
    </xf>
    <xf numFmtId="165" fontId="2" fillId="6" borderId="33" xfId="0" applyNumberFormat="1" applyFont="1" applyFill="1" applyBorder="1" applyAlignment="1">
      <alignment horizontal="center"/>
    </xf>
    <xf numFmtId="0" fontId="1" fillId="0" borderId="0" xfId="4"/>
    <xf numFmtId="0" fontId="0" fillId="0" borderId="0" xfId="4" applyFont="1"/>
    <xf numFmtId="0" fontId="1" fillId="0" borderId="0" xfId="4" applyAlignment="1">
      <alignment wrapText="1"/>
    </xf>
    <xf numFmtId="0" fontId="0" fillId="0" borderId="1" xfId="4" applyFont="1" applyBorder="1" applyAlignment="1">
      <alignment horizontal="center"/>
    </xf>
    <xf numFmtId="0" fontId="1" fillId="0" borderId="1" xfId="4" applyBorder="1" applyAlignment="1">
      <alignment horizontal="center"/>
    </xf>
    <xf numFmtId="0" fontId="1" fillId="0" borderId="40" xfId="4" applyBorder="1" applyAlignment="1">
      <alignment wrapText="1"/>
    </xf>
    <xf numFmtId="0" fontId="1" fillId="0" borderId="38" xfId="4" applyBorder="1" applyAlignment="1">
      <alignment horizontal="center" wrapText="1"/>
    </xf>
    <xf numFmtId="0" fontId="1" fillId="0" borderId="39" xfId="4" applyBorder="1" applyAlignment="1">
      <alignment horizontal="center" wrapText="1"/>
    </xf>
    <xf numFmtId="0" fontId="0" fillId="2" borderId="1" xfId="4" applyFont="1" applyFill="1" applyBorder="1" applyAlignment="1">
      <alignment horizontal="center" wrapText="1"/>
    </xf>
    <xf numFmtId="0" fontId="12" fillId="2" borderId="1" xfId="4" applyFont="1" applyFill="1" applyBorder="1" applyAlignment="1">
      <alignment horizontal="center" wrapText="1"/>
    </xf>
    <xf numFmtId="0" fontId="12" fillId="0" borderId="1" xfId="4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4" fillId="0" borderId="1" xfId="5" applyFont="1" applyFill="1" applyBorder="1">
      <alignment horizontal="left"/>
    </xf>
    <xf numFmtId="0" fontId="13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1" fontId="13" fillId="0" borderId="1" xfId="0" applyNumberFormat="1" applyFont="1" applyBorder="1" applyAlignment="1">
      <alignment horizontal="center"/>
    </xf>
    <xf numFmtId="0" fontId="4" fillId="0" borderId="1" xfId="5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center" wrapText="1"/>
    </xf>
    <xf numFmtId="0" fontId="13" fillId="2" borderId="1" xfId="0" applyFont="1" applyFill="1" applyBorder="1" applyAlignment="1">
      <alignment horizontal="center" wrapText="1"/>
    </xf>
    <xf numFmtId="0" fontId="13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9" fontId="0" fillId="0" borderId="1" xfId="2" applyFont="1" applyBorder="1" applyAlignment="1">
      <alignment horizontal="center"/>
    </xf>
    <xf numFmtId="0" fontId="1" fillId="2" borderId="1" xfId="4" applyFill="1" applyBorder="1" applyAlignment="1">
      <alignment horizontal="center" wrapText="1"/>
    </xf>
    <xf numFmtId="0" fontId="14" fillId="2" borderId="1" xfId="0" applyFont="1" applyFill="1" applyBorder="1" applyAlignment="1">
      <alignment horizontal="center" wrapText="1"/>
    </xf>
    <xf numFmtId="0" fontId="14" fillId="2" borderId="1" xfId="0" applyFont="1" applyFill="1" applyBorder="1" applyAlignment="1">
      <alignment horizontal="center"/>
    </xf>
    <xf numFmtId="169" fontId="1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right"/>
    </xf>
    <xf numFmtId="0" fontId="4" fillId="0" borderId="1" xfId="0" applyFont="1" applyBorder="1" applyAlignment="1">
      <alignment wrapText="1" readingOrder="1"/>
    </xf>
    <xf numFmtId="3" fontId="4" fillId="0" borderId="1" xfId="0" applyNumberFormat="1" applyFont="1" applyBorder="1"/>
    <xf numFmtId="0" fontId="14" fillId="0" borderId="1" xfId="0" applyFont="1" applyBorder="1"/>
    <xf numFmtId="0" fontId="13" fillId="0" borderId="1" xfId="0" applyFont="1" applyBorder="1"/>
    <xf numFmtId="0" fontId="4" fillId="0" borderId="1" xfId="0" applyFont="1" applyBorder="1" applyAlignment="1">
      <alignment vertical="center"/>
    </xf>
    <xf numFmtId="165" fontId="13" fillId="0" borderId="1" xfId="0" applyNumberFormat="1" applyFont="1" applyBorder="1"/>
    <xf numFmtId="0" fontId="14" fillId="2" borderId="1" xfId="0" applyFont="1" applyFill="1" applyBorder="1"/>
    <xf numFmtId="0" fontId="13" fillId="2" borderId="1" xfId="0" applyFont="1" applyFill="1" applyBorder="1"/>
    <xf numFmtId="10" fontId="13" fillId="0" borderId="1" xfId="0" applyNumberFormat="1" applyFont="1" applyBorder="1"/>
    <xf numFmtId="0" fontId="14" fillId="0" borderId="1" xfId="0" applyFont="1" applyBorder="1" applyAlignment="1">
      <alignment horizontal="center"/>
    </xf>
    <xf numFmtId="165" fontId="14" fillId="0" borderId="1" xfId="0" applyNumberFormat="1" applyFont="1" applyBorder="1"/>
    <xf numFmtId="165" fontId="2" fillId="0" borderId="1" xfId="0" applyNumberFormat="1" applyFont="1" applyBorder="1" applyAlignment="1">
      <alignment vertical="center"/>
    </xf>
    <xf numFmtId="0" fontId="14" fillId="2" borderId="9" xfId="0" applyFont="1" applyFill="1" applyBorder="1"/>
    <xf numFmtId="1" fontId="13" fillId="0" borderId="1" xfId="0" applyNumberFormat="1" applyFont="1" applyBorder="1"/>
    <xf numFmtId="169" fontId="2" fillId="0" borderId="0" xfId="0" applyNumberFormat="1" applyFont="1" applyAlignment="1">
      <alignment horizontal="center" vertical="center"/>
    </xf>
    <xf numFmtId="169" fontId="3" fillId="0" borderId="0" xfId="0" applyNumberFormat="1" applyFont="1" applyAlignment="1">
      <alignment horizontal="center" vertical="center"/>
    </xf>
    <xf numFmtId="169" fontId="4" fillId="0" borderId="0" xfId="0" applyNumberFormat="1" applyFont="1"/>
    <xf numFmtId="169" fontId="2" fillId="5" borderId="1" xfId="0" applyNumberFormat="1" applyFont="1" applyFill="1" applyBorder="1" applyAlignment="1">
      <alignment horizontal="center" vertical="center" wrapText="1"/>
    </xf>
    <xf numFmtId="169" fontId="4" fillId="4" borderId="3" xfId="0" applyNumberFormat="1" applyFont="1" applyFill="1" applyBorder="1"/>
    <xf numFmtId="169" fontId="4" fillId="0" borderId="1" xfId="0" applyNumberFormat="1" applyFont="1" applyBorder="1" applyAlignment="1">
      <alignment horizontal="center"/>
    </xf>
    <xf numFmtId="169" fontId="0" fillId="0" borderId="0" xfId="0" applyNumberFormat="1"/>
    <xf numFmtId="1" fontId="2" fillId="0" borderId="0" xfId="0" applyNumberFormat="1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1" fontId="4" fillId="0" borderId="0" xfId="0" applyNumberFormat="1" applyFont="1"/>
    <xf numFmtId="1" fontId="2" fillId="5" borderId="1" xfId="0" applyNumberFormat="1" applyFont="1" applyFill="1" applyBorder="1" applyAlignment="1">
      <alignment horizontal="center" vertical="center" wrapText="1"/>
    </xf>
    <xf numFmtId="1" fontId="4" fillId="4" borderId="3" xfId="0" applyNumberFormat="1" applyFont="1" applyFill="1" applyBorder="1"/>
    <xf numFmtId="1" fontId="4" fillId="0" borderId="1" xfId="0" applyNumberFormat="1" applyFont="1" applyBorder="1" applyAlignment="1">
      <alignment horizontal="center"/>
    </xf>
    <xf numFmtId="0" fontId="2" fillId="5" borderId="2" xfId="0" applyFont="1" applyFill="1" applyBorder="1" applyAlignment="1">
      <alignment horizontal="center" vertical="center" wrapText="1"/>
    </xf>
    <xf numFmtId="165" fontId="4" fillId="0" borderId="2" xfId="0" applyNumberFormat="1" applyFont="1" applyBorder="1" applyAlignment="1">
      <alignment horizontal="center"/>
    </xf>
    <xf numFmtId="1" fontId="2" fillId="5" borderId="42" xfId="0" applyNumberFormat="1" applyFont="1" applyFill="1" applyBorder="1" applyAlignment="1">
      <alignment horizontal="center" vertical="center" wrapText="1"/>
    </xf>
    <xf numFmtId="0" fontId="2" fillId="5" borderId="43" xfId="0" applyFont="1" applyFill="1" applyBorder="1" applyAlignment="1">
      <alignment horizontal="center" vertical="center" wrapText="1"/>
    </xf>
    <xf numFmtId="1" fontId="4" fillId="4" borderId="11" xfId="0" applyNumberFormat="1" applyFont="1" applyFill="1" applyBorder="1"/>
    <xf numFmtId="0" fontId="4" fillId="4" borderId="12" xfId="0" applyFont="1" applyFill="1" applyBorder="1"/>
    <xf numFmtId="165" fontId="4" fillId="0" borderId="8" xfId="0" applyNumberFormat="1" applyFont="1" applyBorder="1" applyAlignment="1">
      <alignment horizontal="center"/>
    </xf>
    <xf numFmtId="1" fontId="2" fillId="0" borderId="28" xfId="0" applyNumberFormat="1" applyFont="1" applyBorder="1" applyAlignment="1">
      <alignment horizontal="center"/>
    </xf>
    <xf numFmtId="165" fontId="2" fillId="0" borderId="29" xfId="0" applyNumberFormat="1" applyFont="1" applyBorder="1" applyAlignment="1">
      <alignment horizontal="center"/>
    </xf>
    <xf numFmtId="165" fontId="2" fillId="0" borderId="28" xfId="0" applyNumberFormat="1" applyFont="1" applyBorder="1" applyAlignment="1">
      <alignment horizontal="center"/>
    </xf>
    <xf numFmtId="0" fontId="2" fillId="0" borderId="9" xfId="0" applyFont="1" applyBorder="1"/>
    <xf numFmtId="165" fontId="2" fillId="0" borderId="9" xfId="0" applyNumberFormat="1" applyFont="1" applyBorder="1" applyAlignment="1">
      <alignment horizontal="center"/>
    </xf>
    <xf numFmtId="1" fontId="2" fillId="0" borderId="9" xfId="0" applyNumberFormat="1" applyFont="1" applyBorder="1" applyAlignment="1">
      <alignment horizontal="center"/>
    </xf>
    <xf numFmtId="169" fontId="2" fillId="0" borderId="9" xfId="0" applyNumberFormat="1" applyFont="1" applyBorder="1" applyAlignment="1">
      <alignment horizontal="center"/>
    </xf>
    <xf numFmtId="165" fontId="2" fillId="0" borderId="23" xfId="0" applyNumberFormat="1" applyFont="1" applyBorder="1" applyAlignment="1">
      <alignment horizontal="center"/>
    </xf>
    <xf numFmtId="0" fontId="2" fillId="0" borderId="26" xfId="0" applyFont="1" applyBorder="1"/>
    <xf numFmtId="165" fontId="2" fillId="0" borderId="21" xfId="0" applyNumberFormat="1" applyFont="1" applyBorder="1" applyAlignment="1">
      <alignment horizontal="center"/>
    </xf>
    <xf numFmtId="1" fontId="2" fillId="0" borderId="21" xfId="0" applyNumberFormat="1" applyFont="1" applyBorder="1" applyAlignment="1">
      <alignment horizontal="center"/>
    </xf>
    <xf numFmtId="169" fontId="2" fillId="0" borderId="21" xfId="0" applyNumberFormat="1" applyFont="1" applyBorder="1" applyAlignment="1">
      <alignment horizontal="center"/>
    </xf>
    <xf numFmtId="165" fontId="2" fillId="0" borderId="22" xfId="0" applyNumberFormat="1" applyFont="1" applyBorder="1" applyAlignment="1">
      <alignment horizontal="center"/>
    </xf>
    <xf numFmtId="165" fontId="2" fillId="0" borderId="0" xfId="0" applyNumberFormat="1" applyFont="1" applyAlignment="1">
      <alignment horizontal="center"/>
    </xf>
    <xf numFmtId="169" fontId="2" fillId="0" borderId="0" xfId="0" applyNumberFormat="1" applyFont="1" applyAlignment="1">
      <alignment horizontal="center"/>
    </xf>
    <xf numFmtId="169" fontId="13" fillId="4" borderId="1" xfId="0" applyNumberFormat="1" applyFont="1" applyFill="1" applyBorder="1" applyAlignment="1">
      <alignment horizontal="center"/>
    </xf>
    <xf numFmtId="0" fontId="13" fillId="4" borderId="1" xfId="0" applyFont="1" applyFill="1" applyBorder="1" applyAlignment="1">
      <alignment horizontal="center"/>
    </xf>
    <xf numFmtId="1" fontId="13" fillId="4" borderId="1" xfId="0" applyNumberFormat="1" applyFont="1" applyFill="1" applyBorder="1" applyAlignment="1">
      <alignment horizontal="center"/>
    </xf>
    <xf numFmtId="165" fontId="13" fillId="4" borderId="1" xfId="0" applyNumberFormat="1" applyFont="1" applyFill="1" applyBorder="1" applyAlignment="1">
      <alignment horizontal="center"/>
    </xf>
    <xf numFmtId="170" fontId="4" fillId="0" borderId="1" xfId="0" applyNumberFormat="1" applyFont="1" applyBorder="1"/>
    <xf numFmtId="167" fontId="4" fillId="0" borderId="1" xfId="1" applyNumberFormat="1" applyFont="1" applyFill="1" applyBorder="1" applyAlignment="1"/>
    <xf numFmtId="171" fontId="0" fillId="0" borderId="0" xfId="1" applyNumberFormat="1" applyFont="1"/>
    <xf numFmtId="166" fontId="13" fillId="0" borderId="0" xfId="0" applyNumberFormat="1" applyFont="1"/>
    <xf numFmtId="168" fontId="4" fillId="0" borderId="32" xfId="1" applyNumberFormat="1" applyFont="1" applyFill="1" applyBorder="1" applyAlignment="1"/>
    <xf numFmtId="167" fontId="4" fillId="3" borderId="30" xfId="1" applyNumberFormat="1" applyFont="1" applyFill="1" applyBorder="1" applyAlignment="1">
      <alignment horizontal="right"/>
    </xf>
    <xf numFmtId="0" fontId="4" fillId="3" borderId="33" xfId="0" applyFont="1" applyFill="1" applyBorder="1"/>
    <xf numFmtId="0" fontId="4" fillId="3" borderId="30" xfId="0" applyFont="1" applyFill="1" applyBorder="1"/>
    <xf numFmtId="0" fontId="4" fillId="3" borderId="31" xfId="0" applyFont="1" applyFill="1" applyBorder="1"/>
    <xf numFmtId="2" fontId="4" fillId="3" borderId="30" xfId="0" applyNumberFormat="1" applyFont="1" applyFill="1" applyBorder="1" applyAlignment="1">
      <alignment horizontal="center"/>
    </xf>
    <xf numFmtId="0" fontId="4" fillId="3" borderId="31" xfId="0" applyFont="1" applyFill="1" applyBorder="1" applyAlignment="1">
      <alignment horizontal="center"/>
    </xf>
    <xf numFmtId="0" fontId="4" fillId="3" borderId="33" xfId="0" applyFont="1" applyFill="1" applyBorder="1" applyAlignment="1">
      <alignment horizontal="center"/>
    </xf>
    <xf numFmtId="166" fontId="4" fillId="0" borderId="8" xfId="0" applyNumberFormat="1" applyFont="1" applyBorder="1" applyAlignment="1">
      <alignment horizontal="right"/>
    </xf>
    <xf numFmtId="164" fontId="4" fillId="0" borderId="31" xfId="1" applyNumberFormat="1" applyFont="1" applyFill="1" applyBorder="1" applyAlignment="1"/>
    <xf numFmtId="2" fontId="4" fillId="0" borderId="31" xfId="0" applyNumberFormat="1" applyFont="1" applyBorder="1"/>
    <xf numFmtId="1" fontId="12" fillId="0" borderId="1" xfId="4" applyNumberFormat="1" applyFont="1" applyBorder="1" applyAlignment="1">
      <alignment horizontal="center"/>
    </xf>
    <xf numFmtId="169" fontId="4" fillId="0" borderId="30" xfId="0" applyNumberFormat="1" applyFont="1" applyBorder="1" applyAlignment="1">
      <alignment horizontal="center"/>
    </xf>
    <xf numFmtId="9" fontId="13" fillId="0" borderId="0" xfId="2" applyFont="1"/>
    <xf numFmtId="0" fontId="4" fillId="0" borderId="4" xfId="0" applyFont="1" applyBorder="1"/>
    <xf numFmtId="0" fontId="4" fillId="0" borderId="3" xfId="0" applyFont="1" applyBorder="1"/>
    <xf numFmtId="0" fontId="0" fillId="2" borderId="9" xfId="4" applyFont="1" applyFill="1" applyBorder="1" applyAlignment="1">
      <alignment horizontal="center" wrapText="1"/>
    </xf>
    <xf numFmtId="0" fontId="0" fillId="2" borderId="31" xfId="4" applyFont="1" applyFill="1" applyBorder="1" applyAlignment="1">
      <alignment horizontal="center" wrapText="1"/>
    </xf>
    <xf numFmtId="0" fontId="0" fillId="0" borderId="1" xfId="4" quotePrefix="1" applyFont="1" applyBorder="1" applyAlignment="1">
      <alignment horizontal="center"/>
    </xf>
    <xf numFmtId="0" fontId="2" fillId="2" borderId="46" xfId="0" applyFont="1" applyFill="1" applyBorder="1" applyAlignment="1">
      <alignment horizontal="center" vertical="center" wrapText="1"/>
    </xf>
    <xf numFmtId="0" fontId="9" fillId="6" borderId="39" xfId="0" applyFont="1" applyFill="1" applyBorder="1"/>
    <xf numFmtId="0" fontId="2" fillId="3" borderId="4" xfId="0" applyFont="1" applyFill="1" applyBorder="1" applyAlignment="1">
      <alignment horizontal="right"/>
    </xf>
    <xf numFmtId="0" fontId="4" fillId="3" borderId="4" xfId="0" applyFont="1" applyFill="1" applyBorder="1"/>
    <xf numFmtId="0" fontId="4" fillId="3" borderId="39" xfId="0" applyFont="1" applyFill="1" applyBorder="1"/>
    <xf numFmtId="0" fontId="2" fillId="3" borderId="44" xfId="0" applyFont="1" applyFill="1" applyBorder="1" applyAlignment="1">
      <alignment horizontal="right"/>
    </xf>
    <xf numFmtId="0" fontId="2" fillId="0" borderId="46" xfId="0" applyFont="1" applyBorder="1" applyAlignment="1">
      <alignment horizontal="left" vertical="center"/>
    </xf>
    <xf numFmtId="0" fontId="2" fillId="0" borderId="4" xfId="0" applyFont="1" applyBorder="1"/>
    <xf numFmtId="172" fontId="1" fillId="0" borderId="0" xfId="4" applyNumberFormat="1"/>
    <xf numFmtId="3" fontId="2" fillId="0" borderId="0" xfId="0" applyNumberFormat="1" applyFont="1" applyAlignment="1">
      <alignment horizontal="centerContinuous" vertical="center"/>
    </xf>
    <xf numFmtId="3" fontId="3" fillId="0" borderId="0" xfId="0" applyNumberFormat="1" applyFont="1" applyAlignment="1">
      <alignment horizontal="centerContinuous" vertical="center"/>
    </xf>
    <xf numFmtId="3" fontId="2" fillId="2" borderId="26" xfId="0" applyNumberFormat="1" applyFont="1" applyFill="1" applyBorder="1" applyAlignment="1">
      <alignment horizontal="center" vertical="center" wrapText="1"/>
    </xf>
    <xf numFmtId="3" fontId="2" fillId="6" borderId="30" xfId="0" applyNumberFormat="1" applyFont="1" applyFill="1" applyBorder="1" applyAlignment="1">
      <alignment horizontal="center"/>
    </xf>
    <xf numFmtId="3" fontId="4" fillId="0" borderId="7" xfId="0" applyNumberFormat="1" applyFont="1" applyBorder="1" applyAlignment="1">
      <alignment horizontal="center"/>
    </xf>
    <xf numFmtId="3" fontId="2" fillId="0" borderId="7" xfId="0" applyNumberFormat="1" applyFont="1" applyBorder="1" applyAlignment="1">
      <alignment horizontal="center"/>
    </xf>
    <xf numFmtId="3" fontId="2" fillId="3" borderId="7" xfId="0" applyNumberFormat="1" applyFont="1" applyFill="1" applyBorder="1" applyAlignment="1">
      <alignment horizontal="center"/>
    </xf>
    <xf numFmtId="3" fontId="2" fillId="0" borderId="26" xfId="0" applyNumberFormat="1" applyFont="1" applyBorder="1" applyAlignment="1">
      <alignment horizontal="center" vertical="center"/>
    </xf>
    <xf numFmtId="3" fontId="2" fillId="0" borderId="0" xfId="0" applyNumberFormat="1" applyFont="1" applyAlignment="1">
      <alignment horizontal="center"/>
    </xf>
    <xf numFmtId="3" fontId="4" fillId="0" borderId="0" xfId="0" applyNumberFormat="1" applyFont="1" applyAlignment="1">
      <alignment horizontal="center" vertical="center"/>
    </xf>
    <xf numFmtId="3" fontId="4" fillId="0" borderId="0" xfId="0" applyNumberFormat="1" applyFont="1" applyAlignment="1">
      <alignment horizontal="center"/>
    </xf>
    <xf numFmtId="3" fontId="2" fillId="0" borderId="0" xfId="1" applyNumberFormat="1" applyFont="1" applyFill="1" applyBorder="1" applyAlignment="1">
      <alignment horizontal="center" vertical="top"/>
    </xf>
    <xf numFmtId="3" fontId="4" fillId="0" borderId="0" xfId="1" applyNumberFormat="1" applyFont="1" applyFill="1" applyAlignment="1">
      <alignment horizontal="center"/>
    </xf>
    <xf numFmtId="3" fontId="10" fillId="0" borderId="0" xfId="0" applyNumberFormat="1" applyFont="1" applyAlignment="1">
      <alignment horizontal="center"/>
    </xf>
    <xf numFmtId="0" fontId="0" fillId="2" borderId="35" xfId="4" applyFont="1" applyFill="1" applyBorder="1" applyAlignment="1">
      <alignment horizontal="center" wrapText="1"/>
    </xf>
    <xf numFmtId="165" fontId="4" fillId="0" borderId="3" xfId="0" applyNumberFormat="1" applyFont="1" applyBorder="1" applyAlignment="1">
      <alignment horizontal="center"/>
    </xf>
    <xf numFmtId="1" fontId="4" fillId="0" borderId="3" xfId="0" applyNumberFormat="1" applyFont="1" applyBorder="1" applyAlignment="1">
      <alignment horizontal="center"/>
    </xf>
    <xf numFmtId="169" fontId="4" fillId="0" borderId="3" xfId="0" applyNumberFormat="1" applyFont="1" applyBorder="1" applyAlignment="1">
      <alignment horizontal="center"/>
    </xf>
    <xf numFmtId="1" fontId="4" fillId="0" borderId="11" xfId="0" applyNumberFormat="1" applyFont="1" applyBorder="1" applyAlignment="1">
      <alignment horizontal="center"/>
    </xf>
    <xf numFmtId="165" fontId="4" fillId="0" borderId="12" xfId="0" applyNumberFormat="1" applyFont="1" applyBorder="1" applyAlignment="1">
      <alignment horizontal="center"/>
    </xf>
    <xf numFmtId="0" fontId="4" fillId="0" borderId="39" xfId="0" applyFont="1" applyBorder="1"/>
    <xf numFmtId="0" fontId="2" fillId="2" borderId="40" xfId="0" applyFont="1" applyFill="1" applyBorder="1" applyAlignment="1">
      <alignment horizontal="center" vertical="center" wrapText="1"/>
    </xf>
    <xf numFmtId="0" fontId="2" fillId="4" borderId="3" xfId="0" applyFont="1" applyFill="1" applyBorder="1"/>
    <xf numFmtId="0" fontId="2" fillId="0" borderId="46" xfId="0" applyFont="1" applyBorder="1"/>
    <xf numFmtId="2" fontId="1" fillId="0" borderId="1" xfId="4" applyNumberFormat="1" applyBorder="1" applyAlignment="1">
      <alignment horizontal="center"/>
    </xf>
    <xf numFmtId="172" fontId="1" fillId="9" borderId="0" xfId="4" applyNumberFormat="1" applyFill="1"/>
    <xf numFmtId="0" fontId="1" fillId="0" borderId="0" xfId="4" applyAlignment="1">
      <alignment horizontal="center"/>
    </xf>
    <xf numFmtId="2" fontId="0" fillId="0" borderId="1" xfId="4" applyNumberFormat="1" applyFont="1" applyBorder="1" applyAlignment="1">
      <alignment horizontal="center"/>
    </xf>
    <xf numFmtId="169" fontId="13" fillId="0" borderId="1" xfId="0" applyNumberFormat="1" applyFont="1" applyBorder="1" applyAlignment="1">
      <alignment horizontal="center"/>
    </xf>
    <xf numFmtId="1" fontId="4" fillId="0" borderId="31" xfId="0" applyNumberFormat="1" applyFont="1" applyBorder="1"/>
    <xf numFmtId="169" fontId="13" fillId="0" borderId="0" xfId="0" applyNumberFormat="1" applyFont="1"/>
    <xf numFmtId="166" fontId="13" fillId="0" borderId="1" xfId="0" applyNumberFormat="1" applyFont="1" applyBorder="1" applyAlignment="1">
      <alignment horizontal="center"/>
    </xf>
    <xf numFmtId="0" fontId="0" fillId="2" borderId="1" xfId="4" quotePrefix="1" applyFont="1" applyFill="1" applyBorder="1" applyAlignment="1">
      <alignment horizontal="center" wrapText="1"/>
    </xf>
    <xf numFmtId="2" fontId="0" fillId="0" borderId="0" xfId="0" applyNumberFormat="1"/>
    <xf numFmtId="0" fontId="2" fillId="2" borderId="20" xfId="0" applyFont="1" applyFill="1" applyBorder="1" applyAlignment="1">
      <alignment horizontal="center" vertical="center" wrapText="1"/>
    </xf>
    <xf numFmtId="0" fontId="2" fillId="6" borderId="38" xfId="0" applyFont="1" applyFill="1" applyBorder="1"/>
    <xf numFmtId="0" fontId="4" fillId="0" borderId="38" xfId="0" applyFont="1" applyBorder="1"/>
    <xf numFmtId="0" fontId="2" fillId="0" borderId="3" xfId="0" applyFont="1" applyBorder="1" applyAlignment="1">
      <alignment horizontal="right"/>
    </xf>
    <xf numFmtId="0" fontId="2" fillId="0" borderId="20" xfId="0" applyFont="1" applyBorder="1" applyAlignment="1">
      <alignment horizontal="left" vertical="center"/>
    </xf>
    <xf numFmtId="0" fontId="0" fillId="0" borderId="47" xfId="0" applyBorder="1"/>
    <xf numFmtId="166" fontId="4" fillId="0" borderId="31" xfId="0" applyNumberFormat="1" applyFont="1" applyBorder="1" applyAlignment="1">
      <alignment horizontal="right"/>
    </xf>
    <xf numFmtId="0" fontId="0" fillId="0" borderId="0" xfId="0" quotePrefix="1"/>
    <xf numFmtId="0" fontId="0" fillId="2" borderId="9" xfId="4" applyFont="1" applyFill="1" applyBorder="1" applyAlignment="1">
      <alignment wrapText="1"/>
    </xf>
    <xf numFmtId="2" fontId="12" fillId="0" borderId="1" xfId="4" applyNumberFormat="1" applyFont="1" applyBorder="1" applyAlignment="1">
      <alignment horizontal="center"/>
    </xf>
    <xf numFmtId="0" fontId="0" fillId="2" borderId="9" xfId="4" applyFont="1" applyFill="1" applyBorder="1" applyAlignment="1">
      <alignment horizontal="center" vertical="center" wrapText="1"/>
    </xf>
    <xf numFmtId="0" fontId="0" fillId="2" borderId="1" xfId="4" applyFont="1" applyFill="1" applyBorder="1" applyAlignment="1">
      <alignment horizontal="center" vertical="center" wrapText="1"/>
    </xf>
    <xf numFmtId="0" fontId="0" fillId="2" borderId="31" xfId="4" applyFont="1" applyFill="1" applyBorder="1" applyAlignment="1">
      <alignment horizontal="center" vertical="center" wrapText="1"/>
    </xf>
    <xf numFmtId="0" fontId="0" fillId="2" borderId="35" xfId="4" applyFont="1" applyFill="1" applyBorder="1" applyAlignment="1">
      <alignment horizontal="center" vertical="center" wrapText="1"/>
    </xf>
    <xf numFmtId="0" fontId="1" fillId="0" borderId="0" xfId="4" applyAlignment="1">
      <alignment vertical="center" wrapText="1"/>
    </xf>
    <xf numFmtId="1" fontId="1" fillId="0" borderId="1" xfId="4" applyNumberFormat="1" applyBorder="1" applyAlignment="1">
      <alignment horizontal="center"/>
    </xf>
    <xf numFmtId="0" fontId="0" fillId="0" borderId="0" xfId="4" applyFont="1" applyAlignment="1">
      <alignment horizontal="center"/>
    </xf>
    <xf numFmtId="2" fontId="12" fillId="0" borderId="0" xfId="4" applyNumberFormat="1" applyFont="1" applyAlignment="1">
      <alignment horizontal="center"/>
    </xf>
    <xf numFmtId="2" fontId="0" fillId="0" borderId="0" xfId="4" applyNumberFormat="1" applyFont="1" applyAlignment="1">
      <alignment horizontal="center"/>
    </xf>
    <xf numFmtId="1" fontId="1" fillId="0" borderId="0" xfId="4" applyNumberFormat="1" applyAlignment="1">
      <alignment horizontal="center"/>
    </xf>
    <xf numFmtId="165" fontId="4" fillId="0" borderId="4" xfId="0" applyNumberFormat="1" applyFont="1" applyBorder="1" applyAlignment="1">
      <alignment horizontal="right"/>
    </xf>
    <xf numFmtId="168" fontId="4" fillId="0" borderId="3" xfId="1" applyNumberFormat="1" applyFont="1" applyFill="1" applyBorder="1" applyAlignment="1">
      <alignment horizontal="center"/>
    </xf>
    <xf numFmtId="1" fontId="4" fillId="0" borderId="1" xfId="0" applyNumberFormat="1" applyFont="1" applyBorder="1"/>
    <xf numFmtId="9" fontId="0" fillId="0" borderId="0" xfId="2" applyFont="1" applyAlignment="1">
      <alignment horizontal="center"/>
    </xf>
    <xf numFmtId="170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 wrapText="1"/>
    </xf>
    <xf numFmtId="3" fontId="4" fillId="0" borderId="30" xfId="0" applyNumberFormat="1" applyFont="1" applyBorder="1" applyAlignment="1">
      <alignment horizontal="center"/>
    </xf>
    <xf numFmtId="1" fontId="2" fillId="2" borderId="20" xfId="0" applyNumberFormat="1" applyFont="1" applyFill="1" applyBorder="1" applyAlignment="1">
      <alignment horizontal="center" vertical="center" wrapText="1"/>
    </xf>
    <xf numFmtId="1" fontId="2" fillId="6" borderId="38" xfId="0" applyNumberFormat="1" applyFont="1" applyFill="1" applyBorder="1" applyAlignment="1">
      <alignment horizontal="center"/>
    </xf>
    <xf numFmtId="1" fontId="2" fillId="3" borderId="3" xfId="0" applyNumberFormat="1" applyFont="1" applyFill="1" applyBorder="1" applyAlignment="1">
      <alignment horizontal="center"/>
    </xf>
    <xf numFmtId="1" fontId="4" fillId="3" borderId="3" xfId="0" applyNumberFormat="1" applyFont="1" applyFill="1" applyBorder="1" applyAlignment="1">
      <alignment horizontal="center"/>
    </xf>
    <xf numFmtId="1" fontId="4" fillId="3" borderId="38" xfId="0" applyNumberFormat="1" applyFont="1" applyFill="1" applyBorder="1" applyAlignment="1">
      <alignment horizontal="center"/>
    </xf>
    <xf numFmtId="1" fontId="2" fillId="3" borderId="57" xfId="0" applyNumberFormat="1" applyFont="1" applyFill="1" applyBorder="1" applyAlignment="1">
      <alignment horizontal="center"/>
    </xf>
    <xf numFmtId="1" fontId="2" fillId="0" borderId="20" xfId="0" applyNumberFormat="1" applyFont="1" applyBorder="1" applyAlignment="1">
      <alignment horizontal="center" vertical="center"/>
    </xf>
    <xf numFmtId="0" fontId="2" fillId="6" borderId="38" xfId="0" applyFont="1" applyFill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5" applyFont="1" applyFill="1" applyBorder="1" applyAlignment="1">
      <alignment horizontal="center"/>
    </xf>
    <xf numFmtId="0" fontId="4" fillId="0" borderId="4" xfId="5" applyFont="1" applyFill="1" applyBorder="1" applyAlignment="1">
      <alignment horizontal="center" wrapText="1"/>
    </xf>
    <xf numFmtId="0" fontId="2" fillId="0" borderId="3" xfId="0" applyFont="1" applyBorder="1" applyAlignment="1">
      <alignment horizontal="center"/>
    </xf>
    <xf numFmtId="0" fontId="2" fillId="0" borderId="20" xfId="0" applyFont="1" applyBorder="1" applyAlignment="1">
      <alignment horizontal="center" vertical="center"/>
    </xf>
    <xf numFmtId="3" fontId="2" fillId="2" borderId="21" xfId="1" applyNumberFormat="1" applyFont="1" applyFill="1" applyBorder="1" applyAlignment="1">
      <alignment horizontal="center" vertical="center" wrapText="1"/>
    </xf>
    <xf numFmtId="3" fontId="12" fillId="0" borderId="0" xfId="0" applyNumberFormat="1" applyFont="1"/>
    <xf numFmtId="0" fontId="12" fillId="0" borderId="58" xfId="0" applyFont="1" applyBorder="1"/>
    <xf numFmtId="3" fontId="12" fillId="0" borderId="58" xfId="0" applyNumberFormat="1" applyFont="1" applyBorder="1"/>
    <xf numFmtId="0" fontId="4" fillId="0" borderId="38" xfId="0" applyFont="1" applyBorder="1" applyAlignment="1">
      <alignment horizontal="center"/>
    </xf>
    <xf numFmtId="0" fontId="4" fillId="0" borderId="32" xfId="0" applyFont="1" applyBorder="1" applyAlignment="1">
      <alignment horizontal="center"/>
    </xf>
    <xf numFmtId="3" fontId="2" fillId="0" borderId="0" xfId="0" applyNumberFormat="1" applyFont="1" applyAlignment="1">
      <alignment horizontal="left"/>
    </xf>
    <xf numFmtId="3" fontId="2" fillId="2" borderId="21" xfId="0" applyNumberFormat="1" applyFont="1" applyFill="1" applyBorder="1" applyAlignment="1">
      <alignment horizontal="center" vertical="center" wrapText="1"/>
    </xf>
    <xf numFmtId="3" fontId="9" fillId="6" borderId="39" xfId="0" applyNumberFormat="1" applyFont="1" applyFill="1" applyBorder="1"/>
    <xf numFmtId="3" fontId="4" fillId="0" borderId="1" xfId="0" applyNumberFormat="1" applyFont="1" applyBorder="1" applyAlignment="1">
      <alignment horizontal="right"/>
    </xf>
    <xf numFmtId="3" fontId="4" fillId="0" borderId="39" xfId="0" applyNumberFormat="1" applyFont="1" applyBorder="1"/>
    <xf numFmtId="3" fontId="4" fillId="0" borderId="4" xfId="0" applyNumberFormat="1" applyFont="1" applyBorder="1"/>
    <xf numFmtId="3" fontId="2" fillId="3" borderId="4" xfId="0" applyNumberFormat="1" applyFont="1" applyFill="1" applyBorder="1" applyAlignment="1">
      <alignment horizontal="right"/>
    </xf>
    <xf numFmtId="3" fontId="2" fillId="0" borderId="46" xfId="0" applyNumberFormat="1" applyFont="1" applyBorder="1" applyAlignment="1">
      <alignment horizontal="left" vertical="center"/>
    </xf>
    <xf numFmtId="3" fontId="4" fillId="0" borderId="0" xfId="0" applyNumberFormat="1" applyFont="1"/>
    <xf numFmtId="3" fontId="4" fillId="0" borderId="0" xfId="0" applyNumberFormat="1" applyFont="1" applyAlignment="1">
      <alignment horizontal="left" vertical="center"/>
    </xf>
    <xf numFmtId="3" fontId="2" fillId="0" borderId="0" xfId="1" applyNumberFormat="1" applyFont="1" applyFill="1" applyBorder="1" applyAlignment="1">
      <alignment vertical="top"/>
    </xf>
    <xf numFmtId="3" fontId="10" fillId="0" borderId="0" xfId="0" applyNumberFormat="1" applyFont="1"/>
    <xf numFmtId="0" fontId="9" fillId="6" borderId="39" xfId="0" applyFont="1" applyFill="1" applyBorder="1" applyAlignment="1">
      <alignment horizontal="center"/>
    </xf>
    <xf numFmtId="0" fontId="4" fillId="0" borderId="39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0" borderId="46" xfId="0" applyFont="1" applyBorder="1" applyAlignment="1">
      <alignment horizontal="center" vertical="center"/>
    </xf>
    <xf numFmtId="0" fontId="2" fillId="3" borderId="38" xfId="0" applyFont="1" applyFill="1" applyBorder="1" applyAlignment="1">
      <alignment horizontal="center"/>
    </xf>
    <xf numFmtId="0" fontId="2" fillId="2" borderId="24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wrapText="1" readingOrder="1"/>
    </xf>
    <xf numFmtId="0" fontId="2" fillId="6" borderId="3" xfId="0" applyFont="1" applyFill="1" applyBorder="1" applyAlignment="1">
      <alignment wrapText="1" readingOrder="1"/>
    </xf>
    <xf numFmtId="165" fontId="2" fillId="0" borderId="3" xfId="0" applyNumberFormat="1" applyFont="1" applyBorder="1" applyAlignment="1">
      <alignment horizontal="right"/>
    </xf>
    <xf numFmtId="0" fontId="4" fillId="0" borderId="57" xfId="0" applyFont="1" applyBorder="1"/>
    <xf numFmtId="165" fontId="2" fillId="0" borderId="57" xfId="0" applyNumberFormat="1" applyFont="1" applyBorder="1" applyAlignment="1">
      <alignment horizontal="right"/>
    </xf>
    <xf numFmtId="0" fontId="2" fillId="0" borderId="20" xfId="0" applyFont="1" applyBorder="1" applyAlignment="1">
      <alignment vertical="center"/>
    </xf>
    <xf numFmtId="0" fontId="0" fillId="0" borderId="0" xfId="0" applyAlignment="1">
      <alignment horizontal="right" wrapText="1"/>
    </xf>
    <xf numFmtId="0" fontId="29" fillId="0" borderId="0" xfId="0" applyFont="1" applyAlignment="1">
      <alignment horizontal="left" vertical="center"/>
    </xf>
    <xf numFmtId="2" fontId="13" fillId="0" borderId="0" xfId="0" applyNumberFormat="1" applyFont="1"/>
    <xf numFmtId="3" fontId="0" fillId="0" borderId="0" xfId="0" applyNumberFormat="1" applyAlignment="1">
      <alignment horizontal="center"/>
    </xf>
    <xf numFmtId="3" fontId="0" fillId="0" borderId="0" xfId="0" applyNumberFormat="1" applyAlignment="1">
      <alignment horizontal="left"/>
    </xf>
    <xf numFmtId="0" fontId="0" fillId="0" borderId="49" xfId="0" applyBorder="1"/>
    <xf numFmtId="3" fontId="0" fillId="0" borderId="49" xfId="0" applyNumberFormat="1" applyBorder="1"/>
    <xf numFmtId="3" fontId="0" fillId="0" borderId="49" xfId="0" applyNumberFormat="1" applyBorder="1" applyAlignment="1">
      <alignment horizontal="center"/>
    </xf>
    <xf numFmtId="3" fontId="0" fillId="0" borderId="49" xfId="0" applyNumberFormat="1" applyBorder="1" applyAlignment="1">
      <alignment horizontal="left"/>
    </xf>
    <xf numFmtId="3" fontId="12" fillId="0" borderId="51" xfId="0" applyNumberFormat="1" applyFont="1" applyBorder="1"/>
    <xf numFmtId="3" fontId="0" fillId="0" borderId="52" xfId="0" applyNumberFormat="1" applyBorder="1"/>
    <xf numFmtId="3" fontId="0" fillId="0" borderId="52" xfId="0" applyNumberFormat="1" applyBorder="1" applyAlignment="1">
      <alignment horizontal="center"/>
    </xf>
    <xf numFmtId="3" fontId="0" fillId="0" borderId="52" xfId="0" applyNumberFormat="1" applyBorder="1" applyAlignment="1">
      <alignment horizontal="left"/>
    </xf>
    <xf numFmtId="3" fontId="12" fillId="0" borderId="54" xfId="0" applyNumberFormat="1" applyFont="1" applyBorder="1"/>
    <xf numFmtId="0" fontId="12" fillId="0" borderId="50" xfId="0" applyFont="1" applyBorder="1" applyAlignment="1">
      <alignment wrapText="1"/>
    </xf>
    <xf numFmtId="3" fontId="12" fillId="0" borderId="50" xfId="0" applyNumberFormat="1" applyFont="1" applyBorder="1" applyAlignment="1">
      <alignment horizontal="right" wrapText="1"/>
    </xf>
    <xf numFmtId="3" fontId="12" fillId="0" borderId="50" xfId="0" applyNumberFormat="1" applyFont="1" applyBorder="1" applyAlignment="1">
      <alignment horizontal="center" wrapText="1"/>
    </xf>
    <xf numFmtId="3" fontId="12" fillId="0" borderId="50" xfId="0" applyNumberFormat="1" applyFont="1" applyBorder="1" applyAlignment="1">
      <alignment horizontal="left" wrapText="1"/>
    </xf>
    <xf numFmtId="0" fontId="12" fillId="0" borderId="50" xfId="0" applyFont="1" applyBorder="1" applyAlignment="1">
      <alignment horizontal="right" wrapText="1"/>
    </xf>
    <xf numFmtId="0" fontId="12" fillId="0" borderId="59" xfId="0" applyFont="1" applyBorder="1" applyAlignment="1">
      <alignment horizontal="right" wrapText="1"/>
    </xf>
    <xf numFmtId="0" fontId="30" fillId="0" borderId="0" xfId="0" applyFont="1"/>
    <xf numFmtId="3" fontId="12" fillId="0" borderId="0" xfId="0" applyNumberFormat="1" applyFont="1" applyAlignment="1">
      <alignment horizontal="center"/>
    </xf>
    <xf numFmtId="3" fontId="12" fillId="0" borderId="0" xfId="0" applyNumberFormat="1" applyFont="1" applyAlignment="1">
      <alignment horizontal="left"/>
    </xf>
    <xf numFmtId="3" fontId="12" fillId="0" borderId="49" xfId="0" applyNumberFormat="1" applyFont="1" applyBorder="1"/>
    <xf numFmtId="0" fontId="30" fillId="0" borderId="60" xfId="0" applyFont="1" applyBorder="1"/>
    <xf numFmtId="0" fontId="30" fillId="0" borderId="61" xfId="0" applyFont="1" applyBorder="1"/>
    <xf numFmtId="0" fontId="30" fillId="0" borderId="62" xfId="0" applyFont="1" applyBorder="1"/>
    <xf numFmtId="0" fontId="12" fillId="0" borderId="63" xfId="0" applyFont="1" applyBorder="1"/>
    <xf numFmtId="0" fontId="12" fillId="0" borderId="64" xfId="0" applyFont="1" applyBorder="1"/>
    <xf numFmtId="3" fontId="12" fillId="0" borderId="64" xfId="0" applyNumberFormat="1" applyFont="1" applyBorder="1"/>
    <xf numFmtId="3" fontId="12" fillId="0" borderId="65" xfId="0" applyNumberFormat="1" applyFont="1" applyBorder="1" applyAlignment="1">
      <alignment horizontal="center"/>
    </xf>
    <xf numFmtId="0" fontId="0" fillId="0" borderId="63" xfId="0" applyBorder="1"/>
    <xf numFmtId="3" fontId="0" fillId="0" borderId="64" xfId="0" applyNumberFormat="1" applyBorder="1"/>
    <xf numFmtId="3" fontId="0" fillId="0" borderId="65" xfId="0" applyNumberFormat="1" applyBorder="1"/>
    <xf numFmtId="0" fontId="12" fillId="0" borderId="66" xfId="0" applyFont="1" applyBorder="1"/>
    <xf numFmtId="3" fontId="12" fillId="0" borderId="67" xfId="0" applyNumberFormat="1" applyFont="1" applyBorder="1"/>
    <xf numFmtId="3" fontId="12" fillId="0" borderId="68" xfId="0" applyNumberFormat="1" applyFont="1" applyBorder="1"/>
    <xf numFmtId="3" fontId="4" fillId="0" borderId="39" xfId="0" applyNumberFormat="1" applyFont="1" applyBorder="1" applyAlignment="1">
      <alignment horizontal="right"/>
    </xf>
    <xf numFmtId="0" fontId="4" fillId="0" borderId="33" xfId="0" applyFont="1" applyBorder="1" applyAlignment="1">
      <alignment horizontal="center"/>
    </xf>
    <xf numFmtId="0" fontId="12" fillId="0" borderId="47" xfId="0" applyFont="1" applyBorder="1"/>
    <xf numFmtId="0" fontId="2" fillId="0" borderId="69" xfId="0" applyFont="1" applyBorder="1" applyAlignment="1">
      <alignment horizontal="left" vertical="center"/>
    </xf>
    <xf numFmtId="0" fontId="0" fillId="0" borderId="70" xfId="4" applyFont="1" applyBorder="1" applyAlignment="1">
      <alignment horizontal="center"/>
    </xf>
    <xf numFmtId="0" fontId="4" fillId="0" borderId="55" xfId="0" applyFont="1" applyBorder="1" applyAlignment="1">
      <alignment horizontal="left" vertical="center"/>
    </xf>
    <xf numFmtId="1" fontId="1" fillId="0" borderId="71" xfId="4" applyNumberFormat="1" applyBorder="1" applyAlignment="1">
      <alignment horizontal="center"/>
    </xf>
    <xf numFmtId="0" fontId="4" fillId="0" borderId="56" xfId="0" applyFont="1" applyBorder="1" applyAlignment="1">
      <alignment horizontal="left" vertical="center"/>
    </xf>
    <xf numFmtId="3" fontId="4" fillId="3" borderId="7" xfId="0" applyNumberFormat="1" applyFont="1" applyFill="1" applyBorder="1" applyAlignment="1">
      <alignment horizontal="center"/>
    </xf>
    <xf numFmtId="3" fontId="4" fillId="3" borderId="30" xfId="0" applyNumberFormat="1" applyFont="1" applyFill="1" applyBorder="1" applyAlignment="1">
      <alignment horizontal="center"/>
    </xf>
    <xf numFmtId="3" fontId="2" fillId="3" borderId="25" xfId="0" applyNumberFormat="1" applyFont="1" applyFill="1" applyBorder="1" applyAlignment="1">
      <alignment horizontal="center"/>
    </xf>
    <xf numFmtId="0" fontId="0" fillId="0" borderId="73" xfId="0" applyBorder="1"/>
    <xf numFmtId="173" fontId="0" fillId="0" borderId="0" xfId="0" applyNumberFormat="1"/>
    <xf numFmtId="0" fontId="0" fillId="0" borderId="75" xfId="0" applyBorder="1"/>
    <xf numFmtId="0" fontId="0" fillId="0" borderId="74" xfId="0" applyBorder="1"/>
    <xf numFmtId="8" fontId="0" fillId="0" borderId="74" xfId="0" applyNumberFormat="1" applyBorder="1"/>
    <xf numFmtId="0" fontId="0" fillId="0" borderId="76" xfId="0" applyBorder="1"/>
    <xf numFmtId="0" fontId="25" fillId="4" borderId="1" xfId="0" applyFont="1" applyFill="1" applyBorder="1"/>
    <xf numFmtId="0" fontId="26" fillId="4" borderId="1" xfId="0" applyFont="1" applyFill="1" applyBorder="1"/>
    <xf numFmtId="0" fontId="27" fillId="4" borderId="1" xfId="0" applyFont="1" applyFill="1" applyBorder="1"/>
    <xf numFmtId="0" fontId="26" fillId="4" borderId="1" xfId="0" applyFont="1" applyFill="1" applyBorder="1" applyAlignment="1">
      <alignment horizontal="center"/>
    </xf>
    <xf numFmtId="3" fontId="27" fillId="4" borderId="1" xfId="0" applyNumberFormat="1" applyFont="1" applyFill="1" applyBorder="1" applyAlignment="1">
      <alignment horizontal="center"/>
    </xf>
    <xf numFmtId="3" fontId="26" fillId="4" borderId="1" xfId="0" applyNumberFormat="1" applyFont="1" applyFill="1" applyBorder="1" applyAlignment="1">
      <alignment horizontal="center"/>
    </xf>
    <xf numFmtId="0" fontId="12" fillId="0" borderId="1" xfId="0" applyFont="1" applyBorder="1"/>
    <xf numFmtId="0" fontId="0" fillId="0" borderId="1" xfId="0" applyBorder="1" applyAlignment="1">
      <alignment horizontal="center"/>
    </xf>
    <xf numFmtId="3" fontId="0" fillId="0" borderId="1" xfId="0" applyNumberFormat="1" applyBorder="1" applyAlignment="1">
      <alignment horizontal="center"/>
    </xf>
    <xf numFmtId="3" fontId="4" fillId="0" borderId="1" xfId="0" applyNumberFormat="1" applyFont="1" applyBorder="1" applyAlignment="1">
      <alignment horizontal="center"/>
    </xf>
    <xf numFmtId="0" fontId="23" fillId="10" borderId="1" xfId="0" applyFont="1" applyFill="1" applyBorder="1" applyAlignment="1">
      <alignment horizontal="center" vertical="center" wrapText="1"/>
    </xf>
    <xf numFmtId="3" fontId="23" fillId="10" borderId="1" xfId="0" applyNumberFormat="1" applyFont="1" applyFill="1" applyBorder="1" applyAlignment="1">
      <alignment horizontal="center" vertical="center" wrapText="1"/>
    </xf>
    <xf numFmtId="166" fontId="2" fillId="0" borderId="1" xfId="0" applyNumberFormat="1" applyFont="1" applyBorder="1" applyAlignment="1">
      <alignment horizontal="right" indent="2"/>
    </xf>
    <xf numFmtId="166" fontId="4" fillId="0" borderId="1" xfId="0" applyNumberFormat="1" applyFont="1" applyBorder="1" applyAlignment="1">
      <alignment horizontal="center"/>
    </xf>
    <xf numFmtId="9" fontId="4" fillId="0" borderId="1" xfId="2" applyFont="1" applyFill="1" applyBorder="1" applyAlignment="1">
      <alignment horizontal="center"/>
    </xf>
    <xf numFmtId="166" fontId="4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25" fillId="4" borderId="31" xfId="0" applyFont="1" applyFill="1" applyBorder="1"/>
    <xf numFmtId="0" fontId="26" fillId="4" borderId="31" xfId="0" applyFont="1" applyFill="1" applyBorder="1"/>
    <xf numFmtId="0" fontId="27" fillId="4" borderId="31" xfId="0" applyFont="1" applyFill="1" applyBorder="1"/>
    <xf numFmtId="0" fontId="26" fillId="4" borderId="31" xfId="0" applyFont="1" applyFill="1" applyBorder="1" applyAlignment="1">
      <alignment horizontal="center"/>
    </xf>
    <xf numFmtId="3" fontId="27" fillId="4" borderId="31" xfId="0" applyNumberFormat="1" applyFont="1" applyFill="1" applyBorder="1" applyAlignment="1">
      <alignment horizontal="center"/>
    </xf>
    <xf numFmtId="0" fontId="0" fillId="0" borderId="73" xfId="0" applyBorder="1" applyAlignment="1">
      <alignment horizontal="center"/>
    </xf>
    <xf numFmtId="0" fontId="27" fillId="0" borderId="0" xfId="0" applyFont="1"/>
    <xf numFmtId="3" fontId="26" fillId="0" borderId="0" xfId="0" applyNumberFormat="1" applyFont="1" applyAlignment="1">
      <alignment horizontal="center"/>
    </xf>
    <xf numFmtId="0" fontId="26" fillId="0" borderId="0" xfId="0" applyFont="1"/>
    <xf numFmtId="9" fontId="0" fillId="0" borderId="0" xfId="2" applyFont="1" applyBorder="1"/>
    <xf numFmtId="9" fontId="0" fillId="0" borderId="0" xfId="0" applyNumberFormat="1"/>
    <xf numFmtId="0" fontId="1" fillId="0" borderId="72" xfId="4" applyBorder="1"/>
    <xf numFmtId="166" fontId="13" fillId="0" borderId="1" xfId="0" applyNumberFormat="1" applyFont="1" applyBorder="1" applyAlignment="1">
      <alignment horizontal="left"/>
    </xf>
    <xf numFmtId="2" fontId="13" fillId="0" borderId="1" xfId="0" applyNumberFormat="1" applyFont="1" applyBorder="1" applyAlignment="1">
      <alignment horizontal="center"/>
    </xf>
    <xf numFmtId="3" fontId="0" fillId="0" borderId="53" xfId="0" applyNumberFormat="1" applyBorder="1"/>
    <xf numFmtId="3" fontId="0" fillId="0" borderId="53" xfId="0" applyNumberFormat="1" applyBorder="1" applyAlignment="1">
      <alignment horizontal="center"/>
    </xf>
    <xf numFmtId="3" fontId="0" fillId="0" borderId="53" xfId="0" applyNumberFormat="1" applyBorder="1" applyAlignment="1">
      <alignment horizontal="left"/>
    </xf>
    <xf numFmtId="3" fontId="12" fillId="0" borderId="80" xfId="0" applyNumberFormat="1" applyFont="1" applyBorder="1"/>
    <xf numFmtId="0" fontId="0" fillId="0" borderId="53" xfId="0" applyBorder="1"/>
    <xf numFmtId="0" fontId="12" fillId="0" borderId="48" xfId="0" applyFont="1" applyBorder="1"/>
    <xf numFmtId="3" fontId="12" fillId="0" borderId="48" xfId="0" applyNumberFormat="1" applyFont="1" applyBorder="1"/>
    <xf numFmtId="3" fontId="0" fillId="0" borderId="48" xfId="0" applyNumberFormat="1" applyBorder="1"/>
    <xf numFmtId="3" fontId="0" fillId="0" borderId="48" xfId="0" applyNumberFormat="1" applyBorder="1" applyAlignment="1">
      <alignment horizontal="center"/>
    </xf>
    <xf numFmtId="3" fontId="0" fillId="0" borderId="48" xfId="0" applyNumberFormat="1" applyBorder="1" applyAlignment="1">
      <alignment horizontal="left"/>
    </xf>
    <xf numFmtId="3" fontId="12" fillId="0" borderId="81" xfId="0" applyNumberFormat="1" applyFont="1" applyBorder="1"/>
    <xf numFmtId="3" fontId="0" fillId="0" borderId="0" xfId="0" applyNumberFormat="1" applyAlignment="1">
      <alignment horizontal="right"/>
    </xf>
    <xf numFmtId="3" fontId="4" fillId="0" borderId="0" xfId="0" applyNumberFormat="1" applyFont="1" applyAlignment="1">
      <alignment horizontal="left"/>
    </xf>
    <xf numFmtId="0" fontId="31" fillId="0" borderId="0" xfId="0" applyFont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0" fillId="12" borderId="0" xfId="0" applyFill="1"/>
    <xf numFmtId="0" fontId="12" fillId="0" borderId="47" xfId="0" applyFont="1" applyBorder="1" applyAlignment="1">
      <alignment horizontal="center"/>
    </xf>
    <xf numFmtId="0" fontId="4" fillId="0" borderId="8" xfId="0" quotePrefix="1" applyFont="1" applyBorder="1"/>
    <xf numFmtId="49" fontId="0" fillId="0" borderId="0" xfId="0" quotePrefix="1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12" borderId="0" xfId="0" applyNumberFormat="1" applyFill="1" applyAlignment="1">
      <alignment horizontal="center"/>
    </xf>
    <xf numFmtId="49" fontId="12" fillId="0" borderId="47" xfId="0" applyNumberFormat="1" applyFont="1" applyBorder="1" applyAlignment="1">
      <alignment horizontal="center"/>
    </xf>
    <xf numFmtId="3" fontId="34" fillId="0" borderId="0" xfId="0" applyNumberFormat="1" applyFont="1"/>
    <xf numFmtId="168" fontId="4" fillId="0" borderId="0" xfId="0" applyNumberFormat="1" applyFont="1" applyAlignment="1">
      <alignment horizontal="center"/>
    </xf>
    <xf numFmtId="168" fontId="4" fillId="0" borderId="0" xfId="1" applyNumberFormat="1" applyFont="1" applyFill="1" applyBorder="1" applyAlignment="1">
      <alignment horizontal="center" vertical="top"/>
    </xf>
    <xf numFmtId="0" fontId="4" fillId="0" borderId="1" xfId="0" quotePrefix="1" applyFont="1" applyBorder="1" applyAlignment="1">
      <alignment horizontal="center"/>
    </xf>
    <xf numFmtId="4" fontId="4" fillId="0" borderId="1" xfId="0" applyNumberFormat="1" applyFont="1" applyBorder="1"/>
    <xf numFmtId="49" fontId="12" fillId="0" borderId="0" xfId="0" applyNumberFormat="1" applyFont="1" applyAlignment="1">
      <alignment horizontal="center"/>
    </xf>
    <xf numFmtId="49" fontId="12" fillId="12" borderId="0" xfId="0" applyNumberFormat="1" applyFont="1" applyFill="1" applyAlignment="1">
      <alignment horizontal="center"/>
    </xf>
    <xf numFmtId="0" fontId="0" fillId="8" borderId="73" xfId="0" applyFill="1" applyBorder="1"/>
    <xf numFmtId="0" fontId="0" fillId="8" borderId="76" xfId="0" applyFill="1" applyBorder="1"/>
    <xf numFmtId="0" fontId="0" fillId="8" borderId="77" xfId="0" applyFill="1" applyBorder="1"/>
    <xf numFmtId="0" fontId="2" fillId="8" borderId="82" xfId="0" applyFont="1" applyFill="1" applyBorder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2" fillId="8" borderId="0" xfId="0" applyFont="1" applyFill="1" applyAlignment="1">
      <alignment horizontal="center" vertical="center"/>
    </xf>
    <xf numFmtId="0" fontId="14" fillId="8" borderId="82" xfId="0" applyFont="1" applyFill="1" applyBorder="1" applyAlignment="1">
      <alignment horizontal="center"/>
    </xf>
    <xf numFmtId="0" fontId="13" fillId="8" borderId="73" xfId="0" applyFont="1" applyFill="1" applyBorder="1"/>
    <xf numFmtId="0" fontId="0" fillId="8" borderId="0" xfId="0" applyFill="1"/>
    <xf numFmtId="0" fontId="31" fillId="12" borderId="0" xfId="0" applyFont="1" applyFill="1"/>
    <xf numFmtId="0" fontId="0" fillId="0" borderId="77" xfId="0" applyBorder="1"/>
    <xf numFmtId="0" fontId="1" fillId="0" borderId="47" xfId="4" applyBorder="1"/>
    <xf numFmtId="0" fontId="1" fillId="0" borderId="47" xfId="4" applyBorder="1" applyAlignment="1">
      <alignment horizontal="center"/>
    </xf>
    <xf numFmtId="0" fontId="12" fillId="0" borderId="47" xfId="4" applyFont="1" applyBorder="1"/>
    <xf numFmtId="2" fontId="1" fillId="0" borderId="0" xfId="4" applyNumberFormat="1"/>
    <xf numFmtId="3" fontId="1" fillId="0" borderId="0" xfId="4" applyNumberFormat="1"/>
    <xf numFmtId="0" fontId="1" fillId="0" borderId="0" xfId="4" applyAlignment="1">
      <alignment horizontal="right"/>
    </xf>
    <xf numFmtId="0" fontId="0" fillId="0" borderId="73" xfId="0" applyBorder="1" applyProtection="1">
      <protection locked="0"/>
    </xf>
    <xf numFmtId="0" fontId="3" fillId="0" borderId="83" xfId="0" applyFont="1" applyBorder="1" applyAlignment="1" applyProtection="1">
      <alignment horizontal="left" vertical="center"/>
      <protection locked="0"/>
    </xf>
    <xf numFmtId="0" fontId="4" fillId="0" borderId="84" xfId="0" applyFont="1" applyBorder="1" applyAlignment="1" applyProtection="1">
      <alignment horizontal="center"/>
      <protection locked="0"/>
    </xf>
    <xf numFmtId="0" fontId="4" fillId="0" borderId="7" xfId="0" applyFont="1" applyBorder="1" applyAlignment="1" applyProtection="1">
      <alignment horizontal="left" vertical="top" indent="2"/>
      <protection locked="0"/>
    </xf>
    <xf numFmtId="165" fontId="4" fillId="0" borderId="1" xfId="0" applyNumberFormat="1" applyFont="1" applyBorder="1" applyAlignment="1" applyProtection="1">
      <alignment horizontal="center" vertical="top"/>
      <protection locked="0"/>
    </xf>
    <xf numFmtId="165" fontId="4" fillId="0" borderId="8" xfId="0" applyNumberFormat="1" applyFont="1" applyBorder="1" applyAlignment="1" applyProtection="1">
      <alignment horizontal="center" vertical="top"/>
      <protection locked="0"/>
    </xf>
    <xf numFmtId="0" fontId="4" fillId="0" borderId="28" xfId="0" applyFont="1" applyBorder="1" applyAlignment="1" applyProtection="1">
      <alignment horizontal="left" vertical="top" indent="2"/>
      <protection locked="0"/>
    </xf>
    <xf numFmtId="165" fontId="4" fillId="0" borderId="79" xfId="0" applyNumberFormat="1" applyFont="1" applyBorder="1" applyAlignment="1" applyProtection="1">
      <alignment horizontal="center" vertical="top"/>
      <protection locked="0"/>
    </xf>
    <xf numFmtId="165" fontId="4" fillId="0" borderId="29" xfId="0" applyNumberFormat="1" applyFont="1" applyBorder="1" applyAlignment="1" applyProtection="1">
      <alignment horizontal="center" vertical="top"/>
      <protection locked="0"/>
    </xf>
    <xf numFmtId="0" fontId="4" fillId="0" borderId="7" xfId="0" applyFont="1" applyBorder="1" applyAlignment="1" applyProtection="1">
      <alignment horizontal="left" indent="1"/>
      <protection locked="0"/>
    </xf>
    <xf numFmtId="9" fontId="4" fillId="0" borderId="1" xfId="2" applyFont="1" applyBorder="1" applyAlignment="1" applyProtection="1">
      <alignment horizontal="center"/>
      <protection locked="0"/>
    </xf>
    <xf numFmtId="9" fontId="4" fillId="0" borderId="8" xfId="2" applyFont="1" applyBorder="1" applyAlignment="1" applyProtection="1">
      <alignment horizontal="center"/>
      <protection locked="0"/>
    </xf>
    <xf numFmtId="165" fontId="4" fillId="0" borderId="31" xfId="0" applyNumberFormat="1" applyFont="1" applyBorder="1" applyAlignment="1" applyProtection="1">
      <alignment horizontal="center" vertical="top"/>
      <protection locked="0"/>
    </xf>
    <xf numFmtId="165" fontId="4" fillId="0" borderId="33" xfId="0" applyNumberFormat="1" applyFont="1" applyBorder="1" applyAlignment="1" applyProtection="1">
      <alignment horizontal="center" vertical="top"/>
      <protection locked="0"/>
    </xf>
    <xf numFmtId="0" fontId="2" fillId="0" borderId="42" xfId="0" applyFont="1" applyBorder="1" applyAlignment="1" applyProtection="1">
      <alignment horizontal="left" vertical="top" indent="1"/>
      <protection locked="0"/>
    </xf>
    <xf numFmtId="165" fontId="2" fillId="0" borderId="78" xfId="0" applyNumberFormat="1" applyFont="1" applyBorder="1" applyAlignment="1" applyProtection="1">
      <alignment horizontal="center" vertical="top"/>
      <protection locked="0"/>
    </xf>
    <xf numFmtId="165" fontId="2" fillId="0" borderId="43" xfId="0" applyNumberFormat="1" applyFont="1" applyBorder="1" applyAlignment="1" applyProtection="1">
      <alignment horizontal="center" vertical="top"/>
      <protection locked="0"/>
    </xf>
    <xf numFmtId="165" fontId="4" fillId="0" borderId="10" xfId="0" applyNumberFormat="1" applyFont="1" applyBorder="1" applyAlignment="1" applyProtection="1">
      <alignment horizontal="center" vertical="top"/>
      <protection locked="0"/>
    </xf>
    <xf numFmtId="0" fontId="7" fillId="0" borderId="73" xfId="0" applyFont="1" applyBorder="1" applyProtection="1">
      <protection locked="0"/>
    </xf>
    <xf numFmtId="0" fontId="7" fillId="0" borderId="73" xfId="0" applyFont="1" applyBorder="1" applyAlignment="1" applyProtection="1">
      <alignment horizontal="center"/>
      <protection locked="0"/>
    </xf>
    <xf numFmtId="165" fontId="7" fillId="0" borderId="73" xfId="0" applyNumberFormat="1" applyFont="1" applyBorder="1" applyAlignment="1" applyProtection="1">
      <alignment horizontal="center"/>
      <protection locked="0"/>
    </xf>
    <xf numFmtId="171" fontId="8" fillId="0" borderId="73" xfId="1" quotePrefix="1" applyNumberFormat="1" applyFont="1" applyFill="1" applyBorder="1" applyAlignment="1" applyProtection="1">
      <alignment horizontal="center"/>
      <protection locked="0"/>
    </xf>
    <xf numFmtId="0" fontId="8" fillId="0" borderId="73" xfId="0" quotePrefix="1" applyFont="1" applyBorder="1" applyProtection="1">
      <protection locked="0"/>
    </xf>
    <xf numFmtId="0" fontId="8" fillId="0" borderId="73" xfId="0" quotePrefix="1" applyFont="1" applyBorder="1" applyAlignment="1" applyProtection="1">
      <alignment horizontal="center"/>
      <protection locked="0"/>
    </xf>
    <xf numFmtId="165" fontId="0" fillId="0" borderId="73" xfId="0" applyNumberFormat="1" applyBorder="1" applyAlignment="1" applyProtection="1">
      <alignment horizontal="center"/>
      <protection locked="0"/>
    </xf>
    <xf numFmtId="3" fontId="0" fillId="11" borderId="1" xfId="0" applyNumberFormat="1" applyFill="1" applyBorder="1" applyAlignment="1">
      <alignment horizontal="center"/>
    </xf>
    <xf numFmtId="3" fontId="4" fillId="11" borderId="1" xfId="0" applyNumberFormat="1" applyFont="1" applyFill="1" applyBorder="1" applyAlignment="1">
      <alignment horizontal="center"/>
    </xf>
    <xf numFmtId="0" fontId="0" fillId="0" borderId="88" xfId="0" applyBorder="1"/>
    <xf numFmtId="9" fontId="4" fillId="0" borderId="7" xfId="2" applyFont="1" applyBorder="1" applyAlignment="1" applyProtection="1">
      <alignment horizontal="center"/>
      <protection locked="0"/>
    </xf>
    <xf numFmtId="9" fontId="4" fillId="0" borderId="28" xfId="2" applyFont="1" applyBorder="1" applyAlignment="1" applyProtection="1">
      <alignment horizontal="center"/>
      <protection locked="0"/>
    </xf>
    <xf numFmtId="9" fontId="4" fillId="0" borderId="29" xfId="2" applyFont="1" applyBorder="1" applyAlignment="1" applyProtection="1">
      <alignment horizontal="center"/>
      <protection locked="0"/>
    </xf>
    <xf numFmtId="0" fontId="0" fillId="0" borderId="89" xfId="0" applyBorder="1"/>
    <xf numFmtId="9" fontId="4" fillId="0" borderId="79" xfId="2" applyFont="1" applyBorder="1" applyAlignment="1" applyProtection="1">
      <alignment horizontal="center"/>
      <protection locked="0"/>
    </xf>
    <xf numFmtId="165" fontId="4" fillId="0" borderId="35" xfId="0" applyNumberFormat="1" applyFont="1" applyBorder="1" applyAlignment="1" applyProtection="1">
      <alignment horizontal="center" vertical="top"/>
      <protection locked="0"/>
    </xf>
    <xf numFmtId="165" fontId="4" fillId="0" borderId="36" xfId="0" applyNumberFormat="1" applyFont="1" applyBorder="1" applyAlignment="1" applyProtection="1">
      <alignment horizontal="center" vertical="top"/>
      <protection locked="0"/>
    </xf>
    <xf numFmtId="171" fontId="0" fillId="0" borderId="73" xfId="1" applyNumberFormat="1" applyFont="1" applyBorder="1"/>
    <xf numFmtId="0" fontId="2" fillId="9" borderId="30" xfId="0" applyFont="1" applyFill="1" applyBorder="1" applyAlignment="1" applyProtection="1">
      <alignment horizontal="left" vertical="top"/>
      <protection locked="0"/>
    </xf>
    <xf numFmtId="165" fontId="2" fillId="9" borderId="31" xfId="0" applyNumberFormat="1" applyFont="1" applyFill="1" applyBorder="1" applyAlignment="1" applyProtection="1">
      <alignment horizontal="center" vertical="top"/>
      <protection locked="0"/>
    </xf>
    <xf numFmtId="165" fontId="2" fillId="9" borderId="33" xfId="0" applyNumberFormat="1" applyFont="1" applyFill="1" applyBorder="1" applyAlignment="1" applyProtection="1">
      <alignment horizontal="center" vertical="top"/>
      <protection locked="0"/>
    </xf>
    <xf numFmtId="0" fontId="2" fillId="0" borderId="37" xfId="0" applyFont="1" applyBorder="1" applyAlignment="1" applyProtection="1">
      <alignment horizontal="left" vertical="top"/>
      <protection locked="0"/>
    </xf>
    <xf numFmtId="165" fontId="2" fillId="0" borderId="35" xfId="0" applyNumberFormat="1" applyFont="1" applyBorder="1" applyAlignment="1" applyProtection="1">
      <alignment horizontal="center" vertical="top"/>
      <protection locked="0"/>
    </xf>
    <xf numFmtId="165" fontId="2" fillId="0" borderId="36" xfId="0" applyNumberFormat="1" applyFont="1" applyBorder="1" applyAlignment="1" applyProtection="1">
      <alignment horizontal="center" vertical="top"/>
      <protection locked="0"/>
    </xf>
    <xf numFmtId="0" fontId="2" fillId="9" borderId="30" xfId="0" applyFont="1" applyFill="1" applyBorder="1" applyProtection="1">
      <protection locked="0"/>
    </xf>
    <xf numFmtId="0" fontId="4" fillId="9" borderId="31" xfId="0" applyFont="1" applyFill="1" applyBorder="1" applyAlignment="1" applyProtection="1">
      <alignment horizontal="center"/>
      <protection locked="0"/>
    </xf>
    <xf numFmtId="0" fontId="4" fillId="9" borderId="33" xfId="0" applyFont="1" applyFill="1" applyBorder="1" applyAlignment="1" applyProtection="1">
      <alignment horizontal="center"/>
      <protection locked="0"/>
    </xf>
    <xf numFmtId="0" fontId="4" fillId="0" borderId="25" xfId="0" applyFont="1" applyBorder="1" applyAlignment="1" applyProtection="1">
      <alignment horizontal="left" vertical="top" indent="2"/>
      <protection locked="0"/>
    </xf>
    <xf numFmtId="165" fontId="4" fillId="0" borderId="9" xfId="0" applyNumberFormat="1" applyFont="1" applyBorder="1" applyAlignment="1" applyProtection="1">
      <alignment horizontal="center" vertical="top"/>
      <protection locked="0"/>
    </xf>
    <xf numFmtId="0" fontId="2" fillId="13" borderId="26" xfId="0" applyFont="1" applyFill="1" applyBorder="1" applyAlignment="1" applyProtection="1">
      <alignment horizontal="left" vertical="top"/>
      <protection locked="0"/>
    </xf>
    <xf numFmtId="165" fontId="2" fillId="13" borderId="21" xfId="0" applyNumberFormat="1" applyFont="1" applyFill="1" applyBorder="1" applyAlignment="1" applyProtection="1">
      <alignment horizontal="center" vertical="top"/>
      <protection locked="0"/>
    </xf>
    <xf numFmtId="165" fontId="2" fillId="13" borderId="22" xfId="0" applyNumberFormat="1" applyFont="1" applyFill="1" applyBorder="1" applyAlignment="1" applyProtection="1">
      <alignment horizontal="center" vertical="top"/>
      <protection locked="0"/>
    </xf>
    <xf numFmtId="0" fontId="2" fillId="9" borderId="30" xfId="0" applyFont="1" applyFill="1" applyBorder="1" applyAlignment="1" applyProtection="1">
      <alignment horizontal="left" indent="1"/>
      <protection locked="0"/>
    </xf>
    <xf numFmtId="165" fontId="4" fillId="9" borderId="31" xfId="0" applyNumberFormat="1" applyFont="1" applyFill="1" applyBorder="1" applyAlignment="1" applyProtection="1">
      <alignment horizontal="center"/>
      <protection locked="0"/>
    </xf>
    <xf numFmtId="165" fontId="4" fillId="9" borderId="33" xfId="0" applyNumberFormat="1" applyFont="1" applyFill="1" applyBorder="1" applyAlignment="1" applyProtection="1">
      <alignment horizontal="center"/>
      <protection locked="0"/>
    </xf>
    <xf numFmtId="0" fontId="2" fillId="0" borderId="7" xfId="0" applyFont="1" applyBorder="1" applyAlignment="1" applyProtection="1">
      <alignment horizontal="left" vertical="top" indent="1"/>
      <protection locked="0"/>
    </xf>
    <xf numFmtId="0" fontId="2" fillId="14" borderId="26" xfId="0" applyFont="1" applyFill="1" applyBorder="1" applyAlignment="1" applyProtection="1">
      <alignment horizontal="left" vertical="top"/>
      <protection locked="0"/>
    </xf>
    <xf numFmtId="165" fontId="2" fillId="14" borderId="21" xfId="0" applyNumberFormat="1" applyFont="1" applyFill="1" applyBorder="1" applyAlignment="1" applyProtection="1">
      <alignment horizontal="center" vertical="top"/>
      <protection locked="0"/>
    </xf>
    <xf numFmtId="165" fontId="2" fillId="14" borderId="22" xfId="0" applyNumberFormat="1" applyFont="1" applyFill="1" applyBorder="1" applyAlignment="1" applyProtection="1">
      <alignment horizontal="center" vertical="top"/>
      <protection locked="0"/>
    </xf>
    <xf numFmtId="9" fontId="4" fillId="0" borderId="25" xfId="2" applyFont="1" applyBorder="1" applyAlignment="1" applyProtection="1">
      <alignment horizontal="center"/>
      <protection locked="0"/>
    </xf>
    <xf numFmtId="9" fontId="4" fillId="0" borderId="10" xfId="2" applyFont="1" applyBorder="1" applyAlignment="1" applyProtection="1">
      <alignment horizontal="center"/>
      <protection locked="0"/>
    </xf>
    <xf numFmtId="9" fontId="12" fillId="0" borderId="26" xfId="0" applyNumberFormat="1" applyFont="1" applyBorder="1" applyAlignment="1">
      <alignment horizontal="center"/>
    </xf>
    <xf numFmtId="9" fontId="12" fillId="0" borderId="22" xfId="0" applyNumberFormat="1" applyFont="1" applyBorder="1" applyAlignment="1">
      <alignment horizontal="center"/>
    </xf>
    <xf numFmtId="0" fontId="4" fillId="0" borderId="73" xfId="0" quotePrefix="1" applyFont="1" applyBorder="1" applyProtection="1">
      <protection locked="0"/>
    </xf>
    <xf numFmtId="0" fontId="13" fillId="0" borderId="73" xfId="0" applyFont="1" applyBorder="1" applyAlignment="1" applyProtection="1">
      <alignment horizontal="center"/>
      <protection locked="0"/>
    </xf>
    <xf numFmtId="10" fontId="4" fillId="0" borderId="73" xfId="2" quotePrefix="1" applyNumberFormat="1" applyFont="1" applyFill="1" applyBorder="1" applyAlignment="1" applyProtection="1">
      <alignment horizontal="center"/>
      <protection locked="0"/>
    </xf>
    <xf numFmtId="0" fontId="4" fillId="0" borderId="37" xfId="0" applyFont="1" applyBorder="1" applyAlignment="1" applyProtection="1">
      <alignment horizontal="left" indent="1"/>
      <protection locked="0"/>
    </xf>
    <xf numFmtId="0" fontId="2" fillId="0" borderId="26" xfId="0" applyFont="1" applyBorder="1" applyAlignment="1" applyProtection="1">
      <alignment horizontal="center" vertical="center" wrapText="1"/>
      <protection locked="0"/>
    </xf>
    <xf numFmtId="0" fontId="2" fillId="0" borderId="21" xfId="0" applyFont="1" applyBorder="1" applyAlignment="1" applyProtection="1">
      <alignment horizontal="center" vertical="center" wrapText="1"/>
      <protection locked="0"/>
    </xf>
    <xf numFmtId="0" fontId="2" fillId="0" borderId="22" xfId="0" applyFont="1" applyBorder="1" applyAlignment="1" applyProtection="1">
      <alignment horizontal="center" vertical="center" wrapText="1"/>
      <protection locked="0"/>
    </xf>
    <xf numFmtId="9" fontId="4" fillId="0" borderId="30" xfId="2" applyFont="1" applyBorder="1" applyAlignment="1" applyProtection="1">
      <alignment horizontal="center"/>
      <protection locked="0"/>
    </xf>
    <xf numFmtId="9" fontId="4" fillId="0" borderId="31" xfId="2" applyFont="1" applyBorder="1" applyAlignment="1" applyProtection="1">
      <alignment horizontal="center"/>
      <protection locked="0"/>
    </xf>
    <xf numFmtId="9" fontId="4" fillId="0" borderId="33" xfId="2" applyFont="1" applyBorder="1" applyAlignment="1" applyProtection="1">
      <alignment horizontal="center"/>
      <protection locked="0"/>
    </xf>
    <xf numFmtId="9" fontId="4" fillId="0" borderId="90" xfId="2" applyFont="1" applyBorder="1" applyAlignment="1" applyProtection="1">
      <alignment horizontal="center"/>
      <protection locked="0"/>
    </xf>
    <xf numFmtId="9" fontId="4" fillId="0" borderId="91" xfId="2" applyFont="1" applyBorder="1" applyAlignment="1" applyProtection="1">
      <alignment horizontal="center"/>
      <protection locked="0"/>
    </xf>
    <xf numFmtId="0" fontId="2" fillId="0" borderId="28" xfId="0" applyFont="1" applyBorder="1" applyAlignment="1" applyProtection="1">
      <alignment horizontal="center" vertical="center" wrapText="1"/>
      <protection locked="0"/>
    </xf>
    <xf numFmtId="0" fontId="2" fillId="0" borderId="79" xfId="0" applyFont="1" applyBorder="1" applyAlignment="1" applyProtection="1">
      <alignment horizontal="center" vertical="center" wrapText="1"/>
      <protection locked="0"/>
    </xf>
    <xf numFmtId="0" fontId="2" fillId="0" borderId="29" xfId="0" applyFont="1" applyBorder="1" applyAlignment="1" applyProtection="1">
      <alignment horizontal="center" vertical="center" wrapText="1"/>
      <protection locked="0"/>
    </xf>
    <xf numFmtId="9" fontId="0" fillId="0" borderId="73" xfId="2" applyFont="1" applyBorder="1"/>
    <xf numFmtId="0" fontId="2" fillId="0" borderId="32" xfId="0" applyFont="1" applyBorder="1"/>
    <xf numFmtId="0" fontId="9" fillId="0" borderId="39" xfId="0" applyFont="1" applyBorder="1"/>
    <xf numFmtId="0" fontId="9" fillId="0" borderId="39" xfId="0" applyFont="1" applyBorder="1" applyAlignment="1">
      <alignment horizontal="center"/>
    </xf>
    <xf numFmtId="0" fontId="9" fillId="0" borderId="31" xfId="0" applyFont="1" applyBorder="1"/>
    <xf numFmtId="0" fontId="9" fillId="0" borderId="33" xfId="0" applyFont="1" applyBorder="1"/>
    <xf numFmtId="1" fontId="2" fillId="0" borderId="30" xfId="0" applyNumberFormat="1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2" fillId="0" borderId="33" xfId="0" applyFont="1" applyBorder="1" applyAlignment="1">
      <alignment horizontal="center"/>
    </xf>
    <xf numFmtId="0" fontId="4" fillId="0" borderId="1" xfId="0" applyFont="1" applyBorder="1" applyAlignment="1">
      <alignment horizontal="right" vertical="center"/>
    </xf>
    <xf numFmtId="174" fontId="2" fillId="0" borderId="0" xfId="2" applyNumberFormat="1" applyFont="1" applyFill="1" applyBorder="1" applyAlignment="1">
      <alignment vertical="center"/>
    </xf>
    <xf numFmtId="0" fontId="35" fillId="0" borderId="73" xfId="0" applyFont="1" applyBorder="1"/>
    <xf numFmtId="0" fontId="0" fillId="0" borderId="0" xfId="0" applyAlignment="1">
      <alignment vertical="top" wrapText="1"/>
    </xf>
    <xf numFmtId="0" fontId="0" fillId="0" borderId="0" xfId="0" quotePrefix="1" applyAlignment="1">
      <alignment horizontal="center"/>
    </xf>
    <xf numFmtId="0" fontId="2" fillId="0" borderId="33" xfId="0" applyFont="1" applyBorder="1"/>
    <xf numFmtId="0" fontId="2" fillId="6" borderId="93" xfId="0" applyFont="1" applyFill="1" applyBorder="1"/>
    <xf numFmtId="0" fontId="2" fillId="2" borderId="92" xfId="0" applyFont="1" applyFill="1" applyBorder="1" applyAlignment="1">
      <alignment horizontal="center" vertical="center" wrapText="1"/>
    </xf>
    <xf numFmtId="0" fontId="2" fillId="6" borderId="94" xfId="0" applyFont="1" applyFill="1" applyBorder="1"/>
    <xf numFmtId="0" fontId="4" fillId="0" borderId="95" xfId="0" applyFont="1" applyBorder="1"/>
    <xf numFmtId="0" fontId="2" fillId="0" borderId="95" xfId="0" applyFont="1" applyBorder="1" applyAlignment="1">
      <alignment horizontal="right"/>
    </xf>
    <xf numFmtId="0" fontId="4" fillId="0" borderId="94" xfId="0" applyFont="1" applyBorder="1"/>
    <xf numFmtId="0" fontId="2" fillId="0" borderId="92" xfId="0" applyFont="1" applyBorder="1" applyAlignment="1">
      <alignment horizontal="left" vertical="center"/>
    </xf>
    <xf numFmtId="0" fontId="4" fillId="0" borderId="2" xfId="0" applyFont="1" applyBorder="1" applyAlignment="1">
      <alignment wrapText="1"/>
    </xf>
    <xf numFmtId="0" fontId="4" fillId="0" borderId="94" xfId="0" applyFont="1" applyBorder="1" applyAlignment="1">
      <alignment wrapText="1"/>
    </xf>
    <xf numFmtId="0" fontId="4" fillId="0" borderId="95" xfId="0" applyFont="1" applyBorder="1" applyAlignment="1">
      <alignment wrapText="1"/>
    </xf>
    <xf numFmtId="0" fontId="4" fillId="0" borderId="2" xfId="5" applyFont="1" applyFill="1" applyBorder="1" applyAlignment="1">
      <alignment horizontal="left" wrapText="1"/>
    </xf>
    <xf numFmtId="0" fontId="4" fillId="0" borderId="4" xfId="0" applyFont="1" applyBorder="1" applyAlignment="1">
      <alignment wrapText="1"/>
    </xf>
    <xf numFmtId="0" fontId="2" fillId="6" borderId="94" xfId="0" applyFont="1" applyFill="1" applyBorder="1" applyAlignment="1">
      <alignment horizontal="center"/>
    </xf>
    <xf numFmtId="0" fontId="4" fillId="0" borderId="94" xfId="0" applyFont="1" applyBorder="1" applyAlignment="1">
      <alignment horizontal="center"/>
    </xf>
    <xf numFmtId="0" fontId="4" fillId="0" borderId="95" xfId="0" applyFont="1" applyBorder="1" applyAlignment="1">
      <alignment horizontal="center"/>
    </xf>
    <xf numFmtId="0" fontId="2" fillId="0" borderId="95" xfId="0" applyFont="1" applyBorder="1" applyAlignment="1">
      <alignment horizontal="center"/>
    </xf>
    <xf numFmtId="0" fontId="4" fillId="0" borderId="95" xfId="5" applyFont="1" applyFill="1" applyBorder="1" applyAlignment="1">
      <alignment horizontal="center" wrapText="1"/>
    </xf>
    <xf numFmtId="0" fontId="2" fillId="0" borderId="92" xfId="0" applyFont="1" applyBorder="1" applyAlignment="1">
      <alignment horizontal="center" vertical="center"/>
    </xf>
    <xf numFmtId="167" fontId="4" fillId="0" borderId="4" xfId="1" applyNumberFormat="1" applyFont="1" applyFill="1" applyBorder="1" applyAlignment="1"/>
    <xf numFmtId="0" fontId="2" fillId="0" borderId="8" xfId="0" applyFont="1" applyBorder="1" applyAlignment="1">
      <alignment horizontal="right"/>
    </xf>
    <xf numFmtId="0" fontId="2" fillId="6" borderId="8" xfId="0" applyFont="1" applyFill="1" applyBorder="1" applyAlignment="1">
      <alignment wrapText="1" readingOrder="1"/>
    </xf>
    <xf numFmtId="0" fontId="2" fillId="6" borderId="39" xfId="0" applyFont="1" applyFill="1" applyBorder="1"/>
    <xf numFmtId="0" fontId="4" fillId="0" borderId="12" xfId="0" applyFont="1" applyBorder="1"/>
    <xf numFmtId="0" fontId="2" fillId="2" borderId="36" xfId="0" applyFont="1" applyFill="1" applyBorder="1" applyAlignment="1">
      <alignment horizontal="left" vertical="center" wrapText="1"/>
    </xf>
    <xf numFmtId="0" fontId="2" fillId="0" borderId="93" xfId="0" applyFont="1" applyBorder="1" applyAlignment="1">
      <alignment horizontal="right"/>
    </xf>
    <xf numFmtId="3" fontId="26" fillId="0" borderId="0" xfId="0" applyNumberFormat="1" applyFont="1" applyAlignment="1">
      <alignment horizontal="left"/>
    </xf>
    <xf numFmtId="4" fontId="4" fillId="0" borderId="1" xfId="0" applyNumberFormat="1" applyFont="1" applyBorder="1" applyAlignment="1">
      <alignment horizontal="center"/>
    </xf>
    <xf numFmtId="165" fontId="4" fillId="0" borderId="1" xfId="0" applyNumberFormat="1" applyFont="1" applyBorder="1" applyAlignment="1">
      <alignment horizontal="center" vertical="center"/>
    </xf>
    <xf numFmtId="2" fontId="4" fillId="0" borderId="1" xfId="0" applyNumberFormat="1" applyFont="1" applyBorder="1"/>
    <xf numFmtId="169" fontId="4" fillId="0" borderId="7" xfId="0" applyNumberFormat="1" applyFont="1" applyBorder="1" applyAlignment="1">
      <alignment horizontal="center"/>
    </xf>
    <xf numFmtId="3" fontId="0" fillId="3" borderId="1" xfId="0" applyNumberFormat="1" applyFill="1" applyBorder="1" applyAlignment="1">
      <alignment horizontal="center"/>
    </xf>
    <xf numFmtId="3" fontId="4" fillId="3" borderId="1" xfId="0" applyNumberFormat="1" applyFont="1" applyFill="1" applyBorder="1" applyAlignment="1">
      <alignment horizontal="center"/>
    </xf>
    <xf numFmtId="0" fontId="4" fillId="0" borderId="0" xfId="0" quotePrefix="1" applyFont="1" applyAlignment="1">
      <alignment horizontal="center"/>
    </xf>
    <xf numFmtId="170" fontId="4" fillId="0" borderId="0" xfId="0" applyNumberFormat="1" applyFont="1" applyAlignment="1">
      <alignment horizontal="center"/>
    </xf>
    <xf numFmtId="0" fontId="2" fillId="0" borderId="34" xfId="0" applyFont="1" applyBorder="1" applyAlignment="1" applyProtection="1">
      <alignment horizontal="center" vertical="center" wrapText="1"/>
      <protection locked="0"/>
    </xf>
    <xf numFmtId="0" fontId="4" fillId="9" borderId="32" xfId="0" applyFont="1" applyFill="1" applyBorder="1" applyAlignment="1" applyProtection="1">
      <alignment horizontal="center"/>
      <protection locked="0"/>
    </xf>
    <xf numFmtId="165" fontId="4" fillId="0" borderId="2" xfId="0" applyNumberFormat="1" applyFont="1" applyBorder="1" applyAlignment="1" applyProtection="1">
      <alignment horizontal="center" vertical="top"/>
      <protection locked="0"/>
    </xf>
    <xf numFmtId="165" fontId="2" fillId="0" borderId="96" xfId="0" applyNumberFormat="1" applyFont="1" applyBorder="1" applyAlignment="1" applyProtection="1">
      <alignment horizontal="center" vertical="top"/>
      <protection locked="0"/>
    </xf>
    <xf numFmtId="165" fontId="2" fillId="13" borderId="34" xfId="0" applyNumberFormat="1" applyFont="1" applyFill="1" applyBorder="1" applyAlignment="1" applyProtection="1">
      <alignment horizontal="center" vertical="top"/>
      <protection locked="0"/>
    </xf>
    <xf numFmtId="165" fontId="2" fillId="0" borderId="97" xfId="0" applyNumberFormat="1" applyFont="1" applyBorder="1" applyAlignment="1" applyProtection="1">
      <alignment horizontal="center" vertical="top"/>
      <protection locked="0"/>
    </xf>
    <xf numFmtId="165" fontId="4" fillId="0" borderId="96" xfId="0" applyNumberFormat="1" applyFont="1" applyBorder="1" applyAlignment="1" applyProtection="1">
      <alignment horizontal="center" vertical="top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9" fontId="4" fillId="0" borderId="0" xfId="2" applyFont="1" applyBorder="1" applyAlignment="1" applyProtection="1">
      <alignment horizontal="center"/>
      <protection locked="0"/>
    </xf>
    <xf numFmtId="1" fontId="4" fillId="8" borderId="30" xfId="0" applyNumberFormat="1" applyFont="1" applyFill="1" applyBorder="1" applyAlignment="1">
      <alignment horizontal="center"/>
    </xf>
    <xf numFmtId="165" fontId="4" fillId="0" borderId="23" xfId="0" applyNumberFormat="1" applyFont="1" applyBorder="1" applyAlignment="1" applyProtection="1">
      <alignment horizontal="center" vertical="top"/>
      <protection locked="0"/>
    </xf>
    <xf numFmtId="4" fontId="0" fillId="0" borderId="0" xfId="0" applyNumberFormat="1" applyAlignment="1">
      <alignment horizontal="center"/>
    </xf>
    <xf numFmtId="0" fontId="4" fillId="0" borderId="0" xfId="0" applyFont="1" applyAlignment="1">
      <alignment horizontal="right" vertical="center"/>
    </xf>
    <xf numFmtId="168" fontId="4" fillId="0" borderId="0" xfId="1" applyNumberFormat="1" applyFont="1" applyFill="1" applyBorder="1" applyAlignment="1">
      <alignment horizontal="right"/>
    </xf>
    <xf numFmtId="167" fontId="4" fillId="0" borderId="7" xfId="1" applyNumberFormat="1" applyFont="1" applyFill="1" applyBorder="1" applyAlignment="1">
      <alignment horizontal="center"/>
    </xf>
    <xf numFmtId="0" fontId="4" fillId="0" borderId="0" xfId="0" quotePrefix="1" applyFont="1"/>
    <xf numFmtId="0" fontId="2" fillId="8" borderId="33" xfId="0" applyFont="1" applyFill="1" applyBorder="1"/>
    <xf numFmtId="0" fontId="4" fillId="8" borderId="8" xfId="0" applyFont="1" applyFill="1" applyBorder="1"/>
    <xf numFmtId="0" fontId="0" fillId="0" borderId="98" xfId="0" applyBorder="1"/>
    <xf numFmtId="9" fontId="4" fillId="0" borderId="21" xfId="2" applyFont="1" applyBorder="1" applyAlignment="1" applyProtection="1">
      <alignment horizontal="center"/>
      <protection locked="0"/>
    </xf>
    <xf numFmtId="9" fontId="4" fillId="0" borderId="22" xfId="2" applyFont="1" applyBorder="1" applyAlignment="1" applyProtection="1">
      <alignment horizontal="center"/>
      <protection locked="0"/>
    </xf>
    <xf numFmtId="0" fontId="2" fillId="0" borderId="42" xfId="0" applyFont="1" applyBorder="1" applyAlignment="1" applyProtection="1">
      <alignment horizontal="center" vertical="center" wrapText="1"/>
      <protection locked="0"/>
    </xf>
    <xf numFmtId="0" fontId="2" fillId="0" borderId="43" xfId="0" applyFont="1" applyBorder="1" applyAlignment="1" applyProtection="1">
      <alignment horizontal="center" vertical="center" wrapText="1"/>
      <protection locked="0"/>
    </xf>
    <xf numFmtId="0" fontId="12" fillId="8" borderId="85" xfId="0" applyFont="1" applyFill="1" applyBorder="1" applyAlignment="1">
      <alignment horizontal="center"/>
    </xf>
    <xf numFmtId="0" fontId="12" fillId="8" borderId="86" xfId="0" applyFont="1" applyFill="1" applyBorder="1" applyAlignment="1">
      <alignment horizontal="center"/>
    </xf>
    <xf numFmtId="0" fontId="12" fillId="8" borderId="87" xfId="0" applyFont="1" applyFill="1" applyBorder="1" applyAlignment="1">
      <alignment horizontal="center"/>
    </xf>
    <xf numFmtId="0" fontId="2" fillId="0" borderId="78" xfId="0" applyFont="1" applyBorder="1" applyAlignment="1" applyProtection="1">
      <alignment horizontal="center" vertical="center" wrapText="1"/>
      <protection locked="0"/>
    </xf>
    <xf numFmtId="0" fontId="2" fillId="0" borderId="97" xfId="0" applyFont="1" applyBorder="1" applyAlignment="1" applyProtection="1">
      <alignment horizontal="center" vertical="center" wrapText="1"/>
      <protection locked="0"/>
    </xf>
    <xf numFmtId="0" fontId="2" fillId="0" borderId="26" xfId="0" applyFont="1" applyBorder="1" applyAlignment="1" applyProtection="1">
      <alignment horizontal="center" vertical="center" wrapText="1"/>
      <protection locked="0"/>
    </xf>
    <xf numFmtId="0" fontId="2" fillId="0" borderId="22" xfId="0" applyFont="1" applyBorder="1" applyAlignment="1" applyProtection="1">
      <alignment horizontal="center" vertical="center" wrapText="1"/>
      <protection locked="0"/>
    </xf>
    <xf numFmtId="0" fontId="0" fillId="2" borderId="9" xfId="4" applyFont="1" applyFill="1" applyBorder="1" applyAlignment="1">
      <alignment horizontal="center" wrapText="1"/>
    </xf>
    <xf numFmtId="0" fontId="0" fillId="2" borderId="31" xfId="4" applyFont="1" applyFill="1" applyBorder="1" applyAlignment="1">
      <alignment horizontal="center" wrapText="1"/>
    </xf>
    <xf numFmtId="0" fontId="28" fillId="11" borderId="0" xfId="4" applyFont="1" applyFill="1" applyAlignment="1">
      <alignment horizontal="center"/>
    </xf>
    <xf numFmtId="0" fontId="0" fillId="2" borderId="1" xfId="4" applyFont="1" applyFill="1" applyBorder="1" applyAlignment="1">
      <alignment horizontal="center" wrapText="1"/>
    </xf>
    <xf numFmtId="0" fontId="0" fillId="2" borderId="35" xfId="4" applyFont="1" applyFill="1" applyBorder="1" applyAlignment="1">
      <alignment horizontal="center" wrapText="1"/>
    </xf>
    <xf numFmtId="0" fontId="30" fillId="0" borderId="0" xfId="0" applyFont="1" applyAlignment="1">
      <alignment horizontal="center"/>
    </xf>
    <xf numFmtId="165" fontId="4" fillId="6" borderId="2" xfId="0" applyNumberFormat="1" applyFont="1" applyFill="1" applyBorder="1" applyAlignment="1">
      <alignment horizontal="center"/>
    </xf>
    <xf numFmtId="165" fontId="4" fillId="6" borderId="12" xfId="0" applyNumberFormat="1" applyFont="1" applyFill="1" applyBorder="1" applyAlignment="1">
      <alignment horizontal="center"/>
    </xf>
    <xf numFmtId="0" fontId="2" fillId="5" borderId="5" xfId="0" applyFont="1" applyFill="1" applyBorder="1" applyAlignment="1">
      <alignment horizontal="center" wrapText="1"/>
    </xf>
    <xf numFmtId="0" fontId="2" fillId="5" borderId="24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wrapText="1"/>
    </xf>
    <xf numFmtId="1" fontId="2" fillId="0" borderId="45" xfId="0" applyNumberFormat="1" applyFont="1" applyBorder="1" applyAlignment="1">
      <alignment horizontal="center"/>
    </xf>
    <xf numFmtId="0" fontId="13" fillId="2" borderId="1" xfId="0" applyFont="1" applyFill="1" applyBorder="1" applyAlignment="1">
      <alignment horizontal="right"/>
    </xf>
    <xf numFmtId="0" fontId="13" fillId="2" borderId="2" xfId="0" applyFont="1" applyFill="1" applyBorder="1" applyAlignment="1">
      <alignment horizontal="right"/>
    </xf>
    <xf numFmtId="0" fontId="13" fillId="2" borderId="3" xfId="0" applyFont="1" applyFill="1" applyBorder="1" applyAlignment="1">
      <alignment horizontal="right"/>
    </xf>
    <xf numFmtId="0" fontId="13" fillId="2" borderId="4" xfId="0" applyFont="1" applyFill="1" applyBorder="1" applyAlignment="1">
      <alignment horizontal="right"/>
    </xf>
  </cellXfs>
  <cellStyles count="7">
    <cellStyle name="_InputValue" xfId="5" xr:uid="{00000000-0005-0000-0000-000000000000}"/>
    <cellStyle name="Comma" xfId="1" builtinId="3"/>
    <cellStyle name="Comma 2" xfId="6" xr:uid="{BCC2100D-9A86-4536-8E34-EA97F59F896F}"/>
    <cellStyle name="Normal" xfId="0" builtinId="0"/>
    <cellStyle name="Normal 2 2" xfId="3" xr:uid="{00000000-0005-0000-0000-000003000000}"/>
    <cellStyle name="Normal 6" xfId="4" xr:uid="{00000000-0005-0000-0000-000004000000}"/>
    <cellStyle name="Percent" xfId="2" builtinId="5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38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37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externalLink" Target="externalLinks/externalLink1.xml"/><Relationship Id="rId35" Type="http://schemas.openxmlformats.org/officeDocument/2006/relationships/customXml" Target="../customXml/item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JP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104</xdr:row>
      <xdr:rowOff>85725</xdr:rowOff>
    </xdr:from>
    <xdr:to>
      <xdr:col>5</xdr:col>
      <xdr:colOff>620304</xdr:colOff>
      <xdr:row>149</xdr:row>
      <xdr:rowOff>9525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99937FB-5C9D-4F2F-AF57-2B5362ABF5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4850" y="11820525"/>
          <a:ext cx="6563904" cy="8496300"/>
        </a:xfrm>
        <a:prstGeom prst="rect">
          <a:avLst/>
        </a:prstGeom>
      </xdr:spPr>
    </xdr:pic>
    <xdr:clientData/>
  </xdr:twoCellAnchor>
  <xdr:twoCellAnchor editAs="oneCell">
    <xdr:from>
      <xdr:col>6</xdr:col>
      <xdr:colOff>85725</xdr:colOff>
      <xdr:row>104</xdr:row>
      <xdr:rowOff>47625</xdr:rowOff>
    </xdr:from>
    <xdr:to>
      <xdr:col>14</xdr:col>
      <xdr:colOff>332428</xdr:colOff>
      <xdr:row>148</xdr:row>
      <xdr:rowOff>143510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FAC1ADC-259B-4B47-9D92-6E19B1A3D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15225" y="11782425"/>
          <a:ext cx="6618928" cy="8477885"/>
        </a:xfrm>
        <a:prstGeom prst="rect">
          <a:avLst/>
        </a:prstGeom>
      </xdr:spPr>
    </xdr:pic>
    <xdr:clientData/>
  </xdr:twoCellAnchor>
  <xdr:twoCellAnchor editAs="oneCell">
    <xdr:from>
      <xdr:col>1</xdr:col>
      <xdr:colOff>76200</xdr:colOff>
      <xdr:row>153</xdr:row>
      <xdr:rowOff>104775</xdr:rowOff>
    </xdr:from>
    <xdr:to>
      <xdr:col>5</xdr:col>
      <xdr:colOff>602615</xdr:colOff>
      <xdr:row>198</xdr:row>
      <xdr:rowOff>49530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A6EE727-A2A0-4A11-BCCE-5B97C2EA62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0" y="21174075"/>
          <a:ext cx="6565265" cy="8517255"/>
        </a:xfrm>
        <a:prstGeom prst="rect">
          <a:avLst/>
        </a:prstGeom>
      </xdr:spPr>
    </xdr:pic>
    <xdr:clientData/>
  </xdr:twoCellAnchor>
  <xdr:twoCellAnchor>
    <xdr:from>
      <xdr:col>2</xdr:col>
      <xdr:colOff>327421</xdr:colOff>
      <xdr:row>115</xdr:row>
      <xdr:rowOff>59531</xdr:rowOff>
    </xdr:from>
    <xdr:to>
      <xdr:col>2</xdr:col>
      <xdr:colOff>345280</xdr:colOff>
      <xdr:row>136</xdr:row>
      <xdr:rowOff>166686</xdr:rowOff>
    </xdr:to>
    <xdr:cxnSp macro="">
      <xdr:nvCxnSpPr>
        <xdr:cNvPr id="6" name="Straight Connector 5">
          <a:extLst>
            <a:ext uri="{FF2B5EF4-FFF2-40B4-BE49-F238E27FC236}">
              <a16:creationId xmlns:a16="http://schemas.microsoft.com/office/drawing/2014/main" id="{E7AC6CAB-4E0E-460A-A6B1-CCACC1A850F6}"/>
            </a:ext>
          </a:extLst>
        </xdr:cNvPr>
        <xdr:cNvCxnSpPr/>
      </xdr:nvCxnSpPr>
      <xdr:spPr>
        <a:xfrm flipH="1" flipV="1">
          <a:off x="2684859" y="9453562"/>
          <a:ext cx="17859" cy="410765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1089420</xdr:colOff>
      <xdr:row>132</xdr:row>
      <xdr:rowOff>41672</xdr:rowOff>
    </xdr:from>
    <xdr:to>
      <xdr:col>5</xdr:col>
      <xdr:colOff>416717</xdr:colOff>
      <xdr:row>132</xdr:row>
      <xdr:rowOff>41672</xdr:rowOff>
    </xdr:to>
    <xdr:cxnSp macro="">
      <xdr:nvCxnSpPr>
        <xdr:cNvPr id="9" name="Straight Connector 8">
          <a:extLst>
            <a:ext uri="{FF2B5EF4-FFF2-40B4-BE49-F238E27FC236}">
              <a16:creationId xmlns:a16="http://schemas.microsoft.com/office/drawing/2014/main" id="{BD2669EA-DA8E-4C53-B68B-2FF71AE24690}"/>
            </a:ext>
          </a:extLst>
        </xdr:cNvPr>
        <xdr:cNvCxnSpPr/>
      </xdr:nvCxnSpPr>
      <xdr:spPr>
        <a:xfrm>
          <a:off x="1696639" y="12674203"/>
          <a:ext cx="4321969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1023938</xdr:colOff>
      <xdr:row>130</xdr:row>
      <xdr:rowOff>47625</xdr:rowOff>
    </xdr:from>
    <xdr:to>
      <xdr:col>5</xdr:col>
      <xdr:colOff>351235</xdr:colOff>
      <xdr:row>130</xdr:row>
      <xdr:rowOff>47625</xdr:rowOff>
    </xdr:to>
    <xdr:cxnSp macro="">
      <xdr:nvCxnSpPr>
        <xdr:cNvPr id="11" name="Straight Connector 10">
          <a:extLst>
            <a:ext uri="{FF2B5EF4-FFF2-40B4-BE49-F238E27FC236}">
              <a16:creationId xmlns:a16="http://schemas.microsoft.com/office/drawing/2014/main" id="{4BFAEFC6-34BF-4849-B3E2-DDC38E8526C2}"/>
            </a:ext>
          </a:extLst>
        </xdr:cNvPr>
        <xdr:cNvCxnSpPr/>
      </xdr:nvCxnSpPr>
      <xdr:spPr>
        <a:xfrm>
          <a:off x="1631157" y="12299156"/>
          <a:ext cx="4321969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124</xdr:row>
      <xdr:rowOff>0</xdr:rowOff>
    </xdr:from>
    <xdr:to>
      <xdr:col>11</xdr:col>
      <xdr:colOff>255984</xdr:colOff>
      <xdr:row>124</xdr:row>
      <xdr:rowOff>0</xdr:rowOff>
    </xdr:to>
    <xdr:cxnSp macro="">
      <xdr:nvCxnSpPr>
        <xdr:cNvPr id="12" name="Straight Connector 11">
          <a:extLst>
            <a:ext uri="{FF2B5EF4-FFF2-40B4-BE49-F238E27FC236}">
              <a16:creationId xmlns:a16="http://schemas.microsoft.com/office/drawing/2014/main" id="{D40384A0-BC30-434C-B056-70AB95748857}"/>
            </a:ext>
          </a:extLst>
        </xdr:cNvPr>
        <xdr:cNvCxnSpPr/>
      </xdr:nvCxnSpPr>
      <xdr:spPr>
        <a:xfrm>
          <a:off x="7161609" y="11108531"/>
          <a:ext cx="4321969" cy="0"/>
        </a:xfrm>
        <a:prstGeom prst="line">
          <a:avLst/>
        </a:prstGeom>
        <a:ln>
          <a:solidFill>
            <a:srgbClr val="FFC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851296</xdr:colOff>
      <xdr:row>125</xdr:row>
      <xdr:rowOff>0</xdr:rowOff>
    </xdr:from>
    <xdr:to>
      <xdr:col>5</xdr:col>
      <xdr:colOff>178593</xdr:colOff>
      <xdr:row>125</xdr:row>
      <xdr:rowOff>0</xdr:rowOff>
    </xdr:to>
    <xdr:cxnSp macro="">
      <xdr:nvCxnSpPr>
        <xdr:cNvPr id="13" name="Straight Connector 12">
          <a:extLst>
            <a:ext uri="{FF2B5EF4-FFF2-40B4-BE49-F238E27FC236}">
              <a16:creationId xmlns:a16="http://schemas.microsoft.com/office/drawing/2014/main" id="{22801C19-C33F-418B-A24B-642B236BB782}"/>
            </a:ext>
          </a:extLst>
        </xdr:cNvPr>
        <xdr:cNvCxnSpPr/>
      </xdr:nvCxnSpPr>
      <xdr:spPr>
        <a:xfrm>
          <a:off x="1458515" y="11299031"/>
          <a:ext cx="4321969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1071563</xdr:colOff>
      <xdr:row>127</xdr:row>
      <xdr:rowOff>166688</xdr:rowOff>
    </xdr:from>
    <xdr:to>
      <xdr:col>5</xdr:col>
      <xdr:colOff>398860</xdr:colOff>
      <xdr:row>127</xdr:row>
      <xdr:rowOff>166688</xdr:rowOff>
    </xdr:to>
    <xdr:cxnSp macro="">
      <xdr:nvCxnSpPr>
        <xdr:cNvPr id="14" name="Straight Connector 13">
          <a:extLst>
            <a:ext uri="{FF2B5EF4-FFF2-40B4-BE49-F238E27FC236}">
              <a16:creationId xmlns:a16="http://schemas.microsoft.com/office/drawing/2014/main" id="{F72C25E6-8BE0-4BB0-85E1-58F61A4DB876}"/>
            </a:ext>
          </a:extLst>
        </xdr:cNvPr>
        <xdr:cNvCxnSpPr/>
      </xdr:nvCxnSpPr>
      <xdr:spPr>
        <a:xfrm>
          <a:off x="1678782" y="11846719"/>
          <a:ext cx="4321969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1119186</xdr:colOff>
      <xdr:row>133</xdr:row>
      <xdr:rowOff>5953</xdr:rowOff>
    </xdr:from>
    <xdr:to>
      <xdr:col>5</xdr:col>
      <xdr:colOff>446483</xdr:colOff>
      <xdr:row>133</xdr:row>
      <xdr:rowOff>5953</xdr:rowOff>
    </xdr:to>
    <xdr:cxnSp macro="">
      <xdr:nvCxnSpPr>
        <xdr:cNvPr id="15" name="Straight Connector 14">
          <a:extLst>
            <a:ext uri="{FF2B5EF4-FFF2-40B4-BE49-F238E27FC236}">
              <a16:creationId xmlns:a16="http://schemas.microsoft.com/office/drawing/2014/main" id="{2F63E1BA-CB9E-431C-A831-07091888F36B}"/>
            </a:ext>
          </a:extLst>
        </xdr:cNvPr>
        <xdr:cNvCxnSpPr/>
      </xdr:nvCxnSpPr>
      <xdr:spPr>
        <a:xfrm>
          <a:off x="1726405" y="12828984"/>
          <a:ext cx="4321969" cy="0"/>
        </a:xfrm>
        <a:prstGeom prst="line">
          <a:avLst/>
        </a:prstGeom>
        <a:ln>
          <a:solidFill>
            <a:srgbClr val="FFC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887015</xdr:colOff>
      <xdr:row>130</xdr:row>
      <xdr:rowOff>178594</xdr:rowOff>
    </xdr:from>
    <xdr:to>
      <xdr:col>5</xdr:col>
      <xdr:colOff>214312</xdr:colOff>
      <xdr:row>130</xdr:row>
      <xdr:rowOff>178594</xdr:rowOff>
    </xdr:to>
    <xdr:cxnSp macro="">
      <xdr:nvCxnSpPr>
        <xdr:cNvPr id="16" name="Straight Connector 15">
          <a:extLst>
            <a:ext uri="{FF2B5EF4-FFF2-40B4-BE49-F238E27FC236}">
              <a16:creationId xmlns:a16="http://schemas.microsoft.com/office/drawing/2014/main" id="{A8D3506D-5EC9-4502-88E3-90C1F3ADAD54}"/>
            </a:ext>
          </a:extLst>
        </xdr:cNvPr>
        <xdr:cNvCxnSpPr/>
      </xdr:nvCxnSpPr>
      <xdr:spPr>
        <a:xfrm>
          <a:off x="1494234" y="12430125"/>
          <a:ext cx="4321969" cy="0"/>
        </a:xfrm>
        <a:prstGeom prst="line">
          <a:avLst/>
        </a:prstGeom>
        <a:ln>
          <a:solidFill>
            <a:srgbClr val="FFC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1017983</xdr:colOff>
      <xdr:row>132</xdr:row>
      <xdr:rowOff>5954</xdr:rowOff>
    </xdr:from>
    <xdr:to>
      <xdr:col>5</xdr:col>
      <xdr:colOff>345280</xdr:colOff>
      <xdr:row>132</xdr:row>
      <xdr:rowOff>5954</xdr:rowOff>
    </xdr:to>
    <xdr:cxnSp macro="">
      <xdr:nvCxnSpPr>
        <xdr:cNvPr id="17" name="Straight Connector 16">
          <a:extLst>
            <a:ext uri="{FF2B5EF4-FFF2-40B4-BE49-F238E27FC236}">
              <a16:creationId xmlns:a16="http://schemas.microsoft.com/office/drawing/2014/main" id="{FFB27749-E874-40A7-AF37-C4F536E47ED6}"/>
            </a:ext>
          </a:extLst>
        </xdr:cNvPr>
        <xdr:cNvCxnSpPr/>
      </xdr:nvCxnSpPr>
      <xdr:spPr>
        <a:xfrm>
          <a:off x="1625202" y="12638485"/>
          <a:ext cx="4321969" cy="0"/>
        </a:xfrm>
        <a:prstGeom prst="line">
          <a:avLst/>
        </a:prstGeom>
        <a:ln>
          <a:solidFill>
            <a:srgbClr val="FFC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1006077</xdr:colOff>
      <xdr:row>133</xdr:row>
      <xdr:rowOff>142875</xdr:rowOff>
    </xdr:from>
    <xdr:to>
      <xdr:col>5</xdr:col>
      <xdr:colOff>333374</xdr:colOff>
      <xdr:row>133</xdr:row>
      <xdr:rowOff>142875</xdr:rowOff>
    </xdr:to>
    <xdr:cxnSp macro="">
      <xdr:nvCxnSpPr>
        <xdr:cNvPr id="18" name="Straight Connector 17">
          <a:extLst>
            <a:ext uri="{FF2B5EF4-FFF2-40B4-BE49-F238E27FC236}">
              <a16:creationId xmlns:a16="http://schemas.microsoft.com/office/drawing/2014/main" id="{B6E8C769-315F-4AA5-8679-5C93F6EEA06D}"/>
            </a:ext>
          </a:extLst>
        </xdr:cNvPr>
        <xdr:cNvCxnSpPr/>
      </xdr:nvCxnSpPr>
      <xdr:spPr>
        <a:xfrm>
          <a:off x="1613296" y="12965906"/>
          <a:ext cx="4321969" cy="0"/>
        </a:xfrm>
        <a:prstGeom prst="line">
          <a:avLst/>
        </a:prstGeom>
        <a:ln>
          <a:solidFill>
            <a:srgbClr val="FFC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6</xdr:col>
      <xdr:colOff>641105</xdr:colOff>
      <xdr:row>153</xdr:row>
      <xdr:rowOff>95250</xdr:rowOff>
    </xdr:from>
    <xdr:to>
      <xdr:col>11</xdr:col>
      <xdr:colOff>410307</xdr:colOff>
      <xdr:row>181</xdr:row>
      <xdr:rowOff>13649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A2D4AF4F-E1DE-40C5-B463-3381FA3992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851655" y="17297400"/>
          <a:ext cx="4179277" cy="5252399"/>
        </a:xfrm>
        <a:prstGeom prst="rect">
          <a:avLst/>
        </a:prstGeom>
      </xdr:spPr>
    </xdr:pic>
    <xdr:clientData/>
  </xdr:twoCellAnchor>
  <xdr:twoCellAnchor editAs="oneCell">
    <xdr:from>
      <xdr:col>11</xdr:col>
      <xdr:colOff>733425</xdr:colOff>
      <xdr:row>153</xdr:row>
      <xdr:rowOff>161925</xdr:rowOff>
    </xdr:from>
    <xdr:to>
      <xdr:col>22</xdr:col>
      <xdr:colOff>22080</xdr:colOff>
      <xdr:row>165</xdr:row>
      <xdr:rowOff>9823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9C5C1C75-B329-44CE-8B8A-46F591B820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2573000" y="21231225"/>
          <a:ext cx="5956155" cy="2133898"/>
        </a:xfrm>
        <a:prstGeom prst="rect">
          <a:avLst/>
        </a:prstGeom>
      </xdr:spPr>
    </xdr:pic>
    <xdr:clientData/>
  </xdr:twoCellAnchor>
  <xdr:twoCellAnchor editAs="oneCell">
    <xdr:from>
      <xdr:col>12</xdr:col>
      <xdr:colOff>28575</xdr:colOff>
      <xdr:row>166</xdr:row>
      <xdr:rowOff>180975</xdr:rowOff>
    </xdr:from>
    <xdr:to>
      <xdr:col>22</xdr:col>
      <xdr:colOff>41122</xdr:colOff>
      <xdr:row>186</xdr:row>
      <xdr:rowOff>171980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966FDA81-B5CA-4680-AD2A-BA5E4236EE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2649200" y="23726775"/>
          <a:ext cx="5898997" cy="380100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203</xdr:row>
      <xdr:rowOff>0</xdr:rowOff>
    </xdr:from>
    <xdr:to>
      <xdr:col>4</xdr:col>
      <xdr:colOff>867609</xdr:colOff>
      <xdr:row>233</xdr:row>
      <xdr:rowOff>57956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D9F7C365-7248-47C7-B72C-D463ACB5F5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09600" y="30822900"/>
          <a:ext cx="5973009" cy="5772956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203</xdr:row>
      <xdr:rowOff>0</xdr:rowOff>
    </xdr:from>
    <xdr:to>
      <xdr:col>13</xdr:col>
      <xdr:colOff>277071</xdr:colOff>
      <xdr:row>234</xdr:row>
      <xdr:rowOff>115140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5B72C18C-67DE-4FE4-9F7A-4F45E01A80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7429500" y="30822900"/>
          <a:ext cx="6058746" cy="6020640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236</xdr:row>
      <xdr:rowOff>28575</xdr:rowOff>
    </xdr:from>
    <xdr:to>
      <xdr:col>4</xdr:col>
      <xdr:colOff>905709</xdr:colOff>
      <xdr:row>253</xdr:row>
      <xdr:rowOff>143343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CBB4386E-94E5-4868-B340-8C41B52767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647700" y="37137975"/>
          <a:ext cx="5973009" cy="3353268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236</xdr:row>
      <xdr:rowOff>0</xdr:rowOff>
    </xdr:from>
    <xdr:to>
      <xdr:col>13</xdr:col>
      <xdr:colOff>162755</xdr:colOff>
      <xdr:row>261</xdr:row>
      <xdr:rowOff>124507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58A13E44-777C-47AC-A589-651683D2E2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7429500" y="37109400"/>
          <a:ext cx="5944430" cy="4887007"/>
        </a:xfrm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236</xdr:row>
      <xdr:rowOff>0</xdr:rowOff>
    </xdr:from>
    <xdr:to>
      <xdr:col>24</xdr:col>
      <xdr:colOff>191354</xdr:colOff>
      <xdr:row>267</xdr:row>
      <xdr:rowOff>57982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4D3A8992-1473-4C0B-943D-70F416D66E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3801725" y="37109400"/>
          <a:ext cx="6115904" cy="5963482"/>
        </a:xfrm>
        <a:prstGeom prst="rect">
          <a:avLst/>
        </a:prstGeom>
      </xdr:spPr>
    </xdr:pic>
    <xdr:clientData/>
  </xdr:twoCellAnchor>
  <xdr:twoCellAnchor editAs="oneCell">
    <xdr:from>
      <xdr:col>25</xdr:col>
      <xdr:colOff>0</xdr:colOff>
      <xdr:row>236</xdr:row>
      <xdr:rowOff>0</xdr:rowOff>
    </xdr:from>
    <xdr:to>
      <xdr:col>34</xdr:col>
      <xdr:colOff>419924</xdr:colOff>
      <xdr:row>264</xdr:row>
      <xdr:rowOff>67429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69D70F3A-EA56-41F8-B564-6D25C08445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20335875" y="37109400"/>
          <a:ext cx="5906324" cy="5401429"/>
        </a:xfrm>
        <a:prstGeom prst="rect">
          <a:avLst/>
        </a:prstGeom>
      </xdr:spPr>
    </xdr:pic>
    <xdr:clientData/>
  </xdr:twoCellAnchor>
  <xdr:twoCellAnchor editAs="oneCell">
    <xdr:from>
      <xdr:col>8</xdr:col>
      <xdr:colOff>171450</xdr:colOff>
      <xdr:row>269</xdr:row>
      <xdr:rowOff>95250</xdr:rowOff>
    </xdr:from>
    <xdr:to>
      <xdr:col>17</xdr:col>
      <xdr:colOff>38971</xdr:colOff>
      <xdr:row>282</xdr:row>
      <xdr:rowOff>95600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C8EB9C23-0BFA-465F-AAAE-D2F245B76F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9496425" y="52892325"/>
          <a:ext cx="6239746" cy="2505425"/>
        </a:xfrm>
        <a:prstGeom prst="rect">
          <a:avLst/>
        </a:prstGeom>
      </xdr:spPr>
    </xdr:pic>
    <xdr:clientData/>
  </xdr:twoCellAnchor>
  <xdr:twoCellAnchor editAs="oneCell">
    <xdr:from>
      <xdr:col>8</xdr:col>
      <xdr:colOff>123825</xdr:colOff>
      <xdr:row>284</xdr:row>
      <xdr:rowOff>28575</xdr:rowOff>
    </xdr:from>
    <xdr:to>
      <xdr:col>16</xdr:col>
      <xdr:colOff>391392</xdr:colOff>
      <xdr:row>310</xdr:row>
      <xdr:rowOff>181696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89B1FD64-FDB0-4564-87E1-2E8F8F3B88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9448800" y="55683150"/>
          <a:ext cx="6211167" cy="516327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371475</xdr:colOff>
      <xdr:row>7</xdr:row>
      <xdr:rowOff>57150</xdr:rowOff>
    </xdr:from>
    <xdr:to>
      <xdr:col>5</xdr:col>
      <xdr:colOff>504825</xdr:colOff>
      <xdr:row>23</xdr:row>
      <xdr:rowOff>161925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BB0BC340-532C-CC4C-EB7E-782B1DE77872}"/>
            </a:ext>
          </a:extLst>
        </xdr:cNvPr>
        <xdr:cNvSpPr txBox="1"/>
      </xdr:nvSpPr>
      <xdr:spPr>
        <a:xfrm>
          <a:off x="5943600" y="1971675"/>
          <a:ext cx="1200150" cy="31527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vert270" wrap="square" rtlCol="0" anchor="t"/>
        <a:lstStyle/>
        <a:p>
          <a:r>
            <a:rPr lang="en-AU" sz="1100">
              <a:solidFill>
                <a:srgbClr val="FF0000"/>
              </a:solidFill>
            </a:rPr>
            <a:t>Data is no</a:t>
          </a:r>
          <a:r>
            <a:rPr lang="en-AU" sz="1100" baseline="0">
              <a:solidFill>
                <a:srgbClr val="FF0000"/>
              </a:solidFill>
            </a:rPr>
            <a:t> longer</a:t>
          </a:r>
          <a:r>
            <a:rPr lang="en-AU" sz="1100">
              <a:solidFill>
                <a:srgbClr val="FF0000"/>
              </a:solidFill>
            </a:rPr>
            <a:t> publicly available.</a:t>
          </a:r>
        </a:p>
        <a:p>
          <a:r>
            <a:rPr lang="en-AU" sz="1100">
              <a:solidFill>
                <a:srgbClr val="FF0000"/>
              </a:solidFill>
            </a:rPr>
            <a:t>Will add if YG provides.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nsero.sharepoint.com/sites/kzk/KZK%20Docs/Rec%20and%20Closure/2016%20Conceptual%20Rec%20and%20Closure%20Plan/ClosureCosting/HighLevelEstimate/HighLevelEstimate-v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1-Summary"/>
      <sheetName val="T2-UnitCost"/>
      <sheetName val="T3-Quant"/>
      <sheetName val="T4-G&amp;A"/>
      <sheetName val="T5-Explore"/>
      <sheetName val="T6-ClosurePlan"/>
      <sheetName val="T7-Pits"/>
      <sheetName val="T8-WRD"/>
      <sheetName val="T9-Facillities"/>
      <sheetName val="T10-Tailings"/>
      <sheetName val="T11-Ponds"/>
      <sheetName val="T12-Infrastructure"/>
      <sheetName val="T13-Wastes"/>
      <sheetName val="T14-Roads"/>
      <sheetName val="T15-Water"/>
      <sheetName val="T16-Borrow"/>
      <sheetName val="T17-Erosion"/>
      <sheetName val="T18-PCMM"/>
      <sheetName val="T19-ICMM"/>
      <sheetName val="NPV"/>
    </sheetNames>
    <sheetDataSet>
      <sheetData sheetId="0" refreshError="1"/>
      <sheetData sheetId="1">
        <row r="4">
          <cell r="B4" t="str">
            <v>Equipment Rates</v>
          </cell>
        </row>
        <row r="5">
          <cell r="B5" t="str">
            <v>Equipment</v>
          </cell>
          <cell r="C5" t="str">
            <v>Unit Rates</v>
          </cell>
          <cell r="D5" t="str">
            <v>Per Unit</v>
          </cell>
        </row>
        <row r="6">
          <cell r="B6" t="str">
            <v>D9H Dozer</v>
          </cell>
          <cell r="C6">
            <v>350</v>
          </cell>
          <cell r="D6" t="str">
            <v>per hr</v>
          </cell>
        </row>
        <row r="7">
          <cell r="B7" t="str">
            <v>D6D Dozer</v>
          </cell>
          <cell r="C7">
            <v>250</v>
          </cell>
          <cell r="D7" t="str">
            <v>per hr</v>
          </cell>
        </row>
        <row r="8">
          <cell r="B8" t="str">
            <v>Haul Truck D250E</v>
          </cell>
          <cell r="C8">
            <v>250</v>
          </cell>
          <cell r="D8" t="str">
            <v>per hr</v>
          </cell>
        </row>
        <row r="9">
          <cell r="B9" t="str">
            <v>Tandem Haul Truck</v>
          </cell>
          <cell r="C9">
            <v>150</v>
          </cell>
          <cell r="D9" t="str">
            <v>per hr</v>
          </cell>
        </row>
        <row r="10">
          <cell r="B10" t="str">
            <v>Cat 235 Excavator</v>
          </cell>
          <cell r="C10">
            <v>250</v>
          </cell>
          <cell r="D10" t="str">
            <v>per hr</v>
          </cell>
        </row>
        <row r="11">
          <cell r="B11" t="str">
            <v>Cat 235 Excavator w hammer</v>
          </cell>
          <cell r="C11">
            <v>275</v>
          </cell>
          <cell r="D11" t="str">
            <v>per hr</v>
          </cell>
        </row>
        <row r="12">
          <cell r="B12" t="str">
            <v>Cat 16H grader</v>
          </cell>
          <cell r="C12">
            <v>300</v>
          </cell>
          <cell r="D12" t="str">
            <v>per hr</v>
          </cell>
        </row>
        <row r="13">
          <cell r="B13" t="str">
            <v>988B Loader</v>
          </cell>
          <cell r="C13">
            <v>250</v>
          </cell>
          <cell r="D13" t="str">
            <v>per hr</v>
          </cell>
        </row>
        <row r="14">
          <cell r="B14" t="str">
            <v>Tractor Trailer (lowbed)</v>
          </cell>
          <cell r="C14">
            <v>180</v>
          </cell>
          <cell r="D14" t="str">
            <v>per hr</v>
          </cell>
        </row>
        <row r="15">
          <cell r="B15" t="str">
            <v>30 ton Crane</v>
          </cell>
          <cell r="C15">
            <v>190</v>
          </cell>
          <cell r="D15" t="str">
            <v>per hr</v>
          </cell>
        </row>
        <row r="16">
          <cell r="B16" t="str">
            <v>Hiab Flatdeck truck</v>
          </cell>
          <cell r="C16">
            <v>160</v>
          </cell>
          <cell r="D16" t="str">
            <v>per hr</v>
          </cell>
        </row>
        <row r="17">
          <cell r="B17" t="str">
            <v>Cat 950 loader</v>
          </cell>
          <cell r="C17">
            <v>170</v>
          </cell>
          <cell r="D17" t="str">
            <v>per hr</v>
          </cell>
        </row>
        <row r="18">
          <cell r="B18" t="str">
            <v>Vibratory Roller</v>
          </cell>
          <cell r="C18">
            <v>180</v>
          </cell>
          <cell r="D18" t="str">
            <v>per hr</v>
          </cell>
        </row>
        <row r="19">
          <cell r="B19" t="str">
            <v>Pickup Truck</v>
          </cell>
          <cell r="C19">
            <v>2500</v>
          </cell>
          <cell r="D19" t="str">
            <v>per mo</v>
          </cell>
        </row>
        <row r="21">
          <cell r="B21" t="str">
            <v>Personnel Rates</v>
          </cell>
        </row>
        <row r="22">
          <cell r="B22" t="str">
            <v>Personnel</v>
          </cell>
          <cell r="C22" t="str">
            <v>Unit Rates</v>
          </cell>
          <cell r="D22" t="str">
            <v>Per Unit</v>
          </cell>
        </row>
        <row r="23">
          <cell r="B23" t="str">
            <v>Blaster</v>
          </cell>
          <cell r="C23">
            <v>68</v>
          </cell>
          <cell r="D23" t="str">
            <v>per hr</v>
          </cell>
        </row>
        <row r="24">
          <cell r="B24" t="str">
            <v>General Labourer</v>
          </cell>
          <cell r="C24">
            <v>52</v>
          </cell>
          <cell r="D24" t="str">
            <v>per hr</v>
          </cell>
        </row>
        <row r="25">
          <cell r="B25" t="str">
            <v>Trades Labourer</v>
          </cell>
          <cell r="C25">
            <v>91</v>
          </cell>
          <cell r="D25" t="str">
            <v>per hr</v>
          </cell>
        </row>
        <row r="26">
          <cell r="B26" t="str">
            <v>Site Supervisor</v>
          </cell>
          <cell r="C26">
            <v>110</v>
          </cell>
          <cell r="D26" t="str">
            <v>per hr</v>
          </cell>
        </row>
        <row r="27">
          <cell r="B27" t="str">
            <v>Design Engineer</v>
          </cell>
          <cell r="C27">
            <v>149</v>
          </cell>
          <cell r="D27" t="str">
            <v>per hr</v>
          </cell>
        </row>
        <row r="28">
          <cell r="B28" t="str">
            <v>Environmental Scientist</v>
          </cell>
          <cell r="C28">
            <v>110</v>
          </cell>
          <cell r="D28" t="str">
            <v>per hr</v>
          </cell>
        </row>
        <row r="29">
          <cell r="B29" t="str">
            <v>Project Manager</v>
          </cell>
          <cell r="C29">
            <v>10670</v>
          </cell>
          <cell r="D29" t="str">
            <v>per mo</v>
          </cell>
        </row>
        <row r="30">
          <cell r="B30" t="str">
            <v>Camp Labourer</v>
          </cell>
          <cell r="C30">
            <v>4400</v>
          </cell>
          <cell r="D30" t="str">
            <v>per mo</v>
          </cell>
        </row>
        <row r="31">
          <cell r="B31" t="str">
            <v>Site Caretaker</v>
          </cell>
          <cell r="C31">
            <v>6710</v>
          </cell>
          <cell r="D31" t="str">
            <v>per mo</v>
          </cell>
        </row>
        <row r="32">
          <cell r="B32" t="str">
            <v>Environmental Monitor</v>
          </cell>
          <cell r="C32">
            <v>5500</v>
          </cell>
          <cell r="D32" t="str">
            <v>per mo</v>
          </cell>
        </row>
        <row r="34">
          <cell r="B34" t="str">
            <v>Revegetation Rates</v>
          </cell>
          <cell r="C34" t="str">
            <v>Unit Rates</v>
          </cell>
          <cell r="D34" t="str">
            <v>Per Unit</v>
          </cell>
        </row>
        <row r="35">
          <cell r="B35" t="str">
            <v>Revegetation Seed Mix</v>
          </cell>
          <cell r="C35">
            <v>17.5</v>
          </cell>
          <cell r="D35" t="str">
            <v>per kg</v>
          </cell>
        </row>
        <row r="36">
          <cell r="B36" t="str">
            <v>Revegetation Seed Mix - 50kg/ha</v>
          </cell>
          <cell r="C36">
            <v>875</v>
          </cell>
          <cell r="D36" t="str">
            <v>per ha</v>
          </cell>
        </row>
        <row r="37">
          <cell r="B37" t="str">
            <v>Fertilizer</v>
          </cell>
          <cell r="C37">
            <v>1.1000000000000001</v>
          </cell>
          <cell r="D37" t="str">
            <v>per kg</v>
          </cell>
        </row>
        <row r="38">
          <cell r="B38" t="str">
            <v>Fertilizer - 250kg/ha</v>
          </cell>
          <cell r="C38">
            <v>275</v>
          </cell>
          <cell r="D38" t="str">
            <v>per ha</v>
          </cell>
        </row>
        <row r="39">
          <cell r="B39" t="str">
            <v>Tree Seedlings (1,000 seedlings per ha)</v>
          </cell>
          <cell r="C39">
            <v>2000</v>
          </cell>
          <cell r="D39" t="str">
            <v>per ha</v>
          </cell>
        </row>
        <row r="40">
          <cell r="B40" t="str">
            <v>Seed/Fertilizer Application</v>
          </cell>
          <cell r="C40">
            <v>1700</v>
          </cell>
          <cell r="D40" t="str">
            <v>per ha</v>
          </cell>
        </row>
        <row r="41">
          <cell r="B41" t="str">
            <v>Erosion Barrier</v>
          </cell>
          <cell r="C41">
            <v>3</v>
          </cell>
          <cell r="D41" t="str">
            <v>per sq.m</v>
          </cell>
        </row>
        <row r="42">
          <cell r="B42" t="str">
            <v>Revegetation cost per ha. Including application cost</v>
          </cell>
          <cell r="C42">
            <v>2850</v>
          </cell>
          <cell r="D42" t="str">
            <v xml:space="preserve">per ha  </v>
          </cell>
        </row>
        <row r="44">
          <cell r="B44" t="str">
            <v>Cover Rates</v>
          </cell>
          <cell r="C44" t="str">
            <v>Unit Rates</v>
          </cell>
          <cell r="D44" t="str">
            <v>Per Unit</v>
          </cell>
        </row>
        <row r="45">
          <cell r="B45" t="str">
            <v>Class C Cover (3.0m thick)</v>
          </cell>
          <cell r="C45">
            <v>7.86</v>
          </cell>
          <cell r="D45" t="str">
            <v>per sq.m</v>
          </cell>
        </row>
        <row r="46">
          <cell r="B46" t="str">
            <v>Soil Cover (1.0m thick)</v>
          </cell>
          <cell r="C46">
            <v>2.62</v>
          </cell>
          <cell r="D46" t="str">
            <v>per sq.m</v>
          </cell>
        </row>
        <row r="47">
          <cell r="B47" t="str">
            <v>Soil Cover (0.5m thick)</v>
          </cell>
          <cell r="C47">
            <v>1.31</v>
          </cell>
          <cell r="D47" t="str">
            <v>per sq.m</v>
          </cell>
        </row>
        <row r="48">
          <cell r="B48" t="str">
            <v>Growth Media (0.3m thick)</v>
          </cell>
          <cell r="C48">
            <v>0.72299999999999998</v>
          </cell>
          <cell r="D48" t="str">
            <v>per sq.m</v>
          </cell>
        </row>
        <row r="49">
          <cell r="B49" t="str">
            <v>Geotextile</v>
          </cell>
          <cell r="C49">
            <v>4</v>
          </cell>
          <cell r="D49" t="str">
            <v>per sq.m</v>
          </cell>
        </row>
        <row r="50">
          <cell r="B50" t="str">
            <v>Geomembrane - HDPE</v>
          </cell>
          <cell r="C50">
            <v>16</v>
          </cell>
          <cell r="D50" t="str">
            <v>per sq.m</v>
          </cell>
        </row>
        <row r="51">
          <cell r="B51" t="str">
            <v>Geomembrane - Bituminous</v>
          </cell>
          <cell r="C51">
            <v>20</v>
          </cell>
          <cell r="D51" t="str">
            <v>per sq.m</v>
          </cell>
        </row>
        <row r="52">
          <cell r="B52" t="str">
            <v>Prepared Subgrade</v>
          </cell>
          <cell r="C52">
            <v>1</v>
          </cell>
          <cell r="D52" t="str">
            <v>per sq.m</v>
          </cell>
        </row>
        <row r="55">
          <cell r="B55" t="str">
            <v>Contractor Unit Rates &amp; Camp Costs</v>
          </cell>
          <cell r="C55" t="str">
            <v>Unit Rates</v>
          </cell>
          <cell r="D55" t="str">
            <v>Per Unit</v>
          </cell>
        </row>
        <row r="56">
          <cell r="B56" t="str">
            <v>Excavation of Soil</v>
          </cell>
          <cell r="C56">
            <v>4.5</v>
          </cell>
          <cell r="D56" t="str">
            <v>cu.m</v>
          </cell>
        </row>
        <row r="57">
          <cell r="B57" t="str">
            <v>Custom Rate A (Load, haul, place soil cover ROD-MWD)</v>
          </cell>
          <cell r="C57">
            <v>3.75</v>
          </cell>
          <cell r="D57" t="str">
            <v>per cu.m</v>
          </cell>
        </row>
        <row r="58">
          <cell r="B58" t="str">
            <v>Custom Rate B (Load, haul, place soil cover ROD-SWD)</v>
          </cell>
          <cell r="C58">
            <v>4.25</v>
          </cell>
          <cell r="D58" t="str">
            <v>per cu.m</v>
          </cell>
        </row>
        <row r="59">
          <cell r="B59" t="str">
            <v>Custom Rate C (Load, haul, place soil cover ROD-MWD / LGO)</v>
          </cell>
          <cell r="C59">
            <v>4</v>
          </cell>
          <cell r="D59" t="str">
            <v>per cu.m</v>
          </cell>
        </row>
        <row r="60">
          <cell r="B60" t="str">
            <v>Custom Rate D (Load, haul, place soil cover ROD-MWD / HGO)</v>
          </cell>
          <cell r="C60">
            <v>4</v>
          </cell>
          <cell r="D60" t="str">
            <v>per cu.m</v>
          </cell>
        </row>
        <row r="61">
          <cell r="B61" t="str">
            <v>Custom Rate E (Load, haul, place soil cover ROD-CSA)</v>
          </cell>
          <cell r="C61">
            <v>3.75</v>
          </cell>
          <cell r="D61" t="str">
            <v>per cu.m</v>
          </cell>
        </row>
        <row r="62">
          <cell r="B62" t="str">
            <v>Custom Rate F (Load, haul, place soil cover ROD-MVFE)</v>
          </cell>
          <cell r="C62">
            <v>4.25</v>
          </cell>
          <cell r="D62" t="str">
            <v>per cu.m</v>
          </cell>
        </row>
        <row r="63">
          <cell r="B63" t="str">
            <v>Custom Rate G (Load, haul, place soil cover ROD-DSTF)</v>
          </cell>
          <cell r="C63">
            <v>4.25</v>
          </cell>
          <cell r="D63" t="str">
            <v>per cu.m</v>
          </cell>
        </row>
        <row r="64">
          <cell r="B64" t="str">
            <v>Custom Rate H (Load, haul, place fill SWD - MVFE)</v>
          </cell>
          <cell r="C64">
            <v>4.25</v>
          </cell>
          <cell r="D64" t="str">
            <v>per cu.m</v>
          </cell>
        </row>
        <row r="65">
          <cell r="B65" t="str">
            <v>Custom Rate I (Load, haul, place soil cover ROD-WSP Dam)</v>
          </cell>
          <cell r="C65">
            <v>4.5</v>
          </cell>
          <cell r="D65" t="str">
            <v>per cu.m</v>
          </cell>
        </row>
        <row r="66">
          <cell r="B66" t="str">
            <v>Custom Rate J (Push from WSP Dam - U/S WSP Dam)</v>
          </cell>
          <cell r="C66">
            <v>2.2000000000000002</v>
          </cell>
          <cell r="D66" t="str">
            <v>per cu.m</v>
          </cell>
        </row>
        <row r="67">
          <cell r="B67" t="str">
            <v>Custom Rate K (Load, haul, place soil cover Ridgetop Area)</v>
          </cell>
          <cell r="C67">
            <v>4.25</v>
          </cell>
          <cell r="D67" t="str">
            <v>per cu.m</v>
          </cell>
        </row>
        <row r="68">
          <cell r="B68" t="str">
            <v>Load, haul &amp; place mat'l underground</v>
          </cell>
          <cell r="C68">
            <v>10</v>
          </cell>
          <cell r="D68" t="str">
            <v>per cu.m</v>
          </cell>
        </row>
        <row r="69">
          <cell r="B69" t="str">
            <v>Produce rip-rap</v>
          </cell>
          <cell r="C69">
            <v>15</v>
          </cell>
          <cell r="D69" t="str">
            <v>per cu.m</v>
          </cell>
        </row>
        <row r="70">
          <cell r="B70" t="str">
            <v>Load, haul and place rip-rap</v>
          </cell>
          <cell r="C70">
            <v>15</v>
          </cell>
          <cell r="D70" t="str">
            <v>per cu.m</v>
          </cell>
        </row>
        <row r="71">
          <cell r="B71" t="str">
            <v>Deliver and install geosynthetic membrane on prepared foundation</v>
          </cell>
          <cell r="C71">
            <v>20</v>
          </cell>
          <cell r="D71" t="str">
            <v>per sq.m</v>
          </cell>
        </row>
        <row r="72">
          <cell r="B72" t="str">
            <v>Unit Basis (footing burial)</v>
          </cell>
          <cell r="C72">
            <v>5</v>
          </cell>
          <cell r="D72" t="str">
            <v>each</v>
          </cell>
        </row>
        <row r="73">
          <cell r="B73" t="str">
            <v>Freight run to Whitehorse</v>
          </cell>
          <cell r="C73">
            <v>1000</v>
          </cell>
          <cell r="D73" t="str">
            <v>per load</v>
          </cell>
        </row>
        <row r="74">
          <cell r="B74" t="str">
            <v>Camp Cost</v>
          </cell>
          <cell r="C74">
            <v>80</v>
          </cell>
          <cell r="D74" t="str">
            <v>per day per person</v>
          </cell>
        </row>
        <row r="75">
          <cell r="B75" t="str">
            <v>Power and Heat</v>
          </cell>
          <cell r="C75">
            <v>5500</v>
          </cell>
          <cell r="D75" t="str">
            <v>per month</v>
          </cell>
        </row>
        <row r="76">
          <cell r="B76" t="str">
            <v>Employee Transport Costs</v>
          </cell>
          <cell r="C76">
            <v>5000</v>
          </cell>
          <cell r="D76" t="str">
            <v>per month</v>
          </cell>
        </row>
        <row r="77">
          <cell r="B77" t="str">
            <v>Barge Operating Cost</v>
          </cell>
          <cell r="C77">
            <v>10000</v>
          </cell>
          <cell r="D77" t="str">
            <v>per month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2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0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D1DE61-310D-4ACE-908A-A3B7BDD448C3}">
  <sheetPr>
    <tabColor rgb="FFFFFF00"/>
  </sheetPr>
  <dimension ref="A3:F129"/>
  <sheetViews>
    <sheetView workbookViewId="0">
      <pane xSplit="2" ySplit="7" topLeftCell="C114" activePane="bottomRight" state="frozen"/>
      <selection pane="topRight" activeCell="C1" sqref="C1"/>
      <selection pane="bottomLeft" activeCell="A8" sqref="A8"/>
      <selection pane="bottomRight" activeCell="E129" sqref="E129"/>
    </sheetView>
  </sheetViews>
  <sheetFormatPr defaultColWidth="9.140625" defaultRowHeight="15"/>
  <cols>
    <col min="1" max="1" width="13.42578125" style="574" customWidth="1"/>
    <col min="2" max="2" width="17.42578125" customWidth="1"/>
    <col min="3" max="3" width="9.140625" style="28"/>
    <col min="4" max="4" width="9.140625" style="574"/>
    <col min="5" max="5" width="83.140625" customWidth="1"/>
  </cols>
  <sheetData>
    <row r="3" spans="1:6">
      <c r="A3" s="582" t="s">
        <v>829</v>
      </c>
      <c r="B3" t="s">
        <v>789</v>
      </c>
      <c r="C3" t="s">
        <v>788</v>
      </c>
    </row>
    <row r="4" spans="1:6">
      <c r="C4"/>
    </row>
    <row r="5" spans="1:6">
      <c r="A5" s="583" t="s">
        <v>830</v>
      </c>
      <c r="B5" s="570" t="s">
        <v>789</v>
      </c>
      <c r="C5" s="570" t="s">
        <v>915</v>
      </c>
      <c r="D5" s="575"/>
      <c r="E5" s="570"/>
    </row>
    <row r="7" spans="1:6" s="93" customFormat="1">
      <c r="A7" s="576" t="s">
        <v>791</v>
      </c>
      <c r="B7" s="508" t="s">
        <v>790</v>
      </c>
      <c r="C7" s="571" t="s">
        <v>804</v>
      </c>
      <c r="D7" s="576" t="s">
        <v>805</v>
      </c>
      <c r="E7" s="508" t="s">
        <v>793</v>
      </c>
    </row>
    <row r="8" spans="1:6">
      <c r="A8" s="573" t="s">
        <v>798</v>
      </c>
      <c r="B8" t="s">
        <v>792</v>
      </c>
      <c r="C8" s="28" t="s">
        <v>806</v>
      </c>
      <c r="D8" s="574">
        <v>6</v>
      </c>
      <c r="E8" s="568" t="s">
        <v>794</v>
      </c>
      <c r="F8" s="569" t="s">
        <v>802</v>
      </c>
    </row>
    <row r="9" spans="1:6">
      <c r="A9" s="573" t="s">
        <v>799</v>
      </c>
      <c r="B9" t="s">
        <v>792</v>
      </c>
      <c r="C9" s="28" t="s">
        <v>806</v>
      </c>
      <c r="D9" s="574">
        <v>8</v>
      </c>
      <c r="E9" s="568" t="s">
        <v>795</v>
      </c>
      <c r="F9" s="569" t="s">
        <v>802</v>
      </c>
    </row>
    <row r="10" spans="1:6">
      <c r="A10" s="573" t="s">
        <v>800</v>
      </c>
      <c r="B10" t="s">
        <v>792</v>
      </c>
      <c r="C10" s="28" t="s">
        <v>806</v>
      </c>
      <c r="D10" s="574">
        <v>12</v>
      </c>
      <c r="E10" s="568" t="s">
        <v>796</v>
      </c>
      <c r="F10" s="569" t="s">
        <v>802</v>
      </c>
    </row>
    <row r="11" spans="1:6">
      <c r="A11" s="573" t="s">
        <v>801</v>
      </c>
      <c r="B11" t="s">
        <v>792</v>
      </c>
      <c r="C11" s="28" t="s">
        <v>806</v>
      </c>
      <c r="D11" s="574">
        <v>16</v>
      </c>
      <c r="E11" s="568" t="s">
        <v>797</v>
      </c>
      <c r="F11" s="569" t="s">
        <v>802</v>
      </c>
    </row>
    <row r="12" spans="1:6">
      <c r="A12" s="573" t="s">
        <v>856</v>
      </c>
      <c r="B12" t="s">
        <v>506</v>
      </c>
      <c r="C12" s="28" t="s">
        <v>803</v>
      </c>
      <c r="E12" s="568" t="s">
        <v>807</v>
      </c>
    </row>
    <row r="13" spans="1:6">
      <c r="A13" s="573" t="s">
        <v>857</v>
      </c>
      <c r="B13" t="s">
        <v>506</v>
      </c>
      <c r="D13" s="574">
        <v>43</v>
      </c>
      <c r="E13" t="s">
        <v>808</v>
      </c>
    </row>
    <row r="14" spans="1:6">
      <c r="A14" s="573" t="s">
        <v>858</v>
      </c>
      <c r="B14" t="s">
        <v>506</v>
      </c>
      <c r="D14" s="574">
        <v>57</v>
      </c>
      <c r="E14" s="568" t="s">
        <v>809</v>
      </c>
    </row>
    <row r="15" spans="1:6">
      <c r="A15" s="573" t="s">
        <v>859</v>
      </c>
      <c r="B15" t="s">
        <v>506</v>
      </c>
      <c r="D15" s="574">
        <v>70</v>
      </c>
      <c r="E15" s="568" t="s">
        <v>810</v>
      </c>
    </row>
    <row r="16" spans="1:6">
      <c r="A16" s="573" t="s">
        <v>860</v>
      </c>
      <c r="B16" t="s">
        <v>506</v>
      </c>
      <c r="C16" s="28" t="s">
        <v>811</v>
      </c>
      <c r="D16" s="574" t="s">
        <v>813</v>
      </c>
      <c r="E16" s="568" t="s">
        <v>812</v>
      </c>
    </row>
    <row r="17" spans="1:5">
      <c r="A17" s="573" t="s">
        <v>861</v>
      </c>
      <c r="B17" t="s">
        <v>506</v>
      </c>
      <c r="D17" s="574" t="s">
        <v>814</v>
      </c>
      <c r="E17" s="568" t="s">
        <v>815</v>
      </c>
    </row>
    <row r="18" spans="1:5">
      <c r="A18" s="573" t="s">
        <v>862</v>
      </c>
      <c r="B18" t="s">
        <v>506</v>
      </c>
      <c r="D18" s="574" t="s">
        <v>912</v>
      </c>
      <c r="E18" s="568" t="s">
        <v>913</v>
      </c>
    </row>
    <row r="19" spans="1:5">
      <c r="A19" s="573" t="s">
        <v>863</v>
      </c>
      <c r="B19" t="s">
        <v>816</v>
      </c>
      <c r="E19" s="568" t="s">
        <v>817</v>
      </c>
    </row>
    <row r="20" spans="1:5">
      <c r="A20" s="573" t="s">
        <v>864</v>
      </c>
      <c r="B20" t="s">
        <v>818</v>
      </c>
      <c r="D20" s="573" t="s">
        <v>820</v>
      </c>
      <c r="E20" s="568" t="s">
        <v>819</v>
      </c>
    </row>
    <row r="21" spans="1:5">
      <c r="A21" s="573" t="s">
        <v>865</v>
      </c>
      <c r="B21" t="s">
        <v>818</v>
      </c>
      <c r="D21" s="574">
        <v>15</v>
      </c>
      <c r="E21" s="568" t="s">
        <v>821</v>
      </c>
    </row>
    <row r="22" spans="1:5">
      <c r="A22" s="573" t="s">
        <v>866</v>
      </c>
      <c r="B22" t="s">
        <v>818</v>
      </c>
      <c r="D22" s="574">
        <v>22</v>
      </c>
      <c r="E22" s="568" t="s">
        <v>822</v>
      </c>
    </row>
    <row r="23" spans="1:5">
      <c r="A23" s="573" t="s">
        <v>867</v>
      </c>
      <c r="B23" t="s">
        <v>818</v>
      </c>
      <c r="D23" s="573" t="s">
        <v>823</v>
      </c>
      <c r="E23" s="568" t="s">
        <v>824</v>
      </c>
    </row>
    <row r="24" spans="1:5">
      <c r="A24" s="573" t="s">
        <v>868</v>
      </c>
      <c r="B24" t="s">
        <v>818</v>
      </c>
      <c r="D24" s="574" t="s">
        <v>825</v>
      </c>
      <c r="E24" s="568" t="s">
        <v>827</v>
      </c>
    </row>
    <row r="25" spans="1:5">
      <c r="A25" s="573" t="s">
        <v>869</v>
      </c>
      <c r="B25" t="s">
        <v>818</v>
      </c>
      <c r="D25" s="574" t="s">
        <v>826</v>
      </c>
      <c r="E25" s="568" t="s">
        <v>828</v>
      </c>
    </row>
    <row r="26" spans="1:5">
      <c r="A26" s="573" t="s">
        <v>870</v>
      </c>
      <c r="B26" t="s">
        <v>851</v>
      </c>
      <c r="C26" s="28" t="s">
        <v>852</v>
      </c>
      <c r="D26" s="574">
        <v>18</v>
      </c>
      <c r="E26" s="568" t="s">
        <v>853</v>
      </c>
    </row>
    <row r="27" spans="1:5">
      <c r="A27" s="573" t="s">
        <v>871</v>
      </c>
      <c r="B27" t="s">
        <v>831</v>
      </c>
      <c r="C27" s="28" t="s">
        <v>900</v>
      </c>
      <c r="D27" s="573" t="s">
        <v>899</v>
      </c>
      <c r="E27" s="568" t="s">
        <v>897</v>
      </c>
    </row>
    <row r="28" spans="1:5">
      <c r="A28" s="573" t="s">
        <v>872</v>
      </c>
      <c r="B28" t="s">
        <v>831</v>
      </c>
      <c r="C28" s="28" t="s">
        <v>832</v>
      </c>
      <c r="D28" s="573" t="s">
        <v>854</v>
      </c>
      <c r="E28" s="568" t="s">
        <v>833</v>
      </c>
    </row>
    <row r="29" spans="1:5">
      <c r="A29" s="573" t="s">
        <v>873</v>
      </c>
      <c r="B29" t="s">
        <v>831</v>
      </c>
      <c r="D29" s="574" t="s">
        <v>834</v>
      </c>
      <c r="E29" s="568" t="s">
        <v>835</v>
      </c>
    </row>
    <row r="30" spans="1:5">
      <c r="A30" s="573" t="s">
        <v>874</v>
      </c>
      <c r="B30" t="s">
        <v>831</v>
      </c>
      <c r="D30" s="574">
        <v>42</v>
      </c>
      <c r="E30" s="568" t="s">
        <v>836</v>
      </c>
    </row>
    <row r="31" spans="1:5">
      <c r="A31" s="573" t="s">
        <v>875</v>
      </c>
      <c r="B31" t="s">
        <v>831</v>
      </c>
      <c r="C31" s="28" t="s">
        <v>837</v>
      </c>
      <c r="D31" s="574">
        <v>71</v>
      </c>
      <c r="E31" s="568" t="s">
        <v>838</v>
      </c>
    </row>
    <row r="32" spans="1:5">
      <c r="A32" s="573" t="s">
        <v>876</v>
      </c>
      <c r="B32" t="s">
        <v>831</v>
      </c>
      <c r="C32" s="28" t="s">
        <v>837</v>
      </c>
      <c r="D32" s="574">
        <v>72</v>
      </c>
      <c r="E32" s="568" t="s">
        <v>839</v>
      </c>
    </row>
    <row r="33" spans="1:5">
      <c r="A33" s="573" t="s">
        <v>877</v>
      </c>
      <c r="B33" t="s">
        <v>840</v>
      </c>
      <c r="C33" s="28" t="s">
        <v>832</v>
      </c>
      <c r="D33" s="573" t="s">
        <v>849</v>
      </c>
      <c r="E33" s="568" t="s">
        <v>855</v>
      </c>
    </row>
    <row r="34" spans="1:5">
      <c r="A34" s="573" t="s">
        <v>878</v>
      </c>
      <c r="B34" t="s">
        <v>840</v>
      </c>
      <c r="C34" s="28" t="s">
        <v>841</v>
      </c>
      <c r="D34" s="573" t="s">
        <v>849</v>
      </c>
      <c r="E34" s="568" t="s">
        <v>855</v>
      </c>
    </row>
    <row r="35" spans="1:5">
      <c r="A35" s="573" t="s">
        <v>879</v>
      </c>
      <c r="B35" t="s">
        <v>901</v>
      </c>
      <c r="D35" s="574" t="s">
        <v>903</v>
      </c>
      <c r="E35" s="568" t="s">
        <v>902</v>
      </c>
    </row>
    <row r="36" spans="1:5">
      <c r="A36" s="573" t="s">
        <v>880</v>
      </c>
      <c r="B36" t="s">
        <v>901</v>
      </c>
      <c r="C36" s="28" t="s">
        <v>906</v>
      </c>
      <c r="D36" s="573" t="s">
        <v>907</v>
      </c>
      <c r="E36" s="568" t="s">
        <v>908</v>
      </c>
    </row>
    <row r="37" spans="1:5">
      <c r="A37" s="573" t="s">
        <v>892</v>
      </c>
      <c r="B37" t="s">
        <v>842</v>
      </c>
      <c r="E37" s="568" t="s">
        <v>845</v>
      </c>
    </row>
    <row r="38" spans="1:5">
      <c r="A38" s="573" t="s">
        <v>893</v>
      </c>
      <c r="B38" t="s">
        <v>842</v>
      </c>
      <c r="D38" s="574">
        <v>38</v>
      </c>
      <c r="E38" s="568" t="s">
        <v>843</v>
      </c>
    </row>
    <row r="39" spans="1:5">
      <c r="A39" s="573" t="s">
        <v>895</v>
      </c>
      <c r="B39" t="s">
        <v>842</v>
      </c>
      <c r="D39" s="574">
        <v>46</v>
      </c>
      <c r="E39" s="568" t="s">
        <v>844</v>
      </c>
    </row>
    <row r="40" spans="1:5">
      <c r="A40" s="573" t="s">
        <v>896</v>
      </c>
      <c r="B40" t="s">
        <v>842</v>
      </c>
      <c r="C40" s="28" t="s">
        <v>882</v>
      </c>
      <c r="E40" s="568" t="s">
        <v>894</v>
      </c>
    </row>
    <row r="41" spans="1:5">
      <c r="A41" s="573" t="s">
        <v>898</v>
      </c>
      <c r="B41" t="s">
        <v>881</v>
      </c>
      <c r="C41" s="28" t="s">
        <v>882</v>
      </c>
      <c r="D41" s="573" t="s">
        <v>883</v>
      </c>
      <c r="E41" s="568" t="s">
        <v>884</v>
      </c>
    </row>
    <row r="42" spans="1:5">
      <c r="A42" s="573" t="s">
        <v>904</v>
      </c>
      <c r="B42" t="s">
        <v>881</v>
      </c>
      <c r="C42" s="28" t="s">
        <v>885</v>
      </c>
      <c r="D42" s="573" t="s">
        <v>883</v>
      </c>
      <c r="E42" s="568" t="s">
        <v>891</v>
      </c>
    </row>
    <row r="43" spans="1:5">
      <c r="A43" s="573" t="s">
        <v>909</v>
      </c>
      <c r="B43" t="s">
        <v>881</v>
      </c>
      <c r="D43" s="573" t="s">
        <v>886</v>
      </c>
      <c r="E43" s="568" t="s">
        <v>890</v>
      </c>
    </row>
    <row r="44" spans="1:5">
      <c r="A44" s="573" t="s">
        <v>914</v>
      </c>
      <c r="B44" t="s">
        <v>846</v>
      </c>
      <c r="C44" s="28" t="s">
        <v>806</v>
      </c>
      <c r="D44" s="574">
        <v>70</v>
      </c>
      <c r="E44" s="568" t="s">
        <v>847</v>
      </c>
    </row>
    <row r="46" spans="1:5">
      <c r="A46" s="583" t="s">
        <v>938</v>
      </c>
      <c r="B46" s="570" t="s">
        <v>789</v>
      </c>
      <c r="C46" s="593" t="s">
        <v>939</v>
      </c>
      <c r="D46" s="575"/>
      <c r="E46" s="570"/>
    </row>
    <row r="48" spans="1:5">
      <c r="A48" s="576" t="s">
        <v>791</v>
      </c>
      <c r="B48" s="508" t="s">
        <v>790</v>
      </c>
      <c r="C48" s="571" t="s">
        <v>804</v>
      </c>
      <c r="D48" s="576" t="s">
        <v>805</v>
      </c>
      <c r="E48" s="508" t="s">
        <v>793</v>
      </c>
    </row>
    <row r="49" spans="1:5" ht="15" customHeight="1">
      <c r="A49" s="574" t="s">
        <v>917</v>
      </c>
      <c r="B49" t="s">
        <v>792</v>
      </c>
      <c r="E49" s="689" t="s">
        <v>1058</v>
      </c>
    </row>
    <row r="50" spans="1:5">
      <c r="A50" s="574" t="s">
        <v>1005</v>
      </c>
      <c r="B50" t="s">
        <v>792</v>
      </c>
      <c r="E50" s="689" t="s">
        <v>1064</v>
      </c>
    </row>
    <row r="51" spans="1:5">
      <c r="A51" s="574" t="s">
        <v>1007</v>
      </c>
      <c r="B51" t="s">
        <v>792</v>
      </c>
      <c r="C51" s="28" t="s">
        <v>837</v>
      </c>
      <c r="D51" s="574" t="s">
        <v>1061</v>
      </c>
      <c r="E51" s="689" t="s">
        <v>1062</v>
      </c>
    </row>
    <row r="52" spans="1:5">
      <c r="A52" s="574" t="s">
        <v>1011</v>
      </c>
      <c r="B52" t="s">
        <v>792</v>
      </c>
      <c r="C52" s="28" t="s">
        <v>1059</v>
      </c>
      <c r="D52" s="573"/>
      <c r="E52" s="689" t="s">
        <v>1060</v>
      </c>
    </row>
    <row r="53" spans="1:5">
      <c r="A53" s="574" t="s">
        <v>1010</v>
      </c>
      <c r="B53" t="s">
        <v>792</v>
      </c>
      <c r="C53" s="28" t="s">
        <v>962</v>
      </c>
      <c r="D53" s="573" t="s">
        <v>1063</v>
      </c>
      <c r="E53" s="689" t="s">
        <v>963</v>
      </c>
    </row>
    <row r="54" spans="1:5">
      <c r="A54" s="574" t="s">
        <v>1006</v>
      </c>
      <c r="B54" t="s">
        <v>506</v>
      </c>
      <c r="C54" s="28" t="s">
        <v>803</v>
      </c>
      <c r="D54" s="574" t="s">
        <v>965</v>
      </c>
      <c r="E54" s="689" t="s">
        <v>966</v>
      </c>
    </row>
    <row r="55" spans="1:5">
      <c r="A55" s="574" t="s">
        <v>1008</v>
      </c>
      <c r="B55" t="s">
        <v>506</v>
      </c>
      <c r="C55" s="28" t="s">
        <v>803</v>
      </c>
      <c r="D55" s="574" t="s">
        <v>967</v>
      </c>
      <c r="E55" s="689" t="s">
        <v>966</v>
      </c>
    </row>
    <row r="56" spans="1:5">
      <c r="A56" s="574" t="s">
        <v>1009</v>
      </c>
      <c r="B56" t="s">
        <v>506</v>
      </c>
      <c r="C56" s="28" t="s">
        <v>803</v>
      </c>
      <c r="D56" s="574" t="s">
        <v>961</v>
      </c>
      <c r="E56" s="689" t="s">
        <v>966</v>
      </c>
    </row>
    <row r="57" spans="1:5">
      <c r="A57" s="574" t="s">
        <v>1012</v>
      </c>
      <c r="B57" t="s">
        <v>506</v>
      </c>
      <c r="C57" s="28" t="s">
        <v>803</v>
      </c>
      <c r="D57" s="574" t="s">
        <v>968</v>
      </c>
      <c r="E57" s="689" t="s">
        <v>966</v>
      </c>
    </row>
    <row r="58" spans="1:5">
      <c r="A58" s="574" t="s">
        <v>1013</v>
      </c>
      <c r="B58" t="s">
        <v>506</v>
      </c>
      <c r="C58" s="28" t="s">
        <v>803</v>
      </c>
      <c r="D58" s="574" t="s">
        <v>969</v>
      </c>
      <c r="E58" s="689" t="s">
        <v>966</v>
      </c>
    </row>
    <row r="59" spans="1:5">
      <c r="A59" s="574" t="s">
        <v>1014</v>
      </c>
      <c r="B59" t="s">
        <v>506</v>
      </c>
      <c r="C59" s="28" t="s">
        <v>970</v>
      </c>
      <c r="D59" s="574" t="s">
        <v>971</v>
      </c>
      <c r="E59" s="689" t="s">
        <v>972</v>
      </c>
    </row>
    <row r="60" spans="1:5">
      <c r="A60" s="574" t="s">
        <v>1015</v>
      </c>
      <c r="B60" t="s">
        <v>506</v>
      </c>
      <c r="C60" s="28" t="s">
        <v>811</v>
      </c>
      <c r="D60" s="574" t="s">
        <v>973</v>
      </c>
      <c r="E60" s="689" t="s">
        <v>974</v>
      </c>
    </row>
    <row r="61" spans="1:5">
      <c r="A61" s="574" t="s">
        <v>1016</v>
      </c>
      <c r="B61" t="s">
        <v>506</v>
      </c>
      <c r="C61" s="28" t="s">
        <v>811</v>
      </c>
      <c r="D61" s="574" t="s">
        <v>975</v>
      </c>
      <c r="E61" t="s">
        <v>974</v>
      </c>
    </row>
    <row r="62" spans="1:5">
      <c r="A62" s="574" t="s">
        <v>1017</v>
      </c>
      <c r="B62" t="s">
        <v>818</v>
      </c>
      <c r="C62" s="28" t="s">
        <v>900</v>
      </c>
      <c r="D62" s="573" t="s">
        <v>976</v>
      </c>
      <c r="E62" s="405" t="s">
        <v>1084</v>
      </c>
    </row>
    <row r="63" spans="1:5">
      <c r="A63" s="574" t="s">
        <v>1018</v>
      </c>
      <c r="B63" t="s">
        <v>831</v>
      </c>
      <c r="C63" s="28" t="s">
        <v>977</v>
      </c>
      <c r="D63" s="573" t="s">
        <v>978</v>
      </c>
      <c r="E63" t="s">
        <v>979</v>
      </c>
    </row>
    <row r="64" spans="1:5">
      <c r="A64" s="574" t="s">
        <v>1019</v>
      </c>
      <c r="B64" t="s">
        <v>831</v>
      </c>
      <c r="C64" s="28" t="s">
        <v>837</v>
      </c>
      <c r="D64" s="574" t="s">
        <v>980</v>
      </c>
      <c r="E64" t="s">
        <v>981</v>
      </c>
    </row>
    <row r="65" spans="1:5">
      <c r="A65" s="574" t="s">
        <v>1020</v>
      </c>
      <c r="B65" t="s">
        <v>918</v>
      </c>
      <c r="C65" s="28" t="s">
        <v>900</v>
      </c>
      <c r="D65" s="574" t="s">
        <v>919</v>
      </c>
      <c r="E65" s="568" t="s">
        <v>988</v>
      </c>
    </row>
    <row r="66" spans="1:5">
      <c r="A66" s="574" t="s">
        <v>1021</v>
      </c>
      <c r="B66" t="s">
        <v>1085</v>
      </c>
      <c r="C66" s="28" t="s">
        <v>900</v>
      </c>
      <c r="D66" s="573" t="s">
        <v>1086</v>
      </c>
      <c r="E66" s="568" t="s">
        <v>1087</v>
      </c>
    </row>
    <row r="67" spans="1:5">
      <c r="A67" s="574" t="s">
        <v>1022</v>
      </c>
      <c r="B67" t="s">
        <v>982</v>
      </c>
      <c r="C67" s="28" t="s">
        <v>841</v>
      </c>
      <c r="E67" t="s">
        <v>1088</v>
      </c>
    </row>
    <row r="68" spans="1:5">
      <c r="A68" s="574" t="s">
        <v>1023</v>
      </c>
      <c r="B68" t="s">
        <v>881</v>
      </c>
      <c r="C68" s="28" t="s">
        <v>882</v>
      </c>
      <c r="D68" s="573" t="s">
        <v>983</v>
      </c>
      <c r="E68" t="s">
        <v>986</v>
      </c>
    </row>
    <row r="69" spans="1:5">
      <c r="A69" s="574" t="s">
        <v>1024</v>
      </c>
      <c r="B69" t="s">
        <v>881</v>
      </c>
      <c r="C69" s="28" t="s">
        <v>900</v>
      </c>
      <c r="D69" s="573" t="s">
        <v>984</v>
      </c>
      <c r="E69" t="s">
        <v>985</v>
      </c>
    </row>
    <row r="70" spans="1:5">
      <c r="A70" s="574" t="s">
        <v>1025</v>
      </c>
      <c r="B70" t="s">
        <v>881</v>
      </c>
      <c r="C70" s="28" t="s">
        <v>900</v>
      </c>
      <c r="D70" s="574" t="s">
        <v>987</v>
      </c>
      <c r="E70" t="s">
        <v>989</v>
      </c>
    </row>
    <row r="71" spans="1:5">
      <c r="A71" s="574" t="s">
        <v>1026</v>
      </c>
      <c r="B71" t="s">
        <v>846</v>
      </c>
      <c r="C71" s="28" t="s">
        <v>900</v>
      </c>
      <c r="D71" s="574" t="s">
        <v>990</v>
      </c>
      <c r="E71" s="568" t="s">
        <v>991</v>
      </c>
    </row>
    <row r="72" spans="1:5">
      <c r="A72" s="574" t="s">
        <v>1027</v>
      </c>
      <c r="B72" t="s">
        <v>846</v>
      </c>
      <c r="C72" s="28" t="s">
        <v>900</v>
      </c>
      <c r="D72" s="573" t="s">
        <v>1065</v>
      </c>
      <c r="E72" s="568" t="s">
        <v>1066</v>
      </c>
    </row>
    <row r="73" spans="1:5">
      <c r="A73" s="574" t="s">
        <v>1028</v>
      </c>
      <c r="B73" t="s">
        <v>846</v>
      </c>
      <c r="C73" s="28" t="s">
        <v>992</v>
      </c>
      <c r="D73" s="574" t="s">
        <v>1067</v>
      </c>
      <c r="E73" t="s">
        <v>974</v>
      </c>
    </row>
    <row r="74" spans="1:5">
      <c r="A74" s="574" t="s">
        <v>1029</v>
      </c>
      <c r="B74" t="s">
        <v>846</v>
      </c>
      <c r="C74" s="28" t="s">
        <v>993</v>
      </c>
      <c r="D74" s="574" t="s">
        <v>1067</v>
      </c>
      <c r="E74" t="s">
        <v>974</v>
      </c>
    </row>
    <row r="75" spans="1:5">
      <c r="A75" s="574" t="s">
        <v>1030</v>
      </c>
      <c r="B75" t="s">
        <v>846</v>
      </c>
      <c r="C75" s="28" t="s">
        <v>900</v>
      </c>
      <c r="D75" s="573" t="s">
        <v>1068</v>
      </c>
      <c r="E75" t="s">
        <v>1069</v>
      </c>
    </row>
    <row r="76" spans="1:5">
      <c r="A76" s="574" t="s">
        <v>1031</v>
      </c>
      <c r="B76" t="s">
        <v>846</v>
      </c>
      <c r="C76" s="690" t="s">
        <v>900</v>
      </c>
      <c r="D76" s="573" t="s">
        <v>1070</v>
      </c>
      <c r="E76" t="s">
        <v>1071</v>
      </c>
    </row>
    <row r="77" spans="1:5">
      <c r="A77" s="574" t="s">
        <v>1032</v>
      </c>
      <c r="B77" t="s">
        <v>846</v>
      </c>
      <c r="C77" s="28" t="s">
        <v>806</v>
      </c>
      <c r="D77" s="573" t="s">
        <v>1072</v>
      </c>
      <c r="E77" t="s">
        <v>994</v>
      </c>
    </row>
    <row r="78" spans="1:5">
      <c r="A78" s="574" t="s">
        <v>1033</v>
      </c>
      <c r="B78" t="s">
        <v>846</v>
      </c>
      <c r="C78" s="690" t="s">
        <v>1073</v>
      </c>
      <c r="D78" s="573" t="s">
        <v>1072</v>
      </c>
      <c r="E78" t="s">
        <v>995</v>
      </c>
    </row>
    <row r="79" spans="1:5">
      <c r="A79" s="574" t="s">
        <v>1034</v>
      </c>
      <c r="B79" t="s">
        <v>846</v>
      </c>
      <c r="C79" s="28" t="s">
        <v>1002</v>
      </c>
      <c r="D79" s="573" t="s">
        <v>1074</v>
      </c>
      <c r="E79" t="s">
        <v>989</v>
      </c>
    </row>
    <row r="80" spans="1:5">
      <c r="A80" s="574" t="s">
        <v>1035</v>
      </c>
      <c r="B80" t="s">
        <v>1075</v>
      </c>
      <c r="C80" s="28" t="s">
        <v>960</v>
      </c>
      <c r="D80" s="573" t="s">
        <v>997</v>
      </c>
      <c r="E80" t="s">
        <v>999</v>
      </c>
    </row>
    <row r="81" spans="1:5">
      <c r="A81" s="574" t="s">
        <v>1036</v>
      </c>
      <c r="B81" t="s">
        <v>1075</v>
      </c>
      <c r="C81" s="28" t="s">
        <v>960</v>
      </c>
      <c r="D81" s="573" t="s">
        <v>1076</v>
      </c>
      <c r="E81" t="s">
        <v>1077</v>
      </c>
    </row>
    <row r="82" spans="1:5">
      <c r="A82" s="574" t="s">
        <v>1078</v>
      </c>
      <c r="B82" t="s">
        <v>996</v>
      </c>
      <c r="C82" s="28" t="s">
        <v>960</v>
      </c>
      <c r="D82" s="573" t="s">
        <v>997</v>
      </c>
      <c r="E82" t="s">
        <v>999</v>
      </c>
    </row>
    <row r="83" spans="1:5">
      <c r="A83" s="574" t="s">
        <v>1079</v>
      </c>
      <c r="B83" t="s">
        <v>996</v>
      </c>
      <c r="C83" s="28" t="s">
        <v>960</v>
      </c>
      <c r="D83" s="573" t="s">
        <v>1076</v>
      </c>
      <c r="E83" t="s">
        <v>1077</v>
      </c>
    </row>
    <row r="84" spans="1:5">
      <c r="A84" s="574" t="s">
        <v>1080</v>
      </c>
      <c r="B84" t="s">
        <v>998</v>
      </c>
      <c r="C84" s="28" t="s">
        <v>960</v>
      </c>
      <c r="D84" s="574" t="s">
        <v>997</v>
      </c>
      <c r="E84" t="s">
        <v>999</v>
      </c>
    </row>
    <row r="85" spans="1:5">
      <c r="A85" s="574" t="s">
        <v>1081</v>
      </c>
      <c r="B85" t="s">
        <v>998</v>
      </c>
      <c r="C85" s="28" t="s">
        <v>960</v>
      </c>
      <c r="D85" s="573" t="s">
        <v>1076</v>
      </c>
      <c r="E85" t="s">
        <v>1077</v>
      </c>
    </row>
    <row r="86" spans="1:5">
      <c r="A86" s="574" t="s">
        <v>1082</v>
      </c>
      <c r="B86" t="s">
        <v>998</v>
      </c>
      <c r="C86" s="28" t="s">
        <v>900</v>
      </c>
      <c r="D86" s="574" t="s">
        <v>1000</v>
      </c>
      <c r="E86" t="s">
        <v>972</v>
      </c>
    </row>
    <row r="87" spans="1:5">
      <c r="A87" s="574" t="s">
        <v>1083</v>
      </c>
      <c r="B87" t="s">
        <v>998</v>
      </c>
      <c r="C87" s="28" t="s">
        <v>900</v>
      </c>
      <c r="D87" s="573" t="s">
        <v>1001</v>
      </c>
      <c r="E87" t="s">
        <v>972</v>
      </c>
    </row>
    <row r="88" spans="1:5">
      <c r="A88" s="574" t="s">
        <v>1089</v>
      </c>
      <c r="B88" t="s">
        <v>998</v>
      </c>
      <c r="C88" s="28" t="s">
        <v>1002</v>
      </c>
      <c r="D88" s="574" t="s">
        <v>1003</v>
      </c>
      <c r="E88" t="s">
        <v>1004</v>
      </c>
    </row>
    <row r="90" spans="1:5">
      <c r="A90" s="583" t="s">
        <v>1090</v>
      </c>
      <c r="B90" s="570" t="s">
        <v>789</v>
      </c>
      <c r="C90" s="593" t="s">
        <v>1091</v>
      </c>
      <c r="D90" s="575"/>
      <c r="E90" s="570"/>
    </row>
    <row r="92" spans="1:5">
      <c r="A92" s="576" t="s">
        <v>791</v>
      </c>
      <c r="B92" s="508" t="s">
        <v>790</v>
      </c>
      <c r="C92" s="571" t="s">
        <v>804</v>
      </c>
      <c r="D92" s="576" t="s">
        <v>805</v>
      </c>
      <c r="E92" s="508" t="s">
        <v>793</v>
      </c>
    </row>
    <row r="93" spans="1:5" ht="15" customHeight="1">
      <c r="A93" s="574" t="s">
        <v>1092</v>
      </c>
      <c r="B93" t="s">
        <v>792</v>
      </c>
      <c r="C93" s="28" t="s">
        <v>920</v>
      </c>
      <c r="D93" s="574" t="s">
        <v>1093</v>
      </c>
      <c r="E93" s="689" t="s">
        <v>1094</v>
      </c>
    </row>
    <row r="94" spans="1:5">
      <c r="A94" s="574" t="s">
        <v>1095</v>
      </c>
      <c r="B94" t="s">
        <v>506</v>
      </c>
      <c r="C94" s="28" t="s">
        <v>832</v>
      </c>
      <c r="D94" s="574" t="s">
        <v>1096</v>
      </c>
      <c r="E94" t="s">
        <v>1097</v>
      </c>
    </row>
    <row r="95" spans="1:5">
      <c r="A95" s="574" t="s">
        <v>1099</v>
      </c>
      <c r="B95" t="s">
        <v>846</v>
      </c>
      <c r="C95" s="28" t="s">
        <v>806</v>
      </c>
      <c r="D95" s="573" t="s">
        <v>1072</v>
      </c>
      <c r="E95" t="s">
        <v>1098</v>
      </c>
    </row>
    <row r="97" spans="1:5">
      <c r="A97" s="583" t="s">
        <v>1100</v>
      </c>
      <c r="B97" s="570" t="s">
        <v>789</v>
      </c>
      <c r="C97" s="593" t="s">
        <v>1101</v>
      </c>
      <c r="D97" s="575"/>
      <c r="E97" s="570"/>
    </row>
    <row r="99" spans="1:5">
      <c r="A99" s="576" t="s">
        <v>791</v>
      </c>
      <c r="B99" s="508" t="s">
        <v>790</v>
      </c>
      <c r="C99" s="571" t="s">
        <v>804</v>
      </c>
      <c r="D99" s="576" t="s">
        <v>805</v>
      </c>
      <c r="E99" s="508" t="s">
        <v>793</v>
      </c>
    </row>
    <row r="100" spans="1:5" ht="15" customHeight="1">
      <c r="A100" s="574" t="s">
        <v>1102</v>
      </c>
      <c r="B100" t="s">
        <v>506</v>
      </c>
      <c r="C100" s="28" t="s">
        <v>837</v>
      </c>
      <c r="E100" t="s">
        <v>1117</v>
      </c>
    </row>
    <row r="101" spans="1:5">
      <c r="A101" s="574" t="s">
        <v>1106</v>
      </c>
      <c r="B101" t="s">
        <v>831</v>
      </c>
      <c r="C101" s="28" t="s">
        <v>1103</v>
      </c>
      <c r="D101" s="574" t="s">
        <v>1104</v>
      </c>
      <c r="E101" s="689" t="s">
        <v>1105</v>
      </c>
    </row>
    <row r="102" spans="1:5">
      <c r="A102" s="574" t="s">
        <v>1111</v>
      </c>
      <c r="B102" t="s">
        <v>831</v>
      </c>
      <c r="C102" s="28" t="s">
        <v>900</v>
      </c>
      <c r="D102" s="574" t="s">
        <v>1107</v>
      </c>
      <c r="E102" t="s">
        <v>1108</v>
      </c>
    </row>
    <row r="103" spans="1:5">
      <c r="A103" s="574" t="s">
        <v>1115</v>
      </c>
      <c r="B103" t="s">
        <v>831</v>
      </c>
      <c r="C103" s="28" t="s">
        <v>837</v>
      </c>
      <c r="D103" s="574" t="s">
        <v>1112</v>
      </c>
      <c r="E103" t="s">
        <v>1114</v>
      </c>
    </row>
    <row r="104" spans="1:5">
      <c r="A104" s="574" t="s">
        <v>1116</v>
      </c>
      <c r="B104" t="s">
        <v>831</v>
      </c>
      <c r="C104" s="28" t="s">
        <v>837</v>
      </c>
      <c r="D104" s="574" t="s">
        <v>1124</v>
      </c>
      <c r="E104" t="s">
        <v>1125</v>
      </c>
    </row>
    <row r="105" spans="1:5">
      <c r="A105" s="574" t="s">
        <v>1118</v>
      </c>
      <c r="B105" t="s">
        <v>1129</v>
      </c>
      <c r="C105" s="28" t="s">
        <v>806</v>
      </c>
      <c r="D105" s="574" t="s">
        <v>1127</v>
      </c>
      <c r="E105" t="s">
        <v>1128</v>
      </c>
    </row>
    <row r="106" spans="1:5">
      <c r="A106" s="574" t="s">
        <v>1126</v>
      </c>
      <c r="B106" t="s">
        <v>1149</v>
      </c>
      <c r="D106" s="574" t="s">
        <v>1150</v>
      </c>
      <c r="E106" t="s">
        <v>1151</v>
      </c>
    </row>
    <row r="107" spans="1:5">
      <c r="A107" s="574" t="s">
        <v>1132</v>
      </c>
      <c r="B107" t="s">
        <v>1119</v>
      </c>
      <c r="D107" s="574" t="s">
        <v>1120</v>
      </c>
      <c r="E107" t="s">
        <v>1122</v>
      </c>
    </row>
    <row r="108" spans="1:5">
      <c r="A108" s="574" t="s">
        <v>1135</v>
      </c>
      <c r="B108" t="s">
        <v>1133</v>
      </c>
      <c r="C108" s="28" t="s">
        <v>806</v>
      </c>
      <c r="D108" s="574" t="s">
        <v>1130</v>
      </c>
      <c r="E108" t="s">
        <v>1131</v>
      </c>
    </row>
    <row r="109" spans="1:5">
      <c r="A109" s="574" t="s">
        <v>1141</v>
      </c>
      <c r="B109" t="s">
        <v>846</v>
      </c>
      <c r="C109" s="28" t="s">
        <v>806</v>
      </c>
      <c r="D109" s="574" t="s">
        <v>1072</v>
      </c>
      <c r="E109" t="s">
        <v>1134</v>
      </c>
    </row>
    <row r="110" spans="1:5">
      <c r="A110" s="574" t="s">
        <v>1144</v>
      </c>
      <c r="B110" t="s">
        <v>792</v>
      </c>
      <c r="C110" s="28" t="s">
        <v>1002</v>
      </c>
      <c r="D110" s="574" t="s">
        <v>1142</v>
      </c>
      <c r="E110" t="s">
        <v>1143</v>
      </c>
    </row>
    <row r="111" spans="1:5">
      <c r="A111" s="574" t="s">
        <v>1148</v>
      </c>
      <c r="B111" t="s">
        <v>792</v>
      </c>
      <c r="C111" s="28" t="s">
        <v>1145</v>
      </c>
      <c r="D111" s="574" t="s">
        <v>1146</v>
      </c>
      <c r="E111" t="s">
        <v>1147</v>
      </c>
    </row>
    <row r="113" spans="1:5">
      <c r="A113" s="583" t="s">
        <v>1177</v>
      </c>
      <c r="B113" s="570" t="s">
        <v>789</v>
      </c>
      <c r="C113" s="593" t="s">
        <v>1178</v>
      </c>
      <c r="D113" s="575"/>
      <c r="E113" s="570"/>
    </row>
    <row r="115" spans="1:5">
      <c r="A115" s="576" t="s">
        <v>791</v>
      </c>
      <c r="B115" s="508" t="s">
        <v>790</v>
      </c>
      <c r="C115" s="571" t="s">
        <v>804</v>
      </c>
      <c r="D115" s="576" t="s">
        <v>805</v>
      </c>
      <c r="E115" s="508" t="s">
        <v>793</v>
      </c>
    </row>
    <row r="116" spans="1:5" ht="15" customHeight="1">
      <c r="A116" s="574" t="s">
        <v>1179</v>
      </c>
      <c r="B116" t="s">
        <v>506</v>
      </c>
      <c r="C116" s="28" t="s">
        <v>1180</v>
      </c>
      <c r="E116" t="s">
        <v>1181</v>
      </c>
    </row>
    <row r="117" spans="1:5">
      <c r="A117" s="574" t="s">
        <v>1183</v>
      </c>
      <c r="B117" t="s">
        <v>792</v>
      </c>
      <c r="C117" s="28" t="s">
        <v>1002</v>
      </c>
      <c r="D117" s="574" t="s">
        <v>1142</v>
      </c>
      <c r="E117" t="s">
        <v>1143</v>
      </c>
    </row>
    <row r="118" spans="1:5">
      <c r="A118" s="574" t="s">
        <v>1184</v>
      </c>
      <c r="B118" t="s">
        <v>918</v>
      </c>
      <c r="E118" t="s">
        <v>1185</v>
      </c>
    </row>
    <row r="120" spans="1:5">
      <c r="A120" s="583" t="s">
        <v>1188</v>
      </c>
      <c r="B120" s="570" t="s">
        <v>789</v>
      </c>
      <c r="C120" s="593" t="s">
        <v>1189</v>
      </c>
      <c r="D120" s="575"/>
      <c r="E120" s="570"/>
    </row>
    <row r="122" spans="1:5">
      <c r="A122" s="576" t="s">
        <v>791</v>
      </c>
      <c r="B122" s="508" t="s">
        <v>790</v>
      </c>
      <c r="C122" s="571" t="s">
        <v>804</v>
      </c>
      <c r="D122" s="576" t="s">
        <v>805</v>
      </c>
      <c r="E122" s="508" t="s">
        <v>793</v>
      </c>
    </row>
    <row r="123" spans="1:5" ht="15" customHeight="1">
      <c r="A123" s="574" t="s">
        <v>1190</v>
      </c>
      <c r="B123" t="s">
        <v>831</v>
      </c>
      <c r="C123" s="28" t="s">
        <v>1103</v>
      </c>
      <c r="D123" s="574" t="s">
        <v>1104</v>
      </c>
      <c r="E123" s="689" t="s">
        <v>1191</v>
      </c>
    </row>
    <row r="124" spans="1:5">
      <c r="A124" s="574" t="s">
        <v>1198</v>
      </c>
      <c r="B124" t="s">
        <v>831</v>
      </c>
      <c r="C124" s="28" t="s">
        <v>900</v>
      </c>
      <c r="D124" s="574" t="s">
        <v>1204</v>
      </c>
      <c r="E124" t="s">
        <v>1199</v>
      </c>
    </row>
    <row r="125" spans="1:5">
      <c r="A125" s="574" t="s">
        <v>1208</v>
      </c>
      <c r="B125" t="s">
        <v>506</v>
      </c>
      <c r="C125" s="28" t="s">
        <v>1002</v>
      </c>
      <c r="E125" t="s">
        <v>1209</v>
      </c>
    </row>
    <row r="126" spans="1:5">
      <c r="A126" s="574" t="s">
        <v>1210</v>
      </c>
      <c r="B126" t="s">
        <v>831</v>
      </c>
      <c r="D126" s="574" t="s">
        <v>1238</v>
      </c>
      <c r="E126" t="s">
        <v>1212</v>
      </c>
    </row>
    <row r="127" spans="1:5">
      <c r="A127" s="574" t="s">
        <v>1229</v>
      </c>
      <c r="B127" t="s">
        <v>506</v>
      </c>
      <c r="D127" s="574" t="s">
        <v>1236</v>
      </c>
      <c r="E127" t="s">
        <v>1237</v>
      </c>
    </row>
    <row r="128" spans="1:5">
      <c r="A128" s="574" t="s">
        <v>1235</v>
      </c>
      <c r="B128" t="s">
        <v>1129</v>
      </c>
      <c r="D128" s="574" t="s">
        <v>1230</v>
      </c>
      <c r="E128" t="s">
        <v>1231</v>
      </c>
    </row>
    <row r="129" spans="1:5">
      <c r="A129" s="574" t="s">
        <v>1244</v>
      </c>
      <c r="B129" t="s">
        <v>1245</v>
      </c>
      <c r="E129" t="s">
        <v>1246</v>
      </c>
    </row>
  </sheetData>
  <phoneticPr fontId="20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00B050"/>
    <pageSetUpPr fitToPage="1"/>
  </sheetPr>
  <dimension ref="A1:AD77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U1" sqref="U1:U1048576"/>
    </sheetView>
  </sheetViews>
  <sheetFormatPr defaultColWidth="9.140625" defaultRowHeight="15"/>
  <cols>
    <col min="1" max="1" width="9.140625" style="517"/>
    <col min="2" max="2" width="43.5703125" style="517" customWidth="1"/>
    <col min="3" max="5" width="12.5703125" style="546" customWidth="1"/>
    <col min="6" max="6" width="13.5703125" style="546" bestFit="1" customWidth="1"/>
    <col min="7" max="7" width="8.7109375" style="517" customWidth="1"/>
    <col min="8" max="8" width="22.85546875" style="517" bestFit="1" customWidth="1"/>
    <col min="9" max="10" width="18.7109375" style="517" customWidth="1"/>
    <col min="11" max="11" width="18.140625" style="517" bestFit="1" customWidth="1"/>
    <col min="12" max="12" width="9.140625" style="517"/>
    <col min="13" max="13" width="9.28515625" style="517" customWidth="1"/>
    <col min="14" max="15" width="9.140625" style="517" customWidth="1"/>
    <col min="16" max="16" width="9.28515625" style="517" customWidth="1"/>
    <col min="17" max="17" width="9.140625" style="517" customWidth="1"/>
    <col min="18" max="20" width="9.140625" style="517"/>
    <col min="21" max="21" width="9.140625" style="517" customWidth="1"/>
    <col min="22" max="24" width="0" style="517" hidden="1" customWidth="1"/>
    <col min="25" max="25" width="5.140625" style="517" hidden="1" customWidth="1"/>
    <col min="26" max="26" width="11.140625" style="517" hidden="1" customWidth="1"/>
    <col min="27" max="27" width="39.42578125" style="517" hidden="1" customWidth="1"/>
    <col min="28" max="28" width="88.7109375" style="517" hidden="1" customWidth="1"/>
    <col min="29" max="30" width="9.140625" style="517" hidden="1" customWidth="1"/>
    <col min="31" max="32" width="0" style="517" hidden="1" customWidth="1"/>
    <col min="33" max="16384" width="9.140625" style="517"/>
  </cols>
  <sheetData>
    <row r="1" spans="1:29">
      <c r="C1" s="517"/>
      <c r="D1" s="517"/>
      <c r="E1" s="517"/>
      <c r="F1" s="517"/>
      <c r="Y1" s="688" t="s">
        <v>964</v>
      </c>
      <c r="Z1" s="522"/>
      <c r="AA1" s="517" t="s">
        <v>929</v>
      </c>
    </row>
    <row r="2" spans="1:29">
      <c r="A2" s="519"/>
      <c r="C2" s="517"/>
      <c r="D2" s="517"/>
      <c r="E2" s="517"/>
      <c r="F2" s="517"/>
      <c r="Z2" s="584"/>
      <c r="AA2" s="584"/>
      <c r="AB2" s="584"/>
      <c r="AC2" s="584"/>
    </row>
    <row r="3" spans="1:29">
      <c r="A3" s="519"/>
      <c r="B3" s="601" t="s">
        <v>9</v>
      </c>
      <c r="C3" s="601"/>
      <c r="D3" s="601"/>
      <c r="E3" s="601"/>
      <c r="F3" s="601"/>
      <c r="G3" s="520"/>
      <c r="I3" s="519"/>
      <c r="J3" s="519"/>
      <c r="K3" s="519"/>
      <c r="Z3" s="585"/>
      <c r="AA3" s="585"/>
      <c r="AB3" s="585"/>
      <c r="AC3" s="585"/>
    </row>
    <row r="4" spans="1:29" ht="15.75" thickBot="1">
      <c r="A4" s="519"/>
      <c r="B4" s="602" t="s">
        <v>10</v>
      </c>
      <c r="C4" s="603"/>
      <c r="D4" s="603"/>
      <c r="E4" s="603"/>
      <c r="F4" s="603"/>
      <c r="L4" s="520"/>
      <c r="Z4" s="749" t="s">
        <v>787</v>
      </c>
      <c r="AA4" s="750"/>
      <c r="AB4" s="750"/>
      <c r="AC4" s="751"/>
    </row>
    <row r="5" spans="1:29" ht="15.75" thickBot="1">
      <c r="A5" s="519"/>
      <c r="B5" s="666" t="s">
        <v>0</v>
      </c>
      <c r="C5" s="667" t="s">
        <v>237</v>
      </c>
      <c r="D5" s="667" t="s">
        <v>1254</v>
      </c>
      <c r="E5" s="726" t="s">
        <v>1243</v>
      </c>
      <c r="F5" s="668" t="str">
        <f>Z8</f>
        <v>EOM</v>
      </c>
      <c r="G5" s="628"/>
      <c r="H5" s="747" t="s">
        <v>1040</v>
      </c>
      <c r="I5" s="752"/>
      <c r="J5" s="753"/>
      <c r="K5" s="748"/>
      <c r="Z5" s="586"/>
      <c r="AA5" s="586"/>
      <c r="AB5" s="586"/>
      <c r="AC5" s="586"/>
    </row>
    <row r="6" spans="1:29" ht="15.75" thickBot="1">
      <c r="A6" s="519"/>
      <c r="B6" s="643" t="s">
        <v>1</v>
      </c>
      <c r="C6" s="644"/>
      <c r="D6" s="644"/>
      <c r="E6" s="727"/>
      <c r="F6" s="645"/>
      <c r="G6" s="628"/>
      <c r="H6" s="674" t="str">
        <f>C5</f>
        <v>Current</v>
      </c>
      <c r="I6" s="675" t="str">
        <f>D5</f>
        <v>2 Year</v>
      </c>
      <c r="J6" s="675" t="str">
        <f>E5</f>
        <v>5 Year</v>
      </c>
      <c r="K6" s="676" t="str">
        <f t="shared" ref="K6" si="0">F5</f>
        <v>EOM</v>
      </c>
      <c r="Z6" s="587" t="s">
        <v>662</v>
      </c>
      <c r="AA6" s="588" t="s">
        <v>742</v>
      </c>
      <c r="AB6" s="584"/>
      <c r="AC6" s="584"/>
    </row>
    <row r="7" spans="1:29" ht="15.75" thickBot="1">
      <c r="A7" s="519"/>
      <c r="B7" s="604" t="s">
        <v>2</v>
      </c>
      <c r="C7" s="605">
        <f>'T3 - G&amp;A'!$I31</f>
        <v>0</v>
      </c>
      <c r="D7" s="605">
        <f>'T3 - G&amp;A'!$K31</f>
        <v>985776</v>
      </c>
      <c r="E7" s="605">
        <f>'T3 - G&amp;A'!$M31</f>
        <v>1966552</v>
      </c>
      <c r="F7" s="606">
        <f>'T3 - G&amp;A'!$O$31</f>
        <v>2947328</v>
      </c>
      <c r="G7" s="628"/>
      <c r="H7" s="669">
        <v>0</v>
      </c>
      <c r="I7" s="670">
        <v>0.2</v>
      </c>
      <c r="J7" s="670">
        <v>0.2</v>
      </c>
      <c r="K7" s="671">
        <v>0.2</v>
      </c>
      <c r="Z7" s="589"/>
      <c r="AA7" s="584"/>
      <c r="AB7" s="584"/>
      <c r="AC7" s="584"/>
    </row>
    <row r="8" spans="1:29" ht="15.75" thickBot="1">
      <c r="A8" s="519"/>
      <c r="B8" s="604" t="s">
        <v>167</v>
      </c>
      <c r="C8" s="605">
        <f>'T4 - Exploration'!$H16</f>
        <v>100000</v>
      </c>
      <c r="D8" s="605">
        <f>'T4 - Exploration'!$J16</f>
        <v>100000</v>
      </c>
      <c r="E8" s="605">
        <f>'T4 - Exploration'!$L16</f>
        <v>100000</v>
      </c>
      <c r="F8" s="606">
        <f>'T4 - Exploration'!$N$16</f>
        <v>100000</v>
      </c>
      <c r="G8" s="628"/>
      <c r="H8" s="629" t="s">
        <v>567</v>
      </c>
      <c r="I8" s="611" t="s">
        <v>567</v>
      </c>
      <c r="J8" s="611" t="s">
        <v>567</v>
      </c>
      <c r="K8" s="612" t="s">
        <v>567</v>
      </c>
      <c r="Z8" s="590" t="s">
        <v>444</v>
      </c>
      <c r="AA8" s="588" t="s">
        <v>779</v>
      </c>
      <c r="AB8" s="584"/>
      <c r="AC8" s="584"/>
    </row>
    <row r="9" spans="1:29">
      <c r="A9" s="519"/>
      <c r="B9" s="604" t="s">
        <v>12</v>
      </c>
      <c r="C9" s="605">
        <f>'T5 - ClosurePlan'!$H24</f>
        <v>0</v>
      </c>
      <c r="D9" s="605">
        <f>'T5 - ClosurePlan'!$J24</f>
        <v>160000</v>
      </c>
      <c r="E9" s="605">
        <f>'T5 - ClosurePlan'!$L24</f>
        <v>1120000</v>
      </c>
      <c r="F9" s="606">
        <f>'T5 - ClosurePlan'!$N$24</f>
        <v>2240000</v>
      </c>
      <c r="G9" s="628"/>
      <c r="H9" s="629">
        <v>0</v>
      </c>
      <c r="I9" s="611">
        <v>0.1</v>
      </c>
      <c r="J9" s="611">
        <v>0.1</v>
      </c>
      <c r="K9" s="612">
        <v>0.1</v>
      </c>
      <c r="Z9" s="586"/>
      <c r="AA9" s="584"/>
      <c r="AB9" s="591" t="s">
        <v>740</v>
      </c>
      <c r="AC9" s="584"/>
    </row>
    <row r="10" spans="1:29">
      <c r="A10" s="519"/>
      <c r="B10" s="604" t="s">
        <v>930</v>
      </c>
      <c r="C10" s="605">
        <f>'T6 - Pits'!$O45</f>
        <v>0</v>
      </c>
      <c r="D10" s="605">
        <f>'T6 - Pits'!$T45</f>
        <v>0</v>
      </c>
      <c r="E10" s="605">
        <f>'T6 - Pits'!$Y45</f>
        <v>968819.57074143214</v>
      </c>
      <c r="F10" s="606">
        <f>'T6 - Pits'!$AD$45</f>
        <v>4339481.4292178703</v>
      </c>
      <c r="G10" s="628"/>
      <c r="H10" s="629">
        <v>0</v>
      </c>
      <c r="I10" s="611">
        <v>0.15</v>
      </c>
      <c r="J10" s="611">
        <v>0.2</v>
      </c>
      <c r="K10" s="612">
        <v>0.2</v>
      </c>
      <c r="Z10" s="584"/>
      <c r="AA10" s="584"/>
      <c r="AB10" s="591" t="s">
        <v>741</v>
      </c>
      <c r="AC10" s="584"/>
    </row>
    <row r="11" spans="1:29" ht="15.75" thickBot="1">
      <c r="A11" s="519"/>
      <c r="B11" s="604" t="s">
        <v>458</v>
      </c>
      <c r="C11" s="605">
        <f>'T7 - WSF'!$O70</f>
        <v>0</v>
      </c>
      <c r="D11" s="605">
        <f>'T7 - WSF'!$T70</f>
        <v>83605.813963325825</v>
      </c>
      <c r="E11" s="605">
        <f>'T7 - WSF'!$Y70</f>
        <v>21268342.211835407</v>
      </c>
      <c r="F11" s="606">
        <f>'T7 - WSF'!$AD$70</f>
        <v>30561817.150008067</v>
      </c>
      <c r="G11" s="628"/>
      <c r="H11" s="629">
        <v>0</v>
      </c>
      <c r="I11" s="611">
        <v>0.15</v>
      </c>
      <c r="J11" s="611">
        <v>0.2</v>
      </c>
      <c r="K11" s="612">
        <v>0.2</v>
      </c>
      <c r="Z11" s="592"/>
      <c r="AA11" s="584"/>
      <c r="AB11" s="591"/>
      <c r="AC11" s="584"/>
    </row>
    <row r="12" spans="1:29" ht="15.75" thickBot="1">
      <c r="A12" s="519"/>
      <c r="B12" s="604" t="s">
        <v>168</v>
      </c>
      <c r="C12" s="605">
        <f>'T8 - Facilities'!$O115</f>
        <v>0</v>
      </c>
      <c r="D12" s="605">
        <f>'T8 - Facilities'!$T115</f>
        <v>674247.76835937507</v>
      </c>
      <c r="E12" s="605">
        <f>'T8 - Facilities'!$Y115</f>
        <v>4613369.7705820315</v>
      </c>
      <c r="F12" s="606">
        <f>'T8 - Facilities'!$AD$115</f>
        <v>4613369.7705820315</v>
      </c>
      <c r="G12" s="628"/>
      <c r="H12" s="629">
        <v>0</v>
      </c>
      <c r="I12" s="611">
        <v>0.15</v>
      </c>
      <c r="J12" s="611">
        <v>0.2</v>
      </c>
      <c r="K12" s="612">
        <v>0.2</v>
      </c>
      <c r="Z12" s="587" t="s">
        <v>746</v>
      </c>
      <c r="AA12" s="588" t="s">
        <v>743</v>
      </c>
      <c r="AB12" s="584"/>
      <c r="AC12" s="584"/>
    </row>
    <row r="13" spans="1:29">
      <c r="A13" s="519"/>
      <c r="B13" s="604" t="s">
        <v>169</v>
      </c>
      <c r="C13" s="605">
        <f>'T9 - Ponds'!$O62</f>
        <v>0</v>
      </c>
      <c r="D13" s="605">
        <f>'T9 - Ponds'!$T62</f>
        <v>0</v>
      </c>
      <c r="E13" s="605">
        <f>'T9 - Ponds'!$Y62</f>
        <v>783161.9580029666</v>
      </c>
      <c r="F13" s="606">
        <f>'T9 - Ponds'!$AD$62</f>
        <v>783161.9580029666</v>
      </c>
      <c r="G13" s="628"/>
      <c r="H13" s="629">
        <v>0</v>
      </c>
      <c r="I13" s="611">
        <v>0.15</v>
      </c>
      <c r="J13" s="611">
        <v>0.15</v>
      </c>
      <c r="K13" s="612">
        <v>0.15</v>
      </c>
      <c r="Z13" s="586"/>
      <c r="AA13" s="584"/>
      <c r="AB13" s="584" t="s">
        <v>744</v>
      </c>
      <c r="AC13" s="584"/>
    </row>
    <row r="14" spans="1:29">
      <c r="A14" s="519"/>
      <c r="B14" s="604" t="s">
        <v>14</v>
      </c>
      <c r="C14" s="605">
        <f>'T10 - Infrastructure'!$O65</f>
        <v>230064.32140625</v>
      </c>
      <c r="D14" s="605">
        <f>'T10 - Infrastructure'!$T65</f>
        <v>708798.66893408762</v>
      </c>
      <c r="E14" s="605">
        <f>'T10 - Infrastructure'!$Y65</f>
        <v>743398.04849766521</v>
      </c>
      <c r="F14" s="606">
        <f>'T10 - Infrastructure'!$AD$65</f>
        <v>743398.04849766521</v>
      </c>
      <c r="G14" s="628"/>
      <c r="H14" s="629">
        <v>0</v>
      </c>
      <c r="I14" s="611">
        <v>0.2</v>
      </c>
      <c r="J14" s="611">
        <v>0.2</v>
      </c>
      <c r="K14" s="612">
        <v>0.2</v>
      </c>
      <c r="Z14" s="584"/>
      <c r="AA14" s="584"/>
      <c r="AB14" s="584" t="s">
        <v>745</v>
      </c>
      <c r="AC14" s="584"/>
    </row>
    <row r="15" spans="1:29" ht="15.75" thickBot="1">
      <c r="A15" s="519"/>
      <c r="B15" s="604" t="s">
        <v>146</v>
      </c>
      <c r="C15" s="605">
        <f>'T11 - Wastes'!$O23</f>
        <v>0</v>
      </c>
      <c r="D15" s="605">
        <f>'T11 - Wastes'!$T23</f>
        <v>19636.568046875</v>
      </c>
      <c r="E15" s="605">
        <f>'T11 - Wastes'!$Y23</f>
        <v>19636.568046875</v>
      </c>
      <c r="F15" s="606">
        <f>'T11 - Wastes'!$AD$23</f>
        <v>19636.568046875</v>
      </c>
      <c r="G15" s="628"/>
      <c r="H15" s="629">
        <v>0</v>
      </c>
      <c r="I15" s="611">
        <v>0.15</v>
      </c>
      <c r="J15" s="611">
        <v>0.15</v>
      </c>
      <c r="K15" s="612">
        <v>0.15</v>
      </c>
      <c r="Z15" s="592"/>
      <c r="AA15" s="584"/>
      <c r="AB15" s="584"/>
      <c r="AC15" s="584"/>
    </row>
    <row r="16" spans="1:29" ht="15.75" thickBot="1">
      <c r="A16" s="519"/>
      <c r="B16" s="604" t="s">
        <v>513</v>
      </c>
      <c r="C16" s="605">
        <f>'T13 - Water'!$O61</f>
        <v>0</v>
      </c>
      <c r="D16" s="605">
        <f>'T13 - Water'!$T61</f>
        <v>224565.49638547472</v>
      </c>
      <c r="E16" s="605">
        <f>'T13 - Water'!$Y61</f>
        <v>4415405.518721614</v>
      </c>
      <c r="F16" s="606">
        <f>'T13 - Water'!$AD$61</f>
        <v>4598682.9870268516</v>
      </c>
      <c r="G16" s="628"/>
      <c r="H16" s="629">
        <v>0</v>
      </c>
      <c r="I16" s="611">
        <v>0.15</v>
      </c>
      <c r="J16" s="611">
        <v>0.25</v>
      </c>
      <c r="K16" s="612">
        <v>0.25</v>
      </c>
      <c r="Z16" s="587" t="s">
        <v>782</v>
      </c>
      <c r="AA16" s="588" t="s">
        <v>780</v>
      </c>
      <c r="AB16" s="584"/>
      <c r="AC16" s="584"/>
    </row>
    <row r="17" spans="1:29">
      <c r="A17" s="519"/>
      <c r="B17" s="604" t="s">
        <v>412</v>
      </c>
      <c r="C17" s="605">
        <v>0</v>
      </c>
      <c r="D17" s="605">
        <f>'T14 - MobDemob'!$O$61+'T14 - MobDemob'!$S$61</f>
        <v>258095.25</v>
      </c>
      <c r="E17" s="605">
        <f>'T14 - MobDemob'!$Q$61+'T14 - MobDemob'!$S$61</f>
        <v>366632</v>
      </c>
      <c r="F17" s="605">
        <f>'T14 - MobDemob'!$Q$61+'T14 - MobDemob'!$S$61</f>
        <v>366632</v>
      </c>
      <c r="G17" s="628"/>
      <c r="H17" s="629">
        <v>0</v>
      </c>
      <c r="I17" s="611">
        <v>0.1</v>
      </c>
      <c r="J17" s="611">
        <v>0.1</v>
      </c>
      <c r="K17" s="612">
        <v>0.1</v>
      </c>
      <c r="Z17" s="584"/>
      <c r="AA17" s="584"/>
      <c r="AB17" s="584"/>
      <c r="AC17" s="584"/>
    </row>
    <row r="18" spans="1:29" ht="15.75" thickBot="1">
      <c r="A18" s="519"/>
      <c r="B18" s="607" t="s">
        <v>848</v>
      </c>
      <c r="C18" s="608">
        <v>0</v>
      </c>
      <c r="D18" s="608">
        <f>'T15-ICMM'!$M$63</f>
        <v>389293.1</v>
      </c>
      <c r="E18" s="608">
        <f>'T15-ICMM'!$P$63</f>
        <v>2709272.0999999996</v>
      </c>
      <c r="F18" s="609">
        <f>'T15-ICMM'!$S$63</f>
        <v>3336272.1</v>
      </c>
      <c r="G18" s="628"/>
      <c r="H18" s="630">
        <v>0</v>
      </c>
      <c r="I18" s="633">
        <v>0.15</v>
      </c>
      <c r="J18" s="633">
        <v>0.15</v>
      </c>
      <c r="K18" s="631">
        <v>0.15</v>
      </c>
    </row>
    <row r="19" spans="1:29" ht="15.75" thickBot="1">
      <c r="A19" s="519"/>
      <c r="B19" s="651" t="s">
        <v>1039</v>
      </c>
      <c r="C19" s="652">
        <f>SUM(C7:C18)</f>
        <v>330064.32140625</v>
      </c>
      <c r="D19" s="652">
        <f>SUM(D7:D18)</f>
        <v>3604018.6656891382</v>
      </c>
      <c r="E19" s="652">
        <f>SUM(E7:E18)</f>
        <v>39074589.74642799</v>
      </c>
      <c r="F19" s="653">
        <f>SUM(F7:F18)</f>
        <v>54649780.011382334</v>
      </c>
      <c r="G19" s="628"/>
      <c r="H19" s="594"/>
      <c r="I19" s="744"/>
      <c r="J19" s="744"/>
      <c r="K19" s="744"/>
    </row>
    <row r="20" spans="1:29" ht="15.75" thickBot="1">
      <c r="A20" s="519"/>
      <c r="B20" s="610" t="s">
        <v>1037</v>
      </c>
      <c r="C20" s="605">
        <v>0</v>
      </c>
      <c r="D20" s="605">
        <f>SUMPRODUCT(D7:D18,I7:I18)</f>
        <v>589426.77080007503</v>
      </c>
      <c r="E20" s="605">
        <f>SUMPRODUCT(E7:E18,J7:J18)</f>
        <v>7691421.4939191882</v>
      </c>
      <c r="F20" s="606">
        <f>SUMPRODUCT(F7:F18,K7:K18)</f>
        <v>10672273.420325315</v>
      </c>
      <c r="G20" s="520"/>
      <c r="H20" s="666" t="s">
        <v>1304</v>
      </c>
      <c r="I20" s="745">
        <f>D20/D19</f>
        <v>0.16354709158737624</v>
      </c>
      <c r="J20" s="745">
        <f t="shared" ref="J20:K20" si="1">E20/E19</f>
        <v>0.19683946891911516</v>
      </c>
      <c r="K20" s="746">
        <f t="shared" si="1"/>
        <v>0.19528483770845037</v>
      </c>
    </row>
    <row r="21" spans="1:29" ht="15.75" thickBot="1">
      <c r="A21" s="519"/>
      <c r="B21" s="610" t="s">
        <v>5</v>
      </c>
      <c r="C21" s="605">
        <v>0</v>
      </c>
      <c r="D21" s="605">
        <f>D19*$I$30</f>
        <v>720803.73313782772</v>
      </c>
      <c r="E21" s="605">
        <f>E19*$I$30</f>
        <v>7814917.9492855985</v>
      </c>
      <c r="F21" s="606">
        <f>F19*$I$30</f>
        <v>10929956.002276467</v>
      </c>
      <c r="G21" s="628"/>
      <c r="I21" s="594"/>
      <c r="J21" s="632"/>
      <c r="K21" s="632"/>
    </row>
    <row r="22" spans="1:29" ht="16.5" thickBot="1">
      <c r="A22" s="519"/>
      <c r="B22" s="610" t="s">
        <v>1048</v>
      </c>
      <c r="C22" s="608">
        <v>0</v>
      </c>
      <c r="D22" s="608">
        <f>((D19+D21)*(1+$D$45)^2)-(D19+D21)</f>
        <v>325957.53937718831</v>
      </c>
      <c r="E22" s="608">
        <f>((E19+E21)*(1+$D$45)^5)-(E19+E21)</f>
        <v>9340669.8703315929</v>
      </c>
      <c r="F22" s="609">
        <f>((F19+F21)*(1+$D$45)^12)-(F19+F21)</f>
        <v>35838193.680537589</v>
      </c>
      <c r="G22" s="628"/>
      <c r="H22" s="754" t="s">
        <v>1041</v>
      </c>
      <c r="I22" s="755"/>
      <c r="J22" s="632"/>
      <c r="K22" s="632"/>
    </row>
    <row r="23" spans="1:29">
      <c r="A23" s="519"/>
      <c r="B23" s="637" t="s">
        <v>1049</v>
      </c>
      <c r="C23" s="638">
        <f>C19+C21+C22</f>
        <v>330064.32140625</v>
      </c>
      <c r="D23" s="638">
        <f>D19+D21+D22</f>
        <v>4650779.9382041544</v>
      </c>
      <c r="E23" s="638">
        <f>E19+E21+E22</f>
        <v>56230177.56604518</v>
      </c>
      <c r="F23" s="639">
        <f>F19+F21+F22</f>
        <v>101417929.69419639</v>
      </c>
      <c r="G23" s="628"/>
      <c r="H23" s="669" t="s">
        <v>936</v>
      </c>
      <c r="I23" s="671">
        <v>0.05</v>
      </c>
      <c r="J23" s="632"/>
      <c r="K23" s="632"/>
    </row>
    <row r="24" spans="1:29" ht="15.75" thickBot="1">
      <c r="A24" s="519"/>
      <c r="B24" s="640"/>
      <c r="C24" s="641"/>
      <c r="D24" s="641"/>
      <c r="E24" s="729"/>
      <c r="F24" s="642"/>
      <c r="G24" s="628"/>
      <c r="H24" s="629" t="s">
        <v>937</v>
      </c>
      <c r="I24" s="612">
        <v>0</v>
      </c>
      <c r="J24" s="632"/>
      <c r="K24" s="632"/>
    </row>
    <row r="25" spans="1:29" ht="15.75" thickBot="1">
      <c r="A25" s="519"/>
      <c r="B25" s="648" t="s">
        <v>328</v>
      </c>
      <c r="C25" s="649"/>
      <c r="D25" s="649"/>
      <c r="E25" s="730"/>
      <c r="F25" s="650"/>
      <c r="G25" s="628"/>
      <c r="H25" s="629" t="s">
        <v>931</v>
      </c>
      <c r="I25" s="612">
        <v>0.03</v>
      </c>
      <c r="J25" s="632"/>
      <c r="K25" s="632"/>
    </row>
    <row r="26" spans="1:29">
      <c r="A26" s="519"/>
      <c r="B26" s="615" t="s">
        <v>459</v>
      </c>
      <c r="C26" s="616"/>
      <c r="D26" s="616"/>
      <c r="E26" s="731"/>
      <c r="F26" s="617"/>
      <c r="G26" s="628"/>
      <c r="H26" s="629" t="s">
        <v>932</v>
      </c>
      <c r="I26" s="612">
        <v>0</v>
      </c>
      <c r="J26" s="632"/>
      <c r="K26" s="632"/>
    </row>
    <row r="27" spans="1:29">
      <c r="A27" s="519"/>
      <c r="B27" s="604" t="s">
        <v>159</v>
      </c>
      <c r="C27" s="605">
        <f>'T16-PCMM'!$M$11</f>
        <v>0</v>
      </c>
      <c r="D27" s="605">
        <f>'T16-PCMM'!$P$11</f>
        <v>60000</v>
      </c>
      <c r="E27" s="605">
        <f>'T16-PCMM'!$S$11</f>
        <v>120000</v>
      </c>
      <c r="F27" s="606">
        <f>'T16-PCMM'!$V$11</f>
        <v>120000</v>
      </c>
      <c r="G27" s="628"/>
      <c r="H27" s="629" t="s">
        <v>933</v>
      </c>
      <c r="I27" s="612">
        <v>0</v>
      </c>
      <c r="J27" s="632"/>
      <c r="K27" s="632"/>
    </row>
    <row r="28" spans="1:29">
      <c r="A28" s="519"/>
      <c r="B28" s="604" t="s">
        <v>161</v>
      </c>
      <c r="C28" s="605">
        <f>'T16-PCMM'!$M$16</f>
        <v>0</v>
      </c>
      <c r="D28" s="605">
        <f>'T16-PCMM'!$P$16</f>
        <v>35000</v>
      </c>
      <c r="E28" s="605">
        <f>'T16-PCMM'!$S$16</f>
        <v>70000</v>
      </c>
      <c r="F28" s="606">
        <f>'T16-PCMM'!$V$16</f>
        <v>70000</v>
      </c>
      <c r="G28" s="628"/>
      <c r="H28" s="629" t="s">
        <v>934</v>
      </c>
      <c r="I28" s="612">
        <v>7.0000000000000007E-2</v>
      </c>
      <c r="J28" s="632"/>
      <c r="K28" s="632"/>
    </row>
    <row r="29" spans="1:29" ht="15.75" thickBot="1">
      <c r="A29" s="519"/>
      <c r="B29" s="604" t="s">
        <v>164</v>
      </c>
      <c r="C29" s="605">
        <f>'T16-PCMM'!$M$22</f>
        <v>0</v>
      </c>
      <c r="D29" s="605">
        <f>'T16-PCMM'!$P$22</f>
        <v>0</v>
      </c>
      <c r="E29" s="605">
        <f>'T16-PCMM'!$S$22</f>
        <v>25000</v>
      </c>
      <c r="F29" s="606">
        <f>'T16-PCMM'!$V$22</f>
        <v>25000</v>
      </c>
      <c r="G29" s="628"/>
      <c r="H29" s="658" t="s">
        <v>935</v>
      </c>
      <c r="I29" s="659">
        <v>0.05</v>
      </c>
      <c r="J29" s="632"/>
      <c r="K29" s="632"/>
    </row>
    <row r="30" spans="1:29" ht="15.75" thickBot="1">
      <c r="A30" s="519"/>
      <c r="B30" s="654" t="s">
        <v>1038</v>
      </c>
      <c r="C30" s="605"/>
      <c r="D30" s="605"/>
      <c r="E30" s="728"/>
      <c r="F30" s="606"/>
      <c r="G30" s="520"/>
      <c r="H30" s="660" t="s">
        <v>113</v>
      </c>
      <c r="I30" s="661">
        <f>SUM(I23:I29)</f>
        <v>0.2</v>
      </c>
      <c r="J30" s="594"/>
      <c r="K30" s="594"/>
    </row>
    <row r="31" spans="1:29">
      <c r="A31" s="519"/>
      <c r="B31" s="604" t="s">
        <v>283</v>
      </c>
      <c r="C31" s="605">
        <f>'T17-NPV-YR0'!B80</f>
        <v>0</v>
      </c>
      <c r="D31" s="605">
        <f>'T18-NPV-YR2'!B80</f>
        <v>0</v>
      </c>
      <c r="E31" s="605">
        <f>'T19-NPV-YR5'!B80</f>
        <v>23426.410429738149</v>
      </c>
      <c r="F31" s="606">
        <f>'T20-NPV-EOM'!B80</f>
        <v>16702.706871315368</v>
      </c>
      <c r="G31" s="520"/>
      <c r="J31" s="594"/>
      <c r="K31" s="594"/>
    </row>
    <row r="32" spans="1:29">
      <c r="A32" s="519"/>
      <c r="B32" s="604" t="s">
        <v>329</v>
      </c>
      <c r="C32" s="605">
        <f>'T17-NPV-YR0'!B83</f>
        <v>0</v>
      </c>
      <c r="D32" s="605">
        <f>'T18-NPV-YR2'!B83</f>
        <v>436635.15768263116</v>
      </c>
      <c r="E32" s="728">
        <f>'T19-NPV-YR5'!B83</f>
        <v>906654.21692961245</v>
      </c>
      <c r="F32" s="606">
        <f>'T20-NPV-EOM'!B83</f>
        <v>1064199.0619231761</v>
      </c>
      <c r="G32" s="520"/>
    </row>
    <row r="33" spans="1:11" ht="15.75" thickBot="1">
      <c r="A33" s="519"/>
      <c r="B33" s="604" t="s">
        <v>330</v>
      </c>
      <c r="C33" s="605">
        <f>'T17-NPV-YR0'!B87</f>
        <v>0</v>
      </c>
      <c r="D33" s="605">
        <f>'T18-NPV-YR2'!B87</f>
        <v>123116.81287078862</v>
      </c>
      <c r="E33" s="728">
        <f>'T19-NPV-YR5'!B87</f>
        <v>337582.90196190152</v>
      </c>
      <c r="F33" s="606">
        <f>'T20-NPV-EOM'!B87</f>
        <v>616162.03606474272</v>
      </c>
      <c r="G33" s="520"/>
    </row>
    <row r="34" spans="1:11">
      <c r="A34" s="519"/>
      <c r="B34" s="604" t="s">
        <v>331</v>
      </c>
      <c r="C34" s="605">
        <f>'T17-NPV-YR0'!B90</f>
        <v>0</v>
      </c>
      <c r="D34" s="605">
        <f>'T18-NPV-YR2'!B90</f>
        <v>88329.224429695343</v>
      </c>
      <c r="E34" s="728">
        <f>'T19-NPV-YR5'!B90</f>
        <v>252167.21028888706</v>
      </c>
      <c r="F34" s="606">
        <f>'T20-NPV-EOM'!B90</f>
        <v>285027.89963852277</v>
      </c>
      <c r="G34" s="520"/>
      <c r="H34" s="747" t="s">
        <v>1042</v>
      </c>
      <c r="I34" s="748"/>
      <c r="J34" s="733"/>
      <c r="K34" s="520"/>
    </row>
    <row r="35" spans="1:11" ht="15.75" thickBot="1">
      <c r="A35" s="519"/>
      <c r="B35" s="646" t="s">
        <v>163</v>
      </c>
      <c r="C35" s="647">
        <f>'T17-NPV-YR0'!B92</f>
        <v>64593.071835029463</v>
      </c>
      <c r="D35" s="647">
        <f>'T18-NPV-YR2'!B92</f>
        <v>2992920.7491107271</v>
      </c>
      <c r="E35" s="736">
        <f>'T19-NPV-YR5'!B92</f>
        <v>4460678.0775387827</v>
      </c>
      <c r="F35" s="618">
        <f>'T20-NPV-EOM'!B92</f>
        <v>6127936.422942698</v>
      </c>
      <c r="G35" s="521"/>
      <c r="H35" s="674" t="s">
        <v>940</v>
      </c>
      <c r="I35" s="676" t="s">
        <v>1043</v>
      </c>
      <c r="J35" s="733"/>
      <c r="K35" s="520"/>
    </row>
    <row r="36" spans="1:11" ht="15.75" thickBot="1">
      <c r="A36" s="519"/>
      <c r="B36" s="648" t="s">
        <v>1047</v>
      </c>
      <c r="C36" s="649">
        <f>SUM(C27:C35)</f>
        <v>64593.071835029463</v>
      </c>
      <c r="D36" s="649">
        <f t="shared" ref="D36:F36" si="2">SUM(D27:D35)</f>
        <v>3736001.9440938421</v>
      </c>
      <c r="E36" s="649">
        <f t="shared" si="2"/>
        <v>6195508.817148922</v>
      </c>
      <c r="F36" s="650">
        <f t="shared" si="2"/>
        <v>8325028.1274404544</v>
      </c>
      <c r="G36" s="520"/>
      <c r="H36" s="672">
        <v>0.2</v>
      </c>
      <c r="I36" s="673">
        <v>0.15</v>
      </c>
      <c r="J36" s="734"/>
      <c r="K36" s="520"/>
    </row>
    <row r="37" spans="1:11">
      <c r="A37" s="519"/>
      <c r="B37" s="610" t="s">
        <v>1037</v>
      </c>
      <c r="C37" s="613">
        <f>C36*$H$36</f>
        <v>12918.614367005894</v>
      </c>
      <c r="D37" s="613">
        <f>D36*$H$36</f>
        <v>747200.38881876844</v>
      </c>
      <c r="E37" s="613">
        <f>E36*$H$36</f>
        <v>1239101.7634297844</v>
      </c>
      <c r="F37" s="614">
        <f>F36*$H$36</f>
        <v>1665005.625488091</v>
      </c>
      <c r="G37" s="520"/>
      <c r="H37" s="594"/>
      <c r="I37" s="594"/>
      <c r="J37" s="594"/>
    </row>
    <row r="38" spans="1:11" ht="15.75" thickBot="1">
      <c r="A38" s="519"/>
      <c r="B38" s="610" t="s">
        <v>5</v>
      </c>
      <c r="C38" s="613">
        <f>C36*$I$36</f>
        <v>9688.9607752544198</v>
      </c>
      <c r="D38" s="613">
        <f>D36*$I$36</f>
        <v>560400.29161407624</v>
      </c>
      <c r="E38" s="613">
        <f>E36*$I$36</f>
        <v>929326.32257233828</v>
      </c>
      <c r="F38" s="614">
        <f>F36*$I$36</f>
        <v>1248754.2191160682</v>
      </c>
      <c r="G38" s="520"/>
      <c r="H38" s="636"/>
    </row>
    <row r="39" spans="1:11" ht="15.75" thickBot="1">
      <c r="A39" s="519"/>
      <c r="B39" s="648" t="s">
        <v>1044</v>
      </c>
      <c r="C39" s="649">
        <f>C36+C38</f>
        <v>74282.032610283888</v>
      </c>
      <c r="D39" s="649">
        <f>D36+D38</f>
        <v>4296402.2357079182</v>
      </c>
      <c r="E39" s="649">
        <f>E36+E38</f>
        <v>7124835.1397212604</v>
      </c>
      <c r="F39" s="650">
        <f>F36+F38</f>
        <v>9573782.346556522</v>
      </c>
      <c r="G39" s="520"/>
    </row>
    <row r="40" spans="1:11" ht="15.75" thickBot="1">
      <c r="A40" s="519"/>
      <c r="B40" s="665"/>
      <c r="C40" s="634"/>
      <c r="D40" s="634"/>
      <c r="E40" s="732"/>
      <c r="F40" s="635"/>
      <c r="G40" s="520"/>
    </row>
    <row r="41" spans="1:11" ht="15.75" thickBot="1">
      <c r="A41" s="519"/>
      <c r="B41" s="655" t="s">
        <v>1045</v>
      </c>
      <c r="C41" s="656">
        <f>C39+C23</f>
        <v>404346.35401653388</v>
      </c>
      <c r="D41" s="656">
        <f>D39+D23</f>
        <v>8947182.1739120726</v>
      </c>
      <c r="E41" s="656">
        <f>E39+E23</f>
        <v>63355012.705766439</v>
      </c>
      <c r="F41" s="657">
        <f>F39+F23</f>
        <v>110991712.04075292</v>
      </c>
      <c r="G41" s="520"/>
    </row>
    <row r="42" spans="1:11" ht="15.75" thickBot="1">
      <c r="A42" s="519"/>
      <c r="B42" s="610" t="s">
        <v>1037</v>
      </c>
      <c r="C42" s="613">
        <f>C20+C37</f>
        <v>12918.614367005894</v>
      </c>
      <c r="D42" s="613">
        <f>D20+D37</f>
        <v>1336627.1596188433</v>
      </c>
      <c r="E42" s="613">
        <f>E20+E37</f>
        <v>8930523.2573489733</v>
      </c>
      <c r="F42" s="614">
        <f>F20+F37</f>
        <v>12337279.045813406</v>
      </c>
      <c r="G42" s="520"/>
    </row>
    <row r="43" spans="1:11" ht="15.75" thickBot="1">
      <c r="A43" s="519"/>
      <c r="B43" s="655" t="s">
        <v>1046</v>
      </c>
      <c r="C43" s="656">
        <f>SUM(C41:C42)</f>
        <v>417264.96838353976</v>
      </c>
      <c r="D43" s="656">
        <f t="shared" ref="D43:F43" si="3">SUM(D41:D42)</f>
        <v>10283809.333530916</v>
      </c>
      <c r="E43" s="656">
        <f t="shared" ref="E43" si="4">SUM(E41:E42)</f>
        <v>72285535.963115409</v>
      </c>
      <c r="F43" s="657">
        <f t="shared" si="3"/>
        <v>123328991.08656633</v>
      </c>
      <c r="G43" s="677"/>
    </row>
    <row r="44" spans="1:11">
      <c r="A44" s="519"/>
      <c r="B44" s="619"/>
      <c r="C44" s="620"/>
      <c r="D44" s="620"/>
      <c r="E44" s="620"/>
      <c r="F44" s="621"/>
      <c r="G44" s="520"/>
    </row>
    <row r="45" spans="1:11">
      <c r="A45" s="519"/>
      <c r="B45" s="662" t="s">
        <v>1182</v>
      </c>
      <c r="C45" s="663"/>
      <c r="D45" s="664">
        <v>3.6999999999999998E-2</v>
      </c>
      <c r="E45" s="664"/>
      <c r="F45" s="622"/>
      <c r="G45" s="520"/>
    </row>
    <row r="46" spans="1:11">
      <c r="A46" s="519"/>
      <c r="B46" s="623"/>
      <c r="C46" s="624"/>
      <c r="D46" s="624"/>
      <c r="E46" s="624"/>
      <c r="F46" s="624"/>
      <c r="G46" s="520"/>
      <c r="I46" s="519"/>
      <c r="J46" s="519"/>
      <c r="K46" s="519"/>
    </row>
    <row r="47" spans="1:11">
      <c r="A47" s="519"/>
      <c r="B47" s="601"/>
      <c r="C47" s="625"/>
      <c r="D47" s="625"/>
      <c r="E47" s="625"/>
      <c r="F47" s="625"/>
      <c r="G47" s="520"/>
      <c r="I47" s="519"/>
      <c r="J47" s="519"/>
      <c r="K47" s="519"/>
    </row>
    <row r="48" spans="1:11">
      <c r="A48" s="519"/>
      <c r="B48" s="601"/>
      <c r="C48" s="625"/>
      <c r="D48" s="625"/>
      <c r="E48" s="625"/>
      <c r="F48" s="625"/>
      <c r="G48" s="520"/>
      <c r="I48" s="519"/>
      <c r="J48" s="519"/>
      <c r="K48" s="519"/>
    </row>
    <row r="49" spans="1:12">
      <c r="A49" s="519"/>
      <c r="B49" s="601"/>
      <c r="C49" s="625"/>
      <c r="D49" s="625"/>
      <c r="E49" s="625"/>
      <c r="F49" s="625"/>
      <c r="G49" s="520"/>
      <c r="I49" s="519"/>
      <c r="J49" s="519"/>
      <c r="K49" s="519"/>
    </row>
    <row r="50" spans="1:12">
      <c r="A50" s="519"/>
      <c r="B50" s="601"/>
      <c r="C50" s="625"/>
      <c r="D50" s="625"/>
      <c r="E50" s="625"/>
      <c r="F50" s="625"/>
      <c r="G50" s="520"/>
    </row>
    <row r="51" spans="1:12">
      <c r="A51" s="519"/>
      <c r="B51" s="601"/>
      <c r="C51" s="625"/>
      <c r="D51" s="625"/>
      <c r="E51" s="625"/>
      <c r="F51" s="625"/>
      <c r="G51" s="520"/>
    </row>
    <row r="52" spans="1:12">
      <c r="A52" s="519"/>
      <c r="B52" s="601"/>
      <c r="C52" s="625"/>
      <c r="D52" s="625"/>
      <c r="E52" s="625"/>
      <c r="F52" s="625"/>
      <c r="G52" s="520"/>
    </row>
    <row r="53" spans="1:12">
      <c r="A53" s="519"/>
      <c r="B53" s="601"/>
      <c r="C53" s="625"/>
      <c r="D53" s="625"/>
      <c r="E53" s="625"/>
      <c r="F53" s="625"/>
      <c r="G53" s="520"/>
    </row>
    <row r="54" spans="1:12">
      <c r="A54" s="519"/>
      <c r="B54" s="601"/>
      <c r="C54" s="625"/>
      <c r="D54" s="625"/>
      <c r="E54" s="625"/>
      <c r="F54" s="625"/>
      <c r="G54" s="520"/>
    </row>
    <row r="55" spans="1:12">
      <c r="A55" s="519"/>
      <c r="B55" s="601"/>
      <c r="C55" s="625"/>
      <c r="D55" s="625"/>
      <c r="E55" s="625"/>
      <c r="F55" s="625"/>
      <c r="G55" s="520"/>
    </row>
    <row r="56" spans="1:12">
      <c r="A56" s="519"/>
      <c r="B56" s="601"/>
      <c r="C56" s="625"/>
      <c r="D56" s="625"/>
      <c r="E56" s="625"/>
      <c r="F56" s="625"/>
      <c r="G56" s="520"/>
      <c r="L56" s="520"/>
    </row>
    <row r="57" spans="1:12">
      <c r="A57" s="519"/>
      <c r="B57" s="601"/>
      <c r="C57" s="625"/>
      <c r="D57" s="625"/>
      <c r="E57" s="625"/>
      <c r="F57" s="625"/>
      <c r="G57" s="520"/>
      <c r="L57" s="520"/>
    </row>
    <row r="58" spans="1:12">
      <c r="A58" s="519"/>
      <c r="B58" s="601"/>
      <c r="C58" s="625"/>
      <c r="D58" s="625"/>
      <c r="E58" s="625"/>
      <c r="F58" s="625"/>
      <c r="G58" s="520"/>
      <c r="L58" s="520"/>
    </row>
    <row r="59" spans="1:12">
      <c r="A59" s="519"/>
      <c r="B59" s="601"/>
      <c r="C59" s="625"/>
      <c r="D59" s="625"/>
      <c r="E59" s="625"/>
      <c r="F59" s="625"/>
      <c r="G59" s="520"/>
      <c r="L59" s="520"/>
    </row>
    <row r="60" spans="1:12">
      <c r="A60" s="519"/>
    </row>
    <row r="61" spans="1:12">
      <c r="A61" s="519"/>
    </row>
    <row r="64" spans="1:12">
      <c r="G64" s="520"/>
    </row>
    <row r="65" spans="1:7">
      <c r="G65" s="520"/>
    </row>
    <row r="66" spans="1:7">
      <c r="G66" s="520"/>
    </row>
    <row r="67" spans="1:7">
      <c r="G67" s="520"/>
    </row>
    <row r="68" spans="1:7">
      <c r="G68" s="520"/>
    </row>
    <row r="69" spans="1:7">
      <c r="G69" s="520"/>
    </row>
    <row r="70" spans="1:7">
      <c r="A70" s="519"/>
      <c r="G70" s="520"/>
    </row>
    <row r="71" spans="1:7">
      <c r="A71" s="519"/>
      <c r="G71" s="520"/>
    </row>
    <row r="72" spans="1:7">
      <c r="A72" s="519"/>
    </row>
    <row r="73" spans="1:7">
      <c r="A73" s="519"/>
    </row>
    <row r="74" spans="1:7">
      <c r="A74" s="519"/>
    </row>
    <row r="75" spans="1:7">
      <c r="A75" s="519"/>
    </row>
    <row r="76" spans="1:7">
      <c r="A76" s="519"/>
    </row>
    <row r="77" spans="1:7">
      <c r="A77" s="519"/>
    </row>
  </sheetData>
  <sheetProtection algorithmName="SHA-512" hashValue="T9fE8wDtcbBlzCtvqTIffjsbNywva3wI2WyDfAJdnu6CmHBS5IP8NZw0i7MSFCKjtb5Lsm2lXOnhwCnwtaOJJw==" saltValue="T4F4uwlC7qDCySc2l1Fsmg==" spinCount="100000" sheet="1" objects="1" scenarios="1"/>
  <mergeCells count="4">
    <mergeCell ref="H34:I34"/>
    <mergeCell ref="Z4:AC4"/>
    <mergeCell ref="H5:K5"/>
    <mergeCell ref="H22:I22"/>
  </mergeCells>
  <dataValidations count="4">
    <dataValidation type="list" showInputMessage="1" showErrorMessage="1" promptTitle="Equipment Cost Method" prompt="Input Equipment Costing Source" sqref="Z6:Z7" xr:uid="{59F99857-C006-45CC-A22F-FAC4CAF2B452}">
      <formula1>EquipList</formula1>
    </dataValidation>
    <dataValidation type="list" allowBlank="1" showInputMessage="1" showErrorMessage="1" sqref="Z8" xr:uid="{AE35B761-766D-4F13-A867-457D4295F888}">
      <formula1>Period</formula1>
    </dataValidation>
    <dataValidation type="list" allowBlank="1" showInputMessage="1" showErrorMessage="1" sqref="Z12" xr:uid="{AFCECC60-FDDB-41AD-9EF4-37291F8326E0}">
      <formula1>Progressive</formula1>
    </dataValidation>
    <dataValidation type="list" allowBlank="1" showInputMessage="1" showErrorMessage="1" sqref="Z16" xr:uid="{CCE5B6A7-B81D-4353-B1B7-A287E29E254B}">
      <formula1>Contingency</formula1>
    </dataValidation>
  </dataValidations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3">
    <tabColor rgb="FF00B0F0"/>
    <pageSetUpPr fitToPage="1"/>
  </sheetPr>
  <dimension ref="B1:W112"/>
  <sheetViews>
    <sheetView topLeftCell="B1" zoomScaleNormal="100" workbookViewId="0">
      <pane xSplit="1" ySplit="4" topLeftCell="C5" activePane="bottomRight" state="frozen"/>
      <selection activeCell="B1" sqref="B1"/>
      <selection pane="topRight" activeCell="C1" sqref="C1"/>
      <selection pane="bottomLeft" activeCell="B5" sqref="B5"/>
      <selection pane="bottomRight" activeCell="B5" sqref="B5"/>
    </sheetView>
  </sheetViews>
  <sheetFormatPr defaultRowHeight="15"/>
  <cols>
    <col min="1" max="1" width="0" hidden="1" customWidth="1"/>
    <col min="3" max="3" width="60.140625" customWidth="1"/>
    <col min="4" max="9" width="14" customWidth="1"/>
    <col min="11" max="11" width="37.5703125" customWidth="1"/>
  </cols>
  <sheetData>
    <row r="1" spans="2:11">
      <c r="B1" s="40" t="s">
        <v>142</v>
      </c>
      <c r="C1" s="40"/>
      <c r="D1" s="40"/>
      <c r="E1" s="12"/>
      <c r="F1" s="12"/>
      <c r="G1" s="12"/>
      <c r="H1" s="12"/>
    </row>
    <row r="2" spans="2:11">
      <c r="B2" s="41" t="s">
        <v>506</v>
      </c>
      <c r="C2" s="41"/>
      <c r="D2" s="41"/>
      <c r="E2" s="92"/>
      <c r="F2" s="92"/>
      <c r="G2" s="92"/>
      <c r="H2" s="92"/>
    </row>
    <row r="3" spans="2:11">
      <c r="B3" s="41"/>
      <c r="C3" s="41"/>
      <c r="D3" s="41"/>
      <c r="E3" s="92"/>
      <c r="F3" s="92"/>
      <c r="G3" s="92"/>
      <c r="H3" s="92"/>
    </row>
    <row r="4" spans="2:11" ht="38.25">
      <c r="B4" s="54" t="s">
        <v>65</v>
      </c>
      <c r="C4" s="54" t="s">
        <v>421</v>
      </c>
      <c r="D4" s="53" t="s">
        <v>1207</v>
      </c>
      <c r="E4" s="53" t="s">
        <v>255</v>
      </c>
      <c r="F4" s="53" t="s">
        <v>1242</v>
      </c>
      <c r="G4" s="53" t="s">
        <v>751</v>
      </c>
      <c r="H4" s="53" t="s">
        <v>256</v>
      </c>
      <c r="I4" s="54" t="s">
        <v>66</v>
      </c>
      <c r="K4" s="54" t="s">
        <v>67</v>
      </c>
    </row>
    <row r="5" spans="2:11" ht="15.75">
      <c r="B5" s="278"/>
      <c r="C5" s="279" t="s">
        <v>108</v>
      </c>
      <c r="D5" s="280">
        <v>0</v>
      </c>
      <c r="E5" s="280">
        <v>200900</v>
      </c>
      <c r="F5" s="280">
        <v>200900</v>
      </c>
      <c r="G5" s="280">
        <v>200900</v>
      </c>
      <c r="H5" s="280">
        <v>200900</v>
      </c>
      <c r="I5" s="55" t="s">
        <v>112</v>
      </c>
      <c r="K5" s="61" t="s">
        <v>1154</v>
      </c>
    </row>
    <row r="6" spans="2:11" ht="15.75">
      <c r="B6" s="278"/>
      <c r="C6" s="279" t="s">
        <v>502</v>
      </c>
      <c r="D6" s="280">
        <v>0</v>
      </c>
      <c r="E6" s="280">
        <v>51600</v>
      </c>
      <c r="F6" s="280">
        <v>0</v>
      </c>
      <c r="G6" s="280">
        <v>0</v>
      </c>
      <c r="H6" s="280">
        <v>0</v>
      </c>
      <c r="I6" s="55" t="s">
        <v>112</v>
      </c>
      <c r="K6" s="61" t="s">
        <v>1154</v>
      </c>
    </row>
    <row r="7" spans="2:11" ht="15.75">
      <c r="B7" s="278"/>
      <c r="C7" s="279" t="s">
        <v>503</v>
      </c>
      <c r="D7" s="280">
        <v>0</v>
      </c>
      <c r="E7" s="280">
        <v>171900</v>
      </c>
      <c r="F7" s="280">
        <v>0</v>
      </c>
      <c r="G7" s="280">
        <v>0</v>
      </c>
      <c r="H7" s="280">
        <v>0</v>
      </c>
      <c r="I7" s="55" t="s">
        <v>504</v>
      </c>
      <c r="K7" s="61" t="s">
        <v>1154</v>
      </c>
    </row>
    <row r="8" spans="2:11" ht="15.75">
      <c r="B8" s="278"/>
      <c r="C8" s="279" t="s">
        <v>426</v>
      </c>
      <c r="D8" s="280">
        <v>0</v>
      </c>
      <c r="E8" s="280">
        <v>0</v>
      </c>
      <c r="F8" s="280">
        <f>46510+20105</f>
        <v>66615</v>
      </c>
      <c r="G8" s="280">
        <f t="shared" ref="G8:H8" si="0">46510+20105</f>
        <v>66615</v>
      </c>
      <c r="H8" s="280">
        <f t="shared" si="0"/>
        <v>66615</v>
      </c>
      <c r="I8" s="55" t="s">
        <v>112</v>
      </c>
      <c r="K8" s="61" t="s">
        <v>1154</v>
      </c>
    </row>
    <row r="9" spans="2:11" ht="15.75">
      <c r="B9" s="278"/>
      <c r="C9" s="279" t="s">
        <v>427</v>
      </c>
      <c r="D9" s="280">
        <v>0</v>
      </c>
      <c r="E9" s="280">
        <v>200</v>
      </c>
      <c r="F9" s="280">
        <v>29900</v>
      </c>
      <c r="G9" s="280">
        <v>29900</v>
      </c>
      <c r="H9" s="280">
        <v>29900</v>
      </c>
      <c r="I9" s="55" t="s">
        <v>112</v>
      </c>
      <c r="K9" s="61" t="s">
        <v>1154</v>
      </c>
    </row>
    <row r="10" spans="2:11" ht="15.75">
      <c r="B10" s="278"/>
      <c r="C10" s="279" t="s">
        <v>428</v>
      </c>
      <c r="D10" s="280">
        <v>0</v>
      </c>
      <c r="E10" s="280">
        <v>6700</v>
      </c>
      <c r="F10" s="280">
        <v>6700</v>
      </c>
      <c r="G10" s="280">
        <v>6700</v>
      </c>
      <c r="H10" s="280">
        <v>6700</v>
      </c>
      <c r="I10" s="55" t="s">
        <v>112</v>
      </c>
      <c r="K10" s="61" t="s">
        <v>1154</v>
      </c>
    </row>
    <row r="11" spans="2:11" ht="15.75">
      <c r="B11" s="278"/>
      <c r="C11" s="279" t="s">
        <v>429</v>
      </c>
      <c r="D11" s="280">
        <v>42800</v>
      </c>
      <c r="E11" s="280">
        <v>53800</v>
      </c>
      <c r="F11" s="280">
        <v>53800</v>
      </c>
      <c r="G11" s="280">
        <v>53800</v>
      </c>
      <c r="H11" s="280">
        <v>53800</v>
      </c>
      <c r="I11" s="55" t="s">
        <v>112</v>
      </c>
      <c r="K11" s="61" t="s">
        <v>1154</v>
      </c>
    </row>
    <row r="12" spans="2:11" ht="15.75">
      <c r="B12" s="278"/>
      <c r="C12" s="279" t="s">
        <v>431</v>
      </c>
      <c r="D12" s="280">
        <v>8200</v>
      </c>
      <c r="E12" s="280">
        <v>12400</v>
      </c>
      <c r="F12" s="280">
        <v>12400</v>
      </c>
      <c r="G12" s="280">
        <v>12400</v>
      </c>
      <c r="H12" s="280">
        <v>12400</v>
      </c>
      <c r="I12" s="55" t="s">
        <v>112</v>
      </c>
      <c r="K12" s="61" t="s">
        <v>1154</v>
      </c>
    </row>
    <row r="13" spans="2:11">
      <c r="B13" s="278"/>
      <c r="C13" s="279" t="s">
        <v>442</v>
      </c>
      <c r="D13" s="332">
        <v>14.27</v>
      </c>
      <c r="E13" s="332">
        <v>15.592000000000001</v>
      </c>
      <c r="F13" s="332">
        <v>15.5</v>
      </c>
      <c r="G13" s="332">
        <v>20.388000000000002</v>
      </c>
      <c r="H13" s="332">
        <v>20.388000000000002</v>
      </c>
      <c r="I13" s="55" t="s">
        <v>276</v>
      </c>
      <c r="K13" s="61" t="s">
        <v>1154</v>
      </c>
    </row>
    <row r="14" spans="2:11" ht="15.75">
      <c r="B14" s="63"/>
      <c r="C14" s="279" t="s">
        <v>1269</v>
      </c>
      <c r="D14" s="280">
        <v>0</v>
      </c>
      <c r="E14" s="280">
        <v>0</v>
      </c>
      <c r="F14" s="280">
        <v>24400</v>
      </c>
      <c r="G14" s="280">
        <v>24400</v>
      </c>
      <c r="H14" s="280">
        <v>24400</v>
      </c>
      <c r="I14" s="55" t="s">
        <v>112</v>
      </c>
      <c r="K14" s="61" t="s">
        <v>1155</v>
      </c>
    </row>
    <row r="15" spans="2:11" ht="15.75">
      <c r="B15" s="63"/>
      <c r="C15" s="279" t="s">
        <v>1270</v>
      </c>
      <c r="D15" s="280">
        <v>0</v>
      </c>
      <c r="E15" s="280">
        <v>0</v>
      </c>
      <c r="F15" s="280">
        <v>151500</v>
      </c>
      <c r="G15" s="280">
        <v>151500</v>
      </c>
      <c r="H15" s="280">
        <v>151500</v>
      </c>
      <c r="I15" s="55" t="s">
        <v>112</v>
      </c>
      <c r="K15" s="61" t="s">
        <v>1154</v>
      </c>
    </row>
    <row r="16" spans="2:11" ht="15.75">
      <c r="B16" s="63"/>
      <c r="C16" s="279" t="s">
        <v>1271</v>
      </c>
      <c r="D16" s="280">
        <v>0</v>
      </c>
      <c r="E16" s="280">
        <v>0</v>
      </c>
      <c r="F16" s="280">
        <v>126730</v>
      </c>
      <c r="G16" s="280">
        <v>126730</v>
      </c>
      <c r="H16" s="280">
        <v>126730</v>
      </c>
      <c r="I16" s="55" t="s">
        <v>268</v>
      </c>
      <c r="K16" s="61" t="s">
        <v>1155</v>
      </c>
    </row>
    <row r="17" spans="2:11" ht="15.75">
      <c r="B17" s="63"/>
      <c r="C17" s="279" t="s">
        <v>1272</v>
      </c>
      <c r="D17" s="280">
        <v>0</v>
      </c>
      <c r="E17" s="280">
        <v>0</v>
      </c>
      <c r="F17" s="280">
        <v>229659</v>
      </c>
      <c r="G17" s="280">
        <v>229659</v>
      </c>
      <c r="H17" s="280">
        <v>229659</v>
      </c>
      <c r="I17" s="55" t="s">
        <v>268</v>
      </c>
      <c r="K17" s="61" t="s">
        <v>1155</v>
      </c>
    </row>
    <row r="18" spans="2:11" ht="15.75">
      <c r="B18" s="63"/>
      <c r="C18" s="279" t="s">
        <v>1275</v>
      </c>
      <c r="D18" s="280">
        <v>0</v>
      </c>
      <c r="E18" s="280">
        <v>0</v>
      </c>
      <c r="F18" s="280">
        <v>118856</v>
      </c>
      <c r="G18" s="280">
        <v>118856</v>
      </c>
      <c r="H18" s="280">
        <v>118856</v>
      </c>
      <c r="I18" s="55" t="s">
        <v>112</v>
      </c>
      <c r="K18" s="61" t="s">
        <v>1155</v>
      </c>
    </row>
    <row r="19" spans="2:11" ht="15.75">
      <c r="B19" s="63"/>
      <c r="C19" s="279" t="s">
        <v>1273</v>
      </c>
      <c r="D19" s="280">
        <v>0</v>
      </c>
      <c r="E19" s="280">
        <v>0</v>
      </c>
      <c r="F19" s="280">
        <v>24700</v>
      </c>
      <c r="G19" s="280">
        <v>24700</v>
      </c>
      <c r="H19" s="280">
        <v>24700</v>
      </c>
      <c r="I19" s="55" t="s">
        <v>112</v>
      </c>
      <c r="K19" s="61" t="s">
        <v>1155</v>
      </c>
    </row>
    <row r="20" spans="2:11" ht="15.75">
      <c r="B20" s="63"/>
      <c r="C20" s="279" t="s">
        <v>1274</v>
      </c>
      <c r="D20" s="280">
        <v>0</v>
      </c>
      <c r="E20" s="280">
        <v>0</v>
      </c>
      <c r="F20" s="280">
        <v>132800</v>
      </c>
      <c r="G20" s="280">
        <v>132800</v>
      </c>
      <c r="H20" s="280">
        <v>132800</v>
      </c>
      <c r="I20" s="55" t="s">
        <v>112</v>
      </c>
      <c r="K20" s="61" t="s">
        <v>1154</v>
      </c>
    </row>
    <row r="21" spans="2:11" ht="15.75">
      <c r="B21" s="63"/>
      <c r="C21" s="279" t="s">
        <v>1277</v>
      </c>
      <c r="D21" s="280">
        <v>0</v>
      </c>
      <c r="E21" s="280">
        <v>0</v>
      </c>
      <c r="F21" s="280">
        <v>111165</v>
      </c>
      <c r="G21" s="280">
        <v>111165</v>
      </c>
      <c r="H21" s="280">
        <v>111165</v>
      </c>
      <c r="I21" s="55" t="s">
        <v>268</v>
      </c>
      <c r="K21" s="61" t="s">
        <v>1155</v>
      </c>
    </row>
    <row r="22" spans="2:11" ht="15.75">
      <c r="B22" s="63"/>
      <c r="C22" s="279" t="s">
        <v>1278</v>
      </c>
      <c r="D22" s="280">
        <v>0</v>
      </c>
      <c r="E22" s="280">
        <v>0</v>
      </c>
      <c r="F22" s="280">
        <v>198080</v>
      </c>
      <c r="G22" s="280">
        <v>198080</v>
      </c>
      <c r="H22" s="280">
        <v>198080</v>
      </c>
      <c r="I22" s="55" t="s">
        <v>268</v>
      </c>
      <c r="K22" s="61" t="s">
        <v>1155</v>
      </c>
    </row>
    <row r="23" spans="2:11" ht="15.75">
      <c r="B23" s="63"/>
      <c r="C23" s="279" t="s">
        <v>1279</v>
      </c>
      <c r="D23" s="280">
        <v>0</v>
      </c>
      <c r="E23" s="280">
        <v>0</v>
      </c>
      <c r="F23" s="280">
        <v>102858</v>
      </c>
      <c r="G23" s="280">
        <v>102858</v>
      </c>
      <c r="H23" s="280">
        <v>102858</v>
      </c>
      <c r="I23" s="55" t="s">
        <v>112</v>
      </c>
      <c r="K23" s="61" t="s">
        <v>1155</v>
      </c>
    </row>
    <row r="24" spans="2:11" ht="15.75">
      <c r="B24" s="63"/>
      <c r="C24" s="279" t="s">
        <v>439</v>
      </c>
      <c r="D24" s="280">
        <v>0</v>
      </c>
      <c r="E24" s="280">
        <v>0</v>
      </c>
      <c r="F24" s="280">
        <v>35100</v>
      </c>
      <c r="G24" s="280">
        <v>35100</v>
      </c>
      <c r="H24" s="280">
        <v>35100</v>
      </c>
      <c r="I24" s="55" t="s">
        <v>112</v>
      </c>
      <c r="K24" s="61" t="s">
        <v>1154</v>
      </c>
    </row>
    <row r="25" spans="2:11" ht="15.75">
      <c r="B25" s="63"/>
      <c r="C25" s="279" t="s">
        <v>1276</v>
      </c>
      <c r="D25" s="280">
        <v>0</v>
      </c>
      <c r="E25" s="280">
        <v>0</v>
      </c>
      <c r="F25" s="280">
        <v>22000</v>
      </c>
      <c r="G25" s="280">
        <v>22000</v>
      </c>
      <c r="H25" s="280">
        <v>22000</v>
      </c>
      <c r="I25" s="55" t="s">
        <v>112</v>
      </c>
      <c r="K25" s="61" t="s">
        <v>1154</v>
      </c>
    </row>
    <row r="26" spans="2:11" ht="15.75">
      <c r="B26" s="63"/>
      <c r="C26" s="279" t="s">
        <v>109</v>
      </c>
      <c r="D26" s="280">
        <v>0</v>
      </c>
      <c r="E26" s="280">
        <v>78900</v>
      </c>
      <c r="F26" s="280">
        <v>325400</v>
      </c>
      <c r="G26" s="280">
        <v>474700</v>
      </c>
      <c r="H26" s="280">
        <v>474700</v>
      </c>
      <c r="I26" s="55" t="s">
        <v>112</v>
      </c>
      <c r="K26" s="61" t="s">
        <v>1154</v>
      </c>
    </row>
    <row r="27" spans="2:11" ht="15.75">
      <c r="B27" s="63"/>
      <c r="C27" s="279" t="s">
        <v>568</v>
      </c>
      <c r="D27" s="280">
        <v>0</v>
      </c>
      <c r="E27" s="280">
        <v>34700</v>
      </c>
      <c r="F27" s="280">
        <v>34700</v>
      </c>
      <c r="G27" s="280">
        <v>34700</v>
      </c>
      <c r="H27" s="280">
        <v>34700</v>
      </c>
      <c r="I27" s="55" t="s">
        <v>112</v>
      </c>
      <c r="K27" s="61" t="s">
        <v>1154</v>
      </c>
    </row>
    <row r="28" spans="2:11" ht="15.75">
      <c r="B28" s="63"/>
      <c r="C28" s="279" t="s">
        <v>1164</v>
      </c>
      <c r="D28" s="280">
        <v>0</v>
      </c>
      <c r="E28" s="280">
        <v>0</v>
      </c>
      <c r="F28" s="280">
        <v>9000</v>
      </c>
      <c r="G28" s="280">
        <v>9000</v>
      </c>
      <c r="H28" s="280">
        <v>9000</v>
      </c>
      <c r="I28" s="55" t="s">
        <v>112</v>
      </c>
      <c r="K28" s="61" t="s">
        <v>1155</v>
      </c>
    </row>
    <row r="29" spans="2:11" ht="15.75">
      <c r="B29" s="63"/>
      <c r="C29" s="279" t="s">
        <v>436</v>
      </c>
      <c r="D29" s="280">
        <f>D26*0.1</f>
        <v>0</v>
      </c>
      <c r="E29" s="280">
        <f>E26*0.1</f>
        <v>7890</v>
      </c>
      <c r="F29" s="280">
        <f>F26*0.1</f>
        <v>32540</v>
      </c>
      <c r="G29" s="280">
        <f>G26*0.1</f>
        <v>47470</v>
      </c>
      <c r="H29" s="280">
        <f>H26*0.1</f>
        <v>47470</v>
      </c>
      <c r="I29" s="55" t="s">
        <v>268</v>
      </c>
      <c r="K29" s="61" t="s">
        <v>213</v>
      </c>
    </row>
    <row r="30" spans="2:11" ht="15.75">
      <c r="B30" s="63"/>
      <c r="C30" s="279" t="s">
        <v>110</v>
      </c>
      <c r="D30" s="280">
        <v>0</v>
      </c>
      <c r="E30" s="280">
        <v>42200</v>
      </c>
      <c r="F30" s="280">
        <v>227300</v>
      </c>
      <c r="G30" s="280">
        <v>320600</v>
      </c>
      <c r="H30" s="280">
        <f>G30*0.5</f>
        <v>160300</v>
      </c>
      <c r="I30" s="55" t="s">
        <v>112</v>
      </c>
      <c r="K30" s="61" t="s">
        <v>1154</v>
      </c>
    </row>
    <row r="31" spans="2:11" ht="15.75">
      <c r="B31" s="63"/>
      <c r="C31" s="279" t="s">
        <v>423</v>
      </c>
      <c r="D31" s="280">
        <f>D30*0.1</f>
        <v>0</v>
      </c>
      <c r="E31" s="280">
        <f>E30*0.1</f>
        <v>4220</v>
      </c>
      <c r="F31" s="280">
        <f>F30*0.1</f>
        <v>22730</v>
      </c>
      <c r="G31" s="280">
        <f>G30*0.1</f>
        <v>32060</v>
      </c>
      <c r="H31" s="280">
        <f>H30*0.1</f>
        <v>16030</v>
      </c>
      <c r="I31" s="55" t="s">
        <v>268</v>
      </c>
      <c r="K31" s="61" t="s">
        <v>213</v>
      </c>
    </row>
    <row r="32" spans="2:11" ht="15.75">
      <c r="B32" s="63"/>
      <c r="C32" s="279" t="s">
        <v>111</v>
      </c>
      <c r="D32" s="280">
        <v>0</v>
      </c>
      <c r="E32" s="280">
        <v>0</v>
      </c>
      <c r="F32" s="280">
        <v>487900</v>
      </c>
      <c r="G32" s="280">
        <v>881000</v>
      </c>
      <c r="H32" s="280">
        <v>881000</v>
      </c>
      <c r="I32" s="55" t="s">
        <v>112</v>
      </c>
      <c r="K32" s="61" t="s">
        <v>1154</v>
      </c>
    </row>
    <row r="33" spans="2:16">
      <c r="B33" s="63"/>
      <c r="C33" s="279" t="s">
        <v>430</v>
      </c>
      <c r="D33" s="280">
        <v>0</v>
      </c>
      <c r="E33" s="280">
        <v>0</v>
      </c>
      <c r="F33" s="280">
        <v>3950</v>
      </c>
      <c r="G33" s="280">
        <v>4600</v>
      </c>
      <c r="H33" s="280">
        <v>4600</v>
      </c>
      <c r="I33" s="55" t="s">
        <v>361</v>
      </c>
      <c r="K33" s="61" t="s">
        <v>1154</v>
      </c>
    </row>
    <row r="34" spans="2:16" ht="15.75">
      <c r="B34" s="63"/>
      <c r="C34" s="279" t="s">
        <v>433</v>
      </c>
      <c r="D34" s="332">
        <v>0</v>
      </c>
      <c r="E34" s="332">
        <v>0</v>
      </c>
      <c r="F34" s="332">
        <v>3.8</v>
      </c>
      <c r="G34" s="332">
        <v>3.8</v>
      </c>
      <c r="H34" s="332">
        <v>3.8</v>
      </c>
      <c r="I34" s="55" t="s">
        <v>435</v>
      </c>
      <c r="K34" s="61" t="s">
        <v>432</v>
      </c>
    </row>
    <row r="35" spans="2:16" ht="15.75">
      <c r="B35" s="63"/>
      <c r="C35" s="279" t="s">
        <v>434</v>
      </c>
      <c r="D35" s="280">
        <f>D33*D34</f>
        <v>0</v>
      </c>
      <c r="E35" s="280">
        <f>E33*E34</f>
        <v>0</v>
      </c>
      <c r="F35" s="280">
        <f>F33*F34</f>
        <v>15010</v>
      </c>
      <c r="G35" s="280">
        <f>G33*G34</f>
        <v>17480</v>
      </c>
      <c r="H35" s="280">
        <f>H33*H34</f>
        <v>17480</v>
      </c>
      <c r="I35" s="55" t="s">
        <v>268</v>
      </c>
      <c r="K35" s="61" t="s">
        <v>566</v>
      </c>
    </row>
    <row r="36" spans="2:16">
      <c r="B36" s="63"/>
      <c r="C36" s="279" t="s">
        <v>468</v>
      </c>
      <c r="D36" s="280">
        <v>0</v>
      </c>
      <c r="E36" s="280">
        <v>16900</v>
      </c>
      <c r="F36" s="280">
        <v>21900</v>
      </c>
      <c r="G36" s="280">
        <v>33060</v>
      </c>
      <c r="H36" s="280">
        <v>33060</v>
      </c>
      <c r="I36" s="55" t="s">
        <v>361</v>
      </c>
      <c r="K36" s="61" t="s">
        <v>1154</v>
      </c>
    </row>
    <row r="37" spans="2:16" ht="15.75">
      <c r="B37" s="63"/>
      <c r="C37" s="279" t="s">
        <v>701</v>
      </c>
      <c r="D37" s="280">
        <v>0</v>
      </c>
      <c r="E37" s="280">
        <v>102600</v>
      </c>
      <c r="F37" s="280">
        <v>127000</v>
      </c>
      <c r="G37" s="280">
        <v>166400</v>
      </c>
      <c r="H37" s="280">
        <v>166400</v>
      </c>
      <c r="I37" s="55" t="s">
        <v>268</v>
      </c>
      <c r="K37" s="61" t="s">
        <v>1155</v>
      </c>
      <c r="M37" s="43"/>
      <c r="N37" s="43"/>
    </row>
    <row r="38" spans="2:16" ht="15.75">
      <c r="B38" s="63"/>
      <c r="C38" s="279" t="s">
        <v>469</v>
      </c>
      <c r="D38" s="280">
        <f>D36*3*0.1</f>
        <v>0</v>
      </c>
      <c r="E38" s="280">
        <f>E36*3*0.1</f>
        <v>5070</v>
      </c>
      <c r="F38" s="280">
        <f>F36*3*0.1</f>
        <v>6570</v>
      </c>
      <c r="G38" s="280">
        <f>G36*3*0.1</f>
        <v>9918</v>
      </c>
      <c r="H38" s="280">
        <f>H36*3*0.1</f>
        <v>9918</v>
      </c>
      <c r="I38" s="55" t="s">
        <v>268</v>
      </c>
      <c r="K38" s="61" t="s">
        <v>1175</v>
      </c>
    </row>
    <row r="39" spans="2:16">
      <c r="B39" s="63"/>
      <c r="C39" s="279" t="s">
        <v>480</v>
      </c>
      <c r="D39" s="280">
        <v>0</v>
      </c>
      <c r="E39" s="280">
        <v>0</v>
      </c>
      <c r="F39" s="280">
        <v>4970</v>
      </c>
      <c r="G39" s="280">
        <v>4970</v>
      </c>
      <c r="H39" s="280">
        <v>4970</v>
      </c>
      <c r="I39" s="55" t="s">
        <v>361</v>
      </c>
      <c r="K39" s="61" t="s">
        <v>1155</v>
      </c>
    </row>
    <row r="40" spans="2:16" ht="15.75">
      <c r="B40" s="63"/>
      <c r="C40" s="279" t="s">
        <v>500</v>
      </c>
      <c r="D40" s="280">
        <v>0</v>
      </c>
      <c r="E40" s="280">
        <v>0</v>
      </c>
      <c r="F40" s="280">
        <v>47500</v>
      </c>
      <c r="G40" s="280">
        <v>0</v>
      </c>
      <c r="H40" s="280">
        <v>0</v>
      </c>
      <c r="I40" s="55" t="s">
        <v>112</v>
      </c>
      <c r="K40" s="61" t="s">
        <v>1154</v>
      </c>
    </row>
    <row r="41" spans="2:16" ht="15.75">
      <c r="B41" s="63"/>
      <c r="C41" s="279" t="s">
        <v>501</v>
      </c>
      <c r="D41" s="280">
        <v>0</v>
      </c>
      <c r="E41" s="280">
        <v>0</v>
      </c>
      <c r="F41" s="280">
        <v>47500</v>
      </c>
      <c r="G41" s="280">
        <v>0</v>
      </c>
      <c r="H41" s="280">
        <v>0</v>
      </c>
      <c r="I41" s="55" t="s">
        <v>112</v>
      </c>
      <c r="K41" s="61" t="s">
        <v>1154</v>
      </c>
    </row>
    <row r="42" spans="2:16" ht="15.75">
      <c r="B42" s="63"/>
      <c r="C42" s="279" t="s">
        <v>495</v>
      </c>
      <c r="D42" s="280">
        <v>0</v>
      </c>
      <c r="E42" s="280">
        <v>0</v>
      </c>
      <c r="F42" s="280">
        <v>311400</v>
      </c>
      <c r="G42" s="280">
        <v>0</v>
      </c>
      <c r="H42" s="280">
        <v>0</v>
      </c>
      <c r="I42" s="55" t="s">
        <v>268</v>
      </c>
      <c r="K42" s="61" t="s">
        <v>1155</v>
      </c>
    </row>
    <row r="43" spans="2:16" ht="15.75">
      <c r="B43" s="63"/>
      <c r="C43" s="279" t="s">
        <v>490</v>
      </c>
      <c r="D43" s="280">
        <f>D40*0.1</f>
        <v>0</v>
      </c>
      <c r="E43" s="280">
        <f>E40*0.1</f>
        <v>0</v>
      </c>
      <c r="F43" s="280">
        <f>F40*0.1</f>
        <v>4750</v>
      </c>
      <c r="G43" s="280">
        <f>G40*0.1</f>
        <v>0</v>
      </c>
      <c r="H43" s="280">
        <f>H40*0.1</f>
        <v>0</v>
      </c>
      <c r="I43" s="55" t="s">
        <v>268</v>
      </c>
      <c r="K43" s="61" t="s">
        <v>566</v>
      </c>
    </row>
    <row r="44" spans="2:16">
      <c r="B44" s="63"/>
      <c r="C44" s="279"/>
      <c r="D44" s="280"/>
      <c r="E44" s="280"/>
      <c r="F44" s="280"/>
      <c r="G44" s="280"/>
      <c r="H44" s="280"/>
      <c r="I44" s="55"/>
      <c r="K44" s="61"/>
    </row>
    <row r="45" spans="2:16" ht="15.75">
      <c r="B45" s="63"/>
      <c r="C45" s="279" t="s">
        <v>1187</v>
      </c>
      <c r="D45" s="280">
        <v>0</v>
      </c>
      <c r="E45" s="280">
        <v>0</v>
      </c>
      <c r="F45" s="280">
        <f>525700-F46-F47</f>
        <v>227900</v>
      </c>
      <c r="G45" s="280">
        <v>739200</v>
      </c>
      <c r="H45" s="280">
        <v>739200</v>
      </c>
      <c r="I45" s="55" t="s">
        <v>112</v>
      </c>
      <c r="K45" s="61" t="s">
        <v>1155</v>
      </c>
    </row>
    <row r="46" spans="2:16" ht="15.75">
      <c r="B46" s="63"/>
      <c r="C46" s="279" t="s">
        <v>1265</v>
      </c>
      <c r="D46" s="280">
        <v>0</v>
      </c>
      <c r="E46" s="280">
        <v>0</v>
      </c>
      <c r="F46" s="280">
        <v>163400</v>
      </c>
      <c r="G46" s="280">
        <v>0</v>
      </c>
      <c r="H46" s="280">
        <v>0</v>
      </c>
      <c r="I46" s="55" t="s">
        <v>112</v>
      </c>
      <c r="K46" s="61" t="s">
        <v>1155</v>
      </c>
      <c r="P46" t="s">
        <v>1266</v>
      </c>
    </row>
    <row r="47" spans="2:16" ht="15.75">
      <c r="B47" s="63"/>
      <c r="C47" s="279" t="s">
        <v>759</v>
      </c>
      <c r="D47" s="280">
        <v>0</v>
      </c>
      <c r="E47" s="280">
        <v>0</v>
      </c>
      <c r="F47" s="280">
        <v>134400</v>
      </c>
      <c r="G47" s="280">
        <v>134400</v>
      </c>
      <c r="H47" s="280">
        <v>134400</v>
      </c>
      <c r="I47" s="55" t="s">
        <v>112</v>
      </c>
      <c r="K47" s="61" t="s">
        <v>1155</v>
      </c>
      <c r="P47" t="s">
        <v>1152</v>
      </c>
    </row>
    <row r="48" spans="2:16" ht="15.75">
      <c r="B48" s="63"/>
      <c r="C48" s="279" t="s">
        <v>1165</v>
      </c>
      <c r="D48" s="280">
        <v>0</v>
      </c>
      <c r="E48" s="280">
        <v>0</v>
      </c>
      <c r="F48" s="280">
        <v>82300</v>
      </c>
      <c r="G48" s="280">
        <v>82300</v>
      </c>
      <c r="H48" s="280">
        <v>82300</v>
      </c>
      <c r="I48" s="55" t="s">
        <v>112</v>
      </c>
      <c r="K48" s="61" t="s">
        <v>1154</v>
      </c>
    </row>
    <row r="49" spans="2:16" ht="15.75">
      <c r="B49" s="63"/>
      <c r="C49" s="279" t="s">
        <v>1166</v>
      </c>
      <c r="D49" s="280">
        <v>0</v>
      </c>
      <c r="E49" s="280">
        <v>0</v>
      </c>
      <c r="F49" s="280">
        <v>25000</v>
      </c>
      <c r="G49" s="280">
        <v>25000</v>
      </c>
      <c r="H49" s="280">
        <v>25000</v>
      </c>
      <c r="I49" s="55" t="s">
        <v>112</v>
      </c>
      <c r="K49" s="61" t="s">
        <v>1155</v>
      </c>
    </row>
    <row r="50" spans="2:16" ht="15.75">
      <c r="B50" s="63"/>
      <c r="C50" s="279" t="s">
        <v>760</v>
      </c>
      <c r="D50" s="280">
        <f t="shared" ref="D50:E50" si="1">SUM(D45,D47:D48)</f>
        <v>0</v>
      </c>
      <c r="E50" s="280">
        <f t="shared" si="1"/>
        <v>0</v>
      </c>
      <c r="F50" s="280">
        <f>SUM(F45,F47:F48)</f>
        <v>444600</v>
      </c>
      <c r="G50" s="280">
        <f t="shared" ref="G50:H50" si="2">SUM(G45,G47:G48)</f>
        <v>955900</v>
      </c>
      <c r="H50" s="280">
        <f t="shared" si="2"/>
        <v>955900</v>
      </c>
      <c r="I50" s="55" t="s">
        <v>112</v>
      </c>
      <c r="K50" s="61" t="s">
        <v>566</v>
      </c>
    </row>
    <row r="51" spans="2:16" ht="15.75">
      <c r="B51" s="63"/>
      <c r="C51" s="279" t="s">
        <v>752</v>
      </c>
      <c r="D51" s="280">
        <v>0</v>
      </c>
      <c r="E51" s="280">
        <v>0</v>
      </c>
      <c r="F51" s="280">
        <v>0</v>
      </c>
      <c r="G51" s="280">
        <v>0</v>
      </c>
      <c r="H51" s="280">
        <f>H45/2+H47</f>
        <v>504000</v>
      </c>
      <c r="I51" s="55" t="s">
        <v>112</v>
      </c>
      <c r="K51" s="61" t="s">
        <v>213</v>
      </c>
      <c r="P51" t="s">
        <v>1153</v>
      </c>
    </row>
    <row r="52" spans="2:16" ht="15.75">
      <c r="B52" s="63"/>
      <c r="C52" s="279" t="s">
        <v>753</v>
      </c>
      <c r="D52" s="280">
        <v>0</v>
      </c>
      <c r="E52" s="280">
        <f>E50</f>
        <v>0</v>
      </c>
      <c r="F52" s="280">
        <f t="shared" ref="F52:G52" si="3">F50-F51</f>
        <v>444600</v>
      </c>
      <c r="G52" s="280">
        <f t="shared" si="3"/>
        <v>955900</v>
      </c>
      <c r="H52" s="280">
        <f>H50-H51</f>
        <v>451900</v>
      </c>
      <c r="I52" s="55" t="s">
        <v>112</v>
      </c>
      <c r="K52" s="61" t="s">
        <v>566</v>
      </c>
      <c r="P52" t="s">
        <v>1264</v>
      </c>
    </row>
    <row r="53" spans="2:16" ht="15.75">
      <c r="B53" s="63"/>
      <c r="C53" s="279" t="s">
        <v>762</v>
      </c>
      <c r="D53" s="280">
        <f t="shared" ref="D53:F53" si="4">(D52-D48-D47)*0.5</f>
        <v>0</v>
      </c>
      <c r="E53" s="280">
        <f t="shared" si="4"/>
        <v>0</v>
      </c>
      <c r="F53" s="280">
        <f t="shared" si="4"/>
        <v>113950</v>
      </c>
      <c r="G53" s="280">
        <f>(G52-G48-G47)*0.5</f>
        <v>369600</v>
      </c>
      <c r="H53" s="280">
        <f>(H52-H48)*0.5</f>
        <v>184800</v>
      </c>
      <c r="I53" s="55" t="s">
        <v>268</v>
      </c>
      <c r="K53" s="61" t="s">
        <v>566</v>
      </c>
      <c r="P53" t="s">
        <v>1267</v>
      </c>
    </row>
    <row r="54" spans="2:16" ht="15.75">
      <c r="B54" s="63"/>
      <c r="C54" s="279" t="s">
        <v>761</v>
      </c>
      <c r="D54" s="280">
        <f t="shared" ref="D54:F54" si="5">(D52-D48-D47)*0.5</f>
        <v>0</v>
      </c>
      <c r="E54" s="280">
        <f t="shared" si="5"/>
        <v>0</v>
      </c>
      <c r="F54" s="280">
        <f t="shared" si="5"/>
        <v>113950</v>
      </c>
      <c r="G54" s="280">
        <f>(G52-G48-G47)*0.5</f>
        <v>369600</v>
      </c>
      <c r="H54" s="280">
        <f t="shared" ref="H54" si="6">(H52-H48)*0.5</f>
        <v>184800</v>
      </c>
      <c r="I54" s="55" t="s">
        <v>268</v>
      </c>
      <c r="K54" s="61" t="s">
        <v>566</v>
      </c>
      <c r="P54" t="s">
        <v>1267</v>
      </c>
    </row>
    <row r="55" spans="2:16" ht="15.75">
      <c r="B55" s="63"/>
      <c r="C55" s="279" t="s">
        <v>754</v>
      </c>
      <c r="D55" s="280">
        <f t="shared" ref="D55:F55" si="7">(D52-D48-D47)*3</f>
        <v>0</v>
      </c>
      <c r="E55" s="280">
        <f t="shared" si="7"/>
        <v>0</v>
      </c>
      <c r="F55" s="280">
        <f t="shared" si="7"/>
        <v>683700</v>
      </c>
      <c r="G55" s="280">
        <f>(G52-G48-G47)*3</f>
        <v>2217600</v>
      </c>
      <c r="H55" s="280">
        <f t="shared" ref="H55" si="8">(H52-H48)*3</f>
        <v>1108800</v>
      </c>
      <c r="I55" s="55" t="s">
        <v>268</v>
      </c>
      <c r="K55" s="61" t="s">
        <v>566</v>
      </c>
      <c r="P55" t="s">
        <v>1267</v>
      </c>
    </row>
    <row r="56" spans="2:16" ht="15.75">
      <c r="B56" s="63"/>
      <c r="C56" s="279" t="s">
        <v>755</v>
      </c>
      <c r="D56" s="280">
        <v>0</v>
      </c>
      <c r="E56" s="280">
        <v>0</v>
      </c>
      <c r="F56" s="280">
        <f>F59*0.15</f>
        <v>91200</v>
      </c>
      <c r="G56" s="280">
        <f>G59*0.15</f>
        <v>143385</v>
      </c>
      <c r="H56" s="280">
        <f>H59*0.15</f>
        <v>67785</v>
      </c>
      <c r="I56" s="55" t="s">
        <v>268</v>
      </c>
      <c r="K56" s="61" t="s">
        <v>566</v>
      </c>
      <c r="P56" t="s">
        <v>1162</v>
      </c>
    </row>
    <row r="57" spans="2:16" ht="15.75">
      <c r="B57" s="63"/>
      <c r="C57" s="279" t="s">
        <v>756</v>
      </c>
      <c r="D57" s="280">
        <f>ROUNDUP(D50*0.15,-2)</f>
        <v>0</v>
      </c>
      <c r="E57" s="280">
        <f>ROUNDUP(E50*0.15,-2)</f>
        <v>0</v>
      </c>
      <c r="F57" s="280">
        <f t="shared" ref="F57" si="9">F59*0.15</f>
        <v>91200</v>
      </c>
      <c r="G57" s="280">
        <f>G59*0.15</f>
        <v>143385</v>
      </c>
      <c r="H57" s="280">
        <f t="shared" ref="H57" si="10">H59*0.15</f>
        <v>67785</v>
      </c>
      <c r="I57" s="55" t="s">
        <v>268</v>
      </c>
      <c r="K57" s="61" t="s">
        <v>566</v>
      </c>
      <c r="P57" t="s">
        <v>1162</v>
      </c>
    </row>
    <row r="58" spans="2:16" ht="15.75">
      <c r="B58" s="63"/>
      <c r="C58" s="279" t="s">
        <v>757</v>
      </c>
      <c r="D58" s="280">
        <v>0</v>
      </c>
      <c r="E58" s="280">
        <v>0</v>
      </c>
      <c r="F58" s="280">
        <f>F52-F47-F48</f>
        <v>227900</v>
      </c>
      <c r="G58" s="280">
        <f>G52-G47-G48</f>
        <v>739200</v>
      </c>
      <c r="H58" s="280">
        <f>H52-H47-H48</f>
        <v>235200</v>
      </c>
      <c r="I58" s="55" t="s">
        <v>112</v>
      </c>
      <c r="K58" s="61" t="s">
        <v>566</v>
      </c>
      <c r="P58" t="s">
        <v>1161</v>
      </c>
    </row>
    <row r="59" spans="2:16" ht="15.75">
      <c r="B59" s="63"/>
      <c r="C59" s="279" t="s">
        <v>758</v>
      </c>
      <c r="D59" s="280">
        <f>ROUNDUP(D50,-2)+D48</f>
        <v>0</v>
      </c>
      <c r="E59" s="280">
        <f>ROUNDUP(E50,-2)+E48</f>
        <v>0</v>
      </c>
      <c r="F59" s="280">
        <f>F52+F46</f>
        <v>608000</v>
      </c>
      <c r="G59" s="280">
        <f t="shared" ref="G59:H59" si="11">G52+G46</f>
        <v>955900</v>
      </c>
      <c r="H59" s="280">
        <f t="shared" si="11"/>
        <v>451900</v>
      </c>
      <c r="I59" s="55" t="s">
        <v>112</v>
      </c>
      <c r="K59" s="61" t="s">
        <v>566</v>
      </c>
      <c r="P59" t="s">
        <v>1162</v>
      </c>
    </row>
    <row r="60" spans="2:16">
      <c r="B60" s="63"/>
      <c r="C60" s="279"/>
      <c r="D60" s="280"/>
      <c r="E60" s="280"/>
      <c r="F60" s="280"/>
      <c r="G60" s="280"/>
      <c r="H60" s="280"/>
      <c r="I60" s="55"/>
      <c r="K60" s="61"/>
    </row>
    <row r="61" spans="2:16" ht="15.75">
      <c r="B61" s="63"/>
      <c r="C61" s="279" t="s">
        <v>1186</v>
      </c>
      <c r="D61" s="280">
        <v>0</v>
      </c>
      <c r="E61" s="280">
        <v>0</v>
      </c>
      <c r="F61" s="280">
        <f>320000-F62</f>
        <v>242400</v>
      </c>
      <c r="G61" s="280">
        <v>673100</v>
      </c>
      <c r="H61" s="280">
        <v>673100</v>
      </c>
      <c r="I61" s="55" t="s">
        <v>112</v>
      </c>
      <c r="K61" s="61" t="s">
        <v>1155</v>
      </c>
    </row>
    <row r="62" spans="2:16" ht="15.75">
      <c r="B62" s="63"/>
      <c r="C62" s="279" t="s">
        <v>1268</v>
      </c>
      <c r="D62" s="280">
        <v>0</v>
      </c>
      <c r="E62" s="280">
        <v>0</v>
      </c>
      <c r="F62" s="280">
        <v>77600</v>
      </c>
      <c r="G62" s="280">
        <v>0</v>
      </c>
      <c r="H62" s="280">
        <v>0</v>
      </c>
      <c r="I62" s="55" t="s">
        <v>112</v>
      </c>
      <c r="K62" s="61" t="s">
        <v>1155</v>
      </c>
      <c r="P62" t="s">
        <v>1266</v>
      </c>
    </row>
    <row r="63" spans="2:16" ht="15.75">
      <c r="B63" s="63"/>
      <c r="C63" s="279" t="s">
        <v>763</v>
      </c>
      <c r="D63" s="280">
        <v>0</v>
      </c>
      <c r="E63" s="280">
        <v>0</v>
      </c>
      <c r="F63" s="280">
        <v>151715</v>
      </c>
      <c r="G63" s="280">
        <v>151715</v>
      </c>
      <c r="H63" s="280">
        <v>151715</v>
      </c>
      <c r="I63" s="55" t="s">
        <v>112</v>
      </c>
      <c r="K63" s="61" t="s">
        <v>1155</v>
      </c>
    </row>
    <row r="64" spans="2:16" ht="15.75">
      <c r="B64" s="63"/>
      <c r="C64" s="279" t="s">
        <v>1167</v>
      </c>
      <c r="D64" s="280">
        <v>0</v>
      </c>
      <c r="E64" s="280">
        <v>0</v>
      </c>
      <c r="F64" s="280">
        <v>42400</v>
      </c>
      <c r="G64" s="280">
        <v>42400</v>
      </c>
      <c r="H64" s="280">
        <v>42400</v>
      </c>
      <c r="I64" s="55" t="s">
        <v>112</v>
      </c>
      <c r="K64" s="61" t="s">
        <v>1154</v>
      </c>
    </row>
    <row r="65" spans="2:16" ht="15.75">
      <c r="B65" s="63"/>
      <c r="C65" s="279" t="s">
        <v>1168</v>
      </c>
      <c r="D65" s="280">
        <v>0</v>
      </c>
      <c r="E65" s="280">
        <v>0</v>
      </c>
      <c r="F65" s="280">
        <v>17000</v>
      </c>
      <c r="G65" s="280">
        <v>17000</v>
      </c>
      <c r="H65" s="280">
        <v>17000</v>
      </c>
      <c r="I65" s="55" t="s">
        <v>112</v>
      </c>
      <c r="K65" s="61" t="s">
        <v>1155</v>
      </c>
    </row>
    <row r="66" spans="2:16" ht="15.75">
      <c r="B66" s="63"/>
      <c r="C66" s="279" t="s">
        <v>1156</v>
      </c>
      <c r="D66" s="280">
        <v>0</v>
      </c>
      <c r="E66" s="280">
        <v>0</v>
      </c>
      <c r="F66" s="280">
        <f t="shared" ref="F66:G66" si="12">SUM(F61,F63:F64)</f>
        <v>436515</v>
      </c>
      <c r="G66" s="280">
        <f t="shared" si="12"/>
        <v>867215</v>
      </c>
      <c r="H66" s="280">
        <f>SUM(H61,H63:H64)</f>
        <v>867215</v>
      </c>
      <c r="I66" s="55" t="s">
        <v>112</v>
      </c>
      <c r="K66" s="61" t="s">
        <v>566</v>
      </c>
    </row>
    <row r="67" spans="2:16" ht="15.75">
      <c r="B67" s="63"/>
      <c r="C67" s="279" t="s">
        <v>764</v>
      </c>
      <c r="D67" s="280">
        <v>0</v>
      </c>
      <c r="E67" s="280">
        <v>0</v>
      </c>
      <c r="F67" s="280">
        <v>0</v>
      </c>
      <c r="G67" s="280">
        <v>0</v>
      </c>
      <c r="H67" s="280">
        <f>H61/2</f>
        <v>336550</v>
      </c>
      <c r="I67" s="55" t="s">
        <v>112</v>
      </c>
      <c r="K67" s="61" t="s">
        <v>213</v>
      </c>
    </row>
    <row r="68" spans="2:16" ht="15.75">
      <c r="B68" s="63"/>
      <c r="C68" s="279" t="s">
        <v>765</v>
      </c>
      <c r="D68" s="280">
        <v>0</v>
      </c>
      <c r="E68" s="280">
        <v>0</v>
      </c>
      <c r="F68" s="280">
        <f t="shared" ref="F68" si="13">F66-F67</f>
        <v>436515</v>
      </c>
      <c r="G68" s="280">
        <f>G66-G67</f>
        <v>867215</v>
      </c>
      <c r="H68" s="280">
        <f t="shared" ref="H68" si="14">H66-H67</f>
        <v>530665</v>
      </c>
      <c r="I68" s="55" t="s">
        <v>112</v>
      </c>
      <c r="K68" s="61" t="s">
        <v>566</v>
      </c>
      <c r="P68" t="s">
        <v>1172</v>
      </c>
    </row>
    <row r="69" spans="2:16" ht="15.75">
      <c r="B69" s="63"/>
      <c r="C69" s="279" t="s">
        <v>766</v>
      </c>
      <c r="D69" s="280">
        <v>0</v>
      </c>
      <c r="E69" s="280">
        <f>0.5*$E$68</f>
        <v>0</v>
      </c>
      <c r="F69" s="280">
        <f>(F68-F64-F63)*0.5</f>
        <v>121200</v>
      </c>
      <c r="G69" s="280">
        <f>(G68-G64-G63)*0.5</f>
        <v>336550</v>
      </c>
      <c r="H69" s="280">
        <f>(H68-H64-H63)*0.5</f>
        <v>168275</v>
      </c>
      <c r="I69" s="55" t="s">
        <v>268</v>
      </c>
      <c r="K69" s="61" t="s">
        <v>566</v>
      </c>
      <c r="P69" t="s">
        <v>1309</v>
      </c>
    </row>
    <row r="70" spans="2:16" ht="15.75">
      <c r="B70" s="63"/>
      <c r="C70" s="279" t="s">
        <v>767</v>
      </c>
      <c r="D70" s="280">
        <v>0</v>
      </c>
      <c r="E70" s="280">
        <f>0.5*$E$68</f>
        <v>0</v>
      </c>
      <c r="F70" s="280">
        <f t="shared" ref="F70" si="15">(F68-F64-F63)*0.5</f>
        <v>121200</v>
      </c>
      <c r="G70" s="280">
        <f>(G68-G64-G63)*0.5</f>
        <v>336550</v>
      </c>
      <c r="H70" s="280">
        <f t="shared" ref="H70" si="16">(H68-H64-H63)*0.5</f>
        <v>168275</v>
      </c>
      <c r="I70" s="55" t="s">
        <v>268</v>
      </c>
      <c r="K70" s="61" t="s">
        <v>566</v>
      </c>
      <c r="P70" t="s">
        <v>1309</v>
      </c>
    </row>
    <row r="71" spans="2:16" ht="15.75">
      <c r="B71" s="63"/>
      <c r="C71" s="279" t="s">
        <v>768</v>
      </c>
      <c r="D71" s="280">
        <v>0</v>
      </c>
      <c r="E71" s="280">
        <f>E68*5</f>
        <v>0</v>
      </c>
      <c r="F71" s="280">
        <f t="shared" ref="F71" si="17">(F68-F64-F63)*3</f>
        <v>727200</v>
      </c>
      <c r="G71" s="280">
        <f>(G68-G64-G63)*3</f>
        <v>2019300</v>
      </c>
      <c r="H71" s="280">
        <f t="shared" ref="H71" si="18">(H68-H64-H63)*3</f>
        <v>1009650</v>
      </c>
      <c r="I71" s="55" t="s">
        <v>268</v>
      </c>
      <c r="K71" s="61" t="s">
        <v>566</v>
      </c>
      <c r="P71" t="s">
        <v>1309</v>
      </c>
    </row>
    <row r="72" spans="2:16" ht="15.75">
      <c r="B72" s="63"/>
      <c r="C72" s="279" t="s">
        <v>769</v>
      </c>
      <c r="D72" s="280">
        <v>0</v>
      </c>
      <c r="E72" s="280">
        <v>0</v>
      </c>
      <c r="F72" s="280">
        <f>F75*0.15</f>
        <v>77130</v>
      </c>
      <c r="G72" s="280">
        <f>G75*0.15</f>
        <v>130095</v>
      </c>
      <c r="H72" s="280">
        <f>H75*0.15</f>
        <v>79605</v>
      </c>
      <c r="I72" s="55" t="s">
        <v>268</v>
      </c>
      <c r="K72" s="61" t="s">
        <v>566</v>
      </c>
      <c r="P72" t="s">
        <v>1173</v>
      </c>
    </row>
    <row r="73" spans="2:16" ht="15.75">
      <c r="B73" s="63"/>
      <c r="C73" s="279" t="s">
        <v>770</v>
      </c>
      <c r="D73" s="280">
        <v>0</v>
      </c>
      <c r="E73" s="280">
        <f>ROUNDUP(E66*0.15,-2)</f>
        <v>0</v>
      </c>
      <c r="F73" s="280">
        <f>F75*0.15</f>
        <v>77130</v>
      </c>
      <c r="G73" s="280">
        <f t="shared" ref="G73:H73" si="19">G75*0.15</f>
        <v>130095</v>
      </c>
      <c r="H73" s="280">
        <f t="shared" si="19"/>
        <v>79605</v>
      </c>
      <c r="I73" s="55" t="s">
        <v>268</v>
      </c>
      <c r="K73" s="61" t="s">
        <v>566</v>
      </c>
      <c r="P73" t="s">
        <v>1173</v>
      </c>
    </row>
    <row r="74" spans="2:16" ht="15.75">
      <c r="B74" s="63"/>
      <c r="C74" s="279" t="s">
        <v>771</v>
      </c>
      <c r="D74" s="280">
        <v>0</v>
      </c>
      <c r="E74" s="280">
        <f>E68</f>
        <v>0</v>
      </c>
      <c r="F74" s="280">
        <f t="shared" ref="F74" si="20">F68-F64-F63</f>
        <v>242400</v>
      </c>
      <c r="G74" s="280">
        <f>G68-G64-G63</f>
        <v>673100</v>
      </c>
      <c r="H74" s="280">
        <f t="shared" ref="H74" si="21">H68-H64-H63</f>
        <v>336550</v>
      </c>
      <c r="I74" s="55" t="s">
        <v>112</v>
      </c>
      <c r="K74" s="61" t="s">
        <v>566</v>
      </c>
      <c r="P74" t="s">
        <v>1308</v>
      </c>
    </row>
    <row r="75" spans="2:16" ht="15.75">
      <c r="B75" s="63"/>
      <c r="C75" s="279" t="s">
        <v>785</v>
      </c>
      <c r="D75" s="280">
        <f>D64</f>
        <v>0</v>
      </c>
      <c r="E75" s="280">
        <f>ROUNDUP(E66,-2)+E64</f>
        <v>0</v>
      </c>
      <c r="F75" s="280">
        <f>ROUNDUP(F68,-2)+F62</f>
        <v>514200</v>
      </c>
      <c r="G75" s="280">
        <f>ROUNDUP(G68,-2)+G62</f>
        <v>867300</v>
      </c>
      <c r="H75" s="280">
        <f>ROUNDUP(H68,-2)+H62</f>
        <v>530700</v>
      </c>
      <c r="I75" s="55" t="s">
        <v>112</v>
      </c>
      <c r="K75" s="61" t="s">
        <v>566</v>
      </c>
      <c r="P75" t="s">
        <v>1173</v>
      </c>
    </row>
    <row r="76" spans="2:16">
      <c r="B76" s="63"/>
      <c r="C76" s="279"/>
      <c r="D76" s="280"/>
      <c r="E76" s="280"/>
      <c r="F76" s="280"/>
      <c r="G76" s="280"/>
      <c r="H76" s="280"/>
      <c r="I76" s="55"/>
      <c r="K76" s="61"/>
    </row>
    <row r="77" spans="2:16" ht="15.75">
      <c r="B77" s="63"/>
      <c r="C77" s="279" t="s">
        <v>772</v>
      </c>
      <c r="D77" s="280">
        <v>0</v>
      </c>
      <c r="E77" s="280">
        <v>0</v>
      </c>
      <c r="F77" s="280">
        <v>352500</v>
      </c>
      <c r="G77" s="280">
        <v>1267000</v>
      </c>
      <c r="H77" s="280">
        <v>1267000</v>
      </c>
      <c r="I77" s="55" t="s">
        <v>112</v>
      </c>
      <c r="K77" s="61" t="s">
        <v>1155</v>
      </c>
    </row>
    <row r="78" spans="2:16" ht="15.75">
      <c r="B78" s="63"/>
      <c r="C78" s="279" t="s">
        <v>1169</v>
      </c>
      <c r="D78" s="280">
        <v>0</v>
      </c>
      <c r="E78" s="280">
        <v>0</v>
      </c>
      <c r="F78" s="280">
        <v>33300</v>
      </c>
      <c r="G78" s="280">
        <v>33300</v>
      </c>
      <c r="H78" s="280">
        <v>33300</v>
      </c>
      <c r="I78" s="55" t="s">
        <v>112</v>
      </c>
      <c r="K78" s="61" t="s">
        <v>1154</v>
      </c>
    </row>
    <row r="79" spans="2:16" ht="15.75">
      <c r="B79" s="63"/>
      <c r="C79" s="279" t="s">
        <v>1170</v>
      </c>
      <c r="D79" s="280">
        <v>0</v>
      </c>
      <c r="E79" s="280">
        <v>0</v>
      </c>
      <c r="F79" s="280">
        <v>13000</v>
      </c>
      <c r="G79" s="280">
        <v>13000</v>
      </c>
      <c r="H79" s="280">
        <v>13000</v>
      </c>
      <c r="I79" s="55" t="s">
        <v>112</v>
      </c>
      <c r="K79" s="61" t="s">
        <v>1155</v>
      </c>
    </row>
    <row r="80" spans="2:16" ht="15.75">
      <c r="B80" s="63"/>
      <c r="C80" s="279" t="s">
        <v>773</v>
      </c>
      <c r="D80" s="280">
        <v>0</v>
      </c>
      <c r="E80" s="280">
        <v>0</v>
      </c>
      <c r="F80" s="280">
        <f>SUM(F77:F78)</f>
        <v>385800</v>
      </c>
      <c r="G80" s="280">
        <f>SUM(G77:G78)</f>
        <v>1300300</v>
      </c>
      <c r="H80" s="280">
        <f>SUM(H77:H78)</f>
        <v>1300300</v>
      </c>
      <c r="I80" s="55" t="s">
        <v>112</v>
      </c>
      <c r="K80" s="61" t="s">
        <v>566</v>
      </c>
    </row>
    <row r="81" spans="2:23" ht="15.75">
      <c r="B81" s="63"/>
      <c r="C81" s="279" t="s">
        <v>774</v>
      </c>
      <c r="D81" s="280">
        <v>0</v>
      </c>
      <c r="E81" s="280">
        <v>0</v>
      </c>
      <c r="F81" s="280">
        <v>0</v>
      </c>
      <c r="G81" s="280">
        <v>0</v>
      </c>
      <c r="H81" s="280">
        <v>0</v>
      </c>
      <c r="I81" s="55" t="s">
        <v>112</v>
      </c>
      <c r="K81" s="61" t="s">
        <v>213</v>
      </c>
    </row>
    <row r="82" spans="2:23" ht="15.75">
      <c r="B82" s="63"/>
      <c r="C82" s="279" t="s">
        <v>775</v>
      </c>
      <c r="D82" s="280">
        <v>0</v>
      </c>
      <c r="E82" s="280">
        <v>0</v>
      </c>
      <c r="F82" s="280">
        <f t="shared" ref="F82" si="22">F80-F81</f>
        <v>385800</v>
      </c>
      <c r="G82" s="280">
        <f t="shared" ref="G82" si="23">G80-G81</f>
        <v>1300300</v>
      </c>
      <c r="H82" s="280">
        <f t="shared" ref="H82" si="24">H80-H81</f>
        <v>1300300</v>
      </c>
      <c r="I82" s="55" t="s">
        <v>112</v>
      </c>
      <c r="K82" s="61" t="s">
        <v>566</v>
      </c>
    </row>
    <row r="83" spans="2:23" ht="15.75">
      <c r="B83" s="63"/>
      <c r="C83" s="279" t="s">
        <v>776</v>
      </c>
      <c r="D83" s="280">
        <v>0</v>
      </c>
      <c r="E83" s="280">
        <v>0</v>
      </c>
      <c r="F83" s="280">
        <f>F$85*0.15</f>
        <v>57870</v>
      </c>
      <c r="G83" s="280">
        <f>G$85*0.15</f>
        <v>195045</v>
      </c>
      <c r="H83" s="280">
        <f>(H$82+H78)*0.15</f>
        <v>200040</v>
      </c>
      <c r="I83" s="55" t="s">
        <v>268</v>
      </c>
      <c r="K83" s="61" t="s">
        <v>566</v>
      </c>
      <c r="P83" t="s">
        <v>1163</v>
      </c>
    </row>
    <row r="84" spans="2:23" ht="15.75">
      <c r="B84" s="63"/>
      <c r="C84" s="279" t="s">
        <v>777</v>
      </c>
      <c r="D84" s="280">
        <v>0</v>
      </c>
      <c r="E84" s="280">
        <v>0</v>
      </c>
      <c r="F84" s="280">
        <f>F$85*0.15</f>
        <v>57870</v>
      </c>
      <c r="G84" s="280">
        <f>G$85*0.15</f>
        <v>195045</v>
      </c>
      <c r="H84" s="280">
        <f>(H$82+H78)*0.15</f>
        <v>200040</v>
      </c>
      <c r="I84" s="55" t="s">
        <v>268</v>
      </c>
      <c r="K84" s="61" t="s">
        <v>566</v>
      </c>
      <c r="P84" t="s">
        <v>1163</v>
      </c>
    </row>
    <row r="85" spans="2:23" ht="15.75">
      <c r="B85" s="63"/>
      <c r="C85" s="279" t="s">
        <v>778</v>
      </c>
      <c r="D85" s="280">
        <f>D78</f>
        <v>0</v>
      </c>
      <c r="E85" s="280">
        <f>E78</f>
        <v>0</v>
      </c>
      <c r="F85" s="280">
        <f>F82</f>
        <v>385800</v>
      </c>
      <c r="G85" s="280">
        <f t="shared" ref="G85:H85" si="25">G82</f>
        <v>1300300</v>
      </c>
      <c r="H85" s="280">
        <f t="shared" si="25"/>
        <v>1300300</v>
      </c>
      <c r="I85" s="55" t="s">
        <v>112</v>
      </c>
      <c r="K85" s="61" t="s">
        <v>566</v>
      </c>
      <c r="P85" t="s">
        <v>1163</v>
      </c>
    </row>
    <row r="86" spans="2:23">
      <c r="B86" s="63"/>
      <c r="C86" s="279"/>
      <c r="D86" s="280"/>
      <c r="E86" s="280"/>
      <c r="F86" s="280"/>
      <c r="G86" s="280"/>
      <c r="H86" s="280"/>
      <c r="I86" s="55"/>
      <c r="K86" s="61"/>
    </row>
    <row r="87" spans="2:23" ht="15.75">
      <c r="B87" s="63"/>
      <c r="C87" s="279" t="s">
        <v>445</v>
      </c>
      <c r="D87" s="280">
        <f>SUM(D5,D6,D7,D8,D9,D10,D11,D12,D19,D19,D24,D26,D27,D30,D52,D48,D68,D64,D77,D78)</f>
        <v>51000</v>
      </c>
      <c r="E87" s="280">
        <f>SUM(E5,E6,E7,E8,E9,E10,E11,E12,E19,E24,E26,E27,E30,E52,E48,E68,E64,E77,E78)</f>
        <v>653300</v>
      </c>
      <c r="F87" s="280">
        <f>SUM(F5,F6,F7,F8,F9,F10,F11,F12,F19,F24,F26,F27,F30,F52,F48,F68,F64,F77,F78)</f>
        <v>2409130</v>
      </c>
      <c r="G87" s="280">
        <f>SUM(G5,G6,G7,G8,G9,G10,G11,G12,G19,G24,G26,G27,G30,G50,G66,G80)</f>
        <v>4383530</v>
      </c>
      <c r="H87" s="280">
        <f>SUM(H5,H6,H7,H8,H9,H10,H11,H12,H19,H24,H26,H27,H30,H52,H68,H82)</f>
        <v>3382680</v>
      </c>
      <c r="I87" s="55" t="s">
        <v>112</v>
      </c>
      <c r="K87" s="61" t="s">
        <v>566</v>
      </c>
    </row>
    <row r="88" spans="2:23" ht="15.75">
      <c r="B88" s="63"/>
      <c r="C88" s="279" t="s">
        <v>446</v>
      </c>
      <c r="D88" s="280">
        <f>D87-D89</f>
        <v>51000</v>
      </c>
      <c r="E88" s="280">
        <f>E87-E89</f>
        <v>653300</v>
      </c>
      <c r="F88" s="280">
        <f>F87-F89</f>
        <v>1175515</v>
      </c>
      <c r="G88" s="280">
        <f>G87-G89</f>
        <v>1704230</v>
      </c>
      <c r="H88" s="280">
        <f>H87-H89</f>
        <v>1099815</v>
      </c>
      <c r="I88" s="55" t="s">
        <v>112</v>
      </c>
      <c r="K88" s="61" t="s">
        <v>566</v>
      </c>
    </row>
    <row r="89" spans="2:23" ht="15.75">
      <c r="B89" s="63"/>
      <c r="C89" s="279" t="s">
        <v>447</v>
      </c>
      <c r="D89" s="280">
        <f>D52+D68+D77</f>
        <v>0</v>
      </c>
      <c r="E89" s="280">
        <f>E52+E68+E77</f>
        <v>0</v>
      </c>
      <c r="F89" s="280">
        <f>F52+F68+F77</f>
        <v>1233615</v>
      </c>
      <c r="G89" s="280">
        <f>G45+G61+G77</f>
        <v>2679300</v>
      </c>
      <c r="H89" s="280">
        <f>H52+H68+H82</f>
        <v>2282865</v>
      </c>
      <c r="I89" s="55" t="s">
        <v>112</v>
      </c>
      <c r="K89" s="61" t="s">
        <v>566</v>
      </c>
    </row>
    <row r="90" spans="2:23">
      <c r="B90" s="63"/>
      <c r="C90" s="279"/>
      <c r="D90" s="45"/>
      <c r="E90" s="45"/>
      <c r="F90" s="45"/>
      <c r="G90" s="45"/>
      <c r="H90" s="45"/>
      <c r="I90" s="55"/>
      <c r="K90" s="61"/>
    </row>
    <row r="91" spans="2:23">
      <c r="B91" s="63"/>
      <c r="C91" s="279"/>
      <c r="D91" s="280"/>
      <c r="E91" s="280"/>
      <c r="F91" s="280"/>
      <c r="G91" s="280"/>
      <c r="H91" s="280"/>
      <c r="I91" s="55"/>
      <c r="K91" s="61"/>
    </row>
    <row r="92" spans="2:23" ht="15.75">
      <c r="B92" s="63"/>
      <c r="C92" s="279" t="s">
        <v>709</v>
      </c>
      <c r="D92" s="280"/>
      <c r="E92" s="280"/>
      <c r="F92" s="280">
        <f>F45+F61</f>
        <v>470300</v>
      </c>
      <c r="G92" s="280">
        <f>G45+G61</f>
        <v>1412300</v>
      </c>
      <c r="H92" s="280">
        <f>H52+H68</f>
        <v>982565</v>
      </c>
      <c r="I92" s="55" t="s">
        <v>112</v>
      </c>
      <c r="K92" s="61" t="s">
        <v>566</v>
      </c>
      <c r="U92" s="28"/>
      <c r="V92" s="28"/>
      <c r="W92" s="28"/>
    </row>
    <row r="93" spans="2:23" ht="15.75">
      <c r="B93" s="63"/>
      <c r="C93" s="279" t="s">
        <v>709</v>
      </c>
      <c r="D93" s="280"/>
      <c r="E93" s="280"/>
      <c r="F93" s="280">
        <f>F92*3</f>
        <v>1410900</v>
      </c>
      <c r="G93" s="280">
        <f>G92*3</f>
        <v>4236900</v>
      </c>
      <c r="H93" s="280">
        <f>H92*3</f>
        <v>2947695</v>
      </c>
      <c r="I93" s="55" t="s">
        <v>268</v>
      </c>
      <c r="K93" s="61" t="s">
        <v>566</v>
      </c>
      <c r="R93" s="42"/>
      <c r="S93" s="42"/>
      <c r="T93" s="42"/>
      <c r="U93" s="472"/>
      <c r="V93" s="472"/>
      <c r="W93" s="472"/>
    </row>
    <row r="94" spans="2:23">
      <c r="B94" s="63"/>
      <c r="C94" s="279"/>
      <c r="D94" s="280"/>
      <c r="E94" s="280"/>
      <c r="F94" s="280"/>
      <c r="G94" s="280"/>
      <c r="H94" s="280"/>
      <c r="I94" s="55"/>
      <c r="K94" s="61"/>
      <c r="R94" s="42"/>
      <c r="S94" s="42"/>
      <c r="T94" s="42"/>
      <c r="U94" s="472"/>
      <c r="V94" s="472"/>
      <c r="W94" s="472"/>
    </row>
    <row r="95" spans="2:23" ht="15.75">
      <c r="B95" s="63"/>
      <c r="C95" s="279" t="s">
        <v>710</v>
      </c>
      <c r="D95" s="280"/>
      <c r="E95" s="280"/>
      <c r="F95" s="280">
        <f>F45*3</f>
        <v>683700</v>
      </c>
      <c r="G95" s="280">
        <f>G45*3</f>
        <v>2217600</v>
      </c>
      <c r="H95" s="280">
        <f>H45*3</f>
        <v>2217600</v>
      </c>
      <c r="I95" s="55" t="s">
        <v>268</v>
      </c>
      <c r="K95" s="61" t="s">
        <v>566</v>
      </c>
      <c r="N95" s="42"/>
      <c r="O95" s="42"/>
      <c r="P95" s="42"/>
      <c r="Q95" s="472"/>
      <c r="R95" s="472"/>
      <c r="S95" s="472"/>
      <c r="T95" s="472"/>
      <c r="U95" s="42"/>
    </row>
    <row r="96" spans="2:23" ht="15.75">
      <c r="B96" s="63"/>
      <c r="C96" s="279" t="s">
        <v>711</v>
      </c>
      <c r="D96" s="280"/>
      <c r="E96" s="280"/>
      <c r="F96" s="280">
        <f>F61*3</f>
        <v>727200</v>
      </c>
      <c r="G96" s="280">
        <f>G61*3</f>
        <v>2019300</v>
      </c>
      <c r="H96" s="280">
        <f>H61*3</f>
        <v>2019300</v>
      </c>
      <c r="I96" s="55" t="s">
        <v>268</v>
      </c>
      <c r="K96" s="61" t="s">
        <v>566</v>
      </c>
      <c r="N96" s="42"/>
      <c r="O96" s="42"/>
      <c r="P96" s="42"/>
      <c r="Q96" s="472"/>
      <c r="R96" s="472"/>
      <c r="S96" s="472"/>
      <c r="T96" s="472"/>
      <c r="U96" s="42"/>
    </row>
    <row r="97" spans="2:21">
      <c r="B97" s="63"/>
      <c r="C97" s="279"/>
      <c r="D97" s="280"/>
      <c r="E97" s="280"/>
      <c r="F97" s="280"/>
      <c r="G97" s="280"/>
      <c r="H97" s="280"/>
      <c r="I97" s="55"/>
      <c r="K97" s="61"/>
      <c r="N97" s="42"/>
      <c r="O97" s="42"/>
      <c r="P97" s="42"/>
      <c r="Q97" s="42"/>
      <c r="R97" s="42"/>
      <c r="S97" s="42"/>
      <c r="T97" s="42"/>
      <c r="U97" s="42"/>
    </row>
    <row r="98" spans="2:21" ht="15.75">
      <c r="B98" s="63"/>
      <c r="C98" s="279" t="s">
        <v>910</v>
      </c>
      <c r="D98" s="280"/>
      <c r="E98" s="280"/>
      <c r="F98" s="280"/>
      <c r="G98" s="280"/>
      <c r="H98" s="280">
        <v>196089</v>
      </c>
      <c r="I98" s="55" t="s">
        <v>112</v>
      </c>
      <c r="K98" s="61"/>
      <c r="N98" s="42"/>
      <c r="O98" s="42"/>
      <c r="P98" s="42"/>
      <c r="Q98" s="42"/>
      <c r="R98" s="42"/>
      <c r="S98" s="42"/>
      <c r="T98" s="42"/>
      <c r="U98" s="42"/>
    </row>
    <row r="99" spans="2:21">
      <c r="B99" s="63"/>
      <c r="C99" s="279" t="s">
        <v>911</v>
      </c>
      <c r="D99" s="280"/>
      <c r="E99" s="280"/>
      <c r="F99" s="280"/>
      <c r="G99" s="280"/>
      <c r="H99" s="581">
        <f>H98/H77*100</f>
        <v>15.476637726913969</v>
      </c>
      <c r="I99" s="580" t="s">
        <v>387</v>
      </c>
      <c r="K99" s="61"/>
    </row>
    <row r="100" spans="2:21">
      <c r="B100" s="63"/>
      <c r="C100" s="279"/>
      <c r="D100" s="280"/>
      <c r="E100" s="280"/>
      <c r="F100" s="280"/>
      <c r="G100" s="280"/>
      <c r="H100" s="280"/>
      <c r="I100" s="55"/>
      <c r="K100" s="61"/>
    </row>
    <row r="101" spans="2:21">
      <c r="B101" s="63"/>
      <c r="C101" s="279" t="s">
        <v>1211</v>
      </c>
      <c r="D101" s="280"/>
      <c r="E101" s="280"/>
      <c r="F101" s="280"/>
      <c r="G101" s="280"/>
      <c r="H101" s="280"/>
      <c r="I101" s="55"/>
      <c r="K101" s="61"/>
    </row>
    <row r="102" spans="2:21">
      <c r="B102" s="63"/>
      <c r="C102" s="279" t="s">
        <v>1222</v>
      </c>
      <c r="D102" s="280"/>
      <c r="E102" s="280"/>
      <c r="F102" s="280">
        <f>G102*14.2%</f>
        <v>4473</v>
      </c>
      <c r="G102" s="280">
        <v>31500</v>
      </c>
      <c r="H102" s="280">
        <f>G102</f>
        <v>31500</v>
      </c>
      <c r="I102" s="55" t="s">
        <v>1223</v>
      </c>
      <c r="K102" s="61" t="s">
        <v>1224</v>
      </c>
    </row>
    <row r="103" spans="2:21">
      <c r="B103" s="63"/>
      <c r="C103" s="279" t="s">
        <v>1225</v>
      </c>
      <c r="D103" s="280"/>
      <c r="E103" s="280"/>
      <c r="F103" s="280">
        <f>G103*14.2%</f>
        <v>335474.99999999994</v>
      </c>
      <c r="G103" s="280">
        <v>2362500</v>
      </c>
      <c r="H103" s="280">
        <f>G103</f>
        <v>2362500</v>
      </c>
      <c r="I103" s="55" t="s">
        <v>1223</v>
      </c>
      <c r="K103" s="61" t="s">
        <v>1224</v>
      </c>
    </row>
    <row r="104" spans="2:21">
      <c r="B104" s="63"/>
      <c r="C104" s="279"/>
      <c r="D104" s="280"/>
      <c r="E104" s="280"/>
      <c r="F104" s="280"/>
      <c r="G104" s="280"/>
      <c r="H104" s="280"/>
      <c r="I104" s="55"/>
      <c r="K104" s="61"/>
    </row>
    <row r="105" spans="2:21" ht="15.75">
      <c r="B105" s="63"/>
      <c r="C105" s="279" t="s">
        <v>1280</v>
      </c>
      <c r="D105" s="280">
        <v>0</v>
      </c>
      <c r="E105" s="280">
        <v>0</v>
      </c>
      <c r="F105" s="280">
        <v>975036</v>
      </c>
      <c r="G105" s="280">
        <v>1462683</v>
      </c>
      <c r="H105" s="280">
        <v>1462683</v>
      </c>
      <c r="I105" s="55" t="s">
        <v>268</v>
      </c>
      <c r="K105" s="61" t="s">
        <v>1282</v>
      </c>
    </row>
    <row r="106" spans="2:21" ht="26.25">
      <c r="B106" s="63"/>
      <c r="C106" s="279" t="s">
        <v>1281</v>
      </c>
      <c r="D106" s="280">
        <v>0</v>
      </c>
      <c r="E106" s="280">
        <v>0</v>
      </c>
      <c r="F106" s="280">
        <v>12073</v>
      </c>
      <c r="G106" s="280">
        <v>12301</v>
      </c>
      <c r="H106" s="280">
        <v>12301</v>
      </c>
      <c r="I106" s="55" t="s">
        <v>268</v>
      </c>
      <c r="K106" s="61" t="s">
        <v>1282</v>
      </c>
    </row>
    <row r="107" spans="2:21" ht="15.75">
      <c r="B107" s="63"/>
      <c r="C107" s="279" t="s">
        <v>1287</v>
      </c>
      <c r="D107" s="280">
        <v>0</v>
      </c>
      <c r="E107" s="280">
        <v>0</v>
      </c>
      <c r="F107" s="280">
        <v>500000</v>
      </c>
      <c r="G107" s="280">
        <v>800000</v>
      </c>
      <c r="H107" s="280">
        <v>800000</v>
      </c>
      <c r="I107" s="55" t="s">
        <v>268</v>
      </c>
      <c r="K107" s="61" t="s">
        <v>213</v>
      </c>
    </row>
    <row r="108" spans="2:21">
      <c r="B108" s="63"/>
      <c r="C108" s="279"/>
      <c r="D108" s="280"/>
      <c r="E108" s="280"/>
      <c r="F108" s="280"/>
      <c r="G108" s="280"/>
      <c r="H108" s="280"/>
      <c r="I108" s="55"/>
      <c r="K108" s="61"/>
    </row>
    <row r="109" spans="2:21">
      <c r="D109" s="42"/>
      <c r="E109" s="42"/>
      <c r="F109" s="42"/>
      <c r="G109" s="42"/>
      <c r="H109" s="42"/>
    </row>
    <row r="112" spans="2:21">
      <c r="D112" s="42"/>
      <c r="E112" s="42"/>
      <c r="F112" s="42"/>
      <c r="G112" s="42"/>
      <c r="H112" s="42"/>
    </row>
  </sheetData>
  <phoneticPr fontId="20" type="noConversion"/>
  <pageMargins left="0.7" right="0.7" top="0.75" bottom="0.75" header="0.3" footer="0.3"/>
  <pageSetup paperSize="9" scale="45" fitToHeight="0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B0F0"/>
  </sheetPr>
  <dimension ref="B1:V308"/>
  <sheetViews>
    <sheetView zoomScaleNormal="100" workbookViewId="0">
      <pane xSplit="3" topLeftCell="D1" activePane="topRight" state="frozen"/>
      <selection pane="topRight"/>
    </sheetView>
  </sheetViews>
  <sheetFormatPr defaultColWidth="9.140625" defaultRowHeight="15"/>
  <cols>
    <col min="1" max="1" width="9.140625" style="252"/>
    <col min="2" max="2" width="26.28515625" style="252" customWidth="1"/>
    <col min="3" max="3" width="35.140625" style="252" customWidth="1"/>
    <col min="4" max="4" width="15.140625" style="252" customWidth="1"/>
    <col min="5" max="5" width="14" style="252" customWidth="1"/>
    <col min="6" max="6" width="11.7109375" style="252" customWidth="1"/>
    <col min="7" max="7" width="15.42578125" style="252" customWidth="1"/>
    <col min="8" max="8" width="13" style="252" customWidth="1"/>
    <col min="9" max="9" width="15.140625" style="252" customWidth="1"/>
    <col min="10" max="10" width="11.7109375" style="252" customWidth="1"/>
    <col min="11" max="11" width="10.85546875" style="252" bestFit="1" customWidth="1"/>
    <col min="12" max="12" width="11.7109375" style="252" bestFit="1" customWidth="1"/>
    <col min="13" max="13" width="8.85546875" style="252" bestFit="1" customWidth="1"/>
    <col min="14" max="15" width="8.85546875" style="252" customWidth="1"/>
    <col min="16" max="16" width="13.140625" style="252" bestFit="1" customWidth="1"/>
    <col min="17" max="17" width="6.42578125" style="252" bestFit="1" customWidth="1"/>
    <col min="18" max="18" width="8.28515625" style="252" bestFit="1" customWidth="1"/>
    <col min="19" max="19" width="6.42578125" style="252" bestFit="1" customWidth="1"/>
    <col min="20" max="16384" width="9.140625" style="252"/>
  </cols>
  <sheetData>
    <row r="1" spans="2:3" ht="18.75">
      <c r="B1" s="470" t="s">
        <v>1307</v>
      </c>
      <c r="C1" s="94"/>
    </row>
    <row r="2" spans="2:3" ht="15.75" thickBot="1">
      <c r="B2" s="94"/>
      <c r="C2" s="94"/>
    </row>
    <row r="3" spans="2:3" ht="17.25">
      <c r="B3" s="509" t="s">
        <v>66</v>
      </c>
      <c r="C3" s="510" t="s">
        <v>334</v>
      </c>
    </row>
    <row r="4" spans="2:3">
      <c r="B4" s="511" t="str">
        <f t="shared" ref="B4:B21" si="0">C53</f>
        <v>D6 Rock pushing</v>
      </c>
      <c r="C4" s="512">
        <f t="shared" ref="C4:C21" si="1">F53</f>
        <v>104.96448529411765</v>
      </c>
    </row>
    <row r="5" spans="2:3">
      <c r="B5" s="511" t="str">
        <f t="shared" si="0"/>
        <v>D6 Loose recontouring</v>
      </c>
      <c r="C5" s="512">
        <f t="shared" si="1"/>
        <v>334.57429687499996</v>
      </c>
    </row>
    <row r="6" spans="2:3">
      <c r="B6" s="511" t="str">
        <f t="shared" si="0"/>
        <v>D6 Linear recontouring</v>
      </c>
      <c r="C6" s="512">
        <f t="shared" si="1"/>
        <v>250.93072265625</v>
      </c>
    </row>
    <row r="7" spans="2:3">
      <c r="B7" s="511" t="str">
        <f t="shared" si="0"/>
        <v>D6 Berm building</v>
      </c>
      <c r="C7" s="512">
        <f t="shared" si="1"/>
        <v>86.595700367647055</v>
      </c>
    </row>
    <row r="8" spans="2:3">
      <c r="B8" s="511" t="str">
        <f t="shared" si="0"/>
        <v>D8 Rock pushing</v>
      </c>
      <c r="C8" s="512">
        <f t="shared" si="1"/>
        <v>157.44672794117648</v>
      </c>
    </row>
    <row r="9" spans="2:3">
      <c r="B9" s="511" t="str">
        <f t="shared" si="0"/>
        <v>D8 Loose recontouring</v>
      </c>
      <c r="C9" s="512">
        <f t="shared" si="1"/>
        <v>541.69171874999995</v>
      </c>
    </row>
    <row r="10" spans="2:3">
      <c r="B10" s="511" t="str">
        <f t="shared" si="0"/>
        <v>D8 Linear recontouring</v>
      </c>
      <c r="C10" s="512">
        <f t="shared" si="1"/>
        <v>406.26878906249999</v>
      </c>
    </row>
    <row r="11" spans="2:3">
      <c r="B11" s="511" t="str">
        <f t="shared" si="0"/>
        <v>D8 Berm building</v>
      </c>
      <c r="C11" s="512">
        <f t="shared" si="1"/>
        <v>140.2025625</v>
      </c>
    </row>
    <row r="12" spans="2:3">
      <c r="B12" s="511" t="str">
        <f t="shared" si="0"/>
        <v>D9 Rock pushing</v>
      </c>
      <c r="C12" s="512">
        <f t="shared" si="1"/>
        <v>230.92186764705883</v>
      </c>
    </row>
    <row r="13" spans="2:3">
      <c r="B13" s="511" t="str">
        <f t="shared" si="0"/>
        <v>D9 Rock recontouring</v>
      </c>
      <c r="C13" s="512">
        <f t="shared" si="1"/>
        <v>479.83764705882351</v>
      </c>
    </row>
    <row r="14" spans="2:3">
      <c r="B14" s="511" t="str">
        <f t="shared" si="0"/>
        <v>D9 Rock recontouring - long push</v>
      </c>
      <c r="C14" s="512">
        <f t="shared" si="1"/>
        <v>109.96279411764706</v>
      </c>
    </row>
    <row r="15" spans="2:3">
      <c r="B15" s="511" t="str">
        <f t="shared" si="0"/>
        <v>D9 Loose recontouring</v>
      </c>
      <c r="C15" s="512">
        <f t="shared" si="1"/>
        <v>764.74124999999992</v>
      </c>
    </row>
    <row r="16" spans="2:3">
      <c r="B16" s="511" t="str">
        <f t="shared" si="0"/>
        <v>D9 Linear recontouring</v>
      </c>
      <c r="C16" s="512">
        <f t="shared" si="1"/>
        <v>573.55593750000003</v>
      </c>
    </row>
    <row r="17" spans="2:3">
      <c r="B17" s="511" t="str">
        <f t="shared" si="0"/>
        <v>D9 Berm building</v>
      </c>
      <c r="C17" s="512">
        <f t="shared" si="1"/>
        <v>197.93302941176472</v>
      </c>
    </row>
    <row r="18" spans="2:3">
      <c r="B18" s="511" t="str">
        <f t="shared" si="0"/>
        <v>D10 Rock pushing</v>
      </c>
      <c r="C18" s="512">
        <f t="shared" si="1"/>
        <v>304.39700735294122</v>
      </c>
    </row>
    <row r="19" spans="2:3">
      <c r="B19" s="511" t="str">
        <f t="shared" si="0"/>
        <v>D10 Loose recontouring</v>
      </c>
      <c r="C19" s="512">
        <f t="shared" si="1"/>
        <v>1083.3834374999999</v>
      </c>
    </row>
    <row r="20" spans="2:3">
      <c r="B20" s="511" t="str">
        <f t="shared" si="0"/>
        <v>D10 Linear recontouring</v>
      </c>
      <c r="C20" s="512">
        <f t="shared" si="1"/>
        <v>812.53757812499998</v>
      </c>
    </row>
    <row r="21" spans="2:3">
      <c r="B21" s="511" t="str">
        <f t="shared" si="0"/>
        <v>D10 Berm building</v>
      </c>
      <c r="C21" s="512">
        <f t="shared" si="1"/>
        <v>280.405125</v>
      </c>
    </row>
    <row r="22" spans="2:3">
      <c r="B22" s="511" t="str">
        <f t="shared" ref="B22:B28" si="2">C76</f>
        <v>Cat 329 loose loading</v>
      </c>
      <c r="C22" s="512">
        <f t="shared" ref="C22:C28" si="3">I76</f>
        <v>252</v>
      </c>
    </row>
    <row r="23" spans="2:3">
      <c r="B23" s="511" t="str">
        <f t="shared" si="2"/>
        <v>Cat 329 digging</v>
      </c>
      <c r="C23" s="512">
        <f t="shared" si="3"/>
        <v>132</v>
      </c>
    </row>
    <row r="24" spans="2:3">
      <c r="B24" s="511" t="str">
        <f t="shared" si="2"/>
        <v>Cat 235 loose loading</v>
      </c>
      <c r="C24" s="512">
        <f t="shared" si="3"/>
        <v>273.60000000000002</v>
      </c>
    </row>
    <row r="25" spans="2:3">
      <c r="B25" s="511" t="str">
        <f t="shared" si="2"/>
        <v>Cat 235 digging</v>
      </c>
      <c r="C25" s="512">
        <f t="shared" si="3"/>
        <v>156</v>
      </c>
    </row>
    <row r="26" spans="2:3">
      <c r="B26" s="511" t="str">
        <f t="shared" si="2"/>
        <v>Cat 345 loose loading</v>
      </c>
      <c r="C26" s="512">
        <f t="shared" si="3"/>
        <v>348</v>
      </c>
    </row>
    <row r="27" spans="2:3">
      <c r="B27" s="511" t="str">
        <f t="shared" si="2"/>
        <v>Cat 345 rock loading</v>
      </c>
      <c r="C27" s="512">
        <f t="shared" si="3"/>
        <v>276</v>
      </c>
    </row>
    <row r="28" spans="2:3">
      <c r="B28" s="511" t="str">
        <f t="shared" si="2"/>
        <v>Cat 345 digging</v>
      </c>
      <c r="C28" s="512">
        <f t="shared" si="3"/>
        <v>240</v>
      </c>
    </row>
    <row r="29" spans="2:3">
      <c r="B29" s="511" t="str">
        <f>C88</f>
        <v>Roller compacting</v>
      </c>
      <c r="C29" s="512">
        <f>I88</f>
        <v>226.21710526315786</v>
      </c>
    </row>
    <row r="30" spans="2:3">
      <c r="B30" s="511" t="str">
        <f>'T2 - Unit Rates'!C71</f>
        <v>Zone F - Crush &amp; Screen</v>
      </c>
      <c r="C30" s="512">
        <f>231/1.9</f>
        <v>121.57894736842105</v>
      </c>
    </row>
    <row r="31" spans="2:3">
      <c r="B31" s="511" t="str">
        <f>'T2 - Unit Rates'!C72</f>
        <v>Zone S - Crush &amp; Screen</v>
      </c>
      <c r="C31" s="512">
        <f>272/1.9</f>
        <v>143.15789473684211</v>
      </c>
    </row>
    <row r="32" spans="2:3">
      <c r="B32" s="511" t="str">
        <f>C94</f>
        <v>Cat 966 Rock Loading</v>
      </c>
      <c r="C32" s="512">
        <f t="shared" ref="C32:C37" si="4">O94</f>
        <v>233.0645161290322</v>
      </c>
    </row>
    <row r="33" spans="2:3">
      <c r="B33" s="511" t="str">
        <f>C95</f>
        <v>Cat 980 Rock Loading</v>
      </c>
      <c r="C33" s="512">
        <f t="shared" si="4"/>
        <v>301.61290322580641</v>
      </c>
    </row>
    <row r="34" spans="2:3">
      <c r="B34" s="511" t="str">
        <f>C96</f>
        <v>Cat 988 Crushed Loading</v>
      </c>
      <c r="C34" s="512">
        <f t="shared" si="4"/>
        <v>429.85074626865668</v>
      </c>
    </row>
    <row r="35" spans="2:3">
      <c r="B35" s="511" t="s">
        <v>738</v>
      </c>
      <c r="C35" s="512">
        <f t="shared" si="4"/>
        <v>443.07692307692309</v>
      </c>
    </row>
    <row r="36" spans="2:3">
      <c r="B36" s="511" t="str">
        <f>C98</f>
        <v>Cat 988 Rock Loading</v>
      </c>
      <c r="C36" s="512">
        <f t="shared" si="4"/>
        <v>405.97014925373128</v>
      </c>
    </row>
    <row r="37" spans="2:3">
      <c r="B37" s="511" t="str">
        <f>C99</f>
        <v>Cat 992 Rock Loading</v>
      </c>
      <c r="C37" s="512">
        <f t="shared" si="4"/>
        <v>631.59722222222217</v>
      </c>
    </row>
    <row r="38" spans="2:3">
      <c r="B38" s="511"/>
      <c r="C38" s="512"/>
    </row>
    <row r="39" spans="2:3" ht="15.75" thickBot="1">
      <c r="B39" s="513"/>
      <c r="C39" s="552"/>
    </row>
    <row r="40" spans="2:3">
      <c r="B40" s="94"/>
      <c r="C40" s="9"/>
    </row>
    <row r="41" spans="2:3">
      <c r="B41" s="94"/>
      <c r="C41" s="9"/>
    </row>
    <row r="42" spans="2:3">
      <c r="B42" s="94"/>
      <c r="C42" s="94"/>
    </row>
    <row r="43" spans="2:3">
      <c r="B43" s="94"/>
      <c r="C43" s="94"/>
    </row>
    <row r="44" spans="2:3">
      <c r="B44" s="94"/>
      <c r="C44" s="94"/>
    </row>
    <row r="45" spans="2:3">
      <c r="B45" s="94"/>
      <c r="C45" s="94"/>
    </row>
    <row r="46" spans="2:3">
      <c r="B46" s="94"/>
      <c r="C46" s="94"/>
    </row>
    <row r="47" spans="2:3">
      <c r="B47" s="94"/>
      <c r="C47" s="94"/>
    </row>
    <row r="48" spans="2:3">
      <c r="B48" s="95" t="s">
        <v>339</v>
      </c>
      <c r="C48" s="95"/>
    </row>
    <row r="49" spans="2:22" s="254" customFormat="1">
      <c r="F49" s="257"/>
      <c r="G49" s="257"/>
      <c r="H49" s="759" t="s">
        <v>343</v>
      </c>
      <c r="I49" s="759"/>
      <c r="J49" s="759"/>
      <c r="K49" s="759"/>
      <c r="L49" s="759"/>
      <c r="M49" s="759"/>
      <c r="N49" s="759"/>
      <c r="O49" s="759"/>
      <c r="P49" s="759"/>
      <c r="Q49" s="759"/>
      <c r="R49" s="759"/>
      <c r="S49" s="759"/>
      <c r="T49" s="759"/>
    </row>
    <row r="50" spans="2:22" s="254" customFormat="1" ht="15" customHeight="1">
      <c r="B50" s="258"/>
      <c r="C50" s="258"/>
      <c r="D50" s="258"/>
      <c r="E50" s="258"/>
      <c r="F50" s="259"/>
      <c r="G50" s="259"/>
      <c r="H50" s="759" t="s">
        <v>333</v>
      </c>
      <c r="I50" s="759"/>
      <c r="J50" s="759" t="s">
        <v>335</v>
      </c>
      <c r="K50" s="759"/>
      <c r="L50" s="756" t="s">
        <v>336</v>
      </c>
      <c r="M50" s="756" t="s">
        <v>345</v>
      </c>
      <c r="N50" s="756" t="s">
        <v>337</v>
      </c>
      <c r="O50" s="352"/>
      <c r="P50" s="352"/>
      <c r="Q50" s="759" t="s">
        <v>338</v>
      </c>
      <c r="R50" s="759"/>
      <c r="S50" s="759" t="s">
        <v>346</v>
      </c>
      <c r="T50" s="759"/>
      <c r="V50" s="254">
        <f>Lists!$B$3</f>
        <v>5</v>
      </c>
    </row>
    <row r="51" spans="2:22" s="254" customFormat="1" ht="45">
      <c r="B51" s="756" t="s">
        <v>340</v>
      </c>
      <c r="C51" s="352" t="s">
        <v>516</v>
      </c>
      <c r="D51" s="260" t="s">
        <v>341</v>
      </c>
      <c r="E51" s="260" t="s">
        <v>342</v>
      </c>
      <c r="F51" s="261" t="s">
        <v>352</v>
      </c>
      <c r="G51" s="261" t="s">
        <v>564</v>
      </c>
      <c r="H51" s="756" t="s">
        <v>344</v>
      </c>
      <c r="I51" s="756" t="s">
        <v>348</v>
      </c>
      <c r="J51" s="756" t="s">
        <v>344</v>
      </c>
      <c r="K51" s="756" t="s">
        <v>348</v>
      </c>
      <c r="L51" s="760"/>
      <c r="M51" s="760"/>
      <c r="N51" s="760"/>
      <c r="O51" s="378"/>
      <c r="P51" s="378"/>
      <c r="Q51" s="756" t="s">
        <v>344</v>
      </c>
      <c r="R51" s="756" t="s">
        <v>348</v>
      </c>
      <c r="S51" s="756" t="s">
        <v>347</v>
      </c>
      <c r="T51" s="756" t="s">
        <v>348</v>
      </c>
    </row>
    <row r="52" spans="2:22" s="254" customFormat="1" ht="17.25">
      <c r="B52" s="757"/>
      <c r="C52" s="353"/>
      <c r="D52" s="260" t="s">
        <v>361</v>
      </c>
      <c r="E52" s="260" t="s">
        <v>362</v>
      </c>
      <c r="F52" s="260" t="s">
        <v>362</v>
      </c>
      <c r="G52" s="353" t="s">
        <v>487</v>
      </c>
      <c r="H52" s="757"/>
      <c r="I52" s="757"/>
      <c r="J52" s="757"/>
      <c r="K52" s="757"/>
      <c r="L52" s="757"/>
      <c r="M52" s="757"/>
      <c r="N52" s="757"/>
      <c r="O52" s="353" t="s">
        <v>528</v>
      </c>
      <c r="P52" s="353" t="s">
        <v>529</v>
      </c>
      <c r="Q52" s="757"/>
      <c r="R52" s="757"/>
      <c r="S52" s="757"/>
      <c r="T52" s="757"/>
      <c r="V52" s="254" t="s">
        <v>515</v>
      </c>
    </row>
    <row r="53" spans="2:22">
      <c r="B53" s="45" t="s">
        <v>216</v>
      </c>
      <c r="C53" s="45" t="s">
        <v>530</v>
      </c>
      <c r="D53" s="255">
        <v>60</v>
      </c>
      <c r="E53" s="255">
        <v>250</v>
      </c>
      <c r="F53" s="347">
        <f t="shared" ref="F53:F70" si="5">E53*I53*K53*L53*M53*N53*O53*P53*R53*T53</f>
        <v>104.96448529411765</v>
      </c>
      <c r="G53" s="347"/>
      <c r="H53" s="255" t="s">
        <v>349</v>
      </c>
      <c r="I53" s="255">
        <v>0.75</v>
      </c>
      <c r="J53" s="255" t="s">
        <v>350</v>
      </c>
      <c r="K53" s="255">
        <v>0.8</v>
      </c>
      <c r="L53" s="256">
        <v>1</v>
      </c>
      <c r="M53" s="256">
        <v>1</v>
      </c>
      <c r="N53" s="256">
        <v>1</v>
      </c>
      <c r="O53" s="388">
        <f>1365/1700</f>
        <v>0.80294117647058827</v>
      </c>
      <c r="P53" s="388">
        <v>1</v>
      </c>
      <c r="Q53" s="255" t="s">
        <v>351</v>
      </c>
      <c r="R53" s="255">
        <v>0.83</v>
      </c>
      <c r="S53" s="255">
        <v>-3</v>
      </c>
      <c r="T53" s="255">
        <v>1.05</v>
      </c>
      <c r="V53" s="389">
        <f>VLOOKUP(B53,'T2 - Unit Rates'!$C$7:$J$55,$V$50,FALSE)/F53</f>
        <v>2.7399743750862511</v>
      </c>
    </row>
    <row r="54" spans="2:22">
      <c r="B54" s="45" t="s">
        <v>216</v>
      </c>
      <c r="C54" s="45" t="s">
        <v>531</v>
      </c>
      <c r="D54" s="255">
        <v>15</v>
      </c>
      <c r="E54" s="255">
        <v>525</v>
      </c>
      <c r="F54" s="347">
        <f t="shared" si="5"/>
        <v>334.57429687499996</v>
      </c>
      <c r="G54" s="347"/>
      <c r="H54" s="255" t="s">
        <v>349</v>
      </c>
      <c r="I54" s="255">
        <v>0.75</v>
      </c>
      <c r="J54" s="255" t="s">
        <v>499</v>
      </c>
      <c r="K54" s="255">
        <v>1.2</v>
      </c>
      <c r="L54" s="256">
        <v>1</v>
      </c>
      <c r="M54" s="256">
        <v>1</v>
      </c>
      <c r="N54" s="256">
        <v>1</v>
      </c>
      <c r="O54" s="388">
        <f>1365/1600</f>
        <v>0.85312500000000002</v>
      </c>
      <c r="P54" s="388">
        <v>1</v>
      </c>
      <c r="Q54" s="255" t="s">
        <v>351</v>
      </c>
      <c r="R54" s="255">
        <v>0.83</v>
      </c>
      <c r="S54" s="354">
        <v>0</v>
      </c>
      <c r="T54" s="255">
        <v>1</v>
      </c>
      <c r="V54" s="363">
        <f>VLOOKUP(B54,'T2 - Unit Rates'!$C$7:$J$55,$V$50,FALSE)/F54</f>
        <v>0.85959980394862801</v>
      </c>
    </row>
    <row r="55" spans="2:22">
      <c r="B55" s="45" t="s">
        <v>216</v>
      </c>
      <c r="C55" s="45" t="s">
        <v>532</v>
      </c>
      <c r="D55" s="255">
        <v>15</v>
      </c>
      <c r="E55" s="255">
        <v>525</v>
      </c>
      <c r="F55" s="347">
        <f t="shared" si="5"/>
        <v>250.93072265625</v>
      </c>
      <c r="G55" s="347">
        <f>F55*0.3</f>
        <v>75.279216796874991</v>
      </c>
      <c r="H55" s="255" t="s">
        <v>349</v>
      </c>
      <c r="I55" s="255">
        <v>0.75</v>
      </c>
      <c r="J55" s="255" t="s">
        <v>499</v>
      </c>
      <c r="K55" s="255">
        <v>1.2</v>
      </c>
      <c r="L55" s="256">
        <v>1</v>
      </c>
      <c r="M55" s="256">
        <v>1</v>
      </c>
      <c r="N55" s="256">
        <v>1</v>
      </c>
      <c r="O55" s="388">
        <f>1365/1600</f>
        <v>0.85312500000000002</v>
      </c>
      <c r="P55" s="388">
        <v>0.75</v>
      </c>
      <c r="Q55" s="255" t="s">
        <v>351</v>
      </c>
      <c r="R55" s="255">
        <v>0.83</v>
      </c>
      <c r="S55" s="354">
        <v>0</v>
      </c>
      <c r="T55" s="255">
        <v>1</v>
      </c>
      <c r="V55" s="363">
        <f>VLOOKUP(B55,'T2 - Unit Rates'!$C$7:$J$55,$V$50,FALSE)/F55</f>
        <v>1.1461330719315039</v>
      </c>
    </row>
    <row r="56" spans="2:22">
      <c r="B56" s="45" t="s">
        <v>216</v>
      </c>
      <c r="C56" s="45" t="s">
        <v>533</v>
      </c>
      <c r="D56" s="255">
        <v>15</v>
      </c>
      <c r="E56" s="255">
        <v>525</v>
      </c>
      <c r="F56" s="347">
        <f t="shared" si="5"/>
        <v>86.595700367647055</v>
      </c>
      <c r="G56" s="347"/>
      <c r="H56" s="255" t="s">
        <v>349</v>
      </c>
      <c r="I56" s="255">
        <v>0.75</v>
      </c>
      <c r="J56" s="255" t="s">
        <v>350</v>
      </c>
      <c r="K56" s="255">
        <v>0.8</v>
      </c>
      <c r="L56" s="256">
        <v>1</v>
      </c>
      <c r="M56" s="256">
        <v>1</v>
      </c>
      <c r="N56" s="256">
        <v>1</v>
      </c>
      <c r="O56" s="388">
        <f>1365/1700</f>
        <v>0.80294117647058827</v>
      </c>
      <c r="P56" s="388">
        <v>0.75</v>
      </c>
      <c r="Q56" s="255" t="s">
        <v>351</v>
      </c>
      <c r="R56" s="255">
        <v>0.83</v>
      </c>
      <c r="S56" s="255">
        <v>20</v>
      </c>
      <c r="T56" s="255">
        <v>0.55000000000000004</v>
      </c>
      <c r="V56" s="363">
        <f>VLOOKUP(B56,'T2 - Unit Rates'!$C$7:$J$55,$V$50,FALSE)/F56</f>
        <v>3.3211810607106078</v>
      </c>
    </row>
    <row r="57" spans="2:22">
      <c r="B57" s="45" t="s">
        <v>215</v>
      </c>
      <c r="C57" s="45" t="s">
        <v>534</v>
      </c>
      <c r="D57" s="255">
        <v>60</v>
      </c>
      <c r="E57" s="255">
        <v>375</v>
      </c>
      <c r="F57" s="347">
        <f t="shared" si="5"/>
        <v>157.44672794117648</v>
      </c>
      <c r="G57" s="347"/>
      <c r="H57" s="255" t="s">
        <v>349</v>
      </c>
      <c r="I57" s="255">
        <v>0.75</v>
      </c>
      <c r="J57" s="255" t="s">
        <v>350</v>
      </c>
      <c r="K57" s="255">
        <v>0.8</v>
      </c>
      <c r="L57" s="256">
        <v>1</v>
      </c>
      <c r="M57" s="256">
        <v>1</v>
      </c>
      <c r="N57" s="256">
        <v>1</v>
      </c>
      <c r="O57" s="388">
        <f>1365/1700</f>
        <v>0.80294117647058827</v>
      </c>
      <c r="P57" s="388">
        <v>1</v>
      </c>
      <c r="Q57" s="255" t="s">
        <v>351</v>
      </c>
      <c r="R57" s="255">
        <v>0.83</v>
      </c>
      <c r="S57" s="255">
        <v>-3</v>
      </c>
      <c r="T57" s="255">
        <v>1.05</v>
      </c>
      <c r="V57" s="389">
        <f>VLOOKUP(B57,'T2 - Unit Rates'!$C$7:$J$55,$V$50,FALSE)/F57</f>
        <v>2.3344403837806018</v>
      </c>
    </row>
    <row r="58" spans="2:22">
      <c r="B58" s="45" t="s">
        <v>215</v>
      </c>
      <c r="C58" s="45" t="s">
        <v>535</v>
      </c>
      <c r="D58" s="255">
        <v>15</v>
      </c>
      <c r="E58" s="255">
        <v>850</v>
      </c>
      <c r="F58" s="347">
        <f t="shared" si="5"/>
        <v>541.69171874999995</v>
      </c>
      <c r="G58" s="347"/>
      <c r="H58" s="255" t="s">
        <v>349</v>
      </c>
      <c r="I58" s="255">
        <v>0.75</v>
      </c>
      <c r="J58" s="255" t="s">
        <v>499</v>
      </c>
      <c r="K58" s="255">
        <v>1.2</v>
      </c>
      <c r="L58" s="256">
        <v>1</v>
      </c>
      <c r="M58" s="256">
        <v>1</v>
      </c>
      <c r="N58" s="256">
        <v>1</v>
      </c>
      <c r="O58" s="388">
        <f>1365/1600</f>
        <v>0.85312500000000002</v>
      </c>
      <c r="P58" s="388">
        <v>1</v>
      </c>
      <c r="Q58" s="255" t="s">
        <v>351</v>
      </c>
      <c r="R58" s="255">
        <v>0.83</v>
      </c>
      <c r="S58" s="354">
        <v>0</v>
      </c>
      <c r="T58" s="255">
        <v>1</v>
      </c>
      <c r="V58" s="363">
        <f>VLOOKUP(B58,'T2 - Unit Rates'!$C$7:$J$55,$V$50,FALSE)/F58</f>
        <v>0.67852246448986353</v>
      </c>
    </row>
    <row r="59" spans="2:22">
      <c r="B59" s="45" t="s">
        <v>215</v>
      </c>
      <c r="C59" s="45" t="s">
        <v>536</v>
      </c>
      <c r="D59" s="255">
        <v>15</v>
      </c>
      <c r="E59" s="255">
        <v>850</v>
      </c>
      <c r="F59" s="347">
        <f t="shared" si="5"/>
        <v>406.26878906249999</v>
      </c>
      <c r="G59" s="347">
        <f>F59*0.3</f>
        <v>121.88063671875</v>
      </c>
      <c r="H59" s="255" t="s">
        <v>349</v>
      </c>
      <c r="I59" s="255">
        <v>0.75</v>
      </c>
      <c r="J59" s="255" t="s">
        <v>499</v>
      </c>
      <c r="K59" s="255">
        <v>1.2</v>
      </c>
      <c r="L59" s="256">
        <v>1</v>
      </c>
      <c r="M59" s="256">
        <v>1</v>
      </c>
      <c r="N59" s="256">
        <v>1</v>
      </c>
      <c r="O59" s="388">
        <f>1365/1600</f>
        <v>0.85312500000000002</v>
      </c>
      <c r="P59" s="388">
        <v>0.75</v>
      </c>
      <c r="Q59" s="255" t="s">
        <v>351</v>
      </c>
      <c r="R59" s="255">
        <v>0.83</v>
      </c>
      <c r="S59" s="354">
        <v>0</v>
      </c>
      <c r="T59" s="255">
        <v>1</v>
      </c>
      <c r="V59" s="363">
        <f>VLOOKUP(B59,'T2 - Unit Rates'!$C$7:$J$55,$V$50,FALSE)/F59</f>
        <v>0.90469661931981804</v>
      </c>
    </row>
    <row r="60" spans="2:22">
      <c r="B60" s="45" t="s">
        <v>215</v>
      </c>
      <c r="C60" s="45" t="s">
        <v>537</v>
      </c>
      <c r="D60" s="255">
        <v>15</v>
      </c>
      <c r="E60" s="255">
        <v>850</v>
      </c>
      <c r="F60" s="347">
        <f t="shared" si="5"/>
        <v>140.2025625</v>
      </c>
      <c r="G60" s="347"/>
      <c r="H60" s="255" t="s">
        <v>349</v>
      </c>
      <c r="I60" s="255">
        <v>0.75</v>
      </c>
      <c r="J60" s="255" t="s">
        <v>350</v>
      </c>
      <c r="K60" s="255">
        <v>0.8</v>
      </c>
      <c r="L60" s="256">
        <v>1</v>
      </c>
      <c r="M60" s="256">
        <v>1</v>
      </c>
      <c r="N60" s="256">
        <v>1</v>
      </c>
      <c r="O60" s="388">
        <f>1365/1700</f>
        <v>0.80294117647058827</v>
      </c>
      <c r="P60" s="388">
        <v>0.75</v>
      </c>
      <c r="Q60" s="255" t="s">
        <v>351</v>
      </c>
      <c r="R60" s="255">
        <v>0.83</v>
      </c>
      <c r="S60" s="255">
        <v>20</v>
      </c>
      <c r="T60" s="255">
        <v>0.55000000000000004</v>
      </c>
      <c r="V60" s="363">
        <f>VLOOKUP(B60,'T2 - Unit Rates'!$C$7:$J$55,$V$50,FALSE)/F60</f>
        <v>2.6215640673472</v>
      </c>
    </row>
    <row r="61" spans="2:22">
      <c r="B61" s="45" t="s">
        <v>230</v>
      </c>
      <c r="C61" s="45" t="s">
        <v>538</v>
      </c>
      <c r="D61" s="255">
        <v>60</v>
      </c>
      <c r="E61" s="255">
        <v>550</v>
      </c>
      <c r="F61" s="347">
        <f t="shared" si="5"/>
        <v>230.92186764705883</v>
      </c>
      <c r="G61" s="347"/>
      <c r="H61" s="255" t="s">
        <v>349</v>
      </c>
      <c r="I61" s="255">
        <v>0.75</v>
      </c>
      <c r="J61" s="255" t="s">
        <v>350</v>
      </c>
      <c r="K61" s="255">
        <v>0.8</v>
      </c>
      <c r="L61" s="256">
        <v>1</v>
      </c>
      <c r="M61" s="256">
        <v>1</v>
      </c>
      <c r="N61" s="256">
        <v>1</v>
      </c>
      <c r="O61" s="388">
        <f>1365/1700</f>
        <v>0.80294117647058827</v>
      </c>
      <c r="P61" s="388">
        <v>1</v>
      </c>
      <c r="Q61" s="255" t="s">
        <v>351</v>
      </c>
      <c r="R61" s="255">
        <v>0.83</v>
      </c>
      <c r="S61" s="255">
        <v>-3</v>
      </c>
      <c r="T61" s="255">
        <v>1.05</v>
      </c>
      <c r="V61" s="389">
        <f>VLOOKUP(B61,'T2 - Unit Rates'!$C$7:$J$55,$V$50,FALSE)/F61</f>
        <v>2.1572231555019847</v>
      </c>
    </row>
    <row r="62" spans="2:22">
      <c r="B62" s="45" t="s">
        <v>230</v>
      </c>
      <c r="C62" s="45" t="s">
        <v>584</v>
      </c>
      <c r="D62" s="255">
        <v>15</v>
      </c>
      <c r="E62" s="255">
        <v>1200</v>
      </c>
      <c r="F62" s="347">
        <f>E62*I62*K62*L62*M62*N62*O62*P62*R62*T62</f>
        <v>479.83764705882351</v>
      </c>
      <c r="G62" s="347"/>
      <c r="H62" s="255" t="s">
        <v>349</v>
      </c>
      <c r="I62" s="255">
        <v>0.75</v>
      </c>
      <c r="J62" s="255" t="s">
        <v>350</v>
      </c>
      <c r="K62" s="255">
        <v>0.8</v>
      </c>
      <c r="L62" s="256">
        <v>1</v>
      </c>
      <c r="M62" s="256">
        <v>1</v>
      </c>
      <c r="N62" s="256">
        <v>1</v>
      </c>
      <c r="O62" s="388">
        <f>1365/1700</f>
        <v>0.80294117647058827</v>
      </c>
      <c r="P62" s="388">
        <v>1</v>
      </c>
      <c r="Q62" s="255" t="s">
        <v>351</v>
      </c>
      <c r="R62" s="255">
        <v>0.83</v>
      </c>
      <c r="S62" s="255">
        <v>0</v>
      </c>
      <c r="T62" s="255">
        <v>1</v>
      </c>
      <c r="V62" s="363">
        <f>VLOOKUP(B62,'T2 - Unit Rates'!$C$7:$J$55,$V$50,FALSE)/F62</f>
        <v>1.0381636435853303</v>
      </c>
    </row>
    <row r="63" spans="2:22">
      <c r="B63" s="45" t="s">
        <v>230</v>
      </c>
      <c r="C63" s="45" t="s">
        <v>585</v>
      </c>
      <c r="D63" s="255">
        <v>120</v>
      </c>
      <c r="E63" s="255">
        <v>275</v>
      </c>
      <c r="F63" s="347">
        <f>E63*I63*K63*L63*M63*N63*O63*P63*R63*T63</f>
        <v>109.96279411764706</v>
      </c>
      <c r="G63" s="347"/>
      <c r="H63" s="255" t="s">
        <v>349</v>
      </c>
      <c r="I63" s="255">
        <v>0.75</v>
      </c>
      <c r="J63" s="255" t="s">
        <v>350</v>
      </c>
      <c r="K63" s="255">
        <v>0.8</v>
      </c>
      <c r="L63" s="256">
        <v>1</v>
      </c>
      <c r="M63" s="256">
        <v>1</v>
      </c>
      <c r="N63" s="256">
        <v>1</v>
      </c>
      <c r="O63" s="388">
        <f>1365/1700</f>
        <v>0.80294117647058827</v>
      </c>
      <c r="P63" s="388">
        <v>1</v>
      </c>
      <c r="Q63" s="255" t="s">
        <v>351</v>
      </c>
      <c r="R63" s="255">
        <v>0.83</v>
      </c>
      <c r="S63" s="255">
        <v>0</v>
      </c>
      <c r="T63" s="255">
        <v>1</v>
      </c>
      <c r="V63" s="363">
        <f>VLOOKUP(B63,'T2 - Unit Rates'!$C$7:$J$55,$V$50,FALSE)/F63</f>
        <v>4.5301686265541683</v>
      </c>
    </row>
    <row r="64" spans="2:22">
      <c r="B64" s="45" t="s">
        <v>230</v>
      </c>
      <c r="C64" s="45" t="s">
        <v>539</v>
      </c>
      <c r="D64" s="255">
        <v>15</v>
      </c>
      <c r="E64" s="255">
        <v>1200</v>
      </c>
      <c r="F64" s="347">
        <f t="shared" si="5"/>
        <v>764.74124999999992</v>
      </c>
      <c r="G64" s="347"/>
      <c r="H64" s="255" t="s">
        <v>349</v>
      </c>
      <c r="I64" s="255">
        <v>0.75</v>
      </c>
      <c r="J64" s="255" t="s">
        <v>499</v>
      </c>
      <c r="K64" s="255">
        <v>1.2</v>
      </c>
      <c r="L64" s="256">
        <v>1</v>
      </c>
      <c r="M64" s="256">
        <v>1</v>
      </c>
      <c r="N64" s="256">
        <v>1</v>
      </c>
      <c r="O64" s="388">
        <f>1365/1600</f>
        <v>0.85312500000000002</v>
      </c>
      <c r="P64" s="388">
        <v>1</v>
      </c>
      <c r="Q64" s="255" t="s">
        <v>351</v>
      </c>
      <c r="R64" s="255">
        <v>0.83</v>
      </c>
      <c r="S64" s="354">
        <v>0</v>
      </c>
      <c r="T64" s="255">
        <v>1</v>
      </c>
      <c r="V64" s="363">
        <f>VLOOKUP(B64,'T2 - Unit Rates'!$C$7:$J$55,$V$50,FALSE)/F64</f>
        <v>0.65139679597510924</v>
      </c>
    </row>
    <row r="65" spans="2:22">
      <c r="B65" s="45" t="s">
        <v>230</v>
      </c>
      <c r="C65" s="45" t="s">
        <v>540</v>
      </c>
      <c r="D65" s="255">
        <v>15</v>
      </c>
      <c r="E65" s="255">
        <v>1200</v>
      </c>
      <c r="F65" s="347">
        <f t="shared" si="5"/>
        <v>573.55593750000003</v>
      </c>
      <c r="G65" s="347">
        <f>F65*0.3</f>
        <v>172.06678124999999</v>
      </c>
      <c r="H65" s="255" t="s">
        <v>349</v>
      </c>
      <c r="I65" s="255">
        <v>0.75</v>
      </c>
      <c r="J65" s="255" t="s">
        <v>499</v>
      </c>
      <c r="K65" s="255">
        <v>1.2</v>
      </c>
      <c r="L65" s="256">
        <v>1</v>
      </c>
      <c r="M65" s="256">
        <v>1</v>
      </c>
      <c r="N65" s="256">
        <v>1</v>
      </c>
      <c r="O65" s="388">
        <f>1365/1600</f>
        <v>0.85312500000000002</v>
      </c>
      <c r="P65" s="388">
        <v>0.75</v>
      </c>
      <c r="Q65" s="255" t="s">
        <v>351</v>
      </c>
      <c r="R65" s="255">
        <v>0.83</v>
      </c>
      <c r="S65" s="354">
        <v>0</v>
      </c>
      <c r="T65" s="255">
        <v>1</v>
      </c>
      <c r="V65" s="363">
        <f>VLOOKUP(B65,'T2 - Unit Rates'!$C$7:$J$55,$V$50,FALSE)/F65</f>
        <v>0.86852906130014551</v>
      </c>
    </row>
    <row r="66" spans="2:22">
      <c r="B66" s="45" t="s">
        <v>230</v>
      </c>
      <c r="C66" s="45" t="s">
        <v>541</v>
      </c>
      <c r="D66" s="255">
        <v>15</v>
      </c>
      <c r="E66" s="255">
        <v>1200</v>
      </c>
      <c r="F66" s="347">
        <f t="shared" si="5"/>
        <v>197.93302941176472</v>
      </c>
      <c r="G66" s="347"/>
      <c r="H66" s="255" t="s">
        <v>349</v>
      </c>
      <c r="I66" s="255">
        <v>0.75</v>
      </c>
      <c r="J66" s="255" t="s">
        <v>350</v>
      </c>
      <c r="K66" s="255">
        <v>0.8</v>
      </c>
      <c r="L66" s="256">
        <v>1</v>
      </c>
      <c r="M66" s="256">
        <v>1</v>
      </c>
      <c r="N66" s="256">
        <v>1</v>
      </c>
      <c r="O66" s="388">
        <f>1365/1700</f>
        <v>0.80294117647058827</v>
      </c>
      <c r="P66" s="388">
        <v>0.75</v>
      </c>
      <c r="Q66" s="255" t="s">
        <v>351</v>
      </c>
      <c r="R66" s="255">
        <v>0.83</v>
      </c>
      <c r="S66" s="255">
        <v>20</v>
      </c>
      <c r="T66" s="255">
        <v>0.55000000000000004</v>
      </c>
      <c r="V66" s="363">
        <f>VLOOKUP(B66,'T2 - Unit Rates'!$C$7:$J$55,$V$50,FALSE)/F66</f>
        <v>2.5167603480856489</v>
      </c>
    </row>
    <row r="67" spans="2:22">
      <c r="B67" s="45" t="s">
        <v>231</v>
      </c>
      <c r="C67" s="45" t="s">
        <v>542</v>
      </c>
      <c r="D67" s="255">
        <v>60</v>
      </c>
      <c r="E67" s="255">
        <v>725</v>
      </c>
      <c r="F67" s="347">
        <f t="shared" si="5"/>
        <v>304.39700735294122</v>
      </c>
      <c r="G67" s="347"/>
      <c r="H67" s="255" t="s">
        <v>349</v>
      </c>
      <c r="I67" s="255">
        <v>0.75</v>
      </c>
      <c r="J67" s="255" t="s">
        <v>350</v>
      </c>
      <c r="K67" s="255">
        <v>0.8</v>
      </c>
      <c r="L67" s="256">
        <v>1</v>
      </c>
      <c r="M67" s="256">
        <v>1</v>
      </c>
      <c r="N67" s="256">
        <v>1</v>
      </c>
      <c r="O67" s="388">
        <f>1365/1700</f>
        <v>0.80294117647058827</v>
      </c>
      <c r="P67" s="388">
        <v>1</v>
      </c>
      <c r="Q67" s="255" t="s">
        <v>351</v>
      </c>
      <c r="R67" s="255">
        <v>0.83</v>
      </c>
      <c r="S67" s="255">
        <v>-3</v>
      </c>
      <c r="T67" s="255">
        <v>1.05</v>
      </c>
      <c r="V67" s="389">
        <f>VLOOKUP(B67,'T2 - Unit Rates'!$C$7:$J$55,$V$50,FALSE)/F67</f>
        <v>1.9883572616672502</v>
      </c>
    </row>
    <row r="68" spans="2:22">
      <c r="B68" s="45" t="s">
        <v>231</v>
      </c>
      <c r="C68" s="45" t="s">
        <v>543</v>
      </c>
      <c r="D68" s="255">
        <v>15</v>
      </c>
      <c r="E68" s="255">
        <v>1700</v>
      </c>
      <c r="F68" s="347">
        <f t="shared" si="5"/>
        <v>1083.3834374999999</v>
      </c>
      <c r="G68" s="347"/>
      <c r="H68" s="255" t="s">
        <v>349</v>
      </c>
      <c r="I68" s="255">
        <v>0.75</v>
      </c>
      <c r="J68" s="255" t="s">
        <v>499</v>
      </c>
      <c r="K68" s="255">
        <v>1.2</v>
      </c>
      <c r="L68" s="256">
        <v>1</v>
      </c>
      <c r="M68" s="256">
        <v>1</v>
      </c>
      <c r="N68" s="256">
        <v>1</v>
      </c>
      <c r="O68" s="388">
        <f>1365/1600</f>
        <v>0.85312500000000002</v>
      </c>
      <c r="P68" s="388">
        <v>1</v>
      </c>
      <c r="Q68" s="255" t="s">
        <v>351</v>
      </c>
      <c r="R68" s="255">
        <v>0.83</v>
      </c>
      <c r="S68" s="354">
        <v>0</v>
      </c>
      <c r="T68" s="255">
        <v>1</v>
      </c>
      <c r="V68" s="363">
        <f>VLOOKUP(B68,'T2 - Unit Rates'!$C$7:$J$55,$V$50,FALSE)/F68</f>
        <v>0.55866646936809949</v>
      </c>
    </row>
    <row r="69" spans="2:22">
      <c r="B69" s="45" t="s">
        <v>231</v>
      </c>
      <c r="C69" s="45" t="s">
        <v>544</v>
      </c>
      <c r="D69" s="255">
        <v>15</v>
      </c>
      <c r="E69" s="255">
        <v>1700</v>
      </c>
      <c r="F69" s="347">
        <f t="shared" si="5"/>
        <v>812.53757812499998</v>
      </c>
      <c r="G69" s="347">
        <f>F69*0.3</f>
        <v>243.76127343749999</v>
      </c>
      <c r="H69" s="255" t="s">
        <v>349</v>
      </c>
      <c r="I69" s="255">
        <v>0.75</v>
      </c>
      <c r="J69" s="255" t="s">
        <v>499</v>
      </c>
      <c r="K69" s="255">
        <v>1.2</v>
      </c>
      <c r="L69" s="256">
        <v>1</v>
      </c>
      <c r="M69" s="256">
        <v>1</v>
      </c>
      <c r="N69" s="256">
        <v>1</v>
      </c>
      <c r="O69" s="388">
        <f>1365/1600</f>
        <v>0.85312500000000002</v>
      </c>
      <c r="P69" s="388">
        <v>0.75</v>
      </c>
      <c r="Q69" s="255" t="s">
        <v>351</v>
      </c>
      <c r="R69" s="255">
        <v>0.83</v>
      </c>
      <c r="S69" s="354">
        <v>0</v>
      </c>
      <c r="T69" s="255">
        <v>1</v>
      </c>
      <c r="V69" s="363">
        <f>VLOOKUP(B69,'T2 - Unit Rates'!$C$7:$J$55,$V$50,FALSE)/F69</f>
        <v>0.74488862582413262</v>
      </c>
    </row>
    <row r="70" spans="2:22">
      <c r="B70" s="45" t="s">
        <v>231</v>
      </c>
      <c r="C70" s="45" t="s">
        <v>545</v>
      </c>
      <c r="D70" s="255">
        <v>15</v>
      </c>
      <c r="E70" s="255">
        <v>1700</v>
      </c>
      <c r="F70" s="347">
        <f t="shared" si="5"/>
        <v>280.405125</v>
      </c>
      <c r="G70" s="347"/>
      <c r="H70" s="255" t="s">
        <v>349</v>
      </c>
      <c r="I70" s="255">
        <v>0.75</v>
      </c>
      <c r="J70" s="255" t="s">
        <v>350</v>
      </c>
      <c r="K70" s="255">
        <v>0.8</v>
      </c>
      <c r="L70" s="256">
        <v>1</v>
      </c>
      <c r="M70" s="256">
        <v>1</v>
      </c>
      <c r="N70" s="256">
        <v>1</v>
      </c>
      <c r="O70" s="388">
        <f>1365/1700</f>
        <v>0.80294117647058827</v>
      </c>
      <c r="P70" s="388">
        <v>0.75</v>
      </c>
      <c r="Q70" s="255" t="s">
        <v>351</v>
      </c>
      <c r="R70" s="255">
        <v>0.83</v>
      </c>
      <c r="S70" s="255">
        <v>20</v>
      </c>
      <c r="T70" s="255">
        <v>0.55000000000000004</v>
      </c>
      <c r="V70" s="363">
        <f>VLOOKUP(B70,'T2 - Unit Rates'!$C$7:$J$55,$V$50,FALSE)/F70</f>
        <v>2.1584840861949295</v>
      </c>
    </row>
    <row r="71" spans="2:22">
      <c r="B71" s="253"/>
      <c r="C71" s="253"/>
      <c r="D71" s="253"/>
      <c r="E71" s="253"/>
      <c r="F71" s="253"/>
      <c r="G71" s="253"/>
      <c r="H71" s="253"/>
      <c r="I71" s="253"/>
      <c r="J71" s="253"/>
      <c r="P71" s="253"/>
      <c r="Q71" s="253"/>
      <c r="R71" s="253"/>
      <c r="S71" s="253"/>
    </row>
    <row r="72" spans="2:22">
      <c r="B72" s="94" t="s">
        <v>68</v>
      </c>
      <c r="C72" s="94"/>
      <c r="D72" s="253"/>
      <c r="E72" s="253"/>
      <c r="F72" s="253"/>
      <c r="G72" s="253"/>
      <c r="H72" s="253"/>
      <c r="I72" s="253"/>
      <c r="J72" s="253"/>
      <c r="P72" s="253"/>
      <c r="Q72" s="253"/>
      <c r="R72" s="253"/>
      <c r="S72" s="253"/>
    </row>
    <row r="73" spans="2:22">
      <c r="B73" s="95" t="s">
        <v>355</v>
      </c>
      <c r="C73" s="95"/>
    </row>
    <row r="74" spans="2:22" ht="27.75" customHeight="1">
      <c r="B74" s="756" t="s">
        <v>356</v>
      </c>
      <c r="C74" s="352"/>
      <c r="D74" s="260" t="s">
        <v>360</v>
      </c>
      <c r="E74" s="260" t="s">
        <v>517</v>
      </c>
      <c r="F74" s="260" t="s">
        <v>357</v>
      </c>
      <c r="G74" s="260" t="s">
        <v>358</v>
      </c>
      <c r="H74" s="260" t="s">
        <v>354</v>
      </c>
      <c r="I74" s="261" t="s">
        <v>359</v>
      </c>
      <c r="J74" s="260" t="s">
        <v>556</v>
      </c>
    </row>
    <row r="75" spans="2:22" ht="17.25">
      <c r="B75" s="757"/>
      <c r="C75" s="353"/>
      <c r="D75" s="260" t="s">
        <v>388</v>
      </c>
      <c r="E75" s="260" t="s">
        <v>353</v>
      </c>
      <c r="F75" s="260" t="s">
        <v>353</v>
      </c>
      <c r="G75" s="274" t="s">
        <v>334</v>
      </c>
      <c r="H75" s="260" t="s">
        <v>387</v>
      </c>
      <c r="I75" s="261" t="s">
        <v>386</v>
      </c>
      <c r="J75" s="274" t="s">
        <v>515</v>
      </c>
    </row>
    <row r="76" spans="2:22">
      <c r="B76" s="45" t="s">
        <v>546</v>
      </c>
      <c r="C76" s="45" t="s">
        <v>548</v>
      </c>
      <c r="D76" s="55">
        <v>1.5</v>
      </c>
      <c r="E76" s="255">
        <v>17</v>
      </c>
      <c r="F76" s="255"/>
      <c r="G76" s="255">
        <v>315</v>
      </c>
      <c r="H76" s="273">
        <v>0.8</v>
      </c>
      <c r="I76" s="347">
        <f t="shared" ref="I76:I82" si="6">G76*H76</f>
        <v>252</v>
      </c>
      <c r="J76" s="391" t="e">
        <f t="shared" ref="J76:J82" si="7">VLOOKUP(B76,EquipRates,$V$50,FALSE)/I76</f>
        <v>#N/A</v>
      </c>
      <c r="P76" t="s">
        <v>604</v>
      </c>
      <c r="Q76" t="s">
        <v>379</v>
      </c>
      <c r="R76">
        <v>0.55000000000000004</v>
      </c>
    </row>
    <row r="77" spans="2:22">
      <c r="B77" s="45" t="s">
        <v>546</v>
      </c>
      <c r="C77" s="45" t="s">
        <v>551</v>
      </c>
      <c r="D77" s="55">
        <v>1.1000000000000001</v>
      </c>
      <c r="E77" s="255">
        <v>24</v>
      </c>
      <c r="F77" s="255"/>
      <c r="G77" s="255">
        <v>165</v>
      </c>
      <c r="H77" s="273">
        <v>0.8</v>
      </c>
      <c r="I77" s="347">
        <f t="shared" si="6"/>
        <v>132</v>
      </c>
      <c r="J77" s="391" t="e">
        <f t="shared" si="7"/>
        <v>#N/A</v>
      </c>
      <c r="P77" t="s">
        <v>605</v>
      </c>
      <c r="Q77" t="s">
        <v>379</v>
      </c>
      <c r="R77">
        <v>0.03</v>
      </c>
    </row>
    <row r="78" spans="2:22">
      <c r="B78" s="45" t="s">
        <v>554</v>
      </c>
      <c r="C78" s="45" t="s">
        <v>549</v>
      </c>
      <c r="D78" s="55">
        <v>1.9</v>
      </c>
      <c r="E78" s="255">
        <v>20</v>
      </c>
      <c r="F78" s="255"/>
      <c r="G78" s="255">
        <v>342</v>
      </c>
      <c r="H78" s="273">
        <v>0.8</v>
      </c>
      <c r="I78" s="347">
        <f t="shared" si="6"/>
        <v>273.60000000000002</v>
      </c>
      <c r="J78" s="391">
        <f t="shared" si="7"/>
        <v>1.096673976608187</v>
      </c>
      <c r="P78" t="s">
        <v>606</v>
      </c>
      <c r="Q78" t="s">
        <v>379</v>
      </c>
      <c r="R78">
        <v>0.02</v>
      </c>
    </row>
    <row r="79" spans="2:22">
      <c r="B79" s="45" t="s">
        <v>554</v>
      </c>
      <c r="C79" s="45" t="s">
        <v>552</v>
      </c>
      <c r="D79" s="55">
        <v>1.3</v>
      </c>
      <c r="E79" s="255">
        <v>24</v>
      </c>
      <c r="F79" s="255"/>
      <c r="G79" s="255">
        <v>195</v>
      </c>
      <c r="H79" s="273">
        <v>0.8</v>
      </c>
      <c r="I79" s="347">
        <f t="shared" si="6"/>
        <v>156</v>
      </c>
      <c r="J79" s="391">
        <f t="shared" si="7"/>
        <v>1.9233974358974359</v>
      </c>
      <c r="P79" t="s">
        <v>607</v>
      </c>
      <c r="Q79" t="s">
        <v>379</v>
      </c>
      <c r="R79">
        <v>-0.04</v>
      </c>
    </row>
    <row r="80" spans="2:22">
      <c r="B80" s="45" t="s">
        <v>547</v>
      </c>
      <c r="C80" s="45" t="s">
        <v>550</v>
      </c>
      <c r="D80" s="55">
        <v>2.9</v>
      </c>
      <c r="E80" s="255">
        <v>24</v>
      </c>
      <c r="F80" s="255"/>
      <c r="G80" s="255">
        <v>435</v>
      </c>
      <c r="H80" s="273">
        <v>0.8</v>
      </c>
      <c r="I80" s="347">
        <f t="shared" si="6"/>
        <v>348</v>
      </c>
      <c r="J80" s="391">
        <f t="shared" si="7"/>
        <v>1.0912356321839081</v>
      </c>
      <c r="P80" s="403" t="s">
        <v>608</v>
      </c>
      <c r="Q80" s="403" t="s">
        <v>379</v>
      </c>
      <c r="R80" s="403">
        <v>0.04</v>
      </c>
    </row>
    <row r="81" spans="2:18">
      <c r="B81" s="45" t="s">
        <v>547</v>
      </c>
      <c r="C81" s="45" t="s">
        <v>569</v>
      </c>
      <c r="D81" s="55">
        <v>2.9</v>
      </c>
      <c r="E81" s="255">
        <v>24</v>
      </c>
      <c r="F81" s="255"/>
      <c r="G81" s="255">
        <v>345</v>
      </c>
      <c r="H81" s="273">
        <v>0.8</v>
      </c>
      <c r="I81" s="347">
        <f t="shared" si="6"/>
        <v>276</v>
      </c>
      <c r="J81" s="391">
        <f t="shared" si="7"/>
        <v>1.3759057971014492</v>
      </c>
      <c r="P81" t="s">
        <v>113</v>
      </c>
      <c r="Q81" t="s">
        <v>379</v>
      </c>
      <c r="R81" s="397">
        <f>SUM(R76:R80)</f>
        <v>0.60000000000000009</v>
      </c>
    </row>
    <row r="82" spans="2:18">
      <c r="B82" s="45" t="s">
        <v>547</v>
      </c>
      <c r="C82" s="45" t="s">
        <v>553</v>
      </c>
      <c r="D82" s="55">
        <v>2.5</v>
      </c>
      <c r="E82" s="255">
        <v>30</v>
      </c>
      <c r="F82" s="255"/>
      <c r="G82" s="255">
        <v>300</v>
      </c>
      <c r="H82" s="273">
        <v>0.8</v>
      </c>
      <c r="I82" s="347">
        <f t="shared" si="6"/>
        <v>240</v>
      </c>
      <c r="J82" s="391">
        <f t="shared" si="7"/>
        <v>1.5822916666666667</v>
      </c>
      <c r="P82"/>
      <c r="Q82"/>
      <c r="R82"/>
    </row>
    <row r="83" spans="2:18">
      <c r="B83" s="45"/>
      <c r="C83" s="45"/>
      <c r="D83" s="55"/>
      <c r="E83" s="255"/>
      <c r="F83" s="255"/>
      <c r="G83" s="255"/>
      <c r="H83" s="255"/>
      <c r="I83" s="262"/>
      <c r="J83" s="390"/>
      <c r="P83" t="s">
        <v>609</v>
      </c>
      <c r="Q83" t="s">
        <v>379</v>
      </c>
      <c r="R83" s="397">
        <f>50/60</f>
        <v>0.83333333333333337</v>
      </c>
    </row>
    <row r="84" spans="2:18">
      <c r="P84" t="s">
        <v>610</v>
      </c>
      <c r="Q84" t="s">
        <v>379</v>
      </c>
      <c r="R84">
        <f>R81/R83</f>
        <v>0.72000000000000008</v>
      </c>
    </row>
    <row r="85" spans="2:18">
      <c r="B85" s="252" t="s">
        <v>571</v>
      </c>
      <c r="Q85"/>
      <c r="R85"/>
    </row>
    <row r="86" spans="2:18">
      <c r="B86" s="756" t="s">
        <v>356</v>
      </c>
      <c r="C86" s="352"/>
      <c r="D86" s="260" t="s">
        <v>578</v>
      </c>
      <c r="E86" s="260" t="s">
        <v>574</v>
      </c>
      <c r="F86" s="260" t="s">
        <v>575</v>
      </c>
      <c r="G86" s="260" t="s">
        <v>576</v>
      </c>
      <c r="H86" s="260" t="s">
        <v>577</v>
      </c>
      <c r="I86" s="260" t="s">
        <v>579</v>
      </c>
      <c r="J86" s="260" t="s">
        <v>556</v>
      </c>
      <c r="P86" t="s">
        <v>611</v>
      </c>
      <c r="Q86" s="405" t="s">
        <v>612</v>
      </c>
      <c r="R86" s="43">
        <f>60/R84</f>
        <v>83.333333333333329</v>
      </c>
    </row>
    <row r="87" spans="2:18" ht="17.25">
      <c r="B87" s="757"/>
      <c r="C87" s="353"/>
      <c r="D87" s="274" t="s">
        <v>334</v>
      </c>
      <c r="E87" s="396" t="s">
        <v>387</v>
      </c>
      <c r="F87" s="260" t="s">
        <v>348</v>
      </c>
      <c r="G87" s="260" t="s">
        <v>348</v>
      </c>
      <c r="H87" s="260" t="s">
        <v>348</v>
      </c>
      <c r="I87" s="274" t="s">
        <v>334</v>
      </c>
      <c r="J87" s="274" t="s">
        <v>515</v>
      </c>
      <c r="P87"/>
      <c r="Q87"/>
      <c r="R87"/>
    </row>
    <row r="88" spans="2:18" ht="17.25">
      <c r="B88" s="45" t="s">
        <v>572</v>
      </c>
      <c r="C88" s="252" t="s">
        <v>573</v>
      </c>
      <c r="D88" s="28">
        <v>299</v>
      </c>
      <c r="E88" s="421">
        <v>0.92</v>
      </c>
      <c r="F88" s="422">
        <f>4/6.4</f>
        <v>0.625</v>
      </c>
      <c r="G88" s="422">
        <f>30/15.2</f>
        <v>1.9736842105263159</v>
      </c>
      <c r="H88" s="422">
        <f>4/6</f>
        <v>0.66666666666666663</v>
      </c>
      <c r="I88" s="423">
        <f>D88*E88*F88*G88*H88</f>
        <v>226.21710526315786</v>
      </c>
      <c r="J88" s="391">
        <f>VLOOKUP(B88,'T2 - Unit Rates'!C7:J55,$V$50,FALSE)/I88</f>
        <v>0.75988948669477985</v>
      </c>
      <c r="P88" t="s">
        <v>613</v>
      </c>
      <c r="Q88" t="s">
        <v>388</v>
      </c>
      <c r="R88" s="299">
        <v>4</v>
      </c>
    </row>
    <row r="89" spans="2:18">
      <c r="Q89"/>
      <c r="R89"/>
    </row>
    <row r="90" spans="2:18">
      <c r="P90" t="s">
        <v>614</v>
      </c>
      <c r="Q90" t="s">
        <v>615</v>
      </c>
      <c r="R90">
        <v>980</v>
      </c>
    </row>
    <row r="91" spans="2:18" ht="30" customHeight="1">
      <c r="B91" s="258"/>
      <c r="C91" s="258"/>
      <c r="D91" s="258"/>
      <c r="E91" s="260" t="s">
        <v>605</v>
      </c>
      <c r="F91" s="261" t="s">
        <v>617</v>
      </c>
      <c r="G91" s="261" t="s">
        <v>618</v>
      </c>
      <c r="H91" s="406" t="s">
        <v>619</v>
      </c>
    </row>
    <row r="92" spans="2:18" s="412" customFormat="1" ht="45">
      <c r="B92" s="756" t="s">
        <v>557</v>
      </c>
      <c r="C92" s="408" t="s">
        <v>516</v>
      </c>
      <c r="D92" s="409" t="s">
        <v>616</v>
      </c>
      <c r="E92" s="409" t="s">
        <v>620</v>
      </c>
      <c r="F92" s="409" t="s">
        <v>621</v>
      </c>
      <c r="G92" s="410" t="s">
        <v>622</v>
      </c>
      <c r="H92" s="408" t="s">
        <v>623</v>
      </c>
      <c r="I92" s="408" t="s">
        <v>625</v>
      </c>
      <c r="J92" s="408" t="s">
        <v>354</v>
      </c>
      <c r="K92" s="408" t="s">
        <v>624</v>
      </c>
      <c r="L92" s="411" t="s">
        <v>628</v>
      </c>
      <c r="M92" s="411" t="s">
        <v>627</v>
      </c>
      <c r="N92" s="408" t="s">
        <v>626</v>
      </c>
      <c r="O92" s="411" t="s">
        <v>242</v>
      </c>
    </row>
    <row r="93" spans="2:18" ht="15" customHeight="1">
      <c r="B93" s="757"/>
      <c r="C93" s="353"/>
      <c r="D93" s="260" t="s">
        <v>379</v>
      </c>
      <c r="E93" s="260" t="s">
        <v>379</v>
      </c>
      <c r="F93" s="260" t="s">
        <v>379</v>
      </c>
      <c r="G93" s="260" t="s">
        <v>379</v>
      </c>
      <c r="H93" s="260" t="s">
        <v>379</v>
      </c>
      <c r="I93" s="353" t="s">
        <v>379</v>
      </c>
      <c r="J93" s="353"/>
      <c r="K93" s="353" t="s">
        <v>379</v>
      </c>
      <c r="L93" s="353"/>
      <c r="M93" s="353" t="s">
        <v>388</v>
      </c>
      <c r="N93" s="352" t="s">
        <v>626</v>
      </c>
      <c r="O93" s="353" t="s">
        <v>334</v>
      </c>
    </row>
    <row r="94" spans="2:18">
      <c r="B94" s="45" t="s">
        <v>632</v>
      </c>
      <c r="C94" s="45" t="s">
        <v>634</v>
      </c>
      <c r="D94" s="255">
        <v>0.55000000000000004</v>
      </c>
      <c r="E94" s="255">
        <v>0.04</v>
      </c>
      <c r="F94" s="407">
        <v>0.01</v>
      </c>
      <c r="G94" s="407">
        <v>-0.02</v>
      </c>
      <c r="H94" s="255">
        <v>0.04</v>
      </c>
      <c r="I94" s="391">
        <f t="shared" ref="I94:I99" si="8">SUM(D94:H94)</f>
        <v>0.62000000000000011</v>
      </c>
      <c r="J94" s="391">
        <f t="shared" ref="J94:J99" si="9">50/60</f>
        <v>0.83333333333333337</v>
      </c>
      <c r="K94" s="255">
        <f t="shared" ref="K94:K99" si="10">I94/J94</f>
        <v>0.74400000000000011</v>
      </c>
      <c r="L94" s="413">
        <f t="shared" ref="L94:L99" si="11">60/K94</f>
        <v>80.645161290322562</v>
      </c>
      <c r="M94" s="256">
        <v>3.4</v>
      </c>
      <c r="N94" s="256">
        <v>0.85</v>
      </c>
      <c r="O94" s="413">
        <f t="shared" ref="O94:O99" si="12">L94*M94*N94</f>
        <v>233.0645161290322</v>
      </c>
    </row>
    <row r="95" spans="2:18">
      <c r="B95" s="45" t="s">
        <v>603</v>
      </c>
      <c r="C95" s="45" t="s">
        <v>635</v>
      </c>
      <c r="D95" s="255">
        <v>0.55000000000000004</v>
      </c>
      <c r="E95" s="255">
        <v>0.04</v>
      </c>
      <c r="F95" s="407">
        <v>0.01</v>
      </c>
      <c r="G95" s="407">
        <v>-0.02</v>
      </c>
      <c r="H95" s="255">
        <v>0.04</v>
      </c>
      <c r="I95" s="391">
        <f t="shared" si="8"/>
        <v>0.62000000000000011</v>
      </c>
      <c r="J95" s="391">
        <f t="shared" si="9"/>
        <v>0.83333333333333337</v>
      </c>
      <c r="K95" s="255">
        <f t="shared" si="10"/>
        <v>0.74400000000000011</v>
      </c>
      <c r="L95" s="413">
        <f t="shared" si="11"/>
        <v>80.645161290322562</v>
      </c>
      <c r="M95" s="256">
        <v>4.4000000000000004</v>
      </c>
      <c r="N95" s="256">
        <v>0.85</v>
      </c>
      <c r="O95" s="413">
        <f t="shared" si="12"/>
        <v>301.61290322580641</v>
      </c>
    </row>
    <row r="96" spans="2:18">
      <c r="B96" s="45" t="s">
        <v>633</v>
      </c>
      <c r="C96" s="45" t="s">
        <v>678</v>
      </c>
      <c r="D96" s="255">
        <v>0.6</v>
      </c>
      <c r="E96" s="255">
        <v>0.02</v>
      </c>
      <c r="F96" s="407">
        <v>0.01</v>
      </c>
      <c r="G96" s="407">
        <v>0</v>
      </c>
      <c r="H96" s="255">
        <v>0.04</v>
      </c>
      <c r="I96" s="391">
        <f t="shared" si="8"/>
        <v>0.67</v>
      </c>
      <c r="J96" s="391">
        <f t="shared" si="9"/>
        <v>0.83333333333333337</v>
      </c>
      <c r="K96" s="255">
        <f t="shared" si="10"/>
        <v>0.80400000000000005</v>
      </c>
      <c r="L96" s="413">
        <f t="shared" si="11"/>
        <v>74.626865671641781</v>
      </c>
      <c r="M96" s="256">
        <v>6.4</v>
      </c>
      <c r="N96" s="256">
        <v>0.9</v>
      </c>
      <c r="O96" s="413">
        <f t="shared" si="12"/>
        <v>429.85074626865668</v>
      </c>
    </row>
    <row r="97" spans="2:22">
      <c r="B97" s="45" t="s">
        <v>633</v>
      </c>
      <c r="C97" s="45" t="s">
        <v>738</v>
      </c>
      <c r="D97" s="255">
        <v>0.6</v>
      </c>
      <c r="E97" s="255">
        <v>0</v>
      </c>
      <c r="F97" s="407">
        <v>0.01</v>
      </c>
      <c r="G97" s="407">
        <v>0</v>
      </c>
      <c r="H97" s="255">
        <v>0.04</v>
      </c>
      <c r="I97" s="391">
        <f t="shared" si="8"/>
        <v>0.65</v>
      </c>
      <c r="J97" s="391">
        <f t="shared" si="9"/>
        <v>0.83333333333333337</v>
      </c>
      <c r="K97" s="255">
        <f t="shared" si="10"/>
        <v>0.78</v>
      </c>
      <c r="L97" s="413">
        <f t="shared" si="11"/>
        <v>76.92307692307692</v>
      </c>
      <c r="M97" s="256">
        <v>6.4</v>
      </c>
      <c r="N97" s="256">
        <v>0.9</v>
      </c>
      <c r="O97" s="413">
        <f t="shared" si="12"/>
        <v>443.07692307692309</v>
      </c>
    </row>
    <row r="98" spans="2:22">
      <c r="B98" s="45" t="s">
        <v>633</v>
      </c>
      <c r="C98" s="45" t="s">
        <v>636</v>
      </c>
      <c r="D98" s="255">
        <v>0.6</v>
      </c>
      <c r="E98" s="255">
        <v>0.04</v>
      </c>
      <c r="F98" s="407">
        <v>0.01</v>
      </c>
      <c r="G98" s="407">
        <v>-0.02</v>
      </c>
      <c r="H98" s="255">
        <v>0.04</v>
      </c>
      <c r="I98" s="391">
        <f t="shared" si="8"/>
        <v>0.67</v>
      </c>
      <c r="J98" s="391">
        <f t="shared" si="9"/>
        <v>0.83333333333333337</v>
      </c>
      <c r="K98" s="255">
        <f t="shared" si="10"/>
        <v>0.80400000000000005</v>
      </c>
      <c r="L98" s="413">
        <f t="shared" si="11"/>
        <v>74.626865671641781</v>
      </c>
      <c r="M98" s="256">
        <v>6.4</v>
      </c>
      <c r="N98" s="256">
        <v>0.85</v>
      </c>
      <c r="O98" s="413">
        <f t="shared" si="12"/>
        <v>405.97014925373128</v>
      </c>
    </row>
    <row r="99" spans="2:22">
      <c r="B99" s="45" t="s">
        <v>733</v>
      </c>
      <c r="C99" s="45" t="s">
        <v>735</v>
      </c>
      <c r="D99" s="255">
        <v>0.65</v>
      </c>
      <c r="E99" s="255">
        <v>0.04</v>
      </c>
      <c r="F99" s="407">
        <v>0.01</v>
      </c>
      <c r="G99" s="407">
        <v>-0.02</v>
      </c>
      <c r="H99" s="255">
        <v>0.04</v>
      </c>
      <c r="I99" s="391">
        <f t="shared" si="8"/>
        <v>0.72000000000000008</v>
      </c>
      <c r="J99" s="391">
        <f t="shared" si="9"/>
        <v>0.83333333333333337</v>
      </c>
      <c r="K99" s="255">
        <f t="shared" si="10"/>
        <v>0.8640000000000001</v>
      </c>
      <c r="L99" s="413">
        <f t="shared" si="11"/>
        <v>69.444444444444443</v>
      </c>
      <c r="M99" s="256">
        <v>10.7</v>
      </c>
      <c r="N99" s="256">
        <v>0.85</v>
      </c>
      <c r="O99" s="413">
        <f t="shared" si="12"/>
        <v>631.59722222222217</v>
      </c>
    </row>
    <row r="100" spans="2:22">
      <c r="B100" s="1"/>
      <c r="C100" s="1"/>
      <c r="D100" s="414"/>
      <c r="E100" s="414"/>
      <c r="F100" s="415"/>
      <c r="G100" s="415"/>
      <c r="H100" s="414"/>
      <c r="I100" s="416"/>
      <c r="J100" s="416"/>
      <c r="K100" s="414"/>
      <c r="L100" s="417"/>
      <c r="M100" s="390"/>
      <c r="N100" s="390"/>
      <c r="O100" s="417"/>
    </row>
    <row r="103" spans="2:22" ht="21">
      <c r="B103" s="758" t="s">
        <v>631</v>
      </c>
      <c r="C103" s="758"/>
      <c r="D103" s="758"/>
      <c r="E103" s="758"/>
      <c r="F103" s="758"/>
      <c r="G103" s="758"/>
      <c r="H103" s="758"/>
      <c r="I103" s="758"/>
      <c r="J103" s="758"/>
      <c r="K103" s="758"/>
      <c r="L103" s="758"/>
      <c r="M103" s="758"/>
      <c r="N103" s="758"/>
      <c r="O103" s="758"/>
      <c r="P103" s="758"/>
      <c r="Q103" s="758"/>
      <c r="R103" s="758"/>
      <c r="S103" s="758"/>
      <c r="T103" s="758"/>
      <c r="U103" s="758"/>
      <c r="V103" s="758"/>
    </row>
    <row r="150" spans="2:22">
      <c r="B150" s="252" t="s">
        <v>332</v>
      </c>
      <c r="K150" s="252" t="s">
        <v>332</v>
      </c>
    </row>
    <row r="152" spans="2:22" ht="21">
      <c r="B152" s="758" t="s">
        <v>629</v>
      </c>
      <c r="C152" s="758"/>
      <c r="D152" s="758"/>
      <c r="E152" s="758"/>
      <c r="F152" s="758"/>
      <c r="G152" s="758"/>
      <c r="H152" s="758"/>
      <c r="I152" s="758"/>
      <c r="J152" s="758"/>
      <c r="K152" s="758"/>
      <c r="L152" s="758"/>
      <c r="M152" s="758"/>
      <c r="N152" s="758"/>
      <c r="O152" s="758"/>
      <c r="P152" s="758"/>
      <c r="Q152" s="758"/>
      <c r="R152" s="758"/>
      <c r="S152" s="758"/>
      <c r="T152" s="758"/>
      <c r="U152" s="758"/>
      <c r="V152" s="758"/>
    </row>
    <row r="197" spans="2:22">
      <c r="B197" s="252" t="s">
        <v>332</v>
      </c>
    </row>
    <row r="202" spans="2:22" ht="21">
      <c r="B202" s="758" t="s">
        <v>630</v>
      </c>
      <c r="C202" s="758"/>
      <c r="D202" s="758"/>
      <c r="E202" s="758"/>
      <c r="F202" s="758"/>
      <c r="G202" s="758"/>
      <c r="H202" s="758"/>
      <c r="I202" s="758"/>
      <c r="J202" s="758"/>
      <c r="K202" s="758"/>
      <c r="L202" s="758"/>
      <c r="M202" s="758"/>
      <c r="N202" s="758"/>
      <c r="O202" s="758"/>
      <c r="P202" s="758"/>
      <c r="Q202" s="758"/>
      <c r="R202" s="758"/>
      <c r="S202" s="758"/>
      <c r="T202" s="758"/>
      <c r="U202" s="758"/>
      <c r="V202" s="758"/>
    </row>
    <row r="269" spans="2:22" ht="21">
      <c r="B269" s="758" t="s">
        <v>951</v>
      </c>
      <c r="C269" s="758"/>
      <c r="D269" s="758"/>
      <c r="E269" s="758"/>
      <c r="F269" s="758"/>
      <c r="G269" s="758"/>
      <c r="H269" s="758"/>
      <c r="I269" s="758"/>
      <c r="J269" s="758"/>
      <c r="K269" s="758"/>
      <c r="L269" s="758"/>
      <c r="M269" s="758"/>
      <c r="N269" s="758"/>
      <c r="O269" s="758"/>
      <c r="P269" s="758"/>
      <c r="Q269" s="758"/>
      <c r="R269" s="758"/>
      <c r="S269" s="758"/>
      <c r="T269" s="758"/>
      <c r="U269" s="758"/>
      <c r="V269" s="758"/>
    </row>
    <row r="271" spans="2:22">
      <c r="E271" s="595"/>
      <c r="F271" s="596" t="s">
        <v>945</v>
      </c>
      <c r="G271" s="595"/>
    </row>
    <row r="272" spans="2:22">
      <c r="C272" s="597" t="s">
        <v>944</v>
      </c>
      <c r="D272" s="595"/>
      <c r="E272" s="595">
        <v>12</v>
      </c>
      <c r="F272" s="595">
        <v>14</v>
      </c>
      <c r="G272" s="595">
        <v>16</v>
      </c>
    </row>
    <row r="273" spans="3:7">
      <c r="C273" s="252" t="s">
        <v>941</v>
      </c>
      <c r="D273" s="252" t="s">
        <v>380</v>
      </c>
      <c r="E273" s="252">
        <v>2</v>
      </c>
      <c r="F273" s="252">
        <v>2</v>
      </c>
      <c r="G273" s="252">
        <v>2</v>
      </c>
    </row>
    <row r="274" spans="3:7">
      <c r="C274" s="252" t="s">
        <v>942</v>
      </c>
      <c r="D274" s="252" t="s">
        <v>361</v>
      </c>
      <c r="E274" s="252">
        <v>3.17</v>
      </c>
      <c r="F274" s="252">
        <v>3.7</v>
      </c>
      <c r="G274" s="252">
        <v>4.22</v>
      </c>
    </row>
    <row r="275" spans="3:7">
      <c r="C275" s="252" t="s">
        <v>943</v>
      </c>
      <c r="D275" s="252" t="s">
        <v>361</v>
      </c>
      <c r="E275" s="598">
        <f>E274/2</f>
        <v>1.585</v>
      </c>
      <c r="F275" s="598">
        <f t="shared" ref="F275:G275" si="13">F274/2</f>
        <v>1.85</v>
      </c>
      <c r="G275" s="598">
        <f t="shared" si="13"/>
        <v>2.11</v>
      </c>
    </row>
    <row r="276" spans="3:7">
      <c r="C276" s="595" t="s">
        <v>609</v>
      </c>
      <c r="D276" s="595" t="s">
        <v>387</v>
      </c>
      <c r="E276" s="595">
        <v>0.4</v>
      </c>
      <c r="F276" s="595">
        <v>0.4</v>
      </c>
      <c r="G276" s="595">
        <v>0.4</v>
      </c>
    </row>
    <row r="277" spans="3:7" ht="17.25">
      <c r="C277" s="252" t="s">
        <v>242</v>
      </c>
      <c r="D277" s="253" t="s">
        <v>947</v>
      </c>
      <c r="E277" s="599">
        <f>E273*(E274-E275)*1000*E276</f>
        <v>1268</v>
      </c>
      <c r="F277" s="599">
        <f t="shared" ref="F277:G277" si="14">F273*(F274-F275)*1000*F276</f>
        <v>1480</v>
      </c>
      <c r="G277" s="599">
        <f t="shared" si="14"/>
        <v>1688</v>
      </c>
    </row>
    <row r="280" spans="3:7">
      <c r="E280" s="595"/>
      <c r="F280" s="596" t="s">
        <v>945</v>
      </c>
      <c r="G280" s="595"/>
    </row>
    <row r="281" spans="3:7">
      <c r="C281" s="597" t="s">
        <v>946</v>
      </c>
      <c r="D281" s="595"/>
      <c r="E281" s="595">
        <v>12</v>
      </c>
      <c r="F281" s="595">
        <v>14</v>
      </c>
      <c r="G281" s="595">
        <v>16</v>
      </c>
    </row>
    <row r="282" spans="3:7">
      <c r="C282" s="252" t="s">
        <v>941</v>
      </c>
      <c r="D282" s="252" t="s">
        <v>380</v>
      </c>
      <c r="E282" s="252">
        <v>5</v>
      </c>
      <c r="F282" s="252">
        <v>5</v>
      </c>
      <c r="G282" s="252">
        <v>5</v>
      </c>
    </row>
    <row r="283" spans="3:7">
      <c r="C283" s="252" t="s">
        <v>942</v>
      </c>
      <c r="D283" s="252" t="s">
        <v>361</v>
      </c>
      <c r="E283" s="252">
        <v>3.17</v>
      </c>
      <c r="F283" s="252">
        <v>3.7</v>
      </c>
      <c r="G283" s="252">
        <v>4.22</v>
      </c>
    </row>
    <row r="284" spans="3:7">
      <c r="C284" s="252" t="s">
        <v>943</v>
      </c>
      <c r="D284" s="252" t="s">
        <v>361</v>
      </c>
      <c r="E284" s="598">
        <f>E283/4</f>
        <v>0.79249999999999998</v>
      </c>
      <c r="F284" s="598">
        <f t="shared" ref="F284:G284" si="15">F283/4</f>
        <v>0.92500000000000004</v>
      </c>
      <c r="G284" s="598">
        <f t="shared" si="15"/>
        <v>1.0549999999999999</v>
      </c>
    </row>
    <row r="285" spans="3:7">
      <c r="C285" s="595" t="s">
        <v>609</v>
      </c>
      <c r="D285" s="595" t="s">
        <v>387</v>
      </c>
      <c r="E285" s="595">
        <v>0.7</v>
      </c>
      <c r="F285" s="595">
        <v>0.7</v>
      </c>
      <c r="G285" s="595">
        <v>0.7</v>
      </c>
    </row>
    <row r="286" spans="3:7" ht="17.25">
      <c r="C286" s="252" t="s">
        <v>242</v>
      </c>
      <c r="D286" s="253" t="s">
        <v>947</v>
      </c>
      <c r="E286" s="599">
        <f>E282*(E283-E284)*1000*E285</f>
        <v>8321.25</v>
      </c>
      <c r="F286" s="599">
        <f t="shared" ref="F286" si="16">F282*(F283-F284)*1000*F285</f>
        <v>9712.5</v>
      </c>
      <c r="G286" s="599">
        <f t="shared" ref="G286" si="17">G282*(G283-G284)*1000*G285</f>
        <v>11077.5</v>
      </c>
    </row>
    <row r="289" spans="3:7">
      <c r="E289" s="595"/>
      <c r="F289" s="596" t="s">
        <v>945</v>
      </c>
      <c r="G289" s="595"/>
    </row>
    <row r="290" spans="3:7">
      <c r="C290" s="597" t="s">
        <v>948</v>
      </c>
      <c r="D290" s="595"/>
      <c r="E290" s="595">
        <v>12</v>
      </c>
      <c r="F290" s="595">
        <v>14</v>
      </c>
      <c r="G290" s="595">
        <v>16</v>
      </c>
    </row>
    <row r="291" spans="3:7">
      <c r="C291" s="252" t="s">
        <v>941</v>
      </c>
      <c r="D291" s="252" t="s">
        <v>380</v>
      </c>
      <c r="E291" s="252">
        <v>2.5</v>
      </c>
      <c r="F291" s="252">
        <v>2.5</v>
      </c>
      <c r="G291" s="252">
        <v>2.5</v>
      </c>
    </row>
    <row r="292" spans="3:7">
      <c r="C292" s="252" t="s">
        <v>949</v>
      </c>
      <c r="D292" s="252" t="s">
        <v>361</v>
      </c>
      <c r="E292" s="252">
        <v>2.2999999999999998</v>
      </c>
      <c r="F292" s="252">
        <v>2.2999999999999998</v>
      </c>
      <c r="G292" s="252">
        <v>2.2999999999999998</v>
      </c>
    </row>
    <row r="293" spans="3:7">
      <c r="C293" s="252" t="s">
        <v>943</v>
      </c>
      <c r="D293" s="252" t="s">
        <v>361</v>
      </c>
      <c r="E293" s="598">
        <v>0</v>
      </c>
      <c r="F293" s="598">
        <v>0</v>
      </c>
      <c r="G293" s="598">
        <v>0</v>
      </c>
    </row>
    <row r="294" spans="3:7">
      <c r="C294" s="595" t="s">
        <v>609</v>
      </c>
      <c r="D294" s="595" t="s">
        <v>387</v>
      </c>
      <c r="E294" s="595">
        <v>0.5</v>
      </c>
      <c r="F294" s="595">
        <v>0.5</v>
      </c>
      <c r="G294" s="595">
        <v>0.5</v>
      </c>
    </row>
    <row r="295" spans="3:7" ht="17.25">
      <c r="C295" s="252" t="s">
        <v>242</v>
      </c>
      <c r="D295" s="253" t="s">
        <v>947</v>
      </c>
      <c r="E295" s="599">
        <f>E291*(E292-E293)*1000*E294</f>
        <v>2875</v>
      </c>
      <c r="F295" s="599">
        <f t="shared" ref="F295" si="18">F291*(F292-F293)*1000*F294</f>
        <v>2875</v>
      </c>
      <c r="G295" s="599">
        <f t="shared" ref="G295" si="19">G291*(G292-G293)*1000*G294</f>
        <v>2875</v>
      </c>
    </row>
    <row r="296" spans="3:7">
      <c r="C296" s="600" t="s">
        <v>950</v>
      </c>
      <c r="D296" s="252">
        <v>6</v>
      </c>
      <c r="E296" s="363">
        <f>$E$295/$D296/1000</f>
        <v>0.47916666666666669</v>
      </c>
      <c r="F296" s="363">
        <f t="shared" ref="F296:G308" si="20">$E$295/$D296/1000</f>
        <v>0.47916666666666669</v>
      </c>
      <c r="G296" s="363">
        <f t="shared" si="20"/>
        <v>0.47916666666666669</v>
      </c>
    </row>
    <row r="297" spans="3:7">
      <c r="C297" s="600" t="s">
        <v>950</v>
      </c>
      <c r="D297" s="252">
        <v>8</v>
      </c>
      <c r="E297" s="363">
        <f t="shared" ref="E297:E308" si="21">$E$295/$D297/1000</f>
        <v>0.359375</v>
      </c>
      <c r="F297" s="363">
        <f t="shared" si="20"/>
        <v>0.359375</v>
      </c>
      <c r="G297" s="363">
        <f t="shared" si="20"/>
        <v>0.359375</v>
      </c>
    </row>
    <row r="298" spans="3:7">
      <c r="C298" s="600" t="s">
        <v>950</v>
      </c>
      <c r="D298" s="252">
        <v>10</v>
      </c>
      <c r="E298" s="363">
        <f t="shared" si="21"/>
        <v>0.28749999999999998</v>
      </c>
      <c r="F298" s="363">
        <f t="shared" si="20"/>
        <v>0.28749999999999998</v>
      </c>
      <c r="G298" s="363">
        <f t="shared" si="20"/>
        <v>0.28749999999999998</v>
      </c>
    </row>
    <row r="299" spans="3:7">
      <c r="C299" s="600" t="s">
        <v>950</v>
      </c>
      <c r="D299" s="252">
        <v>12</v>
      </c>
      <c r="E299" s="363">
        <f t="shared" si="21"/>
        <v>0.23958333333333334</v>
      </c>
      <c r="F299" s="363">
        <f t="shared" si="20"/>
        <v>0.23958333333333334</v>
      </c>
      <c r="G299" s="363">
        <f t="shared" si="20"/>
        <v>0.23958333333333334</v>
      </c>
    </row>
    <row r="300" spans="3:7">
      <c r="C300" s="600" t="s">
        <v>950</v>
      </c>
      <c r="D300" s="252">
        <v>14</v>
      </c>
      <c r="E300" s="363">
        <f t="shared" si="21"/>
        <v>0.20535714285714285</v>
      </c>
      <c r="F300" s="363">
        <f t="shared" si="20"/>
        <v>0.20535714285714285</v>
      </c>
      <c r="G300" s="363">
        <f t="shared" si="20"/>
        <v>0.20535714285714285</v>
      </c>
    </row>
    <row r="301" spans="3:7">
      <c r="C301" s="600" t="s">
        <v>950</v>
      </c>
      <c r="D301" s="252">
        <v>16</v>
      </c>
      <c r="E301" s="363">
        <f t="shared" si="21"/>
        <v>0.1796875</v>
      </c>
      <c r="F301" s="363">
        <f t="shared" si="20"/>
        <v>0.1796875</v>
      </c>
      <c r="G301" s="363">
        <f t="shared" si="20"/>
        <v>0.1796875</v>
      </c>
    </row>
    <row r="302" spans="3:7">
      <c r="C302" s="600" t="s">
        <v>950</v>
      </c>
      <c r="D302" s="252">
        <v>18</v>
      </c>
      <c r="E302" s="363">
        <f t="shared" si="21"/>
        <v>0.15972222222222224</v>
      </c>
      <c r="F302" s="363">
        <f t="shared" si="20"/>
        <v>0.15972222222222224</v>
      </c>
      <c r="G302" s="363">
        <f t="shared" si="20"/>
        <v>0.15972222222222224</v>
      </c>
    </row>
    <row r="303" spans="3:7">
      <c r="C303" s="600" t="s">
        <v>950</v>
      </c>
      <c r="D303" s="252">
        <v>20</v>
      </c>
      <c r="E303" s="363">
        <f t="shared" si="21"/>
        <v>0.14374999999999999</v>
      </c>
      <c r="F303" s="363">
        <f t="shared" si="20"/>
        <v>0.14374999999999999</v>
      </c>
      <c r="G303" s="363">
        <f t="shared" si="20"/>
        <v>0.14374999999999999</v>
      </c>
    </row>
    <row r="304" spans="3:7">
      <c r="C304" s="600" t="s">
        <v>950</v>
      </c>
      <c r="D304" s="252">
        <v>22</v>
      </c>
      <c r="E304" s="363">
        <f t="shared" si="21"/>
        <v>0.13068181818181818</v>
      </c>
      <c r="F304" s="363">
        <f t="shared" si="20"/>
        <v>0.13068181818181818</v>
      </c>
      <c r="G304" s="363">
        <f t="shared" si="20"/>
        <v>0.13068181818181818</v>
      </c>
    </row>
    <row r="305" spans="3:7">
      <c r="C305" s="600" t="s">
        <v>950</v>
      </c>
      <c r="D305" s="252">
        <v>24</v>
      </c>
      <c r="E305" s="363">
        <f t="shared" si="21"/>
        <v>0.11979166666666667</v>
      </c>
      <c r="F305" s="363">
        <f t="shared" si="20"/>
        <v>0.11979166666666667</v>
      </c>
      <c r="G305" s="363">
        <f t="shared" si="20"/>
        <v>0.11979166666666667</v>
      </c>
    </row>
    <row r="306" spans="3:7">
      <c r="C306" s="600" t="s">
        <v>950</v>
      </c>
      <c r="D306" s="252">
        <v>26</v>
      </c>
      <c r="E306" s="363">
        <f t="shared" si="21"/>
        <v>0.11057692307692309</v>
      </c>
      <c r="F306" s="363">
        <f t="shared" si="20"/>
        <v>0.11057692307692309</v>
      </c>
      <c r="G306" s="363">
        <f t="shared" si="20"/>
        <v>0.11057692307692309</v>
      </c>
    </row>
    <row r="307" spans="3:7">
      <c r="C307" s="600" t="s">
        <v>950</v>
      </c>
      <c r="D307" s="252">
        <v>28</v>
      </c>
      <c r="E307" s="363">
        <f t="shared" si="21"/>
        <v>0.10267857142857142</v>
      </c>
      <c r="F307" s="363">
        <f t="shared" si="20"/>
        <v>0.10267857142857142</v>
      </c>
      <c r="G307" s="363">
        <f t="shared" si="20"/>
        <v>0.10267857142857142</v>
      </c>
    </row>
    <row r="308" spans="3:7">
      <c r="C308" s="600" t="s">
        <v>950</v>
      </c>
      <c r="D308" s="252">
        <v>30</v>
      </c>
      <c r="E308" s="363">
        <f t="shared" si="21"/>
        <v>9.5833333333333326E-2</v>
      </c>
      <c r="F308" s="363">
        <f t="shared" si="20"/>
        <v>9.5833333333333326E-2</v>
      </c>
      <c r="G308" s="363">
        <f t="shared" si="20"/>
        <v>9.5833333333333326E-2</v>
      </c>
    </row>
  </sheetData>
  <autoFilter ref="B50:S67" xr:uid="{E4736841-1A87-4CF4-9269-95903B21CB7D}">
    <filterColumn colId="5" showButton="0"/>
    <filterColumn colId="7" showButton="0"/>
    <filterColumn colId="14" showButton="0"/>
    <filterColumn colId="16" showButton="0"/>
  </autoFilter>
  <mergeCells count="24">
    <mergeCell ref="H49:T49"/>
    <mergeCell ref="H50:I50"/>
    <mergeCell ref="J50:K50"/>
    <mergeCell ref="Q50:R50"/>
    <mergeCell ref="S50:T50"/>
    <mergeCell ref="M50:M52"/>
    <mergeCell ref="N50:N52"/>
    <mergeCell ref="Q51:Q52"/>
    <mergeCell ref="R51:R52"/>
    <mergeCell ref="S51:S52"/>
    <mergeCell ref="T51:T52"/>
    <mergeCell ref="K51:K52"/>
    <mergeCell ref="L50:L52"/>
    <mergeCell ref="B74:B75"/>
    <mergeCell ref="B51:B52"/>
    <mergeCell ref="B269:V269"/>
    <mergeCell ref="B103:V103"/>
    <mergeCell ref="B152:V152"/>
    <mergeCell ref="B202:V202"/>
    <mergeCell ref="B92:B93"/>
    <mergeCell ref="H51:H52"/>
    <mergeCell ref="I51:I52"/>
    <mergeCell ref="J51:J52"/>
    <mergeCell ref="B86:B87"/>
  </mergeCells>
  <pageMargins left="0.7" right="0.7" top="0.75" bottom="0.75" header="0.3" footer="0.3"/>
  <pageSetup orientation="portrait" r:id="rId1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B0F0"/>
  </sheetPr>
  <dimension ref="B1:AB65"/>
  <sheetViews>
    <sheetView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6" sqref="C6"/>
    </sheetView>
  </sheetViews>
  <sheetFormatPr defaultColWidth="9.140625" defaultRowHeight="12.75" outlineLevelCol="1"/>
  <cols>
    <col min="1" max="1" width="4.140625" style="235" customWidth="1"/>
    <col min="2" max="2" width="53.42578125" style="235" bestFit="1" customWidth="1"/>
    <col min="3" max="3" width="24.140625" style="235" bestFit="1" customWidth="1"/>
    <col min="4" max="4" width="19" style="235" customWidth="1"/>
    <col min="5" max="5" width="16.140625" style="235" customWidth="1"/>
    <col min="6" max="6" width="21.7109375" style="235" customWidth="1" outlineLevel="1"/>
    <col min="7" max="7" width="22.140625" style="235" customWidth="1" outlineLevel="1"/>
    <col min="8" max="8" width="7.140625" style="235" bestFit="1" customWidth="1" outlineLevel="1"/>
    <col min="9" max="9" width="7.140625" style="235" customWidth="1" outlineLevel="1"/>
    <col min="10" max="10" width="6.42578125" style="235" bestFit="1" customWidth="1" outlineLevel="1"/>
    <col min="11" max="11" width="8.85546875" style="235" bestFit="1" customWidth="1" outlineLevel="1"/>
    <col min="12" max="12" width="6.7109375" style="235" bestFit="1" customWidth="1" outlineLevel="1"/>
    <col min="13" max="13" width="9.7109375" style="235" bestFit="1" customWidth="1" outlineLevel="1"/>
    <col min="14" max="14" width="8" style="235" bestFit="1" customWidth="1" outlineLevel="1"/>
    <col min="15" max="15" width="8.5703125" style="235" bestFit="1" customWidth="1" outlineLevel="1"/>
    <col min="16" max="16" width="8.28515625" style="235" bestFit="1" customWidth="1" outlineLevel="1"/>
    <col min="17" max="17" width="11.7109375" style="235" bestFit="1" customWidth="1" outlineLevel="1"/>
    <col min="18" max="18" width="9.140625" style="235" outlineLevel="1"/>
    <col min="19" max="23" width="10.5703125" style="235" bestFit="1" customWidth="1" outlineLevel="1"/>
    <col min="24" max="24" width="9.140625" style="235" outlineLevel="1"/>
    <col min="25" max="16384" width="9.140625" style="235"/>
  </cols>
  <sheetData>
    <row r="1" spans="2:28">
      <c r="B1" s="40" t="s">
        <v>69</v>
      </c>
      <c r="C1" s="40"/>
      <c r="D1" s="40"/>
    </row>
    <row r="2" spans="2:28">
      <c r="B2" s="41" t="s">
        <v>251</v>
      </c>
      <c r="C2" s="41"/>
      <c r="D2" s="41"/>
      <c r="W2" s="235">
        <f>Lists!$B$3</f>
        <v>5</v>
      </c>
    </row>
    <row r="3" spans="2:28">
      <c r="B3" s="1"/>
      <c r="C3" s="1"/>
      <c r="D3" s="1"/>
    </row>
    <row r="4" spans="2:28" ht="51">
      <c r="B4" s="269" t="s">
        <v>363</v>
      </c>
      <c r="C4" s="269" t="s">
        <v>364</v>
      </c>
      <c r="D4" s="269" t="s">
        <v>365</v>
      </c>
      <c r="E4" s="269" t="s">
        <v>557</v>
      </c>
      <c r="F4" s="269" t="s">
        <v>558</v>
      </c>
      <c r="G4" s="269" t="s">
        <v>588</v>
      </c>
      <c r="H4" s="269" t="s">
        <v>366</v>
      </c>
      <c r="I4" s="269" t="s">
        <v>561</v>
      </c>
      <c r="J4" s="269" t="s">
        <v>367</v>
      </c>
      <c r="K4" s="269" t="s">
        <v>368</v>
      </c>
      <c r="L4" s="269" t="s">
        <v>369</v>
      </c>
      <c r="M4" s="269" t="s">
        <v>370</v>
      </c>
      <c r="N4" s="269" t="s">
        <v>371</v>
      </c>
      <c r="O4" s="269" t="s">
        <v>372</v>
      </c>
      <c r="P4" s="269" t="s">
        <v>373</v>
      </c>
      <c r="Q4" s="269" t="s">
        <v>374</v>
      </c>
      <c r="R4" s="269" t="s">
        <v>375</v>
      </c>
      <c r="S4" s="269" t="s">
        <v>376</v>
      </c>
      <c r="T4" s="270" t="s">
        <v>377</v>
      </c>
      <c r="U4" s="269" t="s">
        <v>562</v>
      </c>
      <c r="V4" s="270" t="s">
        <v>389</v>
      </c>
      <c r="W4" s="270" t="s">
        <v>392</v>
      </c>
      <c r="X4" s="270" t="s">
        <v>393</v>
      </c>
      <c r="Y4" s="270" t="s">
        <v>394</v>
      </c>
      <c r="Z4" s="275" t="s">
        <v>391</v>
      </c>
    </row>
    <row r="5" spans="2:28" ht="15">
      <c r="B5" s="271"/>
      <c r="C5" s="271"/>
      <c r="D5" s="271"/>
      <c r="E5" s="271"/>
      <c r="F5" s="271"/>
      <c r="G5" s="271"/>
      <c r="H5" s="272" t="s">
        <v>378</v>
      </c>
      <c r="I5" s="272"/>
      <c r="J5" s="272" t="s">
        <v>379</v>
      </c>
      <c r="K5" s="272" t="s">
        <v>276</v>
      </c>
      <c r="L5" s="272" t="s">
        <v>380</v>
      </c>
      <c r="M5" s="272" t="s">
        <v>379</v>
      </c>
      <c r="N5" s="272" t="s">
        <v>276</v>
      </c>
      <c r="O5" s="272" t="s">
        <v>379</v>
      </c>
      <c r="P5" s="272" t="s">
        <v>381</v>
      </c>
      <c r="Q5" s="272" t="s">
        <v>382</v>
      </c>
      <c r="R5" s="271" t="s">
        <v>383</v>
      </c>
      <c r="S5" s="271" t="s">
        <v>384</v>
      </c>
      <c r="T5" s="271" t="s">
        <v>385</v>
      </c>
      <c r="U5" s="271"/>
      <c r="V5" s="271" t="s">
        <v>385</v>
      </c>
      <c r="W5" s="271" t="s">
        <v>390</v>
      </c>
      <c r="X5" s="271" t="s">
        <v>390</v>
      </c>
      <c r="Y5" s="271" t="s">
        <v>390</v>
      </c>
      <c r="Z5" s="276" t="s">
        <v>395</v>
      </c>
    </row>
    <row r="6" spans="2:28">
      <c r="B6" s="264" t="s">
        <v>652</v>
      </c>
      <c r="C6" s="265" t="s">
        <v>471</v>
      </c>
      <c r="D6" s="266" t="s">
        <v>731</v>
      </c>
      <c r="E6" s="266" t="str">
        <f>'T2 - Unit Rates'!$C$25</f>
        <v>CAT 345 (45 ton)</v>
      </c>
      <c r="F6" s="45" t="str">
        <f>'T2 - Unit Rates'!$C$33</f>
        <v>90 ton Rigid Haul Truck</v>
      </c>
      <c r="G6" s="45" t="str">
        <f>EquipProd!$C$80</f>
        <v>Cat 345 loose loading</v>
      </c>
      <c r="H6" s="267">
        <f>VLOOKUP(F6,'T2 - Unit Rates'!$C$7:$K$55,9,FALSE)</f>
        <v>64.099999999999994</v>
      </c>
      <c r="I6" s="263">
        <v>0.25</v>
      </c>
      <c r="J6" s="392">
        <f>H6/(VLOOKUP(G6,EquipProd!$C$76:$I$83,7,FALSE)/60)</f>
        <v>11.051724137931034</v>
      </c>
      <c r="K6" s="263">
        <v>1.6</v>
      </c>
      <c r="L6" s="263">
        <v>30</v>
      </c>
      <c r="M6" s="263">
        <v>1</v>
      </c>
      <c r="N6" s="329">
        <f t="shared" ref="N6:N15" si="0">K6</f>
        <v>1.6</v>
      </c>
      <c r="O6" s="328">
        <f t="shared" ref="O6:O15" si="1">I6+J6+(K6*60/L6)+(N6*60/L6)+M6</f>
        <v>18.701724137931034</v>
      </c>
      <c r="P6" s="263">
        <v>50</v>
      </c>
      <c r="Q6" s="263">
        <v>12</v>
      </c>
      <c r="R6" s="330">
        <f t="shared" ref="R6:R15" si="2">60/O6*Q6*P6/60</f>
        <v>32.082603484834515</v>
      </c>
      <c r="S6" s="330">
        <f t="shared" ref="S6:S15" si="3">R6*H6</f>
        <v>2056.4948833778922</v>
      </c>
      <c r="T6" s="330">
        <f t="shared" ref="T6:T15" si="4">S6/Q6</f>
        <v>171.37457361482436</v>
      </c>
      <c r="U6" s="239">
        <f>ROUNDUP(V6/T6,0)</f>
        <v>3</v>
      </c>
      <c r="V6" s="328">
        <f t="shared" ref="V6:V14" si="5">VLOOKUP(G6,Productivity,2,FALSE)</f>
        <v>348</v>
      </c>
      <c r="W6" s="331">
        <f t="shared" ref="W6:W14" si="6">VLOOKUP(F6,EquipRates,$W$2,FALSE)</f>
        <v>500.1</v>
      </c>
      <c r="X6" s="331">
        <f t="shared" ref="X6:X14" si="7">VLOOKUP(E6,EquipRates,$W$2,FALSE)</f>
        <v>379.75</v>
      </c>
      <c r="Y6" s="331">
        <f t="shared" ref="Y6:Y14" si="8">W6*U6+X6</f>
        <v>1880.0500000000002</v>
      </c>
      <c r="Z6" s="277">
        <f t="shared" ref="Z6:Z14" si="9">Y6/V6</f>
        <v>5.4024425287356328</v>
      </c>
      <c r="AA6" s="471"/>
    </row>
    <row r="7" spans="2:28">
      <c r="B7" s="264" t="s">
        <v>651</v>
      </c>
      <c r="C7" s="266" t="s">
        <v>474</v>
      </c>
      <c r="D7" s="266" t="s">
        <v>731</v>
      </c>
      <c r="E7" s="266" t="str">
        <f>'T2 - Unit Rates'!$C$25</f>
        <v>CAT 345 (45 ton)</v>
      </c>
      <c r="F7" s="45" t="str">
        <f>'T2 - Unit Rates'!$C$33</f>
        <v>90 ton Rigid Haul Truck</v>
      </c>
      <c r="G7" s="45" t="str">
        <f>EquipProd!$C$80</f>
        <v>Cat 345 loose loading</v>
      </c>
      <c r="H7" s="267">
        <f>VLOOKUP(F7,'T2 - Unit Rates'!$C$7:$K$55,9,FALSE)</f>
        <v>64.099999999999994</v>
      </c>
      <c r="I7" s="263">
        <v>0.25</v>
      </c>
      <c r="J7" s="392">
        <f>H7/(VLOOKUP(G7,EquipProd!$C$76:$I$83,7,FALSE)/60)</f>
        <v>11.051724137931034</v>
      </c>
      <c r="K7" s="263">
        <v>5.4</v>
      </c>
      <c r="L7" s="263">
        <v>30</v>
      </c>
      <c r="M7" s="263">
        <v>1</v>
      </c>
      <c r="N7" s="329">
        <f t="shared" si="0"/>
        <v>5.4</v>
      </c>
      <c r="O7" s="328">
        <f t="shared" si="1"/>
        <v>33.901724137931041</v>
      </c>
      <c r="P7" s="263">
        <v>50</v>
      </c>
      <c r="Q7" s="263">
        <v>12</v>
      </c>
      <c r="R7" s="330">
        <f t="shared" si="2"/>
        <v>17.698214921426025</v>
      </c>
      <c r="S7" s="330">
        <f t="shared" si="3"/>
        <v>1134.4555764634081</v>
      </c>
      <c r="T7" s="330">
        <f t="shared" si="4"/>
        <v>94.537964705284011</v>
      </c>
      <c r="U7" s="239">
        <f t="shared" ref="U7:U14" si="10">ROUNDUP(V7/T7,0)</f>
        <v>4</v>
      </c>
      <c r="V7" s="328">
        <f t="shared" si="5"/>
        <v>348</v>
      </c>
      <c r="W7" s="331">
        <f t="shared" si="6"/>
        <v>500.1</v>
      </c>
      <c r="X7" s="331">
        <f t="shared" si="7"/>
        <v>379.75</v>
      </c>
      <c r="Y7" s="331">
        <f t="shared" si="8"/>
        <v>2380.15</v>
      </c>
      <c r="Z7" s="277">
        <f t="shared" si="9"/>
        <v>6.8395114942528741</v>
      </c>
      <c r="AA7" s="471"/>
    </row>
    <row r="8" spans="2:28">
      <c r="B8" s="264" t="s">
        <v>641</v>
      </c>
      <c r="C8" s="266" t="s">
        <v>639</v>
      </c>
      <c r="D8" s="266" t="s">
        <v>640</v>
      </c>
      <c r="E8" s="266" t="str">
        <f>'T2 - Unit Rates'!$C$41</f>
        <v>CAT 988</v>
      </c>
      <c r="F8" s="45" t="str">
        <f>'T2 - Unit Rates'!$C$33</f>
        <v>90 ton Rigid Haul Truck</v>
      </c>
      <c r="G8" s="45" t="str">
        <f>EquipProd!$C$97</f>
        <v>Cat 988 Soil/Gravel Loading</v>
      </c>
      <c r="H8" s="267">
        <f>VLOOKUP(F8,'T2 - Unit Rates'!$C$7:$K$55,9,FALSE)</f>
        <v>64.099999999999994</v>
      </c>
      <c r="I8" s="263">
        <v>0.25</v>
      </c>
      <c r="J8" s="392">
        <f>H8/(VLOOKUP(G8,EquipProd!$C$94:$O$101,13,FALSE)/60)</f>
        <v>8.6802083333333329</v>
      </c>
      <c r="K8" s="263">
        <v>3.4</v>
      </c>
      <c r="L8" s="263">
        <v>30</v>
      </c>
      <c r="M8" s="263">
        <v>1</v>
      </c>
      <c r="N8" s="329">
        <f t="shared" si="0"/>
        <v>3.4</v>
      </c>
      <c r="O8" s="328">
        <f t="shared" si="1"/>
        <v>23.530208333333334</v>
      </c>
      <c r="P8" s="263">
        <v>50</v>
      </c>
      <c r="Q8" s="263">
        <v>12</v>
      </c>
      <c r="R8" s="330">
        <f t="shared" si="2"/>
        <v>25.499136747974678</v>
      </c>
      <c r="S8" s="330">
        <f t="shared" si="3"/>
        <v>1634.4946655451768</v>
      </c>
      <c r="T8" s="330">
        <f t="shared" si="4"/>
        <v>136.20788879543139</v>
      </c>
      <c r="U8" s="239">
        <f t="shared" si="10"/>
        <v>4</v>
      </c>
      <c r="V8" s="328">
        <f t="shared" si="5"/>
        <v>443.07692307692309</v>
      </c>
      <c r="W8" s="331">
        <f t="shared" si="6"/>
        <v>500.1</v>
      </c>
      <c r="X8" s="331">
        <f t="shared" si="7"/>
        <v>398.55</v>
      </c>
      <c r="Y8" s="331">
        <f t="shared" si="8"/>
        <v>2398.9500000000003</v>
      </c>
      <c r="Z8" s="277">
        <f t="shared" si="9"/>
        <v>5.4142968750000007</v>
      </c>
      <c r="AA8" s="394"/>
    </row>
    <row r="9" spans="2:28">
      <c r="B9" s="264" t="s">
        <v>642</v>
      </c>
      <c r="C9" s="266" t="s">
        <v>925</v>
      </c>
      <c r="D9" s="266" t="s">
        <v>640</v>
      </c>
      <c r="E9" s="266" t="str">
        <f>'T2 - Unit Rates'!$C$41</f>
        <v>CAT 988</v>
      </c>
      <c r="F9" s="45" t="str">
        <f>'T2 - Unit Rates'!$C$33</f>
        <v>90 ton Rigid Haul Truck</v>
      </c>
      <c r="G9" s="45" t="str">
        <f>EquipProd!$C$97</f>
        <v>Cat 988 Soil/Gravel Loading</v>
      </c>
      <c r="H9" s="267">
        <f>VLOOKUP(F9,'T2 - Unit Rates'!$C$7:$K$55,9,FALSE)</f>
        <v>64.099999999999994</v>
      </c>
      <c r="I9" s="263">
        <v>0.25</v>
      </c>
      <c r="J9" s="392">
        <f>H9/(VLOOKUP(G9,EquipProd!$C$94:$O$101,13,FALSE)/60)</f>
        <v>8.6802083333333329</v>
      </c>
      <c r="K9" s="263">
        <v>0.3</v>
      </c>
      <c r="L9" s="263">
        <v>30</v>
      </c>
      <c r="M9" s="263">
        <v>1</v>
      </c>
      <c r="N9" s="329">
        <f t="shared" si="0"/>
        <v>0.3</v>
      </c>
      <c r="O9" s="328">
        <f t="shared" si="1"/>
        <v>11.130208333333332</v>
      </c>
      <c r="P9" s="263">
        <v>50</v>
      </c>
      <c r="Q9" s="263">
        <v>12</v>
      </c>
      <c r="R9" s="330">
        <f t="shared" si="2"/>
        <v>53.907346747777268</v>
      </c>
      <c r="S9" s="330">
        <f t="shared" si="3"/>
        <v>3455.4609265325225</v>
      </c>
      <c r="T9" s="330">
        <f t="shared" si="4"/>
        <v>287.95507721104354</v>
      </c>
      <c r="U9" s="239">
        <f t="shared" si="10"/>
        <v>2</v>
      </c>
      <c r="V9" s="328">
        <f t="shared" si="5"/>
        <v>443.07692307692309</v>
      </c>
      <c r="W9" s="331">
        <f t="shared" si="6"/>
        <v>500.1</v>
      </c>
      <c r="X9" s="331">
        <f t="shared" si="7"/>
        <v>398.55</v>
      </c>
      <c r="Y9" s="331">
        <f t="shared" si="8"/>
        <v>1398.75</v>
      </c>
      <c r="Z9" s="277">
        <f t="shared" si="9"/>
        <v>3.1569010416666665</v>
      </c>
      <c r="AA9" s="394"/>
    </row>
    <row r="10" spans="2:28">
      <c r="B10" s="264" t="s">
        <v>643</v>
      </c>
      <c r="C10" s="266" t="s">
        <v>639</v>
      </c>
      <c r="D10" s="266" t="s">
        <v>108</v>
      </c>
      <c r="E10" s="266" t="str">
        <f>'T2 - Unit Rates'!$C$41</f>
        <v>CAT 988</v>
      </c>
      <c r="F10" s="45" t="str">
        <f>'T2 - Unit Rates'!$C$33</f>
        <v>90 ton Rigid Haul Truck</v>
      </c>
      <c r="G10" s="45" t="s">
        <v>678</v>
      </c>
      <c r="H10" s="267">
        <f>VLOOKUP(F10,'T2 - Unit Rates'!$C$7:$K$55,9,FALSE)</f>
        <v>64.099999999999994</v>
      </c>
      <c r="I10" s="263">
        <v>0.25</v>
      </c>
      <c r="J10" s="392">
        <f>H10/(VLOOKUP(G10,EquipProd!$C$94:$O$101,13,FALSE)/60)</f>
        <v>8.9472916666666666</v>
      </c>
      <c r="K10" s="263">
        <v>3.9</v>
      </c>
      <c r="L10" s="263">
        <v>30</v>
      </c>
      <c r="M10" s="263">
        <v>1</v>
      </c>
      <c r="N10" s="329">
        <f t="shared" si="0"/>
        <v>3.9</v>
      </c>
      <c r="O10" s="328">
        <f t="shared" si="1"/>
        <v>25.797291666666666</v>
      </c>
      <c r="P10" s="263">
        <v>50</v>
      </c>
      <c r="Q10" s="263">
        <v>12</v>
      </c>
      <c r="R10" s="330">
        <f t="shared" si="2"/>
        <v>23.258255469324133</v>
      </c>
      <c r="S10" s="330">
        <f t="shared" si="3"/>
        <v>1490.8541755836768</v>
      </c>
      <c r="T10" s="330">
        <f t="shared" si="4"/>
        <v>124.2378479653064</v>
      </c>
      <c r="U10" s="239">
        <f t="shared" si="10"/>
        <v>4</v>
      </c>
      <c r="V10" s="328">
        <f t="shared" si="5"/>
        <v>429.85074626865668</v>
      </c>
      <c r="W10" s="331">
        <f t="shared" si="6"/>
        <v>500.1</v>
      </c>
      <c r="X10" s="331">
        <f t="shared" si="7"/>
        <v>398.55</v>
      </c>
      <c r="Y10" s="331">
        <f t="shared" si="8"/>
        <v>2398.9500000000003</v>
      </c>
      <c r="Z10" s="277">
        <f t="shared" si="9"/>
        <v>5.5808906250000012</v>
      </c>
      <c r="AA10" s="394"/>
    </row>
    <row r="11" spans="2:28">
      <c r="B11" s="264" t="s">
        <v>644</v>
      </c>
      <c r="C11" s="266" t="s">
        <v>926</v>
      </c>
      <c r="D11" s="266" t="s">
        <v>108</v>
      </c>
      <c r="E11" s="266" t="str">
        <f>'T2 - Unit Rates'!$C$41</f>
        <v>CAT 988</v>
      </c>
      <c r="F11" s="45" t="str">
        <f>'T2 - Unit Rates'!$C$33</f>
        <v>90 ton Rigid Haul Truck</v>
      </c>
      <c r="G11" s="45" t="str">
        <f>EquipProd!$C$97</f>
        <v>Cat 988 Soil/Gravel Loading</v>
      </c>
      <c r="H11" s="267">
        <f>VLOOKUP(F11,'T2 - Unit Rates'!$C$7:$K$55,9,FALSE)</f>
        <v>64.099999999999994</v>
      </c>
      <c r="I11" s="263">
        <v>0.25</v>
      </c>
      <c r="J11" s="392">
        <f>H11/(VLOOKUP(G11,EquipProd!$C$94:$O$101,13,FALSE)/60)</f>
        <v>8.6802083333333329</v>
      </c>
      <c r="K11" s="263">
        <v>0.3</v>
      </c>
      <c r="L11" s="263">
        <v>30</v>
      </c>
      <c r="M11" s="263">
        <v>1</v>
      </c>
      <c r="N11" s="329">
        <f t="shared" si="0"/>
        <v>0.3</v>
      </c>
      <c r="O11" s="328">
        <f t="shared" si="1"/>
        <v>11.130208333333332</v>
      </c>
      <c r="P11" s="263">
        <v>50</v>
      </c>
      <c r="Q11" s="263">
        <v>12</v>
      </c>
      <c r="R11" s="330">
        <f t="shared" si="2"/>
        <v>53.907346747777268</v>
      </c>
      <c r="S11" s="330">
        <f t="shared" si="3"/>
        <v>3455.4609265325225</v>
      </c>
      <c r="T11" s="330">
        <f t="shared" si="4"/>
        <v>287.95507721104354</v>
      </c>
      <c r="U11" s="239">
        <f t="shared" si="10"/>
        <v>2</v>
      </c>
      <c r="V11" s="328">
        <f t="shared" si="5"/>
        <v>443.07692307692309</v>
      </c>
      <c r="W11" s="331">
        <f t="shared" si="6"/>
        <v>500.1</v>
      </c>
      <c r="X11" s="331">
        <f t="shared" si="7"/>
        <v>398.55</v>
      </c>
      <c r="Y11" s="331">
        <f t="shared" si="8"/>
        <v>1398.75</v>
      </c>
      <c r="Z11" s="277">
        <f t="shared" si="9"/>
        <v>3.1569010416666665</v>
      </c>
      <c r="AA11" s="394"/>
    </row>
    <row r="12" spans="2:28">
      <c r="B12" s="264" t="s">
        <v>646</v>
      </c>
      <c r="C12" s="266" t="s">
        <v>927</v>
      </c>
      <c r="D12" s="266" t="s">
        <v>645</v>
      </c>
      <c r="E12" s="266" t="str">
        <f>'T2 - Unit Rates'!$C$41</f>
        <v>CAT 988</v>
      </c>
      <c r="F12" s="45" t="str">
        <f>'T2 - Unit Rates'!$C$33</f>
        <v>90 ton Rigid Haul Truck</v>
      </c>
      <c r="G12" s="45" t="str">
        <f>EquipProd!$C$97</f>
        <v>Cat 988 Soil/Gravel Loading</v>
      </c>
      <c r="H12" s="267">
        <f>VLOOKUP(F12,'T2 - Unit Rates'!$C$7:$K$55,9,FALSE)</f>
        <v>64.099999999999994</v>
      </c>
      <c r="I12" s="263">
        <v>0.25</v>
      </c>
      <c r="J12" s="392">
        <f>H12/(VLOOKUP(G12,EquipProd!$C$94:$O$101,13,FALSE)/60)</f>
        <v>8.6802083333333329</v>
      </c>
      <c r="K12" s="263">
        <v>0.3</v>
      </c>
      <c r="L12" s="263">
        <v>30</v>
      </c>
      <c r="M12" s="263">
        <v>1</v>
      </c>
      <c r="N12" s="329">
        <f t="shared" si="0"/>
        <v>0.3</v>
      </c>
      <c r="O12" s="328">
        <f t="shared" si="1"/>
        <v>11.130208333333332</v>
      </c>
      <c r="P12" s="263">
        <v>50</v>
      </c>
      <c r="Q12" s="263">
        <v>12</v>
      </c>
      <c r="R12" s="330">
        <f t="shared" si="2"/>
        <v>53.907346747777268</v>
      </c>
      <c r="S12" s="330">
        <f t="shared" si="3"/>
        <v>3455.4609265325225</v>
      </c>
      <c r="T12" s="330">
        <f t="shared" si="4"/>
        <v>287.95507721104354</v>
      </c>
      <c r="U12" s="239">
        <f t="shared" si="10"/>
        <v>2</v>
      </c>
      <c r="V12" s="328">
        <f t="shared" si="5"/>
        <v>443.07692307692309</v>
      </c>
      <c r="W12" s="331">
        <f t="shared" si="6"/>
        <v>500.1</v>
      </c>
      <c r="X12" s="331">
        <f t="shared" si="7"/>
        <v>398.55</v>
      </c>
      <c r="Y12" s="331">
        <f t="shared" si="8"/>
        <v>1398.75</v>
      </c>
      <c r="Z12" s="277">
        <f t="shared" si="9"/>
        <v>3.1569010416666665</v>
      </c>
      <c r="AA12" s="394"/>
    </row>
    <row r="13" spans="2:28">
      <c r="B13" s="264" t="s">
        <v>594</v>
      </c>
      <c r="C13" s="266" t="s">
        <v>928</v>
      </c>
      <c r="D13" s="266" t="s">
        <v>731</v>
      </c>
      <c r="E13" s="266" t="str">
        <f>'T2 - Unit Rates'!$C$41</f>
        <v>CAT 988</v>
      </c>
      <c r="F13" s="45" t="str">
        <f>'T2 - Unit Rates'!$C$33</f>
        <v>90 ton Rigid Haul Truck</v>
      </c>
      <c r="G13" s="45" t="s">
        <v>678</v>
      </c>
      <c r="H13" s="267">
        <f>VLOOKUP(F13,'T2 - Unit Rates'!$C$7:$K$55,9,FALSE)</f>
        <v>64.099999999999994</v>
      </c>
      <c r="I13" s="263">
        <v>0.25</v>
      </c>
      <c r="J13" s="392">
        <f>H13/(VLOOKUP(G13,EquipProd!$C$94:$O$101,13,FALSE)/60)</f>
        <v>8.9472916666666666</v>
      </c>
      <c r="K13" s="263">
        <v>0.7</v>
      </c>
      <c r="L13" s="263">
        <v>30</v>
      </c>
      <c r="M13" s="263">
        <v>1</v>
      </c>
      <c r="N13" s="329">
        <f>K13</f>
        <v>0.7</v>
      </c>
      <c r="O13" s="328">
        <f>I13+J13+(K13*60/L13)+(N13*60/L13)+M13</f>
        <v>12.997291666666667</v>
      </c>
      <c r="P13" s="263">
        <v>50</v>
      </c>
      <c r="Q13" s="263">
        <v>12</v>
      </c>
      <c r="R13" s="330">
        <f>60/O13*Q13*P13/60</f>
        <v>46.163463542084081</v>
      </c>
      <c r="S13" s="330">
        <f>R13*H13</f>
        <v>2959.0780130475891</v>
      </c>
      <c r="T13" s="330">
        <f>S13/Q13</f>
        <v>246.58983442063243</v>
      </c>
      <c r="U13" s="239">
        <f>ROUNDUP(V13/T13,0)</f>
        <v>2</v>
      </c>
      <c r="V13" s="328">
        <f t="shared" si="5"/>
        <v>429.85074626865668</v>
      </c>
      <c r="W13" s="331">
        <f t="shared" si="6"/>
        <v>500.1</v>
      </c>
      <c r="X13" s="331">
        <f t="shared" si="7"/>
        <v>398.55</v>
      </c>
      <c r="Y13" s="331">
        <f>W13*U13+X13</f>
        <v>1398.75</v>
      </c>
      <c r="Z13" s="277">
        <f>Y13/V13</f>
        <v>3.2540364583333337</v>
      </c>
      <c r="AA13" s="471"/>
    </row>
    <row r="14" spans="2:28">
      <c r="B14" s="264" t="s">
        <v>593</v>
      </c>
      <c r="C14" s="266" t="s">
        <v>583</v>
      </c>
      <c r="D14" s="266" t="s">
        <v>731</v>
      </c>
      <c r="E14" s="266" t="str">
        <f>'T2 - Unit Rates'!$C$41</f>
        <v>CAT 988</v>
      </c>
      <c r="F14" s="45" t="str">
        <f>'T2 - Unit Rates'!$C$33</f>
        <v>90 ton Rigid Haul Truck</v>
      </c>
      <c r="G14" s="45" t="str">
        <f>EquipProd!$C$97</f>
        <v>Cat 988 Soil/Gravel Loading</v>
      </c>
      <c r="H14" s="267">
        <f>VLOOKUP(F14,'T2 - Unit Rates'!$C$7:$K$55,9,FALSE)</f>
        <v>64.099999999999994</v>
      </c>
      <c r="I14" s="263">
        <v>0.25</v>
      </c>
      <c r="J14" s="392">
        <f>H14/(VLOOKUP(G14,EquipProd!$C$94:$O$101,13,FALSE)/60)</f>
        <v>8.6802083333333329</v>
      </c>
      <c r="K14" s="263">
        <v>2.5</v>
      </c>
      <c r="L14" s="263">
        <v>30</v>
      </c>
      <c r="M14" s="263">
        <v>1</v>
      </c>
      <c r="N14" s="329">
        <f t="shared" si="0"/>
        <v>2.5</v>
      </c>
      <c r="O14" s="328">
        <f t="shared" si="1"/>
        <v>19.930208333333333</v>
      </c>
      <c r="P14" s="263">
        <v>50</v>
      </c>
      <c r="Q14" s="263">
        <v>12</v>
      </c>
      <c r="R14" s="330">
        <f t="shared" si="2"/>
        <v>30.105054095019074</v>
      </c>
      <c r="S14" s="330">
        <f t="shared" si="3"/>
        <v>1929.7339674907225</v>
      </c>
      <c r="T14" s="330">
        <f t="shared" si="4"/>
        <v>160.81116395756021</v>
      </c>
      <c r="U14" s="239">
        <f t="shared" si="10"/>
        <v>3</v>
      </c>
      <c r="V14" s="328">
        <f t="shared" si="5"/>
        <v>443.07692307692309</v>
      </c>
      <c r="W14" s="331">
        <f t="shared" si="6"/>
        <v>500.1</v>
      </c>
      <c r="X14" s="331">
        <f t="shared" si="7"/>
        <v>398.55</v>
      </c>
      <c r="Y14" s="331">
        <f t="shared" si="8"/>
        <v>1898.8500000000001</v>
      </c>
      <c r="Z14" s="277">
        <f t="shared" si="9"/>
        <v>4.2855989583333338</v>
      </c>
      <c r="AA14" s="471"/>
    </row>
    <row r="15" spans="2:28">
      <c r="B15" s="264" t="s">
        <v>720</v>
      </c>
      <c r="C15" s="266" t="s">
        <v>111</v>
      </c>
      <c r="D15" s="266" t="s">
        <v>731</v>
      </c>
      <c r="E15" s="266"/>
      <c r="F15" s="45" t="str">
        <f>'T2 - Unit Rates'!$C$34</f>
        <v>140 ton Rigid Haul Truck</v>
      </c>
      <c r="G15" s="45" t="s">
        <v>724</v>
      </c>
      <c r="H15" s="267">
        <f>VLOOKUP(F15,'T2 - Unit Rates'!$C$7:$K$55,9,FALSE)</f>
        <v>84</v>
      </c>
      <c r="I15" s="263">
        <v>0.25</v>
      </c>
      <c r="J15" s="392">
        <v>5</v>
      </c>
      <c r="K15" s="263">
        <v>0.7</v>
      </c>
      <c r="L15" s="263">
        <v>30</v>
      </c>
      <c r="M15" s="263">
        <v>1</v>
      </c>
      <c r="N15" s="329">
        <f t="shared" si="0"/>
        <v>0.7</v>
      </c>
      <c r="O15" s="328">
        <f t="shared" si="1"/>
        <v>9.0500000000000007</v>
      </c>
      <c r="P15" s="263">
        <v>50</v>
      </c>
      <c r="Q15" s="263">
        <v>12</v>
      </c>
      <c r="R15" s="330">
        <f t="shared" si="2"/>
        <v>66.298342541436455</v>
      </c>
      <c r="S15" s="330">
        <f t="shared" si="3"/>
        <v>5569.0607734806617</v>
      </c>
      <c r="T15" s="330">
        <f t="shared" si="4"/>
        <v>464.08839779005513</v>
      </c>
      <c r="U15" s="239"/>
      <c r="V15" s="328"/>
      <c r="W15" s="331"/>
      <c r="X15" s="331"/>
      <c r="Y15" s="331"/>
      <c r="Z15" s="277">
        <v>0.37</v>
      </c>
      <c r="AA15" s="471"/>
      <c r="AB15" s="235" t="s">
        <v>725</v>
      </c>
    </row>
    <row r="16" spans="2:28">
      <c r="B16" s="264" t="s">
        <v>721</v>
      </c>
      <c r="C16" s="266" t="s">
        <v>928</v>
      </c>
      <c r="D16" s="266" t="s">
        <v>731</v>
      </c>
      <c r="E16" s="266" t="str">
        <f>'T2 - Unit Rates'!$C$41</f>
        <v>CAT 988</v>
      </c>
      <c r="F16" s="45" t="str">
        <f>'T2 - Unit Rates'!$C$33</f>
        <v>90 ton Rigid Haul Truck</v>
      </c>
      <c r="G16" s="45" t="str">
        <f>EquipProd!$C$98</f>
        <v>Cat 988 Rock Loading</v>
      </c>
      <c r="H16" s="267">
        <f>VLOOKUP(F16,'T2 - Unit Rates'!$C$7:$K$55,9,FALSE)</f>
        <v>64.099999999999994</v>
      </c>
      <c r="I16" s="263">
        <v>0.25</v>
      </c>
      <c r="J16" s="392">
        <f>H16/(VLOOKUP(G16,EquipProd!$C$94:$O$101,13,FALSE)/60)</f>
        <v>9.4736029411764715</v>
      </c>
      <c r="K16" s="263">
        <v>0.7</v>
      </c>
      <c r="L16" s="263">
        <v>30</v>
      </c>
      <c r="M16" s="263">
        <v>1</v>
      </c>
      <c r="N16" s="329">
        <f t="shared" ref="N16:N22" si="11">K16</f>
        <v>0.7</v>
      </c>
      <c r="O16" s="328">
        <f t="shared" ref="O16:O22" si="12">I16+J16+(K16*60/L16)+(N16*60/L16)+M16</f>
        <v>13.523602941176472</v>
      </c>
      <c r="P16" s="263">
        <v>50</v>
      </c>
      <c r="Q16" s="263">
        <v>12</v>
      </c>
      <c r="R16" s="330">
        <f t="shared" ref="R16:R22" si="13">60/O16*Q16*P16/60</f>
        <v>44.36687490824864</v>
      </c>
      <c r="S16" s="330">
        <f t="shared" ref="S16:S22" si="14">R16*H16</f>
        <v>2843.9166816187376</v>
      </c>
      <c r="T16" s="330">
        <f t="shared" ref="T16:T22" si="15">S16/Q16</f>
        <v>236.99305680156147</v>
      </c>
      <c r="U16" s="239">
        <f t="shared" ref="U16:U21" si="16">ROUNDUP(V16/T16,0)</f>
        <v>2</v>
      </c>
      <c r="V16" s="328">
        <f t="shared" ref="V16:V21" si="17">VLOOKUP(G16,Productivity,2,FALSE)</f>
        <v>405.97014925373128</v>
      </c>
      <c r="W16" s="331">
        <f t="shared" ref="W16:W21" si="18">VLOOKUP(F16,EquipRates,$W$2,FALSE)</f>
        <v>500.1</v>
      </c>
      <c r="X16" s="331">
        <f t="shared" ref="X16:X21" si="19">VLOOKUP(E16,EquipRates,$W$2,FALSE)</f>
        <v>398.55</v>
      </c>
      <c r="Y16" s="331">
        <f t="shared" ref="Y16:Y21" si="20">W16*U16+X16</f>
        <v>1398.75</v>
      </c>
      <c r="Z16" s="277">
        <f t="shared" ref="Z16:Z21" si="21">Y16/V16</f>
        <v>3.4454503676470596</v>
      </c>
      <c r="AA16" s="471"/>
    </row>
    <row r="17" spans="2:28">
      <c r="B17" s="264" t="s">
        <v>722</v>
      </c>
      <c r="C17" s="266" t="s">
        <v>928</v>
      </c>
      <c r="D17" s="266" t="s">
        <v>731</v>
      </c>
      <c r="E17" s="266" t="str">
        <f>'T2 - Unit Rates'!$C$42</f>
        <v>CAT 992</v>
      </c>
      <c r="F17" s="45" t="str">
        <f>'T2 - Unit Rates'!$C$34</f>
        <v>140 ton Rigid Haul Truck</v>
      </c>
      <c r="G17" s="45" t="str">
        <f>EquipProd!$C$99</f>
        <v>Cat 992 Rock Loading</v>
      </c>
      <c r="H17" s="267">
        <f>VLOOKUP(F17,'T2 - Unit Rates'!$C$7:$K$55,9,FALSE)</f>
        <v>84</v>
      </c>
      <c r="I17" s="263">
        <v>0.25</v>
      </c>
      <c r="J17" s="392">
        <f>H17/(VLOOKUP(G17,EquipProd!$C$94:$O$101,13,FALSE)/60)</f>
        <v>7.9797691039032435</v>
      </c>
      <c r="K17" s="263">
        <v>0.7</v>
      </c>
      <c r="L17" s="263">
        <v>30</v>
      </c>
      <c r="M17" s="263">
        <v>1</v>
      </c>
      <c r="N17" s="329">
        <f t="shared" si="11"/>
        <v>0.7</v>
      </c>
      <c r="O17" s="328">
        <f t="shared" si="12"/>
        <v>12.029769103903245</v>
      </c>
      <c r="P17" s="263">
        <v>50</v>
      </c>
      <c r="Q17" s="263">
        <v>12</v>
      </c>
      <c r="R17" s="330">
        <f t="shared" si="13"/>
        <v>49.876269013785205</v>
      </c>
      <c r="S17" s="330">
        <f t="shared" si="14"/>
        <v>4189.6065971579574</v>
      </c>
      <c r="T17" s="330">
        <f t="shared" si="15"/>
        <v>349.13388309649645</v>
      </c>
      <c r="U17" s="239">
        <f t="shared" si="16"/>
        <v>2</v>
      </c>
      <c r="V17" s="328">
        <f t="shared" si="17"/>
        <v>631.59722222222217</v>
      </c>
      <c r="W17" s="331">
        <f t="shared" si="18"/>
        <v>575.29999999999995</v>
      </c>
      <c r="X17" s="331">
        <f t="shared" si="19"/>
        <v>398.55</v>
      </c>
      <c r="Y17" s="331">
        <f t="shared" si="20"/>
        <v>1549.1499999999999</v>
      </c>
      <c r="Z17" s="277">
        <f t="shared" si="21"/>
        <v>2.4527498625618471</v>
      </c>
      <c r="AA17" s="471"/>
    </row>
    <row r="18" spans="2:28">
      <c r="B18" s="264" t="s">
        <v>730</v>
      </c>
      <c r="C18" s="266" t="s">
        <v>921</v>
      </c>
      <c r="D18" s="266" t="s">
        <v>731</v>
      </c>
      <c r="E18" s="266" t="str">
        <f>'T2 - Unit Rates'!$C$41</f>
        <v>CAT 988</v>
      </c>
      <c r="F18" s="45" t="str">
        <f>'T2 - Unit Rates'!$C$33</f>
        <v>90 ton Rigid Haul Truck</v>
      </c>
      <c r="G18" s="45" t="s">
        <v>678</v>
      </c>
      <c r="H18" s="267">
        <f>VLOOKUP(F18,'T2 - Unit Rates'!$C$7:$K$55,9,FALSE)</f>
        <v>64.099999999999994</v>
      </c>
      <c r="I18" s="263">
        <v>0.25</v>
      </c>
      <c r="J18" s="392">
        <f>H18/(VLOOKUP(G18,EquipProd!$C$94:$O$101,13,FALSE)/60)</f>
        <v>8.9472916666666666</v>
      </c>
      <c r="K18" s="263">
        <v>0.7</v>
      </c>
      <c r="L18" s="263">
        <v>30</v>
      </c>
      <c r="M18" s="263">
        <v>1</v>
      </c>
      <c r="N18" s="329">
        <f t="shared" si="11"/>
        <v>0.7</v>
      </c>
      <c r="O18" s="328">
        <f t="shared" si="12"/>
        <v>12.997291666666667</v>
      </c>
      <c r="P18" s="263">
        <v>50</v>
      </c>
      <c r="Q18" s="263">
        <v>12</v>
      </c>
      <c r="R18" s="330">
        <f t="shared" si="13"/>
        <v>46.163463542084081</v>
      </c>
      <c r="S18" s="330">
        <f t="shared" si="14"/>
        <v>2959.0780130475891</v>
      </c>
      <c r="T18" s="330">
        <f t="shared" si="15"/>
        <v>246.58983442063243</v>
      </c>
      <c r="U18" s="239">
        <f t="shared" si="16"/>
        <v>2</v>
      </c>
      <c r="V18" s="328">
        <f t="shared" si="17"/>
        <v>429.85074626865668</v>
      </c>
      <c r="W18" s="331">
        <f t="shared" si="18"/>
        <v>500.1</v>
      </c>
      <c r="X18" s="331">
        <f t="shared" si="19"/>
        <v>398.55</v>
      </c>
      <c r="Y18" s="331">
        <f t="shared" si="20"/>
        <v>1398.75</v>
      </c>
      <c r="Z18" s="277">
        <f t="shared" si="21"/>
        <v>3.2540364583333337</v>
      </c>
      <c r="AA18" s="471"/>
    </row>
    <row r="19" spans="2:28">
      <c r="B19" s="264" t="s">
        <v>595</v>
      </c>
      <c r="C19" s="266" t="s">
        <v>922</v>
      </c>
      <c r="D19" s="266" t="s">
        <v>731</v>
      </c>
      <c r="E19" s="266" t="str">
        <f>'T2 - Unit Rates'!$C$41</f>
        <v>CAT 988</v>
      </c>
      <c r="F19" s="45" t="str">
        <f>'T2 - Unit Rates'!$C$33</f>
        <v>90 ton Rigid Haul Truck</v>
      </c>
      <c r="G19" s="45" t="str">
        <f>EquipProd!$C$97</f>
        <v>Cat 988 Soil/Gravel Loading</v>
      </c>
      <c r="H19" s="267">
        <f>VLOOKUP(F19,'T2 - Unit Rates'!$C$7:$K$55,9,FALSE)</f>
        <v>64.099999999999994</v>
      </c>
      <c r="I19" s="263">
        <v>0.25</v>
      </c>
      <c r="J19" s="392">
        <f>H19/(VLOOKUP(G19,EquipProd!$C$94:$O$101,13,FALSE)/60)</f>
        <v>8.6802083333333329</v>
      </c>
      <c r="K19" s="263">
        <v>0.7</v>
      </c>
      <c r="L19" s="263">
        <v>30</v>
      </c>
      <c r="M19" s="263">
        <v>1</v>
      </c>
      <c r="N19" s="329">
        <f t="shared" si="11"/>
        <v>0.7</v>
      </c>
      <c r="O19" s="328">
        <f t="shared" si="12"/>
        <v>12.730208333333334</v>
      </c>
      <c r="P19" s="263">
        <v>50</v>
      </c>
      <c r="Q19" s="263">
        <v>12</v>
      </c>
      <c r="R19" s="330">
        <f t="shared" si="13"/>
        <v>47.131985925865315</v>
      </c>
      <c r="S19" s="330">
        <f t="shared" si="14"/>
        <v>3021.1602978479664</v>
      </c>
      <c r="T19" s="330">
        <f t="shared" si="15"/>
        <v>251.76335815399719</v>
      </c>
      <c r="U19" s="239">
        <f t="shared" si="16"/>
        <v>2</v>
      </c>
      <c r="V19" s="328">
        <f t="shared" si="17"/>
        <v>443.07692307692309</v>
      </c>
      <c r="W19" s="331">
        <f t="shared" si="18"/>
        <v>500.1</v>
      </c>
      <c r="X19" s="331">
        <f t="shared" si="19"/>
        <v>398.55</v>
      </c>
      <c r="Y19" s="331">
        <f t="shared" si="20"/>
        <v>1398.75</v>
      </c>
      <c r="Z19" s="277">
        <f t="shared" si="21"/>
        <v>3.1569010416666665</v>
      </c>
      <c r="AA19" s="471"/>
    </row>
    <row r="20" spans="2:28">
      <c r="B20" s="264" t="s">
        <v>597</v>
      </c>
      <c r="C20" s="266" t="s">
        <v>726</v>
      </c>
      <c r="D20" s="266" t="s">
        <v>732</v>
      </c>
      <c r="E20" s="266" t="str">
        <f>'T2 - Unit Rates'!$C$41</f>
        <v>CAT 988</v>
      </c>
      <c r="F20" s="45" t="str">
        <f>'T2 - Unit Rates'!$C$33</f>
        <v>90 ton Rigid Haul Truck</v>
      </c>
      <c r="G20" s="45" t="s">
        <v>678</v>
      </c>
      <c r="H20" s="267">
        <f>VLOOKUP(F20,'T2 - Unit Rates'!$C$7:$K$55,9,FALSE)</f>
        <v>64.099999999999994</v>
      </c>
      <c r="I20" s="263">
        <v>0.25</v>
      </c>
      <c r="J20" s="392">
        <f>H20/(VLOOKUP(G20,EquipProd!$C$94:$O$101,13,FALSE)/60)</f>
        <v>8.9472916666666666</v>
      </c>
      <c r="K20" s="263">
        <v>0.8</v>
      </c>
      <c r="L20" s="263">
        <v>30</v>
      </c>
      <c r="M20" s="263">
        <v>1</v>
      </c>
      <c r="N20" s="329">
        <f t="shared" si="11"/>
        <v>0.8</v>
      </c>
      <c r="O20" s="328">
        <f t="shared" si="12"/>
        <v>13.397291666666666</v>
      </c>
      <c r="P20" s="263">
        <v>50</v>
      </c>
      <c r="Q20" s="263">
        <v>12</v>
      </c>
      <c r="R20" s="330">
        <f t="shared" si="13"/>
        <v>44.785171132225109</v>
      </c>
      <c r="S20" s="330">
        <f t="shared" si="14"/>
        <v>2870.7294695756291</v>
      </c>
      <c r="T20" s="330">
        <f t="shared" si="15"/>
        <v>239.2274557979691</v>
      </c>
      <c r="U20" s="239">
        <f t="shared" si="16"/>
        <v>2</v>
      </c>
      <c r="V20" s="328">
        <f t="shared" si="17"/>
        <v>429.85074626865668</v>
      </c>
      <c r="W20" s="331">
        <f t="shared" si="18"/>
        <v>500.1</v>
      </c>
      <c r="X20" s="331">
        <f t="shared" si="19"/>
        <v>398.55</v>
      </c>
      <c r="Y20" s="331">
        <f t="shared" si="20"/>
        <v>1398.75</v>
      </c>
      <c r="Z20" s="277">
        <f t="shared" si="21"/>
        <v>3.2540364583333337</v>
      </c>
      <c r="AA20" s="471"/>
    </row>
    <row r="21" spans="2:28">
      <c r="B21" s="264" t="s">
        <v>596</v>
      </c>
      <c r="C21" s="266" t="s">
        <v>583</v>
      </c>
      <c r="D21" s="266" t="s">
        <v>732</v>
      </c>
      <c r="E21" s="266" t="str">
        <f>'T2 - Unit Rates'!$C$41</f>
        <v>CAT 988</v>
      </c>
      <c r="F21" s="45" t="str">
        <f>'T2 - Unit Rates'!$C$33</f>
        <v>90 ton Rigid Haul Truck</v>
      </c>
      <c r="G21" s="45" t="str">
        <f>EquipProd!$C$97</f>
        <v>Cat 988 Soil/Gravel Loading</v>
      </c>
      <c r="H21" s="267">
        <f>VLOOKUP(F21,'T2 - Unit Rates'!$C$7:$K$55,9,FALSE)</f>
        <v>64.099999999999994</v>
      </c>
      <c r="I21" s="263">
        <v>0.25</v>
      </c>
      <c r="J21" s="392">
        <f>H21/(VLOOKUP(G21,EquipProd!$C$94:$O$101,13,FALSE)/60)</f>
        <v>8.6802083333333329</v>
      </c>
      <c r="K21" s="263">
        <v>2.1</v>
      </c>
      <c r="L21" s="263">
        <v>30</v>
      </c>
      <c r="M21" s="263">
        <v>1</v>
      </c>
      <c r="N21" s="329">
        <f t="shared" si="11"/>
        <v>2.1</v>
      </c>
      <c r="O21" s="328">
        <f t="shared" si="12"/>
        <v>18.330208333333331</v>
      </c>
      <c r="P21" s="263">
        <v>50</v>
      </c>
      <c r="Q21" s="263">
        <v>12</v>
      </c>
      <c r="R21" s="330">
        <f t="shared" si="13"/>
        <v>32.732852190714333</v>
      </c>
      <c r="S21" s="330">
        <f t="shared" si="14"/>
        <v>2098.1758254247884</v>
      </c>
      <c r="T21" s="330">
        <f t="shared" si="15"/>
        <v>174.8479854520657</v>
      </c>
      <c r="U21" s="239">
        <f t="shared" si="16"/>
        <v>3</v>
      </c>
      <c r="V21" s="328">
        <f t="shared" si="17"/>
        <v>443.07692307692309</v>
      </c>
      <c r="W21" s="331">
        <f t="shared" si="18"/>
        <v>500.1</v>
      </c>
      <c r="X21" s="331">
        <f t="shared" si="19"/>
        <v>398.55</v>
      </c>
      <c r="Y21" s="331">
        <f t="shared" si="20"/>
        <v>1898.8500000000001</v>
      </c>
      <c r="Z21" s="277">
        <f t="shared" si="21"/>
        <v>4.2855989583333338</v>
      </c>
      <c r="AA21" s="471"/>
    </row>
    <row r="22" spans="2:28">
      <c r="B22" s="264" t="s">
        <v>727</v>
      </c>
      <c r="C22" s="266" t="s">
        <v>111</v>
      </c>
      <c r="D22" s="266" t="s">
        <v>732</v>
      </c>
      <c r="E22" s="266"/>
      <c r="F22" s="45" t="str">
        <f>'T2 - Unit Rates'!$C$34</f>
        <v>140 ton Rigid Haul Truck</v>
      </c>
      <c r="G22" s="45" t="s">
        <v>724</v>
      </c>
      <c r="H22" s="267">
        <f>VLOOKUP(F22,'T2 - Unit Rates'!$C$7:$K$55,9,FALSE)</f>
        <v>84</v>
      </c>
      <c r="I22" s="263">
        <v>0.25</v>
      </c>
      <c r="J22" s="392">
        <v>5</v>
      </c>
      <c r="K22" s="263">
        <v>0.7</v>
      </c>
      <c r="L22" s="263">
        <v>30</v>
      </c>
      <c r="M22" s="263">
        <v>1</v>
      </c>
      <c r="N22" s="329">
        <f t="shared" si="11"/>
        <v>0.7</v>
      </c>
      <c r="O22" s="328">
        <f t="shared" si="12"/>
        <v>9.0500000000000007</v>
      </c>
      <c r="P22" s="263">
        <v>50</v>
      </c>
      <c r="Q22" s="263">
        <v>12</v>
      </c>
      <c r="R22" s="330">
        <f t="shared" si="13"/>
        <v>66.298342541436455</v>
      </c>
      <c r="S22" s="330">
        <f t="shared" si="14"/>
        <v>5569.0607734806617</v>
      </c>
      <c r="T22" s="330">
        <f t="shared" si="15"/>
        <v>464.08839779005513</v>
      </c>
      <c r="U22" s="239"/>
      <c r="V22" s="328"/>
      <c r="W22" s="331"/>
      <c r="X22" s="331"/>
      <c r="Y22" s="331"/>
      <c r="Z22" s="277">
        <v>0</v>
      </c>
      <c r="AA22" s="471"/>
      <c r="AB22" s="235" t="s">
        <v>786</v>
      </c>
    </row>
    <row r="23" spans="2:28">
      <c r="B23" s="264" t="s">
        <v>728</v>
      </c>
      <c r="C23" s="266" t="s">
        <v>928</v>
      </c>
      <c r="D23" s="266" t="s">
        <v>732</v>
      </c>
      <c r="E23" s="266" t="str">
        <f>'T2 - Unit Rates'!$C$41</f>
        <v>CAT 988</v>
      </c>
      <c r="F23" s="45" t="str">
        <f>'T2 - Unit Rates'!$C$33</f>
        <v>90 ton Rigid Haul Truck</v>
      </c>
      <c r="G23" s="45" t="str">
        <f>EquipProd!$C$98</f>
        <v>Cat 988 Rock Loading</v>
      </c>
      <c r="H23" s="267">
        <f>VLOOKUP(F23,'T2 - Unit Rates'!$C$7:$K$55,9,FALSE)</f>
        <v>64.099999999999994</v>
      </c>
      <c r="I23" s="263">
        <v>0.25</v>
      </c>
      <c r="J23" s="392">
        <f>H23/(VLOOKUP(G23,EquipProd!$C$94:$O$101,13,FALSE)/60)</f>
        <v>9.4736029411764715</v>
      </c>
      <c r="K23" s="263">
        <v>0.8</v>
      </c>
      <c r="L23" s="263">
        <v>30</v>
      </c>
      <c r="M23" s="263">
        <v>1</v>
      </c>
      <c r="N23" s="329">
        <f t="shared" ref="N23:N28" si="22">K23</f>
        <v>0.8</v>
      </c>
      <c r="O23" s="328">
        <f t="shared" ref="O23:O28" si="23">I23+J23+(K23*60/L23)+(N23*60/L23)+M23</f>
        <v>13.923602941176471</v>
      </c>
      <c r="P23" s="263">
        <v>50</v>
      </c>
      <c r="Q23" s="263">
        <v>12</v>
      </c>
      <c r="R23" s="330">
        <f t="shared" ref="R23:R28" si="24">60/O23*Q23*P23/60</f>
        <v>43.092294611878899</v>
      </c>
      <c r="S23" s="330">
        <f t="shared" ref="S23:S28" si="25">R23*H23</f>
        <v>2762.2160846214369</v>
      </c>
      <c r="T23" s="330">
        <f t="shared" ref="T23:T28" si="26">S23/Q23</f>
        <v>230.18467371845307</v>
      </c>
      <c r="U23" s="239">
        <f t="shared" ref="U23:U28" si="27">ROUNDUP(V23/T23,0)</f>
        <v>2</v>
      </c>
      <c r="V23" s="328">
        <f t="shared" ref="V23:V28" si="28">VLOOKUP(G23,Productivity,2,FALSE)</f>
        <v>405.97014925373128</v>
      </c>
      <c r="W23" s="331">
        <f t="shared" ref="W23:W28" si="29">VLOOKUP(F23,EquipRates,$W$2,FALSE)</f>
        <v>500.1</v>
      </c>
      <c r="X23" s="331">
        <f t="shared" ref="X23:X28" si="30">VLOOKUP(E23,EquipRates,$W$2,FALSE)</f>
        <v>398.55</v>
      </c>
      <c r="Y23" s="331">
        <f t="shared" ref="Y23:Y28" si="31">W23*U23+X23</f>
        <v>1398.75</v>
      </c>
      <c r="Z23" s="277">
        <f t="shared" ref="Z23:Z28" si="32">Y23/V23</f>
        <v>3.4454503676470596</v>
      </c>
      <c r="AA23" s="471"/>
    </row>
    <row r="24" spans="2:28">
      <c r="B24" s="264" t="s">
        <v>729</v>
      </c>
      <c r="C24" s="266" t="s">
        <v>928</v>
      </c>
      <c r="D24" s="266" t="s">
        <v>732</v>
      </c>
      <c r="E24" s="266" t="str">
        <f>'T2 - Unit Rates'!$C$42</f>
        <v>CAT 992</v>
      </c>
      <c r="F24" s="45" t="str">
        <f>'T2 - Unit Rates'!$C$34</f>
        <v>140 ton Rigid Haul Truck</v>
      </c>
      <c r="G24" s="45" t="str">
        <f>EquipProd!$C$99</f>
        <v>Cat 992 Rock Loading</v>
      </c>
      <c r="H24" s="267">
        <f>VLOOKUP(F24,'T2 - Unit Rates'!$C$7:$K$55,9,FALSE)</f>
        <v>84</v>
      </c>
      <c r="I24" s="263">
        <v>0.25</v>
      </c>
      <c r="J24" s="392">
        <f>H24/(VLOOKUP(G24,EquipProd!$C$94:$O$101,13,FALSE)/60)</f>
        <v>7.9797691039032435</v>
      </c>
      <c r="K24" s="263">
        <v>0.8</v>
      </c>
      <c r="L24" s="263">
        <v>30</v>
      </c>
      <c r="M24" s="263">
        <v>1</v>
      </c>
      <c r="N24" s="329">
        <f t="shared" si="22"/>
        <v>0.8</v>
      </c>
      <c r="O24" s="328">
        <f t="shared" si="23"/>
        <v>12.429769103903244</v>
      </c>
      <c r="P24" s="263">
        <v>50</v>
      </c>
      <c r="Q24" s="263">
        <v>12</v>
      </c>
      <c r="R24" s="330">
        <f t="shared" si="24"/>
        <v>48.271210429129027</v>
      </c>
      <c r="S24" s="330">
        <f t="shared" si="25"/>
        <v>4054.7816760468381</v>
      </c>
      <c r="T24" s="330">
        <f t="shared" si="26"/>
        <v>337.89847300390318</v>
      </c>
      <c r="U24" s="239">
        <f t="shared" si="27"/>
        <v>2</v>
      </c>
      <c r="V24" s="328">
        <f t="shared" si="28"/>
        <v>631.59722222222217</v>
      </c>
      <c r="W24" s="331">
        <f t="shared" si="29"/>
        <v>575.29999999999995</v>
      </c>
      <c r="X24" s="331">
        <f t="shared" si="30"/>
        <v>398.55</v>
      </c>
      <c r="Y24" s="331">
        <f t="shared" si="31"/>
        <v>1549.1499999999999</v>
      </c>
      <c r="Z24" s="277">
        <f t="shared" si="32"/>
        <v>2.4527498625618471</v>
      </c>
      <c r="AA24" s="471"/>
    </row>
    <row r="25" spans="2:28">
      <c r="B25" s="264" t="s">
        <v>737</v>
      </c>
      <c r="C25" s="266" t="s">
        <v>923</v>
      </c>
      <c r="D25" s="266" t="s">
        <v>732</v>
      </c>
      <c r="E25" s="266" t="str">
        <f>'T2 - Unit Rates'!$C$41</f>
        <v>CAT 988</v>
      </c>
      <c r="F25" s="45" t="str">
        <f>'T2 - Unit Rates'!$C$33</f>
        <v>90 ton Rigid Haul Truck</v>
      </c>
      <c r="G25" s="45" t="s">
        <v>678</v>
      </c>
      <c r="H25" s="267">
        <f>VLOOKUP(F25,'T2 - Unit Rates'!$C$7:$K$55,9,FALSE)</f>
        <v>64.099999999999994</v>
      </c>
      <c r="I25" s="263">
        <v>0.25</v>
      </c>
      <c r="J25" s="392">
        <f>H25/(VLOOKUP(G25,EquipProd!$C$94:$O$101,13,FALSE)/60)</f>
        <v>8.9472916666666666</v>
      </c>
      <c r="K25" s="263">
        <v>0.8</v>
      </c>
      <c r="L25" s="263">
        <v>30</v>
      </c>
      <c r="M25" s="263">
        <v>1</v>
      </c>
      <c r="N25" s="329">
        <f t="shared" si="22"/>
        <v>0.8</v>
      </c>
      <c r="O25" s="328">
        <f t="shared" si="23"/>
        <v>13.397291666666666</v>
      </c>
      <c r="P25" s="263">
        <v>50</v>
      </c>
      <c r="Q25" s="263">
        <v>12</v>
      </c>
      <c r="R25" s="330">
        <f t="shared" si="24"/>
        <v>44.785171132225109</v>
      </c>
      <c r="S25" s="330">
        <f t="shared" si="25"/>
        <v>2870.7294695756291</v>
      </c>
      <c r="T25" s="330">
        <f t="shared" si="26"/>
        <v>239.2274557979691</v>
      </c>
      <c r="U25" s="239">
        <f t="shared" si="27"/>
        <v>2</v>
      </c>
      <c r="V25" s="328">
        <f t="shared" si="28"/>
        <v>429.85074626865668</v>
      </c>
      <c r="W25" s="331">
        <f t="shared" si="29"/>
        <v>500.1</v>
      </c>
      <c r="X25" s="331">
        <f t="shared" si="30"/>
        <v>398.55</v>
      </c>
      <c r="Y25" s="331">
        <f t="shared" si="31"/>
        <v>1398.75</v>
      </c>
      <c r="Z25" s="277">
        <f t="shared" si="32"/>
        <v>3.2540364583333337</v>
      </c>
      <c r="AA25" s="471"/>
    </row>
    <row r="26" spans="2:28">
      <c r="B26" s="264" t="s">
        <v>598</v>
      </c>
      <c r="C26" s="266" t="s">
        <v>924</v>
      </c>
      <c r="D26" s="266" t="s">
        <v>732</v>
      </c>
      <c r="E26" s="266" t="str">
        <f>'T2 - Unit Rates'!$C$41</f>
        <v>CAT 988</v>
      </c>
      <c r="F26" s="45" t="str">
        <f>'T2 - Unit Rates'!$C$33</f>
        <v>90 ton Rigid Haul Truck</v>
      </c>
      <c r="G26" s="45" t="str">
        <f>EquipProd!$C$97</f>
        <v>Cat 988 Soil/Gravel Loading</v>
      </c>
      <c r="H26" s="267">
        <f>VLOOKUP(F26,'T2 - Unit Rates'!$C$7:$K$55,9,FALSE)</f>
        <v>64.099999999999994</v>
      </c>
      <c r="I26" s="263">
        <v>0.25</v>
      </c>
      <c r="J26" s="392">
        <f>H26/(VLOOKUP(G26,EquipProd!$C$94:$O$101,13,FALSE)/60)</f>
        <v>8.6802083333333329</v>
      </c>
      <c r="K26" s="263">
        <v>0.8</v>
      </c>
      <c r="L26" s="263">
        <v>30</v>
      </c>
      <c r="M26" s="263">
        <v>1</v>
      </c>
      <c r="N26" s="329">
        <f>K26</f>
        <v>0.8</v>
      </c>
      <c r="O26" s="328">
        <f>I26+J26+(K26*60/L26)+(N26*60/L26)+M26</f>
        <v>13.130208333333332</v>
      </c>
      <c r="P26" s="263">
        <v>50</v>
      </c>
      <c r="Q26" s="263">
        <v>12</v>
      </c>
      <c r="R26" s="330">
        <f>60/O26*Q26*P26/60</f>
        <v>45.696152320507736</v>
      </c>
      <c r="S26" s="330">
        <f>R26*H26</f>
        <v>2929.1233637445457</v>
      </c>
      <c r="T26" s="330">
        <f>S26/Q26</f>
        <v>244.09361364537881</v>
      </c>
      <c r="U26" s="239">
        <f>ROUNDUP(V26/T26,0)</f>
        <v>2</v>
      </c>
      <c r="V26" s="328">
        <f>VLOOKUP(G26,Productivity,2,FALSE)</f>
        <v>443.07692307692309</v>
      </c>
      <c r="W26" s="331">
        <f>VLOOKUP(F26,EquipRates,$W$2,FALSE)</f>
        <v>500.1</v>
      </c>
      <c r="X26" s="331">
        <f>VLOOKUP(E26,EquipRates,$W$2,FALSE)</f>
        <v>398.55</v>
      </c>
      <c r="Y26" s="331">
        <f>W26*U26+X26</f>
        <v>1398.75</v>
      </c>
      <c r="Z26" s="277">
        <f>Y26/V26</f>
        <v>3.1569010416666665</v>
      </c>
      <c r="AA26" s="471"/>
    </row>
    <row r="27" spans="2:28">
      <c r="B27" s="264" t="s">
        <v>703</v>
      </c>
      <c r="C27" s="266" t="s">
        <v>639</v>
      </c>
      <c r="D27" s="266" t="s">
        <v>563</v>
      </c>
      <c r="E27" s="266" t="str">
        <f>'T2 - Unit Rates'!$C$41</f>
        <v>CAT 988</v>
      </c>
      <c r="F27" s="45" t="str">
        <f>'T2 - Unit Rates'!$C$33</f>
        <v>90 ton Rigid Haul Truck</v>
      </c>
      <c r="G27" s="45" t="s">
        <v>678</v>
      </c>
      <c r="H27" s="267">
        <f>VLOOKUP(F27,'T2 - Unit Rates'!$C$7:$K$55,9,FALSE)</f>
        <v>64.099999999999994</v>
      </c>
      <c r="I27" s="263">
        <v>0.25</v>
      </c>
      <c r="J27" s="392">
        <f>H27/(VLOOKUP(G27,EquipProd!$C$94:$O$101,13,FALSE)/60)</f>
        <v>8.9472916666666666</v>
      </c>
      <c r="K27" s="263">
        <v>3.2</v>
      </c>
      <c r="L27" s="263">
        <v>30</v>
      </c>
      <c r="M27" s="263">
        <v>1</v>
      </c>
      <c r="N27" s="329">
        <f t="shared" si="22"/>
        <v>3.2</v>
      </c>
      <c r="O27" s="328">
        <f t="shared" si="23"/>
        <v>22.997291666666669</v>
      </c>
      <c r="P27" s="263">
        <v>50</v>
      </c>
      <c r="Q27" s="263">
        <v>12</v>
      </c>
      <c r="R27" s="330">
        <f t="shared" si="24"/>
        <v>26.090028717149664</v>
      </c>
      <c r="S27" s="330">
        <f t="shared" si="25"/>
        <v>1672.3708407692934</v>
      </c>
      <c r="T27" s="330">
        <f t="shared" si="26"/>
        <v>139.36423673077445</v>
      </c>
      <c r="U27" s="239">
        <f t="shared" si="27"/>
        <v>4</v>
      </c>
      <c r="V27" s="328">
        <f t="shared" si="28"/>
        <v>429.85074626865668</v>
      </c>
      <c r="W27" s="331">
        <f t="shared" si="29"/>
        <v>500.1</v>
      </c>
      <c r="X27" s="331">
        <f t="shared" si="30"/>
        <v>398.55</v>
      </c>
      <c r="Y27" s="331">
        <f t="shared" si="31"/>
        <v>2398.9500000000003</v>
      </c>
      <c r="Z27" s="277">
        <f t="shared" si="32"/>
        <v>5.5808906250000012</v>
      </c>
      <c r="AA27" s="394"/>
    </row>
    <row r="28" spans="2:28">
      <c r="B28" s="264" t="s">
        <v>599</v>
      </c>
      <c r="C28" s="266" t="s">
        <v>639</v>
      </c>
      <c r="D28" s="266" t="s">
        <v>563</v>
      </c>
      <c r="E28" s="266" t="str">
        <f>'T2 - Unit Rates'!$C$41</f>
        <v>CAT 988</v>
      </c>
      <c r="F28" s="45" t="str">
        <f>'T2 - Unit Rates'!$C$33</f>
        <v>90 ton Rigid Haul Truck</v>
      </c>
      <c r="G28" s="45" t="str">
        <f>EquipProd!$C$97</f>
        <v>Cat 988 Soil/Gravel Loading</v>
      </c>
      <c r="H28" s="267">
        <f>VLOOKUP(F28,'T2 - Unit Rates'!$C$7:$K$55,9,FALSE)</f>
        <v>64.099999999999994</v>
      </c>
      <c r="I28" s="263">
        <v>0.25</v>
      </c>
      <c r="J28" s="392">
        <f>H28/(VLOOKUP(G28,EquipProd!$C$94:$O$101,13,FALSE)/60)</f>
        <v>8.6802083333333329</v>
      </c>
      <c r="K28" s="263">
        <v>1.4</v>
      </c>
      <c r="L28" s="263">
        <v>30</v>
      </c>
      <c r="M28" s="263">
        <v>1</v>
      </c>
      <c r="N28" s="329">
        <f t="shared" si="22"/>
        <v>1.4</v>
      </c>
      <c r="O28" s="328">
        <f t="shared" si="23"/>
        <v>15.530208333333334</v>
      </c>
      <c r="P28" s="263">
        <v>50</v>
      </c>
      <c r="Q28" s="263">
        <v>12</v>
      </c>
      <c r="R28" s="330">
        <f t="shared" si="24"/>
        <v>38.634381916962901</v>
      </c>
      <c r="S28" s="330">
        <f t="shared" si="25"/>
        <v>2476.4638808773216</v>
      </c>
      <c r="T28" s="330">
        <f t="shared" si="26"/>
        <v>206.37199007311014</v>
      </c>
      <c r="U28" s="239">
        <f t="shared" si="27"/>
        <v>3</v>
      </c>
      <c r="V28" s="328">
        <f t="shared" si="28"/>
        <v>443.07692307692309</v>
      </c>
      <c r="W28" s="331">
        <f t="shared" si="29"/>
        <v>500.1</v>
      </c>
      <c r="X28" s="331">
        <f t="shared" si="30"/>
        <v>398.55</v>
      </c>
      <c r="Y28" s="331">
        <f t="shared" si="31"/>
        <v>1898.8500000000001</v>
      </c>
      <c r="Z28" s="277">
        <f t="shared" si="32"/>
        <v>4.2855989583333338</v>
      </c>
      <c r="AA28" s="394"/>
    </row>
    <row r="29" spans="2:28">
      <c r="B29" s="264"/>
      <c r="C29" s="266"/>
      <c r="D29" s="266"/>
      <c r="E29" s="266"/>
      <c r="F29" s="45"/>
      <c r="G29" s="45"/>
      <c r="H29" s="554">
        <f>H28/406</f>
        <v>0.15788177339901477</v>
      </c>
      <c r="I29" s="263"/>
      <c r="J29" s="392"/>
      <c r="K29" s="263"/>
      <c r="L29" s="263"/>
      <c r="M29" s="263"/>
      <c r="N29" s="329"/>
      <c r="O29" s="328"/>
      <c r="P29" s="263"/>
      <c r="Q29" s="263"/>
      <c r="R29" s="330"/>
      <c r="S29" s="330"/>
      <c r="T29" s="330"/>
      <c r="U29" s="239"/>
      <c r="V29" s="328"/>
      <c r="W29" s="331"/>
      <c r="X29" s="331"/>
      <c r="Y29" s="331"/>
      <c r="Z29" s="277"/>
      <c r="AA29" s="471"/>
    </row>
    <row r="30" spans="2:28">
      <c r="B30" s="264"/>
      <c r="C30" s="266"/>
      <c r="D30" s="266"/>
      <c r="E30" s="266"/>
      <c r="F30" s="45"/>
      <c r="G30" s="45"/>
      <c r="H30" s="267"/>
      <c r="I30" s="263"/>
      <c r="J30" s="392"/>
      <c r="K30" s="263"/>
      <c r="L30" s="263"/>
      <c r="M30" s="263"/>
      <c r="N30" s="329"/>
      <c r="O30" s="328"/>
      <c r="P30" s="263"/>
      <c r="Q30" s="263"/>
      <c r="R30" s="330"/>
      <c r="S30" s="330"/>
      <c r="T30" s="330"/>
      <c r="U30" s="239"/>
      <c r="V30" s="328"/>
      <c r="W30" s="331"/>
      <c r="X30" s="331"/>
      <c r="Y30" s="331"/>
      <c r="Z30" s="277"/>
      <c r="AA30" s="471"/>
    </row>
    <row r="31" spans="2:28">
      <c r="B31" s="264"/>
      <c r="C31" s="266"/>
      <c r="D31" s="266"/>
      <c r="E31" s="266"/>
      <c r="F31" s="45"/>
      <c r="G31" s="45"/>
      <c r="H31" s="267"/>
      <c r="I31" s="263"/>
      <c r="J31" s="392"/>
      <c r="K31" s="263"/>
      <c r="L31" s="263"/>
      <c r="M31" s="263"/>
      <c r="N31" s="329"/>
      <c r="O31" s="328"/>
      <c r="P31" s="263"/>
      <c r="Q31" s="263"/>
      <c r="R31" s="330"/>
      <c r="S31" s="330"/>
      <c r="T31" s="330"/>
      <c r="U31" s="239"/>
      <c r="V31" s="328"/>
      <c r="W31" s="331"/>
      <c r="X31" s="331"/>
      <c r="Y31" s="331"/>
      <c r="Z31" s="277"/>
      <c r="AA31" s="471"/>
    </row>
    <row r="32" spans="2:28">
      <c r="M32" s="349"/>
    </row>
    <row r="35" spans="2:6">
      <c r="B35" s="41" t="s">
        <v>592</v>
      </c>
      <c r="C35" s="41"/>
      <c r="D35" s="41"/>
    </row>
    <row r="37" spans="2:6">
      <c r="B37" s="269" t="s">
        <v>363</v>
      </c>
      <c r="C37" s="269" t="s">
        <v>364</v>
      </c>
      <c r="D37" s="269" t="s">
        <v>365</v>
      </c>
      <c r="E37" s="270" t="s">
        <v>391</v>
      </c>
    </row>
    <row r="38" spans="2:6" ht="15">
      <c r="B38" s="271"/>
      <c r="C38" s="271"/>
      <c r="D38" s="271"/>
      <c r="E38" s="271" t="s">
        <v>676</v>
      </c>
    </row>
    <row r="39" spans="2:6">
      <c r="B39" s="264" t="s">
        <v>652</v>
      </c>
      <c r="C39" s="553" t="str">
        <f t="shared" ref="C39:C61" si="33">VLOOKUP($B39,$B$6:$Z$32,2,FALSE)</f>
        <v>Ore Stockpile Pads</v>
      </c>
      <c r="D39" s="553" t="str">
        <f t="shared" ref="D39:D61" si="34">VLOOKUP($B39,$B$6:$Z$32,3,FALSE)</f>
        <v>Class A SF</v>
      </c>
      <c r="E39" s="395">
        <f>VLOOKUP($B39,$B$6:$Z$31,25,FALSE)</f>
        <v>5.4024425287356328</v>
      </c>
    </row>
    <row r="40" spans="2:6">
      <c r="B40" s="264" t="s">
        <v>651</v>
      </c>
      <c r="C40" s="553" t="str">
        <f t="shared" si="33"/>
        <v>Explosives plant</v>
      </c>
      <c r="D40" s="553" t="str">
        <f t="shared" si="34"/>
        <v>Class A SF</v>
      </c>
      <c r="E40" s="395">
        <f t="shared" ref="E40:E45" si="35">VLOOKUP($B40,$B$6:$Z$31,25,FALSE)</f>
        <v>6.8395114942528741</v>
      </c>
    </row>
    <row r="41" spans="2:6">
      <c r="B41" s="264" t="s">
        <v>641</v>
      </c>
      <c r="C41" s="553" t="str">
        <f t="shared" si="33"/>
        <v>Overburden SP</v>
      </c>
      <c r="D41" s="553" t="str">
        <f t="shared" si="34"/>
        <v>Mining Workshop</v>
      </c>
      <c r="E41" s="395">
        <f t="shared" si="35"/>
        <v>5.4142968750000007</v>
      </c>
    </row>
    <row r="42" spans="2:6">
      <c r="B42" s="264" t="s">
        <v>642</v>
      </c>
      <c r="C42" s="553" t="str">
        <f t="shared" si="33"/>
        <v>Workshop Topsoil SP</v>
      </c>
      <c r="D42" s="553" t="str">
        <f t="shared" si="34"/>
        <v>Mining Workshop</v>
      </c>
      <c r="E42" s="395">
        <f t="shared" si="35"/>
        <v>3.1569010416666665</v>
      </c>
    </row>
    <row r="43" spans="2:6">
      <c r="B43" s="264" t="s">
        <v>643</v>
      </c>
      <c r="C43" s="553" t="str">
        <f t="shared" si="33"/>
        <v>Overburden SP</v>
      </c>
      <c r="D43" s="553" t="str">
        <f t="shared" si="34"/>
        <v>Mill Site</v>
      </c>
      <c r="E43" s="395">
        <f t="shared" si="35"/>
        <v>5.5808906250000012</v>
      </c>
    </row>
    <row r="44" spans="2:6">
      <c r="B44" s="264" t="s">
        <v>644</v>
      </c>
      <c r="C44" s="553" t="str">
        <f t="shared" si="33"/>
        <v>Mill Topsoil SP</v>
      </c>
      <c r="D44" s="553" t="str">
        <f t="shared" si="34"/>
        <v>Mill Site</v>
      </c>
      <c r="E44" s="395">
        <f t="shared" si="35"/>
        <v>3.1569010416666665</v>
      </c>
    </row>
    <row r="45" spans="2:6">
      <c r="B45" s="264" t="s">
        <v>646</v>
      </c>
      <c r="C45" s="553" t="str">
        <f t="shared" si="33"/>
        <v>General Areas Topsoil SP</v>
      </c>
      <c r="D45" s="553" t="str">
        <f t="shared" si="34"/>
        <v>General Areas</v>
      </c>
      <c r="E45" s="395">
        <f t="shared" si="35"/>
        <v>3.1569010416666665</v>
      </c>
    </row>
    <row r="46" spans="2:6">
      <c r="B46" s="264" t="s">
        <v>594</v>
      </c>
      <c r="C46" s="553" t="str">
        <f t="shared" si="33"/>
        <v>Class A &amp; B Cover Mat SP</v>
      </c>
      <c r="D46" s="553" t="str">
        <f t="shared" si="34"/>
        <v>Class A SF</v>
      </c>
      <c r="E46" s="395">
        <f>VLOOKUP($B46,$B$6:$Z$31,25,FALSE)+'T2 - Unit Rates'!$E$72*1.9+EquipProd!$V$64+EquipProd!$J$88</f>
        <v>10.726322741003223</v>
      </c>
      <c r="F46" s="235" t="s">
        <v>418</v>
      </c>
    </row>
    <row r="47" spans="2:6">
      <c r="B47" s="264" t="s">
        <v>593</v>
      </c>
      <c r="C47" s="553" t="str">
        <f t="shared" si="33"/>
        <v>Crush &amp; Screen Plant</v>
      </c>
      <c r="D47" s="553" t="str">
        <f t="shared" si="34"/>
        <v>Class A SF</v>
      </c>
      <c r="E47" s="395">
        <f>VLOOKUP($B47,$B$6:$Z$31,25,FALSE)+EquipProd!$V$64+'T2 - Unit Rates'!$E$71*1.9</f>
        <v>13.638995754308443</v>
      </c>
      <c r="F47" s="235" t="s">
        <v>417</v>
      </c>
    </row>
    <row r="48" spans="2:6">
      <c r="B48" s="264" t="s">
        <v>720</v>
      </c>
      <c r="C48" s="553" t="str">
        <f t="shared" si="33"/>
        <v>Pit</v>
      </c>
      <c r="D48" s="553" t="str">
        <f t="shared" si="34"/>
        <v>Class A SF</v>
      </c>
      <c r="E48" s="395">
        <f>VLOOKUP($B48,$B$6:$Z$31,25,FALSE)+EquipProd!$V$62</f>
        <v>1.4081636435853304</v>
      </c>
    </row>
    <row r="49" spans="2:6">
      <c r="B49" s="264" t="s">
        <v>721</v>
      </c>
      <c r="C49" s="553" t="str">
        <f t="shared" si="33"/>
        <v>Class A &amp; B Cover Mat SP</v>
      </c>
      <c r="D49" s="553" t="str">
        <f t="shared" si="34"/>
        <v>Class A SF</v>
      </c>
      <c r="E49" s="395">
        <f>VLOOKUP($B49,$B$6:$Z$31,25,FALSE)+EquipProd!$V$62</f>
        <v>4.4836140112323903</v>
      </c>
    </row>
    <row r="50" spans="2:6">
      <c r="B50" s="264" t="s">
        <v>722</v>
      </c>
      <c r="C50" s="553" t="str">
        <f t="shared" si="33"/>
        <v>Class A &amp; B Cover Mat SP</v>
      </c>
      <c r="D50" s="553" t="str">
        <f t="shared" si="34"/>
        <v>Class A SF</v>
      </c>
      <c r="E50" s="395">
        <f>VLOOKUP($B50,$B$6:$Z$31,25,FALSE)+EquipProd!$V$62</f>
        <v>3.4909135061471774</v>
      </c>
    </row>
    <row r="51" spans="2:6">
      <c r="B51" s="264" t="s">
        <v>730</v>
      </c>
      <c r="C51" s="553" t="str">
        <f t="shared" si="33"/>
        <v>Class A Overburden SP</v>
      </c>
      <c r="D51" s="553" t="str">
        <f t="shared" si="34"/>
        <v>Class A SF</v>
      </c>
      <c r="E51" s="395">
        <f>VLOOKUP($B51,$B$6:$Z$31,25,FALSE)+EquipProd!$V$64</f>
        <v>3.9054332543084431</v>
      </c>
    </row>
    <row r="52" spans="2:6">
      <c r="B52" s="264" t="s">
        <v>595</v>
      </c>
      <c r="C52" s="553" t="str">
        <f t="shared" si="33"/>
        <v>Class A Topsoil SP</v>
      </c>
      <c r="D52" s="553" t="str">
        <f t="shared" si="34"/>
        <v>Class A SF</v>
      </c>
      <c r="E52" s="395">
        <f>VLOOKUP($B52,$B$6:$Z$31,25,FALSE)+EquipProd!$V$64</f>
        <v>3.808297837641776</v>
      </c>
    </row>
    <row r="53" spans="2:6">
      <c r="B53" s="264" t="s">
        <v>597</v>
      </c>
      <c r="C53" s="553" t="str">
        <f t="shared" si="33"/>
        <v>Class B Cover Mat SP</v>
      </c>
      <c r="D53" s="553" t="str">
        <f t="shared" si="34"/>
        <v>Class B SF</v>
      </c>
      <c r="E53" s="395">
        <f>VLOOKUP($B53,$B$6:$Z$31,25,FALSE)+'T2 - Unit Rates'!$E$72*1.9+EquipProd!$V$64+EquipProd!$J$88</f>
        <v>10.726322741003223</v>
      </c>
      <c r="F53" s="235" t="s">
        <v>418</v>
      </c>
    </row>
    <row r="54" spans="2:6">
      <c r="B54" s="264" t="s">
        <v>596</v>
      </c>
      <c r="C54" s="553" t="str">
        <f t="shared" si="33"/>
        <v>Crush &amp; Screen Plant</v>
      </c>
      <c r="D54" s="553" t="str">
        <f t="shared" si="34"/>
        <v>Class B SF</v>
      </c>
      <c r="E54" s="395">
        <f>VLOOKUP($B54,$B$6:$Z$31,25,FALSE)+EquipProd!$V$64+'T2 - Unit Rates'!$E$71*1.9</f>
        <v>13.638995754308443</v>
      </c>
      <c r="F54" s="235" t="s">
        <v>417</v>
      </c>
    </row>
    <row r="55" spans="2:6">
      <c r="B55" s="264" t="s">
        <v>727</v>
      </c>
      <c r="C55" s="553" t="str">
        <f t="shared" si="33"/>
        <v>Pit</v>
      </c>
      <c r="D55" s="553" t="str">
        <f t="shared" si="34"/>
        <v>Class B SF</v>
      </c>
      <c r="E55" s="395">
        <f>VLOOKUP($B55,$B$6:$Z$31,25,FALSE)+EquipProd!$V$62</f>
        <v>1.0381636435853303</v>
      </c>
    </row>
    <row r="56" spans="2:6">
      <c r="B56" s="264" t="s">
        <v>728</v>
      </c>
      <c r="C56" s="553" t="str">
        <f t="shared" si="33"/>
        <v>Class A &amp; B Cover Mat SP</v>
      </c>
      <c r="D56" s="553" t="str">
        <f t="shared" si="34"/>
        <v>Class B SF</v>
      </c>
      <c r="E56" s="395">
        <f>VLOOKUP($B56,$B$6:$Z$31,25,FALSE)+EquipProd!$V$62</f>
        <v>4.4836140112323903</v>
      </c>
    </row>
    <row r="57" spans="2:6">
      <c r="B57" s="264" t="s">
        <v>729</v>
      </c>
      <c r="C57" s="553" t="str">
        <f t="shared" si="33"/>
        <v>Class A &amp; B Cover Mat SP</v>
      </c>
      <c r="D57" s="553" t="str">
        <f t="shared" si="34"/>
        <v>Class B SF</v>
      </c>
      <c r="E57" s="395">
        <f>VLOOKUP($B57,$B$6:$Z$31,25,FALSE)+EquipProd!$V$62</f>
        <v>3.4909135061471774</v>
      </c>
    </row>
    <row r="58" spans="2:6">
      <c r="B58" s="264" t="s">
        <v>737</v>
      </c>
      <c r="C58" s="553" t="str">
        <f t="shared" si="33"/>
        <v>Class B Overburden SP</v>
      </c>
      <c r="D58" s="553" t="str">
        <f t="shared" si="34"/>
        <v>Class B SF</v>
      </c>
      <c r="E58" s="395">
        <f>VLOOKUP($B58,$B$6:$Z$31,25,FALSE)+EquipProd!$V$64</f>
        <v>3.9054332543084431</v>
      </c>
    </row>
    <row r="59" spans="2:6">
      <c r="B59" s="264" t="s">
        <v>598</v>
      </c>
      <c r="C59" s="553" t="str">
        <f t="shared" si="33"/>
        <v>Class B Topsoil SP</v>
      </c>
      <c r="D59" s="553" t="str">
        <f t="shared" si="34"/>
        <v>Class B SF</v>
      </c>
      <c r="E59" s="395">
        <f>VLOOKUP($B59,$B$6:$Z$31,25,FALSE)+EquipProd!$V$64</f>
        <v>3.808297837641776</v>
      </c>
    </row>
    <row r="60" spans="2:6">
      <c r="B60" s="264" t="s">
        <v>703</v>
      </c>
      <c r="C60" s="553" t="str">
        <f t="shared" si="33"/>
        <v>Overburden SP</v>
      </c>
      <c r="D60" s="553" t="str">
        <f t="shared" si="34"/>
        <v>Class C Storage</v>
      </c>
      <c r="E60" s="395">
        <f>VLOOKUP($B60,$B$6:$Z$31,25,FALSE)+EquipProd!$V$64</f>
        <v>6.2322874209751102</v>
      </c>
    </row>
    <row r="61" spans="2:6">
      <c r="B61" s="264" t="s">
        <v>599</v>
      </c>
      <c r="C61" s="553" t="str">
        <f t="shared" si="33"/>
        <v>Overburden SP</v>
      </c>
      <c r="D61" s="553" t="str">
        <f t="shared" si="34"/>
        <v>Class C Storage</v>
      </c>
      <c r="E61" s="395">
        <f>VLOOKUP($B61,$B$6:$Z$31,25,FALSE)+EquipProd!$V$64</f>
        <v>4.9369957543084428</v>
      </c>
    </row>
    <row r="62" spans="2:6">
      <c r="B62" s="264"/>
      <c r="C62" s="265"/>
      <c r="D62" s="266"/>
      <c r="E62" s="395"/>
    </row>
    <row r="63" spans="2:6">
      <c r="B63" s="264"/>
      <c r="C63" s="265"/>
      <c r="D63" s="266"/>
      <c r="E63" s="395"/>
    </row>
    <row r="64" spans="2:6">
      <c r="B64" s="264"/>
      <c r="C64" s="265"/>
      <c r="D64" s="266"/>
      <c r="E64" s="395"/>
    </row>
    <row r="65" spans="2:5">
      <c r="B65" s="264"/>
      <c r="C65" s="265"/>
      <c r="D65" s="266"/>
      <c r="E65" s="395"/>
    </row>
  </sheetData>
  <pageMargins left="0.7" right="0.7" top="0.75" bottom="0.75" header="0.3" footer="0.3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470687-B514-4F95-AE83-4DC45F3B521B}">
  <sheetPr>
    <tabColor rgb="FF00B0F0"/>
  </sheetPr>
  <dimension ref="A1:AU105"/>
  <sheetViews>
    <sheetView workbookViewId="0"/>
  </sheetViews>
  <sheetFormatPr defaultRowHeight="15" outlineLevelCol="1"/>
  <cols>
    <col min="1" max="1" width="30.28515625" bestFit="1" customWidth="1"/>
    <col min="2" max="3" width="9.140625" style="42"/>
    <col min="4" max="7" width="9.140625" style="472"/>
    <col min="8" max="8" width="11" style="472" customWidth="1"/>
    <col min="9" max="9" width="9.140625" style="472"/>
    <col min="10" max="10" width="9.140625" style="42"/>
    <col min="11" max="11" width="22.7109375" style="473" customWidth="1" outlineLevel="1"/>
    <col min="12" max="12" width="21" style="42" customWidth="1" outlineLevel="1"/>
    <col min="13" max="14" width="22.140625" style="42" customWidth="1" outlineLevel="1"/>
    <col min="15" max="15" width="9.140625" style="42" customWidth="1" outlineLevel="1"/>
    <col min="26" max="26" width="30.28515625" bestFit="1" customWidth="1"/>
    <col min="38" max="38" width="36.42578125" bestFit="1" customWidth="1"/>
  </cols>
  <sheetData>
    <row r="1" spans="1:8" ht="15.75" thickBot="1"/>
    <row r="2" spans="1:8" ht="21.75" thickTop="1">
      <c r="A2" s="493" t="s">
        <v>695</v>
      </c>
      <c r="B2" s="494"/>
      <c r="C2" s="494" t="s">
        <v>238</v>
      </c>
      <c r="D2" s="494" t="s">
        <v>565</v>
      </c>
      <c r="E2" s="495" t="s">
        <v>444</v>
      </c>
      <c r="F2" s="489"/>
      <c r="G2" s="489"/>
    </row>
    <row r="3" spans="1:8">
      <c r="A3" s="496" t="s">
        <v>691</v>
      </c>
      <c r="B3" s="497"/>
      <c r="C3" s="498" t="s">
        <v>692</v>
      </c>
      <c r="D3" s="498" t="s">
        <v>692</v>
      </c>
      <c r="E3" s="499" t="s">
        <v>692</v>
      </c>
      <c r="F3" s="93"/>
      <c r="G3" s="93"/>
    </row>
    <row r="4" spans="1:8">
      <c r="A4" s="500" t="str">
        <f t="shared" ref="A4:A15" si="0">A51</f>
        <v>Blaster</v>
      </c>
      <c r="B4" s="501"/>
      <c r="C4" s="501">
        <f>C51</f>
        <v>0</v>
      </c>
      <c r="D4" s="501">
        <f>D51</f>
        <v>60</v>
      </c>
      <c r="E4" s="502">
        <f>E51</f>
        <v>60</v>
      </c>
      <c r="F4"/>
      <c r="G4"/>
    </row>
    <row r="5" spans="1:8">
      <c r="A5" s="500" t="str">
        <f t="shared" si="0"/>
        <v>General Labourer</v>
      </c>
      <c r="B5" s="501"/>
      <c r="C5" s="501">
        <f>C52+V46</f>
        <v>4699.1316606375658</v>
      </c>
      <c r="D5" s="501">
        <f>D52+AI46</f>
        <v>40135.958986503923</v>
      </c>
      <c r="E5" s="502">
        <f>E52+AU46</f>
        <v>55524.002014393351</v>
      </c>
      <c r="F5"/>
      <c r="G5"/>
    </row>
    <row r="6" spans="1:8">
      <c r="A6" s="500" t="str">
        <f t="shared" si="0"/>
        <v>Trades Labourer</v>
      </c>
      <c r="B6" s="501"/>
      <c r="C6" s="501">
        <f t="shared" ref="C6:D15" si="1">C53</f>
        <v>194</v>
      </c>
      <c r="D6" s="501">
        <f t="shared" si="1"/>
        <v>3215</v>
      </c>
      <c r="E6" s="502">
        <f t="shared" ref="E6:E15" si="2">E53</f>
        <v>3215</v>
      </c>
      <c r="F6"/>
      <c r="G6"/>
    </row>
    <row r="7" spans="1:8">
      <c r="A7" s="500" t="str">
        <f t="shared" si="0"/>
        <v>Camp Labourer</v>
      </c>
      <c r="B7" s="501"/>
      <c r="C7" s="501">
        <f t="shared" si="1"/>
        <v>0</v>
      </c>
      <c r="D7" s="501">
        <f t="shared" si="1"/>
        <v>0</v>
      </c>
      <c r="E7" s="502">
        <f t="shared" si="2"/>
        <v>0</v>
      </c>
      <c r="F7"/>
      <c r="G7"/>
    </row>
    <row r="8" spans="1:8">
      <c r="A8" s="500" t="str">
        <f t="shared" si="0"/>
        <v>Site Caretaker</v>
      </c>
      <c r="B8" s="501"/>
      <c r="C8" s="501">
        <f t="shared" si="1"/>
        <v>0</v>
      </c>
      <c r="D8" s="501">
        <f t="shared" si="1"/>
        <v>0</v>
      </c>
      <c r="E8" s="502">
        <f t="shared" si="2"/>
        <v>0</v>
      </c>
      <c r="F8"/>
      <c r="G8"/>
    </row>
    <row r="9" spans="1:8">
      <c r="A9" s="500" t="str">
        <f t="shared" si="0"/>
        <v>Mechanic</v>
      </c>
      <c r="B9" s="501"/>
      <c r="C9" s="501">
        <f t="shared" si="1"/>
        <v>0</v>
      </c>
      <c r="D9" s="501">
        <f t="shared" si="1"/>
        <v>0</v>
      </c>
      <c r="E9" s="502">
        <f t="shared" si="2"/>
        <v>0</v>
      </c>
      <c r="F9"/>
      <c r="G9"/>
    </row>
    <row r="10" spans="1:8">
      <c r="A10" s="500" t="str">
        <f t="shared" si="0"/>
        <v>Environmental Monitor</v>
      </c>
      <c r="B10" s="501"/>
      <c r="C10" s="501">
        <f t="shared" si="1"/>
        <v>0</v>
      </c>
      <c r="D10" s="501">
        <f t="shared" si="1"/>
        <v>0</v>
      </c>
      <c r="E10" s="502">
        <f t="shared" si="2"/>
        <v>0</v>
      </c>
      <c r="F10"/>
      <c r="G10"/>
    </row>
    <row r="11" spans="1:8">
      <c r="A11" s="500" t="str">
        <f t="shared" si="0"/>
        <v>Site Supervisor</v>
      </c>
      <c r="B11" s="501"/>
      <c r="C11" s="501">
        <f t="shared" si="1"/>
        <v>0</v>
      </c>
      <c r="D11" s="501">
        <f t="shared" si="1"/>
        <v>0</v>
      </c>
      <c r="E11" s="502">
        <f t="shared" si="2"/>
        <v>0</v>
      </c>
      <c r="F11"/>
      <c r="G11"/>
    </row>
    <row r="12" spans="1:8">
      <c r="A12" s="500" t="str">
        <f t="shared" si="0"/>
        <v>Design Engineer</v>
      </c>
      <c r="B12" s="501"/>
      <c r="C12" s="501">
        <f t="shared" si="1"/>
        <v>0</v>
      </c>
      <c r="D12" s="501">
        <f t="shared" si="1"/>
        <v>0</v>
      </c>
      <c r="E12" s="502">
        <f t="shared" si="2"/>
        <v>0</v>
      </c>
      <c r="F12"/>
      <c r="G12"/>
    </row>
    <row r="13" spans="1:8">
      <c r="A13" s="500" t="str">
        <f t="shared" si="0"/>
        <v>Environmental Scientist</v>
      </c>
      <c r="B13" s="501"/>
      <c r="C13" s="501">
        <f t="shared" si="1"/>
        <v>20</v>
      </c>
      <c r="D13" s="501">
        <f t="shared" si="1"/>
        <v>190</v>
      </c>
      <c r="E13" s="502">
        <f t="shared" si="2"/>
        <v>190</v>
      </c>
      <c r="F13"/>
      <c r="G13"/>
      <c r="H13" s="737"/>
    </row>
    <row r="14" spans="1:8">
      <c r="A14" s="500" t="str">
        <f t="shared" si="0"/>
        <v>Passive Treatment Manager</v>
      </c>
      <c r="B14" s="501"/>
      <c r="C14" s="501">
        <f t="shared" si="1"/>
        <v>0</v>
      </c>
      <c r="D14" s="501">
        <f t="shared" si="1"/>
        <v>0</v>
      </c>
      <c r="E14" s="502">
        <f t="shared" si="2"/>
        <v>0</v>
      </c>
      <c r="F14"/>
      <c r="G14"/>
      <c r="H14" s="737"/>
    </row>
    <row r="15" spans="1:8">
      <c r="A15" s="500" t="str">
        <f t="shared" si="0"/>
        <v>Project Manager</v>
      </c>
      <c r="B15" s="501"/>
      <c r="C15" s="501">
        <f t="shared" si="1"/>
        <v>0</v>
      </c>
      <c r="D15" s="501">
        <f t="shared" si="1"/>
        <v>0</v>
      </c>
      <c r="E15" s="502">
        <f t="shared" si="2"/>
        <v>0</v>
      </c>
      <c r="F15"/>
      <c r="G15"/>
    </row>
    <row r="16" spans="1:8" ht="15.75" thickBot="1">
      <c r="A16" s="503" t="s">
        <v>113</v>
      </c>
      <c r="B16" s="504"/>
      <c r="C16" s="504">
        <f>SUM(C4:C15)</f>
        <v>4913.1316606375658</v>
      </c>
      <c r="D16" s="504">
        <f>SUM(D4:D15)</f>
        <v>43600.958986503923</v>
      </c>
      <c r="E16" s="505">
        <f>SUM(E4:E15)</f>
        <v>58989.002014393351</v>
      </c>
      <c r="F16"/>
      <c r="G16" s="43"/>
    </row>
    <row r="17" spans="1:47" ht="15.75" thickTop="1">
      <c r="A17" t="s">
        <v>702</v>
      </c>
      <c r="C17" s="42">
        <f>C16/231/5/C18</f>
        <v>4.2537936455736496</v>
      </c>
      <c r="D17" s="42">
        <f>D16/231/5/D18</f>
        <v>18.874874020131568</v>
      </c>
      <c r="E17" s="42">
        <f>E16/231/5/E18</f>
        <v>17.024243005596926</v>
      </c>
    </row>
    <row r="18" spans="1:47">
      <c r="A18" t="s">
        <v>850</v>
      </c>
      <c r="C18" s="42">
        <v>1</v>
      </c>
      <c r="D18" s="42">
        <v>2</v>
      </c>
      <c r="E18" s="566">
        <v>3</v>
      </c>
    </row>
    <row r="20" spans="1:47" ht="21">
      <c r="A20" s="489" t="s">
        <v>689</v>
      </c>
      <c r="B20" s="489"/>
      <c r="C20" s="489"/>
      <c r="D20" s="489"/>
      <c r="E20" s="489"/>
      <c r="F20" s="489"/>
      <c r="G20" s="489"/>
      <c r="H20" s="489"/>
      <c r="I20" s="489"/>
      <c r="J20" s="489"/>
      <c r="K20" s="489"/>
      <c r="L20" s="489"/>
      <c r="M20" s="489"/>
      <c r="N20" s="489"/>
      <c r="O20" s="489"/>
      <c r="P20" s="761" t="s">
        <v>686</v>
      </c>
      <c r="Q20" s="761"/>
      <c r="R20" s="761"/>
      <c r="S20" s="761"/>
      <c r="T20" s="761"/>
      <c r="U20" s="761"/>
      <c r="V20" s="761"/>
      <c r="Z20" s="761" t="s">
        <v>1248</v>
      </c>
      <c r="AA20" s="761"/>
      <c r="AB20" s="761"/>
      <c r="AC20" s="761"/>
      <c r="AD20" s="761"/>
      <c r="AE20" s="761"/>
      <c r="AF20" s="761"/>
      <c r="AG20" s="761"/>
      <c r="AH20" s="761"/>
      <c r="AI20" s="761"/>
      <c r="AL20" s="761" t="s">
        <v>916</v>
      </c>
      <c r="AM20" s="761"/>
      <c r="AN20" s="761"/>
      <c r="AO20" s="761"/>
      <c r="AP20" s="761"/>
      <c r="AQ20" s="761"/>
      <c r="AR20" s="761"/>
      <c r="AS20" s="761"/>
      <c r="AT20" s="761"/>
      <c r="AU20" s="761"/>
    </row>
    <row r="21" spans="1:47" s="47" customFormat="1" ht="45.75" thickBot="1">
      <c r="A21" s="483" t="s">
        <v>672</v>
      </c>
      <c r="B21" s="484" t="s">
        <v>602</v>
      </c>
      <c r="C21" s="484"/>
      <c r="D21" s="485" t="s">
        <v>356</v>
      </c>
      <c r="E21" s="485" t="s">
        <v>557</v>
      </c>
      <c r="F21" s="485" t="s">
        <v>558</v>
      </c>
      <c r="G21" s="485" t="s">
        <v>340</v>
      </c>
      <c r="H21" s="485" t="s">
        <v>679</v>
      </c>
      <c r="I21" s="485" t="s">
        <v>680</v>
      </c>
      <c r="J21" s="484"/>
      <c r="K21" s="486" t="s">
        <v>681</v>
      </c>
      <c r="L21" s="484" t="s">
        <v>682</v>
      </c>
      <c r="M21" s="484" t="s">
        <v>685</v>
      </c>
      <c r="N21" s="484" t="s">
        <v>687</v>
      </c>
      <c r="O21" s="484"/>
      <c r="P21" s="487" t="s">
        <v>673</v>
      </c>
      <c r="Q21" s="487" t="s">
        <v>674</v>
      </c>
      <c r="R21" s="487" t="s">
        <v>675</v>
      </c>
      <c r="S21" s="487" t="s">
        <v>677</v>
      </c>
      <c r="T21" s="487" t="s">
        <v>683</v>
      </c>
      <c r="U21" s="487" t="s">
        <v>684</v>
      </c>
      <c r="V21" s="488" t="s">
        <v>688</v>
      </c>
      <c r="W21" s="469"/>
      <c r="X21" s="469"/>
      <c r="Y21" s="469"/>
      <c r="Z21" s="483" t="s">
        <v>672</v>
      </c>
      <c r="AA21" s="484" t="s">
        <v>602</v>
      </c>
      <c r="AB21" s="484"/>
      <c r="AC21" s="487" t="s">
        <v>673</v>
      </c>
      <c r="AD21" s="487" t="s">
        <v>674</v>
      </c>
      <c r="AE21" s="487" t="s">
        <v>675</v>
      </c>
      <c r="AF21" s="487" t="s">
        <v>677</v>
      </c>
      <c r="AG21" s="487" t="s">
        <v>683</v>
      </c>
      <c r="AH21" s="487" t="s">
        <v>684</v>
      </c>
      <c r="AI21" s="488" t="s">
        <v>688</v>
      </c>
      <c r="AJ21" s="469"/>
      <c r="AK21" s="469"/>
      <c r="AL21" s="483" t="s">
        <v>672</v>
      </c>
      <c r="AM21" s="484" t="s">
        <v>602</v>
      </c>
      <c r="AN21" s="484"/>
      <c r="AO21" s="487" t="s">
        <v>673</v>
      </c>
      <c r="AP21" s="487" t="s">
        <v>674</v>
      </c>
      <c r="AQ21" s="487" t="s">
        <v>675</v>
      </c>
      <c r="AR21" s="487" t="s">
        <v>677</v>
      </c>
      <c r="AS21" s="487" t="s">
        <v>683</v>
      </c>
      <c r="AT21" s="487" t="s">
        <v>684</v>
      </c>
      <c r="AU21" s="488" t="s">
        <v>688</v>
      </c>
    </row>
    <row r="22" spans="1:47" ht="15.75" thickTop="1">
      <c r="A22" s="474" t="str">
        <f>LHD!B39</f>
        <v>ROM Pad Cleanup</v>
      </c>
      <c r="B22" s="475">
        <f>SUMIF('T6 - Pits'!$AL$7:$AL$44,'Labour &amp; Equip Hrs'!A22,'T6 - Pits'!$AM$7:$AM$44)+SUMIF('T7 - WSF'!$AL$7:$AL$69,'Labour &amp; Equip Hrs'!A22,'T7 - WSF'!$AM$7:$AM$69)+SUMIF('T8 - Facilities'!$AL$7:$AL$115,'Labour &amp; Equip Hrs'!A22,'T8 - Facilities'!$AM$7:$AM$115)+SUMIF('T9 - Ponds'!$AL$7:$AL$54,'Labour &amp; Equip Hrs'!A22,'T9 - Ponds'!$AM$7:$AM$54)+SUMIF('T10 - Infrastructure'!$AL$7:$AL$45,'Labour &amp; Equip Hrs'!A22,'T10 - Infrastructure'!$AM$7:$AM$45)+SUMIF('T11 - Wastes'!$AL$6:$AL$22,'Labour &amp; Equip Hrs'!A22,'T11 - Wastes'!$AM$6:$AM$22)+SUMIF('T12 - Roads'!$AL$7:$AL$19,'Labour &amp; Equip Hrs'!A22,'T12 - Roads'!$AM$7:$AM$19)+SUMIF('T13 - Water'!$AL$7:$AL$60,'Labour &amp; Equip Hrs'!A22,'T13 - Water'!$AM$7:$AM$60)</f>
        <v>0</v>
      </c>
      <c r="C22" s="475"/>
      <c r="D22" s="476"/>
      <c r="E22" s="476">
        <v>1</v>
      </c>
      <c r="F22" s="476">
        <v>1</v>
      </c>
      <c r="G22" s="476">
        <v>1</v>
      </c>
      <c r="H22" s="476">
        <v>1</v>
      </c>
      <c r="I22" s="476">
        <v>1</v>
      </c>
      <c r="J22" s="475"/>
      <c r="K22" s="477" t="str">
        <f>VLOOKUP(A22,LHD!$B$6:$G$31,6,FALSE)</f>
        <v>Cat 345 loose loading</v>
      </c>
      <c r="L22" s="475" t="str">
        <f>EquipProd!$B$15</f>
        <v>D9 Loose recontouring</v>
      </c>
      <c r="M22" s="475" t="str">
        <f>EquipProd!$B$30</f>
        <v>Zone F - Crush &amp; Screen</v>
      </c>
      <c r="N22" s="475" t="str">
        <f>EquipProd!$B$29</f>
        <v>Roller compacting</v>
      </c>
      <c r="O22" s="475"/>
      <c r="P22" s="475" t="str">
        <f>IFERROR(IF(D22="","",$B22/VLOOKUP($K22,Productivity,2,FALSE)),"")</f>
        <v/>
      </c>
      <c r="Q22" s="475">
        <f>IFERROR(IF(E22="","",$B22/VLOOKUP($K22,Productivity,2,FALSE)),"")</f>
        <v>0</v>
      </c>
      <c r="R22" s="475">
        <f>IF(B22=0,0,$B22/VLOOKUP($A22,LHD!$B$6:$T$31,19,FALSE))</f>
        <v>0</v>
      </c>
      <c r="S22" s="475">
        <f>IF(G22="","",$B22/VLOOKUP(L22,Productivity,2,FALSE))</f>
        <v>0</v>
      </c>
      <c r="T22" s="475">
        <f>IF(H22="","",$B22/VLOOKUP(N22,Productivity,2,FALSE))</f>
        <v>0</v>
      </c>
      <c r="U22" s="475">
        <f>IF(I22="","",$B22/VLOOKUP(M22,Productivity,2,FALSE)*2)</f>
        <v>0</v>
      </c>
      <c r="V22" s="478">
        <f>SUM(P22:U22)</f>
        <v>0</v>
      </c>
      <c r="W22" s="42"/>
      <c r="X22" s="42"/>
      <c r="Y22" s="42"/>
      <c r="Z22" s="474" t="str">
        <f>A22</f>
        <v>ROM Pad Cleanup</v>
      </c>
      <c r="AA22" s="475">
        <f>SUMIF('T6 - Pits'!$AU$7:$AU$44,'Labour &amp; Equip Hrs'!Z22,'T6 - Pits'!$AV$7:$AV$44)+SUMIF('T7 - WSF'!$AU$7:$AU$69,'Labour &amp; Equip Hrs'!Z22,'T7 - WSF'!$AV$7:$AV$69)+SUMIF('T8 - Facilities'!$AU$7:$AU$115,'Labour &amp; Equip Hrs'!Z22,'T8 - Facilities'!$AV$7:$AV$115)+SUMIF('T9 - Ponds'!$AU$7:$AU$54,'Labour &amp; Equip Hrs'!Z22,'T9 - Ponds'!$AV$7:$AV$54)+SUMIF('T10 - Infrastructure'!$AU$7:$AU$45,'Labour &amp; Equip Hrs'!Z22,'T10 - Infrastructure'!$AV$7:$AV$45)+SUMIF('T11 - Wastes'!$AU$6:$AU$22,'Labour &amp; Equip Hrs'!Z22,'T11 - Wastes'!$AV$6:$AV$22)+SUMIF('T12 - Roads'!$AU$7:$AU$19,'Labour &amp; Equip Hrs'!Z22,'T12 - Roads'!$AV$7:$AV$19)+SUMIF('T13 - Water'!$AU$7:$AU$60,'Labour &amp; Equip Hrs'!Z22,'T13 - Water'!$AV$7:$AV$60)</f>
        <v>0</v>
      </c>
      <c r="AB22" s="475"/>
      <c r="AC22" s="475" t="str">
        <f t="shared" ref="AC22:AC44" si="3">IFERROR(IF($D22="","",$AA22/VLOOKUP($K22,Productivity,2,FALSE)),"")</f>
        <v/>
      </c>
      <c r="AD22" s="475">
        <f t="shared" ref="AD22:AD44" si="4">IFERROR(IF(E22="","",$AA22/VLOOKUP($K22,Productivity,2,FALSE)),"")</f>
        <v>0</v>
      </c>
      <c r="AE22" s="475">
        <f>AA22/VLOOKUP(Z22,LHD!$B$6:$Z$31,19,FALSE)</f>
        <v>0</v>
      </c>
      <c r="AF22" s="475">
        <f t="shared" ref="AF22:AF44" si="5">IF(G22="","",$AA22/VLOOKUP(L22,Productivity,2,FALSE))</f>
        <v>0</v>
      </c>
      <c r="AG22" s="475">
        <f t="shared" ref="AG22:AG44" si="6">IF(H22="","",$AA22/VLOOKUP(N22,Productivity,2,FALSE))</f>
        <v>0</v>
      </c>
      <c r="AH22" s="475">
        <f t="shared" ref="AH22:AH44" si="7">IF(I22="","",$AA22/VLOOKUP(M22,Productivity,2,FALSE)*2)</f>
        <v>0</v>
      </c>
      <c r="AI22" s="478">
        <f t="shared" ref="AI22:AI44" si="8">SUM(AC22:AH22)</f>
        <v>0</v>
      </c>
      <c r="AJ22" s="42"/>
      <c r="AK22" s="42"/>
      <c r="AL22" s="474" t="str">
        <f t="shared" ref="AL22:AL44" si="9">A22</f>
        <v>ROM Pad Cleanup</v>
      </c>
      <c r="AM22" s="475">
        <f>SUMIF('T6 - Pits'!$BD$7:$BD$44,'Labour &amp; Equip Hrs'!AL22,'T6 - Pits'!$BE$7:$BE$44)+SUMIF('T7 - WSF'!$BD$7:$BD$69,'Labour &amp; Equip Hrs'!AL22,'T7 - WSF'!$BE$7:$BE$69)+SUMIF('T8 - Facilities'!$BD$7:$BD$115,'Labour &amp; Equip Hrs'!AL22,'T8 - Facilities'!$BE$7:$BE$115)+SUMIF('T9 - Ponds'!$BD$7:$BD$54,'Labour &amp; Equip Hrs'!AL22,'T9 - Ponds'!$BE$7:$BE$54)+SUMIF('T10 - Infrastructure'!$BD$7:$BD$45,'Labour &amp; Equip Hrs'!AL22,'T10 - Infrastructure'!$BE$7:$BE$45)+SUMIF('T11 - Wastes'!$BD$6:$BD$22,'Labour &amp; Equip Hrs'!AL22,'T11 - Wastes'!$BE$6:$BE$22)+SUMIF('T12 - Roads'!$BD$7:$BD$19,'Labour &amp; Equip Hrs'!AL22,'T12 - Roads'!$BE$7:$BE$19)+SUMIF('T13 - Water'!$BD$7:$BD$60,'Labour &amp; Equip Hrs'!AL22,'T13 - Water'!$BE$7:$BE$60)</f>
        <v>0</v>
      </c>
      <c r="AN22" s="475"/>
      <c r="AO22" s="475" t="str">
        <f t="shared" ref="AO22:AO44" si="10">IFERROR(IF($D22="","",$AM22/VLOOKUP($K22,Productivity,2,FALSE)),"")</f>
        <v/>
      </c>
      <c r="AP22" s="475">
        <f t="shared" ref="AP22:AP44" si="11">IFERROR(IF(E22="","",$AM22/VLOOKUP($K22,Productivity,2,FALSE)),"")</f>
        <v>0</v>
      </c>
      <c r="AQ22" s="475">
        <f>AM22/VLOOKUP(AL22,LHD!$B$6:$Z$31,19,FALSE)</f>
        <v>0</v>
      </c>
      <c r="AR22" s="475">
        <f t="shared" ref="AR22:AR44" si="12">IF(G22="","",$AM22/VLOOKUP(L22,Productivity,2,FALSE))</f>
        <v>0</v>
      </c>
      <c r="AS22" s="475">
        <f t="shared" ref="AS22:AS44" si="13">IF(H22="","",$AM22/VLOOKUP(N22,Productivity,2,FALSE))</f>
        <v>0</v>
      </c>
      <c r="AT22" s="475">
        <f t="shared" ref="AT22:AT44" si="14">IF(I22="","",$AM22/VLOOKUP(M22,Productivity,2,FALSE)*2)</f>
        <v>0</v>
      </c>
      <c r="AU22" s="478">
        <f t="shared" ref="AU22:AU29" si="15">SUM(AO22:AT22)</f>
        <v>0</v>
      </c>
    </row>
    <row r="23" spans="1:47">
      <c r="A23" s="474" t="str">
        <f>LHD!B40</f>
        <v>Explosive Magazine Cleanup</v>
      </c>
      <c r="B23" s="479">
        <f>SUMIF('T6 - Pits'!$AL$7:$AL$44,'Labour &amp; Equip Hrs'!A23,'T6 - Pits'!$AM$7:$AM$44)+SUMIF('T7 - WSF'!$AL$7:$AL$69,'Labour &amp; Equip Hrs'!A23,'T7 - WSF'!$AM$7:$AM$69)+SUMIF('T8 - Facilities'!$AL$7:$AL$115,'Labour &amp; Equip Hrs'!A23,'T8 - Facilities'!$AM$7:$AM$115)+SUMIF('T9 - Ponds'!$AL$7:$AL$54,'Labour &amp; Equip Hrs'!A23,'T9 - Ponds'!$AM$7:$AM$54)+SUMIF('T10 - Infrastructure'!$AL$7:$AL$45,'Labour &amp; Equip Hrs'!A23,'T10 - Infrastructure'!$AM$7:$AM$45)+SUMIF('T11 - Wastes'!$AL$6:$AL$22,'Labour &amp; Equip Hrs'!A23,'T11 - Wastes'!$AM$6:$AM$22)+SUMIF('T12 - Roads'!$AL$7:$AL$19,'Labour &amp; Equip Hrs'!A23,'T12 - Roads'!$AM$7:$AM$19)+SUMIF('T13 - Water'!$AL$7:$AL$60,'Labour &amp; Equip Hrs'!A23,'T13 - Water'!$AM$7:$AM$60)</f>
        <v>50</v>
      </c>
      <c r="C23" s="479"/>
      <c r="D23" s="480"/>
      <c r="E23" s="480">
        <v>1</v>
      </c>
      <c r="F23" s="480">
        <v>1</v>
      </c>
      <c r="G23" s="480">
        <v>1</v>
      </c>
      <c r="H23" s="480">
        <v>1</v>
      </c>
      <c r="I23" s="480"/>
      <c r="J23" s="479"/>
      <c r="K23" s="481" t="str">
        <f>VLOOKUP(A23,LHD!$B$6:$G$31,6,FALSE)</f>
        <v>Cat 345 loose loading</v>
      </c>
      <c r="L23" s="479" t="str">
        <f>EquipProd!$B$15</f>
        <v>D9 Loose recontouring</v>
      </c>
      <c r="M23" s="479" t="str">
        <f>EquipProd!$B$31</f>
        <v>Zone S - Crush &amp; Screen</v>
      </c>
      <c r="N23" s="475" t="str">
        <f>EquipProd!$B$29</f>
        <v>Roller compacting</v>
      </c>
      <c r="O23" s="479"/>
      <c r="P23" s="479" t="str">
        <f>IFERROR(IF(D23="","",$B23/VLOOKUP($K23,Productivity,2,FALSE)),"")</f>
        <v/>
      </c>
      <c r="Q23" s="479">
        <f>IFERROR(IF(E23="","",$B23/VLOOKUP($K23,Productivity,2,FALSE)),"")</f>
        <v>0.14367816091954022</v>
      </c>
      <c r="R23" s="479">
        <f>IF(B23=0,0,$B23/VLOOKUP($A23,LHD!$B$6:$T$31,19,FALSE))</f>
        <v>0.52888805207380718</v>
      </c>
      <c r="S23" s="479">
        <f>IF(G23="","",$B23/VLOOKUP(L23,Productivity,2,FALSE))</f>
        <v>6.5381591486009166E-2</v>
      </c>
      <c r="T23" s="479">
        <f>IF(H23="","",$B23/VLOOKUP(N23,Productivity,2,FALSE))</f>
        <v>0.22102661044059912</v>
      </c>
      <c r="U23" s="479" t="str">
        <f>IF(I23="","",$B23/VLOOKUP(M23,Productivity,2,FALSE)*2)</f>
        <v/>
      </c>
      <c r="V23" s="482">
        <f>SUM(P23:U23)</f>
        <v>0.95897441491995572</v>
      </c>
      <c r="W23" s="42"/>
      <c r="X23" s="42"/>
      <c r="Y23" s="42"/>
      <c r="Z23" s="474" t="str">
        <f t="shared" ref="Z23:Z44" si="16">A23</f>
        <v>Explosive Magazine Cleanup</v>
      </c>
      <c r="AA23" s="475">
        <f>SUMIF('T6 - Pits'!$AU$7:$AU$44,'Labour &amp; Equip Hrs'!Z23,'T6 - Pits'!$AV$7:$AV$44)+SUMIF('T7 - WSF'!$AU$7:$AU$69,'Labour &amp; Equip Hrs'!Z23,'T7 - WSF'!$AV$7:$AV$69)+SUMIF('T8 - Facilities'!$AU$7:$AU$115,'Labour &amp; Equip Hrs'!Z23,'T8 - Facilities'!$AV$7:$AV$115)+SUMIF('T9 - Ponds'!$AU$7:$AU$54,'Labour &amp; Equip Hrs'!Z23,'T9 - Ponds'!$AV$7:$AV$54)+SUMIF('T10 - Infrastructure'!$AU$7:$AU$45,'Labour &amp; Equip Hrs'!Z23,'T10 - Infrastructure'!$AV$7:$AV$45)+SUMIF('T11 - Wastes'!$AU$6:$AU$22,'Labour &amp; Equip Hrs'!Z23,'T11 - Wastes'!$AV$6:$AV$22)+SUMIF('T12 - Roads'!$AU$7:$AU$19,'Labour &amp; Equip Hrs'!Z23,'T12 - Roads'!$AV$7:$AV$19)+SUMIF('T13 - Water'!$AU$7:$AU$60,'Labour &amp; Equip Hrs'!Z23,'T13 - Water'!$AV$7:$AV$60)</f>
        <v>7475</v>
      </c>
      <c r="AB23" s="479"/>
      <c r="AC23" s="475" t="str">
        <f t="shared" si="3"/>
        <v/>
      </c>
      <c r="AD23" s="475">
        <f t="shared" si="4"/>
        <v>21.479885057471265</v>
      </c>
      <c r="AE23" s="475">
        <f>AA23/VLOOKUP(Z23,LHD!$B$6:$Z$31,19,FALSE)</f>
        <v>79.068763785034179</v>
      </c>
      <c r="AF23" s="475">
        <f t="shared" si="5"/>
        <v>9.7745479271583697</v>
      </c>
      <c r="AG23" s="475">
        <f t="shared" si="6"/>
        <v>33.04347826086957</v>
      </c>
      <c r="AH23" s="475" t="str">
        <f t="shared" si="7"/>
        <v/>
      </c>
      <c r="AI23" s="482">
        <f t="shared" si="8"/>
        <v>143.36667503053337</v>
      </c>
      <c r="AJ23" s="42"/>
      <c r="AK23" s="42"/>
      <c r="AL23" s="474" t="str">
        <f t="shared" si="9"/>
        <v>Explosive Magazine Cleanup</v>
      </c>
      <c r="AM23" s="479">
        <f>SUMIF('T6 - Pits'!$BD$7:$BD$44,'Labour &amp; Equip Hrs'!AL23,'T6 - Pits'!$BE$7:$BE$44)+SUMIF('T7 - WSF'!$BD$7:$BD$69,'Labour &amp; Equip Hrs'!AL23,'T7 - WSF'!$BE$7:$BE$69)+SUMIF('T8 - Facilities'!$BD$7:$BD$115,'Labour &amp; Equip Hrs'!AL23,'T8 - Facilities'!$BE$7:$BE$115)+SUMIF('T9 - Ponds'!$BD$7:$BD$54,'Labour &amp; Equip Hrs'!AL23,'T9 - Ponds'!$BE$7:$BE$54)+SUMIF('T10 - Infrastructure'!$BD$7:$BD$45,'Labour &amp; Equip Hrs'!AL23,'T10 - Infrastructure'!$BE$7:$BE$45)+SUMIF('T11 - Wastes'!$BD$6:$BD$22,'Labour &amp; Equip Hrs'!AL23,'T11 - Wastes'!$BE$6:$BE$22)+SUMIF('T12 - Roads'!$BD$7:$BD$19,'Labour &amp; Equip Hrs'!AL23,'T12 - Roads'!$BE$7:$BE$19)+SUMIF('T13 - Water'!$BD$7:$BD$60,'Labour &amp; Equip Hrs'!AL23,'T13 - Water'!$BE$7:$BE$60)</f>
        <v>7475</v>
      </c>
      <c r="AN23" s="479"/>
      <c r="AO23" s="479" t="str">
        <f t="shared" si="10"/>
        <v/>
      </c>
      <c r="AP23" s="479">
        <f t="shared" si="11"/>
        <v>21.479885057471265</v>
      </c>
      <c r="AQ23" s="479">
        <f>AM23/VLOOKUP(AL23,LHD!$B$6:$Z$31,19,FALSE)</f>
        <v>79.068763785034179</v>
      </c>
      <c r="AR23" s="479">
        <f t="shared" si="12"/>
        <v>9.7745479271583697</v>
      </c>
      <c r="AS23" s="479">
        <f t="shared" si="13"/>
        <v>33.04347826086957</v>
      </c>
      <c r="AT23" s="479" t="str">
        <f t="shared" si="14"/>
        <v/>
      </c>
      <c r="AU23" s="482">
        <f t="shared" si="15"/>
        <v>143.36667503053337</v>
      </c>
    </row>
    <row r="24" spans="1:47">
      <c r="A24" s="474" t="str">
        <f>LHD!B41</f>
        <v>Mining Workshop Overburden</v>
      </c>
      <c r="B24" s="479">
        <f>SUMIF('T6 - Pits'!$AL$7:$AL$44,'Labour &amp; Equip Hrs'!A24,'T6 - Pits'!$AM$7:$AM$44)+SUMIF('T7 - WSF'!$AL$7:$AL$69,'Labour &amp; Equip Hrs'!A24,'T7 - WSF'!$AM$7:$AM$69)+SUMIF('T8 - Facilities'!$AL$7:$AL$115,'Labour &amp; Equip Hrs'!A24,'T8 - Facilities'!$AM$7:$AM$115)+SUMIF('T9 - Ponds'!$AL$7:$AL$54,'Labour &amp; Equip Hrs'!A24,'T9 - Ponds'!$AM$7:$AM$54)+SUMIF('T10 - Infrastructure'!$AL$7:$AL$45,'Labour &amp; Equip Hrs'!A24,'T10 - Infrastructure'!$AM$7:$AM$45)+SUMIF('T11 - Wastes'!$AL$6:$AL$22,'Labour &amp; Equip Hrs'!A24,'T11 - Wastes'!$AM$6:$AM$22)+SUMIF('T12 - Roads'!$AL$7:$AL$19,'Labour &amp; Equip Hrs'!A24,'T12 - Roads'!$AM$7:$AM$19)+SUMIF('T13 - Water'!$AL$7:$AL$60,'Labour &amp; Equip Hrs'!A24,'T13 - Water'!$AM$7:$AM$60)</f>
        <v>0</v>
      </c>
      <c r="C24" s="479"/>
      <c r="D24" s="480"/>
      <c r="E24" s="480">
        <v>1</v>
      </c>
      <c r="F24" s="480">
        <v>1</v>
      </c>
      <c r="G24" s="480">
        <v>1</v>
      </c>
      <c r="H24" s="480">
        <v>1</v>
      </c>
      <c r="I24" s="480"/>
      <c r="J24" s="479"/>
      <c r="K24" s="481" t="str">
        <f>VLOOKUP(A24,LHD!$B$6:$G$31,6,FALSE)</f>
        <v>Cat 988 Soil/Gravel Loading</v>
      </c>
      <c r="L24" s="479" t="str">
        <f>EquipProd!$B$15</f>
        <v>D9 Loose recontouring</v>
      </c>
      <c r="M24" s="479" t="str">
        <f>EquipProd!$B$31</f>
        <v>Zone S - Crush &amp; Screen</v>
      </c>
      <c r="N24" s="475" t="str">
        <f>EquipProd!$B$29</f>
        <v>Roller compacting</v>
      </c>
      <c r="O24" s="479"/>
      <c r="P24" s="479" t="str">
        <f t="shared" ref="P24:P44" si="17">IFERROR(IF(D24="","",$B24/VLOOKUP($K24,Productivity,2,FALSE)),"")</f>
        <v/>
      </c>
      <c r="Q24" s="479">
        <f t="shared" ref="Q24:Q44" si="18">IFERROR(IF(E24="","",$B24/VLOOKUP($K24,Productivity,2,FALSE)),"")</f>
        <v>0</v>
      </c>
      <c r="R24" s="479">
        <f>IF(B24=0,0,$B24/VLOOKUP($A24,LHD!$B$6:$T$31,19,FALSE))</f>
        <v>0</v>
      </c>
      <c r="S24" s="479">
        <f t="shared" ref="S24:S44" si="19">IF(G24="","",$B24/VLOOKUP(L24,Productivity,2,FALSE))</f>
        <v>0</v>
      </c>
      <c r="T24" s="479">
        <f t="shared" ref="T24:T44" si="20">IF(H24="","",$B24/VLOOKUP(N24,Productivity,2,FALSE))</f>
        <v>0</v>
      </c>
      <c r="U24" s="479" t="str">
        <f t="shared" ref="U24:U44" si="21">IF(I24="","",$B24/VLOOKUP(M24,Productivity,2,FALSE)*2)</f>
        <v/>
      </c>
      <c r="V24" s="482">
        <f t="shared" ref="V24:V44" si="22">SUM(P24:U24)</f>
        <v>0</v>
      </c>
      <c r="W24" s="42"/>
      <c r="X24" s="42"/>
      <c r="Y24" s="42"/>
      <c r="Z24" s="474" t="str">
        <f t="shared" si="16"/>
        <v>Mining Workshop Overburden</v>
      </c>
      <c r="AA24" s="475">
        <f>SUMIF('T6 - Pits'!$AU$7:$AU$44,'Labour &amp; Equip Hrs'!Z24,'T6 - Pits'!$AV$7:$AV$44)+SUMIF('T7 - WSF'!$AU$7:$AU$69,'Labour &amp; Equip Hrs'!Z24,'T7 - WSF'!$AV$7:$AV$69)+SUMIF('T8 - Facilities'!$AU$7:$AU$115,'Labour &amp; Equip Hrs'!Z24,'T8 - Facilities'!$AV$7:$AV$115)+SUMIF('T9 - Ponds'!$AU$7:$AU$54,'Labour &amp; Equip Hrs'!Z24,'T9 - Ponds'!$AV$7:$AV$54)+SUMIF('T10 - Infrastructure'!$AU$7:$AU$45,'Labour &amp; Equip Hrs'!Z24,'T10 - Infrastructure'!$AV$7:$AV$45)+SUMIF('T11 - Wastes'!$AU$6:$AU$22,'Labour &amp; Equip Hrs'!Z24,'T11 - Wastes'!$AV$6:$AV$22)+SUMIF('T12 - Roads'!$AU$7:$AU$19,'Labour &amp; Equip Hrs'!Z24,'T12 - Roads'!$AV$7:$AV$19)+SUMIF('T13 - Water'!$AU$7:$AU$60,'Labour &amp; Equip Hrs'!Z24,'T13 - Water'!$AV$7:$AV$60)</f>
        <v>33307.5</v>
      </c>
      <c r="AB24" s="479"/>
      <c r="AC24" s="475" t="str">
        <f t="shared" si="3"/>
        <v/>
      </c>
      <c r="AD24" s="475">
        <f t="shared" si="4"/>
        <v>75.173177083333329</v>
      </c>
      <c r="AE24" s="475">
        <f>AA24/VLOOKUP(Z24,LHD!$B$6:$Z$31,19,FALSE)</f>
        <v>244.53429455928242</v>
      </c>
      <c r="AF24" s="475">
        <f t="shared" si="5"/>
        <v>43.553947168405003</v>
      </c>
      <c r="AG24" s="475">
        <f t="shared" si="6"/>
        <v>147.23687654500512</v>
      </c>
      <c r="AH24" s="475" t="str">
        <f t="shared" si="7"/>
        <v/>
      </c>
      <c r="AI24" s="482">
        <f t="shared" si="8"/>
        <v>510.49829535602589</v>
      </c>
      <c r="AJ24" s="42"/>
      <c r="AK24" s="42"/>
      <c r="AL24" s="474" t="str">
        <f t="shared" si="9"/>
        <v>Mining Workshop Overburden</v>
      </c>
      <c r="AM24" s="479">
        <f>SUMIF('T6 - Pits'!$BD$7:$BD$44,'Labour &amp; Equip Hrs'!AL24,'T6 - Pits'!$BE$7:$BE$44)+SUMIF('T7 - WSF'!$BD$7:$BD$69,'Labour &amp; Equip Hrs'!AL24,'T7 - WSF'!$BE$7:$BE$69)+SUMIF('T8 - Facilities'!$BD$7:$BD$115,'Labour &amp; Equip Hrs'!AL24,'T8 - Facilities'!$BE$7:$BE$115)+SUMIF('T9 - Ponds'!$BD$7:$BD$54,'Labour &amp; Equip Hrs'!AL24,'T9 - Ponds'!$BE$7:$BE$54)+SUMIF('T10 - Infrastructure'!$BD$7:$BD$45,'Labour &amp; Equip Hrs'!AL24,'T10 - Infrastructure'!$BE$7:$BE$45)+SUMIF('T11 - Wastes'!$BD$6:$BD$22,'Labour &amp; Equip Hrs'!AL24,'T11 - Wastes'!$BE$6:$BE$22)+SUMIF('T12 - Roads'!$BD$7:$BD$19,'Labour &amp; Equip Hrs'!AL24,'T12 - Roads'!$BE$7:$BE$19)+SUMIF('T13 - Water'!$BD$7:$BD$60,'Labour &amp; Equip Hrs'!AL24,'T13 - Water'!$BE$7:$BE$60)</f>
        <v>33307.5</v>
      </c>
      <c r="AN24" s="479"/>
      <c r="AO24" s="479" t="str">
        <f t="shared" si="10"/>
        <v/>
      </c>
      <c r="AP24" s="479">
        <f t="shared" si="11"/>
        <v>75.173177083333329</v>
      </c>
      <c r="AQ24" s="479">
        <f>AM24/VLOOKUP(AL24,LHD!$B$6:$Z$31,19,FALSE)</f>
        <v>244.53429455928242</v>
      </c>
      <c r="AR24" s="479">
        <f t="shared" si="12"/>
        <v>43.553947168405003</v>
      </c>
      <c r="AS24" s="479">
        <f t="shared" si="13"/>
        <v>147.23687654500512</v>
      </c>
      <c r="AT24" s="479" t="str">
        <f t="shared" si="14"/>
        <v/>
      </c>
      <c r="AU24" s="482">
        <f t="shared" si="15"/>
        <v>510.49829535602589</v>
      </c>
    </row>
    <row r="25" spans="1:47">
      <c r="A25" s="474" t="str">
        <f>LHD!B42</f>
        <v>Mining Workshop Topsoil</v>
      </c>
      <c r="B25" s="479">
        <f>SUMIF('T6 - Pits'!$AL$7:$AL$44,'Labour &amp; Equip Hrs'!A25,'T6 - Pits'!$AM$7:$AM$44)+SUMIF('T7 - WSF'!$AL$7:$AL$69,'Labour &amp; Equip Hrs'!A25,'T7 - WSF'!$AM$7:$AM$69)+SUMIF('T8 - Facilities'!$AL$7:$AL$115,'Labour &amp; Equip Hrs'!A25,'T8 - Facilities'!$AM$7:$AM$115)+SUMIF('T9 - Ponds'!$AL$7:$AL$54,'Labour &amp; Equip Hrs'!A25,'T9 - Ponds'!$AM$7:$AM$54)+SUMIF('T10 - Infrastructure'!$AL$7:$AL$45,'Labour &amp; Equip Hrs'!A25,'T10 - Infrastructure'!$AM$7:$AM$45)+SUMIF('T11 - Wastes'!$AL$6:$AL$22,'Labour &amp; Equip Hrs'!A25,'T11 - Wastes'!$AM$6:$AM$22)+SUMIF('T12 - Roads'!$AL$7:$AL$19,'Labour &amp; Equip Hrs'!A25,'T12 - Roads'!$AM$7:$AM$19)+SUMIF('T13 - Water'!$AL$7:$AL$60,'Labour &amp; Equip Hrs'!A25,'T13 - Water'!$AM$7:$AM$60)</f>
        <v>0</v>
      </c>
      <c r="C25" s="479"/>
      <c r="D25" s="480"/>
      <c r="E25" s="480">
        <v>1</v>
      </c>
      <c r="F25" s="480">
        <v>1</v>
      </c>
      <c r="G25" s="480">
        <v>1</v>
      </c>
      <c r="H25" s="480">
        <v>1</v>
      </c>
      <c r="I25" s="480"/>
      <c r="J25" s="479"/>
      <c r="K25" s="481" t="str">
        <f>VLOOKUP(A25,LHD!$B$6:$G$31,6,FALSE)</f>
        <v>Cat 988 Soil/Gravel Loading</v>
      </c>
      <c r="L25" s="479" t="str">
        <f>EquipProd!$B$15</f>
        <v>D9 Loose recontouring</v>
      </c>
      <c r="M25" s="479" t="str">
        <f>EquipProd!$B$31</f>
        <v>Zone S - Crush &amp; Screen</v>
      </c>
      <c r="N25" s="475" t="str">
        <f>EquipProd!$B$29</f>
        <v>Roller compacting</v>
      </c>
      <c r="O25" s="479"/>
      <c r="P25" s="479" t="str">
        <f t="shared" si="17"/>
        <v/>
      </c>
      <c r="Q25" s="479">
        <f t="shared" si="18"/>
        <v>0</v>
      </c>
      <c r="R25" s="479">
        <f>IF(B25=0,0,$B25/VLOOKUP($A25,LHD!$B$6:$T$31,19,FALSE))</f>
        <v>0</v>
      </c>
      <c r="S25" s="479">
        <f t="shared" si="19"/>
        <v>0</v>
      </c>
      <c r="T25" s="479">
        <f t="shared" si="20"/>
        <v>0</v>
      </c>
      <c r="U25" s="479" t="str">
        <f t="shared" si="21"/>
        <v/>
      </c>
      <c r="V25" s="482">
        <f t="shared" si="22"/>
        <v>0</v>
      </c>
      <c r="W25" s="42"/>
      <c r="X25" s="42"/>
      <c r="Y25" s="42"/>
      <c r="Z25" s="474" t="str">
        <f t="shared" si="16"/>
        <v>Mining Workshop Topsoil</v>
      </c>
      <c r="AA25" s="475">
        <f>SUMIF('T6 - Pits'!$AU$7:$AU$44,'Labour &amp; Equip Hrs'!Z25,'T6 - Pits'!$AV$7:$AV$44)+SUMIF('T7 - WSF'!$AU$7:$AU$69,'Labour &amp; Equip Hrs'!Z25,'T7 - WSF'!$AV$7:$AV$69)+SUMIF('T8 - Facilities'!$AU$7:$AU$115,'Labour &amp; Equip Hrs'!Z25,'T8 - Facilities'!$AV$7:$AV$115)+SUMIF('T9 - Ponds'!$AU$7:$AU$54,'Labour &amp; Equip Hrs'!Z25,'T9 - Ponds'!$AV$7:$AV$54)+SUMIF('T10 - Infrastructure'!$AU$7:$AU$45,'Labour &amp; Equip Hrs'!Z25,'T10 - Infrastructure'!$AV$7:$AV$45)+SUMIF('T11 - Wastes'!$AU$6:$AU$22,'Labour &amp; Equip Hrs'!Z25,'T11 - Wastes'!$AV$6:$AV$22)+SUMIF('T12 - Roads'!$AU$7:$AU$19,'Labour &amp; Equip Hrs'!Z25,'T12 - Roads'!$AV$7:$AV$19)+SUMIF('T13 - Water'!$AU$7:$AU$60,'Labour &amp; Equip Hrs'!Z25,'T13 - Water'!$AV$7:$AV$60)</f>
        <v>9992.25</v>
      </c>
      <c r="AB25" s="479"/>
      <c r="AC25" s="475" t="str">
        <f t="shared" si="3"/>
        <v/>
      </c>
      <c r="AD25" s="475">
        <f t="shared" si="4"/>
        <v>22.551953125000001</v>
      </c>
      <c r="AE25" s="475">
        <f>AA25/VLOOKUP(Z25,LHD!$B$6:$Z$31,19,FALSE)</f>
        <v>34.700725185257404</v>
      </c>
      <c r="AF25" s="475">
        <f t="shared" si="5"/>
        <v>13.066184150521501</v>
      </c>
      <c r="AG25" s="475">
        <f t="shared" si="6"/>
        <v>44.171062963501534</v>
      </c>
      <c r="AH25" s="475" t="str">
        <f t="shared" si="7"/>
        <v/>
      </c>
      <c r="AI25" s="482">
        <f t="shared" si="8"/>
        <v>114.48992542428044</v>
      </c>
      <c r="AJ25" s="42"/>
      <c r="AK25" s="42"/>
      <c r="AL25" s="474" t="str">
        <f t="shared" si="9"/>
        <v>Mining Workshop Topsoil</v>
      </c>
      <c r="AM25" s="479">
        <f>SUMIF('T6 - Pits'!$BD$7:$BD$44,'Labour &amp; Equip Hrs'!AL25,'T6 - Pits'!$BE$7:$BE$44)+SUMIF('T7 - WSF'!$BD$7:$BD$69,'Labour &amp; Equip Hrs'!AL25,'T7 - WSF'!$BE$7:$BE$69)+SUMIF('T8 - Facilities'!$BD$7:$BD$115,'Labour &amp; Equip Hrs'!AL25,'T8 - Facilities'!$BE$7:$BE$115)+SUMIF('T9 - Ponds'!$BD$7:$BD$54,'Labour &amp; Equip Hrs'!AL25,'T9 - Ponds'!$BE$7:$BE$54)+SUMIF('T10 - Infrastructure'!$BD$7:$BD$45,'Labour &amp; Equip Hrs'!AL25,'T10 - Infrastructure'!$BE$7:$BE$45)+SUMIF('T11 - Wastes'!$BD$6:$BD$22,'Labour &amp; Equip Hrs'!AL25,'T11 - Wastes'!$BE$6:$BE$22)+SUMIF('T12 - Roads'!$BD$7:$BD$19,'Labour &amp; Equip Hrs'!AL25,'T12 - Roads'!$BE$7:$BE$19)+SUMIF('T13 - Water'!$BD$7:$BD$60,'Labour &amp; Equip Hrs'!AL25,'T13 - Water'!$BE$7:$BE$60)</f>
        <v>9992.25</v>
      </c>
      <c r="AN25" s="479"/>
      <c r="AO25" s="479" t="str">
        <f t="shared" si="10"/>
        <v/>
      </c>
      <c r="AP25" s="479">
        <f t="shared" si="11"/>
        <v>22.551953125000001</v>
      </c>
      <c r="AQ25" s="479">
        <f>AM25/VLOOKUP(AL25,LHD!$B$6:$Z$31,19,FALSE)</f>
        <v>34.700725185257404</v>
      </c>
      <c r="AR25" s="479">
        <f t="shared" si="12"/>
        <v>13.066184150521501</v>
      </c>
      <c r="AS25" s="479">
        <f t="shared" si="13"/>
        <v>44.171062963501534</v>
      </c>
      <c r="AT25" s="479" t="str">
        <f t="shared" si="14"/>
        <v/>
      </c>
      <c r="AU25" s="482">
        <f t="shared" si="15"/>
        <v>114.48992542428044</v>
      </c>
    </row>
    <row r="26" spans="1:47">
      <c r="A26" s="474" t="str">
        <f>LHD!B43</f>
        <v>Mill Site Overburden</v>
      </c>
      <c r="B26" s="479">
        <f>SUMIF('T6 - Pits'!$AL$7:$AL$44,'Labour &amp; Equip Hrs'!A26,'T6 - Pits'!$AM$7:$AM$44)+SUMIF('T7 - WSF'!$AL$7:$AL$69,'Labour &amp; Equip Hrs'!A26,'T7 - WSF'!$AM$7:$AM$69)+SUMIF('T8 - Facilities'!$AL$7:$AL$115,'Labour &amp; Equip Hrs'!A26,'T8 - Facilities'!$AM$7:$AM$115)+SUMIF('T9 - Ponds'!$AL$7:$AL$54,'Labour &amp; Equip Hrs'!A26,'T9 - Ponds'!$AM$7:$AM$54)+SUMIF('T10 - Infrastructure'!$AL$7:$AL$45,'Labour &amp; Equip Hrs'!A26,'T10 - Infrastructure'!$AM$7:$AM$45)+SUMIF('T11 - Wastes'!$AL$6:$AL$22,'Labour &amp; Equip Hrs'!A26,'T11 - Wastes'!$AM$6:$AM$22)+SUMIF('T12 - Roads'!$AL$7:$AL$19,'Labour &amp; Equip Hrs'!A26,'T12 - Roads'!$AM$7:$AM$19)+SUMIF('T13 - Water'!$AL$7:$AL$60,'Labour &amp; Equip Hrs'!A26,'T13 - Water'!$AM$7:$AM$60)</f>
        <v>60270</v>
      </c>
      <c r="C26" s="479"/>
      <c r="D26" s="480"/>
      <c r="E26" s="480">
        <v>1</v>
      </c>
      <c r="F26" s="480">
        <v>1</v>
      </c>
      <c r="G26" s="480">
        <v>1</v>
      </c>
      <c r="H26" s="480">
        <v>1</v>
      </c>
      <c r="I26" s="480"/>
      <c r="J26" s="479"/>
      <c r="K26" s="481" t="str">
        <f>VLOOKUP(A26,LHD!$B$6:$G$31,6,FALSE)</f>
        <v>Cat 988 Crushed Loading</v>
      </c>
      <c r="L26" s="479" t="str">
        <f>EquipProd!$B$15</f>
        <v>D9 Loose recontouring</v>
      </c>
      <c r="M26" s="479" t="str">
        <f>EquipProd!$B$31</f>
        <v>Zone S - Crush &amp; Screen</v>
      </c>
      <c r="N26" s="475" t="str">
        <f>EquipProd!$B$29</f>
        <v>Roller compacting</v>
      </c>
      <c r="O26" s="479"/>
      <c r="P26" s="479" t="str">
        <f t="shared" si="17"/>
        <v/>
      </c>
      <c r="Q26" s="479">
        <f t="shared" si="18"/>
        <v>140.21145833333335</v>
      </c>
      <c r="R26" s="479">
        <f>IF(B26=0,0,$B26/VLOOKUP($A26,LHD!$B$6:$T$31,19,FALSE))</f>
        <v>485.11786856474271</v>
      </c>
      <c r="S26" s="479">
        <f t="shared" si="19"/>
        <v>78.810970377235449</v>
      </c>
      <c r="T26" s="479">
        <f t="shared" si="20"/>
        <v>266.42547622509818</v>
      </c>
      <c r="U26" s="479" t="str">
        <f t="shared" si="21"/>
        <v/>
      </c>
      <c r="V26" s="482">
        <f t="shared" si="22"/>
        <v>970.5657735004097</v>
      </c>
      <c r="W26" s="42"/>
      <c r="X26" s="42"/>
      <c r="Y26" s="42"/>
      <c r="Z26" s="474" t="str">
        <f t="shared" si="16"/>
        <v>Mill Site Overburden</v>
      </c>
      <c r="AA26" s="475">
        <f>SUMIF('T6 - Pits'!$AU$7:$AU$44,'Labour &amp; Equip Hrs'!Z26,'T6 - Pits'!$AV$7:$AV$44)+SUMIF('T7 - WSF'!$AU$7:$AU$69,'Labour &amp; Equip Hrs'!Z26,'T7 - WSF'!$AV$7:$AV$69)+SUMIF('T8 - Facilities'!$AU$7:$AU$115,'Labour &amp; Equip Hrs'!Z26,'T8 - Facilities'!$AV$7:$AV$115)+SUMIF('T9 - Ponds'!$AU$7:$AU$54,'Labour &amp; Equip Hrs'!Z26,'T9 - Ponds'!$AV$7:$AV$54)+SUMIF('T10 - Infrastructure'!$AU$7:$AU$45,'Labour &amp; Equip Hrs'!Z26,'T10 - Infrastructure'!$AV$7:$AV$45)+SUMIF('T11 - Wastes'!$AU$6:$AU$22,'Labour &amp; Equip Hrs'!Z26,'T11 - Wastes'!$AV$6:$AV$22)+SUMIF('T12 - Roads'!$AU$7:$AU$19,'Labour &amp; Equip Hrs'!Z26,'T12 - Roads'!$AV$7:$AV$19)+SUMIF('T13 - Water'!$AU$7:$AU$60,'Labour &amp; Equip Hrs'!Z26,'T13 - Water'!$AV$7:$AV$60)</f>
        <v>60270</v>
      </c>
      <c r="AB26" s="479"/>
      <c r="AC26" s="475" t="str">
        <f t="shared" si="3"/>
        <v/>
      </c>
      <c r="AD26" s="475">
        <f t="shared" si="4"/>
        <v>140.21145833333335</v>
      </c>
      <c r="AE26" s="475">
        <f>AA26/VLOOKUP(Z26,LHD!$B$6:$Z$31,19,FALSE)</f>
        <v>485.11786856474271</v>
      </c>
      <c r="AF26" s="475">
        <f t="shared" si="5"/>
        <v>78.810970377235449</v>
      </c>
      <c r="AG26" s="475">
        <f t="shared" si="6"/>
        <v>266.42547622509818</v>
      </c>
      <c r="AH26" s="475" t="str">
        <f t="shared" si="7"/>
        <v/>
      </c>
      <c r="AI26" s="482">
        <f t="shared" si="8"/>
        <v>970.5657735004097</v>
      </c>
      <c r="AJ26" s="42"/>
      <c r="AK26" s="42"/>
      <c r="AL26" s="474" t="str">
        <f t="shared" si="9"/>
        <v>Mill Site Overburden</v>
      </c>
      <c r="AM26" s="479">
        <f>SUMIF('T6 - Pits'!$BD$7:$BD$44,'Labour &amp; Equip Hrs'!AL26,'T6 - Pits'!$BE$7:$BE$44)+SUMIF('T7 - WSF'!$BD$7:$BD$69,'Labour &amp; Equip Hrs'!AL26,'T7 - WSF'!$BE$7:$BE$69)+SUMIF('T8 - Facilities'!$BD$7:$BD$115,'Labour &amp; Equip Hrs'!AL26,'T8 - Facilities'!$BE$7:$BE$115)+SUMIF('T9 - Ponds'!$BD$7:$BD$54,'Labour &amp; Equip Hrs'!AL26,'T9 - Ponds'!$BE$7:$BE$54)+SUMIF('T10 - Infrastructure'!$BD$7:$BD$45,'Labour &amp; Equip Hrs'!AL26,'T10 - Infrastructure'!$BE$7:$BE$45)+SUMIF('T11 - Wastes'!$BD$6:$BD$22,'Labour &amp; Equip Hrs'!AL26,'T11 - Wastes'!$BE$6:$BE$22)+SUMIF('T12 - Roads'!$BD$7:$BD$19,'Labour &amp; Equip Hrs'!AL26,'T12 - Roads'!$BE$7:$BE$19)+SUMIF('T13 - Water'!$BD$7:$BD$60,'Labour &amp; Equip Hrs'!AL26,'T13 - Water'!$BE$7:$BE$60)</f>
        <v>60270</v>
      </c>
      <c r="AN26" s="479"/>
      <c r="AO26" s="479" t="str">
        <f t="shared" si="10"/>
        <v/>
      </c>
      <c r="AP26" s="479">
        <f t="shared" si="11"/>
        <v>140.21145833333335</v>
      </c>
      <c r="AQ26" s="479">
        <f>AM26/VLOOKUP(AL26,LHD!$B$6:$Z$31,19,FALSE)</f>
        <v>485.11786856474271</v>
      </c>
      <c r="AR26" s="479">
        <f t="shared" si="12"/>
        <v>78.810970377235449</v>
      </c>
      <c r="AS26" s="479">
        <f t="shared" si="13"/>
        <v>266.42547622509818</v>
      </c>
      <c r="AT26" s="479" t="str">
        <f t="shared" si="14"/>
        <v/>
      </c>
      <c r="AU26" s="482">
        <f t="shared" si="15"/>
        <v>970.5657735004097</v>
      </c>
    </row>
    <row r="27" spans="1:47">
      <c r="A27" s="474" t="str">
        <f>LHD!B44</f>
        <v>Mill Site Topsoil</v>
      </c>
      <c r="B27" s="479">
        <f>SUMIF('T6 - Pits'!$AL$7:$AL$44,'Labour &amp; Equip Hrs'!A27,'T6 - Pits'!$AM$7:$AM$44)+SUMIF('T7 - WSF'!$AL$7:$AL$69,'Labour &amp; Equip Hrs'!A27,'T7 - WSF'!$AM$7:$AM$69)+SUMIF('T8 - Facilities'!$AL$7:$AL$115,'Labour &amp; Equip Hrs'!A27,'T8 - Facilities'!$AM$7:$AM$115)+SUMIF('T9 - Ponds'!$AL$7:$AL$54,'Labour &amp; Equip Hrs'!A27,'T9 - Ponds'!$AM$7:$AM$54)+SUMIF('T10 - Infrastructure'!$AL$7:$AL$45,'Labour &amp; Equip Hrs'!A27,'T10 - Infrastructure'!$AM$7:$AM$45)+SUMIF('T11 - Wastes'!$AL$6:$AL$22,'Labour &amp; Equip Hrs'!A27,'T11 - Wastes'!$AM$6:$AM$22)+SUMIF('T12 - Roads'!$AL$7:$AL$19,'Labour &amp; Equip Hrs'!A27,'T12 - Roads'!$AM$7:$AM$19)+SUMIF('T13 - Water'!$AL$7:$AL$60,'Labour &amp; Equip Hrs'!A27,'T13 - Water'!$AM$7:$AM$60)</f>
        <v>30135</v>
      </c>
      <c r="C27" s="479"/>
      <c r="D27" s="480"/>
      <c r="E27" s="480">
        <v>1</v>
      </c>
      <c r="F27" s="480">
        <v>1</v>
      </c>
      <c r="G27" s="480">
        <v>1</v>
      </c>
      <c r="H27" s="480">
        <v>1</v>
      </c>
      <c r="I27" s="480"/>
      <c r="J27" s="479"/>
      <c r="K27" s="481" t="str">
        <f>VLOOKUP(A27,LHD!$B$6:$G$31,6,FALSE)</f>
        <v>Cat 988 Soil/Gravel Loading</v>
      </c>
      <c r="L27" s="479" t="str">
        <f>EquipProd!$B$15</f>
        <v>D9 Loose recontouring</v>
      </c>
      <c r="M27" s="479" t="str">
        <f>EquipProd!$B$31</f>
        <v>Zone S - Crush &amp; Screen</v>
      </c>
      <c r="N27" s="475" t="str">
        <f>EquipProd!$B$29</f>
        <v>Roller compacting</v>
      </c>
      <c r="O27" s="479"/>
      <c r="P27" s="479" t="str">
        <f t="shared" si="17"/>
        <v/>
      </c>
      <c r="Q27" s="479">
        <f t="shared" si="18"/>
        <v>68.013020833333329</v>
      </c>
      <c r="R27" s="479">
        <f>IF(B27=0,0,$B27/VLOOKUP($A27,LHD!$B$6:$T$31,19,FALSE))</f>
        <v>104.65174044461777</v>
      </c>
      <c r="S27" s="479">
        <f t="shared" si="19"/>
        <v>39.405485188617725</v>
      </c>
      <c r="T27" s="479">
        <f t="shared" si="20"/>
        <v>133.21273811254909</v>
      </c>
      <c r="U27" s="479" t="str">
        <f t="shared" si="21"/>
        <v/>
      </c>
      <c r="V27" s="482">
        <f t="shared" si="22"/>
        <v>345.28298457911791</v>
      </c>
      <c r="W27" s="42"/>
      <c r="X27" s="42"/>
      <c r="Y27" s="42"/>
      <c r="Z27" s="474" t="str">
        <f t="shared" si="16"/>
        <v>Mill Site Topsoil</v>
      </c>
      <c r="AA27" s="475">
        <f>SUMIF('T6 - Pits'!$AU$7:$AU$44,'Labour &amp; Equip Hrs'!Z27,'T6 - Pits'!$AV$7:$AV$44)+SUMIF('T7 - WSF'!$AU$7:$AU$69,'Labour &amp; Equip Hrs'!Z27,'T7 - WSF'!$AV$7:$AV$69)+SUMIF('T8 - Facilities'!$AU$7:$AU$115,'Labour &amp; Equip Hrs'!Z27,'T8 - Facilities'!$AV$7:$AV$115)+SUMIF('T9 - Ponds'!$AU$7:$AU$54,'Labour &amp; Equip Hrs'!Z27,'T9 - Ponds'!$AV$7:$AV$54)+SUMIF('T10 - Infrastructure'!$AU$7:$AU$45,'Labour &amp; Equip Hrs'!Z27,'T10 - Infrastructure'!$AV$7:$AV$45)+SUMIF('T11 - Wastes'!$AU$6:$AU$22,'Labour &amp; Equip Hrs'!Z27,'T11 - Wastes'!$AV$6:$AV$22)+SUMIF('T12 - Roads'!$AU$7:$AU$19,'Labour &amp; Equip Hrs'!Z27,'T12 - Roads'!$AV$7:$AV$19)+SUMIF('T13 - Water'!$AU$7:$AU$60,'Labour &amp; Equip Hrs'!Z27,'T13 - Water'!$AV$7:$AV$60)</f>
        <v>30135</v>
      </c>
      <c r="AB27" s="479"/>
      <c r="AC27" s="475" t="str">
        <f t="shared" si="3"/>
        <v/>
      </c>
      <c r="AD27" s="475">
        <f t="shared" si="4"/>
        <v>68.013020833333329</v>
      </c>
      <c r="AE27" s="475">
        <f>AA27/VLOOKUP(Z27,LHD!$B$6:$Z$31,19,FALSE)</f>
        <v>104.65174044461777</v>
      </c>
      <c r="AF27" s="475">
        <f t="shared" si="5"/>
        <v>39.405485188617725</v>
      </c>
      <c r="AG27" s="475">
        <f t="shared" si="6"/>
        <v>133.21273811254909</v>
      </c>
      <c r="AH27" s="475" t="str">
        <f t="shared" si="7"/>
        <v/>
      </c>
      <c r="AI27" s="482">
        <f t="shared" si="8"/>
        <v>345.28298457911791</v>
      </c>
      <c r="AJ27" s="42"/>
      <c r="AK27" s="42"/>
      <c r="AL27" s="474" t="str">
        <f t="shared" si="9"/>
        <v>Mill Site Topsoil</v>
      </c>
      <c r="AM27" s="479">
        <f>SUMIF('T6 - Pits'!$BD$7:$BD$44,'Labour &amp; Equip Hrs'!AL27,'T6 - Pits'!$BE$7:$BE$44)+SUMIF('T7 - WSF'!$BD$7:$BD$69,'Labour &amp; Equip Hrs'!AL27,'T7 - WSF'!$BE$7:$BE$69)+SUMIF('T8 - Facilities'!$BD$7:$BD$115,'Labour &amp; Equip Hrs'!AL27,'T8 - Facilities'!$BE$7:$BE$115)+SUMIF('T9 - Ponds'!$BD$7:$BD$54,'Labour &amp; Equip Hrs'!AL27,'T9 - Ponds'!$BE$7:$BE$54)+SUMIF('T10 - Infrastructure'!$BD$7:$BD$45,'Labour &amp; Equip Hrs'!AL27,'T10 - Infrastructure'!$BE$7:$BE$45)+SUMIF('T11 - Wastes'!$BD$6:$BD$22,'Labour &amp; Equip Hrs'!AL27,'T11 - Wastes'!$BE$6:$BE$22)+SUMIF('T12 - Roads'!$BD$7:$BD$19,'Labour &amp; Equip Hrs'!AL27,'T12 - Roads'!$BE$7:$BE$19)+SUMIF('T13 - Water'!$BD$7:$BD$60,'Labour &amp; Equip Hrs'!AL27,'T13 - Water'!$BE$7:$BE$60)</f>
        <v>30135</v>
      </c>
      <c r="AN27" s="479"/>
      <c r="AO27" s="479" t="str">
        <f t="shared" si="10"/>
        <v/>
      </c>
      <c r="AP27" s="479">
        <f t="shared" si="11"/>
        <v>68.013020833333329</v>
      </c>
      <c r="AQ27" s="479">
        <f>AM27/VLOOKUP(AL27,LHD!$B$6:$Z$31,19,FALSE)</f>
        <v>104.65174044461777</v>
      </c>
      <c r="AR27" s="479">
        <f t="shared" si="12"/>
        <v>39.405485188617725</v>
      </c>
      <c r="AS27" s="479">
        <f t="shared" si="13"/>
        <v>133.21273811254909</v>
      </c>
      <c r="AT27" s="479" t="str">
        <f t="shared" si="14"/>
        <v/>
      </c>
      <c r="AU27" s="482">
        <f t="shared" si="15"/>
        <v>345.28298457911791</v>
      </c>
    </row>
    <row r="28" spans="1:47">
      <c r="A28" s="474" t="str">
        <f>LHD!B45</f>
        <v>Topsoil - General Areas</v>
      </c>
      <c r="B28" s="479">
        <f>SUMIF('T6 - Pits'!$AL$7:$AL$44,'Labour &amp; Equip Hrs'!A28,'T6 - Pits'!$AM$7:$AM$44)+SUMIF('T7 - WSF'!$AL$7:$AL$69,'Labour &amp; Equip Hrs'!A28,'T7 - WSF'!$AM$7:$AM$69)+SUMIF('T8 - Facilities'!$AL$7:$AL$115,'Labour &amp; Equip Hrs'!A28,'T8 - Facilities'!$AM$7:$AM$115)+SUMIF('T9 - Ponds'!$AL$7:$AL$54,'Labour &amp; Equip Hrs'!A28,'T9 - Ponds'!$AM$7:$AM$54)+SUMIF('T10 - Infrastructure'!$AL$7:$AL$45,'Labour &amp; Equip Hrs'!A28,'T10 - Infrastructure'!$AM$7:$AM$45)+SUMIF('T11 - Wastes'!$AL$6:$AL$22,'Labour &amp; Equip Hrs'!A28,'T11 - Wastes'!$AM$6:$AM$22)+SUMIF('T12 - Roads'!$AL$7:$AL$19,'Labour &amp; Equip Hrs'!A28,'T12 - Roads'!$AM$7:$AM$19)+SUMIF('T13 - Water'!$AL$7:$AL$60,'Labour &amp; Equip Hrs'!A28,'T13 - Water'!$AM$7:$AM$60)</f>
        <v>9105</v>
      </c>
      <c r="C28" s="479"/>
      <c r="D28" s="480"/>
      <c r="E28" s="480">
        <v>1</v>
      </c>
      <c r="F28" s="480">
        <v>1</v>
      </c>
      <c r="G28" s="480">
        <v>1</v>
      </c>
      <c r="H28" s="480">
        <v>1</v>
      </c>
      <c r="I28" s="480"/>
      <c r="J28" s="479"/>
      <c r="K28" s="481" t="str">
        <f>VLOOKUP(A28,LHD!$B$6:$G$31,6,FALSE)</f>
        <v>Cat 988 Soil/Gravel Loading</v>
      </c>
      <c r="L28" s="479" t="str">
        <f>EquipProd!$B$15</f>
        <v>D9 Loose recontouring</v>
      </c>
      <c r="M28" s="479" t="str">
        <f>EquipProd!$B$31</f>
        <v>Zone S - Crush &amp; Screen</v>
      </c>
      <c r="N28" s="475" t="str">
        <f>EquipProd!$B$29</f>
        <v>Roller compacting</v>
      </c>
      <c r="O28" s="479"/>
      <c r="P28" s="479" t="str">
        <f t="shared" si="17"/>
        <v/>
      </c>
      <c r="Q28" s="479">
        <f t="shared" si="18"/>
        <v>20.549479166666664</v>
      </c>
      <c r="R28" s="479">
        <f>IF(B28=0,0,$B28/VLOOKUP($A28,LHD!$B$6:$T$31,19,FALSE))</f>
        <v>31.619515405616223</v>
      </c>
      <c r="S28" s="479">
        <f t="shared" si="19"/>
        <v>11.905987809602269</v>
      </c>
      <c r="T28" s="479">
        <f t="shared" si="20"/>
        <v>40.248945761233102</v>
      </c>
      <c r="U28" s="479" t="str">
        <f t="shared" si="21"/>
        <v/>
      </c>
      <c r="V28" s="482">
        <f t="shared" si="22"/>
        <v>104.32392814311825</v>
      </c>
      <c r="W28" s="42"/>
      <c r="X28" s="42"/>
      <c r="Y28" s="42"/>
      <c r="Z28" s="474" t="str">
        <f t="shared" si="16"/>
        <v>Topsoil - General Areas</v>
      </c>
      <c r="AA28" s="475">
        <f>SUMIF('T6 - Pits'!$AU$7:$AU$44,'Labour &amp; Equip Hrs'!Z28,'T6 - Pits'!$AV$7:$AV$44)+SUMIF('T7 - WSF'!$AU$7:$AU$69,'Labour &amp; Equip Hrs'!Z28,'T7 - WSF'!$AV$7:$AV$69)+SUMIF('T8 - Facilities'!$AU$7:$AU$115,'Labour &amp; Equip Hrs'!Z28,'T8 - Facilities'!$AV$7:$AV$115)+SUMIF('T9 - Ponds'!$AU$7:$AU$54,'Labour &amp; Equip Hrs'!Z28,'T9 - Ponds'!$AV$7:$AV$54)+SUMIF('T10 - Infrastructure'!$AU$7:$AU$45,'Labour &amp; Equip Hrs'!Z28,'T10 - Infrastructure'!$AV$7:$AV$45)+SUMIF('T11 - Wastes'!$AU$6:$AU$22,'Labour &amp; Equip Hrs'!Z28,'T11 - Wastes'!$AV$6:$AV$22)+SUMIF('T12 - Roads'!$AU$7:$AU$19,'Labour &amp; Equip Hrs'!Z28,'T12 - Roads'!$AV$7:$AV$19)+SUMIF('T13 - Water'!$AU$7:$AU$60,'Labour &amp; Equip Hrs'!Z28,'T13 - Water'!$AV$7:$AV$60)</f>
        <v>61470</v>
      </c>
      <c r="AB28" s="479"/>
      <c r="AC28" s="475" t="str">
        <f t="shared" si="3"/>
        <v/>
      </c>
      <c r="AD28" s="475">
        <f t="shared" si="4"/>
        <v>138.734375</v>
      </c>
      <c r="AE28" s="475">
        <f>AA28/VLOOKUP(Z28,LHD!$B$6:$Z$31,19,FALSE)</f>
        <v>213.47079758190327</v>
      </c>
      <c r="AF28" s="475">
        <f t="shared" si="5"/>
        <v>80.380128572899665</v>
      </c>
      <c r="AG28" s="475">
        <f t="shared" si="6"/>
        <v>271.7301148756726</v>
      </c>
      <c r="AH28" s="475" t="str">
        <f t="shared" si="7"/>
        <v/>
      </c>
      <c r="AI28" s="482">
        <f t="shared" si="8"/>
        <v>704.31541603047549</v>
      </c>
      <c r="AJ28" s="42"/>
      <c r="AK28" s="42"/>
      <c r="AL28" s="474" t="str">
        <f t="shared" si="9"/>
        <v>Topsoil - General Areas</v>
      </c>
      <c r="AM28" s="479">
        <f>SUMIF('T6 - Pits'!$BD$7:$BD$44,'Labour &amp; Equip Hrs'!AL28,'T6 - Pits'!$BE$7:$BE$44)+SUMIF('T7 - WSF'!$BD$7:$BD$69,'Labour &amp; Equip Hrs'!AL28,'T7 - WSF'!$BE$7:$BE$69)+SUMIF('T8 - Facilities'!$BD$7:$BD$115,'Labour &amp; Equip Hrs'!AL28,'T8 - Facilities'!$BE$7:$BE$115)+SUMIF('T9 - Ponds'!$BD$7:$BD$54,'Labour &amp; Equip Hrs'!AL28,'T9 - Ponds'!$BE$7:$BE$54)+SUMIF('T10 - Infrastructure'!$BD$7:$BD$45,'Labour &amp; Equip Hrs'!AL28,'T10 - Infrastructure'!$BE$7:$BE$45)+SUMIF('T11 - Wastes'!$BD$6:$BD$22,'Labour &amp; Equip Hrs'!AL28,'T11 - Wastes'!$BE$6:$BE$22)+SUMIF('T12 - Roads'!$BD$7:$BD$19,'Labour &amp; Equip Hrs'!AL28,'T12 - Roads'!$BE$7:$BE$19)+SUMIF('T13 - Water'!$BD$7:$BD$60,'Labour &amp; Equip Hrs'!AL28,'T13 - Water'!$BE$7:$BE$60)</f>
        <v>61470</v>
      </c>
      <c r="AN28" s="479"/>
      <c r="AO28" s="479" t="str">
        <f t="shared" si="10"/>
        <v/>
      </c>
      <c r="AP28" s="479">
        <f t="shared" si="11"/>
        <v>138.734375</v>
      </c>
      <c r="AQ28" s="479">
        <f>AM28/VLOOKUP(AL28,LHD!$B$6:$Z$31,19,FALSE)</f>
        <v>213.47079758190327</v>
      </c>
      <c r="AR28" s="479">
        <f t="shared" si="12"/>
        <v>80.380128572899665</v>
      </c>
      <c r="AS28" s="479">
        <f t="shared" si="13"/>
        <v>271.7301148756726</v>
      </c>
      <c r="AT28" s="479" t="str">
        <f t="shared" si="14"/>
        <v/>
      </c>
      <c r="AU28" s="482">
        <f t="shared" si="15"/>
        <v>704.31541603047549</v>
      </c>
    </row>
    <row r="29" spans="1:47">
      <c r="A29" s="474" t="str">
        <f>LHD!B46</f>
        <v>Class A Glacial Till</v>
      </c>
      <c r="B29" s="479">
        <f>SUMIF('T6 - Pits'!$AL$7:$AL$44,'Labour &amp; Equip Hrs'!A29,'T6 - Pits'!$AM$7:$AM$44)+SUMIF('T7 - WSF'!$AL$7:$AL$69,'Labour &amp; Equip Hrs'!A29,'T7 - WSF'!$AM$7:$AM$69)+SUMIF('T8 - Facilities'!$AL$7:$AL$115,'Labour &amp; Equip Hrs'!A29,'T8 - Facilities'!$AM$7:$AM$115)+SUMIF('T9 - Ponds'!$AL$7:$AL$54,'Labour &amp; Equip Hrs'!A29,'T9 - Ponds'!$AM$7:$AM$54)+SUMIF('T10 - Infrastructure'!$AL$7:$AL$45,'Labour &amp; Equip Hrs'!A29,'T10 - Infrastructure'!$AM$7:$AM$45)+SUMIF('T11 - Wastes'!$AL$6:$AL$22,'Labour &amp; Equip Hrs'!A29,'T11 - Wastes'!$AM$6:$AM$22)+SUMIF('T12 - Roads'!$AL$7:$AL$19,'Labour &amp; Equip Hrs'!A29,'T12 - Roads'!$AM$7:$AM$19)+SUMIF('T13 - Water'!$AL$7:$AL$60,'Labour &amp; Equip Hrs'!A29,'T13 - Water'!$AM$7:$AM$60)</f>
        <v>0</v>
      </c>
      <c r="C29" s="479"/>
      <c r="D29" s="480"/>
      <c r="E29" s="480">
        <v>1</v>
      </c>
      <c r="F29" s="480">
        <v>1</v>
      </c>
      <c r="G29" s="480">
        <v>1</v>
      </c>
      <c r="H29" s="480">
        <v>1</v>
      </c>
      <c r="I29" s="480"/>
      <c r="J29" s="479"/>
      <c r="K29" s="481" t="str">
        <f>VLOOKUP(A29,LHD!$B$6:$G$31,6,FALSE)</f>
        <v>Cat 988 Crushed Loading</v>
      </c>
      <c r="L29" s="479" t="str">
        <f>EquipProd!$B$15</f>
        <v>D9 Loose recontouring</v>
      </c>
      <c r="M29" s="479" t="str">
        <f>EquipProd!$B$31</f>
        <v>Zone S - Crush &amp; Screen</v>
      </c>
      <c r="N29" s="475" t="str">
        <f>EquipProd!$B$29</f>
        <v>Roller compacting</v>
      </c>
      <c r="O29" s="479"/>
      <c r="P29" s="479" t="str">
        <f t="shared" si="17"/>
        <v/>
      </c>
      <c r="Q29" s="479">
        <f t="shared" si="18"/>
        <v>0</v>
      </c>
      <c r="R29" s="479">
        <f>IF(B29=0,0,$B29/VLOOKUP($A29,LHD!$B$6:$T$31,19,FALSE))</f>
        <v>0</v>
      </c>
      <c r="S29" s="479">
        <f t="shared" si="19"/>
        <v>0</v>
      </c>
      <c r="T29" s="479">
        <f t="shared" si="20"/>
        <v>0</v>
      </c>
      <c r="U29" s="479" t="str">
        <f t="shared" si="21"/>
        <v/>
      </c>
      <c r="V29" s="482">
        <f t="shared" si="22"/>
        <v>0</v>
      </c>
      <c r="W29" s="42"/>
      <c r="X29" s="42"/>
      <c r="Y29" s="42"/>
      <c r="Z29" s="474" t="str">
        <f t="shared" si="16"/>
        <v>Class A Glacial Till</v>
      </c>
      <c r="AA29" s="475">
        <f>SUMIF('T6 - Pits'!$AU$7:$AU$44,'Labour &amp; Equip Hrs'!Z29,'T6 - Pits'!$AV$7:$AV$44)+SUMIF('T7 - WSF'!$AU$7:$AU$69,'Labour &amp; Equip Hrs'!Z29,'T7 - WSF'!$AV$7:$AV$69)+SUMIF('T8 - Facilities'!$AU$7:$AU$115,'Labour &amp; Equip Hrs'!Z29,'T8 - Facilities'!$AV$7:$AV$115)+SUMIF('T9 - Ponds'!$AU$7:$AU$54,'Labour &amp; Equip Hrs'!Z29,'T9 - Ponds'!$AV$7:$AV$54)+SUMIF('T10 - Infrastructure'!$AU$7:$AU$45,'Labour &amp; Equip Hrs'!Z29,'T10 - Infrastructure'!$AV$7:$AV$45)+SUMIF('T11 - Wastes'!$AU$6:$AU$22,'Labour &amp; Equip Hrs'!Z29,'T11 - Wastes'!$AV$6:$AV$22)+SUMIF('T12 - Roads'!$AU$7:$AU$19,'Labour &amp; Equip Hrs'!Z29,'T12 - Roads'!$AV$7:$AV$19)+SUMIF('T13 - Water'!$AU$7:$AU$60,'Labour &amp; Equip Hrs'!Z29,'T13 - Water'!$AV$7:$AV$60)</f>
        <v>113950</v>
      </c>
      <c r="AB29" s="479"/>
      <c r="AC29" s="475" t="str">
        <f t="shared" si="3"/>
        <v/>
      </c>
      <c r="AD29" s="475">
        <f t="shared" si="4"/>
        <v>265.09201388888891</v>
      </c>
      <c r="AE29" s="475">
        <f>AA29/VLOOKUP(Z29,LHD!$B$6:$Z$31,19,FALSE)</f>
        <v>462.1033963858556</v>
      </c>
      <c r="AF29" s="475">
        <f t="shared" si="5"/>
        <v>149.00464699661489</v>
      </c>
      <c r="AG29" s="475">
        <f t="shared" si="6"/>
        <v>503.71964519412541</v>
      </c>
      <c r="AH29" s="475" t="str">
        <f t="shared" si="7"/>
        <v/>
      </c>
      <c r="AI29" s="482">
        <f t="shared" si="8"/>
        <v>1379.9197024654848</v>
      </c>
      <c r="AJ29" s="42"/>
      <c r="AK29" s="42"/>
      <c r="AL29" s="474" t="str">
        <f t="shared" si="9"/>
        <v>Class A Glacial Till</v>
      </c>
      <c r="AM29" s="479">
        <f>SUMIF('T6 - Pits'!$BD$7:$BD$44,'Labour &amp; Equip Hrs'!AL29,'T6 - Pits'!$BE$7:$BE$44)+SUMIF('T7 - WSF'!$BD$7:$BD$69,'Labour &amp; Equip Hrs'!AL29,'T7 - WSF'!$BE$7:$BE$69)+SUMIF('T8 - Facilities'!$BD$7:$BD$115,'Labour &amp; Equip Hrs'!AL29,'T8 - Facilities'!$BE$7:$BE$115)+SUMIF('T9 - Ponds'!$BD$7:$BD$54,'Labour &amp; Equip Hrs'!AL29,'T9 - Ponds'!$BE$7:$BE$54)+SUMIF('T10 - Infrastructure'!$BD$7:$BD$45,'Labour &amp; Equip Hrs'!AL29,'T10 - Infrastructure'!$BE$7:$BE$45)+SUMIF('T11 - Wastes'!$BD$6:$BD$22,'Labour &amp; Equip Hrs'!AL29,'T11 - Wastes'!$BE$6:$BE$22)+SUMIF('T12 - Roads'!$BD$7:$BD$19,'Labour &amp; Equip Hrs'!AL29,'T12 - Roads'!$BE$7:$BE$19)+SUMIF('T13 - Water'!$BD$7:$BD$60,'Labour &amp; Equip Hrs'!AL29,'T13 - Water'!$BE$7:$BE$60)</f>
        <v>184800</v>
      </c>
      <c r="AN29" s="479"/>
      <c r="AO29" s="479" t="str">
        <f t="shared" si="10"/>
        <v/>
      </c>
      <c r="AP29" s="479">
        <f t="shared" si="11"/>
        <v>429.91666666666669</v>
      </c>
      <c r="AQ29" s="479">
        <f>AM29/VLOOKUP(AL29,LHD!$B$6:$Z$31,19,FALSE)</f>
        <v>749.42262090483644</v>
      </c>
      <c r="AR29" s="479">
        <f t="shared" si="12"/>
        <v>241.65036213228987</v>
      </c>
      <c r="AS29" s="479">
        <f t="shared" si="13"/>
        <v>816.91435218845436</v>
      </c>
      <c r="AT29" s="479" t="str">
        <f t="shared" si="14"/>
        <v/>
      </c>
      <c r="AU29" s="482">
        <f t="shared" si="15"/>
        <v>2237.9040018922474</v>
      </c>
    </row>
    <row r="30" spans="1:47">
      <c r="A30" s="474" t="str">
        <f>LHD!B47</f>
        <v>Class A Liner Protection</v>
      </c>
      <c r="B30" s="479">
        <f>SUMIF('T6 - Pits'!$AL$7:$AL$44,'Labour &amp; Equip Hrs'!A30,'T6 - Pits'!$AM$7:$AM$44)+SUMIF('T7 - WSF'!$AL$7:$AL$69,'Labour &amp; Equip Hrs'!A30,'T7 - WSF'!$AM$7:$AM$69)+SUMIF('T8 - Facilities'!$AL$7:$AL$115,'Labour &amp; Equip Hrs'!A30,'T8 - Facilities'!$AM$7:$AM$115)+SUMIF('T9 - Ponds'!$AL$7:$AL$54,'Labour &amp; Equip Hrs'!A30,'T9 - Ponds'!$AM$7:$AM$54)+SUMIF('T10 - Infrastructure'!$AL$7:$AL$45,'Labour &amp; Equip Hrs'!A30,'T10 - Infrastructure'!$AM$7:$AM$45)+SUMIF('T11 - Wastes'!$AL$6:$AL$22,'Labour &amp; Equip Hrs'!A30,'T11 - Wastes'!$AM$6:$AM$22)+SUMIF('T12 - Roads'!$AL$7:$AL$19,'Labour &amp; Equip Hrs'!A30,'T12 - Roads'!$AM$7:$AM$19)+SUMIF('T13 - Water'!$AL$7:$AL$60,'Labour &amp; Equip Hrs'!A30,'T13 - Water'!$AM$7:$AM$60)</f>
        <v>0</v>
      </c>
      <c r="C30" s="479"/>
      <c r="D30" s="480"/>
      <c r="E30" s="480">
        <v>1</v>
      </c>
      <c r="F30" s="480">
        <v>1</v>
      </c>
      <c r="G30" s="480">
        <v>1</v>
      </c>
      <c r="H30" s="480">
        <v>1</v>
      </c>
      <c r="I30" s="480"/>
      <c r="J30" s="479"/>
      <c r="K30" s="481" t="str">
        <f>VLOOKUP(A30,LHD!$B$6:$G$31,6,FALSE)</f>
        <v>Cat 988 Soil/Gravel Loading</v>
      </c>
      <c r="L30" s="479" t="str">
        <f>EquipProd!$B$15</f>
        <v>D9 Loose recontouring</v>
      </c>
      <c r="M30" s="479" t="str">
        <f>EquipProd!$B$31</f>
        <v>Zone S - Crush &amp; Screen</v>
      </c>
      <c r="N30" s="475" t="str">
        <f>EquipProd!$B$29</f>
        <v>Roller compacting</v>
      </c>
      <c r="O30" s="479"/>
      <c r="P30" s="479" t="str">
        <f t="shared" si="17"/>
        <v/>
      </c>
      <c r="Q30" s="479">
        <f t="shared" si="18"/>
        <v>0</v>
      </c>
      <c r="R30" s="479">
        <f>IF(B30=0,0,$B30/VLOOKUP($A30,LHD!$B$6:$T$31,19,FALSE))</f>
        <v>0</v>
      </c>
      <c r="S30" s="479">
        <f t="shared" si="19"/>
        <v>0</v>
      </c>
      <c r="T30" s="479">
        <f t="shared" si="20"/>
        <v>0</v>
      </c>
      <c r="U30" s="479" t="str">
        <f t="shared" si="21"/>
        <v/>
      </c>
      <c r="V30" s="482">
        <f t="shared" si="22"/>
        <v>0</v>
      </c>
      <c r="W30" s="42"/>
      <c r="X30" s="42"/>
      <c r="Y30" s="42"/>
      <c r="Z30" s="474" t="str">
        <f t="shared" si="16"/>
        <v>Class A Liner Protection</v>
      </c>
      <c r="AA30" s="475">
        <f>SUMIF('T6 - Pits'!$AU$7:$AU$44,'Labour &amp; Equip Hrs'!Z30,'T6 - Pits'!$AV$7:$AV$44)+SUMIF('T7 - WSF'!$AU$7:$AU$69,'Labour &amp; Equip Hrs'!Z30,'T7 - WSF'!$AV$7:$AV$69)+SUMIF('T8 - Facilities'!$AU$7:$AU$115,'Labour &amp; Equip Hrs'!Z30,'T8 - Facilities'!$AV$7:$AV$115)+SUMIF('T9 - Ponds'!$AU$7:$AU$54,'Labour &amp; Equip Hrs'!Z30,'T9 - Ponds'!$AV$7:$AV$54)+SUMIF('T10 - Infrastructure'!$AU$7:$AU$45,'Labour &amp; Equip Hrs'!Z30,'T10 - Infrastructure'!$AV$7:$AV$45)+SUMIF('T11 - Wastes'!$AU$6:$AU$22,'Labour &amp; Equip Hrs'!Z30,'T11 - Wastes'!$AV$6:$AV$22)+SUMIF('T12 - Roads'!$AU$7:$AU$19,'Labour &amp; Equip Hrs'!Z30,'T12 - Roads'!$AV$7:$AV$19)+SUMIF('T13 - Water'!$AU$7:$AU$60,'Labour &amp; Equip Hrs'!Z30,'T13 - Water'!$AV$7:$AV$60)</f>
        <v>113950</v>
      </c>
      <c r="AB30" s="479"/>
      <c r="AC30" s="475" t="str">
        <f t="shared" si="3"/>
        <v/>
      </c>
      <c r="AD30" s="475">
        <f t="shared" si="4"/>
        <v>257.17881944444446</v>
      </c>
      <c r="AE30" s="475">
        <f>AA30/VLOOKUP(Z30,LHD!$B$6:$Z$31,19,FALSE)</f>
        <v>708.59508255330229</v>
      </c>
      <c r="AF30" s="475">
        <f t="shared" si="5"/>
        <v>149.00464699661489</v>
      </c>
      <c r="AG30" s="475">
        <f t="shared" si="6"/>
        <v>503.71964519412541</v>
      </c>
      <c r="AH30" s="475" t="str">
        <f t="shared" si="7"/>
        <v/>
      </c>
      <c r="AI30" s="482">
        <f t="shared" si="8"/>
        <v>1618.4981941884871</v>
      </c>
      <c r="AJ30" s="42"/>
      <c r="AK30" s="42"/>
      <c r="AL30" s="474" t="str">
        <f t="shared" si="9"/>
        <v>Class A Liner Protection</v>
      </c>
      <c r="AM30" s="479">
        <f>SUMIF('T6 - Pits'!$BD$7:$BD$44,'Labour &amp; Equip Hrs'!AL30,'T6 - Pits'!$BE$7:$BE$44)+SUMIF('T7 - WSF'!$BD$7:$BD$69,'Labour &amp; Equip Hrs'!AL30,'T7 - WSF'!$BE$7:$BE$69)+SUMIF('T8 - Facilities'!$BD$7:$BD$115,'Labour &amp; Equip Hrs'!AL30,'T8 - Facilities'!$BE$7:$BE$115)+SUMIF('T9 - Ponds'!$BD$7:$BD$54,'Labour &amp; Equip Hrs'!AL30,'T9 - Ponds'!$BE$7:$BE$54)+SUMIF('T10 - Infrastructure'!$BD$7:$BD$45,'Labour &amp; Equip Hrs'!AL30,'T10 - Infrastructure'!$BE$7:$BE$45)+SUMIF('T11 - Wastes'!$BD$6:$BD$22,'Labour &amp; Equip Hrs'!AL30,'T11 - Wastes'!$BE$6:$BE$22)+SUMIF('T12 - Roads'!$BD$7:$BD$19,'Labour &amp; Equip Hrs'!AL30,'T12 - Roads'!$BE$7:$BE$19)+SUMIF('T13 - Water'!$BD$7:$BD$60,'Labour &amp; Equip Hrs'!AL30,'T13 - Water'!$BE$7:$BE$60)</f>
        <v>184800</v>
      </c>
      <c r="AN30" s="479"/>
      <c r="AO30" s="479" t="str">
        <f t="shared" si="10"/>
        <v/>
      </c>
      <c r="AP30" s="479">
        <f t="shared" si="11"/>
        <v>417.08333333333331</v>
      </c>
      <c r="AQ30" s="479">
        <f>AM30/VLOOKUP(AL30,LHD!$B$6:$Z$31,19,FALSE)</f>
        <v>1149.1739469578786</v>
      </c>
      <c r="AR30" s="479">
        <f t="shared" si="12"/>
        <v>241.65036213228987</v>
      </c>
      <c r="AS30" s="479">
        <f t="shared" si="13"/>
        <v>816.91435218845436</v>
      </c>
      <c r="AT30" s="479" t="str">
        <f t="shared" si="14"/>
        <v/>
      </c>
      <c r="AU30" s="482">
        <f t="shared" ref="AU30:AU44" si="23">SUM(AO30:AT30)</f>
        <v>2624.8219946119561</v>
      </c>
    </row>
    <row r="31" spans="1:47">
      <c r="A31" s="474" t="str">
        <f>LHD!B48</f>
        <v>Class A Frost Protect - Progressive</v>
      </c>
      <c r="B31" s="479">
        <f>SUMIF('T6 - Pits'!$AL$7:$AL$44,'Labour &amp; Equip Hrs'!A31,'T6 - Pits'!$AM$7:$AM$44)+SUMIF('T7 - WSF'!$AL$7:$AL$69,'Labour &amp; Equip Hrs'!A31,'T7 - WSF'!$AM$7:$AM$69)+SUMIF('T8 - Facilities'!$AL$7:$AL$115,'Labour &amp; Equip Hrs'!A31,'T8 - Facilities'!$AM$7:$AM$115)+SUMIF('T9 - Ponds'!$AL$7:$AL$54,'Labour &amp; Equip Hrs'!A31,'T9 - Ponds'!$AM$7:$AM$54)+SUMIF('T10 - Infrastructure'!$AL$7:$AL$45,'Labour &amp; Equip Hrs'!A31,'T10 - Infrastructure'!$AM$7:$AM$45)+SUMIF('T11 - Wastes'!$AL$6:$AL$22,'Labour &amp; Equip Hrs'!A31,'T11 - Wastes'!$AM$6:$AM$22)+SUMIF('T12 - Roads'!$AL$7:$AL$19,'Labour &amp; Equip Hrs'!A31,'T12 - Roads'!$AM$7:$AM$19)+SUMIF('T13 - Water'!$AL$7:$AL$60,'Labour &amp; Equip Hrs'!A31,'T13 - Water'!$AM$7:$AM$60)</f>
        <v>0</v>
      </c>
      <c r="C31" s="479"/>
      <c r="D31" s="480"/>
      <c r="E31" s="480">
        <v>1</v>
      </c>
      <c r="F31" s="480">
        <v>1</v>
      </c>
      <c r="G31" s="480">
        <v>1</v>
      </c>
      <c r="H31" s="480">
        <v>1</v>
      </c>
      <c r="I31" s="480"/>
      <c r="J31" s="479"/>
      <c r="K31" s="481" t="str">
        <f>VLOOKUP(A31,LHD!$B$6:$G$31,6,FALSE)</f>
        <v>400 ton Excavator</v>
      </c>
      <c r="L31" s="479" t="str">
        <f>EquipProd!$B$15</f>
        <v>D9 Loose recontouring</v>
      </c>
      <c r="M31" s="479" t="str">
        <f>EquipProd!$B$31</f>
        <v>Zone S - Crush &amp; Screen</v>
      </c>
      <c r="N31" s="475" t="str">
        <f>EquipProd!$B$29</f>
        <v>Roller compacting</v>
      </c>
      <c r="O31" s="479"/>
      <c r="P31" s="479" t="str">
        <f t="shared" si="17"/>
        <v/>
      </c>
      <c r="Q31" s="479" t="str">
        <f t="shared" si="18"/>
        <v/>
      </c>
      <c r="R31" s="479">
        <f>IF(B31=0,0,$B31/VLOOKUP($A31,LHD!$B$6:$T$31,19,FALSE))</f>
        <v>0</v>
      </c>
      <c r="S31" s="479">
        <f t="shared" si="19"/>
        <v>0</v>
      </c>
      <c r="T31" s="479">
        <f t="shared" si="20"/>
        <v>0</v>
      </c>
      <c r="U31" s="479" t="str">
        <f t="shared" si="21"/>
        <v/>
      </c>
      <c r="V31" s="482">
        <f t="shared" si="22"/>
        <v>0</v>
      </c>
      <c r="W31" s="42"/>
      <c r="X31" s="42"/>
      <c r="Y31" s="42"/>
      <c r="Z31" s="474" t="str">
        <f t="shared" si="16"/>
        <v>Class A Frost Protect - Progressive</v>
      </c>
      <c r="AA31" s="475">
        <f>SUMIF('T6 - Pits'!$AU$7:$AU$44,'Labour &amp; Equip Hrs'!Z31,'T6 - Pits'!$AV$7:$AV$44)+SUMIF('T7 - WSF'!$AU$7:$AU$69,'Labour &amp; Equip Hrs'!Z31,'T7 - WSF'!$AV$7:$AV$69)+SUMIF('T8 - Facilities'!$AU$7:$AU$115,'Labour &amp; Equip Hrs'!Z31,'T8 - Facilities'!$AV$7:$AV$115)+SUMIF('T9 - Ponds'!$AU$7:$AU$54,'Labour &amp; Equip Hrs'!Z31,'T9 - Ponds'!$AV$7:$AV$54)+SUMIF('T10 - Infrastructure'!$AU$7:$AU$45,'Labour &amp; Equip Hrs'!Z31,'T10 - Infrastructure'!$AV$7:$AV$45)+SUMIF('T11 - Wastes'!$AU$6:$AU$22,'Labour &amp; Equip Hrs'!Z31,'T11 - Wastes'!$AV$6:$AV$22)+SUMIF('T12 - Roads'!$AU$7:$AU$19,'Labour &amp; Equip Hrs'!Z31,'T12 - Roads'!$AV$7:$AV$19)+SUMIF('T13 - Water'!$AU$7:$AU$60,'Labour &amp; Equip Hrs'!Z31,'T13 - Water'!$AV$7:$AV$60)</f>
        <v>0</v>
      </c>
      <c r="AB31" s="479"/>
      <c r="AC31" s="475" t="str">
        <f t="shared" si="3"/>
        <v/>
      </c>
      <c r="AD31" s="475" t="str">
        <f t="shared" si="4"/>
        <v/>
      </c>
      <c r="AE31" s="475">
        <f>AA31/VLOOKUP(Z31,LHD!$B$6:$Z$31,19,FALSE)</f>
        <v>0</v>
      </c>
      <c r="AF31" s="475">
        <f t="shared" si="5"/>
        <v>0</v>
      </c>
      <c r="AG31" s="475">
        <f t="shared" si="6"/>
        <v>0</v>
      </c>
      <c r="AH31" s="475" t="str">
        <f t="shared" si="7"/>
        <v/>
      </c>
      <c r="AI31" s="482">
        <f t="shared" si="8"/>
        <v>0</v>
      </c>
      <c r="AJ31" s="42"/>
      <c r="AK31" s="42"/>
      <c r="AL31" s="474" t="str">
        <f t="shared" si="9"/>
        <v>Class A Frost Protect - Progressive</v>
      </c>
      <c r="AM31" s="479">
        <f>SUMIF('T6 - Pits'!$BD$7:$BD$44,'Labour &amp; Equip Hrs'!AL31,'T6 - Pits'!$BE$7:$BE$44)+SUMIF('T7 - WSF'!$BD$7:$BD$69,'Labour &amp; Equip Hrs'!AL31,'T7 - WSF'!$BE$7:$BE$69)+SUMIF('T8 - Facilities'!$BD$7:$BD$115,'Labour &amp; Equip Hrs'!AL31,'T8 - Facilities'!$BE$7:$BE$115)+SUMIF('T9 - Ponds'!$BD$7:$BD$54,'Labour &amp; Equip Hrs'!AL31,'T9 - Ponds'!$BE$7:$BE$54)+SUMIF('T10 - Infrastructure'!$BD$7:$BD$45,'Labour &amp; Equip Hrs'!AL31,'T10 - Infrastructure'!$BE$7:$BE$45)+SUMIF('T11 - Wastes'!$BD$6:$BD$22,'Labour &amp; Equip Hrs'!AL31,'T11 - Wastes'!$BE$6:$BE$22)+SUMIF('T12 - Roads'!$BD$7:$BD$19,'Labour &amp; Equip Hrs'!AL31,'T12 - Roads'!$BE$7:$BE$19)+SUMIF('T13 - Water'!$BD$7:$BD$60,'Labour &amp; Equip Hrs'!AL31,'T13 - Water'!$BE$7:$BE$60)</f>
        <v>0</v>
      </c>
      <c r="AN31" s="479"/>
      <c r="AO31" s="479" t="str">
        <f t="shared" si="10"/>
        <v/>
      </c>
      <c r="AP31" s="479" t="str">
        <f t="shared" si="11"/>
        <v/>
      </c>
      <c r="AQ31" s="479">
        <f>AM31/VLOOKUP(AL31,LHD!$B$6:$Z$31,19,FALSE)</f>
        <v>0</v>
      </c>
      <c r="AR31" s="479">
        <f t="shared" si="12"/>
        <v>0</v>
      </c>
      <c r="AS31" s="479">
        <f t="shared" si="13"/>
        <v>0</v>
      </c>
      <c r="AT31" s="479" t="str">
        <f t="shared" si="14"/>
        <v/>
      </c>
      <c r="AU31" s="482">
        <f t="shared" si="23"/>
        <v>0</v>
      </c>
    </row>
    <row r="32" spans="1:47">
      <c r="A32" s="474" t="str">
        <f>LHD!B49</f>
        <v>Class A Frost Protection - Closure - YG</v>
      </c>
      <c r="B32" s="479">
        <f>SUMIF('T6 - Pits'!$AL$7:$AL$44,'Labour &amp; Equip Hrs'!A32,'T6 - Pits'!$AM$7:$AM$44)+SUMIF('T7 - WSF'!$AL$7:$AL$69,'Labour &amp; Equip Hrs'!A32,'T7 - WSF'!$AM$7:$AM$69)+SUMIF('T8 - Facilities'!$AL$7:$AL$115,'Labour &amp; Equip Hrs'!A32,'T8 - Facilities'!$AM$7:$AM$115)+SUMIF('T9 - Ponds'!$AL$7:$AL$54,'Labour &amp; Equip Hrs'!A32,'T9 - Ponds'!$AM$7:$AM$54)+SUMIF('T10 - Infrastructure'!$AL$7:$AL$45,'Labour &amp; Equip Hrs'!A32,'T10 - Infrastructure'!$AM$7:$AM$45)+SUMIF('T11 - Wastes'!$AL$6:$AL$22,'Labour &amp; Equip Hrs'!A32,'T11 - Wastes'!$AM$6:$AM$22)+SUMIF('T12 - Roads'!$AL$7:$AL$19,'Labour &amp; Equip Hrs'!A32,'T12 - Roads'!$AM$7:$AM$19)+SUMIF('T13 - Water'!$AL$7:$AL$60,'Labour &amp; Equip Hrs'!A32,'T13 - Water'!$AM$7:$AM$60)</f>
        <v>0</v>
      </c>
      <c r="C32" s="479"/>
      <c r="D32" s="480"/>
      <c r="E32" s="480">
        <v>1</v>
      </c>
      <c r="F32" s="480">
        <v>1</v>
      </c>
      <c r="G32" s="480">
        <v>1</v>
      </c>
      <c r="H32" s="480">
        <v>1</v>
      </c>
      <c r="I32" s="480"/>
      <c r="J32" s="479"/>
      <c r="K32" s="481" t="str">
        <f>VLOOKUP(A32,LHD!$B$6:$G$31,6,FALSE)</f>
        <v>Cat 988 Rock Loading</v>
      </c>
      <c r="L32" s="479" t="str">
        <f>EquipProd!$B$15</f>
        <v>D9 Loose recontouring</v>
      </c>
      <c r="M32" s="479" t="str">
        <f>EquipProd!$B$31</f>
        <v>Zone S - Crush &amp; Screen</v>
      </c>
      <c r="N32" s="475" t="str">
        <f>EquipProd!$B$29</f>
        <v>Roller compacting</v>
      </c>
      <c r="O32" s="479"/>
      <c r="P32" s="479" t="str">
        <f t="shared" si="17"/>
        <v/>
      </c>
      <c r="Q32" s="479">
        <f t="shared" si="18"/>
        <v>0</v>
      </c>
      <c r="R32" s="479">
        <f>IF(B32=0,0,$B32/VLOOKUP($A32,LHD!$B$6:$T$31,19,FALSE))</f>
        <v>0</v>
      </c>
      <c r="S32" s="479">
        <f t="shared" si="19"/>
        <v>0</v>
      </c>
      <c r="T32" s="479">
        <f t="shared" si="20"/>
        <v>0</v>
      </c>
      <c r="U32" s="479" t="str">
        <f t="shared" si="21"/>
        <v/>
      </c>
      <c r="V32" s="482">
        <f t="shared" si="22"/>
        <v>0</v>
      </c>
      <c r="W32" s="42"/>
      <c r="X32" s="42"/>
      <c r="Y32" s="42"/>
      <c r="Z32" s="474" t="str">
        <f t="shared" si="16"/>
        <v>Class A Frost Protection - Closure - YG</v>
      </c>
      <c r="AA32" s="475">
        <f>SUMIF('T6 - Pits'!$AU$7:$AU$44,'Labour &amp; Equip Hrs'!Z32,'T6 - Pits'!$AV$7:$AV$44)+SUMIF('T7 - WSF'!$AU$7:$AU$69,'Labour &amp; Equip Hrs'!Z32,'T7 - WSF'!$AV$7:$AV$69)+SUMIF('T8 - Facilities'!$AU$7:$AU$115,'Labour &amp; Equip Hrs'!Z32,'T8 - Facilities'!$AV$7:$AV$115)+SUMIF('T9 - Ponds'!$AU$7:$AU$54,'Labour &amp; Equip Hrs'!Z32,'T9 - Ponds'!$AV$7:$AV$54)+SUMIF('T10 - Infrastructure'!$AU$7:$AU$45,'Labour &amp; Equip Hrs'!Z32,'T10 - Infrastructure'!$AV$7:$AV$45)+SUMIF('T11 - Wastes'!$AU$6:$AU$22,'Labour &amp; Equip Hrs'!Z32,'T11 - Wastes'!$AV$6:$AV$22)+SUMIF('T12 - Roads'!$AU$7:$AU$19,'Labour &amp; Equip Hrs'!Z32,'T12 - Roads'!$AV$7:$AV$19)+SUMIF('T13 - Water'!$AU$7:$AU$60,'Labour &amp; Equip Hrs'!Z32,'T13 - Water'!$AV$7:$AV$60)</f>
        <v>683700</v>
      </c>
      <c r="AB32" s="479"/>
      <c r="AC32" s="475" t="str">
        <f t="shared" si="3"/>
        <v/>
      </c>
      <c r="AD32" s="475">
        <f t="shared" si="4"/>
        <v>1684.1139705882356</v>
      </c>
      <c r="AE32" s="475">
        <f>AA32/VLOOKUP(Z32,LHD!$B$6:$Z$31,19,FALSE)</f>
        <v>2884.8946430210158</v>
      </c>
      <c r="AF32" s="475">
        <f t="shared" si="5"/>
        <v>894.02788197968925</v>
      </c>
      <c r="AG32" s="475">
        <f t="shared" si="6"/>
        <v>3022.3178711647524</v>
      </c>
      <c r="AH32" s="475" t="str">
        <f t="shared" si="7"/>
        <v/>
      </c>
      <c r="AI32" s="482">
        <f t="shared" si="8"/>
        <v>8485.3543667536942</v>
      </c>
      <c r="AJ32" s="42"/>
      <c r="AK32" s="42"/>
      <c r="AL32" s="474" t="str">
        <f t="shared" si="9"/>
        <v>Class A Frost Protection - Closure - YG</v>
      </c>
      <c r="AM32" s="479">
        <f>SUMIF('T6 - Pits'!$BD$7:$BD$44,'Labour &amp; Equip Hrs'!AL32,'T6 - Pits'!$BE$7:$BE$44)+SUMIF('T7 - WSF'!$BD$7:$BD$69,'Labour &amp; Equip Hrs'!AL32,'T7 - WSF'!$BE$7:$BE$69)+SUMIF('T8 - Facilities'!$BD$7:$BD$115,'Labour &amp; Equip Hrs'!AL32,'T8 - Facilities'!$BE$7:$BE$115)+SUMIF('T9 - Ponds'!$BD$7:$BD$54,'Labour &amp; Equip Hrs'!AL32,'T9 - Ponds'!$BE$7:$BE$54)+SUMIF('T10 - Infrastructure'!$BD$7:$BD$45,'Labour &amp; Equip Hrs'!AL32,'T10 - Infrastructure'!$BE$7:$BE$45)+SUMIF('T11 - Wastes'!$BD$6:$BD$22,'Labour &amp; Equip Hrs'!AL32,'T11 - Wastes'!$BE$6:$BE$22)+SUMIF('T12 - Roads'!$BD$7:$BD$19,'Labour &amp; Equip Hrs'!AL32,'T12 - Roads'!$BE$7:$BE$19)+SUMIF('T13 - Water'!$BD$7:$BD$60,'Labour &amp; Equip Hrs'!AL32,'T13 - Water'!$BE$7:$BE$60)</f>
        <v>1108800</v>
      </c>
      <c r="AN32" s="479"/>
      <c r="AO32" s="479" t="str">
        <f t="shared" si="10"/>
        <v/>
      </c>
      <c r="AP32" s="479">
        <f t="shared" si="11"/>
        <v>2731.2352941176473</v>
      </c>
      <c r="AQ32" s="479">
        <f>AM32/VLOOKUP(AL32,LHD!$B$6:$Z$31,19,FALSE)</f>
        <v>4678.6180783701948</v>
      </c>
      <c r="AR32" s="479">
        <f t="shared" si="12"/>
        <v>1449.9021727937393</v>
      </c>
      <c r="AS32" s="479">
        <f t="shared" si="13"/>
        <v>4901.4861131307262</v>
      </c>
      <c r="AT32" s="479" t="str">
        <f t="shared" si="14"/>
        <v/>
      </c>
      <c r="AU32" s="482">
        <f t="shared" si="23"/>
        <v>13761.241658412308</v>
      </c>
    </row>
    <row r="33" spans="1:47">
      <c r="A33" s="474" t="str">
        <f>LHD!B50</f>
        <v>Class A Frost Protection - Closure - BMC</v>
      </c>
      <c r="B33" s="479">
        <f>SUMIF('T6 - Pits'!$AL$7:$AL$44,'Labour &amp; Equip Hrs'!A33,'T6 - Pits'!$AM$7:$AM$44)+SUMIF('T7 - WSF'!$AL$7:$AL$69,'Labour &amp; Equip Hrs'!A33,'T7 - WSF'!$AM$7:$AM$69)+SUMIF('T8 - Facilities'!$AL$7:$AL$115,'Labour &amp; Equip Hrs'!A33,'T8 - Facilities'!$AM$7:$AM$115)+SUMIF('T9 - Ponds'!$AL$7:$AL$54,'Labour &amp; Equip Hrs'!A33,'T9 - Ponds'!$AM$7:$AM$54)+SUMIF('T10 - Infrastructure'!$AL$7:$AL$45,'Labour &amp; Equip Hrs'!A33,'T10 - Infrastructure'!$AM$7:$AM$45)+SUMIF('T11 - Wastes'!$AL$6:$AL$22,'Labour &amp; Equip Hrs'!A33,'T11 - Wastes'!$AM$6:$AM$22)+SUMIF('T12 - Roads'!$AL$7:$AL$19,'Labour &amp; Equip Hrs'!A33,'T12 - Roads'!$AM$7:$AM$19)+SUMIF('T13 - Water'!$AL$7:$AL$60,'Labour &amp; Equip Hrs'!A33,'T13 - Water'!$AM$7:$AM$60)</f>
        <v>0</v>
      </c>
      <c r="C33" s="479"/>
      <c r="D33" s="480"/>
      <c r="E33" s="480">
        <v>1</v>
      </c>
      <c r="F33" s="480">
        <v>1</v>
      </c>
      <c r="G33" s="480">
        <v>1</v>
      </c>
      <c r="H33" s="480">
        <v>1</v>
      </c>
      <c r="I33" s="480"/>
      <c r="J33" s="479"/>
      <c r="K33" s="481" t="str">
        <f>VLOOKUP(A33,LHD!$B$6:$G$31,6,FALSE)</f>
        <v>Cat 992 Rock Loading</v>
      </c>
      <c r="L33" s="479" t="str">
        <f>EquipProd!$B$15</f>
        <v>D9 Loose recontouring</v>
      </c>
      <c r="M33" s="479" t="str">
        <f>EquipProd!$B$31</f>
        <v>Zone S - Crush &amp; Screen</v>
      </c>
      <c r="N33" s="475" t="str">
        <f>EquipProd!$B$29</f>
        <v>Roller compacting</v>
      </c>
      <c r="O33" s="479"/>
      <c r="P33" s="479" t="str">
        <f t="shared" si="17"/>
        <v/>
      </c>
      <c r="Q33" s="479">
        <f t="shared" si="18"/>
        <v>0</v>
      </c>
      <c r="R33" s="479">
        <f>IF(B33=0,0,$B33/VLOOKUP($A33,LHD!$B$6:$T$31,19,FALSE))</f>
        <v>0</v>
      </c>
      <c r="S33" s="479">
        <f t="shared" si="19"/>
        <v>0</v>
      </c>
      <c r="T33" s="479">
        <f t="shared" si="20"/>
        <v>0</v>
      </c>
      <c r="U33" s="479" t="str">
        <f t="shared" si="21"/>
        <v/>
      </c>
      <c r="V33" s="482">
        <f t="shared" si="22"/>
        <v>0</v>
      </c>
      <c r="W33" s="42"/>
      <c r="X33" s="42"/>
      <c r="Y33" s="42"/>
      <c r="Z33" s="474" t="str">
        <f t="shared" si="16"/>
        <v>Class A Frost Protection - Closure - BMC</v>
      </c>
      <c r="AA33" s="475">
        <f>SUMIF('T6 - Pits'!$AU$7:$AU$44,'Labour &amp; Equip Hrs'!Z33,'T6 - Pits'!$AV$7:$AV$44)+SUMIF('T7 - WSF'!$AU$7:$AU$69,'Labour &amp; Equip Hrs'!Z33,'T7 - WSF'!$AV$7:$AV$69)+SUMIF('T8 - Facilities'!$AU$7:$AU$115,'Labour &amp; Equip Hrs'!Z33,'T8 - Facilities'!$AV$7:$AV$115)+SUMIF('T9 - Ponds'!$AU$7:$AU$54,'Labour &amp; Equip Hrs'!Z33,'T9 - Ponds'!$AV$7:$AV$54)+SUMIF('T10 - Infrastructure'!$AU$7:$AU$45,'Labour &amp; Equip Hrs'!Z33,'T10 - Infrastructure'!$AV$7:$AV$45)+SUMIF('T11 - Wastes'!$AU$6:$AU$22,'Labour &amp; Equip Hrs'!Z33,'T11 - Wastes'!$AV$6:$AV$22)+SUMIF('T12 - Roads'!$AU$7:$AU$19,'Labour &amp; Equip Hrs'!Z33,'T12 - Roads'!$AV$7:$AV$19)+SUMIF('T13 - Water'!$AU$7:$AU$60,'Labour &amp; Equip Hrs'!Z33,'T13 - Water'!$AV$7:$AV$60)</f>
        <v>0</v>
      </c>
      <c r="AB33" s="479"/>
      <c r="AC33" s="475" t="str">
        <f t="shared" si="3"/>
        <v/>
      </c>
      <c r="AD33" s="475">
        <f t="shared" si="4"/>
        <v>0</v>
      </c>
      <c r="AE33" s="475">
        <f>AA33/VLOOKUP(Z33,LHD!$B$6:$Z$31,19,FALSE)</f>
        <v>0</v>
      </c>
      <c r="AF33" s="475">
        <f t="shared" si="5"/>
        <v>0</v>
      </c>
      <c r="AG33" s="475">
        <f t="shared" si="6"/>
        <v>0</v>
      </c>
      <c r="AH33" s="475" t="str">
        <f t="shared" si="7"/>
        <v/>
      </c>
      <c r="AI33" s="482">
        <f t="shared" si="8"/>
        <v>0</v>
      </c>
      <c r="AJ33" s="42"/>
      <c r="AK33" s="42"/>
      <c r="AL33" s="474" t="str">
        <f t="shared" si="9"/>
        <v>Class A Frost Protection - Closure - BMC</v>
      </c>
      <c r="AM33" s="479">
        <f>SUMIF('T6 - Pits'!$BD$7:$BD$44,'Labour &amp; Equip Hrs'!AL33,'T6 - Pits'!$BE$7:$BE$44)+SUMIF('T7 - WSF'!$BD$7:$BD$69,'Labour &amp; Equip Hrs'!AL33,'T7 - WSF'!$BE$7:$BE$69)+SUMIF('T8 - Facilities'!$BD$7:$BD$115,'Labour &amp; Equip Hrs'!AL33,'T8 - Facilities'!$BE$7:$BE$115)+SUMIF('T9 - Ponds'!$BD$7:$BD$54,'Labour &amp; Equip Hrs'!AL33,'T9 - Ponds'!$BE$7:$BE$54)+SUMIF('T10 - Infrastructure'!$BD$7:$BD$45,'Labour &amp; Equip Hrs'!AL33,'T10 - Infrastructure'!$BE$7:$BE$45)+SUMIF('T11 - Wastes'!$BD$6:$BD$22,'Labour &amp; Equip Hrs'!AL33,'T11 - Wastes'!$BE$6:$BE$22)+SUMIF('T12 - Roads'!$BD$7:$BD$19,'Labour &amp; Equip Hrs'!AL33,'T12 - Roads'!$BE$7:$BE$19)+SUMIF('T13 - Water'!$BD$7:$BD$60,'Labour &amp; Equip Hrs'!AL33,'T13 - Water'!$BE$7:$BE$60)</f>
        <v>0</v>
      </c>
      <c r="AN33" s="479"/>
      <c r="AO33" s="479" t="str">
        <f t="shared" si="10"/>
        <v/>
      </c>
      <c r="AP33" s="479">
        <f t="shared" si="11"/>
        <v>0</v>
      </c>
      <c r="AQ33" s="479">
        <f>AM33/VLOOKUP(AL33,LHD!$B$6:$Z$31,19,FALSE)</f>
        <v>0</v>
      </c>
      <c r="AR33" s="479">
        <f t="shared" si="12"/>
        <v>0</v>
      </c>
      <c r="AS33" s="479">
        <f t="shared" si="13"/>
        <v>0</v>
      </c>
      <c r="AT33" s="479" t="str">
        <f t="shared" si="14"/>
        <v/>
      </c>
      <c r="AU33" s="482">
        <f t="shared" si="23"/>
        <v>0</v>
      </c>
    </row>
    <row r="34" spans="1:47">
      <c r="A34" s="474" t="str">
        <f>LHD!B51</f>
        <v>Class A Overburden</v>
      </c>
      <c r="B34" s="479">
        <f>SUMIF('T6 - Pits'!$AL$7:$AL$44,'Labour &amp; Equip Hrs'!A34,'T6 - Pits'!$AM$7:$AM$44)+SUMIF('T7 - WSF'!$AL$7:$AL$69,'Labour &amp; Equip Hrs'!A34,'T7 - WSF'!$AM$7:$AM$69)+SUMIF('T8 - Facilities'!$AL$7:$AL$115,'Labour &amp; Equip Hrs'!A34,'T8 - Facilities'!$AM$7:$AM$115)+SUMIF('T9 - Ponds'!$AL$7:$AL$54,'Labour &amp; Equip Hrs'!A34,'T9 - Ponds'!$AM$7:$AM$54)+SUMIF('T10 - Infrastructure'!$AL$7:$AL$45,'Labour &amp; Equip Hrs'!A34,'T10 - Infrastructure'!$AM$7:$AM$45)+SUMIF('T11 - Wastes'!$AL$6:$AL$22,'Labour &amp; Equip Hrs'!A34,'T11 - Wastes'!$AM$6:$AM$22)+SUMIF('T12 - Roads'!$AL$7:$AL$19,'Labour &amp; Equip Hrs'!A34,'T12 - Roads'!$AM$7:$AM$19)+SUMIF('T13 - Water'!$AL$7:$AL$60,'Labour &amp; Equip Hrs'!A34,'T13 - Water'!$AM$7:$AM$60)</f>
        <v>0</v>
      </c>
      <c r="C34" s="479"/>
      <c r="D34" s="480"/>
      <c r="E34" s="480">
        <v>1</v>
      </c>
      <c r="F34" s="480">
        <v>1</v>
      </c>
      <c r="G34" s="480">
        <v>1</v>
      </c>
      <c r="H34" s="480">
        <v>1</v>
      </c>
      <c r="I34" s="480"/>
      <c r="J34" s="479"/>
      <c r="K34" s="481" t="str">
        <f>VLOOKUP(A34,LHD!$B$6:$G$31,6,FALSE)</f>
        <v>Cat 988 Crushed Loading</v>
      </c>
      <c r="L34" s="479" t="str">
        <f>EquipProd!$B$15</f>
        <v>D9 Loose recontouring</v>
      </c>
      <c r="M34" s="479" t="str">
        <f>EquipProd!$B$31</f>
        <v>Zone S - Crush &amp; Screen</v>
      </c>
      <c r="N34" s="475" t="str">
        <f>EquipProd!$B$29</f>
        <v>Roller compacting</v>
      </c>
      <c r="O34" s="479"/>
      <c r="P34" s="479" t="str">
        <f t="shared" si="17"/>
        <v/>
      </c>
      <c r="Q34" s="479">
        <f t="shared" si="18"/>
        <v>0</v>
      </c>
      <c r="R34" s="479">
        <f>IF(B34=0,0,$B34/VLOOKUP($A34,LHD!$B$6:$T$31,19,FALSE))</f>
        <v>0</v>
      </c>
      <c r="S34" s="479">
        <f t="shared" si="19"/>
        <v>0</v>
      </c>
      <c r="T34" s="479">
        <f t="shared" si="20"/>
        <v>0</v>
      </c>
      <c r="U34" s="479" t="str">
        <f t="shared" si="21"/>
        <v/>
      </c>
      <c r="V34" s="482">
        <f t="shared" si="22"/>
        <v>0</v>
      </c>
      <c r="W34" s="42"/>
      <c r="X34" s="42"/>
      <c r="Y34" s="42"/>
      <c r="Z34" s="474" t="str">
        <f t="shared" si="16"/>
        <v>Class A Overburden</v>
      </c>
      <c r="AA34" s="475">
        <f>SUMIF('T6 - Pits'!$AU$7:$AU$44,'Labour &amp; Equip Hrs'!Z34,'T6 - Pits'!$AV$7:$AV$44)+SUMIF('T7 - WSF'!$AU$7:$AU$69,'Labour &amp; Equip Hrs'!Z34,'T7 - WSF'!$AV$7:$AV$69)+SUMIF('T8 - Facilities'!$AU$7:$AU$115,'Labour &amp; Equip Hrs'!Z34,'T8 - Facilities'!$AV$7:$AV$115)+SUMIF('T9 - Ponds'!$AU$7:$AU$54,'Labour &amp; Equip Hrs'!Z34,'T9 - Ponds'!$AV$7:$AV$54)+SUMIF('T10 - Infrastructure'!$AU$7:$AU$45,'Labour &amp; Equip Hrs'!Z34,'T10 - Infrastructure'!$AV$7:$AV$45)+SUMIF('T11 - Wastes'!$AU$6:$AU$22,'Labour &amp; Equip Hrs'!Z34,'T11 - Wastes'!$AV$6:$AV$22)+SUMIF('T12 - Roads'!$AU$7:$AU$19,'Labour &amp; Equip Hrs'!Z34,'T12 - Roads'!$AV$7:$AV$19)+SUMIF('T13 - Water'!$AU$7:$AU$60,'Labour &amp; Equip Hrs'!Z34,'T13 - Water'!$AV$7:$AV$60)</f>
        <v>91200</v>
      </c>
      <c r="AB34" s="479"/>
      <c r="AC34" s="475" t="str">
        <f t="shared" si="3"/>
        <v/>
      </c>
      <c r="AD34" s="475">
        <f t="shared" si="4"/>
        <v>212.16666666666669</v>
      </c>
      <c r="AE34" s="475">
        <f>AA34/VLOOKUP(Z34,LHD!$B$6:$Z$31,19,FALSE)</f>
        <v>369.84492979719198</v>
      </c>
      <c r="AF34" s="475">
        <f t="shared" si="5"/>
        <v>119.25602287048072</v>
      </c>
      <c r="AG34" s="475">
        <f t="shared" si="6"/>
        <v>403.15253744365282</v>
      </c>
      <c r="AH34" s="475" t="str">
        <f t="shared" si="7"/>
        <v/>
      </c>
      <c r="AI34" s="482">
        <f t="shared" si="8"/>
        <v>1104.4201567779924</v>
      </c>
      <c r="AJ34" s="42"/>
      <c r="AK34" s="42"/>
      <c r="AL34" s="474" t="str">
        <f t="shared" si="9"/>
        <v>Class A Overburden</v>
      </c>
      <c r="AM34" s="479">
        <f>SUMIF('T6 - Pits'!$BD$7:$BD$44,'Labour &amp; Equip Hrs'!AL34,'T6 - Pits'!$BE$7:$BE$44)+SUMIF('T7 - WSF'!$BD$7:$BD$69,'Labour &amp; Equip Hrs'!AL34,'T7 - WSF'!$BE$7:$BE$69)+SUMIF('T8 - Facilities'!$BD$7:$BD$115,'Labour &amp; Equip Hrs'!AL34,'T8 - Facilities'!$BE$7:$BE$115)+SUMIF('T9 - Ponds'!$BD$7:$BD$54,'Labour &amp; Equip Hrs'!AL34,'T9 - Ponds'!$BE$7:$BE$54)+SUMIF('T10 - Infrastructure'!$BD$7:$BD$45,'Labour &amp; Equip Hrs'!AL34,'T10 - Infrastructure'!$BE$7:$BE$45)+SUMIF('T11 - Wastes'!$BD$6:$BD$22,'Labour &amp; Equip Hrs'!AL34,'T11 - Wastes'!$BE$6:$BE$22)+SUMIF('T12 - Roads'!$BD$7:$BD$19,'Labour &amp; Equip Hrs'!AL34,'T12 - Roads'!$BE$7:$BE$19)+SUMIF('T13 - Water'!$BD$7:$BD$60,'Labour &amp; Equip Hrs'!AL34,'T13 - Water'!$BE$7:$BE$60)</f>
        <v>67785</v>
      </c>
      <c r="AN34" s="479"/>
      <c r="AO34" s="479" t="str">
        <f t="shared" si="10"/>
        <v/>
      </c>
      <c r="AP34" s="479">
        <f t="shared" si="11"/>
        <v>157.69427083333335</v>
      </c>
      <c r="AQ34" s="479">
        <f>AM34/VLOOKUP(AL34,LHD!$B$6:$Z$31,19,FALSE)</f>
        <v>274.88967726209057</v>
      </c>
      <c r="AR34" s="479">
        <f t="shared" si="12"/>
        <v>88.637823577582623</v>
      </c>
      <c r="AS34" s="479">
        <f t="shared" si="13"/>
        <v>299.64577577432021</v>
      </c>
      <c r="AT34" s="479" t="str">
        <f t="shared" si="14"/>
        <v/>
      </c>
      <c r="AU34" s="482">
        <f t="shared" si="23"/>
        <v>820.86754744732673</v>
      </c>
    </row>
    <row r="35" spans="1:47">
      <c r="A35" s="474" t="str">
        <f>LHD!B52</f>
        <v>Class A Topsoil</v>
      </c>
      <c r="B35" s="479">
        <f>SUMIF('T6 - Pits'!$AL$7:$AL$44,'Labour &amp; Equip Hrs'!A35,'T6 - Pits'!$AM$7:$AM$44)+SUMIF('T7 - WSF'!$AL$7:$AL$69,'Labour &amp; Equip Hrs'!A35,'T7 - WSF'!$AM$7:$AM$69)+SUMIF('T8 - Facilities'!$AL$7:$AL$115,'Labour &amp; Equip Hrs'!A35,'T8 - Facilities'!$AM$7:$AM$115)+SUMIF('T9 - Ponds'!$AL$7:$AL$54,'Labour &amp; Equip Hrs'!A35,'T9 - Ponds'!$AM$7:$AM$54)+SUMIF('T10 - Infrastructure'!$AL$7:$AL$45,'Labour &amp; Equip Hrs'!A35,'T10 - Infrastructure'!$AM$7:$AM$45)+SUMIF('T11 - Wastes'!$AL$6:$AL$22,'Labour &amp; Equip Hrs'!A35,'T11 - Wastes'!$AM$6:$AM$22)+SUMIF('T12 - Roads'!$AL$7:$AL$19,'Labour &amp; Equip Hrs'!A35,'T12 - Roads'!$AM$7:$AM$19)+SUMIF('T13 - Water'!$AL$7:$AL$60,'Labour &amp; Equip Hrs'!A35,'T13 - Water'!$AM$7:$AM$60)</f>
        <v>0</v>
      </c>
      <c r="C35" s="479"/>
      <c r="D35" s="480"/>
      <c r="E35" s="480">
        <v>1</v>
      </c>
      <c r="F35" s="480">
        <v>1</v>
      </c>
      <c r="G35" s="480">
        <v>1</v>
      </c>
      <c r="H35" s="480">
        <v>1</v>
      </c>
      <c r="I35" s="480"/>
      <c r="J35" s="479"/>
      <c r="K35" s="481" t="str">
        <f>VLOOKUP(A35,LHD!$B$6:$G$31,6,FALSE)</f>
        <v>Cat 988 Soil/Gravel Loading</v>
      </c>
      <c r="L35" s="479" t="str">
        <f>EquipProd!$B$15</f>
        <v>D9 Loose recontouring</v>
      </c>
      <c r="M35" s="479" t="str">
        <f>EquipProd!$B$31</f>
        <v>Zone S - Crush &amp; Screen</v>
      </c>
      <c r="N35" s="475" t="str">
        <f>EquipProd!$B$29</f>
        <v>Roller compacting</v>
      </c>
      <c r="O35" s="479"/>
      <c r="P35" s="479" t="str">
        <f t="shared" si="17"/>
        <v/>
      </c>
      <c r="Q35" s="479">
        <f t="shared" si="18"/>
        <v>0</v>
      </c>
      <c r="R35" s="479">
        <f>IF(B35=0,0,$B35/VLOOKUP($A35,LHD!$B$6:$T$31,19,FALSE))</f>
        <v>0</v>
      </c>
      <c r="S35" s="479">
        <f t="shared" si="19"/>
        <v>0</v>
      </c>
      <c r="T35" s="479">
        <f t="shared" si="20"/>
        <v>0</v>
      </c>
      <c r="U35" s="479" t="str">
        <f t="shared" si="21"/>
        <v/>
      </c>
      <c r="V35" s="482">
        <f t="shared" si="22"/>
        <v>0</v>
      </c>
      <c r="W35" s="42"/>
      <c r="X35" s="42"/>
      <c r="Y35" s="42"/>
      <c r="Z35" s="474" t="str">
        <f t="shared" si="16"/>
        <v>Class A Topsoil</v>
      </c>
      <c r="AA35" s="475">
        <f>SUMIF('T6 - Pits'!$AU$7:$AU$44,'Labour &amp; Equip Hrs'!Z35,'T6 - Pits'!$AV$7:$AV$44)+SUMIF('T7 - WSF'!$AU$7:$AU$69,'Labour &amp; Equip Hrs'!Z35,'T7 - WSF'!$AV$7:$AV$69)+SUMIF('T8 - Facilities'!$AU$7:$AU$115,'Labour &amp; Equip Hrs'!Z35,'T8 - Facilities'!$AV$7:$AV$115)+SUMIF('T9 - Ponds'!$AU$7:$AU$54,'Labour &amp; Equip Hrs'!Z35,'T9 - Ponds'!$AV$7:$AV$54)+SUMIF('T10 - Infrastructure'!$AU$7:$AU$45,'Labour &amp; Equip Hrs'!Z35,'T10 - Infrastructure'!$AV$7:$AV$45)+SUMIF('T11 - Wastes'!$AU$6:$AU$22,'Labour &amp; Equip Hrs'!Z35,'T11 - Wastes'!$AV$6:$AV$22)+SUMIF('T12 - Roads'!$AU$7:$AU$19,'Labour &amp; Equip Hrs'!Z35,'T12 - Roads'!$AV$7:$AV$19)+SUMIF('T13 - Water'!$AU$7:$AU$60,'Labour &amp; Equip Hrs'!Z35,'T13 - Water'!$AV$7:$AV$60)</f>
        <v>91200</v>
      </c>
      <c r="AB35" s="479"/>
      <c r="AC35" s="475" t="str">
        <f t="shared" si="3"/>
        <v/>
      </c>
      <c r="AD35" s="475">
        <f t="shared" si="4"/>
        <v>205.83333333333331</v>
      </c>
      <c r="AE35" s="475">
        <f>AA35/VLOOKUP(Z35,LHD!$B$6:$Z$31,19,FALSE)</f>
        <v>362.24492979719196</v>
      </c>
      <c r="AF35" s="475">
        <f t="shared" si="5"/>
        <v>119.25602287048072</v>
      </c>
      <c r="AG35" s="475">
        <f t="shared" si="6"/>
        <v>403.15253744365282</v>
      </c>
      <c r="AH35" s="475" t="str">
        <f t="shared" si="7"/>
        <v/>
      </c>
      <c r="AI35" s="482">
        <f t="shared" si="8"/>
        <v>1090.486823444659</v>
      </c>
      <c r="AJ35" s="42"/>
      <c r="AK35" s="42"/>
      <c r="AL35" s="474" t="str">
        <f t="shared" si="9"/>
        <v>Class A Topsoil</v>
      </c>
      <c r="AM35" s="479">
        <f>SUMIF('T6 - Pits'!$BD$7:$BD$44,'Labour &amp; Equip Hrs'!AL35,'T6 - Pits'!$BE$7:$BE$44)+SUMIF('T7 - WSF'!$BD$7:$BD$69,'Labour &amp; Equip Hrs'!AL35,'T7 - WSF'!$BE$7:$BE$69)+SUMIF('T8 - Facilities'!$BD$7:$BD$115,'Labour &amp; Equip Hrs'!AL35,'T8 - Facilities'!$BE$7:$BE$115)+SUMIF('T9 - Ponds'!$BD$7:$BD$54,'Labour &amp; Equip Hrs'!AL35,'T9 - Ponds'!$BE$7:$BE$54)+SUMIF('T10 - Infrastructure'!$BD$7:$BD$45,'Labour &amp; Equip Hrs'!AL35,'T10 - Infrastructure'!$BE$7:$BE$45)+SUMIF('T11 - Wastes'!$BD$6:$BD$22,'Labour &amp; Equip Hrs'!AL35,'T11 - Wastes'!$BE$6:$BE$22)+SUMIF('T12 - Roads'!$BD$7:$BD$19,'Labour &amp; Equip Hrs'!AL35,'T12 - Roads'!$BE$7:$BE$19)+SUMIF('T13 - Water'!$BD$7:$BD$60,'Labour &amp; Equip Hrs'!AL35,'T13 - Water'!$BE$7:$BE$60)</f>
        <v>67785</v>
      </c>
      <c r="AN35" s="479"/>
      <c r="AO35" s="479" t="str">
        <f t="shared" si="10"/>
        <v/>
      </c>
      <c r="AP35" s="479">
        <f t="shared" si="11"/>
        <v>152.98697916666666</v>
      </c>
      <c r="AQ35" s="479">
        <f>AM35/VLOOKUP(AL35,LHD!$B$6:$Z$31,19,FALSE)</f>
        <v>269.24092726209051</v>
      </c>
      <c r="AR35" s="479">
        <f t="shared" si="12"/>
        <v>88.637823577582623</v>
      </c>
      <c r="AS35" s="479">
        <f t="shared" si="13"/>
        <v>299.64577577432021</v>
      </c>
      <c r="AT35" s="479" t="str">
        <f t="shared" si="14"/>
        <v/>
      </c>
      <c r="AU35" s="482">
        <f t="shared" si="23"/>
        <v>810.51150578065995</v>
      </c>
    </row>
    <row r="36" spans="1:47">
      <c r="A36" s="474" t="str">
        <f>LHD!B53</f>
        <v>Class B Glacial Till</v>
      </c>
      <c r="B36" s="479">
        <f>SUMIF('T6 - Pits'!$AL$7:$AL$44,'Labour &amp; Equip Hrs'!A36,'T6 - Pits'!$AM$7:$AM$44)+SUMIF('T7 - WSF'!$AL$7:$AL$69,'Labour &amp; Equip Hrs'!A36,'T7 - WSF'!$AM$7:$AM$69)+SUMIF('T8 - Facilities'!$AL$7:$AL$115,'Labour &amp; Equip Hrs'!A36,'T8 - Facilities'!$AM$7:$AM$115)+SUMIF('T9 - Ponds'!$AL$7:$AL$54,'Labour &amp; Equip Hrs'!A36,'T9 - Ponds'!$AM$7:$AM$54)+SUMIF('T10 - Infrastructure'!$AL$7:$AL$45,'Labour &amp; Equip Hrs'!A36,'T10 - Infrastructure'!$AM$7:$AM$45)+SUMIF('T11 - Wastes'!$AL$6:$AL$22,'Labour &amp; Equip Hrs'!A36,'T11 - Wastes'!$AM$6:$AM$22)+SUMIF('T12 - Roads'!$AL$7:$AL$19,'Labour &amp; Equip Hrs'!A36,'T12 - Roads'!$AM$7:$AM$19)+SUMIF('T13 - Water'!$AL$7:$AL$60,'Labour &amp; Equip Hrs'!A36,'T13 - Water'!$AM$7:$AM$60)</f>
        <v>0</v>
      </c>
      <c r="C36" s="479"/>
      <c r="D36" s="480"/>
      <c r="E36" s="480">
        <v>1</v>
      </c>
      <c r="F36" s="480">
        <v>1</v>
      </c>
      <c r="G36" s="480">
        <v>1</v>
      </c>
      <c r="H36" s="480">
        <v>1</v>
      </c>
      <c r="I36" s="480"/>
      <c r="J36" s="479"/>
      <c r="K36" s="481" t="str">
        <f>VLOOKUP(A36,LHD!$B$6:$G$31,6,FALSE)</f>
        <v>Cat 988 Crushed Loading</v>
      </c>
      <c r="L36" s="479" t="str">
        <f>EquipProd!$B$15</f>
        <v>D9 Loose recontouring</v>
      </c>
      <c r="M36" s="479" t="str">
        <f>EquipProd!$B$31</f>
        <v>Zone S - Crush &amp; Screen</v>
      </c>
      <c r="N36" s="475" t="str">
        <f>EquipProd!$B$29</f>
        <v>Roller compacting</v>
      </c>
      <c r="O36" s="479"/>
      <c r="P36" s="479" t="str">
        <f t="shared" si="17"/>
        <v/>
      </c>
      <c r="Q36" s="479">
        <f t="shared" si="18"/>
        <v>0</v>
      </c>
      <c r="R36" s="479">
        <f>IF(B36=0,0,$B36/VLOOKUP($A36,LHD!$B$6:$T$31,19,FALSE))</f>
        <v>0</v>
      </c>
      <c r="S36" s="479">
        <f t="shared" si="19"/>
        <v>0</v>
      </c>
      <c r="T36" s="479">
        <f t="shared" si="20"/>
        <v>0</v>
      </c>
      <c r="U36" s="479" t="str">
        <f t="shared" si="21"/>
        <v/>
      </c>
      <c r="V36" s="482">
        <f t="shared" si="22"/>
        <v>0</v>
      </c>
      <c r="W36" s="42"/>
      <c r="X36" s="42"/>
      <c r="Y36" s="42"/>
      <c r="Z36" s="474" t="str">
        <f t="shared" si="16"/>
        <v>Class B Glacial Till</v>
      </c>
      <c r="AA36" s="475">
        <f>SUMIF('T6 - Pits'!$AU$7:$AU$44,'Labour &amp; Equip Hrs'!Z36,'T6 - Pits'!$AV$7:$AV$44)+SUMIF('T7 - WSF'!$AU$7:$AU$69,'Labour &amp; Equip Hrs'!Z36,'T7 - WSF'!$AV$7:$AV$69)+SUMIF('T8 - Facilities'!$AU$7:$AU$115,'Labour &amp; Equip Hrs'!Z36,'T8 - Facilities'!$AV$7:$AV$115)+SUMIF('T9 - Ponds'!$AU$7:$AU$54,'Labour &amp; Equip Hrs'!Z36,'T9 - Ponds'!$AV$7:$AV$54)+SUMIF('T10 - Infrastructure'!$AU$7:$AU$45,'Labour &amp; Equip Hrs'!Z36,'T10 - Infrastructure'!$AV$7:$AV$45)+SUMIF('T11 - Wastes'!$AU$6:$AU$22,'Labour &amp; Equip Hrs'!Z36,'T11 - Wastes'!$AV$6:$AV$22)+SUMIF('T12 - Roads'!$AU$7:$AU$19,'Labour &amp; Equip Hrs'!Z36,'T12 - Roads'!$AV$7:$AV$19)+SUMIF('T13 - Water'!$AU$7:$AU$60,'Labour &amp; Equip Hrs'!Z36,'T13 - Water'!$AV$7:$AV$60)</f>
        <v>121200</v>
      </c>
      <c r="AB36" s="479"/>
      <c r="AC36" s="475" t="str">
        <f t="shared" si="3"/>
        <v/>
      </c>
      <c r="AD36" s="475">
        <f t="shared" si="4"/>
        <v>281.95833333333337</v>
      </c>
      <c r="AE36" s="475">
        <f>AA36/VLOOKUP(Z36,LHD!$B$6:$Z$31,19,FALSE)</f>
        <v>506.63081123244933</v>
      </c>
      <c r="AF36" s="475">
        <f t="shared" si="5"/>
        <v>158.4849777620862</v>
      </c>
      <c r="AG36" s="475">
        <f t="shared" si="6"/>
        <v>535.7685037080123</v>
      </c>
      <c r="AH36" s="475" t="str">
        <f t="shared" si="7"/>
        <v/>
      </c>
      <c r="AI36" s="482">
        <f t="shared" si="8"/>
        <v>1482.8426260358813</v>
      </c>
      <c r="AJ36" s="42"/>
      <c r="AK36" s="42"/>
      <c r="AL36" s="474" t="str">
        <f t="shared" si="9"/>
        <v>Class B Glacial Till</v>
      </c>
      <c r="AM36" s="479">
        <f>SUMIF('T6 - Pits'!$BD$7:$BD$44,'Labour &amp; Equip Hrs'!AL36,'T6 - Pits'!$BE$7:$BE$44)+SUMIF('T7 - WSF'!$BD$7:$BD$69,'Labour &amp; Equip Hrs'!AL36,'T7 - WSF'!$BE$7:$BE$69)+SUMIF('T8 - Facilities'!$BD$7:$BD$115,'Labour &amp; Equip Hrs'!AL36,'T8 - Facilities'!$BE$7:$BE$115)+SUMIF('T9 - Ponds'!$BD$7:$BD$54,'Labour &amp; Equip Hrs'!AL36,'T9 - Ponds'!$BE$7:$BE$54)+SUMIF('T10 - Infrastructure'!$BD$7:$BD$45,'Labour &amp; Equip Hrs'!AL36,'T10 - Infrastructure'!$BE$7:$BE$45)+SUMIF('T11 - Wastes'!$BD$6:$BD$22,'Labour &amp; Equip Hrs'!AL36,'T11 - Wastes'!$BE$6:$BE$22)+SUMIF('T12 - Roads'!$BD$7:$BD$19,'Labour &amp; Equip Hrs'!AL36,'T12 - Roads'!$BE$7:$BE$19)+SUMIF('T13 - Water'!$BD$7:$BD$60,'Labour &amp; Equip Hrs'!AL36,'T13 - Water'!$BE$7:$BE$60)</f>
        <v>168275</v>
      </c>
      <c r="AN36" s="479"/>
      <c r="AO36" s="479" t="str">
        <f t="shared" si="10"/>
        <v/>
      </c>
      <c r="AP36" s="479">
        <f t="shared" si="11"/>
        <v>391.47309027777783</v>
      </c>
      <c r="AQ36" s="479">
        <f>AM36/VLOOKUP(AL36,LHD!$B$6:$Z$31,19,FALSE)</f>
        <v>703.41006402756113</v>
      </c>
      <c r="AR36" s="479">
        <f t="shared" si="12"/>
        <v>220.04174614616383</v>
      </c>
      <c r="AS36" s="479">
        <f t="shared" si="13"/>
        <v>743.86505743783641</v>
      </c>
      <c r="AT36" s="479" t="str">
        <f t="shared" si="14"/>
        <v/>
      </c>
      <c r="AU36" s="482">
        <f t="shared" si="23"/>
        <v>2058.7899578893393</v>
      </c>
    </row>
    <row r="37" spans="1:47">
      <c r="A37" s="474" t="str">
        <f>LHD!B54</f>
        <v>Class B Liner Protection</v>
      </c>
      <c r="B37" s="479">
        <f>SUMIF('T6 - Pits'!$AL$7:$AL$44,'Labour &amp; Equip Hrs'!A37,'T6 - Pits'!$AM$7:$AM$44)+SUMIF('T7 - WSF'!$AL$7:$AL$69,'Labour &amp; Equip Hrs'!A37,'T7 - WSF'!$AM$7:$AM$69)+SUMIF('T8 - Facilities'!$AL$7:$AL$115,'Labour &amp; Equip Hrs'!A37,'T8 - Facilities'!$AM$7:$AM$115)+SUMIF('T9 - Ponds'!$AL$7:$AL$54,'Labour &amp; Equip Hrs'!A37,'T9 - Ponds'!$AM$7:$AM$54)+SUMIF('T10 - Infrastructure'!$AL$7:$AL$45,'Labour &amp; Equip Hrs'!A37,'T10 - Infrastructure'!$AM$7:$AM$45)+SUMIF('T11 - Wastes'!$AL$6:$AL$22,'Labour &amp; Equip Hrs'!A37,'T11 - Wastes'!$AM$6:$AM$22)+SUMIF('T12 - Roads'!$AL$7:$AL$19,'Labour &amp; Equip Hrs'!A37,'T12 - Roads'!$AM$7:$AM$19)+SUMIF('T13 - Water'!$AL$7:$AL$60,'Labour &amp; Equip Hrs'!A37,'T13 - Water'!$AM$7:$AM$60)</f>
        <v>0</v>
      </c>
      <c r="C37" s="479"/>
      <c r="D37" s="480"/>
      <c r="E37" s="480">
        <v>1</v>
      </c>
      <c r="F37" s="480">
        <v>1</v>
      </c>
      <c r="G37" s="480">
        <v>1</v>
      </c>
      <c r="H37" s="480">
        <v>1</v>
      </c>
      <c r="I37" s="480"/>
      <c r="J37" s="479"/>
      <c r="K37" s="481" t="str">
        <f>VLOOKUP(A37,LHD!$B$6:$G$31,6,FALSE)</f>
        <v>Cat 988 Soil/Gravel Loading</v>
      </c>
      <c r="L37" s="479" t="str">
        <f>EquipProd!$B$15</f>
        <v>D9 Loose recontouring</v>
      </c>
      <c r="M37" s="479" t="str">
        <f>EquipProd!$B$31</f>
        <v>Zone S - Crush &amp; Screen</v>
      </c>
      <c r="N37" s="475" t="str">
        <f>EquipProd!$B$29</f>
        <v>Roller compacting</v>
      </c>
      <c r="O37" s="479"/>
      <c r="P37" s="479" t="str">
        <f t="shared" si="17"/>
        <v/>
      </c>
      <c r="Q37" s="479">
        <f t="shared" si="18"/>
        <v>0</v>
      </c>
      <c r="R37" s="479">
        <f>IF(B37=0,0,$B37/VLOOKUP($A37,LHD!$B$6:$T$31,19,FALSE))</f>
        <v>0</v>
      </c>
      <c r="S37" s="479">
        <f t="shared" si="19"/>
        <v>0</v>
      </c>
      <c r="T37" s="479">
        <f t="shared" si="20"/>
        <v>0</v>
      </c>
      <c r="U37" s="479" t="str">
        <f t="shared" si="21"/>
        <v/>
      </c>
      <c r="V37" s="482">
        <f t="shared" si="22"/>
        <v>0</v>
      </c>
      <c r="W37" s="42"/>
      <c r="X37" s="42"/>
      <c r="Y37" s="42"/>
      <c r="Z37" s="474" t="str">
        <f t="shared" si="16"/>
        <v>Class B Liner Protection</v>
      </c>
      <c r="AA37" s="475">
        <f>SUMIF('T6 - Pits'!$AU$7:$AU$44,'Labour &amp; Equip Hrs'!Z37,'T6 - Pits'!$AV$7:$AV$44)+SUMIF('T7 - WSF'!$AU$7:$AU$69,'Labour &amp; Equip Hrs'!Z37,'T7 - WSF'!$AV$7:$AV$69)+SUMIF('T8 - Facilities'!$AU$7:$AU$115,'Labour &amp; Equip Hrs'!Z37,'T8 - Facilities'!$AV$7:$AV$115)+SUMIF('T9 - Ponds'!$AU$7:$AU$54,'Labour &amp; Equip Hrs'!Z37,'T9 - Ponds'!$AV$7:$AV$54)+SUMIF('T10 - Infrastructure'!$AU$7:$AU$45,'Labour &amp; Equip Hrs'!Z37,'T10 - Infrastructure'!$AV$7:$AV$45)+SUMIF('T11 - Wastes'!$AU$6:$AU$22,'Labour &amp; Equip Hrs'!Z37,'T11 - Wastes'!$AV$6:$AV$22)+SUMIF('T12 - Roads'!$AU$7:$AU$19,'Labour &amp; Equip Hrs'!Z37,'T12 - Roads'!$AV$7:$AV$19)+SUMIF('T13 - Water'!$AU$7:$AU$60,'Labour &amp; Equip Hrs'!Z37,'T13 - Water'!$AV$7:$AV$60)</f>
        <v>121200</v>
      </c>
      <c r="AB37" s="479"/>
      <c r="AC37" s="475" t="str">
        <f t="shared" si="3"/>
        <v/>
      </c>
      <c r="AD37" s="475">
        <f t="shared" si="4"/>
        <v>273.54166666666663</v>
      </c>
      <c r="AE37" s="475">
        <f>AA37/VLOOKUP(Z37,LHD!$B$6:$Z$31,19,FALSE)</f>
        <v>693.17355694227763</v>
      </c>
      <c r="AF37" s="475">
        <f t="shared" si="5"/>
        <v>158.4849777620862</v>
      </c>
      <c r="AG37" s="475">
        <f t="shared" si="6"/>
        <v>535.7685037080123</v>
      </c>
      <c r="AH37" s="475" t="str">
        <f t="shared" si="7"/>
        <v/>
      </c>
      <c r="AI37" s="482">
        <f t="shared" si="8"/>
        <v>1660.9687050790428</v>
      </c>
      <c r="AJ37" s="42"/>
      <c r="AK37" s="42"/>
      <c r="AL37" s="474" t="str">
        <f t="shared" si="9"/>
        <v>Class B Liner Protection</v>
      </c>
      <c r="AM37" s="479">
        <f>SUMIF('T6 - Pits'!$BD$7:$BD$44,'Labour &amp; Equip Hrs'!AL37,'T6 - Pits'!$BE$7:$BE$44)+SUMIF('T7 - WSF'!$BD$7:$BD$69,'Labour &amp; Equip Hrs'!AL37,'T7 - WSF'!$BE$7:$BE$69)+SUMIF('T8 - Facilities'!$BD$7:$BD$115,'Labour &amp; Equip Hrs'!AL37,'T8 - Facilities'!$BE$7:$BE$115)+SUMIF('T9 - Ponds'!$BD$7:$BD$54,'Labour &amp; Equip Hrs'!AL37,'T9 - Ponds'!$BE$7:$BE$54)+SUMIF('T10 - Infrastructure'!$BD$7:$BD$45,'Labour &amp; Equip Hrs'!AL37,'T10 - Infrastructure'!$BE$7:$BE$45)+SUMIF('T11 - Wastes'!$BD$6:$BD$22,'Labour &amp; Equip Hrs'!AL37,'T11 - Wastes'!$BE$6:$BE$22)+SUMIF('T12 - Roads'!$BD$7:$BD$19,'Labour &amp; Equip Hrs'!AL37,'T12 - Roads'!$BE$7:$BE$19)+SUMIF('T13 - Water'!$BD$7:$BD$60,'Labour &amp; Equip Hrs'!AL37,'T13 - Water'!$BE$7:$BE$60)</f>
        <v>168275</v>
      </c>
      <c r="AN37" s="479"/>
      <c r="AO37" s="479" t="str">
        <f t="shared" si="10"/>
        <v/>
      </c>
      <c r="AP37" s="479">
        <f t="shared" si="11"/>
        <v>379.78732638888886</v>
      </c>
      <c r="AQ37" s="479">
        <f>AM37/VLOOKUP(AL37,LHD!$B$6:$Z$31,19,FALSE)</f>
        <v>962.40742817212686</v>
      </c>
      <c r="AR37" s="479">
        <f t="shared" si="12"/>
        <v>220.04174614616383</v>
      </c>
      <c r="AS37" s="479">
        <f t="shared" si="13"/>
        <v>743.86505743783641</v>
      </c>
      <c r="AT37" s="479" t="str">
        <f t="shared" si="14"/>
        <v/>
      </c>
      <c r="AU37" s="482">
        <f t="shared" si="23"/>
        <v>2306.101558145016</v>
      </c>
    </row>
    <row r="38" spans="1:47">
      <c r="A38" s="474" t="str">
        <f>LHD!B55</f>
        <v>Class B Frost Protect - Progressive</v>
      </c>
      <c r="B38" s="479">
        <f>SUMIF('T6 - Pits'!$AL$7:$AL$44,'Labour &amp; Equip Hrs'!A38,'T6 - Pits'!$AM$7:$AM$44)+SUMIF('T7 - WSF'!$AL$7:$AL$69,'Labour &amp; Equip Hrs'!A38,'T7 - WSF'!$AM$7:$AM$69)+SUMIF('T8 - Facilities'!$AL$7:$AL$115,'Labour &amp; Equip Hrs'!A38,'T8 - Facilities'!$AM$7:$AM$115)+SUMIF('T9 - Ponds'!$AL$7:$AL$54,'Labour &amp; Equip Hrs'!A38,'T9 - Ponds'!$AM$7:$AM$54)+SUMIF('T10 - Infrastructure'!$AL$7:$AL$45,'Labour &amp; Equip Hrs'!A38,'T10 - Infrastructure'!$AM$7:$AM$45)+SUMIF('T11 - Wastes'!$AL$6:$AL$22,'Labour &amp; Equip Hrs'!A38,'T11 - Wastes'!$AM$6:$AM$22)+SUMIF('T12 - Roads'!$AL$7:$AL$19,'Labour &amp; Equip Hrs'!A38,'T12 - Roads'!$AM$7:$AM$19)+SUMIF('T13 - Water'!$AL$7:$AL$60,'Labour &amp; Equip Hrs'!A38,'T13 - Water'!$AM$7:$AM$60)</f>
        <v>0</v>
      </c>
      <c r="C38" s="479"/>
      <c r="D38" s="480"/>
      <c r="E38" s="480">
        <v>1</v>
      </c>
      <c r="F38" s="480">
        <v>1</v>
      </c>
      <c r="G38" s="480">
        <v>1</v>
      </c>
      <c r="H38" s="480">
        <v>1</v>
      </c>
      <c r="I38" s="480"/>
      <c r="J38" s="479"/>
      <c r="K38" s="481" t="str">
        <f>VLOOKUP(A38,LHD!$B$6:$G$31,6,FALSE)</f>
        <v>400 ton Excavator</v>
      </c>
      <c r="L38" s="479" t="str">
        <f>EquipProd!$B$15</f>
        <v>D9 Loose recontouring</v>
      </c>
      <c r="M38" s="479" t="str">
        <f>EquipProd!$B$31</f>
        <v>Zone S - Crush &amp; Screen</v>
      </c>
      <c r="N38" s="475" t="str">
        <f>EquipProd!$B$29</f>
        <v>Roller compacting</v>
      </c>
      <c r="O38" s="479"/>
      <c r="P38" s="479" t="str">
        <f t="shared" si="17"/>
        <v/>
      </c>
      <c r="Q38" s="479" t="str">
        <f t="shared" si="18"/>
        <v/>
      </c>
      <c r="R38" s="479">
        <f>IF(B38=0,0,$B38/VLOOKUP($A38,LHD!$B$6:$T$31,19,FALSE))</f>
        <v>0</v>
      </c>
      <c r="S38" s="479">
        <f t="shared" si="19"/>
        <v>0</v>
      </c>
      <c r="T38" s="479">
        <f t="shared" si="20"/>
        <v>0</v>
      </c>
      <c r="U38" s="479" t="str">
        <f t="shared" si="21"/>
        <v/>
      </c>
      <c r="V38" s="482">
        <f t="shared" si="22"/>
        <v>0</v>
      </c>
      <c r="W38" s="42"/>
      <c r="X38" s="42"/>
      <c r="Y38" s="42"/>
      <c r="Z38" s="474" t="str">
        <f t="shared" si="16"/>
        <v>Class B Frost Protect - Progressive</v>
      </c>
      <c r="AA38" s="475">
        <f>SUMIF('T6 - Pits'!$AU$7:$AU$44,'Labour &amp; Equip Hrs'!Z38,'T6 - Pits'!$AV$7:$AV$44)+SUMIF('T7 - WSF'!$AU$7:$AU$69,'Labour &amp; Equip Hrs'!Z38,'T7 - WSF'!$AV$7:$AV$69)+SUMIF('T8 - Facilities'!$AU$7:$AU$115,'Labour &amp; Equip Hrs'!Z38,'T8 - Facilities'!$AV$7:$AV$115)+SUMIF('T9 - Ponds'!$AU$7:$AU$54,'Labour &amp; Equip Hrs'!Z38,'T9 - Ponds'!$AV$7:$AV$54)+SUMIF('T10 - Infrastructure'!$AU$7:$AU$45,'Labour &amp; Equip Hrs'!Z38,'T10 - Infrastructure'!$AV$7:$AV$45)+SUMIF('T11 - Wastes'!$AU$6:$AU$22,'Labour &amp; Equip Hrs'!Z38,'T11 - Wastes'!$AV$6:$AV$22)+SUMIF('T12 - Roads'!$AU$7:$AU$19,'Labour &amp; Equip Hrs'!Z38,'T12 - Roads'!$AV$7:$AV$19)+SUMIF('T13 - Water'!$AU$7:$AU$60,'Labour &amp; Equip Hrs'!Z38,'T13 - Water'!$AV$7:$AV$60)</f>
        <v>0</v>
      </c>
      <c r="AB38" s="479"/>
      <c r="AC38" s="475" t="str">
        <f t="shared" si="3"/>
        <v/>
      </c>
      <c r="AD38" s="475" t="str">
        <f t="shared" si="4"/>
        <v/>
      </c>
      <c r="AE38" s="475">
        <f>AA38/VLOOKUP(Z38,LHD!$B$6:$Z$31,19,FALSE)</f>
        <v>0</v>
      </c>
      <c r="AF38" s="475">
        <f t="shared" si="5"/>
        <v>0</v>
      </c>
      <c r="AG38" s="475">
        <f t="shared" si="6"/>
        <v>0</v>
      </c>
      <c r="AH38" s="475" t="str">
        <f t="shared" si="7"/>
        <v/>
      </c>
      <c r="AI38" s="482">
        <f t="shared" si="8"/>
        <v>0</v>
      </c>
      <c r="AJ38" s="42"/>
      <c r="AK38" s="42"/>
      <c r="AL38" s="474" t="str">
        <f t="shared" si="9"/>
        <v>Class B Frost Protect - Progressive</v>
      </c>
      <c r="AM38" s="479">
        <f>SUMIF('T6 - Pits'!$BD$7:$BD$44,'Labour &amp; Equip Hrs'!AL38,'T6 - Pits'!$BE$7:$BE$44)+SUMIF('T7 - WSF'!$BD$7:$BD$69,'Labour &amp; Equip Hrs'!AL38,'T7 - WSF'!$BE$7:$BE$69)+SUMIF('T8 - Facilities'!$BD$7:$BD$115,'Labour &amp; Equip Hrs'!AL38,'T8 - Facilities'!$BE$7:$BE$115)+SUMIF('T9 - Ponds'!$BD$7:$BD$54,'Labour &amp; Equip Hrs'!AL38,'T9 - Ponds'!$BE$7:$BE$54)+SUMIF('T10 - Infrastructure'!$BD$7:$BD$45,'Labour &amp; Equip Hrs'!AL38,'T10 - Infrastructure'!$BE$7:$BE$45)+SUMIF('T11 - Wastes'!$BD$6:$BD$22,'Labour &amp; Equip Hrs'!AL38,'T11 - Wastes'!$BE$6:$BE$22)+SUMIF('T12 - Roads'!$BD$7:$BD$19,'Labour &amp; Equip Hrs'!AL38,'T12 - Roads'!$BE$7:$BE$19)+SUMIF('T13 - Water'!$BD$7:$BD$60,'Labour &amp; Equip Hrs'!AL38,'T13 - Water'!$BE$7:$BE$60)</f>
        <v>0</v>
      </c>
      <c r="AN38" s="479"/>
      <c r="AO38" s="479" t="str">
        <f t="shared" si="10"/>
        <v/>
      </c>
      <c r="AP38" s="479" t="str">
        <f t="shared" si="11"/>
        <v/>
      </c>
      <c r="AQ38" s="479">
        <f>AM38/VLOOKUP(AL38,LHD!$B$6:$Z$31,19,FALSE)</f>
        <v>0</v>
      </c>
      <c r="AR38" s="479">
        <f t="shared" si="12"/>
        <v>0</v>
      </c>
      <c r="AS38" s="479">
        <f t="shared" si="13"/>
        <v>0</v>
      </c>
      <c r="AT38" s="479" t="str">
        <f t="shared" si="14"/>
        <v/>
      </c>
      <c r="AU38" s="482">
        <f t="shared" si="23"/>
        <v>0</v>
      </c>
    </row>
    <row r="39" spans="1:47">
      <c r="A39" s="474" t="str">
        <f>LHD!B56</f>
        <v>Class B Frost Protection - Closure - YG</v>
      </c>
      <c r="B39" s="479">
        <f>SUMIF('T6 - Pits'!$AL$7:$AL$44,'Labour &amp; Equip Hrs'!A39,'T6 - Pits'!$AM$7:$AM$44)+SUMIF('T7 - WSF'!$AL$7:$AL$69,'Labour &amp; Equip Hrs'!A39,'T7 - WSF'!$AM$7:$AM$69)+SUMIF('T8 - Facilities'!$AL$7:$AL$115,'Labour &amp; Equip Hrs'!A39,'T8 - Facilities'!$AM$7:$AM$115)+SUMIF('T9 - Ponds'!$AL$7:$AL$54,'Labour &amp; Equip Hrs'!A39,'T9 - Ponds'!$AM$7:$AM$54)+SUMIF('T10 - Infrastructure'!$AL$7:$AL$45,'Labour &amp; Equip Hrs'!A39,'T10 - Infrastructure'!$AM$7:$AM$45)+SUMIF('T11 - Wastes'!$AL$6:$AL$22,'Labour &amp; Equip Hrs'!A39,'T11 - Wastes'!$AM$6:$AM$22)+SUMIF('T12 - Roads'!$AL$7:$AL$19,'Labour &amp; Equip Hrs'!A39,'T12 - Roads'!$AM$7:$AM$19)+SUMIF('T13 - Water'!$AL$7:$AL$60,'Labour &amp; Equip Hrs'!A39,'T13 - Water'!$AM$7:$AM$60)</f>
        <v>0</v>
      </c>
      <c r="C39" s="479"/>
      <c r="D39" s="480"/>
      <c r="E39" s="480">
        <v>1</v>
      </c>
      <c r="F39" s="480">
        <v>1</v>
      </c>
      <c r="G39" s="480">
        <v>1</v>
      </c>
      <c r="H39" s="480">
        <v>1</v>
      </c>
      <c r="I39" s="480"/>
      <c r="J39" s="479"/>
      <c r="K39" s="481" t="str">
        <f>VLOOKUP(A39,LHD!$B$6:$G$31,6,FALSE)</f>
        <v>Cat 988 Rock Loading</v>
      </c>
      <c r="L39" s="479" t="str">
        <f>EquipProd!$B$15</f>
        <v>D9 Loose recontouring</v>
      </c>
      <c r="M39" s="479" t="str">
        <f>EquipProd!$B$31</f>
        <v>Zone S - Crush &amp; Screen</v>
      </c>
      <c r="N39" s="475" t="str">
        <f>EquipProd!$B$29</f>
        <v>Roller compacting</v>
      </c>
      <c r="O39" s="479"/>
      <c r="P39" s="479" t="str">
        <f t="shared" si="17"/>
        <v/>
      </c>
      <c r="Q39" s="479">
        <f t="shared" si="18"/>
        <v>0</v>
      </c>
      <c r="R39" s="479">
        <f>IF(B39=0,0,$B39/VLOOKUP($A39,LHD!$B$6:$T$31,19,FALSE))</f>
        <v>0</v>
      </c>
      <c r="S39" s="479">
        <f t="shared" si="19"/>
        <v>0</v>
      </c>
      <c r="T39" s="479">
        <f t="shared" si="20"/>
        <v>0</v>
      </c>
      <c r="U39" s="479" t="str">
        <f t="shared" si="21"/>
        <v/>
      </c>
      <c r="V39" s="482">
        <f t="shared" si="22"/>
        <v>0</v>
      </c>
      <c r="W39" s="42"/>
      <c r="X39" s="42"/>
      <c r="Y39" s="42"/>
      <c r="Z39" s="474" t="str">
        <f t="shared" si="16"/>
        <v>Class B Frost Protection - Closure - YG</v>
      </c>
      <c r="AA39" s="475">
        <f>SUMIF('T6 - Pits'!$AU$7:$AU$44,'Labour &amp; Equip Hrs'!Z39,'T6 - Pits'!$AV$7:$AV$44)+SUMIF('T7 - WSF'!$AU$7:$AU$69,'Labour &amp; Equip Hrs'!Z39,'T7 - WSF'!$AV$7:$AV$69)+SUMIF('T8 - Facilities'!$AU$7:$AU$115,'Labour &amp; Equip Hrs'!Z39,'T8 - Facilities'!$AV$7:$AV$115)+SUMIF('T9 - Ponds'!$AU$7:$AU$54,'Labour &amp; Equip Hrs'!Z39,'T9 - Ponds'!$AV$7:$AV$54)+SUMIF('T10 - Infrastructure'!$AU$7:$AU$45,'Labour &amp; Equip Hrs'!Z39,'T10 - Infrastructure'!$AV$7:$AV$45)+SUMIF('T11 - Wastes'!$AU$6:$AU$22,'Labour &amp; Equip Hrs'!Z39,'T11 - Wastes'!$AV$6:$AV$22)+SUMIF('T12 - Roads'!$AU$7:$AU$19,'Labour &amp; Equip Hrs'!Z39,'T12 - Roads'!$AV$7:$AV$19)+SUMIF('T13 - Water'!$AU$7:$AU$60,'Labour &amp; Equip Hrs'!Z39,'T13 - Water'!$AV$7:$AV$60)</f>
        <v>727200</v>
      </c>
      <c r="AB39" s="479"/>
      <c r="AC39" s="475" t="str">
        <f t="shared" si="3"/>
        <v/>
      </c>
      <c r="AD39" s="475">
        <f t="shared" si="4"/>
        <v>1791.2647058823532</v>
      </c>
      <c r="AE39" s="475">
        <f>AA39/VLOOKUP(Z39,LHD!$B$6:$Z$31,19,FALSE)</f>
        <v>3159.2025144535201</v>
      </c>
      <c r="AF39" s="475">
        <f t="shared" si="5"/>
        <v>950.90986657251722</v>
      </c>
      <c r="AG39" s="475">
        <f t="shared" si="6"/>
        <v>3214.6110222480738</v>
      </c>
      <c r="AH39" s="475" t="str">
        <f t="shared" si="7"/>
        <v/>
      </c>
      <c r="AI39" s="482">
        <f t="shared" si="8"/>
        <v>9115.9881091564639</v>
      </c>
      <c r="AJ39" s="42"/>
      <c r="AK39" s="42"/>
      <c r="AL39" s="474" t="str">
        <f t="shared" si="9"/>
        <v>Class B Frost Protection - Closure - YG</v>
      </c>
      <c r="AM39" s="479">
        <f>SUMIF('T6 - Pits'!$BD$7:$BD$44,'Labour &amp; Equip Hrs'!AL39,'T6 - Pits'!$BE$7:$BE$44)+SUMIF('T7 - WSF'!$BD$7:$BD$69,'Labour &amp; Equip Hrs'!AL39,'T7 - WSF'!$BE$7:$BE$69)+SUMIF('T8 - Facilities'!$BD$7:$BD$115,'Labour &amp; Equip Hrs'!AL39,'T8 - Facilities'!$BE$7:$BE$115)+SUMIF('T9 - Ponds'!$BD$7:$BD$54,'Labour &amp; Equip Hrs'!AL39,'T9 - Ponds'!$BE$7:$BE$54)+SUMIF('T10 - Infrastructure'!$BD$7:$BD$45,'Labour &amp; Equip Hrs'!AL39,'T10 - Infrastructure'!$BE$7:$BE$45)+SUMIF('T11 - Wastes'!$BD$6:$BD$22,'Labour &amp; Equip Hrs'!AL39,'T11 - Wastes'!$BE$6:$BE$22)+SUMIF('T12 - Roads'!$BD$7:$BD$19,'Labour &amp; Equip Hrs'!AL39,'T12 - Roads'!$BE$7:$BE$19)+SUMIF('T13 - Water'!$BD$7:$BD$60,'Labour &amp; Equip Hrs'!AL39,'T13 - Water'!$BE$7:$BE$60)</f>
        <v>1009650</v>
      </c>
      <c r="AN39" s="479"/>
      <c r="AO39" s="479" t="str">
        <f t="shared" si="10"/>
        <v/>
      </c>
      <c r="AP39" s="479">
        <f t="shared" si="11"/>
        <v>2487.0055147058829</v>
      </c>
      <c r="AQ39" s="479">
        <f>AM39/VLOOKUP(AL39,LHD!$B$6:$Z$31,19,FALSE)</f>
        <v>4386.260751812426</v>
      </c>
      <c r="AR39" s="479">
        <f t="shared" si="12"/>
        <v>1320.2504768769829</v>
      </c>
      <c r="AS39" s="479">
        <f t="shared" si="13"/>
        <v>4463.190344627018</v>
      </c>
      <c r="AT39" s="479" t="str">
        <f t="shared" si="14"/>
        <v/>
      </c>
      <c r="AU39" s="482">
        <f t="shared" si="23"/>
        <v>12656.707088022311</v>
      </c>
    </row>
    <row r="40" spans="1:47">
      <c r="A40" s="474" t="str">
        <f>LHD!B57</f>
        <v>Class B Frost Protection - Closure - BMC</v>
      </c>
      <c r="B40" s="479">
        <f>SUMIF('T6 - Pits'!$AL$7:$AL$44,'Labour &amp; Equip Hrs'!A40,'T6 - Pits'!$AM$7:$AM$44)+SUMIF('T7 - WSF'!$AL$7:$AL$69,'Labour &amp; Equip Hrs'!A40,'T7 - WSF'!$AM$7:$AM$69)+SUMIF('T8 - Facilities'!$AL$7:$AL$115,'Labour &amp; Equip Hrs'!A40,'T8 - Facilities'!$AM$7:$AM$115)+SUMIF('T9 - Ponds'!$AL$7:$AL$54,'Labour &amp; Equip Hrs'!A40,'T9 - Ponds'!$AM$7:$AM$54)+SUMIF('T10 - Infrastructure'!$AL$7:$AL$45,'Labour &amp; Equip Hrs'!A40,'T10 - Infrastructure'!$AM$7:$AM$45)+SUMIF('T11 - Wastes'!$AL$6:$AL$22,'Labour &amp; Equip Hrs'!A40,'T11 - Wastes'!$AM$6:$AM$22)+SUMIF('T12 - Roads'!$AL$7:$AL$19,'Labour &amp; Equip Hrs'!A40,'T12 - Roads'!$AM$7:$AM$19)+SUMIF('T13 - Water'!$AL$7:$AL$60,'Labour &amp; Equip Hrs'!A40,'T13 - Water'!$AM$7:$AM$60)</f>
        <v>0</v>
      </c>
      <c r="C40" s="479"/>
      <c r="D40" s="480"/>
      <c r="E40" s="480">
        <v>1</v>
      </c>
      <c r="F40" s="480">
        <v>1</v>
      </c>
      <c r="G40" s="480">
        <v>1</v>
      </c>
      <c r="H40" s="480">
        <v>1</v>
      </c>
      <c r="I40" s="480"/>
      <c r="J40" s="479"/>
      <c r="K40" s="481" t="str">
        <f>VLOOKUP(A40,LHD!$B$6:$G$31,6,FALSE)</f>
        <v>Cat 992 Rock Loading</v>
      </c>
      <c r="L40" s="479" t="str">
        <f>EquipProd!$B$15</f>
        <v>D9 Loose recontouring</v>
      </c>
      <c r="M40" s="479" t="str">
        <f>EquipProd!$B$31</f>
        <v>Zone S - Crush &amp; Screen</v>
      </c>
      <c r="N40" s="475" t="str">
        <f>EquipProd!$B$29</f>
        <v>Roller compacting</v>
      </c>
      <c r="O40" s="479"/>
      <c r="P40" s="479" t="str">
        <f t="shared" si="17"/>
        <v/>
      </c>
      <c r="Q40" s="479">
        <f t="shared" si="18"/>
        <v>0</v>
      </c>
      <c r="R40" s="479">
        <f>IF(B40=0,0,$B40/VLOOKUP($A40,LHD!$B$6:$T$31,19,FALSE))</f>
        <v>0</v>
      </c>
      <c r="S40" s="479">
        <f t="shared" si="19"/>
        <v>0</v>
      </c>
      <c r="T40" s="479">
        <f t="shared" si="20"/>
        <v>0</v>
      </c>
      <c r="U40" s="479" t="str">
        <f t="shared" si="21"/>
        <v/>
      </c>
      <c r="V40" s="482">
        <f t="shared" si="22"/>
        <v>0</v>
      </c>
      <c r="W40" s="42"/>
      <c r="X40" s="42"/>
      <c r="Y40" s="42"/>
      <c r="Z40" s="474" t="str">
        <f t="shared" si="16"/>
        <v>Class B Frost Protection - Closure - BMC</v>
      </c>
      <c r="AA40" s="475">
        <f>SUMIF('T6 - Pits'!$AU$7:$AU$44,'Labour &amp; Equip Hrs'!Z40,'T6 - Pits'!$AV$7:$AV$44)+SUMIF('T7 - WSF'!$AU$7:$AU$69,'Labour &amp; Equip Hrs'!Z40,'T7 - WSF'!$AV$7:$AV$69)+SUMIF('T8 - Facilities'!$AU$7:$AU$115,'Labour &amp; Equip Hrs'!Z40,'T8 - Facilities'!$AV$7:$AV$115)+SUMIF('T9 - Ponds'!$AU$7:$AU$54,'Labour &amp; Equip Hrs'!Z40,'T9 - Ponds'!$AV$7:$AV$54)+SUMIF('T10 - Infrastructure'!$AU$7:$AU$45,'Labour &amp; Equip Hrs'!Z40,'T10 - Infrastructure'!$AV$7:$AV$45)+SUMIF('T11 - Wastes'!$AU$6:$AU$22,'Labour &amp; Equip Hrs'!Z40,'T11 - Wastes'!$AV$6:$AV$22)+SUMIF('T12 - Roads'!$AU$7:$AU$19,'Labour &amp; Equip Hrs'!Z40,'T12 - Roads'!$AV$7:$AV$19)+SUMIF('T13 - Water'!$AU$7:$AU$60,'Labour &amp; Equip Hrs'!Z40,'T13 - Water'!$AV$7:$AV$60)</f>
        <v>0</v>
      </c>
      <c r="AB40" s="479"/>
      <c r="AC40" s="475" t="str">
        <f t="shared" si="3"/>
        <v/>
      </c>
      <c r="AD40" s="475">
        <f t="shared" si="4"/>
        <v>0</v>
      </c>
      <c r="AE40" s="475">
        <f>AA40/VLOOKUP(Z40,LHD!$B$6:$Z$31,19,FALSE)</f>
        <v>0</v>
      </c>
      <c r="AF40" s="475">
        <f t="shared" si="5"/>
        <v>0</v>
      </c>
      <c r="AG40" s="475">
        <f t="shared" si="6"/>
        <v>0</v>
      </c>
      <c r="AH40" s="475" t="str">
        <f t="shared" si="7"/>
        <v/>
      </c>
      <c r="AI40" s="482">
        <f t="shared" si="8"/>
        <v>0</v>
      </c>
      <c r="AJ40" s="42"/>
      <c r="AK40" s="42"/>
      <c r="AL40" s="474" t="str">
        <f t="shared" si="9"/>
        <v>Class B Frost Protection - Closure - BMC</v>
      </c>
      <c r="AM40" s="479">
        <f>SUMIF('T6 - Pits'!$BD$7:$BD$44,'Labour &amp; Equip Hrs'!AL40,'T6 - Pits'!$BE$7:$BE$44)+SUMIF('T7 - WSF'!$BD$7:$BD$69,'Labour &amp; Equip Hrs'!AL40,'T7 - WSF'!$BE$7:$BE$69)+SUMIF('T8 - Facilities'!$BD$7:$BD$115,'Labour &amp; Equip Hrs'!AL40,'T8 - Facilities'!$BE$7:$BE$115)+SUMIF('T9 - Ponds'!$BD$7:$BD$54,'Labour &amp; Equip Hrs'!AL40,'T9 - Ponds'!$BE$7:$BE$54)+SUMIF('T10 - Infrastructure'!$BD$7:$BD$45,'Labour &amp; Equip Hrs'!AL40,'T10 - Infrastructure'!$BE$7:$BE$45)+SUMIF('T11 - Wastes'!$BD$6:$BD$22,'Labour &amp; Equip Hrs'!AL40,'T11 - Wastes'!$BE$6:$BE$22)+SUMIF('T12 - Roads'!$BD$7:$BD$19,'Labour &amp; Equip Hrs'!AL40,'T12 - Roads'!$BE$7:$BE$19)+SUMIF('T13 - Water'!$BD$7:$BD$60,'Labour &amp; Equip Hrs'!AL40,'T13 - Water'!$BE$7:$BE$60)</f>
        <v>0</v>
      </c>
      <c r="AN40" s="479"/>
      <c r="AO40" s="479" t="str">
        <f t="shared" si="10"/>
        <v/>
      </c>
      <c r="AP40" s="479">
        <f t="shared" si="11"/>
        <v>0</v>
      </c>
      <c r="AQ40" s="479">
        <f>AM40/VLOOKUP(AL40,LHD!$B$6:$Z$31,19,FALSE)</f>
        <v>0</v>
      </c>
      <c r="AR40" s="479">
        <f t="shared" si="12"/>
        <v>0</v>
      </c>
      <c r="AS40" s="479">
        <f t="shared" si="13"/>
        <v>0</v>
      </c>
      <c r="AT40" s="479" t="str">
        <f t="shared" si="14"/>
        <v/>
      </c>
      <c r="AU40" s="482">
        <f t="shared" si="23"/>
        <v>0</v>
      </c>
    </row>
    <row r="41" spans="1:47">
      <c r="A41" s="474" t="str">
        <f>LHD!B58</f>
        <v>Class B Overburden</v>
      </c>
      <c r="B41" s="479">
        <f>SUMIF('T6 - Pits'!$AL$7:$AL$44,'Labour &amp; Equip Hrs'!A41,'T6 - Pits'!$AM$7:$AM$44)+SUMIF('T7 - WSF'!$AL$7:$AL$69,'Labour &amp; Equip Hrs'!A41,'T7 - WSF'!$AM$7:$AM$69)+SUMIF('T8 - Facilities'!$AL$7:$AL$115,'Labour &amp; Equip Hrs'!A41,'T8 - Facilities'!$AM$7:$AM$115)+SUMIF('T9 - Ponds'!$AL$7:$AL$54,'Labour &amp; Equip Hrs'!A41,'T9 - Ponds'!$AM$7:$AM$54)+SUMIF('T10 - Infrastructure'!$AL$7:$AL$45,'Labour &amp; Equip Hrs'!A41,'T10 - Infrastructure'!$AM$7:$AM$45)+SUMIF('T11 - Wastes'!$AL$6:$AL$22,'Labour &amp; Equip Hrs'!A41,'T11 - Wastes'!$AM$6:$AM$22)+SUMIF('T12 - Roads'!$AL$7:$AL$19,'Labour &amp; Equip Hrs'!A41,'T12 - Roads'!$AM$7:$AM$19)+SUMIF('T13 - Water'!$AL$7:$AL$60,'Labour &amp; Equip Hrs'!A41,'T13 - Water'!$AM$7:$AM$60)</f>
        <v>0</v>
      </c>
      <c r="C41" s="479"/>
      <c r="D41" s="480"/>
      <c r="E41" s="480">
        <v>1</v>
      </c>
      <c r="F41" s="480">
        <v>1</v>
      </c>
      <c r="G41" s="480">
        <v>1</v>
      </c>
      <c r="H41" s="480">
        <v>1</v>
      </c>
      <c r="I41" s="480"/>
      <c r="J41" s="479"/>
      <c r="K41" s="481" t="str">
        <f>VLOOKUP(A41,LHD!$B$6:$G$31,6,FALSE)</f>
        <v>Cat 988 Crushed Loading</v>
      </c>
      <c r="L41" s="479" t="str">
        <f>EquipProd!$B$15</f>
        <v>D9 Loose recontouring</v>
      </c>
      <c r="M41" s="479" t="str">
        <f>EquipProd!$B$31</f>
        <v>Zone S - Crush &amp; Screen</v>
      </c>
      <c r="N41" s="475" t="str">
        <f>EquipProd!$B$29</f>
        <v>Roller compacting</v>
      </c>
      <c r="O41" s="479"/>
      <c r="P41" s="479" t="str">
        <f t="shared" si="17"/>
        <v/>
      </c>
      <c r="Q41" s="479">
        <f t="shared" si="18"/>
        <v>0</v>
      </c>
      <c r="R41" s="479">
        <f>IF(B41=0,0,$B41/VLOOKUP($A41,LHD!$B$6:$T$31,19,FALSE))</f>
        <v>0</v>
      </c>
      <c r="S41" s="479">
        <f t="shared" si="19"/>
        <v>0</v>
      </c>
      <c r="T41" s="479">
        <f t="shared" si="20"/>
        <v>0</v>
      </c>
      <c r="U41" s="479" t="str">
        <f t="shared" si="21"/>
        <v/>
      </c>
      <c r="V41" s="482">
        <f t="shared" si="22"/>
        <v>0</v>
      </c>
      <c r="W41" s="42"/>
      <c r="X41" s="42"/>
      <c r="Y41" s="42"/>
      <c r="Z41" s="474" t="str">
        <f t="shared" si="16"/>
        <v>Class B Overburden</v>
      </c>
      <c r="AA41" s="475">
        <f>SUMIF('T6 - Pits'!$AU$7:$AU$44,'Labour &amp; Equip Hrs'!Z41,'T6 - Pits'!$AV$7:$AV$44)+SUMIF('T7 - WSF'!$AU$7:$AU$69,'Labour &amp; Equip Hrs'!Z41,'T7 - WSF'!$AV$7:$AV$69)+SUMIF('T8 - Facilities'!$AU$7:$AU$115,'Labour &amp; Equip Hrs'!Z41,'T8 - Facilities'!$AV$7:$AV$115)+SUMIF('T9 - Ponds'!$AU$7:$AU$54,'Labour &amp; Equip Hrs'!Z41,'T9 - Ponds'!$AV$7:$AV$54)+SUMIF('T10 - Infrastructure'!$AU$7:$AU$45,'Labour &amp; Equip Hrs'!Z41,'T10 - Infrastructure'!$AV$7:$AV$45)+SUMIF('T11 - Wastes'!$AU$6:$AU$22,'Labour &amp; Equip Hrs'!Z41,'T11 - Wastes'!$AV$6:$AV$22)+SUMIF('T12 - Roads'!$AU$7:$AU$19,'Labour &amp; Equip Hrs'!Z41,'T12 - Roads'!$AV$7:$AV$19)+SUMIF('T13 - Water'!$AU$7:$AU$60,'Labour &amp; Equip Hrs'!Z41,'T13 - Water'!$AV$7:$AV$60)</f>
        <v>77130</v>
      </c>
      <c r="AB41" s="479"/>
      <c r="AC41" s="475" t="str">
        <f t="shared" si="3"/>
        <v/>
      </c>
      <c r="AD41" s="475">
        <f t="shared" si="4"/>
        <v>179.43437500000002</v>
      </c>
      <c r="AE41" s="475">
        <f>AA41/VLOOKUP(Z41,LHD!$B$6:$Z$31,19,FALSE)</f>
        <v>322.41282566302652</v>
      </c>
      <c r="AF41" s="475">
        <f t="shared" si="5"/>
        <v>100.85764302631773</v>
      </c>
      <c r="AG41" s="475">
        <f t="shared" si="6"/>
        <v>340.95564926566823</v>
      </c>
      <c r="AH41" s="475" t="str">
        <f t="shared" si="7"/>
        <v/>
      </c>
      <c r="AI41" s="482">
        <f t="shared" si="8"/>
        <v>943.66049295501261</v>
      </c>
      <c r="AJ41" s="42"/>
      <c r="AK41" s="42"/>
      <c r="AL41" s="474" t="str">
        <f t="shared" si="9"/>
        <v>Class B Overburden</v>
      </c>
      <c r="AM41" s="479">
        <f>SUMIF('T6 - Pits'!$BD$7:$BD$44,'Labour &amp; Equip Hrs'!AL41,'T6 - Pits'!$BE$7:$BE$44)+SUMIF('T7 - WSF'!$BD$7:$BD$69,'Labour &amp; Equip Hrs'!AL41,'T7 - WSF'!$BE$7:$BE$69)+SUMIF('T8 - Facilities'!$BD$7:$BD$115,'Labour &amp; Equip Hrs'!AL41,'T8 - Facilities'!$BE$7:$BE$115)+SUMIF('T9 - Ponds'!$BD$7:$BD$54,'Labour &amp; Equip Hrs'!AL41,'T9 - Ponds'!$BE$7:$BE$54)+SUMIF('T10 - Infrastructure'!$BD$7:$BD$45,'Labour &amp; Equip Hrs'!AL41,'T10 - Infrastructure'!$BE$7:$BE$45)+SUMIF('T11 - Wastes'!$BD$6:$BD$22,'Labour &amp; Equip Hrs'!AL41,'T11 - Wastes'!$BE$6:$BE$22)+SUMIF('T12 - Roads'!$BD$7:$BD$19,'Labour &amp; Equip Hrs'!AL41,'T12 - Roads'!$BE$7:$BE$19)+SUMIF('T13 - Water'!$BD$7:$BD$60,'Labour &amp; Equip Hrs'!AL41,'T13 - Water'!$BE$7:$BE$60)</f>
        <v>79605</v>
      </c>
      <c r="AN41" s="479"/>
      <c r="AO41" s="479" t="str">
        <f t="shared" si="10"/>
        <v/>
      </c>
      <c r="AP41" s="479">
        <f t="shared" si="11"/>
        <v>185.19218750000002</v>
      </c>
      <c r="AQ41" s="479">
        <f>AM41/VLOOKUP(AL41,LHD!$B$6:$Z$31,19,FALSE)</f>
        <v>332.75862812012485</v>
      </c>
      <c r="AR41" s="479">
        <f t="shared" si="12"/>
        <v>104.09403180487519</v>
      </c>
      <c r="AS41" s="479">
        <f t="shared" si="13"/>
        <v>351.89646648247788</v>
      </c>
      <c r="AT41" s="479" t="str">
        <f t="shared" si="14"/>
        <v/>
      </c>
      <c r="AU41" s="482">
        <f t="shared" si="23"/>
        <v>973.94131390747793</v>
      </c>
    </row>
    <row r="42" spans="1:47">
      <c r="A42" s="474" t="str">
        <f>LHD!B59</f>
        <v>Class B Topsoil</v>
      </c>
      <c r="B42" s="479">
        <f>SUMIF('T6 - Pits'!$AL$7:$AL$44,'Labour &amp; Equip Hrs'!A42,'T6 - Pits'!$AM$7:$AM$44)+SUMIF('T7 - WSF'!$AL$7:$AL$69,'Labour &amp; Equip Hrs'!A42,'T7 - WSF'!$AM$7:$AM$69)+SUMIF('T8 - Facilities'!$AL$7:$AL$115,'Labour &amp; Equip Hrs'!A42,'T8 - Facilities'!$AM$7:$AM$115)+SUMIF('T9 - Ponds'!$AL$7:$AL$54,'Labour &amp; Equip Hrs'!A42,'T9 - Ponds'!$AM$7:$AM$54)+SUMIF('T10 - Infrastructure'!$AL$7:$AL$45,'Labour &amp; Equip Hrs'!A42,'T10 - Infrastructure'!$AM$7:$AM$45)+SUMIF('T11 - Wastes'!$AL$6:$AL$22,'Labour &amp; Equip Hrs'!A42,'T11 - Wastes'!$AM$6:$AM$22)+SUMIF('T12 - Roads'!$AL$7:$AL$19,'Labour &amp; Equip Hrs'!A42,'T12 - Roads'!$AM$7:$AM$19)+SUMIF('T13 - Water'!$AL$7:$AL$60,'Labour &amp; Equip Hrs'!A42,'T13 - Water'!$AM$7:$AM$60)</f>
        <v>0</v>
      </c>
      <c r="C42" s="479"/>
      <c r="D42" s="480"/>
      <c r="E42" s="480">
        <v>1</v>
      </c>
      <c r="F42" s="480">
        <v>1</v>
      </c>
      <c r="G42" s="480">
        <v>1</v>
      </c>
      <c r="H42" s="480">
        <v>1</v>
      </c>
      <c r="I42" s="480"/>
      <c r="J42" s="479"/>
      <c r="K42" s="481" t="str">
        <f>VLOOKUP(A42,LHD!$B$6:$G$31,6,FALSE)</f>
        <v>Cat 988 Soil/Gravel Loading</v>
      </c>
      <c r="L42" s="479" t="str">
        <f>EquipProd!$B$15</f>
        <v>D9 Loose recontouring</v>
      </c>
      <c r="M42" s="479" t="str">
        <f>EquipProd!$B$31</f>
        <v>Zone S - Crush &amp; Screen</v>
      </c>
      <c r="N42" s="475" t="str">
        <f>EquipProd!$B$29</f>
        <v>Roller compacting</v>
      </c>
      <c r="O42" s="479"/>
      <c r="P42" s="479" t="str">
        <f t="shared" si="17"/>
        <v/>
      </c>
      <c r="Q42" s="479">
        <f t="shared" si="18"/>
        <v>0</v>
      </c>
      <c r="R42" s="479">
        <f>IF(B42=0,0,$B42/VLOOKUP($A42,LHD!$B$6:$T$31,19,FALSE))</f>
        <v>0</v>
      </c>
      <c r="S42" s="479">
        <f t="shared" si="19"/>
        <v>0</v>
      </c>
      <c r="T42" s="479">
        <f t="shared" si="20"/>
        <v>0</v>
      </c>
      <c r="U42" s="479" t="str">
        <f t="shared" si="21"/>
        <v/>
      </c>
      <c r="V42" s="482">
        <f t="shared" si="22"/>
        <v>0</v>
      </c>
      <c r="W42" s="42"/>
      <c r="X42" s="42"/>
      <c r="Y42" s="42"/>
      <c r="Z42" s="474" t="str">
        <f t="shared" si="16"/>
        <v>Class B Topsoil</v>
      </c>
      <c r="AA42" s="475">
        <f>SUMIF('T6 - Pits'!$AU$7:$AU$44,'Labour &amp; Equip Hrs'!Z42,'T6 - Pits'!$AV$7:$AV$44)+SUMIF('T7 - WSF'!$AU$7:$AU$69,'Labour &amp; Equip Hrs'!Z42,'T7 - WSF'!$AV$7:$AV$69)+SUMIF('T8 - Facilities'!$AU$7:$AU$115,'Labour &amp; Equip Hrs'!Z42,'T8 - Facilities'!$AV$7:$AV$115)+SUMIF('T9 - Ponds'!$AU$7:$AU$54,'Labour &amp; Equip Hrs'!Z42,'T9 - Ponds'!$AV$7:$AV$54)+SUMIF('T10 - Infrastructure'!$AU$7:$AU$45,'Labour &amp; Equip Hrs'!Z42,'T10 - Infrastructure'!$AV$7:$AV$45)+SUMIF('T11 - Wastes'!$AU$6:$AU$22,'Labour &amp; Equip Hrs'!Z42,'T11 - Wastes'!$AV$6:$AV$22)+SUMIF('T12 - Roads'!$AU$7:$AU$19,'Labour &amp; Equip Hrs'!Z42,'T12 - Roads'!$AV$7:$AV$19)+SUMIF('T13 - Water'!$AU$7:$AU$60,'Labour &amp; Equip Hrs'!Z42,'T13 - Water'!$AV$7:$AV$60)</f>
        <v>77130</v>
      </c>
      <c r="AB42" s="479"/>
      <c r="AC42" s="475" t="str">
        <f t="shared" si="3"/>
        <v/>
      </c>
      <c r="AD42" s="475">
        <f t="shared" si="4"/>
        <v>174.078125</v>
      </c>
      <c r="AE42" s="475">
        <f>AA42/VLOOKUP(Z42,LHD!$B$6:$Z$31,19,FALSE)</f>
        <v>315.98532566302652</v>
      </c>
      <c r="AF42" s="475">
        <f t="shared" si="5"/>
        <v>100.85764302631773</v>
      </c>
      <c r="AG42" s="475">
        <f t="shared" si="6"/>
        <v>340.95564926566823</v>
      </c>
      <c r="AH42" s="475" t="str">
        <f t="shared" si="7"/>
        <v/>
      </c>
      <c r="AI42" s="482">
        <f t="shared" si="8"/>
        <v>931.87674295501256</v>
      </c>
      <c r="AJ42" s="42"/>
      <c r="AK42" s="42"/>
      <c r="AL42" s="474" t="str">
        <f t="shared" si="9"/>
        <v>Class B Topsoil</v>
      </c>
      <c r="AM42" s="479">
        <f>SUMIF('T6 - Pits'!$BD$7:$BD$44,'Labour &amp; Equip Hrs'!AL42,'T6 - Pits'!$BE$7:$BE$44)+SUMIF('T7 - WSF'!$BD$7:$BD$69,'Labour &amp; Equip Hrs'!AL42,'T7 - WSF'!$BE$7:$BE$69)+SUMIF('T8 - Facilities'!$BD$7:$BD$115,'Labour &amp; Equip Hrs'!AL42,'T8 - Facilities'!$BE$7:$BE$115)+SUMIF('T9 - Ponds'!$BD$7:$BD$54,'Labour &amp; Equip Hrs'!AL42,'T9 - Ponds'!$BE$7:$BE$54)+SUMIF('T10 - Infrastructure'!$BD$7:$BD$45,'Labour &amp; Equip Hrs'!AL42,'T10 - Infrastructure'!$BE$7:$BE$45)+SUMIF('T11 - Wastes'!$BD$6:$BD$22,'Labour &amp; Equip Hrs'!AL42,'T11 - Wastes'!$BE$6:$BE$22)+SUMIF('T12 - Roads'!$BD$7:$BD$19,'Labour &amp; Equip Hrs'!AL42,'T12 - Roads'!$BE$7:$BE$19)+SUMIF('T13 - Water'!$BD$7:$BD$60,'Labour &amp; Equip Hrs'!AL42,'T13 - Water'!$BE$7:$BE$60)</f>
        <v>79605</v>
      </c>
      <c r="AN42" s="479"/>
      <c r="AO42" s="479" t="str">
        <f t="shared" si="10"/>
        <v/>
      </c>
      <c r="AP42" s="479">
        <f t="shared" si="11"/>
        <v>179.6640625</v>
      </c>
      <c r="AQ42" s="479">
        <f>AM42/VLOOKUP(AL42,LHD!$B$6:$Z$31,19,FALSE)</f>
        <v>326.12487812012483</v>
      </c>
      <c r="AR42" s="479">
        <f t="shared" si="12"/>
        <v>104.09403180487519</v>
      </c>
      <c r="AS42" s="479">
        <f t="shared" si="13"/>
        <v>351.89646648247788</v>
      </c>
      <c r="AT42" s="479" t="str">
        <f t="shared" si="14"/>
        <v/>
      </c>
      <c r="AU42" s="482">
        <f t="shared" si="23"/>
        <v>961.77943890747792</v>
      </c>
    </row>
    <row r="43" spans="1:47">
      <c r="A43" s="474" t="str">
        <f>LHD!B60</f>
        <v>Class C Overburden</v>
      </c>
      <c r="B43" s="479">
        <f>SUMIF('T6 - Pits'!$AL$7:$AL$44,'Labour &amp; Equip Hrs'!A43,'T6 - Pits'!$AM$7:$AM$44)+SUMIF('T7 - WSF'!$AL$7:$AL$69,'Labour &amp; Equip Hrs'!A43,'T7 - WSF'!$AM$7:$AM$69)+SUMIF('T8 - Facilities'!$AL$7:$AL$115,'Labour &amp; Equip Hrs'!A43,'T8 - Facilities'!$AM$7:$AM$115)+SUMIF('T9 - Ponds'!$AL$7:$AL$54,'Labour &amp; Equip Hrs'!A43,'T9 - Ponds'!$AM$7:$AM$54)+SUMIF('T10 - Infrastructure'!$AL$7:$AL$45,'Labour &amp; Equip Hrs'!A43,'T10 - Infrastructure'!$AM$7:$AM$45)+SUMIF('T11 - Wastes'!$AL$6:$AL$22,'Labour &amp; Equip Hrs'!A43,'T11 - Wastes'!$AM$6:$AM$22)+SUMIF('T12 - Roads'!$AL$7:$AL$19,'Labour &amp; Equip Hrs'!A43,'T12 - Roads'!$AM$7:$AM$19)+SUMIF('T13 - Water'!$AL$7:$AL$60,'Labour &amp; Equip Hrs'!A43,'T13 - Water'!$AM$7:$AM$60)</f>
        <v>0</v>
      </c>
      <c r="C43" s="479"/>
      <c r="D43" s="480"/>
      <c r="E43" s="480">
        <v>1</v>
      </c>
      <c r="F43" s="480">
        <v>1</v>
      </c>
      <c r="G43" s="480">
        <v>1</v>
      </c>
      <c r="H43" s="480">
        <v>1</v>
      </c>
      <c r="I43" s="480"/>
      <c r="J43" s="479"/>
      <c r="K43" s="481" t="str">
        <f>VLOOKUP(A43,LHD!$B$6:$G$31,6,FALSE)</f>
        <v>Cat 988 Crushed Loading</v>
      </c>
      <c r="L43" s="479" t="str">
        <f>EquipProd!$B$15</f>
        <v>D9 Loose recontouring</v>
      </c>
      <c r="M43" s="479" t="str">
        <f>EquipProd!$B$31</f>
        <v>Zone S - Crush &amp; Screen</v>
      </c>
      <c r="N43" s="475" t="str">
        <f>EquipProd!$B$29</f>
        <v>Roller compacting</v>
      </c>
      <c r="O43" s="479"/>
      <c r="P43" s="479" t="str">
        <f t="shared" si="17"/>
        <v/>
      </c>
      <c r="Q43" s="479">
        <f t="shared" si="18"/>
        <v>0</v>
      </c>
      <c r="R43" s="479">
        <f>IF(B43=0,0,$B43/VLOOKUP($A43,LHD!$B$6:$T$31,19,FALSE))</f>
        <v>0</v>
      </c>
      <c r="S43" s="479">
        <f t="shared" si="19"/>
        <v>0</v>
      </c>
      <c r="T43" s="479">
        <f t="shared" si="20"/>
        <v>0</v>
      </c>
      <c r="U43" s="479" t="str">
        <f t="shared" si="21"/>
        <v/>
      </c>
      <c r="V43" s="482">
        <f t="shared" si="22"/>
        <v>0</v>
      </c>
      <c r="W43" s="42"/>
      <c r="X43" s="42"/>
      <c r="Y43" s="42"/>
      <c r="Z43" s="474" t="str">
        <f t="shared" si="16"/>
        <v>Class C Overburden</v>
      </c>
      <c r="AA43" s="475">
        <f>SUMIF('T6 - Pits'!$AU$7:$AU$44,'Labour &amp; Equip Hrs'!Z43,'T6 - Pits'!$AV$7:$AV$44)+SUMIF('T7 - WSF'!$AU$7:$AU$69,'Labour &amp; Equip Hrs'!Z43,'T7 - WSF'!$AV$7:$AV$69)+SUMIF('T8 - Facilities'!$AU$7:$AU$115,'Labour &amp; Equip Hrs'!Z43,'T8 - Facilities'!$AV$7:$AV$115)+SUMIF('T9 - Ponds'!$AU$7:$AU$54,'Labour &amp; Equip Hrs'!Z43,'T9 - Ponds'!$AV$7:$AV$54)+SUMIF('T10 - Infrastructure'!$AU$7:$AU$45,'Labour &amp; Equip Hrs'!Z43,'T10 - Infrastructure'!$AV$7:$AV$45)+SUMIF('T11 - Wastes'!$AU$6:$AU$22,'Labour &amp; Equip Hrs'!Z43,'T11 - Wastes'!$AV$6:$AV$22)+SUMIF('T12 - Roads'!$AU$7:$AU$19,'Labour &amp; Equip Hrs'!Z43,'T12 - Roads'!$AV$7:$AV$19)+SUMIF('T13 - Water'!$AU$7:$AU$60,'Labour &amp; Equip Hrs'!Z43,'T13 - Water'!$AV$7:$AV$60)</f>
        <v>57870</v>
      </c>
      <c r="AB43" s="479"/>
      <c r="AC43" s="475" t="str">
        <f t="shared" si="3"/>
        <v/>
      </c>
      <c r="AD43" s="475">
        <f t="shared" si="4"/>
        <v>134.62812500000001</v>
      </c>
      <c r="AE43" s="475">
        <f>AA43/VLOOKUP(Z43,LHD!$B$6:$Z$31,19,FALSE)</f>
        <v>415.24282956318257</v>
      </c>
      <c r="AF43" s="475">
        <f t="shared" si="5"/>
        <v>75.672653985907004</v>
      </c>
      <c r="AG43" s="475">
        <f t="shared" si="6"/>
        <v>255.81619892394943</v>
      </c>
      <c r="AH43" s="475" t="str">
        <f t="shared" si="7"/>
        <v/>
      </c>
      <c r="AI43" s="482">
        <f t="shared" si="8"/>
        <v>881.35980747303893</v>
      </c>
      <c r="AJ43" s="42"/>
      <c r="AK43" s="42"/>
      <c r="AL43" s="474" t="str">
        <f t="shared" si="9"/>
        <v>Class C Overburden</v>
      </c>
      <c r="AM43" s="479">
        <f>SUMIF('T6 - Pits'!$BD$7:$BD$44,'Labour &amp; Equip Hrs'!AL43,'T6 - Pits'!$BE$7:$BE$44)+SUMIF('T7 - WSF'!$BD$7:$BD$69,'Labour &amp; Equip Hrs'!AL43,'T7 - WSF'!$BE$7:$BE$69)+SUMIF('T8 - Facilities'!$BD$7:$BD$115,'Labour &amp; Equip Hrs'!AL43,'T8 - Facilities'!$BE$7:$BE$115)+SUMIF('T9 - Ponds'!$BD$7:$BD$54,'Labour &amp; Equip Hrs'!AL43,'T9 - Ponds'!$BE$7:$BE$54)+SUMIF('T10 - Infrastructure'!$BD$7:$BD$45,'Labour &amp; Equip Hrs'!AL43,'T10 - Infrastructure'!$BE$7:$BE$45)+SUMIF('T11 - Wastes'!$BD$6:$BD$22,'Labour &amp; Equip Hrs'!AL43,'T11 - Wastes'!$BE$6:$BE$22)+SUMIF('T12 - Roads'!$BD$7:$BD$19,'Labour &amp; Equip Hrs'!AL43,'T12 - Roads'!$BE$7:$BE$19)+SUMIF('T13 - Water'!$BD$7:$BD$60,'Labour &amp; Equip Hrs'!AL43,'T13 - Water'!$BE$7:$BE$60)</f>
        <v>200040</v>
      </c>
      <c r="AN43" s="479"/>
      <c r="AO43" s="479" t="str">
        <f t="shared" si="10"/>
        <v/>
      </c>
      <c r="AP43" s="479">
        <f t="shared" si="11"/>
        <v>465.37083333333339</v>
      </c>
      <c r="AQ43" s="479">
        <f>AM43/VLOOKUP(AL43,LHD!$B$6:$Z$31,19,FALSE)</f>
        <v>1435.3754212168487</v>
      </c>
      <c r="AR43" s="479">
        <f t="shared" si="12"/>
        <v>261.57867121722546</v>
      </c>
      <c r="AS43" s="479">
        <f t="shared" si="13"/>
        <v>884.28326305074904</v>
      </c>
      <c r="AT43" s="479" t="str">
        <f t="shared" si="14"/>
        <v/>
      </c>
      <c r="AU43" s="482">
        <f t="shared" si="23"/>
        <v>3046.6081888181566</v>
      </c>
    </row>
    <row r="44" spans="1:47">
      <c r="A44" s="474" t="str">
        <f>LHD!B61</f>
        <v>Class C Topsoil</v>
      </c>
      <c r="B44" s="479">
        <f>SUMIF('T6 - Pits'!$AL$7:$AL$44,'Labour &amp; Equip Hrs'!A44,'T6 - Pits'!$AM$7:$AM$44)+SUMIF('T7 - WSF'!$AL$7:$AL$69,'Labour &amp; Equip Hrs'!A44,'T7 - WSF'!$AM$7:$AM$69)+SUMIF('T8 - Facilities'!$AL$7:$AL$115,'Labour &amp; Equip Hrs'!A44,'T8 - Facilities'!$AM$7:$AM$115)+SUMIF('T9 - Ponds'!$AL$7:$AL$54,'Labour &amp; Equip Hrs'!A44,'T9 - Ponds'!$AM$7:$AM$54)+SUMIF('T10 - Infrastructure'!$AL$7:$AL$45,'Labour &amp; Equip Hrs'!A44,'T10 - Infrastructure'!$AM$7:$AM$45)+SUMIF('T11 - Wastes'!$AL$6:$AL$22,'Labour &amp; Equip Hrs'!A44,'T11 - Wastes'!$AM$6:$AM$22)+SUMIF('T12 - Roads'!$AL$7:$AL$19,'Labour &amp; Equip Hrs'!A44,'T12 - Roads'!$AM$7:$AM$19)+SUMIF('T13 - Water'!$AL$7:$AL$60,'Labour &amp; Equip Hrs'!A44,'T13 - Water'!$AM$7:$AM$60)</f>
        <v>0</v>
      </c>
      <c r="C44" s="479"/>
      <c r="D44" s="480"/>
      <c r="E44" s="480">
        <v>1</v>
      </c>
      <c r="F44" s="480">
        <v>1</v>
      </c>
      <c r="G44" s="480">
        <v>1</v>
      </c>
      <c r="H44" s="480">
        <v>1</v>
      </c>
      <c r="I44" s="480"/>
      <c r="J44" s="479"/>
      <c r="K44" s="481" t="str">
        <f>VLOOKUP(A44,LHD!$B$6:$G$31,6,FALSE)</f>
        <v>Cat 988 Soil/Gravel Loading</v>
      </c>
      <c r="L44" s="479" t="str">
        <f>EquipProd!$B$15</f>
        <v>D9 Loose recontouring</v>
      </c>
      <c r="M44" s="479" t="str">
        <f>EquipProd!$B$31</f>
        <v>Zone S - Crush &amp; Screen</v>
      </c>
      <c r="N44" s="475" t="str">
        <f>EquipProd!$B$29</f>
        <v>Roller compacting</v>
      </c>
      <c r="O44" s="479"/>
      <c r="P44" s="479" t="str">
        <f t="shared" si="17"/>
        <v/>
      </c>
      <c r="Q44" s="479">
        <f t="shared" si="18"/>
        <v>0</v>
      </c>
      <c r="R44" s="479">
        <f>IF(B44=0,0,$B44/VLOOKUP($A44,LHD!$B$6:$T$31,19,FALSE))</f>
        <v>0</v>
      </c>
      <c r="S44" s="479">
        <f t="shared" si="19"/>
        <v>0</v>
      </c>
      <c r="T44" s="479">
        <f t="shared" si="20"/>
        <v>0</v>
      </c>
      <c r="U44" s="479" t="str">
        <f t="shared" si="21"/>
        <v/>
      </c>
      <c r="V44" s="482">
        <f t="shared" si="22"/>
        <v>0</v>
      </c>
      <c r="W44" s="42"/>
      <c r="X44" s="42"/>
      <c r="Y44" s="42"/>
      <c r="Z44" s="474" t="str">
        <f t="shared" si="16"/>
        <v>Class C Topsoil</v>
      </c>
      <c r="AA44" s="475">
        <f>SUMIF('T6 - Pits'!$AU$7:$AU$44,'Labour &amp; Equip Hrs'!Z44,'T6 - Pits'!$AV$7:$AV$44)+SUMIF('T7 - WSF'!$AU$7:$AU$69,'Labour &amp; Equip Hrs'!Z44,'T7 - WSF'!$AV$7:$AV$69)+SUMIF('T8 - Facilities'!$AU$7:$AU$115,'Labour &amp; Equip Hrs'!Z44,'T8 - Facilities'!$AV$7:$AV$115)+SUMIF('T9 - Ponds'!$AU$7:$AU$54,'Labour &amp; Equip Hrs'!Z44,'T9 - Ponds'!$AV$7:$AV$54)+SUMIF('T10 - Infrastructure'!$AU$7:$AU$45,'Labour &amp; Equip Hrs'!Z44,'T10 - Infrastructure'!$AV$7:$AV$45)+SUMIF('T11 - Wastes'!$AU$6:$AU$22,'Labour &amp; Equip Hrs'!Z44,'T11 - Wastes'!$AV$6:$AV$22)+SUMIF('T12 - Roads'!$AU$7:$AU$19,'Labour &amp; Equip Hrs'!Z44,'T12 - Roads'!$AV$7:$AV$19)+SUMIF('T13 - Water'!$AU$7:$AU$60,'Labour &amp; Equip Hrs'!Z44,'T13 - Water'!$AV$7:$AV$60)</f>
        <v>57870</v>
      </c>
      <c r="AB44" s="479"/>
      <c r="AC44" s="475" t="str">
        <f t="shared" si="3"/>
        <v/>
      </c>
      <c r="AD44" s="475">
        <f t="shared" si="4"/>
        <v>130.609375</v>
      </c>
      <c r="AE44" s="475">
        <f>AA44/VLOOKUP(Z44,LHD!$B$6:$Z$31,19,FALSE)</f>
        <v>280.41596138845563</v>
      </c>
      <c r="AF44" s="475">
        <f t="shared" si="5"/>
        <v>75.672653985907004</v>
      </c>
      <c r="AG44" s="475">
        <f t="shared" si="6"/>
        <v>255.81619892394943</v>
      </c>
      <c r="AH44" s="475" t="str">
        <f t="shared" si="7"/>
        <v/>
      </c>
      <c r="AI44" s="482">
        <f t="shared" si="8"/>
        <v>742.51418929831209</v>
      </c>
      <c r="AJ44" s="42"/>
      <c r="AK44" s="42"/>
      <c r="AL44" s="474" t="str">
        <f t="shared" si="9"/>
        <v>Class C Topsoil</v>
      </c>
      <c r="AM44" s="479">
        <f>SUMIF('T6 - Pits'!$BD$7:$BD$44,'Labour &amp; Equip Hrs'!AL44,'T6 - Pits'!$BE$7:$BE$44)+SUMIF('T7 - WSF'!$BD$7:$BD$69,'Labour &amp; Equip Hrs'!AL44,'T7 - WSF'!$BE$7:$BE$69)+SUMIF('T8 - Facilities'!$BD$7:$BD$115,'Labour &amp; Equip Hrs'!AL44,'T8 - Facilities'!$BE$7:$BE$115)+SUMIF('T9 - Ponds'!$BD$7:$BD$54,'Labour &amp; Equip Hrs'!AL44,'T9 - Ponds'!$BE$7:$BE$54)+SUMIF('T10 - Infrastructure'!$BD$7:$BD$45,'Labour &amp; Equip Hrs'!AL44,'T10 - Infrastructure'!$BE$7:$BE$45)+SUMIF('T11 - Wastes'!$BD$6:$BD$22,'Labour &amp; Equip Hrs'!AL44,'T11 - Wastes'!$BE$6:$BE$22)+SUMIF('T12 - Roads'!$BD$7:$BD$19,'Labour &amp; Equip Hrs'!AL44,'T12 - Roads'!$BE$7:$BE$19)+SUMIF('T13 - Water'!$BD$7:$BD$60,'Labour &amp; Equip Hrs'!AL44,'T13 - Water'!$BE$7:$BE$60)</f>
        <v>200040</v>
      </c>
      <c r="AN44" s="479"/>
      <c r="AO44" s="479" t="str">
        <f t="shared" si="10"/>
        <v/>
      </c>
      <c r="AP44" s="479">
        <f t="shared" si="11"/>
        <v>451.47916666666663</v>
      </c>
      <c r="AQ44" s="479">
        <f>AM44/VLOOKUP(AL44,LHD!$B$6:$Z$31,19,FALSE)</f>
        <v>969.3175897035884</v>
      </c>
      <c r="AR44" s="479">
        <f t="shared" si="12"/>
        <v>261.57867121722546</v>
      </c>
      <c r="AS44" s="479">
        <f t="shared" si="13"/>
        <v>884.28326305074904</v>
      </c>
      <c r="AT44" s="479" t="str">
        <f t="shared" si="14"/>
        <v/>
      </c>
      <c r="AU44" s="482">
        <f t="shared" si="23"/>
        <v>2566.6586906382295</v>
      </c>
    </row>
    <row r="45" spans="1:47" ht="15.75" thickBot="1">
      <c r="B45" s="555"/>
      <c r="C45" s="555"/>
      <c r="D45" s="556"/>
      <c r="E45" s="556"/>
      <c r="F45" s="556"/>
      <c r="G45" s="556"/>
      <c r="H45" s="556"/>
      <c r="I45" s="556"/>
      <c r="J45" s="555"/>
      <c r="K45" s="557"/>
      <c r="L45" s="555"/>
      <c r="M45" s="555"/>
      <c r="N45" s="555"/>
      <c r="O45" s="555"/>
      <c r="P45" s="555"/>
      <c r="Q45" s="555"/>
      <c r="R45" s="555">
        <f>IF(B45=0,0,$B45/VLOOKUP($A45,LHD!$B$6:$T$31,19,FALSE))</f>
        <v>0</v>
      </c>
      <c r="S45" s="555"/>
      <c r="T45" s="555"/>
      <c r="U45" s="555"/>
      <c r="V45" s="558"/>
      <c r="W45" s="42"/>
      <c r="X45" s="42"/>
      <c r="Y45" s="42"/>
      <c r="Z45" s="559"/>
      <c r="AA45" s="555"/>
      <c r="AB45" s="555"/>
      <c r="AC45" s="555"/>
      <c r="AD45" s="555"/>
      <c r="AE45" s="555"/>
      <c r="AF45" s="555"/>
      <c r="AG45" s="555"/>
      <c r="AH45" s="555"/>
      <c r="AI45" s="558"/>
      <c r="AJ45" s="42"/>
      <c r="AK45" s="42"/>
      <c r="AL45" s="559"/>
      <c r="AM45" s="555"/>
      <c r="AN45" s="555"/>
      <c r="AO45" s="555"/>
      <c r="AP45" s="555"/>
      <c r="AQ45" s="555"/>
      <c r="AR45" s="555"/>
      <c r="AS45" s="555"/>
      <c r="AT45" s="555"/>
      <c r="AU45" s="558"/>
    </row>
    <row r="46" spans="1:47" ht="15.75" thickTop="1">
      <c r="A46" s="560" t="s">
        <v>113</v>
      </c>
      <c r="B46" s="561">
        <f>SUM(B22:B45)</f>
        <v>99560</v>
      </c>
      <c r="C46" s="562"/>
      <c r="D46" s="563"/>
      <c r="E46" s="563"/>
      <c r="F46" s="563"/>
      <c r="G46" s="563"/>
      <c r="H46" s="563"/>
      <c r="I46" s="563"/>
      <c r="J46" s="562"/>
      <c r="K46" s="564"/>
      <c r="L46" s="562"/>
      <c r="M46" s="562"/>
      <c r="N46" s="562"/>
      <c r="O46" s="562"/>
      <c r="P46" s="561">
        <f t="shared" ref="P46:U46" si="24">SUM(P22:P45)</f>
        <v>0</v>
      </c>
      <c r="Q46" s="561">
        <f t="shared" si="24"/>
        <v>228.91763649425289</v>
      </c>
      <c r="R46" s="561">
        <f t="shared" si="24"/>
        <v>621.91801246705052</v>
      </c>
      <c r="S46" s="561">
        <f t="shared" si="24"/>
        <v>130.18782496694146</v>
      </c>
      <c r="T46" s="561">
        <f t="shared" si="24"/>
        <v>440.10818670932099</v>
      </c>
      <c r="U46" s="561">
        <f t="shared" si="24"/>
        <v>0</v>
      </c>
      <c r="V46" s="565">
        <f>SUM(P46:U46)</f>
        <v>1421.1316606375658</v>
      </c>
      <c r="W46" s="42"/>
      <c r="X46" s="42"/>
      <c r="Y46" s="42"/>
      <c r="Z46" s="560" t="s">
        <v>113</v>
      </c>
      <c r="AA46" s="561">
        <f>SUM(AA22:AA45)</f>
        <v>2536249.75</v>
      </c>
      <c r="AB46" s="562"/>
      <c r="AC46" s="561">
        <f t="shared" ref="AC46:AH46" si="25">SUM(AC22:AC45)</f>
        <v>0</v>
      </c>
      <c r="AD46" s="561">
        <f t="shared" si="25"/>
        <v>6056.0633792363933</v>
      </c>
      <c r="AE46" s="561">
        <f t="shared" si="25"/>
        <v>11642.290996581334</v>
      </c>
      <c r="AF46" s="561">
        <f t="shared" si="25"/>
        <v>3316.4809012198575</v>
      </c>
      <c r="AG46" s="561">
        <f t="shared" si="25"/>
        <v>11211.573709466338</v>
      </c>
      <c r="AH46" s="561">
        <f t="shared" si="25"/>
        <v>0</v>
      </c>
      <c r="AI46" s="565">
        <f>SUM(AC46:AH46)</f>
        <v>32226.40898650392</v>
      </c>
      <c r="AJ46" s="42"/>
      <c r="AK46" s="42"/>
      <c r="AL46" s="560" t="s">
        <v>113</v>
      </c>
      <c r="AM46" s="561">
        <f>SUM(AM22:AM45)</f>
        <v>3722109.75</v>
      </c>
      <c r="AN46" s="562"/>
      <c r="AO46" s="561">
        <f t="shared" ref="AO46:AT46" si="26">SUM(AO22:AO45)</f>
        <v>0</v>
      </c>
      <c r="AP46" s="561">
        <f t="shared" si="26"/>
        <v>8895.0525949226685</v>
      </c>
      <c r="AQ46" s="561">
        <f t="shared" si="26"/>
        <v>17398.544202050725</v>
      </c>
      <c r="AR46" s="561">
        <f t="shared" si="26"/>
        <v>4867.1491828118351</v>
      </c>
      <c r="AS46" s="561">
        <f t="shared" si="26"/>
        <v>16453.706034608116</v>
      </c>
      <c r="AT46" s="561">
        <f t="shared" si="26"/>
        <v>0</v>
      </c>
      <c r="AU46" s="565">
        <f>SUM(AO46:AT46)</f>
        <v>47614.452014393348</v>
      </c>
    </row>
    <row r="47" spans="1:47"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42"/>
      <c r="AH47" s="42"/>
      <c r="AI47" s="42"/>
      <c r="AJ47" s="42"/>
      <c r="AK47" s="42"/>
      <c r="AL47" s="42"/>
      <c r="AM47" s="42"/>
      <c r="AN47" s="42"/>
    </row>
    <row r="48" spans="1:47"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  <c r="AG48" s="42"/>
      <c r="AH48" s="42"/>
      <c r="AI48" s="42"/>
      <c r="AJ48" s="42"/>
      <c r="AK48" s="42"/>
      <c r="AL48" s="42"/>
      <c r="AM48" s="42"/>
      <c r="AN48" s="42"/>
    </row>
    <row r="49" spans="1:35" ht="21">
      <c r="A49" s="489" t="s">
        <v>690</v>
      </c>
      <c r="B49" s="489"/>
      <c r="C49" s="489" t="s">
        <v>238</v>
      </c>
      <c r="D49" s="489" t="s">
        <v>565</v>
      </c>
      <c r="E49" s="489" t="s">
        <v>444</v>
      </c>
      <c r="F49" s="489"/>
      <c r="J49" s="489"/>
      <c r="K49" s="489"/>
      <c r="L49" s="489"/>
      <c r="M49" s="489"/>
      <c r="N49" s="489"/>
      <c r="O49" s="489"/>
      <c r="P49" s="489"/>
      <c r="Q49" s="489"/>
      <c r="R49" s="489"/>
      <c r="S49" s="489"/>
      <c r="T49" s="489"/>
      <c r="U49" s="489"/>
      <c r="V49" s="489"/>
      <c r="AG49" s="489"/>
      <c r="AH49" s="489"/>
      <c r="AI49" s="489"/>
    </row>
    <row r="50" spans="1:35" s="93" customFormat="1">
      <c r="A50" s="93" t="s">
        <v>691</v>
      </c>
      <c r="C50" s="439" t="s">
        <v>692</v>
      </c>
      <c r="D50" s="439" t="s">
        <v>692</v>
      </c>
      <c r="E50" s="490" t="s">
        <v>692</v>
      </c>
      <c r="F50" s="490"/>
      <c r="G50" s="490"/>
      <c r="H50" s="490"/>
      <c r="I50" s="490"/>
      <c r="J50" s="439"/>
      <c r="K50" s="491"/>
      <c r="L50" s="439"/>
      <c r="M50" s="439"/>
      <c r="N50" s="439"/>
      <c r="O50" s="439"/>
    </row>
    <row r="51" spans="1:35">
      <c r="A51" t="str">
        <f>'T2 - Unit Rates'!A57</f>
        <v>Blaster</v>
      </c>
      <c r="C51" s="475">
        <f>SUMIF('T6 - Pits'!$AF$7:$AF$44,'Labour &amp; Equip Hrs'!A51,'T6 - Pits'!$AG$7:$AG$44)+SUMIF('T7 - WSF'!$AF$7:$AF$69,'Labour &amp; Equip Hrs'!A51,'T7 - WSF'!$AG$7:$AG$69)+SUMIF('T8 - Facilities'!$AF$7:$AF$115,'Labour &amp; Equip Hrs'!A51,'T8 - Facilities'!$AG$7:$AG$115)+SUMIF('T9 - Ponds'!$AF$7:$AF$54,'Labour &amp; Equip Hrs'!A51,'T9 - Ponds'!$AG$7:$AG$54)+SUMIF('T10 - Infrastructure'!$AF$7:$AF$45,'Labour &amp; Equip Hrs'!A51,'T10 - Infrastructure'!$AG$7:$AG$45)+SUMIF('T11 - Wastes'!$AF$6:$AF$22,'Labour &amp; Equip Hrs'!A51,'T11 - Wastes'!$AG$6:$AG$22)+SUMIF('T12 - Roads'!$AF$7:$AF$19,'Labour &amp; Equip Hrs'!A51,'T12 - Roads'!$AG$7:$AG$19)+SUMIF('T13 - Water'!$AF$7:$AF$60,'Labour &amp; Equip Hrs'!A51,'T13 - Water'!$AG$7:$AG$60)</f>
        <v>0</v>
      </c>
      <c r="D51" s="475">
        <f>SUMIF('T6 - Pits'!$AO$7:$AO$44,A51,'T6 - Pits'!$AP$7:$AP$44)+SUMIF('T7 - WSF'!$AO$7:$AO$69,A51,'T7 - WSF'!$AP$7:$AP$69)+SUMIF('T8 - Facilities'!$AO$7:$AO$115,A51,'T8 - Facilities'!$AP$7:$AP$115)+SUMIF('T9 - Ponds'!$AO$7:$AO$54,A51,'T9 - Ponds'!$AP$7:$AP$54)+SUMIF('T10 - Infrastructure'!$AO$7:$AO$45,A51,'T10 - Infrastructure'!$AP$7:$AP$45)+SUMIF('T11 - Wastes'!$AO$6:$AO$22,A51,'T11 - Wastes'!$AP$6:$AP$22)+SUMIF('T12 - Roads'!$AO$7:$AO$19,A51,'T12 - Roads'!$AP$7:$AP$19)+SUMIF('T13 - Water'!$AO$7:$AO$60,A51,'T13 - Water'!$AP$7:$AP$60)</f>
        <v>60</v>
      </c>
      <c r="E51" s="475">
        <f>SUMIF('T6 - Pits'!$AX$7:$AX$44,'Labour &amp; Equip Hrs'!A51,'T6 - Pits'!$AY$7:$AY$44)+SUMIF('T7 - WSF'!$AX$7:$AX$69,'Labour &amp; Equip Hrs'!A51,'T7 - WSF'!$AY$7:$AY$69)+SUMIF('T8 - Facilities'!$AX$7:$AX$115,'Labour &amp; Equip Hrs'!A51,'T8 - Facilities'!$AY$7:$AY$115)+SUMIF('T9 - Ponds'!$AX$7:$AX$54,'Labour &amp; Equip Hrs'!A51,'T9 - Ponds'!$AY$7:$AY$54)+SUMIF('T10 - Infrastructure'!$AX$7:$AX$45,'Labour &amp; Equip Hrs'!A51,'T10 - Infrastructure'!$AY$7:$AY$45)+SUMIF('T11 - Wastes'!$AX$6:$AX$22,'Labour &amp; Equip Hrs'!A51,'T11 - Wastes'!$AY$6:$AY$22)+SUMIF('T12 - Roads'!$AX$7:$AX$19,'Labour &amp; Equip Hrs'!A51,'T12 - Roads'!$AY$7:$AY$19)+SUMIF('T13 - Water'!$AX$7:$AX$60,'Labour &amp; Equip Hrs'!A51,'T13 - Water'!$AY$7:$AY$60)</f>
        <v>60</v>
      </c>
      <c r="P51" s="42"/>
      <c r="Q51" s="42"/>
      <c r="R51" s="42"/>
      <c r="S51" s="42"/>
      <c r="T51" s="42"/>
      <c r="U51" s="42"/>
      <c r="V51" s="42"/>
      <c r="W51" s="42"/>
      <c r="X51" s="42"/>
      <c r="Y51" s="42"/>
    </row>
    <row r="52" spans="1:35">
      <c r="A52" t="str">
        <f>'T2 - Unit Rates'!A58</f>
        <v>General Labourer</v>
      </c>
      <c r="C52" s="475">
        <f>SUMIF('T6 - Pits'!$AF$7:$AF$44,'Labour &amp; Equip Hrs'!A52,'T6 - Pits'!$AG$7:$AG$44)+SUMIF('T7 - WSF'!$AF$7:$AF$69,'Labour &amp; Equip Hrs'!A52,'T7 - WSF'!$AG$7:$AG$69)+SUMIF('T8 - Facilities'!$AF$7:$AF$115,'Labour &amp; Equip Hrs'!A52,'T8 - Facilities'!$AG$7:$AG$115)+SUMIF('T9 - Ponds'!$AF$7:$AF$54,'Labour &amp; Equip Hrs'!A52,'T9 - Ponds'!$AG$7:$AG$54)+SUMIF('T10 - Infrastructure'!$AF$7:$AF$45,'Labour &amp; Equip Hrs'!A52,'T10 - Infrastructure'!$AG$7:$AG$45)+SUMIF('T11 - Wastes'!$AF$6:$AF$22,'Labour &amp; Equip Hrs'!A52,'T11 - Wastes'!$AG$6:$AG$22)+SUMIF('T12 - Roads'!$AF$7:$AF$19,'Labour &amp; Equip Hrs'!A52,'T12 - Roads'!$AG$7:$AG$19)+SUMIF('T13 - Water'!$AF$7:$AF$60,'Labour &amp; Equip Hrs'!A52,'T13 - Water'!$AG$7:$AG$60)</f>
        <v>3278</v>
      </c>
      <c r="D52" s="475">
        <f>SUMIF('T6 - Pits'!$AO$7:$AO$44,A52,'T6 - Pits'!$AP$7:$AP$44)+SUMIF('T7 - WSF'!$AO$7:$AO$69,A52,'T7 - WSF'!$AP$7:$AP$69)+SUMIF('T8 - Facilities'!$AO$7:$AO$115,A52,'T8 - Facilities'!$AP$7:$AP$115)+SUMIF('T9 - Ponds'!$AO$7:$AO$54,A52,'T9 - Ponds'!$AP$7:$AP$54)+SUMIF('T10 - Infrastructure'!$AO$7:$AO$45,A52,'T10 - Infrastructure'!$AP$7:$AP$45)+SUMIF('T11 - Wastes'!$AO$6:$AO$22,A52,'T11 - Wastes'!$AP$6:$AP$22)+SUMIF('T12 - Roads'!$AO$7:$AO$19,A52,'T12 - Roads'!$AP$7:$AP$19)+SUMIF('T13 - Water'!$AO$7:$AO$60,A52,'T13 - Water'!$AP$7:$AP$60)</f>
        <v>7909.55</v>
      </c>
      <c r="E52" s="475">
        <f>SUMIF('T6 - Pits'!$AX$7:$AX$44,'Labour &amp; Equip Hrs'!A52,'T6 - Pits'!$AY$7:$AY$44)+SUMIF('T7 - WSF'!$AX$7:$AX$69,'Labour &amp; Equip Hrs'!A52,'T7 - WSF'!$AY$7:$AY$69)+SUMIF('T8 - Facilities'!$AX$7:$AX$115,'Labour &amp; Equip Hrs'!A52,'T8 - Facilities'!$AY$7:$AY$115)+SUMIF('T9 - Ponds'!$AX$7:$AX$54,'Labour &amp; Equip Hrs'!A52,'T9 - Ponds'!$AY$7:$AY$54)+SUMIF('T10 - Infrastructure'!$AX$7:$AX$45,'Labour &amp; Equip Hrs'!A52,'T10 - Infrastructure'!$AY$7:$AY$45)+SUMIF('T11 - Wastes'!$AX$6:$AX$22,'Labour &amp; Equip Hrs'!A52,'T11 - Wastes'!$AY$6:$AY$22)+SUMIF('T12 - Roads'!$AX$7:$AX$19,'Labour &amp; Equip Hrs'!A52,'T12 - Roads'!$AY$7:$AY$19)+SUMIF('T13 - Water'!$AX$7:$AX$60,'Labour &amp; Equip Hrs'!A52,'T13 - Water'!$AY$7:$AY$60)</f>
        <v>7909.55</v>
      </c>
      <c r="P52" s="42"/>
      <c r="Q52" s="42"/>
      <c r="R52" s="42"/>
      <c r="S52" s="42"/>
      <c r="T52" s="42"/>
      <c r="U52" s="42"/>
      <c r="V52" s="42"/>
      <c r="W52" s="42"/>
      <c r="X52" s="42"/>
      <c r="Y52" s="42"/>
    </row>
    <row r="53" spans="1:35">
      <c r="A53" t="str">
        <f>'T2 - Unit Rates'!A59</f>
        <v>Trades Labourer</v>
      </c>
      <c r="C53" s="475">
        <f>SUMIF('T6 - Pits'!$AF$7:$AF$44,'Labour &amp; Equip Hrs'!A53,'T6 - Pits'!$AG$7:$AG$44)+SUMIF('T7 - WSF'!$AF$7:$AF$69,'Labour &amp; Equip Hrs'!A53,'T7 - WSF'!$AG$7:$AG$69)+SUMIF('T8 - Facilities'!$AF$7:$AF$115,'Labour &amp; Equip Hrs'!A53,'T8 - Facilities'!$AG$7:$AG$115)+SUMIF('T9 - Ponds'!$AF$7:$AF$54,'Labour &amp; Equip Hrs'!A53,'T9 - Ponds'!$AG$7:$AG$54)+SUMIF('T10 - Infrastructure'!$AF$7:$AF$45,'Labour &amp; Equip Hrs'!A53,'T10 - Infrastructure'!$AG$7:$AG$45)+SUMIF('T11 - Wastes'!$AF$6:$AF$22,'Labour &amp; Equip Hrs'!A53,'T11 - Wastes'!$AG$6:$AG$22)+SUMIF('T12 - Roads'!$AF$7:$AF$19,'Labour &amp; Equip Hrs'!A53,'T12 - Roads'!$AG$7:$AG$19)+SUMIF('T13 - Water'!$AF$7:$AF$60,'Labour &amp; Equip Hrs'!A53,'T13 - Water'!$AG$7:$AG$60)</f>
        <v>194</v>
      </c>
      <c r="D53" s="475">
        <f>SUMIF('T6 - Pits'!$AO$7:$AO$44,A53,'T6 - Pits'!$AP$7:$AP$44)+SUMIF('T7 - WSF'!$AO$7:$AO$69,A53,'T7 - WSF'!$AP$7:$AP$69)+SUMIF('T8 - Facilities'!$AO$7:$AO$115,A53,'T8 - Facilities'!$AP$7:$AP$115)+SUMIF('T9 - Ponds'!$AO$7:$AO$54,A53,'T9 - Ponds'!$AP$7:$AP$54)+SUMIF('T10 - Infrastructure'!$AO$7:$AO$45,A53,'T10 - Infrastructure'!$AP$7:$AP$45)+SUMIF('T11 - Wastes'!$AO$6:$AO$22,A53,'T11 - Wastes'!$AP$6:$AP$22)+SUMIF('T12 - Roads'!$AO$7:$AO$19,A53,'T12 - Roads'!$AP$7:$AP$19)+SUMIF('T13 - Water'!$AO$7:$AO$60,A53,'T13 - Water'!$AP$7:$AP$60)</f>
        <v>3215</v>
      </c>
      <c r="E53" s="475">
        <f>SUMIF('T6 - Pits'!$AX$7:$AX$44,'Labour &amp; Equip Hrs'!A53,'T6 - Pits'!$AY$7:$AY$44)+SUMIF('T7 - WSF'!$AX$7:$AX$69,'Labour &amp; Equip Hrs'!A53,'T7 - WSF'!$AY$7:$AY$69)+SUMIF('T8 - Facilities'!$AX$7:$AX$115,'Labour &amp; Equip Hrs'!A53,'T8 - Facilities'!$AY$7:$AY$115)+SUMIF('T9 - Ponds'!$AX$7:$AX$54,'Labour &amp; Equip Hrs'!A53,'T9 - Ponds'!$AY$7:$AY$54)+SUMIF('T10 - Infrastructure'!$AX$7:$AX$45,'Labour &amp; Equip Hrs'!A53,'T10 - Infrastructure'!$AY$7:$AY$45)+SUMIF('T11 - Wastes'!$AX$6:$AX$22,'Labour &amp; Equip Hrs'!A53,'T11 - Wastes'!$AY$6:$AY$22)+SUMIF('T12 - Roads'!$AX$7:$AX$19,'Labour &amp; Equip Hrs'!A53,'T12 - Roads'!$AY$7:$AY$19)+SUMIF('T13 - Water'!$AX$7:$AX$60,'Labour &amp; Equip Hrs'!A53,'T13 - Water'!$AY$7:$AY$60)</f>
        <v>3215</v>
      </c>
    </row>
    <row r="54" spans="1:35">
      <c r="A54" t="str">
        <f>'T2 - Unit Rates'!A60</f>
        <v>Camp Labourer</v>
      </c>
      <c r="C54" s="475">
        <f>SUMIF('T6 - Pits'!$AF$7:$AF$44,'Labour &amp; Equip Hrs'!A54,'T6 - Pits'!$AG$7:$AG$44)+SUMIF('T7 - WSF'!$AF$7:$AF$69,'Labour &amp; Equip Hrs'!A54,'T7 - WSF'!$AG$7:$AG$69)+SUMIF('T8 - Facilities'!$AF$7:$AF$115,'Labour &amp; Equip Hrs'!A54,'T8 - Facilities'!$AG$7:$AG$115)+SUMIF('T9 - Ponds'!$AF$7:$AF$54,'Labour &amp; Equip Hrs'!A54,'T9 - Ponds'!$AG$7:$AG$54)+SUMIF('T10 - Infrastructure'!$AF$7:$AF$45,'Labour &amp; Equip Hrs'!A54,'T10 - Infrastructure'!$AG$7:$AG$45)+SUMIF('T11 - Wastes'!$AF$6:$AF$22,'Labour &amp; Equip Hrs'!A54,'T11 - Wastes'!$AG$6:$AG$22)+SUMIF('T12 - Roads'!$AF$7:$AF$19,'Labour &amp; Equip Hrs'!A54,'T12 - Roads'!$AG$7:$AG$19)+SUMIF('T13 - Water'!$AF$7:$AF$60,'Labour &amp; Equip Hrs'!A54,'T13 - Water'!$AG$7:$AG$60)</f>
        <v>0</v>
      </c>
      <c r="D54" s="475">
        <f>SUMIF('T6 - Pits'!$AO$7:$AO$44,A54,'T6 - Pits'!$AP$7:$AP$44)+SUMIF('T7 - WSF'!$AO$7:$AO$69,A54,'T7 - WSF'!$AP$7:$AP$69)+SUMIF('T8 - Facilities'!$AO$7:$AO$115,A54,'T8 - Facilities'!$AP$7:$AP$115)+SUMIF('T9 - Ponds'!$AO$7:$AO$54,A54,'T9 - Ponds'!$AP$7:$AP$54)+SUMIF('T10 - Infrastructure'!$AO$7:$AO$45,A54,'T10 - Infrastructure'!$AP$7:$AP$45)+SUMIF('T11 - Wastes'!$AO$6:$AO$22,A54,'T11 - Wastes'!$AP$6:$AP$22)+SUMIF('T12 - Roads'!$AO$7:$AO$19,A54,'T12 - Roads'!$AP$7:$AP$19)+SUMIF('T13 - Water'!$AO$7:$AO$60,A54,'T13 - Water'!$AP$7:$AP$60)</f>
        <v>0</v>
      </c>
      <c r="E54" s="475">
        <f>SUMIF('T6 - Pits'!$AX$7:$AX$44,'Labour &amp; Equip Hrs'!A54,'T6 - Pits'!$AY$7:$AY$44)+SUMIF('T7 - WSF'!$AX$7:$AX$69,'Labour &amp; Equip Hrs'!A54,'T7 - WSF'!$AY$7:$AY$69)+SUMIF('T8 - Facilities'!$AX$7:$AX$115,'Labour &amp; Equip Hrs'!A54,'T8 - Facilities'!$AY$7:$AY$115)+SUMIF('T9 - Ponds'!$AX$7:$AX$54,'Labour &amp; Equip Hrs'!A54,'T9 - Ponds'!$AY$7:$AY$54)+SUMIF('T10 - Infrastructure'!$AX$7:$AX$45,'Labour &amp; Equip Hrs'!A54,'T10 - Infrastructure'!$AY$7:$AY$45)+SUMIF('T11 - Wastes'!$AX$6:$AX$22,'Labour &amp; Equip Hrs'!A54,'T11 - Wastes'!$AY$6:$AY$22)+SUMIF('T12 - Roads'!$AX$7:$AX$19,'Labour &amp; Equip Hrs'!A54,'T12 - Roads'!$AY$7:$AY$19)+SUMIF('T13 - Water'!$AX$7:$AX$60,'Labour &amp; Equip Hrs'!A54,'T13 - Water'!$AY$7:$AY$60)</f>
        <v>0</v>
      </c>
    </row>
    <row r="55" spans="1:35">
      <c r="A55" t="str">
        <f>'T2 - Unit Rates'!A61</f>
        <v>Site Caretaker</v>
      </c>
      <c r="C55" s="475">
        <f>SUMIF('T6 - Pits'!$AF$7:$AF$44,'Labour &amp; Equip Hrs'!A55,'T6 - Pits'!$AG$7:$AG$44)+SUMIF('T7 - WSF'!$AF$7:$AF$69,'Labour &amp; Equip Hrs'!A55,'T7 - WSF'!$AG$7:$AG$69)+SUMIF('T8 - Facilities'!$AF$7:$AF$115,'Labour &amp; Equip Hrs'!A55,'T8 - Facilities'!$AG$7:$AG$115)+SUMIF('T9 - Ponds'!$AF$7:$AF$54,'Labour &amp; Equip Hrs'!A55,'T9 - Ponds'!$AG$7:$AG$54)+SUMIF('T10 - Infrastructure'!$AF$7:$AF$45,'Labour &amp; Equip Hrs'!A55,'T10 - Infrastructure'!$AG$7:$AG$45)+SUMIF('T11 - Wastes'!$AF$6:$AF$22,'Labour &amp; Equip Hrs'!A55,'T11 - Wastes'!$AG$6:$AG$22)+SUMIF('T12 - Roads'!$AF$7:$AF$19,'Labour &amp; Equip Hrs'!A55,'T12 - Roads'!$AG$7:$AG$19)+SUMIF('T13 - Water'!$AF$7:$AF$60,'Labour &amp; Equip Hrs'!A55,'T13 - Water'!$AG$7:$AG$60)</f>
        <v>0</v>
      </c>
      <c r="D55" s="475">
        <f>SUMIF('T6 - Pits'!$AO$7:$AO$44,A55,'T6 - Pits'!$AP$7:$AP$44)+SUMIF('T7 - WSF'!$AO$7:$AO$69,A55,'T7 - WSF'!$AP$7:$AP$69)+SUMIF('T8 - Facilities'!$AO$7:$AO$115,A55,'T8 - Facilities'!$AP$7:$AP$115)+SUMIF('T9 - Ponds'!$AO$7:$AO$54,A55,'T9 - Ponds'!$AP$7:$AP$54)+SUMIF('T10 - Infrastructure'!$AO$7:$AO$45,A55,'T10 - Infrastructure'!$AP$7:$AP$45)+SUMIF('T11 - Wastes'!$AO$6:$AO$22,A55,'T11 - Wastes'!$AP$6:$AP$22)+SUMIF('T12 - Roads'!$AO$7:$AO$19,A55,'T12 - Roads'!$AP$7:$AP$19)+SUMIF('T13 - Water'!$AO$7:$AO$60,A55,'T13 - Water'!$AP$7:$AP$60)</f>
        <v>0</v>
      </c>
      <c r="E55" s="475">
        <f>SUMIF('T6 - Pits'!$AX$7:$AX$44,'Labour &amp; Equip Hrs'!A55,'T6 - Pits'!$AY$7:$AY$44)+SUMIF('T7 - WSF'!$AX$7:$AX$69,'Labour &amp; Equip Hrs'!A55,'T7 - WSF'!$AY$7:$AY$69)+SUMIF('T8 - Facilities'!$AX$7:$AX$115,'Labour &amp; Equip Hrs'!A55,'T8 - Facilities'!$AY$7:$AY$115)+SUMIF('T9 - Ponds'!$AX$7:$AX$54,'Labour &amp; Equip Hrs'!A55,'T9 - Ponds'!$AY$7:$AY$54)+SUMIF('T10 - Infrastructure'!$AX$7:$AX$45,'Labour &amp; Equip Hrs'!A55,'T10 - Infrastructure'!$AY$7:$AY$45)+SUMIF('T11 - Wastes'!$AX$6:$AX$22,'Labour &amp; Equip Hrs'!A55,'T11 - Wastes'!$AY$6:$AY$22)+SUMIF('T12 - Roads'!$AX$7:$AX$19,'Labour &amp; Equip Hrs'!A55,'T12 - Roads'!$AY$7:$AY$19)+SUMIF('T13 - Water'!$AX$7:$AX$60,'Labour &amp; Equip Hrs'!A55,'T13 - Water'!$AY$7:$AY$60)</f>
        <v>0</v>
      </c>
    </row>
    <row r="56" spans="1:35">
      <c r="A56" t="str">
        <f>'T2 - Unit Rates'!A62</f>
        <v>Mechanic</v>
      </c>
      <c r="C56" s="475">
        <f>SUMIF('T6 - Pits'!$AF$7:$AF$44,'Labour &amp; Equip Hrs'!A56,'T6 - Pits'!$AG$7:$AG$44)+SUMIF('T7 - WSF'!$AF$7:$AF$69,'Labour &amp; Equip Hrs'!A56,'T7 - WSF'!$AG$7:$AG$69)+SUMIF('T8 - Facilities'!$AF$7:$AF$115,'Labour &amp; Equip Hrs'!A56,'T8 - Facilities'!$AG$7:$AG$115)+SUMIF('T9 - Ponds'!$AF$7:$AF$54,'Labour &amp; Equip Hrs'!A56,'T9 - Ponds'!$AG$7:$AG$54)+SUMIF('T10 - Infrastructure'!$AF$7:$AF$45,'Labour &amp; Equip Hrs'!A56,'T10 - Infrastructure'!$AG$7:$AG$45)+SUMIF('T11 - Wastes'!$AF$6:$AF$22,'Labour &amp; Equip Hrs'!A56,'T11 - Wastes'!$AG$6:$AG$22)+SUMIF('T12 - Roads'!$AF$7:$AF$19,'Labour &amp; Equip Hrs'!A56,'T12 - Roads'!$AG$7:$AG$19)+SUMIF('T13 - Water'!$AF$7:$AF$60,'Labour &amp; Equip Hrs'!A56,'T13 - Water'!$AG$7:$AG$60)</f>
        <v>0</v>
      </c>
      <c r="D56" s="475">
        <f>SUMIF('T6 - Pits'!$AO$7:$AO$44,A56,'T6 - Pits'!$AP$7:$AP$44)+SUMIF('T7 - WSF'!$AO$7:$AO$69,A56,'T7 - WSF'!$AP$7:$AP$69)+SUMIF('T8 - Facilities'!$AO$7:$AO$115,A56,'T8 - Facilities'!$AP$7:$AP$115)+SUMIF('T9 - Ponds'!$AO$7:$AO$54,A56,'T9 - Ponds'!$AP$7:$AP$54)+SUMIF('T10 - Infrastructure'!$AO$7:$AO$45,A56,'T10 - Infrastructure'!$AP$7:$AP$45)+SUMIF('T11 - Wastes'!$AO$6:$AO$22,A56,'T11 - Wastes'!$AP$6:$AP$22)+SUMIF('T12 - Roads'!$AO$7:$AO$19,A56,'T12 - Roads'!$AP$7:$AP$19)+SUMIF('T13 - Water'!$AO$7:$AO$60,A56,'T13 - Water'!$AP$7:$AP$60)</f>
        <v>0</v>
      </c>
      <c r="E56" s="475">
        <f>SUMIF('T6 - Pits'!$AX$7:$AX$44,'Labour &amp; Equip Hrs'!A56,'T6 - Pits'!$AY$7:$AY$44)+SUMIF('T7 - WSF'!$AX$7:$AX$69,'Labour &amp; Equip Hrs'!A56,'T7 - WSF'!$AY$7:$AY$69)+SUMIF('T8 - Facilities'!$AX$7:$AX$115,'Labour &amp; Equip Hrs'!A56,'T8 - Facilities'!$AY$7:$AY$115)+SUMIF('T9 - Ponds'!$AX$7:$AX$54,'Labour &amp; Equip Hrs'!A56,'T9 - Ponds'!$AY$7:$AY$54)+SUMIF('T10 - Infrastructure'!$AX$7:$AX$45,'Labour &amp; Equip Hrs'!A56,'T10 - Infrastructure'!$AY$7:$AY$45)+SUMIF('T11 - Wastes'!$AX$6:$AX$22,'Labour &amp; Equip Hrs'!A56,'T11 - Wastes'!$AY$6:$AY$22)+SUMIF('T12 - Roads'!$AX$7:$AX$19,'Labour &amp; Equip Hrs'!A56,'T12 - Roads'!$AY$7:$AY$19)+SUMIF('T13 - Water'!$AX$7:$AX$60,'Labour &amp; Equip Hrs'!A56,'T13 - Water'!$AY$7:$AY$60)</f>
        <v>0</v>
      </c>
    </row>
    <row r="57" spans="1:35">
      <c r="A57" t="str">
        <f>'T2 - Unit Rates'!A63</f>
        <v>Environmental Monitor</v>
      </c>
      <c r="C57" s="475">
        <f>SUMIF('T6 - Pits'!$AF$7:$AF$44,'Labour &amp; Equip Hrs'!A57,'T6 - Pits'!$AG$7:$AG$44)+SUMIF('T7 - WSF'!$AF$7:$AF$69,'Labour &amp; Equip Hrs'!A57,'T7 - WSF'!$AG$7:$AG$69)+SUMIF('T8 - Facilities'!$AF$7:$AF$115,'Labour &amp; Equip Hrs'!A57,'T8 - Facilities'!$AG$7:$AG$115)+SUMIF('T9 - Ponds'!$AF$7:$AF$54,'Labour &amp; Equip Hrs'!A57,'T9 - Ponds'!$AG$7:$AG$54)+SUMIF('T10 - Infrastructure'!$AF$7:$AF$45,'Labour &amp; Equip Hrs'!A57,'T10 - Infrastructure'!$AG$7:$AG$45)+SUMIF('T11 - Wastes'!$AF$6:$AF$22,'Labour &amp; Equip Hrs'!A57,'T11 - Wastes'!$AG$6:$AG$22)+SUMIF('T12 - Roads'!$AF$7:$AF$19,'Labour &amp; Equip Hrs'!A57,'T12 - Roads'!$AG$7:$AG$19)+SUMIF('T13 - Water'!$AF$7:$AF$60,'Labour &amp; Equip Hrs'!A57,'T13 - Water'!$AG$7:$AG$60)</f>
        <v>0</v>
      </c>
      <c r="D57" s="475">
        <f>SUMIF('T6 - Pits'!$AO$7:$AO$44,A57,'T6 - Pits'!$AP$7:$AP$44)+SUMIF('T7 - WSF'!$AO$7:$AO$69,A57,'T7 - WSF'!$AP$7:$AP$69)+SUMIF('T8 - Facilities'!$AO$7:$AO$115,A57,'T8 - Facilities'!$AP$7:$AP$115)+SUMIF('T9 - Ponds'!$AO$7:$AO$54,A57,'T9 - Ponds'!$AP$7:$AP$54)+SUMIF('T10 - Infrastructure'!$AO$7:$AO$45,A57,'T10 - Infrastructure'!$AP$7:$AP$45)+SUMIF('T11 - Wastes'!$AO$6:$AO$22,A57,'T11 - Wastes'!$AP$6:$AP$22)+SUMIF('T12 - Roads'!$AO$7:$AO$19,A57,'T12 - Roads'!$AP$7:$AP$19)+SUMIF('T13 - Water'!$AO$7:$AO$60,A57,'T13 - Water'!$AP$7:$AP$60)</f>
        <v>0</v>
      </c>
      <c r="E57" s="475">
        <f>SUMIF('T6 - Pits'!$AX$7:$AX$44,'Labour &amp; Equip Hrs'!A57,'T6 - Pits'!$AY$7:$AY$44)+SUMIF('T7 - WSF'!$AX$7:$AX$69,'Labour &amp; Equip Hrs'!A57,'T7 - WSF'!$AY$7:$AY$69)+SUMIF('T8 - Facilities'!$AX$7:$AX$115,'Labour &amp; Equip Hrs'!A57,'T8 - Facilities'!$AY$7:$AY$115)+SUMIF('T9 - Ponds'!$AX$7:$AX$54,'Labour &amp; Equip Hrs'!A57,'T9 - Ponds'!$AY$7:$AY$54)+SUMIF('T10 - Infrastructure'!$AX$7:$AX$45,'Labour &amp; Equip Hrs'!A57,'T10 - Infrastructure'!$AY$7:$AY$45)+SUMIF('T11 - Wastes'!$AX$6:$AX$22,'Labour &amp; Equip Hrs'!A57,'T11 - Wastes'!$AY$6:$AY$22)+SUMIF('T12 - Roads'!$AX$7:$AX$19,'Labour &amp; Equip Hrs'!A57,'T12 - Roads'!$AY$7:$AY$19)+SUMIF('T13 - Water'!$AX$7:$AX$60,'Labour &amp; Equip Hrs'!A57,'T13 - Water'!$AY$7:$AY$60)</f>
        <v>0</v>
      </c>
    </row>
    <row r="58" spans="1:35">
      <c r="A58" t="str">
        <f>'T2 - Unit Rates'!A64</f>
        <v>Site Supervisor</v>
      </c>
      <c r="C58" s="475">
        <f>SUMIF('T6 - Pits'!$AF$7:$AF$44,'Labour &amp; Equip Hrs'!A58,'T6 - Pits'!$AG$7:$AG$44)+SUMIF('T7 - WSF'!$AF$7:$AF$69,'Labour &amp; Equip Hrs'!A58,'T7 - WSF'!$AG$7:$AG$69)+SUMIF('T8 - Facilities'!$AF$7:$AF$115,'Labour &amp; Equip Hrs'!A58,'T8 - Facilities'!$AG$7:$AG$115)+SUMIF('T9 - Ponds'!$AF$7:$AF$54,'Labour &amp; Equip Hrs'!A58,'T9 - Ponds'!$AG$7:$AG$54)+SUMIF('T10 - Infrastructure'!$AF$7:$AF$45,'Labour &amp; Equip Hrs'!A58,'T10 - Infrastructure'!$AG$7:$AG$45)+SUMIF('T11 - Wastes'!$AF$6:$AF$22,'Labour &amp; Equip Hrs'!A58,'T11 - Wastes'!$AG$6:$AG$22)+SUMIF('T12 - Roads'!$AF$7:$AF$19,'Labour &amp; Equip Hrs'!A58,'T12 - Roads'!$AG$7:$AG$19)+SUMIF('T13 - Water'!$AF$7:$AF$60,'Labour &amp; Equip Hrs'!A58,'T13 - Water'!$AG$7:$AG$60)</f>
        <v>0</v>
      </c>
      <c r="D58" s="475">
        <f>SUMIF('T6 - Pits'!$AO$7:$AO$44,A58,'T6 - Pits'!$AP$7:$AP$44)+SUMIF('T7 - WSF'!$AO$7:$AO$69,A58,'T7 - WSF'!$AP$7:$AP$69)+SUMIF('T8 - Facilities'!$AO$7:$AO$115,A58,'T8 - Facilities'!$AP$7:$AP$115)+SUMIF('T9 - Ponds'!$AO$7:$AO$54,A58,'T9 - Ponds'!$AP$7:$AP$54)+SUMIF('T10 - Infrastructure'!$AO$7:$AO$45,A58,'T10 - Infrastructure'!$AP$7:$AP$45)+SUMIF('T11 - Wastes'!$AO$6:$AO$22,A58,'T11 - Wastes'!$AP$6:$AP$22)+SUMIF('T12 - Roads'!$AO$7:$AO$19,A58,'T12 - Roads'!$AP$7:$AP$19)+SUMIF('T13 - Water'!$AO$7:$AO$60,A58,'T13 - Water'!$AP$7:$AP$60)</f>
        <v>0</v>
      </c>
      <c r="E58" s="475">
        <f>SUMIF('T6 - Pits'!$AX$7:$AX$44,'Labour &amp; Equip Hrs'!A58,'T6 - Pits'!$AY$7:$AY$44)+SUMIF('T7 - WSF'!$AX$7:$AX$69,'Labour &amp; Equip Hrs'!A58,'T7 - WSF'!$AY$7:$AY$69)+SUMIF('T8 - Facilities'!$AX$7:$AX$115,'Labour &amp; Equip Hrs'!A58,'T8 - Facilities'!$AY$7:$AY$115)+SUMIF('T9 - Ponds'!$AX$7:$AX$54,'Labour &amp; Equip Hrs'!A58,'T9 - Ponds'!$AY$7:$AY$54)+SUMIF('T10 - Infrastructure'!$AX$7:$AX$45,'Labour &amp; Equip Hrs'!A58,'T10 - Infrastructure'!$AY$7:$AY$45)+SUMIF('T11 - Wastes'!$AX$6:$AX$22,'Labour &amp; Equip Hrs'!A58,'T11 - Wastes'!$AY$6:$AY$22)+SUMIF('T12 - Roads'!$AX$7:$AX$19,'Labour &amp; Equip Hrs'!A58,'T12 - Roads'!$AY$7:$AY$19)+SUMIF('T13 - Water'!$AX$7:$AX$60,'Labour &amp; Equip Hrs'!A58,'T13 - Water'!$AY$7:$AY$60)</f>
        <v>0</v>
      </c>
    </row>
    <row r="59" spans="1:35">
      <c r="A59" t="str">
        <f>'T2 - Unit Rates'!A65</f>
        <v>Design Engineer</v>
      </c>
      <c r="C59" s="475">
        <f>SUMIF('T6 - Pits'!$AF$7:$AF$44,'Labour &amp; Equip Hrs'!A59,'T6 - Pits'!$AG$7:$AG$44)+SUMIF('T7 - WSF'!$AF$7:$AF$69,'Labour &amp; Equip Hrs'!A59,'T7 - WSF'!$AG$7:$AG$69)+SUMIF('T8 - Facilities'!$AF$7:$AF$115,'Labour &amp; Equip Hrs'!A59,'T8 - Facilities'!$AG$7:$AG$115)+SUMIF('T9 - Ponds'!$AF$7:$AF$54,'Labour &amp; Equip Hrs'!A59,'T9 - Ponds'!$AG$7:$AG$54)+SUMIF('T10 - Infrastructure'!$AF$7:$AF$45,'Labour &amp; Equip Hrs'!A59,'T10 - Infrastructure'!$AG$7:$AG$45)+SUMIF('T11 - Wastes'!$AF$6:$AF$22,'Labour &amp; Equip Hrs'!A59,'T11 - Wastes'!$AG$6:$AG$22)+SUMIF('T12 - Roads'!$AF$7:$AF$19,'Labour &amp; Equip Hrs'!A59,'T12 - Roads'!$AG$7:$AG$19)+SUMIF('T13 - Water'!$AF$7:$AF$60,'Labour &amp; Equip Hrs'!A59,'T13 - Water'!$AG$7:$AG$60)</f>
        <v>0</v>
      </c>
      <c r="D59" s="475">
        <f>SUMIF('T6 - Pits'!$AO$7:$AO$44,A59,'T6 - Pits'!$AP$7:$AP$44)+SUMIF('T7 - WSF'!$AO$7:$AO$69,A59,'T7 - WSF'!$AP$7:$AP$69)+SUMIF('T8 - Facilities'!$AO$7:$AO$115,A59,'T8 - Facilities'!$AP$7:$AP$115)+SUMIF('T9 - Ponds'!$AO$7:$AO$54,A59,'T9 - Ponds'!$AP$7:$AP$54)+SUMIF('T10 - Infrastructure'!$AO$7:$AO$45,A59,'T10 - Infrastructure'!$AP$7:$AP$45)+SUMIF('T11 - Wastes'!$AO$6:$AO$22,A59,'T11 - Wastes'!$AP$6:$AP$22)+SUMIF('T12 - Roads'!$AO$7:$AO$19,A59,'T12 - Roads'!$AP$7:$AP$19)+SUMIF('T13 - Water'!$AO$7:$AO$60,A59,'T13 - Water'!$AP$7:$AP$60)</f>
        <v>0</v>
      </c>
      <c r="E59" s="475">
        <f>SUMIF('T6 - Pits'!$AX$7:$AX$44,'Labour &amp; Equip Hrs'!A59,'T6 - Pits'!$AY$7:$AY$44)+SUMIF('T7 - WSF'!$AX$7:$AX$69,'Labour &amp; Equip Hrs'!A59,'T7 - WSF'!$AY$7:$AY$69)+SUMIF('T8 - Facilities'!$AX$7:$AX$115,'Labour &amp; Equip Hrs'!A59,'T8 - Facilities'!$AY$7:$AY$115)+SUMIF('T9 - Ponds'!$AX$7:$AX$54,'Labour &amp; Equip Hrs'!A59,'T9 - Ponds'!$AY$7:$AY$54)+SUMIF('T10 - Infrastructure'!$AX$7:$AX$45,'Labour &amp; Equip Hrs'!A59,'T10 - Infrastructure'!$AY$7:$AY$45)+SUMIF('T11 - Wastes'!$AX$6:$AX$22,'Labour &amp; Equip Hrs'!A59,'T11 - Wastes'!$AY$6:$AY$22)+SUMIF('T12 - Roads'!$AX$7:$AX$19,'Labour &amp; Equip Hrs'!A59,'T12 - Roads'!$AY$7:$AY$19)+SUMIF('T13 - Water'!$AX$7:$AX$60,'Labour &amp; Equip Hrs'!A59,'T13 - Water'!$AY$7:$AY$60)</f>
        <v>0</v>
      </c>
    </row>
    <row r="60" spans="1:35">
      <c r="A60" t="str">
        <f>'T2 - Unit Rates'!A66</f>
        <v>Environmental Scientist</v>
      </c>
      <c r="C60" s="475">
        <f>SUMIF('T6 - Pits'!$AF$7:$AF$44,'Labour &amp; Equip Hrs'!A60,'T6 - Pits'!$AG$7:$AG$44)+SUMIF('T7 - WSF'!$AF$7:$AF$69,'Labour &amp; Equip Hrs'!A60,'T7 - WSF'!$AG$7:$AG$69)+SUMIF('T8 - Facilities'!$AF$7:$AF$115,'Labour &amp; Equip Hrs'!A60,'T8 - Facilities'!$AG$7:$AG$115)+SUMIF('T9 - Ponds'!$AF$7:$AF$54,'Labour &amp; Equip Hrs'!A60,'T9 - Ponds'!$AG$7:$AG$54)+SUMIF('T10 - Infrastructure'!$AF$7:$AF$45,'Labour &amp; Equip Hrs'!A60,'T10 - Infrastructure'!$AG$7:$AG$45)+SUMIF('T11 - Wastes'!$AF$6:$AF$22,'Labour &amp; Equip Hrs'!A60,'T11 - Wastes'!$AG$6:$AG$22)+SUMIF('T12 - Roads'!$AF$7:$AF$19,'Labour &amp; Equip Hrs'!A60,'T12 - Roads'!$AG$7:$AG$19)+SUMIF('T13 - Water'!$AF$7:$AF$60,'Labour &amp; Equip Hrs'!A60,'T13 - Water'!$AG$7:$AG$60)</f>
        <v>20</v>
      </c>
      <c r="D60" s="475">
        <f>SUMIF('T6 - Pits'!$AO$7:$AO$44,A60,'T6 - Pits'!$AP$7:$AP$44)+SUMIF('T7 - WSF'!$AO$7:$AO$69,A60,'T7 - WSF'!$AP$7:$AP$69)+SUMIF('T8 - Facilities'!$AO$7:$AO$115,A60,'T8 - Facilities'!$AP$7:$AP$115)+SUMIF('T9 - Ponds'!$AO$7:$AO$54,A60,'T9 - Ponds'!$AP$7:$AP$54)+SUMIF('T10 - Infrastructure'!$AO$7:$AO$45,A60,'T10 - Infrastructure'!$AP$7:$AP$45)+SUMIF('T11 - Wastes'!$AO$6:$AO$22,A60,'T11 - Wastes'!$AP$6:$AP$22)+SUMIF('T12 - Roads'!$AO$7:$AO$19,A60,'T12 - Roads'!$AP$7:$AP$19)+SUMIF('T13 - Water'!$AO$7:$AO$60,A60,'T13 - Water'!$AP$7:$AP$60)</f>
        <v>190</v>
      </c>
      <c r="E60" s="475">
        <f>SUMIF('T6 - Pits'!$AX$7:$AX$44,'Labour &amp; Equip Hrs'!A60,'T6 - Pits'!$AY$7:$AY$44)+SUMIF('T7 - WSF'!$AX$7:$AX$69,'Labour &amp; Equip Hrs'!A60,'T7 - WSF'!$AY$7:$AY$69)+SUMIF('T8 - Facilities'!$AX$7:$AX$115,'Labour &amp; Equip Hrs'!A60,'T8 - Facilities'!$AY$7:$AY$115)+SUMIF('T9 - Ponds'!$AX$7:$AX$54,'Labour &amp; Equip Hrs'!A60,'T9 - Ponds'!$AY$7:$AY$54)+SUMIF('T10 - Infrastructure'!$AX$7:$AX$45,'Labour &amp; Equip Hrs'!A60,'T10 - Infrastructure'!$AY$7:$AY$45)+SUMIF('T11 - Wastes'!$AX$6:$AX$22,'Labour &amp; Equip Hrs'!A60,'T11 - Wastes'!$AY$6:$AY$22)+SUMIF('T12 - Roads'!$AX$7:$AX$19,'Labour &amp; Equip Hrs'!A60,'T12 - Roads'!$AY$7:$AY$19)+SUMIF('T13 - Water'!$AX$7:$AX$60,'Labour &amp; Equip Hrs'!A60,'T13 - Water'!$AY$7:$AY$60)</f>
        <v>190</v>
      </c>
    </row>
    <row r="61" spans="1:35">
      <c r="A61" t="str">
        <f>'T2 - Unit Rates'!A67</f>
        <v>Passive Treatment Manager</v>
      </c>
      <c r="C61" s="475">
        <f>SUMIF('T6 - Pits'!$AF$7:$AF$44,'Labour &amp; Equip Hrs'!A61,'T6 - Pits'!$AG$7:$AG$44)+SUMIF('T7 - WSF'!$AF$7:$AF$69,'Labour &amp; Equip Hrs'!A61,'T7 - WSF'!$AG$7:$AG$69)+SUMIF('T8 - Facilities'!$AF$7:$AF$115,'Labour &amp; Equip Hrs'!A61,'T8 - Facilities'!$AG$7:$AG$115)+SUMIF('T9 - Ponds'!$AF$7:$AF$54,'Labour &amp; Equip Hrs'!A61,'T9 - Ponds'!$AG$7:$AG$54)+SUMIF('T10 - Infrastructure'!$AF$7:$AF$45,'Labour &amp; Equip Hrs'!A61,'T10 - Infrastructure'!$AG$7:$AG$45)+SUMIF('T11 - Wastes'!$AF$6:$AF$22,'Labour &amp; Equip Hrs'!A61,'T11 - Wastes'!$AG$6:$AG$22)+SUMIF('T12 - Roads'!$AF$7:$AF$19,'Labour &amp; Equip Hrs'!A61,'T12 - Roads'!$AG$7:$AG$19)+SUMIF('T13 - Water'!$AF$7:$AF$60,'Labour &amp; Equip Hrs'!A61,'T13 - Water'!$AG$7:$AG$60)</f>
        <v>0</v>
      </c>
      <c r="D61" s="475">
        <f>SUMIF('T6 - Pits'!$AO$7:$AO$44,A61,'T6 - Pits'!$AP$7:$AP$44)+SUMIF('T7 - WSF'!$AO$7:$AO$69,A61,'T7 - WSF'!$AP$7:$AP$69)+SUMIF('T8 - Facilities'!$AO$7:$AO$115,A61,'T8 - Facilities'!$AP$7:$AP$115)+SUMIF('T9 - Ponds'!$AO$7:$AO$54,A61,'T9 - Ponds'!$AP$7:$AP$54)+SUMIF('T10 - Infrastructure'!$AO$7:$AO$45,A61,'T10 - Infrastructure'!$AP$7:$AP$45)+SUMIF('T11 - Wastes'!$AO$6:$AO$22,A61,'T11 - Wastes'!$AP$6:$AP$22)+SUMIF('T12 - Roads'!$AO$7:$AO$19,A61,'T12 - Roads'!$AP$7:$AP$19)+SUMIF('T13 - Water'!$AO$7:$AO$60,A61,'T13 - Water'!$AP$7:$AP$60)</f>
        <v>0</v>
      </c>
      <c r="E61" s="475">
        <f>SUMIF('T6 - Pits'!$AX$7:$AX$44,'Labour &amp; Equip Hrs'!A61,'T6 - Pits'!$AY$7:$AY$44)+SUMIF('T7 - WSF'!$AX$7:$AX$69,'Labour &amp; Equip Hrs'!A61,'T7 - WSF'!$AY$7:$AY$69)+SUMIF('T8 - Facilities'!$AX$7:$AX$115,'Labour &amp; Equip Hrs'!A61,'T8 - Facilities'!$AY$7:$AY$115)+SUMIF('T9 - Ponds'!$AX$7:$AX$54,'Labour &amp; Equip Hrs'!A61,'T9 - Ponds'!$AY$7:$AY$54)+SUMIF('T10 - Infrastructure'!$AX$7:$AX$45,'Labour &amp; Equip Hrs'!A61,'T10 - Infrastructure'!$AY$7:$AY$45)+SUMIF('T11 - Wastes'!$AX$6:$AX$22,'Labour &amp; Equip Hrs'!A61,'T11 - Wastes'!$AY$6:$AY$22)+SUMIF('T12 - Roads'!$AX$7:$AX$19,'Labour &amp; Equip Hrs'!A61,'T12 - Roads'!$AY$7:$AY$19)+SUMIF('T13 - Water'!$AX$7:$AX$60,'Labour &amp; Equip Hrs'!A61,'T13 - Water'!$AY$7:$AY$60)</f>
        <v>0</v>
      </c>
    </row>
    <row r="62" spans="1:35">
      <c r="A62" t="str">
        <f>'T2 - Unit Rates'!A68</f>
        <v>Project Manager</v>
      </c>
      <c r="C62" s="475">
        <f>SUMIF('T6 - Pits'!$AF$7:$AF$44,'Labour &amp; Equip Hrs'!A62,'T6 - Pits'!$AG$7:$AG$44)+SUMIF('T7 - WSF'!$AF$7:$AF$69,'Labour &amp; Equip Hrs'!A62,'T7 - WSF'!$AG$7:$AG$69)+SUMIF('T8 - Facilities'!$AF$7:$AF$115,'Labour &amp; Equip Hrs'!A62,'T8 - Facilities'!$AG$7:$AG$115)+SUMIF('T9 - Ponds'!$AF$7:$AF$54,'Labour &amp; Equip Hrs'!A62,'T9 - Ponds'!$AG$7:$AG$54)+SUMIF('T10 - Infrastructure'!$AF$7:$AF$45,'Labour &amp; Equip Hrs'!A62,'T10 - Infrastructure'!$AG$7:$AG$45)+SUMIF('T11 - Wastes'!$AF$6:$AF$22,'Labour &amp; Equip Hrs'!A62,'T11 - Wastes'!$AG$6:$AG$22)+SUMIF('T12 - Roads'!$AF$7:$AF$19,'Labour &amp; Equip Hrs'!A62,'T12 - Roads'!$AG$7:$AG$19)+SUMIF('T13 - Water'!$AF$7:$AF$60,'Labour &amp; Equip Hrs'!A62,'T13 - Water'!$AG$7:$AG$60)</f>
        <v>0</v>
      </c>
      <c r="D62" s="475">
        <f>SUMIF('T6 - Pits'!$AO$7:$AO$44,A62,'T6 - Pits'!$AP$7:$AP$44)+SUMIF('T7 - WSF'!$AO$7:$AO$69,A62,'T7 - WSF'!$AP$7:$AP$69)+SUMIF('T8 - Facilities'!$AO$7:$AO$115,A62,'T8 - Facilities'!$AP$7:$AP$115)+SUMIF('T9 - Ponds'!$AO$7:$AO$54,A62,'T9 - Ponds'!$AP$7:$AP$54)+SUMIF('T10 - Infrastructure'!$AO$7:$AO$45,A62,'T10 - Infrastructure'!$AP$7:$AP$45)+SUMIF('T11 - Wastes'!$AO$6:$AO$22,A62,'T11 - Wastes'!$AP$6:$AP$22)+SUMIF('T12 - Roads'!$AO$7:$AO$19,A62,'T12 - Roads'!$AP$7:$AP$19)+SUMIF('T13 - Water'!$AO$7:$AO$60,A62,'T13 - Water'!$AP$7:$AP$60)</f>
        <v>0</v>
      </c>
      <c r="E62" s="475">
        <f>SUMIF('T6 - Pits'!$AX$7:$AX$44,'Labour &amp; Equip Hrs'!A62,'T6 - Pits'!$AY$7:$AY$44)+SUMIF('T7 - WSF'!$AX$7:$AX$69,'Labour &amp; Equip Hrs'!A62,'T7 - WSF'!$AY$7:$AY$69)+SUMIF('T8 - Facilities'!$AX$7:$AX$115,'Labour &amp; Equip Hrs'!A62,'T8 - Facilities'!$AY$7:$AY$115)+SUMIF('T9 - Ponds'!$AX$7:$AX$54,'Labour &amp; Equip Hrs'!A62,'T9 - Ponds'!$AY$7:$AY$54)+SUMIF('T10 - Infrastructure'!$AX$7:$AX$45,'Labour &amp; Equip Hrs'!A62,'T10 - Infrastructure'!$AY$7:$AY$45)+SUMIF('T11 - Wastes'!$AX$6:$AX$22,'Labour &amp; Equip Hrs'!A62,'T11 - Wastes'!$AY$6:$AY$22)+SUMIF('T12 - Roads'!$AX$7:$AX$19,'Labour &amp; Equip Hrs'!A62,'T12 - Roads'!$AY$7:$AY$19)+SUMIF('T13 - Water'!$AX$7:$AX$60,'Labour &amp; Equip Hrs'!A62,'T13 - Water'!$AY$7:$AY$60)</f>
        <v>0</v>
      </c>
    </row>
    <row r="63" spans="1:35">
      <c r="A63" s="93" t="s">
        <v>113</v>
      </c>
      <c r="B63" s="439"/>
      <c r="C63" s="439">
        <f>SUM(C51:C62)</f>
        <v>3492</v>
      </c>
      <c r="D63" s="439">
        <f>SUM(D51:D62)</f>
        <v>11374.55</v>
      </c>
      <c r="E63" s="439">
        <f>SUM(E51:E62)</f>
        <v>11374.55</v>
      </c>
    </row>
    <row r="64" spans="1:35">
      <c r="AA64" s="42"/>
      <c r="AB64" s="42"/>
      <c r="AC64" s="472"/>
      <c r="AD64" s="472"/>
    </row>
    <row r="65" spans="1:30">
      <c r="AA65" s="42"/>
      <c r="AB65" s="42"/>
      <c r="AC65" s="472"/>
      <c r="AD65" s="472"/>
    </row>
    <row r="66" spans="1:30" ht="21">
      <c r="A66" s="489" t="s">
        <v>693</v>
      </c>
      <c r="B66" s="489"/>
      <c r="C66" s="489" t="s">
        <v>238</v>
      </c>
      <c r="D66" s="489" t="s">
        <v>565</v>
      </c>
      <c r="E66" s="489" t="s">
        <v>444</v>
      </c>
      <c r="Z66" s="489" t="s">
        <v>696</v>
      </c>
      <c r="AA66" s="489"/>
      <c r="AB66" s="489" t="s">
        <v>238</v>
      </c>
      <c r="AC66" s="489" t="s">
        <v>565</v>
      </c>
      <c r="AD66" s="489" t="s">
        <v>444</v>
      </c>
    </row>
    <row r="67" spans="1:30" s="93" customFormat="1">
      <c r="A67" s="93" t="s">
        <v>694</v>
      </c>
      <c r="B67" s="439"/>
      <c r="C67" s="492" t="s">
        <v>692</v>
      </c>
      <c r="D67" s="492" t="s">
        <v>692</v>
      </c>
      <c r="E67" s="492" t="s">
        <v>692</v>
      </c>
      <c r="F67" s="490"/>
      <c r="G67" s="490"/>
      <c r="H67" s="490"/>
      <c r="I67" s="490"/>
      <c r="J67" s="439"/>
      <c r="K67" s="491"/>
      <c r="L67" s="439"/>
      <c r="M67" s="439"/>
      <c r="N67" s="439"/>
      <c r="O67" s="439"/>
      <c r="Z67" s="93" t="s">
        <v>694</v>
      </c>
      <c r="AA67" s="439"/>
      <c r="AB67" s="492" t="s">
        <v>692</v>
      </c>
      <c r="AC67" s="492" t="s">
        <v>692</v>
      </c>
      <c r="AD67" s="492" t="s">
        <v>692</v>
      </c>
    </row>
    <row r="68" spans="1:30">
      <c r="A68" t="str">
        <f>'T2 - Unit Rates'!C7</f>
        <v>CAT 420F</v>
      </c>
      <c r="C68" s="475">
        <f>SUMIF('T6 - Pits'!$AI$7:$AI$44,'Labour &amp; Equip Hrs'!A68,'T6 - Pits'!$AJ$7:$AJ$44)+SUMIF('T7 - WSF'!$AI$7:$AI$69,'Labour &amp; Equip Hrs'!A68,'T7 - WSF'!$AJ$7:$AJ$69)+SUMIF('T8 - Facilities'!$AI$7:$AI$115,'Labour &amp; Equip Hrs'!A68,'T8 - Facilities'!$AJ$7:$AJ$115)+SUMIF('T9 - Ponds'!$AI$7:$AI$54,'Labour &amp; Equip Hrs'!A68,'T9 - Ponds'!$AJ$7:$AJ$54)+SUMIF('T10 - Infrastructure'!$AI$7:$AI$45,'Labour &amp; Equip Hrs'!A68,'T10 - Infrastructure'!$AJ$7:$AJ$45)+SUMIF('T11 - Wastes'!$AI$6:$AI$22,'Labour &amp; Equip Hrs'!A68,'T11 - Wastes'!$AJ$6:$AJ$22)+SUMIF('T12 - Roads'!$AI$7:$AI$19,'Labour &amp; Equip Hrs'!A68,'T12 - Roads'!$AJ$7:$AJ$19)+SUMIF('T13 - Water'!$AI$7:$AI$60,'Labour &amp; Equip Hrs'!A68,'T13 - Water'!$AJ$7:$AJ$60)</f>
        <v>0</v>
      </c>
      <c r="D68" s="475">
        <f>SUMIF('T6 - Pits'!$AR$7:$AR$44,A68,'T6 - Pits'!$AS$7:$AS$44)+SUMIF('T7 - WSF'!$AR$7:$AR$69,A68,'T7 - WSF'!$AS$7:$AS$69)+SUMIF('T8 - Facilities'!$AR$7:$AR$115,A68,'T8 - Facilities'!$AS$7:$AS$115)+SUMIF('T9 - Ponds'!$AR$7:$AR$54,A68,'T9 - Ponds'!$AS$7:$AS$54)+SUMIF('T10 - Infrastructure'!$AR$7:$AR$45,A68,'T10 - Infrastructure'!$AS$7:$AS$45)+SUMIF('T11 - Wastes'!$AR$6:$AR$22,A68,'T11 - Wastes'!$AS$6:$AS$22)+SUMIF('T12 - Roads'!$AR$7:$AR$19,A68,'T12 - Roads'!$AS$7:$AS$19)+SUMIF('T13 - Water'!$AR$7:$AR$60,A68,'T13 - Water'!$AS$7:$AS$60)</f>
        <v>0</v>
      </c>
      <c r="E68" s="475">
        <f>SUMIF('T6 - Pits'!$BA$7:$BA$44,'Labour &amp; Equip Hrs'!A68,'T6 - Pits'!$BB$7:$BB$44)+SUMIF('T7 - WSF'!$BA$7:$BA$69,'Labour &amp; Equip Hrs'!A68,'T7 - WSF'!$BB$7:$BB$69)+SUMIF('T8 - Facilities'!$BA$7:$BA$115,'Labour &amp; Equip Hrs'!A68,'T8 - Facilities'!$BB$7:$BB$115)+SUMIF('T9 - Ponds'!$BA$7:$BA$54,'Labour &amp; Equip Hrs'!A68,'T9 - Ponds'!$BB$7:$BB$54)+SUMIF('T10 - Infrastructure'!$BA$7:$BA$45,'Labour &amp; Equip Hrs'!A68,'T10 - Infrastructure'!$BB$7:$BB$45)+SUMIF('T11 - Wastes'!$BA$6:$BA$22,'Labour &amp; Equip Hrs'!A68,'T11 - Wastes'!$BB$6:$BB$22)+SUMIF('T12 - Roads'!$BA$7:$BA$19,'Labour &amp; Equip Hrs'!A68,'T12 - Roads'!$BB$7:$BB$19)+SUMIF('T13 - Water'!$BA$7:$BA$60,'Labour &amp; Equip Hrs'!A68,'T13 - Water'!$BB$7:$BB$60)</f>
        <v>0</v>
      </c>
      <c r="Z68" t="str">
        <f>A68</f>
        <v>CAT 420F</v>
      </c>
      <c r="AA68" s="42"/>
      <c r="AB68" s="475">
        <f>C68</f>
        <v>0</v>
      </c>
      <c r="AC68" s="475">
        <f>D68</f>
        <v>0</v>
      </c>
      <c r="AD68" s="475">
        <f>E68</f>
        <v>0</v>
      </c>
    </row>
    <row r="69" spans="1:30">
      <c r="A69" t="str">
        <f>'T2 - Unit Rates'!C8</f>
        <v>John Deere 410L</v>
      </c>
      <c r="C69" s="475">
        <f>SUMIF('T6 - Pits'!$AI$7:$AI$44,'Labour &amp; Equip Hrs'!A69,'T6 - Pits'!$AJ$7:$AJ$44)+SUMIF('T7 - WSF'!$AI$7:$AI$69,'Labour &amp; Equip Hrs'!A69,'T7 - WSF'!$AJ$7:$AJ$69)+SUMIF('T8 - Facilities'!$AI$7:$AI$115,'Labour &amp; Equip Hrs'!A69,'T8 - Facilities'!$AJ$7:$AJ$115)+SUMIF('T9 - Ponds'!$AI$7:$AI$54,'Labour &amp; Equip Hrs'!A69,'T9 - Ponds'!$AJ$7:$AJ$54)+SUMIF('T10 - Infrastructure'!$AI$7:$AI$45,'Labour &amp; Equip Hrs'!A69,'T10 - Infrastructure'!$AJ$7:$AJ$45)+SUMIF('T11 - Wastes'!$AI$6:$AI$22,'Labour &amp; Equip Hrs'!A69,'T11 - Wastes'!$AJ$6:$AJ$22)+SUMIF('T12 - Roads'!$AI$7:$AI$19,'Labour &amp; Equip Hrs'!A69,'T12 - Roads'!$AJ$7:$AJ$19)+SUMIF('T13 - Water'!$AI$7:$AI$60,'Labour &amp; Equip Hrs'!A69,'T13 - Water'!$AJ$7:$AJ$60)</f>
        <v>0</v>
      </c>
      <c r="D69" s="475">
        <f>SUMIF('T6 - Pits'!$AR$7:$AR$44,A69,'T6 - Pits'!$AS$7:$AS$44)+SUMIF('T7 - WSF'!$AR$7:$AR$69,A69,'T7 - WSF'!$AS$7:$AS$69)+SUMIF('T8 - Facilities'!$AR$7:$AR$115,A69,'T8 - Facilities'!$AS$7:$AS$115)+SUMIF('T9 - Ponds'!$AR$7:$AR$54,A69,'T9 - Ponds'!$AS$7:$AS$54)+SUMIF('T10 - Infrastructure'!$AR$7:$AR$45,A69,'T10 - Infrastructure'!$AS$7:$AS$45)+SUMIF('T11 - Wastes'!$AR$6:$AR$22,A69,'T11 - Wastes'!$AS$6:$AS$22)+SUMIF('T12 - Roads'!$AR$7:$AR$19,A69,'T12 - Roads'!$AS$7:$AS$19)+SUMIF('T13 - Water'!$AR$7:$AR$60,A69,'T13 - Water'!$AS$7:$AS$60)</f>
        <v>0</v>
      </c>
      <c r="E69" s="475">
        <f>SUMIF('T6 - Pits'!$BA$7:$BA$44,'Labour &amp; Equip Hrs'!A69,'T6 - Pits'!$BB$7:$BB$44)+SUMIF('T7 - WSF'!$BA$7:$BA$69,'Labour &amp; Equip Hrs'!A69,'T7 - WSF'!$BB$7:$BB$69)+SUMIF('T8 - Facilities'!$BA$7:$BA$115,'Labour &amp; Equip Hrs'!A69,'T8 - Facilities'!$BB$7:$BB$115)+SUMIF('T9 - Ponds'!$BA$7:$BA$54,'Labour &amp; Equip Hrs'!A69,'T9 - Ponds'!$BB$7:$BB$54)+SUMIF('T10 - Infrastructure'!$BA$7:$BA$45,'Labour &amp; Equip Hrs'!A69,'T10 - Infrastructure'!$BB$7:$BB$45)+SUMIF('T11 - Wastes'!$BA$6:$BA$22,'Labour &amp; Equip Hrs'!A69,'T11 - Wastes'!$BB$6:$BB$22)+SUMIF('T12 - Roads'!$BA$7:$BA$19,'Labour &amp; Equip Hrs'!A69,'T12 - Roads'!$BB$7:$BB$19)+SUMIF('T13 - Water'!$BA$7:$BA$60,'Labour &amp; Equip Hrs'!A69,'T13 - Water'!$BB$7:$BB$60)</f>
        <v>0</v>
      </c>
      <c r="Z69" t="str">
        <f t="shared" ref="Z69:Z104" si="27">A69</f>
        <v>John Deere 410L</v>
      </c>
      <c r="AA69" s="42"/>
      <c r="AB69" s="475">
        <f t="shared" ref="AB69:AD104" si="28">C69</f>
        <v>0</v>
      </c>
      <c r="AC69" s="475">
        <f t="shared" si="28"/>
        <v>0</v>
      </c>
      <c r="AD69" s="475">
        <f t="shared" si="28"/>
        <v>0</v>
      </c>
    </row>
    <row r="70" spans="1:30">
      <c r="A70" t="str">
        <f>'T2 - Unit Rates'!C10</f>
        <v>CAT CP56</v>
      </c>
      <c r="C70" s="475">
        <f>SUMIF('T6 - Pits'!$AI$7:$AI$44,'Labour &amp; Equip Hrs'!A70,'T6 - Pits'!$AJ$7:$AJ$44)+SUMIF('T7 - WSF'!$AI$7:$AI$69,'Labour &amp; Equip Hrs'!A70,'T7 - WSF'!$AJ$7:$AJ$69)+SUMIF('T8 - Facilities'!$AI$7:$AI$115,'Labour &amp; Equip Hrs'!A70,'T8 - Facilities'!$AJ$7:$AJ$115)+SUMIF('T9 - Ponds'!$AI$7:$AI$54,'Labour &amp; Equip Hrs'!A70,'T9 - Ponds'!$AJ$7:$AJ$54)+SUMIF('T10 - Infrastructure'!$AI$7:$AI$45,'Labour &amp; Equip Hrs'!A70,'T10 - Infrastructure'!$AJ$7:$AJ$45)+SUMIF('T11 - Wastes'!$AI$6:$AI$22,'Labour &amp; Equip Hrs'!A70,'T11 - Wastes'!$AJ$6:$AJ$22)+SUMIF('T12 - Roads'!$AI$7:$AI$19,'Labour &amp; Equip Hrs'!A70,'T12 - Roads'!$AJ$7:$AJ$19)+SUMIF('T13 - Water'!$AI$7:$AI$60,'Labour &amp; Equip Hrs'!A70,'T13 - Water'!$AJ$7:$AJ$60)</f>
        <v>0</v>
      </c>
      <c r="D70" s="475">
        <f>SUMIF('T6 - Pits'!$AR$7:$AR$44,A70,'T6 - Pits'!$AS$7:$AS$44)+SUMIF('T7 - WSF'!$AR$7:$AR$69,A70,'T7 - WSF'!$AS$7:$AS$69)+SUMIF('T8 - Facilities'!$AR$7:$AR$115,A70,'T8 - Facilities'!$AS$7:$AS$115)+SUMIF('T9 - Ponds'!$AR$7:$AR$54,A70,'T9 - Ponds'!$AS$7:$AS$54)+SUMIF('T10 - Infrastructure'!$AR$7:$AR$45,A70,'T10 - Infrastructure'!$AS$7:$AS$45)+SUMIF('T11 - Wastes'!$AR$6:$AR$22,A70,'T11 - Wastes'!$AS$6:$AS$22)+SUMIF('T12 - Roads'!$AR$7:$AR$19,A70,'T12 - Roads'!$AS$7:$AS$19)+SUMIF('T13 - Water'!$AR$7:$AR$60,A70,'T13 - Water'!$AS$7:$AS$60)</f>
        <v>0</v>
      </c>
      <c r="E70" s="475">
        <f>SUMIF('T6 - Pits'!$BA$7:$BA$44,'Labour &amp; Equip Hrs'!A70,'T6 - Pits'!$BB$7:$BB$44)+SUMIF('T7 - WSF'!$BA$7:$BA$69,'Labour &amp; Equip Hrs'!A70,'T7 - WSF'!$BB$7:$BB$69)+SUMIF('T8 - Facilities'!$BA$7:$BA$115,'Labour &amp; Equip Hrs'!A70,'T8 - Facilities'!$BB$7:$BB$115)+SUMIF('T9 - Ponds'!$BA$7:$BA$54,'Labour &amp; Equip Hrs'!A70,'T9 - Ponds'!$BB$7:$BB$54)+SUMIF('T10 - Infrastructure'!$BA$7:$BA$45,'Labour &amp; Equip Hrs'!A70,'T10 - Infrastructure'!$BB$7:$BB$45)+SUMIF('T11 - Wastes'!$BA$6:$BA$22,'Labour &amp; Equip Hrs'!A70,'T11 - Wastes'!$BB$6:$BB$22)+SUMIF('T12 - Roads'!$BA$7:$BA$19,'Labour &amp; Equip Hrs'!A70,'T12 - Roads'!$BB$7:$BB$19)+SUMIF('T13 - Water'!$BA$7:$BA$60,'Labour &amp; Equip Hrs'!A70,'T13 - Water'!$BB$7:$BB$60)</f>
        <v>0</v>
      </c>
      <c r="Z70" t="str">
        <f t="shared" si="27"/>
        <v>CAT CP56</v>
      </c>
      <c r="AA70" s="42"/>
      <c r="AB70" s="475">
        <f>C70+T46</f>
        <v>440.10818670932099</v>
      </c>
      <c r="AC70" s="475">
        <f>D70+AG46</f>
        <v>11211.573709466338</v>
      </c>
      <c r="AD70" s="475">
        <f>E70+AS46</f>
        <v>16453.706034608116</v>
      </c>
    </row>
    <row r="71" spans="1:30">
      <c r="A71" t="str">
        <f>'T2 - Unit Rates'!C11</f>
        <v>Walk-behind vibrating (30 in)</v>
      </c>
      <c r="C71" s="475">
        <f>SUMIF('T6 - Pits'!$AI$7:$AI$44,'Labour &amp; Equip Hrs'!A71,'T6 - Pits'!$AJ$7:$AJ$44)+SUMIF('T7 - WSF'!$AI$7:$AI$69,'Labour &amp; Equip Hrs'!A71,'T7 - WSF'!$AJ$7:$AJ$69)+SUMIF('T8 - Facilities'!$AI$7:$AI$115,'Labour &amp; Equip Hrs'!A71,'T8 - Facilities'!$AJ$7:$AJ$115)+SUMIF('T9 - Ponds'!$AI$7:$AI$54,'Labour &amp; Equip Hrs'!A71,'T9 - Ponds'!$AJ$7:$AJ$54)+SUMIF('T10 - Infrastructure'!$AI$7:$AI$45,'Labour &amp; Equip Hrs'!A71,'T10 - Infrastructure'!$AJ$7:$AJ$45)+SUMIF('T11 - Wastes'!$AI$6:$AI$22,'Labour &amp; Equip Hrs'!A71,'T11 - Wastes'!$AJ$6:$AJ$22)+SUMIF('T12 - Roads'!$AI$7:$AI$19,'Labour &amp; Equip Hrs'!A71,'T12 - Roads'!$AJ$7:$AJ$19)+SUMIF('T13 - Water'!$AI$7:$AI$60,'Labour &amp; Equip Hrs'!A71,'T13 - Water'!$AJ$7:$AJ$60)</f>
        <v>0</v>
      </c>
      <c r="D71" s="475">
        <f>SUMIF('T6 - Pits'!$AR$7:$AR$44,A71,'T6 - Pits'!$AS$7:$AS$44)+SUMIF('T7 - WSF'!$AR$7:$AR$69,A71,'T7 - WSF'!$AS$7:$AS$69)+SUMIF('T8 - Facilities'!$AR$7:$AR$115,A71,'T8 - Facilities'!$AS$7:$AS$115)+SUMIF('T9 - Ponds'!$AR$7:$AR$54,A71,'T9 - Ponds'!$AS$7:$AS$54)+SUMIF('T10 - Infrastructure'!$AR$7:$AR$45,A71,'T10 - Infrastructure'!$AS$7:$AS$45)+SUMIF('T11 - Wastes'!$AR$6:$AR$22,A71,'T11 - Wastes'!$AS$6:$AS$22)+SUMIF('T12 - Roads'!$AR$7:$AR$19,A71,'T12 - Roads'!$AS$7:$AS$19)+SUMIF('T13 - Water'!$AR$7:$AR$60,A71,'T13 - Water'!$AS$7:$AS$60)</f>
        <v>0</v>
      </c>
      <c r="E71" s="475">
        <f>SUMIF('T6 - Pits'!$BA$7:$BA$44,'Labour &amp; Equip Hrs'!A71,'T6 - Pits'!$BB$7:$BB$44)+SUMIF('T7 - WSF'!$BA$7:$BA$69,'Labour &amp; Equip Hrs'!A71,'T7 - WSF'!$BB$7:$BB$69)+SUMIF('T8 - Facilities'!$BA$7:$BA$115,'Labour &amp; Equip Hrs'!A71,'T8 - Facilities'!$BB$7:$BB$115)+SUMIF('T9 - Ponds'!$BA$7:$BA$54,'Labour &amp; Equip Hrs'!A71,'T9 - Ponds'!$BB$7:$BB$54)+SUMIF('T10 - Infrastructure'!$BA$7:$BA$45,'Labour &amp; Equip Hrs'!A71,'T10 - Infrastructure'!$BB$7:$BB$45)+SUMIF('T11 - Wastes'!$BA$6:$BA$22,'Labour &amp; Equip Hrs'!A71,'T11 - Wastes'!$BB$6:$BB$22)+SUMIF('T12 - Roads'!$BA$7:$BA$19,'Labour &amp; Equip Hrs'!A71,'T12 - Roads'!$BB$7:$BB$19)+SUMIF('T13 - Water'!$BA$7:$BA$60,'Labour &amp; Equip Hrs'!A71,'T13 - Water'!$BB$7:$BB$60)</f>
        <v>0</v>
      </c>
      <c r="Z71" t="str">
        <f t="shared" si="27"/>
        <v>Walk-behind vibrating (30 in)</v>
      </c>
      <c r="AA71" s="42"/>
      <c r="AB71" s="475">
        <f t="shared" si="28"/>
        <v>0</v>
      </c>
      <c r="AC71" s="475">
        <f t="shared" si="28"/>
        <v>0</v>
      </c>
      <c r="AD71" s="475">
        <f t="shared" si="28"/>
        <v>0</v>
      </c>
    </row>
    <row r="72" spans="1:30">
      <c r="A72" t="str">
        <f>'T2 - Unit Rates'!C13</f>
        <v>CAT D6D</v>
      </c>
      <c r="C72" s="475">
        <f>SUMIF('T6 - Pits'!$AI$7:$AI$44,'Labour &amp; Equip Hrs'!A72,'T6 - Pits'!$AJ$7:$AJ$44)+SUMIF('T7 - WSF'!$AI$7:$AI$69,'Labour &amp; Equip Hrs'!A72,'T7 - WSF'!$AJ$7:$AJ$69)+SUMIF('T8 - Facilities'!$AI$7:$AI$115,'Labour &amp; Equip Hrs'!A72,'T8 - Facilities'!$AJ$7:$AJ$115)+SUMIF('T9 - Ponds'!$AI$7:$AI$54,'Labour &amp; Equip Hrs'!A72,'T9 - Ponds'!$AJ$7:$AJ$54)+SUMIF('T10 - Infrastructure'!$AI$7:$AI$45,'Labour &amp; Equip Hrs'!A72,'T10 - Infrastructure'!$AJ$7:$AJ$45)+SUMIF('T11 - Wastes'!$AI$6:$AI$22,'Labour &amp; Equip Hrs'!A72,'T11 - Wastes'!$AJ$6:$AJ$22)+SUMIF('T12 - Roads'!$AI$7:$AI$19,'Labour &amp; Equip Hrs'!A72,'T12 - Roads'!$AJ$7:$AJ$19)+SUMIF('T13 - Water'!$AI$7:$AI$60,'Labour &amp; Equip Hrs'!A72,'T13 - Water'!$AJ$7:$AJ$60)</f>
        <v>224.49755349608733</v>
      </c>
      <c r="D72" s="475">
        <f>SUMIF('T6 - Pits'!$AR$7:$AR$44,A72,'T6 - Pits'!$AS$7:$AS$44)+SUMIF('T7 - WSF'!$AR$7:$AR$69,A72,'T7 - WSF'!$AS$7:$AS$69)+SUMIF('T8 - Facilities'!$AR$7:$AR$115,A72,'T8 - Facilities'!$AS$7:$AS$115)+SUMIF('T9 - Ponds'!$AR$7:$AR$54,A72,'T9 - Ponds'!$AS$7:$AS$54)+SUMIF('T10 - Infrastructure'!$AR$7:$AR$45,A72,'T10 - Infrastructure'!$AS$7:$AS$45)+SUMIF('T11 - Wastes'!$AR$6:$AR$22,A72,'T11 - Wastes'!$AS$6:$AS$22)+SUMIF('T12 - Roads'!$AR$7:$AR$19,A72,'T12 - Roads'!$AS$7:$AS$19)+SUMIF('T13 - Water'!$AR$7:$AR$60,A72,'T13 - Water'!$AS$7:$AS$60)</f>
        <v>3271.8318279611071</v>
      </c>
      <c r="E72" s="475">
        <f>SUMIF('T6 - Pits'!$BA$7:$BA$44,'Labour &amp; Equip Hrs'!A72,'T6 - Pits'!$BB$7:$BB$44)+SUMIF('T7 - WSF'!$BA$7:$BA$69,'Labour &amp; Equip Hrs'!A72,'T7 - WSF'!$BB$7:$BB$69)+SUMIF('T8 - Facilities'!$BA$7:$BA$115,'Labour &amp; Equip Hrs'!A72,'T8 - Facilities'!$BB$7:$BB$115)+SUMIF('T9 - Ponds'!$BA$7:$BA$54,'Labour &amp; Equip Hrs'!A72,'T9 - Ponds'!$BB$7:$BB$54)+SUMIF('T10 - Infrastructure'!$BA$7:$BA$45,'Labour &amp; Equip Hrs'!A72,'T10 - Infrastructure'!$BB$7:$BB$45)+SUMIF('T11 - Wastes'!$BA$6:$BA$22,'Labour &amp; Equip Hrs'!A72,'T11 - Wastes'!$BB$6:$BB$22)+SUMIF('T12 - Roads'!$BA$7:$BA$19,'Labour &amp; Equip Hrs'!A72,'T12 - Roads'!$BB$7:$BB$19)+SUMIF('T13 - Water'!$BA$7:$BA$60,'Labour &amp; Equip Hrs'!A72,'T13 - Water'!$BB$7:$BB$60)</f>
        <v>439.16503660240517</v>
      </c>
      <c r="Z72" t="str">
        <f t="shared" si="27"/>
        <v>CAT D6D</v>
      </c>
      <c r="AA72" s="42"/>
      <c r="AB72" s="475">
        <f t="shared" si="28"/>
        <v>224.49755349608733</v>
      </c>
      <c r="AC72" s="475">
        <f t="shared" si="28"/>
        <v>3271.8318279611071</v>
      </c>
      <c r="AD72" s="475">
        <f t="shared" si="28"/>
        <v>439.16503660240517</v>
      </c>
    </row>
    <row r="73" spans="1:30">
      <c r="A73" t="str">
        <f>'T2 - Unit Rates'!C14</f>
        <v>CAT D7</v>
      </c>
      <c r="C73" s="475">
        <f>SUMIF('T6 - Pits'!$AI$7:$AI$44,'Labour &amp; Equip Hrs'!A73,'T6 - Pits'!$AJ$7:$AJ$44)+SUMIF('T7 - WSF'!$AI$7:$AI$69,'Labour &amp; Equip Hrs'!A73,'T7 - WSF'!$AJ$7:$AJ$69)+SUMIF('T8 - Facilities'!$AI$7:$AI$115,'Labour &amp; Equip Hrs'!A73,'T8 - Facilities'!$AJ$7:$AJ$115)+SUMIF('T9 - Ponds'!$AI$7:$AI$54,'Labour &amp; Equip Hrs'!A73,'T9 - Ponds'!$AJ$7:$AJ$54)+SUMIF('T10 - Infrastructure'!$AI$7:$AI$45,'Labour &amp; Equip Hrs'!A73,'T10 - Infrastructure'!$AJ$7:$AJ$45)+SUMIF('T11 - Wastes'!$AI$6:$AI$22,'Labour &amp; Equip Hrs'!A73,'T11 - Wastes'!$AJ$6:$AJ$22)+SUMIF('T12 - Roads'!$AI$7:$AI$19,'Labour &amp; Equip Hrs'!A73,'T12 - Roads'!$AJ$7:$AJ$19)+SUMIF('T13 - Water'!$AI$7:$AI$60,'Labour &amp; Equip Hrs'!A73,'T13 - Water'!$AJ$7:$AJ$60)</f>
        <v>0</v>
      </c>
      <c r="D73" s="475">
        <f>SUMIF('T6 - Pits'!$AR$7:$AR$44,A73,'T6 - Pits'!$AS$7:$AS$44)+SUMIF('T7 - WSF'!$AR$7:$AR$69,A73,'T7 - WSF'!$AS$7:$AS$69)+SUMIF('T8 - Facilities'!$AR$7:$AR$115,A73,'T8 - Facilities'!$AS$7:$AS$115)+SUMIF('T9 - Ponds'!$AR$7:$AR$54,A73,'T9 - Ponds'!$AS$7:$AS$54)+SUMIF('T10 - Infrastructure'!$AR$7:$AR$45,A73,'T10 - Infrastructure'!$AS$7:$AS$45)+SUMIF('T11 - Wastes'!$AR$6:$AR$22,A73,'T11 - Wastes'!$AS$6:$AS$22)+SUMIF('T12 - Roads'!$AR$7:$AR$19,A73,'T12 - Roads'!$AS$7:$AS$19)+SUMIF('T13 - Water'!$AR$7:$AR$60,A73,'T13 - Water'!$AS$7:$AS$60)</f>
        <v>0</v>
      </c>
      <c r="E73" s="475">
        <f>SUMIF('T6 - Pits'!$BA$7:$BA$44,'Labour &amp; Equip Hrs'!A73,'T6 - Pits'!$BB$7:$BB$44)+SUMIF('T7 - WSF'!$BA$7:$BA$69,'Labour &amp; Equip Hrs'!A73,'T7 - WSF'!$BB$7:$BB$69)+SUMIF('T8 - Facilities'!$BA$7:$BA$115,'Labour &amp; Equip Hrs'!A73,'T8 - Facilities'!$BB$7:$BB$115)+SUMIF('T9 - Ponds'!$BA$7:$BA$54,'Labour &amp; Equip Hrs'!A73,'T9 - Ponds'!$BB$7:$BB$54)+SUMIF('T10 - Infrastructure'!$BA$7:$BA$45,'Labour &amp; Equip Hrs'!A73,'T10 - Infrastructure'!$BB$7:$BB$45)+SUMIF('T11 - Wastes'!$BA$6:$BA$22,'Labour &amp; Equip Hrs'!A73,'T11 - Wastes'!$BB$6:$BB$22)+SUMIF('T12 - Roads'!$BA$7:$BA$19,'Labour &amp; Equip Hrs'!A73,'T12 - Roads'!$BB$7:$BB$19)+SUMIF('T13 - Water'!$BA$7:$BA$60,'Labour &amp; Equip Hrs'!A73,'T13 - Water'!$BB$7:$BB$60)</f>
        <v>0</v>
      </c>
      <c r="Z73" t="str">
        <f t="shared" si="27"/>
        <v>CAT D7</v>
      </c>
      <c r="AA73" s="42"/>
      <c r="AB73" s="475">
        <f t="shared" si="28"/>
        <v>0</v>
      </c>
      <c r="AC73" s="475">
        <f t="shared" si="28"/>
        <v>0</v>
      </c>
      <c r="AD73" s="475">
        <f t="shared" si="28"/>
        <v>0</v>
      </c>
    </row>
    <row r="74" spans="1:30">
      <c r="A74" t="str">
        <f>'T2 - Unit Rates'!C15</f>
        <v>CAT D8R</v>
      </c>
      <c r="C74" s="475">
        <f>SUMIF('T6 - Pits'!$AI$7:$AI$44,'Labour &amp; Equip Hrs'!A74,'T6 - Pits'!$AJ$7:$AJ$44)+SUMIF('T7 - WSF'!$AI$7:$AI$69,'Labour &amp; Equip Hrs'!A74,'T7 - WSF'!$AJ$7:$AJ$69)+SUMIF('T8 - Facilities'!$AI$7:$AI$115,'Labour &amp; Equip Hrs'!A74,'T8 - Facilities'!$AJ$7:$AJ$115)+SUMIF('T9 - Ponds'!$AI$7:$AI$54,'Labour &amp; Equip Hrs'!A74,'T9 - Ponds'!$AJ$7:$AJ$54)+SUMIF('T10 - Infrastructure'!$AI$7:$AI$45,'Labour &amp; Equip Hrs'!A74,'T10 - Infrastructure'!$AJ$7:$AJ$45)+SUMIF('T11 - Wastes'!$AI$6:$AI$22,'Labour &amp; Equip Hrs'!A74,'T11 - Wastes'!$AJ$6:$AJ$22)+SUMIF('T12 - Roads'!$AI$7:$AI$19,'Labour &amp; Equip Hrs'!A74,'T12 - Roads'!$AJ$7:$AJ$19)+SUMIF('T13 - Water'!$AI$7:$AI$60,'Labour &amp; Equip Hrs'!A74,'T13 - Water'!$AJ$7:$AJ$60)</f>
        <v>0</v>
      </c>
      <c r="D74" s="475">
        <f>SUMIF('T6 - Pits'!$AR$7:$AR$44,A74,'T6 - Pits'!$AS$7:$AS$44)+SUMIF('T7 - WSF'!$AR$7:$AR$69,A74,'T7 - WSF'!$AS$7:$AS$69)+SUMIF('T8 - Facilities'!$AR$7:$AR$115,A74,'T8 - Facilities'!$AS$7:$AS$115)+SUMIF('T9 - Ponds'!$AR$7:$AR$54,A74,'T9 - Ponds'!$AS$7:$AS$54)+SUMIF('T10 - Infrastructure'!$AR$7:$AR$45,A74,'T10 - Infrastructure'!$AS$7:$AS$45)+SUMIF('T11 - Wastes'!$AR$6:$AR$22,A74,'T11 - Wastes'!$AS$6:$AS$22)+SUMIF('T12 - Roads'!$AR$7:$AR$19,A74,'T12 - Roads'!$AS$7:$AS$19)+SUMIF('T13 - Water'!$AR$7:$AR$60,A74,'T13 - Water'!$AS$7:$AS$60)</f>
        <v>0</v>
      </c>
      <c r="E74" s="475">
        <f>SUMIF('T6 - Pits'!$BA$7:$BA$44,'Labour &amp; Equip Hrs'!A74,'T6 - Pits'!$BB$7:$BB$44)+SUMIF('T7 - WSF'!$BA$7:$BA$69,'Labour &amp; Equip Hrs'!A74,'T7 - WSF'!$BB$7:$BB$69)+SUMIF('T8 - Facilities'!$BA$7:$BA$115,'Labour &amp; Equip Hrs'!A74,'T8 - Facilities'!$BB$7:$BB$115)+SUMIF('T9 - Ponds'!$BA$7:$BA$54,'Labour &amp; Equip Hrs'!A74,'T9 - Ponds'!$BB$7:$BB$54)+SUMIF('T10 - Infrastructure'!$BA$7:$BA$45,'Labour &amp; Equip Hrs'!A74,'T10 - Infrastructure'!$BB$7:$BB$45)+SUMIF('T11 - Wastes'!$BA$6:$BA$22,'Labour &amp; Equip Hrs'!A74,'T11 - Wastes'!$BB$6:$BB$22)+SUMIF('T12 - Roads'!$BA$7:$BA$19,'Labour &amp; Equip Hrs'!A74,'T12 - Roads'!$BB$7:$BB$19)+SUMIF('T13 - Water'!$BA$7:$BA$60,'Labour &amp; Equip Hrs'!A74,'T13 - Water'!$BB$7:$BB$60)</f>
        <v>0</v>
      </c>
      <c r="Z74" t="str">
        <f t="shared" si="27"/>
        <v>CAT D8R</v>
      </c>
      <c r="AA74" s="42"/>
      <c r="AB74" s="475">
        <f t="shared" si="28"/>
        <v>0</v>
      </c>
      <c r="AC74" s="475">
        <f t="shared" si="28"/>
        <v>0</v>
      </c>
      <c r="AD74" s="475">
        <f t="shared" si="28"/>
        <v>0</v>
      </c>
    </row>
    <row r="75" spans="1:30">
      <c r="A75" t="str">
        <f>'T2 - Unit Rates'!C16</f>
        <v>CAT D9N</v>
      </c>
      <c r="C75" s="475">
        <f>SUMIF('T6 - Pits'!$AI$7:$AI$44,'Labour &amp; Equip Hrs'!A75,'T6 - Pits'!$AJ$7:$AJ$44)+SUMIF('T7 - WSF'!$AI$7:$AI$69,'Labour &amp; Equip Hrs'!A75,'T7 - WSF'!$AJ$7:$AJ$69)+SUMIF('T8 - Facilities'!$AI$7:$AI$115,'Labour &amp; Equip Hrs'!A75,'T8 - Facilities'!$AJ$7:$AJ$115)+SUMIF('T9 - Ponds'!$AI$7:$AI$54,'Labour &amp; Equip Hrs'!A75,'T9 - Ponds'!$AJ$7:$AJ$54)+SUMIF('T10 - Infrastructure'!$AI$7:$AI$45,'Labour &amp; Equip Hrs'!A75,'T10 - Infrastructure'!$AJ$7:$AJ$45)+SUMIF('T11 - Wastes'!$AI$6:$AI$22,'Labour &amp; Equip Hrs'!A75,'T11 - Wastes'!$AJ$6:$AJ$22)+SUMIF('T12 - Roads'!$AI$7:$AI$19,'Labour &amp; Equip Hrs'!A75,'T12 - Roads'!$AJ$7:$AJ$19)+SUMIF('T13 - Water'!$AI$7:$AI$60,'Labour &amp; Equip Hrs'!A75,'T13 - Water'!$AJ$7:$AJ$60)</f>
        <v>240.91038635616948</v>
      </c>
      <c r="D75" s="475">
        <f>SUMIF('T6 - Pits'!$AR$7:$AR$44,A75,'T6 - Pits'!$AS$7:$AS$44)+SUMIF('T7 - WSF'!$AR$7:$AR$69,A75,'T7 - WSF'!$AS$7:$AS$69)+SUMIF('T8 - Facilities'!$AR$7:$AR$115,A75,'T8 - Facilities'!$AS$7:$AS$115)+SUMIF('T9 - Ponds'!$AR$7:$AR$54,A75,'T9 - Ponds'!$AS$7:$AS$54)+SUMIF('T10 - Infrastructure'!$AR$7:$AR$45,A75,'T10 - Infrastructure'!$AS$7:$AS$45)+SUMIF('T11 - Wastes'!$AR$6:$AR$22,A75,'T11 - Wastes'!$AS$6:$AS$22)+SUMIF('T12 - Roads'!$AR$7:$AR$19,A75,'T12 - Roads'!$AS$7:$AS$19)+SUMIF('T13 - Water'!$AR$7:$AR$60,A75,'T13 - Water'!$AS$7:$AS$60)</f>
        <v>895.19984611550876</v>
      </c>
      <c r="E75" s="475">
        <f>SUMIF('T6 - Pits'!$BA$7:$BA$44,'Labour &amp; Equip Hrs'!A75,'T6 - Pits'!$BB$7:$BB$44)+SUMIF('T7 - WSF'!$BA$7:$BA$69,'Labour &amp; Equip Hrs'!A75,'T7 - WSF'!$BB$7:$BB$69)+SUMIF('T8 - Facilities'!$BA$7:$BA$115,'Labour &amp; Equip Hrs'!A75,'T8 - Facilities'!$BB$7:$BB$115)+SUMIF('T9 - Ponds'!$BA$7:$BA$54,'Labour &amp; Equip Hrs'!A75,'T9 - Ponds'!$BB$7:$BB$54)+SUMIF('T10 - Infrastructure'!$BA$7:$BA$45,'Labour &amp; Equip Hrs'!A75,'T10 - Infrastructure'!$BB$7:$BB$45)+SUMIF('T11 - Wastes'!$BA$6:$BA$22,'Labour &amp; Equip Hrs'!A75,'T11 - Wastes'!$BB$6:$BB$22)+SUMIF('T12 - Roads'!$BA$7:$BA$19,'Labour &amp; Equip Hrs'!A75,'T12 - Roads'!$BB$7:$BB$19)+SUMIF('T13 - Water'!$BA$7:$BA$60,'Labour &amp; Equip Hrs'!A75,'T13 - Water'!$BB$7:$BB$60)</f>
        <v>1345.5630947217294</v>
      </c>
      <c r="Z75" t="str">
        <f t="shared" si="27"/>
        <v>CAT D9N</v>
      </c>
      <c r="AA75" s="42"/>
      <c r="AB75" s="475">
        <f>C75+S46</f>
        <v>371.09821132311095</v>
      </c>
      <c r="AC75" s="475">
        <f>D75+AF46</f>
        <v>4211.6807473353665</v>
      </c>
      <c r="AD75" s="475">
        <f>E75+AR46</f>
        <v>6212.7122775335647</v>
      </c>
    </row>
    <row r="76" spans="1:30">
      <c r="A76" t="str">
        <f>'T2 - Unit Rates'!C17</f>
        <v>CAT D10N</v>
      </c>
      <c r="C76" s="475">
        <f>SUMIF('T6 - Pits'!$AI$7:$AI$44,'Labour &amp; Equip Hrs'!A76,'T6 - Pits'!$AJ$7:$AJ$44)+SUMIF('T7 - WSF'!$AI$7:$AI$69,'Labour &amp; Equip Hrs'!A76,'T7 - WSF'!$AJ$7:$AJ$69)+SUMIF('T8 - Facilities'!$AI$7:$AI$115,'Labour &amp; Equip Hrs'!A76,'T8 - Facilities'!$AJ$7:$AJ$115)+SUMIF('T9 - Ponds'!$AI$7:$AI$54,'Labour &amp; Equip Hrs'!A76,'T9 - Ponds'!$AJ$7:$AJ$54)+SUMIF('T10 - Infrastructure'!$AI$7:$AI$45,'Labour &amp; Equip Hrs'!A76,'T10 - Infrastructure'!$AJ$7:$AJ$45)+SUMIF('T11 - Wastes'!$AI$6:$AI$22,'Labour &amp; Equip Hrs'!A76,'T11 - Wastes'!$AJ$6:$AJ$22)+SUMIF('T12 - Roads'!$AI$7:$AI$19,'Labour &amp; Equip Hrs'!A76,'T12 - Roads'!$AJ$7:$AJ$19)+SUMIF('T13 - Water'!$AI$7:$AI$60,'Labour &amp; Equip Hrs'!A76,'T13 - Water'!$AJ$7:$AJ$60)</f>
        <v>0</v>
      </c>
      <c r="D76" s="475">
        <f>SUMIF('T6 - Pits'!$AR$7:$AR$44,A76,'T6 - Pits'!$AS$7:$AS$44)+SUMIF('T7 - WSF'!$AR$7:$AR$69,A76,'T7 - WSF'!$AS$7:$AS$69)+SUMIF('T8 - Facilities'!$AR$7:$AR$115,A76,'T8 - Facilities'!$AS$7:$AS$115)+SUMIF('T9 - Ponds'!$AR$7:$AR$54,A76,'T9 - Ponds'!$AS$7:$AS$54)+SUMIF('T10 - Infrastructure'!$AR$7:$AR$45,A76,'T10 - Infrastructure'!$AS$7:$AS$45)+SUMIF('T11 - Wastes'!$AR$6:$AR$22,A76,'T11 - Wastes'!$AS$6:$AS$22)+SUMIF('T12 - Roads'!$AR$7:$AR$19,A76,'T12 - Roads'!$AS$7:$AS$19)+SUMIF('T13 - Water'!$AR$7:$AR$60,A76,'T13 - Water'!$AS$7:$AS$60)</f>
        <v>0</v>
      </c>
      <c r="E76" s="475">
        <f>SUMIF('T6 - Pits'!$BA$7:$BA$44,'Labour &amp; Equip Hrs'!A76,'T6 - Pits'!$BB$7:$BB$44)+SUMIF('T7 - WSF'!$BA$7:$BA$69,'Labour &amp; Equip Hrs'!A76,'T7 - WSF'!$BB$7:$BB$69)+SUMIF('T8 - Facilities'!$BA$7:$BA$115,'Labour &amp; Equip Hrs'!A76,'T8 - Facilities'!$BB$7:$BB$115)+SUMIF('T9 - Ponds'!$BA$7:$BA$54,'Labour &amp; Equip Hrs'!A76,'T9 - Ponds'!$BB$7:$BB$54)+SUMIF('T10 - Infrastructure'!$BA$7:$BA$45,'Labour &amp; Equip Hrs'!A76,'T10 - Infrastructure'!$BB$7:$BB$45)+SUMIF('T11 - Wastes'!$BA$6:$BA$22,'Labour &amp; Equip Hrs'!A76,'T11 - Wastes'!$BB$6:$BB$22)+SUMIF('T12 - Roads'!$BA$7:$BA$19,'Labour &amp; Equip Hrs'!A76,'T12 - Roads'!$BB$7:$BB$19)+SUMIF('T13 - Water'!$BA$7:$BA$60,'Labour &amp; Equip Hrs'!A76,'T13 - Water'!$BB$7:$BB$60)</f>
        <v>0</v>
      </c>
      <c r="Z76" t="str">
        <f t="shared" si="27"/>
        <v>CAT D10N</v>
      </c>
      <c r="AA76" s="42"/>
      <c r="AB76" s="475">
        <f t="shared" si="28"/>
        <v>0</v>
      </c>
      <c r="AC76" s="475">
        <f t="shared" si="28"/>
        <v>0</v>
      </c>
      <c r="AD76" s="475">
        <f t="shared" si="28"/>
        <v>0</v>
      </c>
    </row>
    <row r="77" spans="1:30">
      <c r="A77" t="str">
        <f>'T2 - Unit Rates'!C19</f>
        <v>Air Rotary,  200 cfm compressor</v>
      </c>
      <c r="C77" s="475">
        <f>SUMIF('T6 - Pits'!$AI$7:$AI$44,'Labour &amp; Equip Hrs'!A77,'T6 - Pits'!$AJ$7:$AJ$44)+SUMIF('T7 - WSF'!$AI$7:$AI$69,'Labour &amp; Equip Hrs'!A77,'T7 - WSF'!$AJ$7:$AJ$69)+SUMIF('T8 - Facilities'!$AI$7:$AI$115,'Labour &amp; Equip Hrs'!A77,'T8 - Facilities'!$AJ$7:$AJ$115)+SUMIF('T9 - Ponds'!$AI$7:$AI$54,'Labour &amp; Equip Hrs'!A77,'T9 - Ponds'!$AJ$7:$AJ$54)+SUMIF('T10 - Infrastructure'!$AI$7:$AI$45,'Labour &amp; Equip Hrs'!A77,'T10 - Infrastructure'!$AJ$7:$AJ$45)+SUMIF('T11 - Wastes'!$AI$6:$AI$22,'Labour &amp; Equip Hrs'!A77,'T11 - Wastes'!$AJ$6:$AJ$22)+SUMIF('T12 - Roads'!$AI$7:$AI$19,'Labour &amp; Equip Hrs'!A77,'T12 - Roads'!$AJ$7:$AJ$19)+SUMIF('T13 - Water'!$AI$7:$AI$60,'Labour &amp; Equip Hrs'!A77,'T13 - Water'!$AJ$7:$AJ$60)</f>
        <v>0</v>
      </c>
      <c r="D77" s="475">
        <f>SUMIF('T6 - Pits'!$AR$7:$AR$44,A77,'T6 - Pits'!$AS$7:$AS$44)+SUMIF('T7 - WSF'!$AR$7:$AR$69,A77,'T7 - WSF'!$AS$7:$AS$69)+SUMIF('T8 - Facilities'!$AR$7:$AR$115,A77,'T8 - Facilities'!$AS$7:$AS$115)+SUMIF('T9 - Ponds'!$AR$7:$AR$54,A77,'T9 - Ponds'!$AS$7:$AS$54)+SUMIF('T10 - Infrastructure'!$AR$7:$AR$45,A77,'T10 - Infrastructure'!$AS$7:$AS$45)+SUMIF('T11 - Wastes'!$AR$6:$AR$22,A77,'T11 - Wastes'!$AS$6:$AS$22)+SUMIF('T12 - Roads'!$AR$7:$AR$19,A77,'T12 - Roads'!$AS$7:$AS$19)+SUMIF('T13 - Water'!$AR$7:$AR$60,A77,'T13 - Water'!$AS$7:$AS$60)</f>
        <v>0</v>
      </c>
      <c r="E77" s="475">
        <f>SUMIF('T6 - Pits'!$BA$7:$BA$44,'Labour &amp; Equip Hrs'!A77,'T6 - Pits'!$BB$7:$BB$44)+SUMIF('T7 - WSF'!$BA$7:$BA$69,'Labour &amp; Equip Hrs'!A77,'T7 - WSF'!$BB$7:$BB$69)+SUMIF('T8 - Facilities'!$BA$7:$BA$115,'Labour &amp; Equip Hrs'!A77,'T8 - Facilities'!$BB$7:$BB$115)+SUMIF('T9 - Ponds'!$BA$7:$BA$54,'Labour &amp; Equip Hrs'!A77,'T9 - Ponds'!$BB$7:$BB$54)+SUMIF('T10 - Infrastructure'!$BA$7:$BA$45,'Labour &amp; Equip Hrs'!A77,'T10 - Infrastructure'!$BB$7:$BB$45)+SUMIF('T11 - Wastes'!$BA$6:$BA$22,'Labour &amp; Equip Hrs'!A77,'T11 - Wastes'!$BB$6:$BB$22)+SUMIF('T12 - Roads'!$BA$7:$BA$19,'Labour &amp; Equip Hrs'!A77,'T12 - Roads'!$BB$7:$BB$19)+SUMIF('T13 - Water'!$BA$7:$BA$60,'Labour &amp; Equip Hrs'!A77,'T13 - Water'!$BB$7:$BB$60)</f>
        <v>0</v>
      </c>
      <c r="Z77" t="str">
        <f t="shared" si="27"/>
        <v>Air Rotary,  200 cfm compressor</v>
      </c>
      <c r="AA77" s="42"/>
      <c r="AB77" s="475">
        <f t="shared" si="28"/>
        <v>0</v>
      </c>
      <c r="AC77" s="475">
        <f t="shared" si="28"/>
        <v>0</v>
      </c>
      <c r="AD77" s="475">
        <f t="shared" si="28"/>
        <v>0</v>
      </c>
    </row>
    <row r="78" spans="1:30">
      <c r="A78" t="str">
        <f>'T2 - Unit Rates'!C20</f>
        <v>Air track production drill rig (900cfm)</v>
      </c>
      <c r="C78" s="475">
        <f>SUMIF('T6 - Pits'!$AI$7:$AI$44,'Labour &amp; Equip Hrs'!A78,'T6 - Pits'!$AJ$7:$AJ$44)+SUMIF('T7 - WSF'!$AI$7:$AI$69,'Labour &amp; Equip Hrs'!A78,'T7 - WSF'!$AJ$7:$AJ$69)+SUMIF('T8 - Facilities'!$AI$7:$AI$115,'Labour &amp; Equip Hrs'!A78,'T8 - Facilities'!$AJ$7:$AJ$115)+SUMIF('T9 - Ponds'!$AI$7:$AI$54,'Labour &amp; Equip Hrs'!A78,'T9 - Ponds'!$AJ$7:$AJ$54)+SUMIF('T10 - Infrastructure'!$AI$7:$AI$45,'Labour &amp; Equip Hrs'!A78,'T10 - Infrastructure'!$AJ$7:$AJ$45)+SUMIF('T11 - Wastes'!$AI$6:$AI$22,'Labour &amp; Equip Hrs'!A78,'T11 - Wastes'!$AJ$6:$AJ$22)+SUMIF('T12 - Roads'!$AI$7:$AI$19,'Labour &amp; Equip Hrs'!A78,'T12 - Roads'!$AJ$7:$AJ$19)+SUMIF('T13 - Water'!$AI$7:$AI$60,'Labour &amp; Equip Hrs'!A78,'T13 - Water'!$AJ$7:$AJ$60)</f>
        <v>0</v>
      </c>
      <c r="D78" s="475">
        <f>SUMIF('T6 - Pits'!$AR$7:$AR$44,A78,'T6 - Pits'!$AS$7:$AS$44)+SUMIF('T7 - WSF'!$AR$7:$AR$69,A78,'T7 - WSF'!$AS$7:$AS$69)+SUMIF('T8 - Facilities'!$AR$7:$AR$115,A78,'T8 - Facilities'!$AS$7:$AS$115)+SUMIF('T9 - Ponds'!$AR$7:$AR$54,A78,'T9 - Ponds'!$AS$7:$AS$54)+SUMIF('T10 - Infrastructure'!$AR$7:$AR$45,A78,'T10 - Infrastructure'!$AS$7:$AS$45)+SUMIF('T11 - Wastes'!$AR$6:$AR$22,A78,'T11 - Wastes'!$AS$6:$AS$22)+SUMIF('T12 - Roads'!$AR$7:$AR$19,A78,'T12 - Roads'!$AS$7:$AS$19)+SUMIF('T13 - Water'!$AR$7:$AR$60,A78,'T13 - Water'!$AS$7:$AS$60)</f>
        <v>0</v>
      </c>
      <c r="E78" s="475">
        <f>SUMIF('T6 - Pits'!$BA$7:$BA$44,'Labour &amp; Equip Hrs'!A78,'T6 - Pits'!$BB$7:$BB$44)+SUMIF('T7 - WSF'!$BA$7:$BA$69,'Labour &amp; Equip Hrs'!A78,'T7 - WSF'!$BB$7:$BB$69)+SUMIF('T8 - Facilities'!$BA$7:$BA$115,'Labour &amp; Equip Hrs'!A78,'T8 - Facilities'!$BB$7:$BB$115)+SUMIF('T9 - Ponds'!$BA$7:$BA$54,'Labour &amp; Equip Hrs'!A78,'T9 - Ponds'!$BB$7:$BB$54)+SUMIF('T10 - Infrastructure'!$BA$7:$BA$45,'Labour &amp; Equip Hrs'!A78,'T10 - Infrastructure'!$BB$7:$BB$45)+SUMIF('T11 - Wastes'!$BA$6:$BA$22,'Labour &amp; Equip Hrs'!A78,'T11 - Wastes'!$BB$6:$BB$22)+SUMIF('T12 - Roads'!$BA$7:$BA$19,'Labour &amp; Equip Hrs'!A78,'T12 - Roads'!$BB$7:$BB$19)+SUMIF('T13 - Water'!$BA$7:$BA$60,'Labour &amp; Equip Hrs'!A78,'T13 - Water'!$BB$7:$BB$60)</f>
        <v>0</v>
      </c>
      <c r="Z78" t="str">
        <f t="shared" si="27"/>
        <v>Air track production drill rig (900cfm)</v>
      </c>
      <c r="AA78" s="42"/>
      <c r="AB78" s="475">
        <f t="shared" si="28"/>
        <v>0</v>
      </c>
      <c r="AC78" s="475">
        <f t="shared" si="28"/>
        <v>0</v>
      </c>
      <c r="AD78" s="475">
        <f t="shared" si="28"/>
        <v>0</v>
      </c>
    </row>
    <row r="79" spans="1:30">
      <c r="A79" t="str">
        <f>'T2 - Unit Rates'!C22</f>
        <v>CAT 325 (30 ton)</v>
      </c>
      <c r="C79" s="475">
        <f>SUMIF('T6 - Pits'!$AI$7:$AI$44,'Labour &amp; Equip Hrs'!A79,'T6 - Pits'!$AJ$7:$AJ$44)+SUMIF('T7 - WSF'!$AI$7:$AI$69,'Labour &amp; Equip Hrs'!A79,'T7 - WSF'!$AJ$7:$AJ$69)+SUMIF('T8 - Facilities'!$AI$7:$AI$115,'Labour &amp; Equip Hrs'!A79,'T8 - Facilities'!$AJ$7:$AJ$115)+SUMIF('T9 - Ponds'!$AI$7:$AI$54,'Labour &amp; Equip Hrs'!A79,'T9 - Ponds'!$AJ$7:$AJ$54)+SUMIF('T10 - Infrastructure'!$AI$7:$AI$45,'Labour &amp; Equip Hrs'!A79,'T10 - Infrastructure'!$AJ$7:$AJ$45)+SUMIF('T11 - Wastes'!$AI$6:$AI$22,'Labour &amp; Equip Hrs'!A79,'T11 - Wastes'!$AJ$6:$AJ$22)+SUMIF('T12 - Roads'!$AI$7:$AI$19,'Labour &amp; Equip Hrs'!A79,'T12 - Roads'!$AJ$7:$AJ$19)+SUMIF('T13 - Water'!$AI$7:$AI$60,'Labour &amp; Equip Hrs'!A79,'T13 - Water'!$AJ$7:$AJ$60)</f>
        <v>0</v>
      </c>
      <c r="D79" s="475">
        <f>SUMIF('T6 - Pits'!$AR$7:$AR$44,A79,'T6 - Pits'!$AS$7:$AS$44)+SUMIF('T7 - WSF'!$AR$7:$AR$69,A79,'T7 - WSF'!$AS$7:$AS$69)+SUMIF('T8 - Facilities'!$AR$7:$AR$115,A79,'T8 - Facilities'!$AS$7:$AS$115)+SUMIF('T9 - Ponds'!$AR$7:$AR$54,A79,'T9 - Ponds'!$AS$7:$AS$54)+SUMIF('T10 - Infrastructure'!$AR$7:$AR$45,A79,'T10 - Infrastructure'!$AS$7:$AS$45)+SUMIF('T11 - Wastes'!$AR$6:$AR$22,A79,'T11 - Wastes'!$AS$6:$AS$22)+SUMIF('T12 - Roads'!$AR$7:$AR$19,A79,'T12 - Roads'!$AS$7:$AS$19)+SUMIF('T13 - Water'!$AR$7:$AR$60,A79,'T13 - Water'!$AS$7:$AS$60)</f>
        <v>0</v>
      </c>
      <c r="E79" s="475">
        <f>SUMIF('T6 - Pits'!$BA$7:$BA$44,'Labour &amp; Equip Hrs'!A79,'T6 - Pits'!$BB$7:$BB$44)+SUMIF('T7 - WSF'!$BA$7:$BA$69,'Labour &amp; Equip Hrs'!A79,'T7 - WSF'!$BB$7:$BB$69)+SUMIF('T8 - Facilities'!$BA$7:$BA$115,'Labour &amp; Equip Hrs'!A79,'T8 - Facilities'!$BB$7:$BB$115)+SUMIF('T9 - Ponds'!$BA$7:$BA$54,'Labour &amp; Equip Hrs'!A79,'T9 - Ponds'!$BB$7:$BB$54)+SUMIF('T10 - Infrastructure'!$BA$7:$BA$45,'Labour &amp; Equip Hrs'!A79,'T10 - Infrastructure'!$BB$7:$BB$45)+SUMIF('T11 - Wastes'!$BA$6:$BA$22,'Labour &amp; Equip Hrs'!A79,'T11 - Wastes'!$BB$6:$BB$22)+SUMIF('T12 - Roads'!$BA$7:$BA$19,'Labour &amp; Equip Hrs'!A79,'T12 - Roads'!$BB$7:$BB$19)+SUMIF('T13 - Water'!$BA$7:$BA$60,'Labour &amp; Equip Hrs'!A79,'T13 - Water'!$BB$7:$BB$60)</f>
        <v>0</v>
      </c>
      <c r="Z79" t="str">
        <f t="shared" si="27"/>
        <v>CAT 325 (30 ton)</v>
      </c>
      <c r="AA79" s="42"/>
      <c r="AB79" s="475">
        <f t="shared" si="28"/>
        <v>0</v>
      </c>
      <c r="AC79" s="475">
        <f t="shared" si="28"/>
        <v>0</v>
      </c>
      <c r="AD79" s="475">
        <f t="shared" si="28"/>
        <v>0</v>
      </c>
    </row>
    <row r="80" spans="1:30">
      <c r="A80" t="str">
        <f>'T2 - Unit Rates'!C23</f>
        <v>CAT 336 (40 ton)</v>
      </c>
      <c r="C80" s="475">
        <f>SUMIF('T6 - Pits'!$AI$7:$AI$44,'Labour &amp; Equip Hrs'!A80,'T6 - Pits'!$AJ$7:$AJ$44)+SUMIF('T7 - WSF'!$AI$7:$AI$69,'Labour &amp; Equip Hrs'!A80,'T7 - WSF'!$AJ$7:$AJ$69)+SUMIF('T8 - Facilities'!$AI$7:$AI$115,'Labour &amp; Equip Hrs'!A80,'T8 - Facilities'!$AJ$7:$AJ$115)+SUMIF('T9 - Ponds'!$AI$7:$AI$54,'Labour &amp; Equip Hrs'!A80,'T9 - Ponds'!$AJ$7:$AJ$54)+SUMIF('T10 - Infrastructure'!$AI$7:$AI$45,'Labour &amp; Equip Hrs'!A80,'T10 - Infrastructure'!$AJ$7:$AJ$45)+SUMIF('T11 - Wastes'!$AI$6:$AI$22,'Labour &amp; Equip Hrs'!A80,'T11 - Wastes'!$AJ$6:$AJ$22)+SUMIF('T12 - Roads'!$AI$7:$AI$19,'Labour &amp; Equip Hrs'!A80,'T12 - Roads'!$AJ$7:$AJ$19)+SUMIF('T13 - Water'!$AI$7:$AI$60,'Labour &amp; Equip Hrs'!A80,'T13 - Water'!$AJ$7:$AJ$60)</f>
        <v>270.75599999999997</v>
      </c>
      <c r="D80" s="475">
        <f>SUMIF('T6 - Pits'!$AR$7:$AR$44,A80,'T6 - Pits'!$AS$7:$AS$44)+SUMIF('T7 - WSF'!$AR$7:$AR$69,A80,'T7 - WSF'!$AS$7:$AS$69)+SUMIF('T8 - Facilities'!$AR$7:$AR$115,A80,'T8 - Facilities'!$AS$7:$AS$115)+SUMIF('T9 - Ponds'!$AR$7:$AR$54,A80,'T9 - Ponds'!$AS$7:$AS$54)+SUMIF('T10 - Infrastructure'!$AR$7:$AR$45,A80,'T10 - Infrastructure'!$AS$7:$AS$45)+SUMIF('T11 - Wastes'!$AR$6:$AR$22,A80,'T11 - Wastes'!$AS$6:$AS$22)+SUMIF('T12 - Roads'!$AR$7:$AR$19,A80,'T12 - Roads'!$AS$7:$AS$19)+SUMIF('T13 - Water'!$AR$7:$AR$60,A80,'T13 - Water'!$AS$7:$AS$60)</f>
        <v>5875.1</v>
      </c>
      <c r="E80" s="475">
        <f>SUMIF('T6 - Pits'!$BA$7:$BA$44,'Labour &amp; Equip Hrs'!A80,'T6 - Pits'!$BB$7:$BB$44)+SUMIF('T7 - WSF'!$BA$7:$BA$69,'Labour &amp; Equip Hrs'!A80,'T7 - WSF'!$BB$7:$BB$69)+SUMIF('T8 - Facilities'!$BA$7:$BA$115,'Labour &amp; Equip Hrs'!A80,'T8 - Facilities'!$BB$7:$BB$115)+SUMIF('T9 - Ponds'!$BA$7:$BA$54,'Labour &amp; Equip Hrs'!A80,'T9 - Ponds'!$BB$7:$BB$54)+SUMIF('T10 - Infrastructure'!$BA$7:$BA$45,'Labour &amp; Equip Hrs'!A80,'T10 - Infrastructure'!$BB$7:$BB$45)+SUMIF('T11 - Wastes'!$BA$6:$BA$22,'Labour &amp; Equip Hrs'!A80,'T11 - Wastes'!$BB$6:$BB$22)+SUMIF('T12 - Roads'!$BA$7:$BA$19,'Labour &amp; Equip Hrs'!A80,'T12 - Roads'!$BB$7:$BB$19)+SUMIF('T13 - Water'!$BA$7:$BA$60,'Labour &amp; Equip Hrs'!A80,'T13 - Water'!$BB$7:$BB$60)</f>
        <v>5901.9840000000004</v>
      </c>
      <c r="Z80" t="str">
        <f t="shared" si="27"/>
        <v>CAT 336 (40 ton)</v>
      </c>
      <c r="AA80" s="42"/>
      <c r="AB80" s="475">
        <f>C80+P46</f>
        <v>270.75599999999997</v>
      </c>
      <c r="AC80" s="475">
        <f>D80+AC46</f>
        <v>5875.1</v>
      </c>
      <c r="AD80" s="475">
        <f>E80+AO46</f>
        <v>5901.9840000000004</v>
      </c>
    </row>
    <row r="81" spans="1:30">
      <c r="A81" t="str">
        <f>'T2 - Unit Rates'!C24</f>
        <v>CAT 336 w hammer</v>
      </c>
      <c r="C81" s="475">
        <f>SUMIF('T6 - Pits'!$AI$7:$AI$44,'Labour &amp; Equip Hrs'!A81,'T6 - Pits'!$AJ$7:$AJ$44)+SUMIF('T7 - WSF'!$AI$7:$AI$69,'Labour &amp; Equip Hrs'!A81,'T7 - WSF'!$AJ$7:$AJ$69)+SUMIF('T8 - Facilities'!$AI$7:$AI$115,'Labour &amp; Equip Hrs'!A81,'T8 - Facilities'!$AJ$7:$AJ$115)+SUMIF('T9 - Ponds'!$AI$7:$AI$54,'Labour &amp; Equip Hrs'!A81,'T9 - Ponds'!$AJ$7:$AJ$54)+SUMIF('T10 - Infrastructure'!$AI$7:$AI$45,'Labour &amp; Equip Hrs'!A81,'T10 - Infrastructure'!$AJ$7:$AJ$45)+SUMIF('T11 - Wastes'!$AI$6:$AI$22,'Labour &amp; Equip Hrs'!A81,'T11 - Wastes'!$AJ$6:$AJ$22)+SUMIF('T12 - Roads'!$AI$7:$AI$19,'Labour &amp; Equip Hrs'!A81,'T12 - Roads'!$AJ$7:$AJ$19)+SUMIF('T13 - Water'!$AI$7:$AI$60,'Labour &amp; Equip Hrs'!A81,'T13 - Water'!$AJ$7:$AJ$60)</f>
        <v>0</v>
      </c>
      <c r="D81" s="475">
        <f>SUMIF('T6 - Pits'!$AR$7:$AR$44,A81,'T6 - Pits'!$AS$7:$AS$44)+SUMIF('T7 - WSF'!$AR$7:$AR$69,A81,'T7 - WSF'!$AS$7:$AS$69)+SUMIF('T8 - Facilities'!$AR$7:$AR$115,A81,'T8 - Facilities'!$AS$7:$AS$115)+SUMIF('T9 - Ponds'!$AR$7:$AR$54,A81,'T9 - Ponds'!$AS$7:$AS$54)+SUMIF('T10 - Infrastructure'!$AR$7:$AR$45,A81,'T10 - Infrastructure'!$AS$7:$AS$45)+SUMIF('T11 - Wastes'!$AR$6:$AR$22,A81,'T11 - Wastes'!$AS$6:$AS$22)+SUMIF('T12 - Roads'!$AR$7:$AR$19,A81,'T12 - Roads'!$AS$7:$AS$19)+SUMIF('T13 - Water'!$AR$7:$AR$60,A81,'T13 - Water'!$AS$7:$AS$60)</f>
        <v>340</v>
      </c>
      <c r="E81" s="475">
        <f>SUMIF('T6 - Pits'!$BA$7:$BA$44,'Labour &amp; Equip Hrs'!A81,'T6 - Pits'!$BB$7:$BB$44)+SUMIF('T7 - WSF'!$BA$7:$BA$69,'Labour &amp; Equip Hrs'!A81,'T7 - WSF'!$BB$7:$BB$69)+SUMIF('T8 - Facilities'!$BA$7:$BA$115,'Labour &amp; Equip Hrs'!A81,'T8 - Facilities'!$BB$7:$BB$115)+SUMIF('T9 - Ponds'!$BA$7:$BA$54,'Labour &amp; Equip Hrs'!A81,'T9 - Ponds'!$BB$7:$BB$54)+SUMIF('T10 - Infrastructure'!$BA$7:$BA$45,'Labour &amp; Equip Hrs'!A81,'T10 - Infrastructure'!$BB$7:$BB$45)+SUMIF('T11 - Wastes'!$BA$6:$BA$22,'Labour &amp; Equip Hrs'!A81,'T11 - Wastes'!$BB$6:$BB$22)+SUMIF('T12 - Roads'!$BA$7:$BA$19,'Labour &amp; Equip Hrs'!A81,'T12 - Roads'!$BB$7:$BB$19)+SUMIF('T13 - Water'!$BA$7:$BA$60,'Labour &amp; Equip Hrs'!A81,'T13 - Water'!$BB$7:$BB$60)</f>
        <v>340</v>
      </c>
      <c r="Z81" t="str">
        <f t="shared" si="27"/>
        <v>CAT 336 w hammer</v>
      </c>
      <c r="AA81" s="42"/>
      <c r="AB81" s="475">
        <f t="shared" si="28"/>
        <v>0</v>
      </c>
      <c r="AC81" s="475">
        <f t="shared" si="28"/>
        <v>340</v>
      </c>
      <c r="AD81" s="475">
        <f t="shared" si="28"/>
        <v>340</v>
      </c>
    </row>
    <row r="82" spans="1:30">
      <c r="A82" t="str">
        <f>'T2 - Unit Rates'!C25</f>
        <v>CAT 345 (45 ton)</v>
      </c>
      <c r="C82" s="475">
        <f>SUMIF('T6 - Pits'!$AI$7:$AI$44,'Labour &amp; Equip Hrs'!A82,'T6 - Pits'!$AJ$7:$AJ$44)+SUMIF('T7 - WSF'!$AI$7:$AI$69,'Labour &amp; Equip Hrs'!A82,'T7 - WSF'!$AJ$7:$AJ$69)+SUMIF('T8 - Facilities'!$AI$7:$AI$115,'Labour &amp; Equip Hrs'!A82,'T8 - Facilities'!$AJ$7:$AJ$115)+SUMIF('T9 - Ponds'!$AI$7:$AI$54,'Labour &amp; Equip Hrs'!A82,'T9 - Ponds'!$AJ$7:$AJ$54)+SUMIF('T10 - Infrastructure'!$AI$7:$AI$45,'Labour &amp; Equip Hrs'!A82,'T10 - Infrastructure'!$AJ$7:$AJ$45)+SUMIF('T11 - Wastes'!$AI$6:$AI$22,'Labour &amp; Equip Hrs'!A82,'T11 - Wastes'!$AJ$6:$AJ$22)+SUMIF('T12 - Roads'!$AI$7:$AI$19,'Labour &amp; Equip Hrs'!A82,'T12 - Roads'!$AJ$7:$AJ$19)+SUMIF('T13 - Water'!$AI$7:$AI$60,'Labour &amp; Equip Hrs'!A82,'T13 - Water'!$AJ$7:$AJ$60)</f>
        <v>0</v>
      </c>
      <c r="D82" s="475">
        <f>SUMIF('T6 - Pits'!$AR$7:$AR$44,A82,'T6 - Pits'!$AS$7:$AS$44)+SUMIF('T7 - WSF'!$AR$7:$AR$69,A82,'T7 - WSF'!$AS$7:$AS$69)+SUMIF('T8 - Facilities'!$AR$7:$AR$115,A82,'T8 - Facilities'!$AS$7:$AS$115)+SUMIF('T9 - Ponds'!$AR$7:$AR$54,A82,'T9 - Ponds'!$AS$7:$AS$54)+SUMIF('T10 - Infrastructure'!$AR$7:$AR$45,A82,'T10 - Infrastructure'!$AS$7:$AS$45)+SUMIF('T11 - Wastes'!$AR$6:$AR$22,A82,'T11 - Wastes'!$AS$6:$AS$22)+SUMIF('T12 - Roads'!$AR$7:$AR$19,A82,'T12 - Roads'!$AS$7:$AS$19)+SUMIF('T13 - Water'!$AR$7:$AR$60,A82,'T13 - Water'!$AS$7:$AS$60)</f>
        <v>62.541666666666664</v>
      </c>
      <c r="E82" s="475">
        <f>SUMIF('T6 - Pits'!$BA$7:$BA$44,'Labour &amp; Equip Hrs'!A82,'T6 - Pits'!$BB$7:$BB$44)+SUMIF('T7 - WSF'!$BA$7:$BA$69,'Labour &amp; Equip Hrs'!A82,'T7 - WSF'!$BB$7:$BB$69)+SUMIF('T8 - Facilities'!$BA$7:$BA$115,'Labour &amp; Equip Hrs'!A82,'T8 - Facilities'!$BB$7:$BB$115)+SUMIF('T9 - Ponds'!$BA$7:$BA$54,'Labour &amp; Equip Hrs'!A82,'T9 - Ponds'!$BB$7:$BB$54)+SUMIF('T10 - Infrastructure'!$BA$7:$BA$45,'Labour &amp; Equip Hrs'!A82,'T10 - Infrastructure'!$BB$7:$BB$45)+SUMIF('T11 - Wastes'!$BA$6:$BA$22,'Labour &amp; Equip Hrs'!A82,'T11 - Wastes'!$BB$6:$BB$22)+SUMIF('T12 - Roads'!$BA$7:$BA$19,'Labour &amp; Equip Hrs'!A82,'T12 - Roads'!$BB$7:$BB$19)+SUMIF('T13 - Water'!$BA$7:$BA$60,'Labour &amp; Equip Hrs'!A82,'T13 - Water'!$BB$7:$BB$60)</f>
        <v>72.833333333333329</v>
      </c>
      <c r="Z82" t="str">
        <f t="shared" si="27"/>
        <v>CAT 345 (45 ton)</v>
      </c>
      <c r="AA82" s="42"/>
      <c r="AB82" s="475">
        <f t="shared" si="28"/>
        <v>0</v>
      </c>
      <c r="AC82" s="475">
        <f t="shared" si="28"/>
        <v>62.541666666666664</v>
      </c>
      <c r="AD82" s="475">
        <f t="shared" si="28"/>
        <v>72.833333333333329</v>
      </c>
    </row>
    <row r="83" spans="1:30">
      <c r="A83" t="str">
        <f>'T2 - Unit Rates'!C27</f>
        <v>CAT 16G grader</v>
      </c>
      <c r="C83" s="475">
        <f>SUMIF('T6 - Pits'!$AI$7:$AI$44,'Labour &amp; Equip Hrs'!A83,'T6 - Pits'!$AJ$7:$AJ$44)+SUMIF('T7 - WSF'!$AI$7:$AI$69,'Labour &amp; Equip Hrs'!A83,'T7 - WSF'!$AJ$7:$AJ$69)+SUMIF('T8 - Facilities'!$AI$7:$AI$115,'Labour &amp; Equip Hrs'!A83,'T8 - Facilities'!$AJ$7:$AJ$115)+SUMIF('T9 - Ponds'!$AI$7:$AI$54,'Labour &amp; Equip Hrs'!A83,'T9 - Ponds'!$AJ$7:$AJ$54)+SUMIF('T10 - Infrastructure'!$AI$7:$AI$45,'Labour &amp; Equip Hrs'!A83,'T10 - Infrastructure'!$AJ$7:$AJ$45)+SUMIF('T11 - Wastes'!$AI$6:$AI$22,'Labour &amp; Equip Hrs'!A83,'T11 - Wastes'!$AJ$6:$AJ$22)+SUMIF('T12 - Roads'!$AI$7:$AI$19,'Labour &amp; Equip Hrs'!A83,'T12 - Roads'!$AJ$7:$AJ$19)+SUMIF('T13 - Water'!$AI$7:$AI$60,'Labour &amp; Equip Hrs'!A83,'T13 - Water'!$AJ$7:$AJ$60)</f>
        <v>0</v>
      </c>
      <c r="D83" s="475">
        <f>SUMIF('T6 - Pits'!$AR$7:$AR$44,A83,'T6 - Pits'!$AS$7:$AS$44)+SUMIF('T7 - WSF'!$AR$7:$AR$69,A83,'T7 - WSF'!$AS$7:$AS$69)+SUMIF('T8 - Facilities'!$AR$7:$AR$115,A83,'T8 - Facilities'!$AS$7:$AS$115)+SUMIF('T9 - Ponds'!$AR$7:$AR$54,A83,'T9 - Ponds'!$AS$7:$AS$54)+SUMIF('T10 - Infrastructure'!$AR$7:$AR$45,A83,'T10 - Infrastructure'!$AS$7:$AS$45)+SUMIF('T11 - Wastes'!$AR$6:$AR$22,A83,'T11 - Wastes'!$AS$6:$AS$22)+SUMIF('T12 - Roads'!$AR$7:$AR$19,A83,'T12 - Roads'!$AS$7:$AS$19)+SUMIF('T13 - Water'!$AR$7:$AR$60,A83,'T13 - Water'!$AS$7:$AS$60)</f>
        <v>0</v>
      </c>
      <c r="E83" s="475">
        <f>SUMIF('T6 - Pits'!$BA$7:$BA$44,'Labour &amp; Equip Hrs'!A83,'T6 - Pits'!$BB$7:$BB$44)+SUMIF('T7 - WSF'!$BA$7:$BA$69,'Labour &amp; Equip Hrs'!A83,'T7 - WSF'!$BB$7:$BB$69)+SUMIF('T8 - Facilities'!$BA$7:$BA$115,'Labour &amp; Equip Hrs'!A83,'T8 - Facilities'!$BB$7:$BB$115)+SUMIF('T9 - Ponds'!$BA$7:$BA$54,'Labour &amp; Equip Hrs'!A83,'T9 - Ponds'!$BB$7:$BB$54)+SUMIF('T10 - Infrastructure'!$BA$7:$BA$45,'Labour &amp; Equip Hrs'!A83,'T10 - Infrastructure'!$BB$7:$BB$45)+SUMIF('T11 - Wastes'!$BA$6:$BA$22,'Labour &amp; Equip Hrs'!A83,'T11 - Wastes'!$BB$6:$BB$22)+SUMIF('T12 - Roads'!$BA$7:$BA$19,'Labour &amp; Equip Hrs'!A83,'T12 - Roads'!$BB$7:$BB$19)+SUMIF('T13 - Water'!$BA$7:$BA$60,'Labour &amp; Equip Hrs'!A83,'T13 - Water'!$BB$7:$BB$60)</f>
        <v>0</v>
      </c>
      <c r="Z83" t="str">
        <f t="shared" si="27"/>
        <v>CAT 16G grader</v>
      </c>
      <c r="AA83" s="42"/>
      <c r="AB83" s="475">
        <f t="shared" si="28"/>
        <v>0</v>
      </c>
      <c r="AC83" s="475">
        <f t="shared" si="28"/>
        <v>0</v>
      </c>
      <c r="AD83" s="475">
        <f t="shared" si="28"/>
        <v>0</v>
      </c>
    </row>
    <row r="84" spans="1:30">
      <c r="A84" t="str">
        <f>'T2 - Unit Rates'!C28</f>
        <v>CAT 140H</v>
      </c>
      <c r="C84" s="475">
        <f>SUMIF('T6 - Pits'!$AI$7:$AI$44,'Labour &amp; Equip Hrs'!A84,'T6 - Pits'!$AJ$7:$AJ$44)+SUMIF('T7 - WSF'!$AI$7:$AI$69,'Labour &amp; Equip Hrs'!A84,'T7 - WSF'!$AJ$7:$AJ$69)+SUMIF('T8 - Facilities'!$AI$7:$AI$115,'Labour &amp; Equip Hrs'!A84,'T8 - Facilities'!$AJ$7:$AJ$115)+SUMIF('T9 - Ponds'!$AI$7:$AI$54,'Labour &amp; Equip Hrs'!A84,'T9 - Ponds'!$AJ$7:$AJ$54)+SUMIF('T10 - Infrastructure'!$AI$7:$AI$45,'Labour &amp; Equip Hrs'!A84,'T10 - Infrastructure'!$AJ$7:$AJ$45)+SUMIF('T11 - Wastes'!$AI$6:$AI$22,'Labour &amp; Equip Hrs'!A84,'T11 - Wastes'!$AJ$6:$AJ$22)+SUMIF('T12 - Roads'!$AI$7:$AI$19,'Labour &amp; Equip Hrs'!A84,'T12 - Roads'!$AJ$7:$AJ$19)+SUMIF('T13 - Water'!$AI$7:$AI$60,'Labour &amp; Equip Hrs'!A84,'T13 - Water'!$AJ$7:$AJ$60)</f>
        <v>7.7960000000000003</v>
      </c>
      <c r="D84" s="475">
        <f>SUMIF('T6 - Pits'!$AR$7:$AR$44,A84,'T6 - Pits'!$AS$7:$AS$44)+SUMIF('T7 - WSF'!$AR$7:$AR$69,A84,'T7 - WSF'!$AS$7:$AS$69)+SUMIF('T8 - Facilities'!$AR$7:$AR$115,A84,'T8 - Facilities'!$AS$7:$AS$115)+SUMIF('T9 - Ponds'!$AR$7:$AR$54,A84,'T9 - Ponds'!$AS$7:$AS$54)+SUMIF('T10 - Infrastructure'!$AR$7:$AR$45,A84,'T10 - Infrastructure'!$AS$7:$AS$45)+SUMIF('T11 - Wastes'!$AR$6:$AR$22,A84,'T11 - Wastes'!$AS$6:$AS$22)+SUMIF('T12 - Roads'!$AR$7:$AR$19,A84,'T12 - Roads'!$AS$7:$AS$19)+SUMIF('T13 - Water'!$AR$7:$AR$60,A84,'T13 - Water'!$AS$7:$AS$60)</f>
        <v>10.234999999999999</v>
      </c>
      <c r="E84" s="475">
        <f>SUMIF('T6 - Pits'!$BA$7:$BA$44,'Labour &amp; Equip Hrs'!A84,'T6 - Pits'!$BB$7:$BB$44)+SUMIF('T7 - WSF'!$BA$7:$BA$69,'Labour &amp; Equip Hrs'!A84,'T7 - WSF'!$BB$7:$BB$69)+SUMIF('T8 - Facilities'!$BA$7:$BA$115,'Labour &amp; Equip Hrs'!A84,'T8 - Facilities'!$BB$7:$BB$115)+SUMIF('T9 - Ponds'!$BA$7:$BA$54,'Labour &amp; Equip Hrs'!A84,'T9 - Ponds'!$BB$7:$BB$54)+SUMIF('T10 - Infrastructure'!$BA$7:$BA$45,'Labour &amp; Equip Hrs'!A84,'T10 - Infrastructure'!$BB$7:$BB$45)+SUMIF('T11 - Wastes'!$BA$6:$BA$22,'Labour &amp; Equip Hrs'!A84,'T11 - Wastes'!$BB$6:$BB$22)+SUMIF('T12 - Roads'!$BA$7:$BA$19,'Labour &amp; Equip Hrs'!A84,'T12 - Roads'!$BB$7:$BB$19)+SUMIF('T13 - Water'!$BA$7:$BA$60,'Labour &amp; Equip Hrs'!A84,'T13 - Water'!$BB$7:$BB$60)</f>
        <v>12.679</v>
      </c>
      <c r="Z84" t="str">
        <f t="shared" si="27"/>
        <v>CAT 140H</v>
      </c>
      <c r="AA84" s="42"/>
      <c r="AB84" s="475">
        <f t="shared" si="28"/>
        <v>7.7960000000000003</v>
      </c>
      <c r="AC84" s="475">
        <f t="shared" si="28"/>
        <v>10.234999999999999</v>
      </c>
      <c r="AD84" s="475">
        <f t="shared" si="28"/>
        <v>12.679</v>
      </c>
    </row>
    <row r="85" spans="1:30">
      <c r="A85" t="str">
        <f>'T2 - Unit Rates'!C30</f>
        <v>30 ton Articulated Haul Truck</v>
      </c>
      <c r="C85" s="475">
        <f>SUMIF('T6 - Pits'!$AI$7:$AI$44,'Labour &amp; Equip Hrs'!A85,'T6 - Pits'!$AJ$7:$AJ$44)+SUMIF('T7 - WSF'!$AI$7:$AI$69,'Labour &amp; Equip Hrs'!A85,'T7 - WSF'!$AJ$7:$AJ$69)+SUMIF('T8 - Facilities'!$AI$7:$AI$115,'Labour &amp; Equip Hrs'!A85,'T8 - Facilities'!$AJ$7:$AJ$115)+SUMIF('T9 - Ponds'!$AI$7:$AI$54,'Labour &amp; Equip Hrs'!A85,'T9 - Ponds'!$AJ$7:$AJ$54)+SUMIF('T10 - Infrastructure'!$AI$7:$AI$45,'Labour &amp; Equip Hrs'!A85,'T10 - Infrastructure'!$AJ$7:$AJ$45)+SUMIF('T11 - Wastes'!$AI$6:$AI$22,'Labour &amp; Equip Hrs'!A85,'T11 - Wastes'!$AJ$6:$AJ$22)+SUMIF('T12 - Roads'!$AI$7:$AI$19,'Labour &amp; Equip Hrs'!A85,'T12 - Roads'!$AJ$7:$AJ$19)+SUMIF('T13 - Water'!$AI$7:$AI$60,'Labour &amp; Equip Hrs'!A85,'T13 - Water'!$AJ$7:$AJ$60)</f>
        <v>0</v>
      </c>
      <c r="D85" s="475">
        <f>SUMIF('T6 - Pits'!$AR$7:$AR$44,A85,'T6 - Pits'!$AS$7:$AS$44)+SUMIF('T7 - WSF'!$AR$7:$AR$69,A85,'T7 - WSF'!$AS$7:$AS$69)+SUMIF('T8 - Facilities'!$AR$7:$AR$115,A85,'T8 - Facilities'!$AS$7:$AS$115)+SUMIF('T9 - Ponds'!$AR$7:$AR$54,A85,'T9 - Ponds'!$AS$7:$AS$54)+SUMIF('T10 - Infrastructure'!$AR$7:$AR$45,A85,'T10 - Infrastructure'!$AS$7:$AS$45)+SUMIF('T11 - Wastes'!$AR$6:$AR$22,A85,'T11 - Wastes'!$AS$6:$AS$22)+SUMIF('T12 - Roads'!$AR$7:$AR$19,A85,'T12 - Roads'!$AS$7:$AS$19)+SUMIF('T13 - Water'!$AR$7:$AR$60,A85,'T13 - Water'!$AS$7:$AS$60)</f>
        <v>0</v>
      </c>
      <c r="E85" s="475">
        <f>SUMIF('T6 - Pits'!$BA$7:$BA$44,'Labour &amp; Equip Hrs'!A85,'T6 - Pits'!$BB$7:$BB$44)+SUMIF('T7 - WSF'!$BA$7:$BA$69,'Labour &amp; Equip Hrs'!A85,'T7 - WSF'!$BB$7:$BB$69)+SUMIF('T8 - Facilities'!$BA$7:$BA$115,'Labour &amp; Equip Hrs'!A85,'T8 - Facilities'!$BB$7:$BB$115)+SUMIF('T9 - Ponds'!$BA$7:$BA$54,'Labour &amp; Equip Hrs'!A85,'T9 - Ponds'!$BB$7:$BB$54)+SUMIF('T10 - Infrastructure'!$BA$7:$BA$45,'Labour &amp; Equip Hrs'!A85,'T10 - Infrastructure'!$BB$7:$BB$45)+SUMIF('T11 - Wastes'!$BA$6:$BA$22,'Labour &amp; Equip Hrs'!A85,'T11 - Wastes'!$BB$6:$BB$22)+SUMIF('T12 - Roads'!$BA$7:$BA$19,'Labour &amp; Equip Hrs'!A85,'T12 - Roads'!$BB$7:$BB$19)+SUMIF('T13 - Water'!$BA$7:$BA$60,'Labour &amp; Equip Hrs'!A85,'T13 - Water'!$BB$7:$BB$60)</f>
        <v>0</v>
      </c>
      <c r="Z85" t="str">
        <f t="shared" si="27"/>
        <v>30 ton Articulated Haul Truck</v>
      </c>
      <c r="AA85" s="42"/>
      <c r="AB85" s="475">
        <f t="shared" si="28"/>
        <v>0</v>
      </c>
      <c r="AC85" s="475">
        <f t="shared" si="28"/>
        <v>0</v>
      </c>
      <c r="AD85" s="475">
        <f t="shared" si="28"/>
        <v>0</v>
      </c>
    </row>
    <row r="86" spans="1:30">
      <c r="A86" t="str">
        <f>'T2 - Unit Rates'!C31</f>
        <v>35 ton Articulated Haul Truck</v>
      </c>
      <c r="C86" s="475">
        <f>SUMIF('T6 - Pits'!$AI$7:$AI$44,'Labour &amp; Equip Hrs'!A86,'T6 - Pits'!$AJ$7:$AJ$44)+SUMIF('T7 - WSF'!$AI$7:$AI$69,'Labour &amp; Equip Hrs'!A86,'T7 - WSF'!$AJ$7:$AJ$69)+SUMIF('T8 - Facilities'!$AI$7:$AI$115,'Labour &amp; Equip Hrs'!A86,'T8 - Facilities'!$AJ$7:$AJ$115)+SUMIF('T9 - Ponds'!$AI$7:$AI$54,'Labour &amp; Equip Hrs'!A86,'T9 - Ponds'!$AJ$7:$AJ$54)+SUMIF('T10 - Infrastructure'!$AI$7:$AI$45,'Labour &amp; Equip Hrs'!A86,'T10 - Infrastructure'!$AJ$7:$AJ$45)+SUMIF('T11 - Wastes'!$AI$6:$AI$22,'Labour &amp; Equip Hrs'!A86,'T11 - Wastes'!$AJ$6:$AJ$22)+SUMIF('T12 - Roads'!$AI$7:$AI$19,'Labour &amp; Equip Hrs'!A86,'T12 - Roads'!$AJ$7:$AJ$19)+SUMIF('T13 - Water'!$AI$7:$AI$60,'Labour &amp; Equip Hrs'!A86,'T13 - Water'!$AJ$7:$AJ$60)</f>
        <v>0</v>
      </c>
      <c r="D86" s="475">
        <f>SUMIF('T6 - Pits'!$AR$7:$AR$44,A86,'T6 - Pits'!$AS$7:$AS$44)+SUMIF('T7 - WSF'!$AR$7:$AR$69,A86,'T7 - WSF'!$AS$7:$AS$69)+SUMIF('T8 - Facilities'!$AR$7:$AR$115,A86,'T8 - Facilities'!$AS$7:$AS$115)+SUMIF('T9 - Ponds'!$AR$7:$AR$54,A86,'T9 - Ponds'!$AS$7:$AS$54)+SUMIF('T10 - Infrastructure'!$AR$7:$AR$45,A86,'T10 - Infrastructure'!$AS$7:$AS$45)+SUMIF('T11 - Wastes'!$AR$6:$AR$22,A86,'T11 - Wastes'!$AS$6:$AS$22)+SUMIF('T12 - Roads'!$AR$7:$AR$19,A86,'T12 - Roads'!$AS$7:$AS$19)+SUMIF('T13 - Water'!$AR$7:$AR$60,A86,'T13 - Water'!$AS$7:$AS$60)</f>
        <v>24.85</v>
      </c>
      <c r="E86" s="475">
        <f>SUMIF('T6 - Pits'!$BA$7:$BA$44,'Labour &amp; Equip Hrs'!A86,'T6 - Pits'!$BB$7:$BB$44)+SUMIF('T7 - WSF'!$BA$7:$BA$69,'Labour &amp; Equip Hrs'!A86,'T7 - WSF'!$BB$7:$BB$69)+SUMIF('T8 - Facilities'!$BA$7:$BA$115,'Labour &amp; Equip Hrs'!A86,'T8 - Facilities'!$BB$7:$BB$115)+SUMIF('T9 - Ponds'!$BA$7:$BA$54,'Labour &amp; Equip Hrs'!A86,'T9 - Ponds'!$BB$7:$BB$54)+SUMIF('T10 - Infrastructure'!$BA$7:$BA$45,'Labour &amp; Equip Hrs'!A86,'T10 - Infrastructure'!$BB$7:$BB$45)+SUMIF('T11 - Wastes'!$BA$6:$BA$22,'Labour &amp; Equip Hrs'!A86,'T11 - Wastes'!$BB$6:$BB$22)+SUMIF('T12 - Roads'!$BA$7:$BA$19,'Labour &amp; Equip Hrs'!A86,'T12 - Roads'!$BB$7:$BB$19)+SUMIF('T13 - Water'!$BA$7:$BA$60,'Labour &amp; Equip Hrs'!A86,'T13 - Water'!$BB$7:$BB$60)</f>
        <v>24.85</v>
      </c>
      <c r="Z86" t="str">
        <f t="shared" si="27"/>
        <v>35 ton Articulated Haul Truck</v>
      </c>
      <c r="AA86" s="42"/>
      <c r="AB86" s="475">
        <f t="shared" si="28"/>
        <v>0</v>
      </c>
      <c r="AC86" s="475">
        <f t="shared" si="28"/>
        <v>24.85</v>
      </c>
      <c r="AD86" s="475">
        <f t="shared" si="28"/>
        <v>24.85</v>
      </c>
    </row>
    <row r="87" spans="1:30">
      <c r="A87" t="str">
        <f>'T2 - Unit Rates'!C32</f>
        <v>40 ton Articulated Haul Truck</v>
      </c>
      <c r="C87" s="475">
        <f>SUMIF('T6 - Pits'!$AI$7:$AI$44,'Labour &amp; Equip Hrs'!A87,'T6 - Pits'!$AJ$7:$AJ$44)+SUMIF('T7 - WSF'!$AI$7:$AI$69,'Labour &amp; Equip Hrs'!A87,'T7 - WSF'!$AJ$7:$AJ$69)+SUMIF('T8 - Facilities'!$AI$7:$AI$115,'Labour &amp; Equip Hrs'!A87,'T8 - Facilities'!$AJ$7:$AJ$115)+SUMIF('T9 - Ponds'!$AI$7:$AI$54,'Labour &amp; Equip Hrs'!A87,'T9 - Ponds'!$AJ$7:$AJ$54)+SUMIF('T10 - Infrastructure'!$AI$7:$AI$45,'Labour &amp; Equip Hrs'!A87,'T10 - Infrastructure'!$AJ$7:$AJ$45)+SUMIF('T11 - Wastes'!$AI$6:$AI$22,'Labour &amp; Equip Hrs'!A87,'T11 - Wastes'!$AJ$6:$AJ$22)+SUMIF('T12 - Roads'!$AI$7:$AI$19,'Labour &amp; Equip Hrs'!A87,'T12 - Roads'!$AJ$7:$AJ$19)+SUMIF('T13 - Water'!$AI$7:$AI$60,'Labour &amp; Equip Hrs'!A87,'T13 - Water'!$AJ$7:$AJ$60)</f>
        <v>35</v>
      </c>
      <c r="D87" s="475">
        <f>SUMIF('T6 - Pits'!$AR$7:$AR$44,A87,'T6 - Pits'!$AS$7:$AS$44)+SUMIF('T7 - WSF'!$AR$7:$AR$69,A87,'T7 - WSF'!$AS$7:$AS$69)+SUMIF('T8 - Facilities'!$AR$7:$AR$115,A87,'T8 - Facilities'!$AS$7:$AS$115)+SUMIF('T9 - Ponds'!$AR$7:$AR$54,A87,'T9 - Ponds'!$AS$7:$AS$54)+SUMIF('T10 - Infrastructure'!$AR$7:$AR$45,A87,'T10 - Infrastructure'!$AS$7:$AS$45)+SUMIF('T11 - Wastes'!$AR$6:$AR$22,A87,'T11 - Wastes'!$AS$6:$AS$22)+SUMIF('T12 - Roads'!$AR$7:$AR$19,A87,'T12 - Roads'!$AS$7:$AS$19)+SUMIF('T13 - Water'!$AR$7:$AR$60,A87,'T13 - Water'!$AS$7:$AS$60)</f>
        <v>1940</v>
      </c>
      <c r="E87" s="475">
        <f>SUMIF('T6 - Pits'!$BA$7:$BA$44,'Labour &amp; Equip Hrs'!A87,'T6 - Pits'!$BB$7:$BB$44)+SUMIF('T7 - WSF'!$BA$7:$BA$69,'Labour &amp; Equip Hrs'!A87,'T7 - WSF'!$BB$7:$BB$69)+SUMIF('T8 - Facilities'!$BA$7:$BA$115,'Labour &amp; Equip Hrs'!A87,'T8 - Facilities'!$BB$7:$BB$115)+SUMIF('T9 - Ponds'!$BA$7:$BA$54,'Labour &amp; Equip Hrs'!A87,'T9 - Ponds'!$BB$7:$BB$54)+SUMIF('T10 - Infrastructure'!$BA$7:$BA$45,'Labour &amp; Equip Hrs'!A87,'T10 - Infrastructure'!$BB$7:$BB$45)+SUMIF('T11 - Wastes'!$BA$6:$BA$22,'Labour &amp; Equip Hrs'!A87,'T11 - Wastes'!$BB$6:$BB$22)+SUMIF('T12 - Roads'!$BA$7:$BA$19,'Labour &amp; Equip Hrs'!A87,'T12 - Roads'!$BB$7:$BB$19)+SUMIF('T13 - Water'!$BA$7:$BA$60,'Labour &amp; Equip Hrs'!A87,'T13 - Water'!$BB$7:$BB$60)</f>
        <v>1940</v>
      </c>
      <c r="Z87" t="str">
        <f t="shared" si="27"/>
        <v>40 ton Articulated Haul Truck</v>
      </c>
      <c r="AA87" s="42"/>
      <c r="AB87" s="475">
        <f>C87</f>
        <v>35</v>
      </c>
      <c r="AC87" s="475">
        <f>D87</f>
        <v>1940</v>
      </c>
      <c r="AD87" s="475">
        <f>E87</f>
        <v>1940</v>
      </c>
    </row>
    <row r="88" spans="1:30">
      <c r="A88" t="str">
        <f>'T2 - Unit Rates'!C33</f>
        <v>90 ton Rigid Haul Truck</v>
      </c>
      <c r="C88" s="475">
        <f>SUMIF('T6 - Pits'!$AI$7:$AI$44,'Labour &amp; Equip Hrs'!A88,'T6 - Pits'!$AJ$7:$AJ$44)+SUMIF('T7 - WSF'!$AI$7:$AI$69,'Labour &amp; Equip Hrs'!A88,'T7 - WSF'!$AJ$7:$AJ$69)+SUMIF('T8 - Facilities'!$AI$7:$AI$115,'Labour &amp; Equip Hrs'!A88,'T8 - Facilities'!$AJ$7:$AJ$115)+SUMIF('T9 - Ponds'!$AI$7:$AI$54,'Labour &amp; Equip Hrs'!A88,'T9 - Ponds'!$AJ$7:$AJ$54)+SUMIF('T10 - Infrastructure'!$AI$7:$AI$45,'Labour &amp; Equip Hrs'!A88,'T10 - Infrastructure'!$AJ$7:$AJ$45)+SUMIF('T11 - Wastes'!$AI$6:$AI$22,'Labour &amp; Equip Hrs'!A88,'T11 - Wastes'!$AJ$6:$AJ$22)+SUMIF('T12 - Roads'!$AI$7:$AI$19,'Labour &amp; Equip Hrs'!A88,'T12 - Roads'!$AJ$7:$AJ$19)+SUMIF('T13 - Water'!$AI$7:$AI$60,'Labour &amp; Equip Hrs'!A88,'T13 - Water'!$AJ$7:$AJ$60)</f>
        <v>0</v>
      </c>
      <c r="D88" s="475">
        <f>SUMIF('T6 - Pits'!$AR$7:$AR$44,A88,'T6 - Pits'!$AS$7:$AS$44)+SUMIF('T7 - WSF'!$AR$7:$AR$69,A88,'T7 - WSF'!$AS$7:$AS$69)+SUMIF('T8 - Facilities'!$AR$7:$AR$115,A88,'T8 - Facilities'!$AS$7:$AS$115)+SUMIF('T9 - Ponds'!$AR$7:$AR$54,A88,'T9 - Ponds'!$AS$7:$AS$54)+SUMIF('T10 - Infrastructure'!$AR$7:$AR$45,A88,'T10 - Infrastructure'!$AS$7:$AS$45)+SUMIF('T11 - Wastes'!$AR$6:$AR$22,A88,'T11 - Wastes'!$AS$6:$AS$22)+SUMIF('T12 - Roads'!$AR$7:$AR$19,A88,'T12 - Roads'!$AS$7:$AS$19)+SUMIF('T13 - Water'!$AR$7:$AR$60,A88,'T13 - Water'!$AS$7:$AS$60)</f>
        <v>0</v>
      </c>
      <c r="E88" s="475">
        <f>SUMIF('T6 - Pits'!$BA$7:$BA$44,'Labour &amp; Equip Hrs'!A88,'T6 - Pits'!$BB$7:$BB$44)+SUMIF('T7 - WSF'!$BA$7:$BA$69,'Labour &amp; Equip Hrs'!A88,'T7 - WSF'!$BB$7:$BB$69)+SUMIF('T8 - Facilities'!$BA$7:$BA$115,'Labour &amp; Equip Hrs'!A88,'T8 - Facilities'!$BB$7:$BB$115)+SUMIF('T9 - Ponds'!$BA$7:$BA$54,'Labour &amp; Equip Hrs'!A88,'T9 - Ponds'!$BB$7:$BB$54)+SUMIF('T10 - Infrastructure'!$BA$7:$BA$45,'Labour &amp; Equip Hrs'!A88,'T10 - Infrastructure'!$BB$7:$BB$45)+SUMIF('T11 - Wastes'!$BA$6:$BA$22,'Labour &amp; Equip Hrs'!A88,'T11 - Wastes'!$BB$6:$BB$22)+SUMIF('T12 - Roads'!$BA$7:$BA$19,'Labour &amp; Equip Hrs'!A88,'T12 - Roads'!$BB$7:$BB$19)+SUMIF('T13 - Water'!$BA$7:$BA$60,'Labour &amp; Equip Hrs'!A88,'T13 - Water'!$BB$7:$BB$60)</f>
        <v>0</v>
      </c>
      <c r="Z88" t="str">
        <f>A88</f>
        <v>90 ton Rigid Haul Truck</v>
      </c>
      <c r="AA88" s="42"/>
      <c r="AB88" s="475">
        <f>C88+R46</f>
        <v>621.91801246705052</v>
      </c>
      <c r="AC88" s="475">
        <f>D88+AE46</f>
        <v>11642.290996581334</v>
      </c>
      <c r="AD88" s="475">
        <f>E88+AQ46</f>
        <v>17398.544202050725</v>
      </c>
    </row>
    <row r="89" spans="1:30">
      <c r="A89" t="str">
        <f>'T2 - Unit Rates'!C36</f>
        <v>30 ton Crane</v>
      </c>
      <c r="C89" s="475">
        <f>SUMIF('T6 - Pits'!$AI$7:$AI$44,'Labour &amp; Equip Hrs'!A89,'T6 - Pits'!$AJ$7:$AJ$44)+SUMIF('T7 - WSF'!$AI$7:$AI$69,'Labour &amp; Equip Hrs'!A89,'T7 - WSF'!$AJ$7:$AJ$69)+SUMIF('T8 - Facilities'!$AI$7:$AI$115,'Labour &amp; Equip Hrs'!A89,'T8 - Facilities'!$AJ$7:$AJ$115)+SUMIF('T9 - Ponds'!$AI$7:$AI$54,'Labour &amp; Equip Hrs'!A89,'T9 - Ponds'!$AJ$7:$AJ$54)+SUMIF('T10 - Infrastructure'!$AI$7:$AI$45,'Labour &amp; Equip Hrs'!A89,'T10 - Infrastructure'!$AJ$7:$AJ$45)+SUMIF('T11 - Wastes'!$AI$6:$AI$22,'Labour &amp; Equip Hrs'!A89,'T11 - Wastes'!$AJ$6:$AJ$22)+SUMIF('T12 - Roads'!$AI$7:$AI$19,'Labour &amp; Equip Hrs'!A89,'T12 - Roads'!$AJ$7:$AJ$19)+SUMIF('T13 - Water'!$AI$7:$AI$60,'Labour &amp; Equip Hrs'!A89,'T13 - Water'!$AJ$7:$AJ$60)</f>
        <v>17</v>
      </c>
      <c r="D89" s="475">
        <f>SUMIF('T6 - Pits'!$AR$7:$AR$44,A89,'T6 - Pits'!$AS$7:$AS$44)+SUMIF('T7 - WSF'!$AR$7:$AR$69,A89,'T7 - WSF'!$AS$7:$AS$69)+SUMIF('T8 - Facilities'!$AR$7:$AR$115,A89,'T8 - Facilities'!$AS$7:$AS$115)+SUMIF('T9 - Ponds'!$AR$7:$AR$54,A89,'T9 - Ponds'!$AS$7:$AS$54)+SUMIF('T10 - Infrastructure'!$AR$7:$AR$45,A89,'T10 - Infrastructure'!$AS$7:$AS$45)+SUMIF('T11 - Wastes'!$AR$6:$AR$22,A89,'T11 - Wastes'!$AS$6:$AS$22)+SUMIF('T12 - Roads'!$AR$7:$AR$19,A89,'T12 - Roads'!$AS$7:$AS$19)+SUMIF('T13 - Water'!$AR$7:$AR$60,A89,'T13 - Water'!$AS$7:$AS$60)</f>
        <v>2360</v>
      </c>
      <c r="E89" s="475">
        <f>SUMIF('T6 - Pits'!$BA$7:$BA$44,'Labour &amp; Equip Hrs'!A89,'T6 - Pits'!$BB$7:$BB$44)+SUMIF('T7 - WSF'!$BA$7:$BA$69,'Labour &amp; Equip Hrs'!A89,'T7 - WSF'!$BB$7:$BB$69)+SUMIF('T8 - Facilities'!$BA$7:$BA$115,'Labour &amp; Equip Hrs'!A89,'T8 - Facilities'!$BB$7:$BB$115)+SUMIF('T9 - Ponds'!$BA$7:$BA$54,'Labour &amp; Equip Hrs'!A89,'T9 - Ponds'!$BB$7:$BB$54)+SUMIF('T10 - Infrastructure'!$BA$7:$BA$45,'Labour &amp; Equip Hrs'!A89,'T10 - Infrastructure'!$BB$7:$BB$45)+SUMIF('T11 - Wastes'!$BA$6:$BA$22,'Labour &amp; Equip Hrs'!A89,'T11 - Wastes'!$BB$6:$BB$22)+SUMIF('T12 - Roads'!$BA$7:$BA$19,'Labour &amp; Equip Hrs'!A89,'T12 - Roads'!$BB$7:$BB$19)+SUMIF('T13 - Water'!$BA$7:$BA$60,'Labour &amp; Equip Hrs'!A89,'T13 - Water'!$BB$7:$BB$60)</f>
        <v>2360</v>
      </c>
      <c r="Z89" t="str">
        <f t="shared" si="27"/>
        <v>30 ton Crane</v>
      </c>
      <c r="AA89" s="42"/>
      <c r="AB89" s="475">
        <f t="shared" si="28"/>
        <v>17</v>
      </c>
      <c r="AC89" s="475">
        <f t="shared" si="28"/>
        <v>2360</v>
      </c>
      <c r="AD89" s="475">
        <f t="shared" si="28"/>
        <v>2360</v>
      </c>
    </row>
    <row r="90" spans="1:30">
      <c r="A90" t="str">
        <f>'T2 - Unit Rates'!C38</f>
        <v>CAT 950</v>
      </c>
      <c r="C90" s="475">
        <f>SUMIF('T6 - Pits'!$AI$7:$AI$44,'Labour &amp; Equip Hrs'!A90,'T6 - Pits'!$AJ$7:$AJ$44)+SUMIF('T7 - WSF'!$AI$7:$AI$69,'Labour &amp; Equip Hrs'!A90,'T7 - WSF'!$AJ$7:$AJ$69)+SUMIF('T8 - Facilities'!$AI$7:$AI$115,'Labour &amp; Equip Hrs'!A90,'T8 - Facilities'!$AJ$7:$AJ$115)+SUMIF('T9 - Ponds'!$AI$7:$AI$54,'Labour &amp; Equip Hrs'!A90,'T9 - Ponds'!$AJ$7:$AJ$54)+SUMIF('T10 - Infrastructure'!$AI$7:$AI$45,'Labour &amp; Equip Hrs'!A90,'T10 - Infrastructure'!$AJ$7:$AJ$45)+SUMIF('T11 - Wastes'!$AI$6:$AI$22,'Labour &amp; Equip Hrs'!A90,'T11 - Wastes'!$AJ$6:$AJ$22)+SUMIF('T12 - Roads'!$AI$7:$AI$19,'Labour &amp; Equip Hrs'!A90,'T12 - Roads'!$AJ$7:$AJ$19)+SUMIF('T13 - Water'!$AI$7:$AI$60,'Labour &amp; Equip Hrs'!A90,'T13 - Water'!$AJ$7:$AJ$60)</f>
        <v>0</v>
      </c>
      <c r="D90" s="475">
        <f>SUMIF('T6 - Pits'!$AR$7:$AR$44,A90,'T6 - Pits'!$AS$7:$AS$44)+SUMIF('T7 - WSF'!$AR$7:$AR$69,A90,'T7 - WSF'!$AS$7:$AS$69)+SUMIF('T8 - Facilities'!$AR$7:$AR$115,A90,'T8 - Facilities'!$AS$7:$AS$115)+SUMIF('T9 - Ponds'!$AR$7:$AR$54,A90,'T9 - Ponds'!$AS$7:$AS$54)+SUMIF('T10 - Infrastructure'!$AR$7:$AR$45,A90,'T10 - Infrastructure'!$AS$7:$AS$45)+SUMIF('T11 - Wastes'!$AR$6:$AR$22,A90,'T11 - Wastes'!$AS$6:$AS$22)+SUMIF('T12 - Roads'!$AR$7:$AR$19,A90,'T12 - Roads'!$AS$7:$AS$19)+SUMIF('T13 - Water'!$AR$7:$AR$60,A90,'T13 - Water'!$AS$7:$AS$60)</f>
        <v>0</v>
      </c>
      <c r="E90" s="475">
        <f>SUMIF('T6 - Pits'!$BA$7:$BA$44,'Labour &amp; Equip Hrs'!A90,'T6 - Pits'!$BB$7:$BB$44)+SUMIF('T7 - WSF'!$BA$7:$BA$69,'Labour &amp; Equip Hrs'!A90,'T7 - WSF'!$BB$7:$BB$69)+SUMIF('T8 - Facilities'!$BA$7:$BA$115,'Labour &amp; Equip Hrs'!A90,'T8 - Facilities'!$BB$7:$BB$115)+SUMIF('T9 - Ponds'!$BA$7:$BA$54,'Labour &amp; Equip Hrs'!A90,'T9 - Ponds'!$BB$7:$BB$54)+SUMIF('T10 - Infrastructure'!$BA$7:$BA$45,'Labour &amp; Equip Hrs'!A90,'T10 - Infrastructure'!$BB$7:$BB$45)+SUMIF('T11 - Wastes'!$BA$6:$BA$22,'Labour &amp; Equip Hrs'!A90,'T11 - Wastes'!$BB$6:$BB$22)+SUMIF('T12 - Roads'!$BA$7:$BA$19,'Labour &amp; Equip Hrs'!A90,'T12 - Roads'!$BB$7:$BB$19)+SUMIF('T13 - Water'!$BA$7:$BA$60,'Labour &amp; Equip Hrs'!A90,'T13 - Water'!$BB$7:$BB$60)</f>
        <v>0</v>
      </c>
      <c r="Z90" t="str">
        <f t="shared" si="27"/>
        <v>CAT 950</v>
      </c>
      <c r="AA90" s="42"/>
      <c r="AB90" s="475">
        <f t="shared" si="28"/>
        <v>0</v>
      </c>
      <c r="AC90" s="475">
        <f t="shared" si="28"/>
        <v>0</v>
      </c>
      <c r="AD90" s="475">
        <f t="shared" si="28"/>
        <v>0</v>
      </c>
    </row>
    <row r="91" spans="1:30">
      <c r="A91" t="str">
        <f>'T2 - Unit Rates'!C39</f>
        <v>CAT 966</v>
      </c>
      <c r="C91" s="475">
        <f>SUMIF('T6 - Pits'!$AI$7:$AI$44,'Labour &amp; Equip Hrs'!A91,'T6 - Pits'!$AJ$7:$AJ$44)+SUMIF('T7 - WSF'!$AI$7:$AI$69,'Labour &amp; Equip Hrs'!A91,'T7 - WSF'!$AJ$7:$AJ$69)+SUMIF('T8 - Facilities'!$AI$7:$AI$115,'Labour &amp; Equip Hrs'!A91,'T8 - Facilities'!$AJ$7:$AJ$115)+SUMIF('T9 - Ponds'!$AI$7:$AI$54,'Labour &amp; Equip Hrs'!A91,'T9 - Ponds'!$AJ$7:$AJ$54)+SUMIF('T10 - Infrastructure'!$AI$7:$AI$45,'Labour &amp; Equip Hrs'!A91,'T10 - Infrastructure'!$AJ$7:$AJ$45)+SUMIF('T11 - Wastes'!$AI$6:$AI$22,'Labour &amp; Equip Hrs'!A91,'T11 - Wastes'!$AJ$6:$AJ$22)+SUMIF('T12 - Roads'!$AI$7:$AI$19,'Labour &amp; Equip Hrs'!A91,'T12 - Roads'!$AJ$7:$AJ$19)+SUMIF('T13 - Water'!$AI$7:$AI$60,'Labour &amp; Equip Hrs'!A91,'T13 - Water'!$AJ$7:$AJ$60)</f>
        <v>0</v>
      </c>
      <c r="D91" s="475">
        <f>SUMIF('T6 - Pits'!$AR$7:$AR$44,A91,'T6 - Pits'!$AS$7:$AS$44)+SUMIF('T7 - WSF'!$AR$7:$AR$69,A91,'T7 - WSF'!$AS$7:$AS$69)+SUMIF('T8 - Facilities'!$AR$7:$AR$115,A91,'T8 - Facilities'!$AS$7:$AS$115)+SUMIF('T9 - Ponds'!$AR$7:$AR$54,A91,'T9 - Ponds'!$AS$7:$AS$54)+SUMIF('T10 - Infrastructure'!$AR$7:$AR$45,A91,'T10 - Infrastructure'!$AS$7:$AS$45)+SUMIF('T11 - Wastes'!$AR$6:$AR$22,A91,'T11 - Wastes'!$AS$6:$AS$22)+SUMIF('T12 - Roads'!$AR$7:$AR$19,A91,'T12 - Roads'!$AS$7:$AS$19)+SUMIF('T13 - Water'!$AR$7:$AR$60,A91,'T13 - Water'!$AS$7:$AS$60)</f>
        <v>0</v>
      </c>
      <c r="E91" s="475">
        <f>SUMIF('T6 - Pits'!$BA$7:$BA$44,'Labour &amp; Equip Hrs'!A91,'T6 - Pits'!$BB$7:$BB$44)+SUMIF('T7 - WSF'!$BA$7:$BA$69,'Labour &amp; Equip Hrs'!A91,'T7 - WSF'!$BB$7:$BB$69)+SUMIF('T8 - Facilities'!$BA$7:$BA$115,'Labour &amp; Equip Hrs'!A91,'T8 - Facilities'!$BB$7:$BB$115)+SUMIF('T9 - Ponds'!$BA$7:$BA$54,'Labour &amp; Equip Hrs'!A91,'T9 - Ponds'!$BB$7:$BB$54)+SUMIF('T10 - Infrastructure'!$BA$7:$BA$45,'Labour &amp; Equip Hrs'!A91,'T10 - Infrastructure'!$BB$7:$BB$45)+SUMIF('T11 - Wastes'!$BA$6:$BA$22,'Labour &amp; Equip Hrs'!A91,'T11 - Wastes'!$BB$6:$BB$22)+SUMIF('T12 - Roads'!$BA$7:$BA$19,'Labour &amp; Equip Hrs'!A91,'T12 - Roads'!$BB$7:$BB$19)+SUMIF('T13 - Water'!$BA$7:$BA$60,'Labour &amp; Equip Hrs'!A91,'T13 - Water'!$BB$7:$BB$60)</f>
        <v>0</v>
      </c>
      <c r="Z91" t="str">
        <f t="shared" si="27"/>
        <v>CAT 966</v>
      </c>
      <c r="AA91" s="42"/>
      <c r="AB91" s="475">
        <f t="shared" si="28"/>
        <v>0</v>
      </c>
      <c r="AC91" s="475">
        <f t="shared" si="28"/>
        <v>0</v>
      </c>
      <c r="AD91" s="475">
        <f t="shared" si="28"/>
        <v>0</v>
      </c>
    </row>
    <row r="92" spans="1:30">
      <c r="A92" t="str">
        <f>'T2 - Unit Rates'!C40</f>
        <v>CAT 980</v>
      </c>
      <c r="C92" s="475">
        <f>SUMIF('T6 - Pits'!$AI$7:$AI$44,'Labour &amp; Equip Hrs'!A92,'T6 - Pits'!$AJ$7:$AJ$44)+SUMIF('T7 - WSF'!$AI$7:$AI$69,'Labour &amp; Equip Hrs'!A92,'T7 - WSF'!$AJ$7:$AJ$69)+SUMIF('T8 - Facilities'!$AI$7:$AI$115,'Labour &amp; Equip Hrs'!A92,'T8 - Facilities'!$AJ$7:$AJ$115)+SUMIF('T9 - Ponds'!$AI$7:$AI$54,'Labour &amp; Equip Hrs'!A92,'T9 - Ponds'!$AJ$7:$AJ$54)+SUMIF('T10 - Infrastructure'!$AI$7:$AI$45,'Labour &amp; Equip Hrs'!A92,'T10 - Infrastructure'!$AJ$7:$AJ$45)+SUMIF('T11 - Wastes'!$AI$6:$AI$22,'Labour &amp; Equip Hrs'!A92,'T11 - Wastes'!$AJ$6:$AJ$22)+SUMIF('T12 - Roads'!$AI$7:$AI$19,'Labour &amp; Equip Hrs'!A92,'T12 - Roads'!$AJ$7:$AJ$19)+SUMIF('T13 - Water'!$AI$7:$AI$60,'Labour &amp; Equip Hrs'!A92,'T13 - Water'!$AJ$7:$AJ$60)</f>
        <v>0</v>
      </c>
      <c r="D92" s="475">
        <f>SUMIF('T6 - Pits'!$AR$7:$AR$44,A92,'T6 - Pits'!$AS$7:$AS$44)+SUMIF('T7 - WSF'!$AR$7:$AR$69,A92,'T7 - WSF'!$AS$7:$AS$69)+SUMIF('T8 - Facilities'!$AR$7:$AR$115,A92,'T8 - Facilities'!$AS$7:$AS$115)+SUMIF('T9 - Ponds'!$AR$7:$AR$54,A92,'T9 - Ponds'!$AS$7:$AS$54)+SUMIF('T10 - Infrastructure'!$AR$7:$AR$45,A92,'T10 - Infrastructure'!$AS$7:$AS$45)+SUMIF('T11 - Wastes'!$AR$6:$AR$22,A92,'T11 - Wastes'!$AS$6:$AS$22)+SUMIF('T12 - Roads'!$AR$7:$AR$19,A92,'T12 - Roads'!$AS$7:$AS$19)+SUMIF('T13 - Water'!$AR$7:$AR$60,A92,'T13 - Water'!$AS$7:$AS$60)</f>
        <v>0</v>
      </c>
      <c r="E92" s="475">
        <f>SUMIF('T6 - Pits'!$BA$7:$BA$44,'Labour &amp; Equip Hrs'!A92,'T6 - Pits'!$BB$7:$BB$44)+SUMIF('T7 - WSF'!$BA$7:$BA$69,'Labour &amp; Equip Hrs'!A92,'T7 - WSF'!$BB$7:$BB$69)+SUMIF('T8 - Facilities'!$BA$7:$BA$115,'Labour &amp; Equip Hrs'!A92,'T8 - Facilities'!$BB$7:$BB$115)+SUMIF('T9 - Ponds'!$BA$7:$BA$54,'Labour &amp; Equip Hrs'!A92,'T9 - Ponds'!$BB$7:$BB$54)+SUMIF('T10 - Infrastructure'!$BA$7:$BA$45,'Labour &amp; Equip Hrs'!A92,'T10 - Infrastructure'!$BB$7:$BB$45)+SUMIF('T11 - Wastes'!$BA$6:$BA$22,'Labour &amp; Equip Hrs'!A92,'T11 - Wastes'!$BB$6:$BB$22)+SUMIF('T12 - Roads'!$BA$7:$BA$19,'Labour &amp; Equip Hrs'!A92,'T12 - Roads'!$BB$7:$BB$19)+SUMIF('T13 - Water'!$BA$7:$BA$60,'Labour &amp; Equip Hrs'!A92,'T13 - Water'!$BB$7:$BB$60)</f>
        <v>0</v>
      </c>
      <c r="Z92" t="str">
        <f t="shared" si="27"/>
        <v>CAT 980</v>
      </c>
      <c r="AA92" s="42"/>
      <c r="AB92" s="475">
        <f t="shared" si="28"/>
        <v>0</v>
      </c>
      <c r="AC92" s="475">
        <f t="shared" si="28"/>
        <v>0</v>
      </c>
      <c r="AD92" s="475">
        <f t="shared" si="28"/>
        <v>0</v>
      </c>
    </row>
    <row r="93" spans="1:30">
      <c r="A93" t="str">
        <f>'T2 - Unit Rates'!C41</f>
        <v>CAT 988</v>
      </c>
      <c r="C93" s="475">
        <f>SUMIF('T6 - Pits'!$AI$7:$AI$44,'Labour &amp; Equip Hrs'!A93,'T6 - Pits'!$AJ$7:$AJ$44)+SUMIF('T7 - WSF'!$AI$7:$AI$69,'Labour &amp; Equip Hrs'!A93,'T7 - WSF'!$AJ$7:$AJ$69)+SUMIF('T8 - Facilities'!$AI$7:$AI$115,'Labour &amp; Equip Hrs'!A93,'T8 - Facilities'!$AJ$7:$AJ$115)+SUMIF('T9 - Ponds'!$AI$7:$AI$54,'Labour &amp; Equip Hrs'!A93,'T9 - Ponds'!$AJ$7:$AJ$54)+SUMIF('T10 - Infrastructure'!$AI$7:$AI$45,'Labour &amp; Equip Hrs'!A93,'T10 - Infrastructure'!$AJ$7:$AJ$45)+SUMIF('T11 - Wastes'!$AI$6:$AI$22,'Labour &amp; Equip Hrs'!A93,'T11 - Wastes'!$AJ$6:$AJ$22)+SUMIF('T12 - Roads'!$AI$7:$AI$19,'Labour &amp; Equip Hrs'!A93,'T12 - Roads'!$AJ$7:$AJ$19)+SUMIF('T13 - Water'!$AI$7:$AI$60,'Labour &amp; Equip Hrs'!A93,'T13 - Water'!$AJ$7:$AJ$60)</f>
        <v>0</v>
      </c>
      <c r="D93" s="475">
        <f>SUMIF('T6 - Pits'!$AR$7:$AR$44,A93,'T6 - Pits'!$AS$7:$AS$44)+SUMIF('T7 - WSF'!$AR$7:$AR$69,A93,'T7 - WSF'!$AS$7:$AS$69)+SUMIF('T8 - Facilities'!$AR$7:$AR$115,A93,'T8 - Facilities'!$AS$7:$AS$115)+SUMIF('T9 - Ponds'!$AR$7:$AR$54,A93,'T9 - Ponds'!$AS$7:$AS$54)+SUMIF('T10 - Infrastructure'!$AR$7:$AR$45,A93,'T10 - Infrastructure'!$AS$7:$AS$45)+SUMIF('T11 - Wastes'!$AR$6:$AR$22,A93,'T11 - Wastes'!$AS$6:$AS$22)+SUMIF('T12 - Roads'!$AR$7:$AR$19,A93,'T12 - Roads'!$AS$7:$AS$19)+SUMIF('T13 - Water'!$AR$7:$AR$60,A93,'T13 - Water'!$AS$7:$AS$60)</f>
        <v>0</v>
      </c>
      <c r="E93" s="475">
        <f>SUMIF('T6 - Pits'!$BA$7:$BA$44,'Labour &amp; Equip Hrs'!A93,'T6 - Pits'!$BB$7:$BB$44)+SUMIF('T7 - WSF'!$BA$7:$BA$69,'Labour &amp; Equip Hrs'!A93,'T7 - WSF'!$BB$7:$BB$69)+SUMIF('T8 - Facilities'!$BA$7:$BA$115,'Labour &amp; Equip Hrs'!A93,'T8 - Facilities'!$BB$7:$BB$115)+SUMIF('T9 - Ponds'!$BA$7:$BA$54,'Labour &amp; Equip Hrs'!A93,'T9 - Ponds'!$BB$7:$BB$54)+SUMIF('T10 - Infrastructure'!$BA$7:$BA$45,'Labour &amp; Equip Hrs'!A93,'T10 - Infrastructure'!$BB$7:$BB$45)+SUMIF('T11 - Wastes'!$BA$6:$BA$22,'Labour &amp; Equip Hrs'!A93,'T11 - Wastes'!$BB$6:$BB$22)+SUMIF('T12 - Roads'!$BA$7:$BA$19,'Labour &amp; Equip Hrs'!A93,'T12 - Roads'!$BB$7:$BB$19)+SUMIF('T13 - Water'!$BA$7:$BA$60,'Labour &amp; Equip Hrs'!A93,'T13 - Water'!$BB$7:$BB$60)</f>
        <v>0</v>
      </c>
      <c r="Z93" t="str">
        <f t="shared" si="27"/>
        <v>CAT 988</v>
      </c>
      <c r="AA93" s="42"/>
      <c r="AB93" s="475">
        <f>C93+Q46</f>
        <v>228.91763649425289</v>
      </c>
      <c r="AC93" s="475">
        <f>D93+AD46</f>
        <v>6056.0633792363933</v>
      </c>
      <c r="AD93" s="475">
        <f>E93+AP46</f>
        <v>8895.0525949226685</v>
      </c>
    </row>
    <row r="94" spans="1:30">
      <c r="A94" t="str">
        <f>'T2 - Unit Rates'!C44</f>
        <v>Tractor Trailer - 60 ton - lowbed</v>
      </c>
      <c r="C94" s="475">
        <f>SUMIF('T6 - Pits'!$AI$7:$AI$44,'Labour &amp; Equip Hrs'!A94,'T6 - Pits'!$AJ$7:$AJ$44)+SUMIF('T7 - WSF'!$AI$7:$AI$69,'Labour &amp; Equip Hrs'!A94,'T7 - WSF'!$AJ$7:$AJ$69)+SUMIF('T8 - Facilities'!$AI$7:$AI$115,'Labour &amp; Equip Hrs'!A94,'T8 - Facilities'!$AJ$7:$AJ$115)+SUMIF('T9 - Ponds'!$AI$7:$AI$54,'Labour &amp; Equip Hrs'!A94,'T9 - Ponds'!$AJ$7:$AJ$54)+SUMIF('T10 - Infrastructure'!$AI$7:$AI$45,'Labour &amp; Equip Hrs'!A94,'T10 - Infrastructure'!$AJ$7:$AJ$45)+SUMIF('T11 - Wastes'!$AI$6:$AI$22,'Labour &amp; Equip Hrs'!A94,'T11 - Wastes'!$AJ$6:$AJ$22)+SUMIF('T12 - Roads'!$AI$7:$AI$19,'Labour &amp; Equip Hrs'!A94,'T12 - Roads'!$AJ$7:$AJ$19)+SUMIF('T13 - Water'!$AI$7:$AI$60,'Labour &amp; Equip Hrs'!A94,'T13 - Water'!$AJ$7:$AJ$60)</f>
        <v>72.5</v>
      </c>
      <c r="D94" s="475">
        <f>SUMIF('T6 - Pits'!$AR$7:$AR$44,A94,'T6 - Pits'!$AS$7:$AS$44)+SUMIF('T7 - WSF'!$AR$7:$AR$69,A94,'T7 - WSF'!$AS$7:$AS$69)+SUMIF('T8 - Facilities'!$AR$7:$AR$115,A94,'T8 - Facilities'!$AS$7:$AS$115)+SUMIF('T9 - Ponds'!$AR$7:$AR$54,A94,'T9 - Ponds'!$AS$7:$AS$54)+SUMIF('T10 - Infrastructure'!$AR$7:$AR$45,A94,'T10 - Infrastructure'!$AS$7:$AS$45)+SUMIF('T11 - Wastes'!$AR$6:$AR$22,A94,'T11 - Wastes'!$AS$6:$AS$22)+SUMIF('T12 - Roads'!$AR$7:$AR$19,A94,'T12 - Roads'!$AS$7:$AS$19)+SUMIF('T13 - Water'!$AR$7:$AR$60,A94,'T13 - Water'!$AS$7:$AS$60)</f>
        <v>129.5</v>
      </c>
      <c r="E94" s="475">
        <f>SUMIF('T6 - Pits'!$BA$7:$BA$44,'Labour &amp; Equip Hrs'!A94,'T6 - Pits'!$BB$7:$BB$44)+SUMIF('T7 - WSF'!$BA$7:$BA$69,'Labour &amp; Equip Hrs'!A94,'T7 - WSF'!$BB$7:$BB$69)+SUMIF('T8 - Facilities'!$BA$7:$BA$115,'Labour &amp; Equip Hrs'!A94,'T8 - Facilities'!$BB$7:$BB$115)+SUMIF('T9 - Ponds'!$BA$7:$BA$54,'Labour &amp; Equip Hrs'!A94,'T9 - Ponds'!$BB$7:$BB$54)+SUMIF('T10 - Infrastructure'!$BA$7:$BA$45,'Labour &amp; Equip Hrs'!A94,'T10 - Infrastructure'!$BB$7:$BB$45)+SUMIF('T11 - Wastes'!$BA$6:$BA$22,'Labour &amp; Equip Hrs'!A94,'T11 - Wastes'!$BB$6:$BB$22)+SUMIF('T12 - Roads'!$BA$7:$BA$19,'Labour &amp; Equip Hrs'!A94,'T12 - Roads'!$BB$7:$BB$19)+SUMIF('T13 - Water'!$BA$7:$BA$60,'Labour &amp; Equip Hrs'!A94,'T13 - Water'!$BB$7:$BB$60)</f>
        <v>129.5</v>
      </c>
      <c r="Z94" t="str">
        <f t="shared" si="27"/>
        <v>Tractor Trailer - 60 ton - lowbed</v>
      </c>
      <c r="AA94" s="42"/>
      <c r="AB94" s="475">
        <f t="shared" si="28"/>
        <v>72.5</v>
      </c>
      <c r="AC94" s="475">
        <f t="shared" si="28"/>
        <v>129.5</v>
      </c>
      <c r="AD94" s="475">
        <f t="shared" si="28"/>
        <v>129.5</v>
      </c>
    </row>
    <row r="95" spans="1:30">
      <c r="A95" t="str">
        <f>'T2 - Unit Rates'!C45</f>
        <v>Hiab Flatdeck truck</v>
      </c>
      <c r="C95" s="475">
        <f>SUMIF('T6 - Pits'!$AI$7:$AI$44,'Labour &amp; Equip Hrs'!A95,'T6 - Pits'!$AJ$7:$AJ$44)+SUMIF('T7 - WSF'!$AI$7:$AI$69,'Labour &amp; Equip Hrs'!A95,'T7 - WSF'!$AJ$7:$AJ$69)+SUMIF('T8 - Facilities'!$AI$7:$AI$115,'Labour &amp; Equip Hrs'!A95,'T8 - Facilities'!$AJ$7:$AJ$115)+SUMIF('T9 - Ponds'!$AI$7:$AI$54,'Labour &amp; Equip Hrs'!A95,'T9 - Ponds'!$AJ$7:$AJ$54)+SUMIF('T10 - Infrastructure'!$AI$7:$AI$45,'Labour &amp; Equip Hrs'!A95,'T10 - Infrastructure'!$AJ$7:$AJ$45)+SUMIF('T11 - Wastes'!$AI$6:$AI$22,'Labour &amp; Equip Hrs'!A95,'T11 - Wastes'!$AJ$6:$AJ$22)+SUMIF('T12 - Roads'!$AI$7:$AI$19,'Labour &amp; Equip Hrs'!A95,'T12 - Roads'!$AJ$7:$AJ$19)+SUMIF('T13 - Water'!$AI$7:$AI$60,'Labour &amp; Equip Hrs'!A95,'T13 - Water'!$AJ$7:$AJ$60)</f>
        <v>0</v>
      </c>
      <c r="D95" s="475">
        <f>SUMIF('T6 - Pits'!$AR$7:$AR$44,A95,'T6 - Pits'!$AS$7:$AS$44)+SUMIF('T7 - WSF'!$AR$7:$AR$69,A95,'T7 - WSF'!$AS$7:$AS$69)+SUMIF('T8 - Facilities'!$AR$7:$AR$115,A95,'T8 - Facilities'!$AS$7:$AS$115)+SUMIF('T9 - Ponds'!$AR$7:$AR$54,A95,'T9 - Ponds'!$AS$7:$AS$54)+SUMIF('T10 - Infrastructure'!$AR$7:$AR$45,A95,'T10 - Infrastructure'!$AS$7:$AS$45)+SUMIF('T11 - Wastes'!$AR$6:$AR$22,A95,'T11 - Wastes'!$AS$6:$AS$22)+SUMIF('T12 - Roads'!$AR$7:$AR$19,A95,'T12 - Roads'!$AS$7:$AS$19)+SUMIF('T13 - Water'!$AR$7:$AR$60,A95,'T13 - Water'!$AS$7:$AS$60)</f>
        <v>0</v>
      </c>
      <c r="E95" s="475">
        <f>SUMIF('T6 - Pits'!$BA$7:$BA$44,'Labour &amp; Equip Hrs'!A95,'T6 - Pits'!$BB$7:$BB$44)+SUMIF('T7 - WSF'!$BA$7:$BA$69,'Labour &amp; Equip Hrs'!A95,'T7 - WSF'!$BB$7:$BB$69)+SUMIF('T8 - Facilities'!$BA$7:$BA$115,'Labour &amp; Equip Hrs'!A95,'T8 - Facilities'!$BB$7:$BB$115)+SUMIF('T9 - Ponds'!$BA$7:$BA$54,'Labour &amp; Equip Hrs'!A95,'T9 - Ponds'!$BB$7:$BB$54)+SUMIF('T10 - Infrastructure'!$BA$7:$BA$45,'Labour &amp; Equip Hrs'!A95,'T10 - Infrastructure'!$BB$7:$BB$45)+SUMIF('T11 - Wastes'!$BA$6:$BA$22,'Labour &amp; Equip Hrs'!A95,'T11 - Wastes'!$BB$6:$BB$22)+SUMIF('T12 - Roads'!$BA$7:$BA$19,'Labour &amp; Equip Hrs'!A95,'T12 - Roads'!$BB$7:$BB$19)+SUMIF('T13 - Water'!$BA$7:$BA$60,'Labour &amp; Equip Hrs'!A95,'T13 - Water'!$BB$7:$BB$60)</f>
        <v>0</v>
      </c>
      <c r="Z95" t="str">
        <f t="shared" si="27"/>
        <v>Hiab Flatdeck truck</v>
      </c>
      <c r="AA95" s="42"/>
      <c r="AB95" s="475">
        <f t="shared" si="28"/>
        <v>0</v>
      </c>
      <c r="AC95" s="475">
        <f t="shared" si="28"/>
        <v>0</v>
      </c>
      <c r="AD95" s="475">
        <f t="shared" si="28"/>
        <v>0</v>
      </c>
    </row>
    <row r="96" spans="1:30">
      <c r="A96" t="str">
        <f>'T2 - Unit Rates'!C46</f>
        <v>Water Truck (3,000 gal)</v>
      </c>
      <c r="C96" s="475">
        <f>SUMIF('T6 - Pits'!$AI$7:$AI$44,'Labour &amp; Equip Hrs'!A96,'T6 - Pits'!$AJ$7:$AJ$44)+SUMIF('T7 - WSF'!$AI$7:$AI$69,'Labour &amp; Equip Hrs'!A96,'T7 - WSF'!$AJ$7:$AJ$69)+SUMIF('T8 - Facilities'!$AI$7:$AI$115,'Labour &amp; Equip Hrs'!A96,'T8 - Facilities'!$AJ$7:$AJ$115)+SUMIF('T9 - Ponds'!$AI$7:$AI$54,'Labour &amp; Equip Hrs'!A96,'T9 - Ponds'!$AJ$7:$AJ$54)+SUMIF('T10 - Infrastructure'!$AI$7:$AI$45,'Labour &amp; Equip Hrs'!A96,'T10 - Infrastructure'!$AJ$7:$AJ$45)+SUMIF('T11 - Wastes'!$AI$6:$AI$22,'Labour &amp; Equip Hrs'!A96,'T11 - Wastes'!$AJ$6:$AJ$22)+SUMIF('T12 - Roads'!$AI$7:$AI$19,'Labour &amp; Equip Hrs'!A96,'T12 - Roads'!$AJ$7:$AJ$19)+SUMIF('T13 - Water'!$AI$7:$AI$60,'Labour &amp; Equip Hrs'!A96,'T13 - Water'!$AJ$7:$AJ$60)</f>
        <v>0</v>
      </c>
      <c r="D96" s="475">
        <f>SUMIF('T6 - Pits'!$AR$7:$AR$44,A96,'T6 - Pits'!$AS$7:$AS$44)+SUMIF('T7 - WSF'!$AR$7:$AR$69,A96,'T7 - WSF'!$AS$7:$AS$69)+SUMIF('T8 - Facilities'!$AR$7:$AR$115,A96,'T8 - Facilities'!$AS$7:$AS$115)+SUMIF('T9 - Ponds'!$AR$7:$AR$54,A96,'T9 - Ponds'!$AS$7:$AS$54)+SUMIF('T10 - Infrastructure'!$AR$7:$AR$45,A96,'T10 - Infrastructure'!$AS$7:$AS$45)+SUMIF('T11 - Wastes'!$AR$6:$AR$22,A96,'T11 - Wastes'!$AS$6:$AS$22)+SUMIF('T12 - Roads'!$AR$7:$AR$19,A96,'T12 - Roads'!$AS$7:$AS$19)+SUMIF('T13 - Water'!$AR$7:$AR$60,A96,'T13 - Water'!$AS$7:$AS$60)</f>
        <v>0</v>
      </c>
      <c r="E96" s="475">
        <f>SUMIF('T6 - Pits'!$BA$7:$BA$44,'Labour &amp; Equip Hrs'!A96,'T6 - Pits'!$BB$7:$BB$44)+SUMIF('T7 - WSF'!$BA$7:$BA$69,'Labour &amp; Equip Hrs'!A96,'T7 - WSF'!$BB$7:$BB$69)+SUMIF('T8 - Facilities'!$BA$7:$BA$115,'Labour &amp; Equip Hrs'!A96,'T8 - Facilities'!$BB$7:$BB$115)+SUMIF('T9 - Ponds'!$BA$7:$BA$54,'Labour &amp; Equip Hrs'!A96,'T9 - Ponds'!$BB$7:$BB$54)+SUMIF('T10 - Infrastructure'!$BA$7:$BA$45,'Labour &amp; Equip Hrs'!A96,'T10 - Infrastructure'!$BB$7:$BB$45)+SUMIF('T11 - Wastes'!$BA$6:$BA$22,'Labour &amp; Equip Hrs'!A96,'T11 - Wastes'!$BB$6:$BB$22)+SUMIF('T12 - Roads'!$BA$7:$BA$19,'Labour &amp; Equip Hrs'!A96,'T12 - Roads'!$BB$7:$BB$19)+SUMIF('T13 - Water'!$BA$7:$BA$60,'Labour &amp; Equip Hrs'!A96,'T13 - Water'!$BB$7:$BB$60)</f>
        <v>0</v>
      </c>
      <c r="Z96" t="str">
        <f t="shared" si="27"/>
        <v>Water Truck (3,000 gal)</v>
      </c>
      <c r="AA96" s="42"/>
      <c r="AB96" s="475">
        <f t="shared" si="28"/>
        <v>0</v>
      </c>
      <c r="AC96" s="475">
        <f t="shared" si="28"/>
        <v>0</v>
      </c>
      <c r="AD96" s="475">
        <f t="shared" si="28"/>
        <v>0</v>
      </c>
    </row>
    <row r="97" spans="1:30">
      <c r="A97" t="str">
        <f>'T2 - Unit Rates'!C47</f>
        <v>Water Truck (4,000 gal)</v>
      </c>
      <c r="C97" s="475">
        <f>SUMIF('T6 - Pits'!$AI$7:$AI$44,'Labour &amp; Equip Hrs'!A97,'T6 - Pits'!$AJ$7:$AJ$44)+SUMIF('T7 - WSF'!$AI$7:$AI$69,'Labour &amp; Equip Hrs'!A97,'T7 - WSF'!$AJ$7:$AJ$69)+SUMIF('T8 - Facilities'!$AI$7:$AI$115,'Labour &amp; Equip Hrs'!A97,'T8 - Facilities'!$AJ$7:$AJ$115)+SUMIF('T9 - Ponds'!$AI$7:$AI$54,'Labour &amp; Equip Hrs'!A97,'T9 - Ponds'!$AJ$7:$AJ$54)+SUMIF('T10 - Infrastructure'!$AI$7:$AI$45,'Labour &amp; Equip Hrs'!A97,'T10 - Infrastructure'!$AJ$7:$AJ$45)+SUMIF('T11 - Wastes'!$AI$6:$AI$22,'Labour &amp; Equip Hrs'!A97,'T11 - Wastes'!$AJ$6:$AJ$22)+SUMIF('T12 - Roads'!$AI$7:$AI$19,'Labour &amp; Equip Hrs'!A97,'T12 - Roads'!$AJ$7:$AJ$19)+SUMIF('T13 - Water'!$AI$7:$AI$60,'Labour &amp; Equip Hrs'!A97,'T13 - Water'!$AJ$7:$AJ$60)</f>
        <v>0</v>
      </c>
      <c r="D97" s="475">
        <f>SUMIF('T6 - Pits'!$AR$7:$AR$44,A97,'T6 - Pits'!$AS$7:$AS$44)+SUMIF('T7 - WSF'!$AR$7:$AR$69,A97,'T7 - WSF'!$AS$7:$AS$69)+SUMIF('T8 - Facilities'!$AR$7:$AR$115,A97,'T8 - Facilities'!$AS$7:$AS$115)+SUMIF('T9 - Ponds'!$AR$7:$AR$54,A97,'T9 - Ponds'!$AS$7:$AS$54)+SUMIF('T10 - Infrastructure'!$AR$7:$AR$45,A97,'T10 - Infrastructure'!$AS$7:$AS$45)+SUMIF('T11 - Wastes'!$AR$6:$AR$22,A97,'T11 - Wastes'!$AS$6:$AS$22)+SUMIF('T12 - Roads'!$AR$7:$AR$19,A97,'T12 - Roads'!$AS$7:$AS$19)+SUMIF('T13 - Water'!$AR$7:$AR$60,A97,'T13 - Water'!$AS$7:$AS$60)</f>
        <v>0</v>
      </c>
      <c r="E97" s="475">
        <f>SUMIF('T6 - Pits'!$BA$7:$BA$44,'Labour &amp; Equip Hrs'!A97,'T6 - Pits'!$BB$7:$BB$44)+SUMIF('T7 - WSF'!$BA$7:$BA$69,'Labour &amp; Equip Hrs'!A97,'T7 - WSF'!$BB$7:$BB$69)+SUMIF('T8 - Facilities'!$BA$7:$BA$115,'Labour &amp; Equip Hrs'!A97,'T8 - Facilities'!$BB$7:$BB$115)+SUMIF('T9 - Ponds'!$BA$7:$BA$54,'Labour &amp; Equip Hrs'!A97,'T9 - Ponds'!$BB$7:$BB$54)+SUMIF('T10 - Infrastructure'!$BA$7:$BA$45,'Labour &amp; Equip Hrs'!A97,'T10 - Infrastructure'!$BB$7:$BB$45)+SUMIF('T11 - Wastes'!$BA$6:$BA$22,'Labour &amp; Equip Hrs'!A97,'T11 - Wastes'!$BB$6:$BB$22)+SUMIF('T12 - Roads'!$BA$7:$BA$19,'Labour &amp; Equip Hrs'!A97,'T12 - Roads'!$BB$7:$BB$19)+SUMIF('T13 - Water'!$BA$7:$BA$60,'Labour &amp; Equip Hrs'!A97,'T13 - Water'!$BB$7:$BB$60)</f>
        <v>0</v>
      </c>
      <c r="Z97" t="str">
        <f t="shared" si="27"/>
        <v>Water Truck (4,000 gal)</v>
      </c>
      <c r="AA97" s="42"/>
      <c r="AB97" s="475">
        <f t="shared" si="28"/>
        <v>0</v>
      </c>
      <c r="AC97" s="475">
        <f t="shared" si="28"/>
        <v>0</v>
      </c>
      <c r="AD97" s="475">
        <f t="shared" si="28"/>
        <v>0</v>
      </c>
    </row>
    <row r="98" spans="1:30">
      <c r="A98" t="str">
        <f>'T2 - Unit Rates'!C48</f>
        <v>Water Truck (5,000 gal)</v>
      </c>
      <c r="C98" s="475">
        <f>SUMIF('T6 - Pits'!$AI$7:$AI$44,'Labour &amp; Equip Hrs'!A98,'T6 - Pits'!$AJ$7:$AJ$44)+SUMIF('T7 - WSF'!$AI$7:$AI$69,'Labour &amp; Equip Hrs'!A98,'T7 - WSF'!$AJ$7:$AJ$69)+SUMIF('T8 - Facilities'!$AI$7:$AI$115,'Labour &amp; Equip Hrs'!A98,'T8 - Facilities'!$AJ$7:$AJ$115)+SUMIF('T9 - Ponds'!$AI$7:$AI$54,'Labour &amp; Equip Hrs'!A98,'T9 - Ponds'!$AJ$7:$AJ$54)+SUMIF('T10 - Infrastructure'!$AI$7:$AI$45,'Labour &amp; Equip Hrs'!A98,'T10 - Infrastructure'!$AJ$7:$AJ$45)+SUMIF('T11 - Wastes'!$AI$6:$AI$22,'Labour &amp; Equip Hrs'!A98,'T11 - Wastes'!$AJ$6:$AJ$22)+SUMIF('T12 - Roads'!$AI$7:$AI$19,'Labour &amp; Equip Hrs'!A98,'T12 - Roads'!$AJ$7:$AJ$19)+SUMIF('T13 - Water'!$AI$7:$AI$60,'Labour &amp; Equip Hrs'!A98,'T13 - Water'!$AJ$7:$AJ$60)</f>
        <v>0</v>
      </c>
      <c r="D98" s="475">
        <f>SUMIF('T6 - Pits'!$AR$7:$AR$44,A98,'T6 - Pits'!$AS$7:$AS$44)+SUMIF('T7 - WSF'!$AR$7:$AR$69,A98,'T7 - WSF'!$AS$7:$AS$69)+SUMIF('T8 - Facilities'!$AR$7:$AR$115,A98,'T8 - Facilities'!$AS$7:$AS$115)+SUMIF('T9 - Ponds'!$AR$7:$AR$54,A98,'T9 - Ponds'!$AS$7:$AS$54)+SUMIF('T10 - Infrastructure'!$AR$7:$AR$45,A98,'T10 - Infrastructure'!$AS$7:$AS$45)+SUMIF('T11 - Wastes'!$AR$6:$AR$22,A98,'T11 - Wastes'!$AS$6:$AS$22)+SUMIF('T12 - Roads'!$AR$7:$AR$19,A98,'T12 - Roads'!$AS$7:$AS$19)+SUMIF('T13 - Water'!$AR$7:$AR$60,A98,'T13 - Water'!$AS$7:$AS$60)</f>
        <v>0</v>
      </c>
      <c r="E98" s="475">
        <f>SUMIF('T6 - Pits'!$BA$7:$BA$44,'Labour &amp; Equip Hrs'!A98,'T6 - Pits'!$BB$7:$BB$44)+SUMIF('T7 - WSF'!$BA$7:$BA$69,'Labour &amp; Equip Hrs'!A98,'T7 - WSF'!$BB$7:$BB$69)+SUMIF('T8 - Facilities'!$BA$7:$BA$115,'Labour &amp; Equip Hrs'!A98,'T8 - Facilities'!$BB$7:$BB$115)+SUMIF('T9 - Ponds'!$BA$7:$BA$54,'Labour &amp; Equip Hrs'!A98,'T9 - Ponds'!$BB$7:$BB$54)+SUMIF('T10 - Infrastructure'!$BA$7:$BA$45,'Labour &amp; Equip Hrs'!A98,'T10 - Infrastructure'!$BB$7:$BB$45)+SUMIF('T11 - Wastes'!$BA$6:$BA$22,'Labour &amp; Equip Hrs'!A98,'T11 - Wastes'!$BB$6:$BB$22)+SUMIF('T12 - Roads'!$BA$7:$BA$19,'Labour &amp; Equip Hrs'!A98,'T12 - Roads'!$BB$7:$BB$19)+SUMIF('T13 - Water'!$BA$7:$BA$60,'Labour &amp; Equip Hrs'!A98,'T13 - Water'!$BB$7:$BB$60)</f>
        <v>0</v>
      </c>
      <c r="Z98" t="str">
        <f t="shared" si="27"/>
        <v>Water Truck (5,000 gal)</v>
      </c>
      <c r="AA98" s="42"/>
      <c r="AB98" s="475">
        <f t="shared" si="28"/>
        <v>0</v>
      </c>
      <c r="AC98" s="475">
        <f t="shared" si="28"/>
        <v>0</v>
      </c>
      <c r="AD98" s="475">
        <f t="shared" si="28"/>
        <v>0</v>
      </c>
    </row>
    <row r="99" spans="1:30">
      <c r="A99" t="str">
        <f>'T2 - Unit Rates'!C49</f>
        <v>Concrete Transit Mix Truck</v>
      </c>
      <c r="C99" s="475">
        <f>SUMIF('T6 - Pits'!$AI$7:$AI$44,'Labour &amp; Equip Hrs'!A99,'T6 - Pits'!$AJ$7:$AJ$44)+SUMIF('T7 - WSF'!$AI$7:$AI$69,'Labour &amp; Equip Hrs'!A99,'T7 - WSF'!$AJ$7:$AJ$69)+SUMIF('T8 - Facilities'!$AI$7:$AI$115,'Labour &amp; Equip Hrs'!A99,'T8 - Facilities'!$AJ$7:$AJ$115)+SUMIF('T9 - Ponds'!$AI$7:$AI$54,'Labour &amp; Equip Hrs'!A99,'T9 - Ponds'!$AJ$7:$AJ$54)+SUMIF('T10 - Infrastructure'!$AI$7:$AI$45,'Labour &amp; Equip Hrs'!A99,'T10 - Infrastructure'!$AJ$7:$AJ$45)+SUMIF('T11 - Wastes'!$AI$6:$AI$22,'Labour &amp; Equip Hrs'!A99,'T11 - Wastes'!$AJ$6:$AJ$22)+SUMIF('T12 - Roads'!$AI$7:$AI$19,'Labour &amp; Equip Hrs'!A99,'T12 - Roads'!$AJ$7:$AJ$19)+SUMIF('T13 - Water'!$AI$7:$AI$60,'Labour &amp; Equip Hrs'!A99,'T13 - Water'!$AJ$7:$AJ$60)</f>
        <v>0</v>
      </c>
      <c r="D99" s="475">
        <f>SUMIF('T6 - Pits'!$AR$7:$AR$44,A99,'T6 - Pits'!$AS$7:$AS$44)+SUMIF('T7 - WSF'!$AR$7:$AR$69,A99,'T7 - WSF'!$AS$7:$AS$69)+SUMIF('T8 - Facilities'!$AR$7:$AR$115,A99,'T8 - Facilities'!$AS$7:$AS$115)+SUMIF('T9 - Ponds'!$AR$7:$AR$54,A99,'T9 - Ponds'!$AS$7:$AS$54)+SUMIF('T10 - Infrastructure'!$AR$7:$AR$45,A99,'T10 - Infrastructure'!$AS$7:$AS$45)+SUMIF('T11 - Wastes'!$AR$6:$AR$22,A99,'T11 - Wastes'!$AS$6:$AS$22)+SUMIF('T12 - Roads'!$AR$7:$AR$19,A99,'T12 - Roads'!$AS$7:$AS$19)+SUMIF('T13 - Water'!$AR$7:$AR$60,A99,'T13 - Water'!$AS$7:$AS$60)</f>
        <v>0</v>
      </c>
      <c r="E99" s="475">
        <f>SUMIF('T6 - Pits'!$BA$7:$BA$44,'Labour &amp; Equip Hrs'!A99,'T6 - Pits'!$BB$7:$BB$44)+SUMIF('T7 - WSF'!$BA$7:$BA$69,'Labour &amp; Equip Hrs'!A99,'T7 - WSF'!$BB$7:$BB$69)+SUMIF('T8 - Facilities'!$BA$7:$BA$115,'Labour &amp; Equip Hrs'!A99,'T8 - Facilities'!$BB$7:$BB$115)+SUMIF('T9 - Ponds'!$BA$7:$BA$54,'Labour &amp; Equip Hrs'!A99,'T9 - Ponds'!$BB$7:$BB$54)+SUMIF('T10 - Infrastructure'!$BA$7:$BA$45,'Labour &amp; Equip Hrs'!A99,'T10 - Infrastructure'!$BB$7:$BB$45)+SUMIF('T11 - Wastes'!$BA$6:$BA$22,'Labour &amp; Equip Hrs'!A99,'T11 - Wastes'!$BB$6:$BB$22)+SUMIF('T12 - Roads'!$BA$7:$BA$19,'Labour &amp; Equip Hrs'!A99,'T12 - Roads'!$BB$7:$BB$19)+SUMIF('T13 - Water'!$BA$7:$BA$60,'Labour &amp; Equip Hrs'!A99,'T13 - Water'!$BB$7:$BB$60)</f>
        <v>0</v>
      </c>
      <c r="Z99" t="str">
        <f t="shared" si="27"/>
        <v>Concrete Transit Mix Truck</v>
      </c>
      <c r="AA99" s="42"/>
      <c r="AB99" s="475">
        <f t="shared" si="28"/>
        <v>0</v>
      </c>
      <c r="AC99" s="475">
        <f t="shared" si="28"/>
        <v>0</v>
      </c>
      <c r="AD99" s="475">
        <f t="shared" si="28"/>
        <v>0</v>
      </c>
    </row>
    <row r="100" spans="1:30">
      <c r="A100" t="str">
        <f>'T2 - Unit Rates'!C50</f>
        <v>Fuel Truck</v>
      </c>
      <c r="C100" s="475">
        <f>SUMIF('T6 - Pits'!$AI$7:$AI$44,'Labour &amp; Equip Hrs'!A100,'T6 - Pits'!$AJ$7:$AJ$44)+SUMIF('T7 - WSF'!$AI$7:$AI$69,'Labour &amp; Equip Hrs'!A100,'T7 - WSF'!$AJ$7:$AJ$69)+SUMIF('T8 - Facilities'!$AI$7:$AI$115,'Labour &amp; Equip Hrs'!A100,'T8 - Facilities'!$AJ$7:$AJ$115)+SUMIF('T9 - Ponds'!$AI$7:$AI$54,'Labour &amp; Equip Hrs'!A100,'T9 - Ponds'!$AJ$7:$AJ$54)+SUMIF('T10 - Infrastructure'!$AI$7:$AI$45,'Labour &amp; Equip Hrs'!A100,'T10 - Infrastructure'!$AJ$7:$AJ$45)+SUMIF('T11 - Wastes'!$AI$6:$AI$22,'Labour &amp; Equip Hrs'!A100,'T11 - Wastes'!$AJ$6:$AJ$22)+SUMIF('T12 - Roads'!$AI$7:$AI$19,'Labour &amp; Equip Hrs'!A100,'T12 - Roads'!$AJ$7:$AJ$19)+SUMIF('T13 - Water'!$AI$7:$AI$60,'Labour &amp; Equip Hrs'!A100,'T13 - Water'!$AJ$7:$AJ$60)</f>
        <v>0</v>
      </c>
      <c r="D100" s="475">
        <f>SUMIF('T6 - Pits'!$AR$7:$AR$44,A100,'T6 - Pits'!$AS$7:$AS$44)+SUMIF('T7 - WSF'!$AR$7:$AR$69,A100,'T7 - WSF'!$AS$7:$AS$69)+SUMIF('T8 - Facilities'!$AR$7:$AR$115,A100,'T8 - Facilities'!$AS$7:$AS$115)+SUMIF('T9 - Ponds'!$AR$7:$AR$54,A100,'T9 - Ponds'!$AS$7:$AS$54)+SUMIF('T10 - Infrastructure'!$AR$7:$AR$45,A100,'T10 - Infrastructure'!$AS$7:$AS$45)+SUMIF('T11 - Wastes'!$AR$6:$AR$22,A100,'T11 - Wastes'!$AS$6:$AS$22)+SUMIF('T12 - Roads'!$AR$7:$AR$19,A100,'T12 - Roads'!$AS$7:$AS$19)+SUMIF('T13 - Water'!$AR$7:$AR$60,A100,'T13 - Water'!$AS$7:$AS$60)</f>
        <v>0</v>
      </c>
      <c r="E100" s="475">
        <f>SUMIF('T6 - Pits'!$BA$7:$BA$44,'Labour &amp; Equip Hrs'!A100,'T6 - Pits'!$BB$7:$BB$44)+SUMIF('T7 - WSF'!$BA$7:$BA$69,'Labour &amp; Equip Hrs'!A100,'T7 - WSF'!$BB$7:$BB$69)+SUMIF('T8 - Facilities'!$BA$7:$BA$115,'Labour &amp; Equip Hrs'!A100,'T8 - Facilities'!$BB$7:$BB$115)+SUMIF('T9 - Ponds'!$BA$7:$BA$54,'Labour &amp; Equip Hrs'!A100,'T9 - Ponds'!$BB$7:$BB$54)+SUMIF('T10 - Infrastructure'!$BA$7:$BA$45,'Labour &amp; Equip Hrs'!A100,'T10 - Infrastructure'!$BB$7:$BB$45)+SUMIF('T11 - Wastes'!$BA$6:$BA$22,'Labour &amp; Equip Hrs'!A100,'T11 - Wastes'!$BB$6:$BB$22)+SUMIF('T12 - Roads'!$BA$7:$BA$19,'Labour &amp; Equip Hrs'!A100,'T12 - Roads'!$BB$7:$BB$19)+SUMIF('T13 - Water'!$BA$7:$BA$60,'Labour &amp; Equip Hrs'!A100,'T13 - Water'!$BB$7:$BB$60)</f>
        <v>0</v>
      </c>
      <c r="Z100" t="str">
        <f t="shared" si="27"/>
        <v>Fuel Truck</v>
      </c>
      <c r="AA100" s="42"/>
      <c r="AB100" s="475">
        <f t="shared" si="28"/>
        <v>0</v>
      </c>
      <c r="AC100" s="475">
        <f t="shared" si="28"/>
        <v>0</v>
      </c>
      <c r="AD100" s="475">
        <f t="shared" si="28"/>
        <v>0</v>
      </c>
    </row>
    <row r="101" spans="1:30">
      <c r="A101" t="str">
        <f>'T2 - Unit Rates'!C51</f>
        <v>Highway, Line Truck, with Aerial Platform</v>
      </c>
      <c r="C101" s="475">
        <f>SUMIF('T6 - Pits'!$AI$7:$AI$44,'Labour &amp; Equip Hrs'!A101,'T6 - Pits'!$AJ$7:$AJ$44)+SUMIF('T7 - WSF'!$AI$7:$AI$69,'Labour &amp; Equip Hrs'!A101,'T7 - WSF'!$AJ$7:$AJ$69)+SUMIF('T8 - Facilities'!$AI$7:$AI$115,'Labour &amp; Equip Hrs'!A101,'T8 - Facilities'!$AJ$7:$AJ$115)+SUMIF('T9 - Ponds'!$AI$7:$AI$54,'Labour &amp; Equip Hrs'!A101,'T9 - Ponds'!$AJ$7:$AJ$54)+SUMIF('T10 - Infrastructure'!$AI$7:$AI$45,'Labour &amp; Equip Hrs'!A101,'T10 - Infrastructure'!$AJ$7:$AJ$45)+SUMIF('T11 - Wastes'!$AI$6:$AI$22,'Labour &amp; Equip Hrs'!A101,'T11 - Wastes'!$AJ$6:$AJ$22)+SUMIF('T12 - Roads'!$AI$7:$AI$19,'Labour &amp; Equip Hrs'!A101,'T12 - Roads'!$AJ$7:$AJ$19)+SUMIF('T13 - Water'!$AI$7:$AI$60,'Labour &amp; Equip Hrs'!A101,'T13 - Water'!$AJ$7:$AJ$60)</f>
        <v>0</v>
      </c>
      <c r="D101" s="475">
        <f>SUMIF('T6 - Pits'!$AR$7:$AR$44,A101,'T6 - Pits'!$AS$7:$AS$44)+SUMIF('T7 - WSF'!$AR$7:$AR$69,A101,'T7 - WSF'!$AS$7:$AS$69)+SUMIF('T8 - Facilities'!$AR$7:$AR$115,A101,'T8 - Facilities'!$AS$7:$AS$115)+SUMIF('T9 - Ponds'!$AR$7:$AR$54,A101,'T9 - Ponds'!$AS$7:$AS$54)+SUMIF('T10 - Infrastructure'!$AR$7:$AR$45,A101,'T10 - Infrastructure'!$AS$7:$AS$45)+SUMIF('T11 - Wastes'!$AR$6:$AR$22,A101,'T11 - Wastes'!$AS$6:$AS$22)+SUMIF('T12 - Roads'!$AR$7:$AR$19,A101,'T12 - Roads'!$AS$7:$AS$19)+SUMIF('T13 - Water'!$AR$7:$AR$60,A101,'T13 - Water'!$AS$7:$AS$60)</f>
        <v>0</v>
      </c>
      <c r="E101" s="475">
        <f>SUMIF('T6 - Pits'!$BA$7:$BA$44,'Labour &amp; Equip Hrs'!A101,'T6 - Pits'!$BB$7:$BB$44)+SUMIF('T7 - WSF'!$BA$7:$BA$69,'Labour &amp; Equip Hrs'!A101,'T7 - WSF'!$BB$7:$BB$69)+SUMIF('T8 - Facilities'!$BA$7:$BA$115,'Labour &amp; Equip Hrs'!A101,'T8 - Facilities'!$BB$7:$BB$115)+SUMIF('T9 - Ponds'!$BA$7:$BA$54,'Labour &amp; Equip Hrs'!A101,'T9 - Ponds'!$BB$7:$BB$54)+SUMIF('T10 - Infrastructure'!$BA$7:$BA$45,'Labour &amp; Equip Hrs'!A101,'T10 - Infrastructure'!$BB$7:$BB$45)+SUMIF('T11 - Wastes'!$BA$6:$BA$22,'Labour &amp; Equip Hrs'!A101,'T11 - Wastes'!$BB$6:$BB$22)+SUMIF('T12 - Roads'!$BA$7:$BA$19,'Labour &amp; Equip Hrs'!A101,'T12 - Roads'!$BB$7:$BB$19)+SUMIF('T13 - Water'!$BA$7:$BA$60,'Labour &amp; Equip Hrs'!A101,'T13 - Water'!$BB$7:$BB$60)</f>
        <v>0</v>
      </c>
      <c r="Z101" t="str">
        <f t="shared" si="27"/>
        <v>Highway, Line Truck, with Aerial Platform</v>
      </c>
      <c r="AA101" s="42"/>
      <c r="AB101" s="475">
        <f t="shared" si="28"/>
        <v>0</v>
      </c>
      <c r="AC101" s="475">
        <f t="shared" si="28"/>
        <v>0</v>
      </c>
      <c r="AD101" s="475">
        <f t="shared" si="28"/>
        <v>0</v>
      </c>
    </row>
    <row r="102" spans="1:30">
      <c r="A102" t="str">
        <f>'T2 - Unit Rates'!C52</f>
        <v>Pickup Truck (short term)</v>
      </c>
      <c r="C102" s="475">
        <f>SUMIF('T6 - Pits'!$AI$7:$AI$44,'Labour &amp; Equip Hrs'!A102,'T6 - Pits'!$AJ$7:$AJ$44)+SUMIF('T7 - WSF'!$AI$7:$AI$69,'Labour &amp; Equip Hrs'!A102,'T7 - WSF'!$AJ$7:$AJ$69)+SUMIF('T8 - Facilities'!$AI$7:$AI$115,'Labour &amp; Equip Hrs'!A102,'T8 - Facilities'!$AJ$7:$AJ$115)+SUMIF('T9 - Ponds'!$AI$7:$AI$54,'Labour &amp; Equip Hrs'!A102,'T9 - Ponds'!$AJ$7:$AJ$54)+SUMIF('T10 - Infrastructure'!$AI$7:$AI$45,'Labour &amp; Equip Hrs'!A102,'T10 - Infrastructure'!$AJ$7:$AJ$45)+SUMIF('T11 - Wastes'!$AI$6:$AI$22,'Labour &amp; Equip Hrs'!A102,'T11 - Wastes'!$AJ$6:$AJ$22)+SUMIF('T12 - Roads'!$AI$7:$AI$19,'Labour &amp; Equip Hrs'!A102,'T12 - Roads'!$AJ$7:$AJ$19)+SUMIF('T13 - Water'!$AI$7:$AI$60,'Labour &amp; Equip Hrs'!A102,'T13 - Water'!$AJ$7:$AJ$60)</f>
        <v>0</v>
      </c>
      <c r="D102" s="475">
        <f>SUMIF('T6 - Pits'!$AR$7:$AR$44,A102,'T6 - Pits'!$AS$7:$AS$44)+SUMIF('T7 - WSF'!$AR$7:$AR$69,A102,'T7 - WSF'!$AS$7:$AS$69)+SUMIF('T8 - Facilities'!$AR$7:$AR$115,A102,'T8 - Facilities'!$AS$7:$AS$115)+SUMIF('T9 - Ponds'!$AR$7:$AR$54,A102,'T9 - Ponds'!$AS$7:$AS$54)+SUMIF('T10 - Infrastructure'!$AR$7:$AR$45,A102,'T10 - Infrastructure'!$AS$7:$AS$45)+SUMIF('T11 - Wastes'!$AR$6:$AR$22,A102,'T11 - Wastes'!$AS$6:$AS$22)+SUMIF('T12 - Roads'!$AR$7:$AR$19,A102,'T12 - Roads'!$AS$7:$AS$19)+SUMIF('T13 - Water'!$AR$7:$AR$60,A102,'T13 - Water'!$AS$7:$AS$60)</f>
        <v>0</v>
      </c>
      <c r="E102" s="475">
        <f>SUMIF('T6 - Pits'!$BA$7:$BA$44,'Labour &amp; Equip Hrs'!A102,'T6 - Pits'!$BB$7:$BB$44)+SUMIF('T7 - WSF'!$BA$7:$BA$69,'Labour &amp; Equip Hrs'!A102,'T7 - WSF'!$BB$7:$BB$69)+SUMIF('T8 - Facilities'!$BA$7:$BA$115,'Labour &amp; Equip Hrs'!A102,'T8 - Facilities'!$BB$7:$BB$115)+SUMIF('T9 - Ponds'!$BA$7:$BA$54,'Labour &amp; Equip Hrs'!A102,'T9 - Ponds'!$BB$7:$BB$54)+SUMIF('T10 - Infrastructure'!$BA$7:$BA$45,'Labour &amp; Equip Hrs'!A102,'T10 - Infrastructure'!$BB$7:$BB$45)+SUMIF('T11 - Wastes'!$BA$6:$BA$22,'Labour &amp; Equip Hrs'!A102,'T11 - Wastes'!$BB$6:$BB$22)+SUMIF('T12 - Roads'!$BA$7:$BA$19,'Labour &amp; Equip Hrs'!A102,'T12 - Roads'!$BB$7:$BB$19)+SUMIF('T13 - Water'!$BA$7:$BA$60,'Labour &amp; Equip Hrs'!A102,'T13 - Water'!$BB$7:$BB$60)</f>
        <v>0</v>
      </c>
      <c r="Z102" t="str">
        <f t="shared" si="27"/>
        <v>Pickup Truck (short term)</v>
      </c>
      <c r="AA102" s="42"/>
      <c r="AB102" s="475">
        <f t="shared" si="28"/>
        <v>0</v>
      </c>
      <c r="AC102" s="475">
        <f t="shared" si="28"/>
        <v>0</v>
      </c>
      <c r="AD102" s="475">
        <f t="shared" si="28"/>
        <v>0</v>
      </c>
    </row>
    <row r="103" spans="1:30">
      <c r="A103" t="str">
        <f>'T2 - Unit Rates'!C53</f>
        <v>Pickup Truck (long term)</v>
      </c>
      <c r="C103" s="475">
        <f>SUMIF('T6 - Pits'!$AI$7:$AI$44,'Labour &amp; Equip Hrs'!A103,'T6 - Pits'!$AJ$7:$AJ$44)+SUMIF('T7 - WSF'!$AI$7:$AI$69,'Labour &amp; Equip Hrs'!A103,'T7 - WSF'!$AJ$7:$AJ$69)+SUMIF('T8 - Facilities'!$AI$7:$AI$115,'Labour &amp; Equip Hrs'!A103,'T8 - Facilities'!$AJ$7:$AJ$115)+SUMIF('T9 - Ponds'!$AI$7:$AI$54,'Labour &amp; Equip Hrs'!A103,'T9 - Ponds'!$AJ$7:$AJ$54)+SUMIF('T10 - Infrastructure'!$AI$7:$AI$45,'Labour &amp; Equip Hrs'!A103,'T10 - Infrastructure'!$AJ$7:$AJ$45)+SUMIF('T11 - Wastes'!$AI$6:$AI$22,'Labour &amp; Equip Hrs'!A103,'T11 - Wastes'!$AJ$6:$AJ$22)+SUMIF('T12 - Roads'!$AI$7:$AI$19,'Labour &amp; Equip Hrs'!A103,'T12 - Roads'!$AJ$7:$AJ$19)+SUMIF('T13 - Water'!$AI$7:$AI$60,'Labour &amp; Equip Hrs'!A103,'T13 - Water'!$AJ$7:$AJ$60)</f>
        <v>0</v>
      </c>
      <c r="D103" s="475">
        <f>SUMIF('T6 - Pits'!$AR$7:$AR$44,A103,'T6 - Pits'!$AS$7:$AS$44)+SUMIF('T7 - WSF'!$AR$7:$AR$69,A103,'T7 - WSF'!$AS$7:$AS$69)+SUMIF('T8 - Facilities'!$AR$7:$AR$115,A103,'T8 - Facilities'!$AS$7:$AS$115)+SUMIF('T9 - Ponds'!$AR$7:$AR$54,A103,'T9 - Ponds'!$AS$7:$AS$54)+SUMIF('T10 - Infrastructure'!$AR$7:$AR$45,A103,'T10 - Infrastructure'!$AS$7:$AS$45)+SUMIF('T11 - Wastes'!$AR$6:$AR$22,A103,'T11 - Wastes'!$AS$6:$AS$22)+SUMIF('T12 - Roads'!$AR$7:$AR$19,A103,'T12 - Roads'!$AS$7:$AS$19)+SUMIF('T13 - Water'!$AR$7:$AR$60,A103,'T13 - Water'!$AS$7:$AS$60)</f>
        <v>0</v>
      </c>
      <c r="E103" s="475">
        <f>SUMIF('T6 - Pits'!$BA$7:$BA$44,'Labour &amp; Equip Hrs'!A103,'T6 - Pits'!$BB$7:$BB$44)+SUMIF('T7 - WSF'!$BA$7:$BA$69,'Labour &amp; Equip Hrs'!A103,'T7 - WSF'!$BB$7:$BB$69)+SUMIF('T8 - Facilities'!$BA$7:$BA$115,'Labour &amp; Equip Hrs'!A103,'T8 - Facilities'!$BB$7:$BB$115)+SUMIF('T9 - Ponds'!$BA$7:$BA$54,'Labour &amp; Equip Hrs'!A103,'T9 - Ponds'!$BB$7:$BB$54)+SUMIF('T10 - Infrastructure'!$BA$7:$BA$45,'Labour &amp; Equip Hrs'!A103,'T10 - Infrastructure'!$BB$7:$BB$45)+SUMIF('T11 - Wastes'!$BA$6:$BA$22,'Labour &amp; Equip Hrs'!A103,'T11 - Wastes'!$BB$6:$BB$22)+SUMIF('T12 - Roads'!$BA$7:$BA$19,'Labour &amp; Equip Hrs'!A103,'T12 - Roads'!$BB$7:$BB$19)+SUMIF('T13 - Water'!$BA$7:$BA$60,'Labour &amp; Equip Hrs'!A103,'T13 - Water'!$BB$7:$BB$60)</f>
        <v>0</v>
      </c>
      <c r="Z103" t="str">
        <f t="shared" si="27"/>
        <v>Pickup Truck (long term)</v>
      </c>
      <c r="AA103" s="42"/>
      <c r="AB103" s="475">
        <f t="shared" si="28"/>
        <v>0</v>
      </c>
      <c r="AC103" s="475">
        <f t="shared" si="28"/>
        <v>0</v>
      </c>
      <c r="AD103" s="475">
        <f t="shared" si="28"/>
        <v>0</v>
      </c>
    </row>
    <row r="104" spans="1:30">
      <c r="A104" t="str">
        <f>'T2 - Unit Rates'!C54</f>
        <v>Pilot Vehicle</v>
      </c>
      <c r="C104" s="475">
        <f>SUMIF('T6 - Pits'!$AI$7:$AI$44,'Labour &amp; Equip Hrs'!A104,'T6 - Pits'!$AJ$7:$AJ$44)+SUMIF('T7 - WSF'!$AI$7:$AI$69,'Labour &amp; Equip Hrs'!A104,'T7 - WSF'!$AJ$7:$AJ$69)+SUMIF('T8 - Facilities'!$AI$7:$AI$115,'Labour &amp; Equip Hrs'!A104,'T8 - Facilities'!$AJ$7:$AJ$115)+SUMIF('T9 - Ponds'!$AI$7:$AI$54,'Labour &amp; Equip Hrs'!A104,'T9 - Ponds'!$AJ$7:$AJ$54)+SUMIF('T10 - Infrastructure'!$AI$7:$AI$45,'Labour &amp; Equip Hrs'!A104,'T10 - Infrastructure'!$AJ$7:$AJ$45)+SUMIF('T11 - Wastes'!$AI$6:$AI$22,'Labour &amp; Equip Hrs'!A104,'T11 - Wastes'!$AJ$6:$AJ$22)+SUMIF('T12 - Roads'!$AI$7:$AI$19,'Labour &amp; Equip Hrs'!A104,'T12 - Roads'!$AJ$7:$AJ$19)+SUMIF('T13 - Water'!$AI$7:$AI$60,'Labour &amp; Equip Hrs'!A104,'T13 - Water'!$AJ$7:$AJ$60)</f>
        <v>0</v>
      </c>
      <c r="D104" s="475">
        <f>SUMIF('T6 - Pits'!$AR$7:$AR$44,A104,'T6 - Pits'!$AS$7:$AS$44)+SUMIF('T7 - WSF'!$AR$7:$AR$69,A104,'T7 - WSF'!$AS$7:$AS$69)+SUMIF('T8 - Facilities'!$AR$7:$AR$115,A104,'T8 - Facilities'!$AS$7:$AS$115)+SUMIF('T9 - Ponds'!$AR$7:$AR$54,A104,'T9 - Ponds'!$AS$7:$AS$54)+SUMIF('T10 - Infrastructure'!$AR$7:$AR$45,A104,'T10 - Infrastructure'!$AS$7:$AS$45)+SUMIF('T11 - Wastes'!$AR$6:$AR$22,A104,'T11 - Wastes'!$AS$6:$AS$22)+SUMIF('T12 - Roads'!$AR$7:$AR$19,A104,'T12 - Roads'!$AS$7:$AS$19)+SUMIF('T13 - Water'!$AR$7:$AR$60,A104,'T13 - Water'!$AS$7:$AS$60)</f>
        <v>0</v>
      </c>
      <c r="E104" s="475">
        <f>SUMIF('T6 - Pits'!$BA$7:$BA$44,'Labour &amp; Equip Hrs'!A104,'T6 - Pits'!$BB$7:$BB$44)+SUMIF('T7 - WSF'!$BA$7:$BA$69,'Labour &amp; Equip Hrs'!A104,'T7 - WSF'!$BB$7:$BB$69)+SUMIF('T8 - Facilities'!$BA$7:$BA$115,'Labour &amp; Equip Hrs'!A104,'T8 - Facilities'!$BB$7:$BB$115)+SUMIF('T9 - Ponds'!$BA$7:$BA$54,'Labour &amp; Equip Hrs'!A104,'T9 - Ponds'!$BB$7:$BB$54)+SUMIF('T10 - Infrastructure'!$BA$7:$BA$45,'Labour &amp; Equip Hrs'!A104,'T10 - Infrastructure'!$BB$7:$BB$45)+SUMIF('T11 - Wastes'!$BA$6:$BA$22,'Labour &amp; Equip Hrs'!A104,'T11 - Wastes'!$BB$6:$BB$22)+SUMIF('T12 - Roads'!$BA$7:$BA$19,'Labour &amp; Equip Hrs'!A104,'T12 - Roads'!$BB$7:$BB$19)+SUMIF('T13 - Water'!$BA$7:$BA$60,'Labour &amp; Equip Hrs'!A104,'T13 - Water'!$BB$7:$BB$60)</f>
        <v>0</v>
      </c>
      <c r="Z104" t="str">
        <f t="shared" si="27"/>
        <v>Pilot Vehicle</v>
      </c>
      <c r="AA104" s="42"/>
      <c r="AB104" s="475">
        <f t="shared" si="28"/>
        <v>0</v>
      </c>
      <c r="AC104" s="475">
        <f t="shared" si="28"/>
        <v>0</v>
      </c>
      <c r="AD104" s="475">
        <f t="shared" si="28"/>
        <v>0</v>
      </c>
    </row>
    <row r="105" spans="1:30" s="93" customFormat="1">
      <c r="A105" s="93" t="s">
        <v>113</v>
      </c>
      <c r="B105" s="439"/>
      <c r="C105" s="439">
        <f>SUM(C68:C104)</f>
        <v>868.45993985225687</v>
      </c>
      <c r="D105" s="439">
        <f>SUM(D68:D104)</f>
        <v>14909.258340743283</v>
      </c>
      <c r="E105" s="439">
        <f>SUM(E68:E104)</f>
        <v>12566.574464657468</v>
      </c>
      <c r="F105" s="490"/>
      <c r="G105" s="490"/>
      <c r="H105" s="490"/>
      <c r="I105" s="490"/>
      <c r="J105" s="439"/>
      <c r="K105" s="491"/>
      <c r="L105" s="439"/>
      <c r="M105" s="439"/>
      <c r="N105" s="439"/>
      <c r="O105" s="439"/>
      <c r="Z105" s="93" t="s">
        <v>113</v>
      </c>
      <c r="AA105" s="439"/>
      <c r="AB105" s="439">
        <f>SUM(AB68:AB104)</f>
        <v>2289.5916004898222</v>
      </c>
      <c r="AC105" s="439">
        <f>SUM(AC68:AC104)</f>
        <v>47135.667327247211</v>
      </c>
      <c r="AD105" s="439">
        <f>SUM(AD68:AD104)</f>
        <v>60181.026479050808</v>
      </c>
    </row>
  </sheetData>
  <mergeCells count="3">
    <mergeCell ref="P20:V20"/>
    <mergeCell ref="AL20:AU20"/>
    <mergeCell ref="Z20:AI20"/>
  </mergeCells>
  <pageMargins left="0.7" right="0.7" top="0.75" bottom="0.75" header="0.3" footer="0.3"/>
  <pageSetup orientation="portrait" horizontalDpi="300" verticalDpi="300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08A469-3DB3-4D54-97BA-E7FDDA9E6DA1}">
  <sheetPr>
    <tabColor rgb="FF00B050"/>
    <pageSetUpPr fitToPage="1"/>
  </sheetPr>
  <dimension ref="A2:U423"/>
  <sheetViews>
    <sheetView zoomScaleNormal="100" workbookViewId="0">
      <pane xSplit="1" ySplit="5" topLeftCell="B6" activePane="bottomRight" state="frozen"/>
      <selection pane="topRight" activeCell="B1" sqref="B1"/>
      <selection pane="bottomLeft" activeCell="A3" sqref="A3"/>
      <selection pane="bottomRight" activeCell="B6" sqref="B6"/>
    </sheetView>
  </sheetViews>
  <sheetFormatPr defaultColWidth="9.140625" defaultRowHeight="15" outlineLevelRow="2"/>
  <cols>
    <col min="1" max="1" width="24.5703125" style="93" customWidth="1"/>
    <col min="2" max="2" width="16.140625" style="93" customWidth="1"/>
    <col min="3" max="3" width="33.7109375" customWidth="1"/>
    <col min="4" max="4" width="15.7109375" style="28" customWidth="1"/>
    <col min="5" max="5" width="16" style="472" customWidth="1"/>
    <col min="6" max="6" width="13.7109375" style="472" customWidth="1"/>
    <col min="7" max="8" width="14.85546875" style="472" customWidth="1"/>
    <col min="9" max="9" width="16.42578125" style="472" customWidth="1"/>
    <col min="10" max="11" width="13.7109375" style="472" customWidth="1"/>
    <col min="12" max="12" width="28.42578125" bestFit="1" customWidth="1"/>
    <col min="13" max="14" width="10.7109375" customWidth="1"/>
    <col min="15" max="15" width="15.5703125" bestFit="1" customWidth="1"/>
    <col min="16" max="16" width="9.140625" hidden="1" customWidth="1"/>
  </cols>
  <sheetData>
    <row r="2" spans="1:21">
      <c r="A2" s="94" t="s">
        <v>712</v>
      </c>
      <c r="G2" s="28"/>
      <c r="H2" s="28"/>
      <c r="I2" s="28"/>
      <c r="J2" s="28"/>
      <c r="K2" s="28"/>
    </row>
    <row r="3" spans="1:21">
      <c r="A3" s="95" t="s">
        <v>713</v>
      </c>
    </row>
    <row r="4" spans="1:21" s="547" customFormat="1" ht="15.75">
      <c r="A4" s="523" t="s">
        <v>589</v>
      </c>
      <c r="B4" s="524"/>
      <c r="C4" s="525"/>
      <c r="D4" s="526"/>
      <c r="E4" s="527"/>
      <c r="F4" s="528"/>
      <c r="G4" s="528"/>
      <c r="H4" s="528"/>
      <c r="I4" s="528"/>
      <c r="J4" s="528"/>
      <c r="K4" s="528"/>
      <c r="L4" s="524"/>
    </row>
    <row r="5" spans="1:21" ht="60" outlineLevel="1">
      <c r="A5" s="533" t="s">
        <v>522</v>
      </c>
      <c r="B5" s="533" t="s">
        <v>523</v>
      </c>
      <c r="C5" s="533" t="s">
        <v>520</v>
      </c>
      <c r="D5" s="533" t="s">
        <v>66</v>
      </c>
      <c r="E5" s="533" t="s">
        <v>1205</v>
      </c>
      <c r="F5" s="533" t="s">
        <v>1206</v>
      </c>
      <c r="G5" s="533" t="s">
        <v>1192</v>
      </c>
      <c r="H5" s="533" t="s">
        <v>1193</v>
      </c>
      <c r="I5" s="533" t="s">
        <v>1194</v>
      </c>
      <c r="J5" s="533" t="s">
        <v>570</v>
      </c>
      <c r="K5" s="533" t="s">
        <v>559</v>
      </c>
      <c r="L5" s="533" t="s">
        <v>521</v>
      </c>
      <c r="P5" s="551">
        <f>AVERAGE(P7:P40)</f>
        <v>-1</v>
      </c>
    </row>
    <row r="6" spans="1:21" outlineLevel="1">
      <c r="A6" s="45" t="s">
        <v>524</v>
      </c>
      <c r="B6" s="529"/>
      <c r="C6" s="63"/>
      <c r="D6" s="530"/>
      <c r="E6" s="531"/>
      <c r="F6" s="531"/>
      <c r="G6" s="722"/>
      <c r="H6" s="722"/>
      <c r="I6" s="722"/>
      <c r="J6" s="626"/>
      <c r="K6" s="531"/>
      <c r="L6" s="63"/>
    </row>
    <row r="7" spans="1:21" outlineLevel="1">
      <c r="A7" s="45"/>
      <c r="B7" s="45" t="s">
        <v>524</v>
      </c>
      <c r="C7" s="45" t="s">
        <v>1195</v>
      </c>
      <c r="D7" s="55" t="str">
        <f t="shared" ref="D7:D51" si="0">IF(C7="","","$/hr")</f>
        <v>$/hr</v>
      </c>
      <c r="E7" s="532"/>
      <c r="F7" s="532"/>
      <c r="G7" s="723">
        <v>150.94999999999999</v>
      </c>
      <c r="H7" s="723">
        <v>87.7</v>
      </c>
      <c r="I7" s="723">
        <f>H7+$G$44</f>
        <v>310.3</v>
      </c>
      <c r="J7" s="627">
        <f>G7*0.75</f>
        <v>113.21249999999999</v>
      </c>
      <c r="K7" s="532"/>
      <c r="L7" s="45"/>
      <c r="P7" s="550">
        <f>(E7-G7)/G7</f>
        <v>-1</v>
      </c>
    </row>
    <row r="8" spans="1:21" outlineLevel="1">
      <c r="A8" s="45"/>
      <c r="B8" s="45"/>
      <c r="C8" s="45" t="s">
        <v>1196</v>
      </c>
      <c r="D8" s="55" t="str">
        <f t="shared" si="0"/>
        <v>$/hr</v>
      </c>
      <c r="E8" s="532"/>
      <c r="F8" s="532"/>
      <c r="G8" s="723">
        <v>150.44999999999999</v>
      </c>
      <c r="H8" s="723">
        <v>87.2</v>
      </c>
      <c r="I8" s="723">
        <f>H8+$G$44</f>
        <v>309.8</v>
      </c>
      <c r="J8" s="627">
        <f>G8*0.75</f>
        <v>112.83749999999999</v>
      </c>
      <c r="K8" s="532"/>
      <c r="L8" s="45"/>
    </row>
    <row r="9" spans="1:21" outlineLevel="1">
      <c r="A9" s="45" t="s">
        <v>204</v>
      </c>
      <c r="B9" s="45"/>
      <c r="C9" s="45"/>
      <c r="D9" s="55" t="str">
        <f t="shared" si="0"/>
        <v/>
      </c>
      <c r="E9" s="532"/>
      <c r="F9" s="532"/>
      <c r="G9" s="723"/>
      <c r="H9" s="723"/>
      <c r="I9" s="723"/>
      <c r="J9" s="627"/>
      <c r="K9" s="532"/>
      <c r="L9" s="45"/>
    </row>
    <row r="10" spans="1:21" outlineLevel="1">
      <c r="A10" s="45"/>
      <c r="B10" s="45" t="s">
        <v>204</v>
      </c>
      <c r="C10" s="45" t="s">
        <v>572</v>
      </c>
      <c r="D10" s="55" t="str">
        <f t="shared" si="0"/>
        <v>$/hr</v>
      </c>
      <c r="E10" s="532"/>
      <c r="F10" s="532"/>
      <c r="G10" s="723">
        <v>171.9</v>
      </c>
      <c r="H10" s="723">
        <v>108.65</v>
      </c>
      <c r="I10" s="723">
        <f>H10+$G$44</f>
        <v>331.25</v>
      </c>
      <c r="J10" s="627">
        <f>117.9+51</f>
        <v>168.9</v>
      </c>
      <c r="K10" s="532"/>
      <c r="L10" s="45"/>
    </row>
    <row r="11" spans="1:21" outlineLevel="1">
      <c r="A11" s="45"/>
      <c r="B11" s="45"/>
      <c r="C11" s="45" t="s">
        <v>214</v>
      </c>
      <c r="D11" s="55" t="str">
        <f t="shared" si="0"/>
        <v>$/hr</v>
      </c>
      <c r="E11" s="532"/>
      <c r="F11" s="532"/>
      <c r="G11" s="723">
        <v>17.05</v>
      </c>
      <c r="H11" s="723">
        <v>17.05</v>
      </c>
      <c r="I11" s="723">
        <f>H11+$G$44</f>
        <v>239.65</v>
      </c>
      <c r="J11" s="627">
        <f>G11</f>
        <v>17.05</v>
      </c>
      <c r="K11" s="532"/>
      <c r="L11" s="45"/>
    </row>
    <row r="12" spans="1:21" outlineLevel="1">
      <c r="A12" s="45" t="s">
        <v>205</v>
      </c>
      <c r="B12" s="45"/>
      <c r="C12" s="45"/>
      <c r="D12" s="55" t="str">
        <f t="shared" si="0"/>
        <v/>
      </c>
      <c r="E12" s="532"/>
      <c r="F12" s="532"/>
      <c r="G12" s="723"/>
      <c r="H12" s="723"/>
      <c r="I12" s="723"/>
      <c r="J12" s="627"/>
      <c r="K12" s="532"/>
      <c r="L12" s="45"/>
    </row>
    <row r="13" spans="1:21" outlineLevel="1">
      <c r="A13" s="45"/>
      <c r="B13" s="45" t="s">
        <v>205</v>
      </c>
      <c r="C13" s="45" t="s">
        <v>216</v>
      </c>
      <c r="D13" s="55" t="str">
        <f t="shared" si="0"/>
        <v>$/hr</v>
      </c>
      <c r="E13" s="532"/>
      <c r="F13" s="532"/>
      <c r="G13" s="723">
        <v>287.60000000000002</v>
      </c>
      <c r="H13" s="723">
        <v>224.35</v>
      </c>
      <c r="I13" s="723">
        <f>H13+$G$44</f>
        <v>446.95</v>
      </c>
      <c r="J13" s="627">
        <f>134.8+51</f>
        <v>185.8</v>
      </c>
      <c r="K13" s="532"/>
      <c r="L13" s="45"/>
      <c r="P13" s="550"/>
      <c r="S13" s="42"/>
    </row>
    <row r="14" spans="1:21" outlineLevel="1">
      <c r="A14" s="45"/>
      <c r="B14" s="45"/>
      <c r="C14" s="45" t="s">
        <v>704</v>
      </c>
      <c r="D14" s="55" t="str">
        <f t="shared" si="0"/>
        <v>$/hr</v>
      </c>
      <c r="E14" s="532"/>
      <c r="F14" s="532"/>
      <c r="G14" s="723">
        <v>367.55</v>
      </c>
      <c r="H14" s="723">
        <v>304.3</v>
      </c>
      <c r="I14" s="723">
        <f>H14+$G$44</f>
        <v>526.9</v>
      </c>
      <c r="J14" s="627">
        <f>163.7+51</f>
        <v>214.7</v>
      </c>
      <c r="K14" s="532"/>
      <c r="L14" s="45"/>
      <c r="P14" s="550"/>
      <c r="S14" s="299"/>
      <c r="U14" s="42"/>
    </row>
    <row r="15" spans="1:21" outlineLevel="1">
      <c r="A15" s="45"/>
      <c r="B15" s="45"/>
      <c r="C15" s="45" t="s">
        <v>215</v>
      </c>
      <c r="D15" s="55" t="str">
        <f t="shared" si="0"/>
        <v>$/hr</v>
      </c>
      <c r="E15" s="532"/>
      <c r="F15" s="532"/>
      <c r="G15" s="723">
        <v>367.55</v>
      </c>
      <c r="H15" s="723">
        <v>304.3</v>
      </c>
      <c r="I15" s="723">
        <f>H15+$G$44</f>
        <v>526.9</v>
      </c>
      <c r="J15" s="627">
        <f>195.1+51</f>
        <v>246.1</v>
      </c>
      <c r="K15" s="532"/>
      <c r="L15" s="45"/>
      <c r="P15" s="550">
        <f>(E15-G15)/G15</f>
        <v>-1</v>
      </c>
      <c r="S15" s="299"/>
      <c r="U15" s="42"/>
    </row>
    <row r="16" spans="1:21" outlineLevel="1">
      <c r="A16" s="45"/>
      <c r="B16" s="45"/>
      <c r="C16" s="45" t="s">
        <v>230</v>
      </c>
      <c r="D16" s="55" t="str">
        <f t="shared" si="0"/>
        <v>$/hr</v>
      </c>
      <c r="E16" s="532"/>
      <c r="F16" s="532"/>
      <c r="G16" s="723">
        <v>498.15</v>
      </c>
      <c r="H16" s="723">
        <v>434.9</v>
      </c>
      <c r="I16" s="723">
        <f>H16+$G$44</f>
        <v>657.5</v>
      </c>
      <c r="J16" s="627">
        <f>208.8+51</f>
        <v>259.8</v>
      </c>
      <c r="K16" s="532"/>
      <c r="L16" s="45"/>
      <c r="P16" s="550">
        <f>(E16-G16)/G16</f>
        <v>-1</v>
      </c>
      <c r="S16" s="42"/>
      <c r="T16" s="42"/>
      <c r="U16" s="42"/>
    </row>
    <row r="17" spans="1:20" outlineLevel="1">
      <c r="A17" s="45"/>
      <c r="B17" s="45"/>
      <c r="C17" s="45" t="s">
        <v>231</v>
      </c>
      <c r="D17" s="55" t="str">
        <f t="shared" si="0"/>
        <v>$/hr</v>
      </c>
      <c r="E17" s="532"/>
      <c r="F17" s="532"/>
      <c r="G17" s="723">
        <v>605.25</v>
      </c>
      <c r="H17" s="723">
        <v>542</v>
      </c>
      <c r="I17" s="723">
        <f>H17+$G$44</f>
        <v>764.6</v>
      </c>
      <c r="J17" s="627">
        <f>263.1+51</f>
        <v>314.10000000000002</v>
      </c>
      <c r="K17" s="532"/>
      <c r="L17" s="45"/>
      <c r="P17" s="550">
        <f>(E17-G17)/G17</f>
        <v>-1</v>
      </c>
      <c r="S17" s="42"/>
      <c r="T17" s="42"/>
    </row>
    <row r="18" spans="1:20" outlineLevel="1">
      <c r="A18" s="45" t="s">
        <v>206</v>
      </c>
      <c r="B18" s="45"/>
      <c r="C18" s="45"/>
      <c r="D18" s="55" t="str">
        <f t="shared" si="0"/>
        <v/>
      </c>
      <c r="E18" s="532"/>
      <c r="F18" s="532"/>
      <c r="G18" s="723"/>
      <c r="H18" s="723"/>
      <c r="I18" s="723"/>
      <c r="J18" s="627"/>
      <c r="K18" s="532"/>
      <c r="L18" s="45"/>
    </row>
    <row r="19" spans="1:20" outlineLevel="2">
      <c r="A19" s="45"/>
      <c r="B19" s="45" t="s">
        <v>206</v>
      </c>
      <c r="C19" s="45" t="s">
        <v>217</v>
      </c>
      <c r="D19" s="55" t="str">
        <f t="shared" si="0"/>
        <v>$/hr</v>
      </c>
      <c r="E19" s="532"/>
      <c r="F19" s="532"/>
      <c r="G19" s="723">
        <v>526.85</v>
      </c>
      <c r="H19" s="723">
        <v>400.35</v>
      </c>
      <c r="I19" s="723">
        <f>H19+$G$44</f>
        <v>622.95000000000005</v>
      </c>
      <c r="J19" s="627">
        <f>G19*0.75</f>
        <v>395.13750000000005</v>
      </c>
      <c r="K19" s="532"/>
      <c r="L19" s="45"/>
    </row>
    <row r="20" spans="1:20" outlineLevel="2">
      <c r="A20" s="45"/>
      <c r="B20" s="45"/>
      <c r="C20" s="45" t="s">
        <v>218</v>
      </c>
      <c r="D20" s="55" t="str">
        <f t="shared" si="0"/>
        <v>$/hr</v>
      </c>
      <c r="E20" s="532"/>
      <c r="F20" s="532"/>
      <c r="G20" s="723">
        <v>415.55</v>
      </c>
      <c r="H20" s="723">
        <v>289.05</v>
      </c>
      <c r="I20" s="723">
        <f>H20+$G$44</f>
        <v>511.65</v>
      </c>
      <c r="J20" s="627">
        <f>G20*0.75</f>
        <v>311.66250000000002</v>
      </c>
      <c r="K20" s="532"/>
      <c r="L20" s="45"/>
    </row>
    <row r="21" spans="1:20" outlineLevel="2">
      <c r="A21" s="45" t="s">
        <v>207</v>
      </c>
      <c r="B21" s="45"/>
      <c r="C21" s="45"/>
      <c r="D21" s="55" t="str">
        <f t="shared" si="0"/>
        <v/>
      </c>
      <c r="E21" s="532"/>
      <c r="F21" s="532"/>
      <c r="G21" s="723"/>
      <c r="H21" s="723"/>
      <c r="I21" s="723"/>
      <c r="J21" s="627"/>
      <c r="K21" s="532"/>
      <c r="L21" s="45"/>
    </row>
    <row r="22" spans="1:20" outlineLevel="1">
      <c r="A22" s="45"/>
      <c r="B22" s="45" t="s">
        <v>207</v>
      </c>
      <c r="C22" s="45" t="s">
        <v>1197</v>
      </c>
      <c r="D22" s="55" t="str">
        <f t="shared" si="0"/>
        <v>$/hr</v>
      </c>
      <c r="E22" s="532"/>
      <c r="F22" s="532"/>
      <c r="G22" s="723">
        <v>249.45</v>
      </c>
      <c r="H22" s="723">
        <v>186.2</v>
      </c>
      <c r="I22" s="723">
        <f>H22+$G$44</f>
        <v>408.79999999999995</v>
      </c>
      <c r="J22" s="627">
        <f>G22*0.75</f>
        <v>187.08749999999998</v>
      </c>
      <c r="K22" s="532"/>
      <c r="L22" s="45"/>
      <c r="P22" s="550">
        <f>(E22-G22)/G22</f>
        <v>-1</v>
      </c>
    </row>
    <row r="23" spans="1:20" outlineLevel="1">
      <c r="A23" s="45"/>
      <c r="B23" s="45"/>
      <c r="C23" s="45" t="s">
        <v>554</v>
      </c>
      <c r="D23" s="55" t="str">
        <f t="shared" si="0"/>
        <v>$/hr</v>
      </c>
      <c r="E23" s="532"/>
      <c r="F23" s="532"/>
      <c r="G23" s="723">
        <v>300.05</v>
      </c>
      <c r="H23" s="723">
        <v>236.8</v>
      </c>
      <c r="I23" s="723">
        <f>H23+$G$44</f>
        <v>459.4</v>
      </c>
      <c r="J23" s="627">
        <f>G23*0.75</f>
        <v>225.03750000000002</v>
      </c>
      <c r="K23" s="532"/>
      <c r="L23" s="45"/>
      <c r="P23" s="550">
        <f>(E23-G23)/G23</f>
        <v>-1</v>
      </c>
    </row>
    <row r="24" spans="1:20" outlineLevel="1">
      <c r="A24" s="45"/>
      <c r="B24" s="45"/>
      <c r="C24" s="45" t="s">
        <v>555</v>
      </c>
      <c r="D24" s="55" t="str">
        <f t="shared" si="0"/>
        <v>$/hr</v>
      </c>
      <c r="E24" s="532"/>
      <c r="F24" s="532"/>
      <c r="G24" s="723">
        <f>G23+166.55</f>
        <v>466.6</v>
      </c>
      <c r="H24" s="723">
        <f>H23+166.55</f>
        <v>403.35</v>
      </c>
      <c r="I24" s="723">
        <f>H24+$G$44</f>
        <v>625.95000000000005</v>
      </c>
      <c r="J24" s="627">
        <f>G24*0.75</f>
        <v>349.95000000000005</v>
      </c>
      <c r="K24" s="532"/>
      <c r="L24" s="45"/>
      <c r="P24" s="550">
        <f>(E24-G24)/G24</f>
        <v>-1</v>
      </c>
    </row>
    <row r="25" spans="1:20" outlineLevel="1">
      <c r="A25" s="45"/>
      <c r="B25" s="45"/>
      <c r="C25" s="45" t="s">
        <v>547</v>
      </c>
      <c r="D25" s="55" t="str">
        <f t="shared" si="0"/>
        <v>$/hr</v>
      </c>
      <c r="E25" s="532"/>
      <c r="F25" s="532"/>
      <c r="G25" s="723">
        <v>379.75</v>
      </c>
      <c r="H25" s="723">
        <v>316.5</v>
      </c>
      <c r="I25" s="723">
        <f>H25+$G$44</f>
        <v>539.1</v>
      </c>
      <c r="J25" s="627">
        <f>G25*0.75</f>
        <v>284.8125</v>
      </c>
      <c r="K25" s="532"/>
      <c r="L25" s="45"/>
      <c r="P25" s="550">
        <f>(E25-G25)/G25</f>
        <v>-1</v>
      </c>
    </row>
    <row r="26" spans="1:20" outlineLevel="1">
      <c r="A26" s="45" t="s">
        <v>208</v>
      </c>
      <c r="B26" s="45"/>
      <c r="C26" s="45"/>
      <c r="D26" s="55" t="str">
        <f t="shared" si="0"/>
        <v/>
      </c>
      <c r="E26" s="532"/>
      <c r="F26" s="532"/>
      <c r="G26" s="723"/>
      <c r="H26" s="723"/>
      <c r="I26" s="723"/>
      <c r="J26" s="627"/>
      <c r="K26" s="532"/>
      <c r="L26" s="45"/>
    </row>
    <row r="27" spans="1:20" outlineLevel="1">
      <c r="A27" s="45"/>
      <c r="B27" s="45" t="s">
        <v>208</v>
      </c>
      <c r="C27" s="45" t="s">
        <v>233</v>
      </c>
      <c r="D27" s="55" t="str">
        <f t="shared" si="0"/>
        <v>$/hr</v>
      </c>
      <c r="E27" s="532"/>
      <c r="F27" s="532"/>
      <c r="G27" s="723">
        <v>307.7</v>
      </c>
      <c r="H27" s="723">
        <v>244.45</v>
      </c>
      <c r="I27" s="723">
        <f>H27+$G$44</f>
        <v>467.04999999999995</v>
      </c>
      <c r="J27" s="627">
        <f>185.3+51</f>
        <v>236.3</v>
      </c>
      <c r="K27" s="532"/>
      <c r="L27" s="45"/>
      <c r="P27" s="550">
        <f>(E27-G27)/G27</f>
        <v>-1</v>
      </c>
    </row>
    <row r="28" spans="1:20" outlineLevel="1">
      <c r="A28" s="45"/>
      <c r="B28" s="45"/>
      <c r="C28" s="45" t="s">
        <v>232</v>
      </c>
      <c r="D28" s="55" t="str">
        <f t="shared" si="0"/>
        <v>$/hr</v>
      </c>
      <c r="E28" s="532"/>
      <c r="F28" s="532"/>
      <c r="G28" s="723">
        <v>220</v>
      </c>
      <c r="H28" s="723">
        <v>156.75</v>
      </c>
      <c r="I28" s="723">
        <f>H28+$G$44</f>
        <v>379.35</v>
      </c>
      <c r="J28" s="627">
        <f>147.3+51</f>
        <v>198.3</v>
      </c>
      <c r="K28" s="532"/>
      <c r="L28" s="45"/>
      <c r="P28" s="550">
        <f>(E28-G28)/G28</f>
        <v>-1</v>
      </c>
    </row>
    <row r="29" spans="1:20" outlineLevel="1">
      <c r="A29" s="45" t="s">
        <v>209</v>
      </c>
      <c r="B29" s="45"/>
      <c r="C29" s="45"/>
      <c r="D29" s="55" t="str">
        <f t="shared" si="0"/>
        <v/>
      </c>
      <c r="E29" s="532"/>
      <c r="F29" s="532"/>
      <c r="G29" s="723"/>
      <c r="H29" s="723"/>
      <c r="I29" s="723"/>
      <c r="J29" s="627"/>
      <c r="K29" s="532"/>
      <c r="L29" s="45"/>
    </row>
    <row r="30" spans="1:20" ht="15.75" outlineLevel="1">
      <c r="A30" s="45"/>
      <c r="B30" s="45" t="s">
        <v>209</v>
      </c>
      <c r="C30" s="45" t="s">
        <v>224</v>
      </c>
      <c r="D30" s="55" t="str">
        <f t="shared" si="0"/>
        <v>$/hr</v>
      </c>
      <c r="E30" s="532"/>
      <c r="F30" s="532"/>
      <c r="G30" s="723">
        <v>266.75</v>
      </c>
      <c r="H30" s="723">
        <v>203.5</v>
      </c>
      <c r="I30" s="723">
        <f>H30+$G$44</f>
        <v>426.1</v>
      </c>
      <c r="J30" s="627">
        <f>G30*0.75</f>
        <v>200.0625</v>
      </c>
      <c r="K30" s="532">
        <v>18</v>
      </c>
      <c r="L30" s="45" t="s">
        <v>560</v>
      </c>
      <c r="P30" s="550">
        <f>(E30-G30)/G30</f>
        <v>-1</v>
      </c>
    </row>
    <row r="31" spans="1:20" ht="15.75" outlineLevel="1">
      <c r="A31" s="45"/>
      <c r="B31" s="45"/>
      <c r="C31" s="45" t="s">
        <v>226</v>
      </c>
      <c r="D31" s="55" t="str">
        <f t="shared" si="0"/>
        <v>$/hr</v>
      </c>
      <c r="E31" s="532"/>
      <c r="F31" s="532"/>
      <c r="G31" s="723">
        <v>329.7</v>
      </c>
      <c r="H31" s="723">
        <v>266.45</v>
      </c>
      <c r="I31" s="723">
        <f>H31+$G$44</f>
        <v>489.04999999999995</v>
      </c>
      <c r="J31" s="627">
        <f>G31*0.75</f>
        <v>247.27499999999998</v>
      </c>
      <c r="K31" s="532">
        <v>21</v>
      </c>
      <c r="L31" s="45" t="s">
        <v>560</v>
      </c>
      <c r="P31" s="550">
        <f>(E31-G31)/G31</f>
        <v>-1</v>
      </c>
    </row>
    <row r="32" spans="1:20" ht="15.75" outlineLevel="1">
      <c r="A32" s="45"/>
      <c r="B32" s="45"/>
      <c r="C32" s="45" t="s">
        <v>225</v>
      </c>
      <c r="D32" s="55" t="str">
        <f t="shared" si="0"/>
        <v>$/hr</v>
      </c>
      <c r="E32" s="532"/>
      <c r="F32" s="532"/>
      <c r="G32" s="723">
        <v>337.7</v>
      </c>
      <c r="H32" s="723">
        <v>274.45</v>
      </c>
      <c r="I32" s="723">
        <f>H32+$G$44</f>
        <v>497.04999999999995</v>
      </c>
      <c r="J32" s="627">
        <f>186.6+48.1</f>
        <v>234.7</v>
      </c>
      <c r="K32" s="532">
        <v>24</v>
      </c>
      <c r="L32" s="45" t="s">
        <v>560</v>
      </c>
      <c r="P32" s="550">
        <f>(E32-G32)/G32</f>
        <v>-1</v>
      </c>
    </row>
    <row r="33" spans="1:16" ht="15.75" outlineLevel="1">
      <c r="A33" s="45"/>
      <c r="B33" s="45"/>
      <c r="C33" s="45" t="s">
        <v>719</v>
      </c>
      <c r="D33" s="55" t="str">
        <f t="shared" si="0"/>
        <v>$/hr</v>
      </c>
      <c r="E33" s="532"/>
      <c r="F33" s="532"/>
      <c r="G33" s="723">
        <v>500.1</v>
      </c>
      <c r="H33" s="723">
        <v>436.85</v>
      </c>
      <c r="I33" s="723">
        <f>H33+$G$44</f>
        <v>659.45</v>
      </c>
      <c r="J33" s="627">
        <f>262.2+48.1</f>
        <v>310.3</v>
      </c>
      <c r="K33" s="532">
        <v>64.099999999999994</v>
      </c>
      <c r="L33" s="45" t="s">
        <v>560</v>
      </c>
    </row>
    <row r="34" spans="1:16" ht="15.75" outlineLevel="1">
      <c r="A34" s="45"/>
      <c r="B34" s="45"/>
      <c r="C34" s="45" t="s">
        <v>723</v>
      </c>
      <c r="D34" s="55" t="str">
        <f t="shared" si="0"/>
        <v>$/hr</v>
      </c>
      <c r="E34" s="532"/>
      <c r="F34" s="532"/>
      <c r="G34" s="723">
        <v>575.29999999999995</v>
      </c>
      <c r="H34" s="723">
        <v>512.04999999999995</v>
      </c>
      <c r="I34" s="723">
        <f>H34+$G$44</f>
        <v>734.65</v>
      </c>
      <c r="J34" s="627">
        <f>455.6+48.1</f>
        <v>503.70000000000005</v>
      </c>
      <c r="K34" s="532">
        <v>84</v>
      </c>
      <c r="L34" s="45" t="s">
        <v>560</v>
      </c>
    </row>
    <row r="35" spans="1:16" outlineLevel="1">
      <c r="A35" s="45" t="s">
        <v>210</v>
      </c>
      <c r="B35" s="45"/>
      <c r="C35" s="45"/>
      <c r="D35" s="55" t="str">
        <f t="shared" si="0"/>
        <v/>
      </c>
      <c r="E35" s="532"/>
      <c r="F35" s="532"/>
      <c r="G35" s="723"/>
      <c r="H35" s="723"/>
      <c r="I35" s="723"/>
      <c r="J35" s="627"/>
      <c r="K35" s="532"/>
      <c r="L35" s="45"/>
    </row>
    <row r="36" spans="1:16" outlineLevel="1">
      <c r="A36" s="45"/>
      <c r="B36" s="45" t="s">
        <v>210</v>
      </c>
      <c r="C36" s="45" t="s">
        <v>19</v>
      </c>
      <c r="D36" s="55" t="str">
        <f t="shared" si="0"/>
        <v>$/hr</v>
      </c>
      <c r="E36" s="532"/>
      <c r="F36" s="532"/>
      <c r="G36" s="723">
        <v>255.4</v>
      </c>
      <c r="H36" s="723">
        <v>192.15</v>
      </c>
      <c r="I36" s="723">
        <f>H36+$G$44</f>
        <v>414.75</v>
      </c>
      <c r="J36" s="627">
        <f>G36*0.75</f>
        <v>191.55</v>
      </c>
      <c r="K36" s="532"/>
      <c r="L36" s="45"/>
      <c r="P36" s="550">
        <f>(E36-G36)/G36</f>
        <v>-1</v>
      </c>
    </row>
    <row r="37" spans="1:16" outlineLevel="1">
      <c r="A37" s="45" t="s">
        <v>211</v>
      </c>
      <c r="B37" s="45"/>
      <c r="C37" s="45"/>
      <c r="D37" s="55" t="str">
        <f t="shared" si="0"/>
        <v/>
      </c>
      <c r="E37" s="532"/>
      <c r="F37" s="532"/>
      <c r="G37" s="723"/>
      <c r="H37" s="723"/>
      <c r="I37" s="723"/>
      <c r="J37" s="627"/>
      <c r="K37" s="532"/>
      <c r="L37" s="45"/>
    </row>
    <row r="38" spans="1:16" outlineLevel="1">
      <c r="A38" s="45"/>
      <c r="B38" s="45" t="s">
        <v>211</v>
      </c>
      <c r="C38" s="45" t="s">
        <v>234</v>
      </c>
      <c r="D38" s="55" t="str">
        <f t="shared" si="0"/>
        <v>$/hr</v>
      </c>
      <c r="E38" s="532"/>
      <c r="F38" s="532"/>
      <c r="G38" s="723">
        <v>228.15</v>
      </c>
      <c r="H38" s="723">
        <v>164.9</v>
      </c>
      <c r="I38" s="723">
        <f>H38+$G$44</f>
        <v>387.5</v>
      </c>
      <c r="J38" s="627">
        <f>G38*0.75</f>
        <v>171.11250000000001</v>
      </c>
      <c r="K38" s="532"/>
      <c r="L38" s="45"/>
      <c r="P38" s="550">
        <f>(E38-G38)/G38</f>
        <v>-1</v>
      </c>
    </row>
    <row r="39" spans="1:16" outlineLevel="1">
      <c r="A39" s="45"/>
      <c r="B39" s="45"/>
      <c r="C39" s="45" t="s">
        <v>235</v>
      </c>
      <c r="D39" s="55" t="str">
        <f t="shared" si="0"/>
        <v>$/hr</v>
      </c>
      <c r="E39" s="532"/>
      <c r="F39" s="532"/>
      <c r="G39" s="723">
        <v>274.7</v>
      </c>
      <c r="H39" s="723">
        <v>211.45</v>
      </c>
      <c r="I39" s="723">
        <f>H39+$G$44</f>
        <v>434.04999999999995</v>
      </c>
      <c r="J39" s="627">
        <f>124.3+51</f>
        <v>175.3</v>
      </c>
      <c r="K39" s="532"/>
      <c r="L39" s="45"/>
      <c r="P39" s="550">
        <f>(E39-G39)/G39</f>
        <v>-1</v>
      </c>
    </row>
    <row r="40" spans="1:16" outlineLevel="1">
      <c r="A40" s="45"/>
      <c r="B40" s="45"/>
      <c r="C40" s="45" t="s">
        <v>582</v>
      </c>
      <c r="D40" s="55" t="str">
        <f t="shared" si="0"/>
        <v>$/hr</v>
      </c>
      <c r="E40" s="532"/>
      <c r="F40" s="532"/>
      <c r="G40" s="723">
        <v>332.8</v>
      </c>
      <c r="H40" s="723">
        <v>269.55</v>
      </c>
      <c r="I40" s="723">
        <f>H40+$G$44</f>
        <v>492.15</v>
      </c>
      <c r="J40" s="627">
        <f>147.8+51</f>
        <v>198.8</v>
      </c>
      <c r="K40" s="532"/>
      <c r="L40" s="45"/>
      <c r="P40" s="550">
        <f>(E40-G40)/G40</f>
        <v>-1</v>
      </c>
    </row>
    <row r="41" spans="1:16" outlineLevel="1">
      <c r="A41" s="45"/>
      <c r="B41" s="45"/>
      <c r="C41" s="45" t="s">
        <v>637</v>
      </c>
      <c r="D41" s="55" t="str">
        <f t="shared" si="0"/>
        <v>$/hr</v>
      </c>
      <c r="E41" s="532"/>
      <c r="F41" s="532"/>
      <c r="G41" s="723">
        <v>398.55</v>
      </c>
      <c r="H41" s="723">
        <v>335.3</v>
      </c>
      <c r="I41" s="723">
        <f>H41+$G$44</f>
        <v>557.9</v>
      </c>
      <c r="J41" s="627">
        <f>270.7+51</f>
        <v>321.7</v>
      </c>
      <c r="K41" s="532"/>
      <c r="L41" s="45"/>
      <c r="P41" s="550"/>
    </row>
    <row r="42" spans="1:16" outlineLevel="1">
      <c r="A42" s="45"/>
      <c r="B42" s="45"/>
      <c r="C42" s="45" t="s">
        <v>734</v>
      </c>
      <c r="D42" s="55" t="str">
        <f t="shared" si="0"/>
        <v>$/hr</v>
      </c>
      <c r="E42" s="532"/>
      <c r="F42" s="532"/>
      <c r="G42" s="723">
        <v>398.55</v>
      </c>
      <c r="H42" s="723">
        <v>335.3</v>
      </c>
      <c r="I42" s="723">
        <f>H42+$G$44</f>
        <v>557.9</v>
      </c>
      <c r="J42" s="627">
        <f>415.2+51</f>
        <v>466.2</v>
      </c>
      <c r="K42" s="532"/>
      <c r="L42" s="45"/>
      <c r="P42" s="550"/>
    </row>
    <row r="43" spans="1:16" outlineLevel="1">
      <c r="A43" s="45" t="s">
        <v>212</v>
      </c>
      <c r="B43" s="45"/>
      <c r="C43" s="45"/>
      <c r="D43" s="55" t="str">
        <f t="shared" si="0"/>
        <v/>
      </c>
      <c r="E43" s="532"/>
      <c r="F43" s="532"/>
      <c r="G43" s="723"/>
      <c r="H43" s="723"/>
      <c r="I43" s="723"/>
      <c r="J43" s="627"/>
      <c r="K43" s="532"/>
      <c r="L43" s="45"/>
    </row>
    <row r="44" spans="1:16" outlineLevel="1">
      <c r="A44" s="45"/>
      <c r="B44" s="45" t="s">
        <v>212</v>
      </c>
      <c r="C44" s="45" t="s">
        <v>227</v>
      </c>
      <c r="D44" s="55" t="str">
        <f t="shared" si="0"/>
        <v>$/hr</v>
      </c>
      <c r="E44" s="532"/>
      <c r="F44" s="532"/>
      <c r="G44" s="723">
        <v>222.6</v>
      </c>
      <c r="H44" s="723">
        <v>159.35</v>
      </c>
      <c r="I44" s="723">
        <f t="shared" ref="I44:I54" si="1">H44+$G$44</f>
        <v>381.95</v>
      </c>
      <c r="J44" s="627">
        <f t="shared" ref="J44:J50" si="2">G44*0.75</f>
        <v>166.95</v>
      </c>
      <c r="K44" s="532"/>
      <c r="L44" s="45"/>
    </row>
    <row r="45" spans="1:16" outlineLevel="1">
      <c r="A45" s="45"/>
      <c r="B45" s="45"/>
      <c r="C45" s="98" t="s">
        <v>20</v>
      </c>
      <c r="D45" s="55" t="str">
        <f t="shared" si="0"/>
        <v>$/hr</v>
      </c>
      <c r="E45" s="532"/>
      <c r="F45" s="532"/>
      <c r="G45" s="723">
        <f>141.95+41.65</f>
        <v>183.6</v>
      </c>
      <c r="H45" s="723">
        <f>G45-63.25</f>
        <v>120.35</v>
      </c>
      <c r="I45" s="723">
        <f t="shared" si="1"/>
        <v>342.95</v>
      </c>
      <c r="J45" s="627">
        <f t="shared" si="2"/>
        <v>137.69999999999999</v>
      </c>
      <c r="K45" s="532"/>
      <c r="L45" s="45"/>
    </row>
    <row r="46" spans="1:16" outlineLevel="1">
      <c r="A46" s="45"/>
      <c r="B46" s="45"/>
      <c r="C46" s="45" t="s">
        <v>228</v>
      </c>
      <c r="D46" s="55" t="str">
        <f t="shared" si="0"/>
        <v>$/hr</v>
      </c>
      <c r="E46" s="532"/>
      <c r="F46" s="532"/>
      <c r="G46" s="723">
        <v>142.9</v>
      </c>
      <c r="H46" s="723">
        <v>79.650000000000006</v>
      </c>
      <c r="I46" s="723">
        <f t="shared" si="1"/>
        <v>302.25</v>
      </c>
      <c r="J46" s="627">
        <f t="shared" si="2"/>
        <v>107.17500000000001</v>
      </c>
      <c r="K46" s="532"/>
      <c r="L46" s="45"/>
    </row>
    <row r="47" spans="1:16" outlineLevel="1">
      <c r="A47" s="45"/>
      <c r="B47" s="45"/>
      <c r="C47" s="45" t="s">
        <v>229</v>
      </c>
      <c r="D47" s="55" t="str">
        <f t="shared" si="0"/>
        <v>$/hr</v>
      </c>
      <c r="E47" s="532"/>
      <c r="F47" s="532"/>
      <c r="G47" s="723">
        <v>163</v>
      </c>
      <c r="H47" s="723">
        <v>99.75</v>
      </c>
      <c r="I47" s="723">
        <f t="shared" si="1"/>
        <v>322.35000000000002</v>
      </c>
      <c r="J47" s="627">
        <f t="shared" si="2"/>
        <v>122.25</v>
      </c>
      <c r="K47" s="532"/>
      <c r="L47" s="45"/>
    </row>
    <row r="48" spans="1:16" outlineLevel="1">
      <c r="A48" s="45"/>
      <c r="B48" s="45"/>
      <c r="C48" s="45" t="s">
        <v>223</v>
      </c>
      <c r="D48" s="55" t="str">
        <f t="shared" si="0"/>
        <v>$/hr</v>
      </c>
      <c r="E48" s="532"/>
      <c r="F48" s="532"/>
      <c r="G48" s="723">
        <v>176.05</v>
      </c>
      <c r="H48" s="723">
        <v>112.8</v>
      </c>
      <c r="I48" s="723">
        <f t="shared" si="1"/>
        <v>335.4</v>
      </c>
      <c r="J48" s="627">
        <f t="shared" si="2"/>
        <v>132.03750000000002</v>
      </c>
      <c r="K48" s="532"/>
      <c r="L48" s="45"/>
    </row>
    <row r="49" spans="1:13" outlineLevel="1">
      <c r="A49" s="45"/>
      <c r="B49" s="45"/>
      <c r="C49" s="98" t="s">
        <v>219</v>
      </c>
      <c r="D49" s="55" t="str">
        <f t="shared" si="0"/>
        <v>$/hr</v>
      </c>
      <c r="E49" s="532"/>
      <c r="F49" s="532"/>
      <c r="G49" s="723">
        <v>148.85</v>
      </c>
      <c r="H49" s="723">
        <v>85.6</v>
      </c>
      <c r="I49" s="723">
        <f t="shared" si="1"/>
        <v>308.2</v>
      </c>
      <c r="J49" s="627">
        <f t="shared" si="2"/>
        <v>111.63749999999999</v>
      </c>
      <c r="K49" s="532"/>
      <c r="L49" s="45"/>
    </row>
    <row r="50" spans="1:13" outlineLevel="1">
      <c r="A50" s="45"/>
      <c r="B50" s="45"/>
      <c r="C50" s="98" t="s">
        <v>220</v>
      </c>
      <c r="D50" s="55" t="str">
        <f t="shared" si="0"/>
        <v>$/hr</v>
      </c>
      <c r="E50" s="532"/>
      <c r="F50" s="532"/>
      <c r="G50" s="723">
        <f>G48</f>
        <v>176.05</v>
      </c>
      <c r="H50" s="723">
        <f>H48</f>
        <v>112.8</v>
      </c>
      <c r="I50" s="723">
        <f t="shared" si="1"/>
        <v>335.4</v>
      </c>
      <c r="J50" s="627">
        <f t="shared" si="2"/>
        <v>132.03750000000002</v>
      </c>
      <c r="K50" s="532"/>
      <c r="L50" s="45"/>
    </row>
    <row r="51" spans="1:13" hidden="1" outlineLevel="1">
      <c r="A51" s="45"/>
      <c r="B51" s="45"/>
      <c r="C51" s="45" t="s">
        <v>221</v>
      </c>
      <c r="D51" s="55" t="str">
        <f t="shared" si="0"/>
        <v>$/hr</v>
      </c>
      <c r="E51" s="532"/>
      <c r="F51" s="532"/>
      <c r="G51" s="723"/>
      <c r="H51" s="723"/>
      <c r="I51" s="723">
        <f t="shared" si="1"/>
        <v>222.6</v>
      </c>
      <c r="J51" s="627"/>
      <c r="K51" s="532"/>
      <c r="L51" s="45"/>
    </row>
    <row r="52" spans="1:13" outlineLevel="1">
      <c r="A52" s="45"/>
      <c r="B52" s="45"/>
      <c r="C52" s="45" t="s">
        <v>518</v>
      </c>
      <c r="D52" s="55" t="s">
        <v>525</v>
      </c>
      <c r="E52" s="532"/>
      <c r="F52" s="532"/>
      <c r="G52" s="723">
        <v>3854.4</v>
      </c>
      <c r="H52" s="723">
        <f>G52</f>
        <v>3854.4</v>
      </c>
      <c r="I52" s="723">
        <f t="shared" si="1"/>
        <v>4077</v>
      </c>
      <c r="J52" s="627">
        <f>E52</f>
        <v>0</v>
      </c>
      <c r="K52" s="532"/>
      <c r="L52" s="45"/>
    </row>
    <row r="53" spans="1:13" outlineLevel="1">
      <c r="A53" s="45"/>
      <c r="B53" s="45"/>
      <c r="C53" s="45" t="s">
        <v>519</v>
      </c>
      <c r="D53" s="55" t="s">
        <v>525</v>
      </c>
      <c r="E53" s="532"/>
      <c r="F53" s="532"/>
      <c r="G53" s="723">
        <f>G52</f>
        <v>3854.4</v>
      </c>
      <c r="H53" s="723">
        <f>G53</f>
        <v>3854.4</v>
      </c>
      <c r="I53" s="723">
        <f t="shared" si="1"/>
        <v>4077</v>
      </c>
      <c r="J53" s="627">
        <f>E53</f>
        <v>0</v>
      </c>
      <c r="K53" s="532"/>
      <c r="L53" s="45"/>
    </row>
    <row r="54" spans="1:13" outlineLevel="1">
      <c r="A54" s="45"/>
      <c r="B54" s="45"/>
      <c r="C54" s="45" t="s">
        <v>222</v>
      </c>
      <c r="D54" s="55" t="str">
        <f>IF(C54="","","$/hr")</f>
        <v>$/hr</v>
      </c>
      <c r="E54" s="532"/>
      <c r="F54" s="532"/>
      <c r="G54" s="723">
        <v>91.35</v>
      </c>
      <c r="H54" s="723">
        <f>G54-63.25</f>
        <v>28.099999999999994</v>
      </c>
      <c r="I54" s="723">
        <f t="shared" si="1"/>
        <v>250.7</v>
      </c>
      <c r="J54" s="627">
        <f>G54</f>
        <v>91.35</v>
      </c>
      <c r="K54" s="532"/>
      <c r="L54" s="45"/>
    </row>
    <row r="55" spans="1:13" s="547" customFormat="1" ht="15.75">
      <c r="A55" s="523" t="s">
        <v>590</v>
      </c>
      <c r="B55" s="524"/>
      <c r="C55" s="525"/>
      <c r="D55" s="526"/>
      <c r="E55" s="527"/>
      <c r="F55" s="528"/>
      <c r="G55" s="528"/>
      <c r="H55" s="528"/>
      <c r="I55" s="528"/>
      <c r="J55" s="524"/>
      <c r="K55" s="524"/>
      <c r="L55" s="524"/>
      <c r="M55" s="524"/>
    </row>
    <row r="56" spans="1:13" ht="45" outlineLevel="1">
      <c r="A56" s="533" t="s">
        <v>21</v>
      </c>
      <c r="B56" s="533" t="s">
        <v>190</v>
      </c>
      <c r="C56" s="533" t="s">
        <v>189</v>
      </c>
      <c r="D56" s="533" t="s">
        <v>191</v>
      </c>
      <c r="E56" s="534" t="s">
        <v>192</v>
      </c>
      <c r="F56" s="534" t="s">
        <v>193</v>
      </c>
      <c r="G56" s="534" t="s">
        <v>194</v>
      </c>
      <c r="H56" s="534" t="s">
        <v>195</v>
      </c>
      <c r="I56" s="534" t="s">
        <v>196</v>
      </c>
      <c r="J56" s="533" t="s">
        <v>526</v>
      </c>
      <c r="K56" s="534" t="s">
        <v>197</v>
      </c>
      <c r="L56" s="534" t="s">
        <v>198</v>
      </c>
      <c r="M56" s="534" t="s">
        <v>201</v>
      </c>
    </row>
    <row r="57" spans="1:13" outlineLevel="1">
      <c r="A57" s="45" t="s">
        <v>22</v>
      </c>
      <c r="B57" s="535">
        <f>C57*D57</f>
        <v>57.75</v>
      </c>
      <c r="C57" s="536">
        <v>38.5</v>
      </c>
      <c r="D57" s="537">
        <v>1.5</v>
      </c>
      <c r="E57" s="536" t="s">
        <v>199</v>
      </c>
      <c r="F57" s="305">
        <f>365/5*3/7</f>
        <v>31.285714285714285</v>
      </c>
      <c r="G57" s="55">
        <v>7</v>
      </c>
      <c r="H57" s="55">
        <v>12</v>
      </c>
      <c r="I57" s="55">
        <f t="shared" ref="I57:I68" si="3">F57*G57*H57</f>
        <v>2628</v>
      </c>
      <c r="J57" s="55">
        <f>I57/12</f>
        <v>219</v>
      </c>
      <c r="K57" s="46">
        <f t="shared" ref="K57:K68" si="4">C57*D57*I57</f>
        <v>151767</v>
      </c>
      <c r="L57" s="46">
        <f>K57/12</f>
        <v>12647.25</v>
      </c>
      <c r="M57" s="538" t="s">
        <v>1200</v>
      </c>
    </row>
    <row r="58" spans="1:13" outlineLevel="1">
      <c r="A58" s="45" t="s">
        <v>23</v>
      </c>
      <c r="B58" s="535">
        <f t="shared" ref="B58:B68" si="5">C58*D58</f>
        <v>46.5</v>
      </c>
      <c r="C58" s="536">
        <v>31</v>
      </c>
      <c r="D58" s="537">
        <v>1.5</v>
      </c>
      <c r="E58" s="536" t="s">
        <v>199</v>
      </c>
      <c r="F58" s="305">
        <f t="shared" ref="F58:F59" si="6">365/5*3/7</f>
        <v>31.285714285714285</v>
      </c>
      <c r="G58" s="55">
        <v>7</v>
      </c>
      <c r="H58" s="55">
        <v>12</v>
      </c>
      <c r="I58" s="55">
        <f t="shared" si="3"/>
        <v>2628</v>
      </c>
      <c r="J58" s="55">
        <f t="shared" ref="J58:J68" si="7">I58/12</f>
        <v>219</v>
      </c>
      <c r="K58" s="46">
        <f t="shared" si="4"/>
        <v>122202</v>
      </c>
      <c r="L58" s="46">
        <f t="shared" ref="L58:L68" si="8">K58/12</f>
        <v>10183.5</v>
      </c>
      <c r="M58" s="538" t="s">
        <v>1201</v>
      </c>
    </row>
    <row r="59" spans="1:13" outlineLevel="1">
      <c r="A59" s="45" t="s">
        <v>24</v>
      </c>
      <c r="B59" s="535">
        <f t="shared" si="5"/>
        <v>64.425000000000011</v>
      </c>
      <c r="C59" s="536">
        <v>42.95</v>
      </c>
      <c r="D59" s="537">
        <v>1.5</v>
      </c>
      <c r="E59" s="536" t="s">
        <v>199</v>
      </c>
      <c r="F59" s="305">
        <f t="shared" si="6"/>
        <v>31.285714285714285</v>
      </c>
      <c r="G59" s="55">
        <v>7</v>
      </c>
      <c r="H59" s="55">
        <v>12</v>
      </c>
      <c r="I59" s="55">
        <f t="shared" si="3"/>
        <v>2628</v>
      </c>
      <c r="J59" s="55">
        <f t="shared" si="7"/>
        <v>219</v>
      </c>
      <c r="K59" s="46">
        <f t="shared" si="4"/>
        <v>169308.90000000002</v>
      </c>
      <c r="L59" s="46">
        <f t="shared" si="8"/>
        <v>14109.075000000003</v>
      </c>
      <c r="M59" s="538" t="s">
        <v>1202</v>
      </c>
    </row>
    <row r="60" spans="1:13" outlineLevel="1">
      <c r="A60" s="45" t="s">
        <v>29</v>
      </c>
      <c r="B60" s="535">
        <f t="shared" si="5"/>
        <v>46.5</v>
      </c>
      <c r="C60" s="536">
        <v>31</v>
      </c>
      <c r="D60" s="537">
        <v>1.5</v>
      </c>
      <c r="E60" s="536" t="s">
        <v>200</v>
      </c>
      <c r="F60" s="305">
        <f>365/2/7</f>
        <v>26.071428571428573</v>
      </c>
      <c r="G60" s="55">
        <v>7</v>
      </c>
      <c r="H60" s="55">
        <v>12</v>
      </c>
      <c r="I60" s="55">
        <f t="shared" si="3"/>
        <v>2190</v>
      </c>
      <c r="J60" s="55">
        <f t="shared" si="7"/>
        <v>182.5</v>
      </c>
      <c r="K60" s="46">
        <f t="shared" si="4"/>
        <v>101835</v>
      </c>
      <c r="L60" s="46">
        <f t="shared" si="8"/>
        <v>8486.25</v>
      </c>
      <c r="M60" s="538" t="s">
        <v>1201</v>
      </c>
    </row>
    <row r="61" spans="1:13" outlineLevel="1">
      <c r="A61" s="45" t="s">
        <v>30</v>
      </c>
      <c r="B61" s="535">
        <f t="shared" si="5"/>
        <v>51.239999999999995</v>
      </c>
      <c r="C61" s="536">
        <v>34.159999999999997</v>
      </c>
      <c r="D61" s="537">
        <v>1.5</v>
      </c>
      <c r="E61" s="536" t="s">
        <v>200</v>
      </c>
      <c r="F61" s="305">
        <f>365/2/7</f>
        <v>26.071428571428573</v>
      </c>
      <c r="G61" s="55">
        <v>7</v>
      </c>
      <c r="H61" s="55">
        <v>12</v>
      </c>
      <c r="I61" s="55">
        <f t="shared" si="3"/>
        <v>2190</v>
      </c>
      <c r="J61" s="55">
        <f t="shared" si="7"/>
        <v>182.5</v>
      </c>
      <c r="K61" s="46">
        <f t="shared" si="4"/>
        <v>112215.59999999999</v>
      </c>
      <c r="L61" s="46">
        <f t="shared" si="8"/>
        <v>9351.2999999999993</v>
      </c>
      <c r="M61" s="538" t="s">
        <v>1203</v>
      </c>
    </row>
    <row r="62" spans="1:13" outlineLevel="1">
      <c r="A62" s="45" t="s">
        <v>291</v>
      </c>
      <c r="B62" s="535">
        <f>C62*D62</f>
        <v>64.425000000000011</v>
      </c>
      <c r="C62" s="536">
        <v>42.95</v>
      </c>
      <c r="D62" s="537">
        <v>1.5</v>
      </c>
      <c r="E62" s="536" t="s">
        <v>199</v>
      </c>
      <c r="F62" s="305">
        <f t="shared" ref="F62:F63" si="9">365/5*3/7</f>
        <v>31.285714285714285</v>
      </c>
      <c r="G62" s="55">
        <v>7</v>
      </c>
      <c r="H62" s="55">
        <v>12</v>
      </c>
      <c r="I62" s="55">
        <f t="shared" si="3"/>
        <v>2628</v>
      </c>
      <c r="J62" s="55">
        <f t="shared" si="7"/>
        <v>219</v>
      </c>
      <c r="K62" s="46">
        <f t="shared" si="4"/>
        <v>169308.90000000002</v>
      </c>
      <c r="L62" s="46">
        <f>K62/12</f>
        <v>14109.075000000003</v>
      </c>
      <c r="M62" s="538" t="s">
        <v>1202</v>
      </c>
    </row>
    <row r="63" spans="1:13" outlineLevel="1">
      <c r="A63" s="45" t="s">
        <v>31</v>
      </c>
      <c r="B63" s="535">
        <f t="shared" si="5"/>
        <v>57.75</v>
      </c>
      <c r="C63" s="536">
        <v>38.5</v>
      </c>
      <c r="D63" s="537">
        <v>1.5</v>
      </c>
      <c r="E63" s="536" t="s">
        <v>199</v>
      </c>
      <c r="F63" s="305">
        <f t="shared" si="9"/>
        <v>31.285714285714285</v>
      </c>
      <c r="G63" s="55">
        <v>7</v>
      </c>
      <c r="H63" s="55">
        <v>12</v>
      </c>
      <c r="I63" s="55">
        <f t="shared" si="3"/>
        <v>2628</v>
      </c>
      <c r="J63" s="55">
        <f t="shared" si="7"/>
        <v>219</v>
      </c>
      <c r="K63" s="46">
        <f t="shared" si="4"/>
        <v>151767</v>
      </c>
      <c r="L63" s="46">
        <f t="shared" si="8"/>
        <v>12647.25</v>
      </c>
      <c r="M63" s="538" t="s">
        <v>1200</v>
      </c>
    </row>
    <row r="64" spans="1:13" outlineLevel="1">
      <c r="A64" s="45" t="s">
        <v>25</v>
      </c>
      <c r="B64" s="535">
        <f t="shared" si="5"/>
        <v>198</v>
      </c>
      <c r="C64" s="536">
        <v>198</v>
      </c>
      <c r="D64" s="537">
        <v>1</v>
      </c>
      <c r="E64" s="536" t="s">
        <v>200</v>
      </c>
      <c r="F64" s="305">
        <f t="shared" ref="F64:F65" si="10">365/2/7</f>
        <v>26.071428571428573</v>
      </c>
      <c r="G64" s="55">
        <v>7</v>
      </c>
      <c r="H64" s="55">
        <v>12</v>
      </c>
      <c r="I64" s="55">
        <f t="shared" si="3"/>
        <v>2190</v>
      </c>
      <c r="J64" s="55">
        <f t="shared" si="7"/>
        <v>182.5</v>
      </c>
      <c r="K64" s="46">
        <f t="shared" si="4"/>
        <v>433620</v>
      </c>
      <c r="L64" s="46">
        <f t="shared" si="8"/>
        <v>36135</v>
      </c>
      <c r="M64" s="538" t="s">
        <v>1251</v>
      </c>
    </row>
    <row r="65" spans="1:13" outlineLevel="1">
      <c r="A65" s="45" t="s">
        <v>26</v>
      </c>
      <c r="B65" s="535">
        <f t="shared" si="5"/>
        <v>131</v>
      </c>
      <c r="C65" s="536">
        <v>131</v>
      </c>
      <c r="D65" s="537">
        <v>1</v>
      </c>
      <c r="E65" s="536" t="s">
        <v>200</v>
      </c>
      <c r="F65" s="305">
        <f t="shared" si="10"/>
        <v>26.071428571428573</v>
      </c>
      <c r="G65" s="55">
        <v>7</v>
      </c>
      <c r="H65" s="55">
        <v>12</v>
      </c>
      <c r="I65" s="55">
        <f t="shared" si="3"/>
        <v>2190</v>
      </c>
      <c r="J65" s="55">
        <f t="shared" si="7"/>
        <v>182.5</v>
      </c>
      <c r="K65" s="46">
        <f t="shared" si="4"/>
        <v>286890</v>
      </c>
      <c r="L65" s="46">
        <f t="shared" si="8"/>
        <v>23907.5</v>
      </c>
      <c r="M65" s="538" t="s">
        <v>1250</v>
      </c>
    </row>
    <row r="66" spans="1:13" outlineLevel="1">
      <c r="A66" s="45" t="s">
        <v>27</v>
      </c>
      <c r="B66" s="535">
        <f t="shared" si="5"/>
        <v>220</v>
      </c>
      <c r="C66" s="536">
        <v>220</v>
      </c>
      <c r="D66" s="537">
        <v>1</v>
      </c>
      <c r="E66" s="536" t="s">
        <v>199</v>
      </c>
      <c r="F66" s="305">
        <f t="shared" ref="F66:F67" si="11">365/5*3/7</f>
        <v>31.285714285714285</v>
      </c>
      <c r="G66" s="55">
        <v>7</v>
      </c>
      <c r="H66" s="55">
        <v>12</v>
      </c>
      <c r="I66" s="55">
        <f t="shared" si="3"/>
        <v>2628</v>
      </c>
      <c r="J66" s="55">
        <f t="shared" si="7"/>
        <v>219</v>
      </c>
      <c r="K66" s="46">
        <f t="shared" si="4"/>
        <v>578160</v>
      </c>
      <c r="L66" s="46">
        <f t="shared" si="8"/>
        <v>48180</v>
      </c>
      <c r="M66" s="538" t="s">
        <v>1109</v>
      </c>
    </row>
    <row r="67" spans="1:13" outlineLevel="1">
      <c r="A67" s="45" t="s">
        <v>1050</v>
      </c>
      <c r="B67" s="535">
        <f>C67*D67</f>
        <v>275</v>
      </c>
      <c r="C67" s="536">
        <v>275</v>
      </c>
      <c r="D67" s="537">
        <v>1</v>
      </c>
      <c r="E67" s="536" t="s">
        <v>199</v>
      </c>
      <c r="F67" s="305">
        <f t="shared" si="11"/>
        <v>31.285714285714285</v>
      </c>
      <c r="G67" s="55">
        <v>7</v>
      </c>
      <c r="H67" s="55">
        <v>12</v>
      </c>
      <c r="I67" s="55">
        <f t="shared" si="3"/>
        <v>2628</v>
      </c>
      <c r="J67" s="55">
        <f t="shared" si="7"/>
        <v>219</v>
      </c>
      <c r="K67" s="46">
        <f t="shared" si="4"/>
        <v>722700</v>
      </c>
      <c r="L67" s="46">
        <f>K67/12</f>
        <v>60225</v>
      </c>
      <c r="M67" s="538" t="s">
        <v>1109</v>
      </c>
    </row>
    <row r="68" spans="1:13" outlineLevel="1">
      <c r="A68" s="45" t="s">
        <v>28</v>
      </c>
      <c r="B68" s="535">
        <f t="shared" si="5"/>
        <v>246</v>
      </c>
      <c r="C68" s="536">
        <v>246</v>
      </c>
      <c r="D68" s="537">
        <v>1</v>
      </c>
      <c r="E68" s="536" t="s">
        <v>200</v>
      </c>
      <c r="F68" s="305">
        <f>365/2/7</f>
        <v>26.071428571428573</v>
      </c>
      <c r="G68" s="55">
        <v>7</v>
      </c>
      <c r="H68" s="55">
        <v>12</v>
      </c>
      <c r="I68" s="55">
        <f t="shared" si="3"/>
        <v>2190</v>
      </c>
      <c r="J68" s="55">
        <f t="shared" si="7"/>
        <v>182.5</v>
      </c>
      <c r="K68" s="46">
        <f t="shared" si="4"/>
        <v>538740</v>
      </c>
      <c r="L68" s="46">
        <f t="shared" si="8"/>
        <v>44895</v>
      </c>
      <c r="M68" s="538" t="s">
        <v>1252</v>
      </c>
    </row>
    <row r="69" spans="1:13" s="547" customFormat="1" ht="15.75">
      <c r="A69" s="541" t="s">
        <v>591</v>
      </c>
      <c r="B69" s="542"/>
      <c r="C69" s="543"/>
      <c r="D69" s="544"/>
      <c r="E69" s="545"/>
      <c r="F69" s="548"/>
      <c r="G69" s="548"/>
      <c r="H69" s="548"/>
      <c r="I69" s="548"/>
      <c r="J69" s="549"/>
    </row>
    <row r="70" spans="1:13" ht="30" outlineLevel="1">
      <c r="A70" s="533"/>
      <c r="B70" s="533" t="s">
        <v>523</v>
      </c>
      <c r="C70" s="533" t="s">
        <v>520</v>
      </c>
      <c r="D70" s="533" t="s">
        <v>66</v>
      </c>
      <c r="E70" s="534" t="s">
        <v>1216</v>
      </c>
      <c r="F70" s="534" t="s">
        <v>1215</v>
      </c>
      <c r="G70" s="374"/>
      <c r="H70" s="374"/>
      <c r="I70" s="374"/>
      <c r="J70" s="1"/>
      <c r="K70"/>
    </row>
    <row r="71" spans="1:13" outlineLevel="1">
      <c r="A71" s="45"/>
      <c r="B71" s="45" t="s">
        <v>587</v>
      </c>
      <c r="C71" s="45" t="s">
        <v>580</v>
      </c>
      <c r="D71" s="536" t="s">
        <v>586</v>
      </c>
      <c r="E71" s="536">
        <v>4.58</v>
      </c>
      <c r="F71" s="374"/>
      <c r="G71" s="567" t="s">
        <v>1253</v>
      </c>
      <c r="H71" s="374"/>
      <c r="I71" s="374"/>
      <c r="J71" s="1"/>
      <c r="K71"/>
    </row>
    <row r="72" spans="1:13" outlineLevel="1">
      <c r="A72" s="45"/>
      <c r="B72" s="45"/>
      <c r="C72" s="45" t="s">
        <v>581</v>
      </c>
      <c r="D72" s="536" t="s">
        <v>586</v>
      </c>
      <c r="E72" s="536">
        <v>3.19</v>
      </c>
      <c r="F72" s="374"/>
      <c r="G72" s="567" t="s">
        <v>1253</v>
      </c>
      <c r="H72" s="374"/>
      <c r="I72" s="374"/>
      <c r="J72" s="1"/>
      <c r="K72"/>
    </row>
    <row r="73" spans="1:13" outlineLevel="1">
      <c r="A73" s="45"/>
      <c r="B73" s="45" t="s">
        <v>3</v>
      </c>
      <c r="C73" s="45" t="s">
        <v>32</v>
      </c>
      <c r="D73" s="55" t="s">
        <v>33</v>
      </c>
      <c r="E73" s="536">
        <f>(27.18+39.01)/2+5</f>
        <v>38.094999999999999</v>
      </c>
      <c r="F73" s="374"/>
      <c r="G73" s="1" t="s">
        <v>1241</v>
      </c>
      <c r="H73" s="374"/>
      <c r="I73" s="374"/>
      <c r="K73"/>
    </row>
    <row r="74" spans="1:13" outlineLevel="1">
      <c r="A74" s="45"/>
      <c r="B74" s="45"/>
      <c r="C74" s="45" t="s">
        <v>34</v>
      </c>
      <c r="D74" s="55" t="s">
        <v>35</v>
      </c>
      <c r="E74" s="46">
        <f>E73*50</f>
        <v>1904.75</v>
      </c>
      <c r="F74" s="374"/>
      <c r="G74" s="567"/>
      <c r="H74" s="374"/>
      <c r="I74" s="374"/>
      <c r="J74" s="1"/>
      <c r="K74"/>
    </row>
    <row r="75" spans="1:13" outlineLevel="1">
      <c r="A75" s="45"/>
      <c r="B75" s="45"/>
      <c r="C75" s="45" t="s">
        <v>36</v>
      </c>
      <c r="D75" s="55" t="s">
        <v>33</v>
      </c>
      <c r="E75" s="536">
        <f>1.76+0.5</f>
        <v>2.2599999999999998</v>
      </c>
      <c r="F75" s="374"/>
      <c r="G75" s="1" t="s">
        <v>1241</v>
      </c>
      <c r="H75" s="374"/>
      <c r="I75" s="374"/>
      <c r="J75" s="1"/>
      <c r="K75"/>
    </row>
    <row r="76" spans="1:13" outlineLevel="1">
      <c r="A76" s="45"/>
      <c r="B76" s="45"/>
      <c r="C76" s="45" t="s">
        <v>37</v>
      </c>
      <c r="D76" s="55" t="s">
        <v>35</v>
      </c>
      <c r="E76" s="46">
        <f>250*E75</f>
        <v>565</v>
      </c>
      <c r="F76" s="374"/>
      <c r="G76" s="567"/>
      <c r="H76" s="374"/>
      <c r="I76" s="374"/>
      <c r="J76" s="1"/>
      <c r="K76"/>
    </row>
    <row r="77" spans="1:13" outlineLevel="1">
      <c r="A77" s="45"/>
      <c r="B77" s="45"/>
      <c r="C77" s="45" t="s">
        <v>38</v>
      </c>
      <c r="D77" s="55" t="s">
        <v>35</v>
      </c>
      <c r="E77" s="46">
        <f>((1.67+2.2+2.25)/3+1.35)*1000</f>
        <v>3390</v>
      </c>
      <c r="F77" s="374"/>
      <c r="G77" s="1" t="s">
        <v>1240</v>
      </c>
      <c r="H77" s="374"/>
      <c r="I77" s="374"/>
      <c r="J77" s="1"/>
      <c r="K77"/>
    </row>
    <row r="78" spans="1:13" outlineLevel="1">
      <c r="A78" s="45"/>
      <c r="B78" s="45"/>
      <c r="C78" s="45" t="s">
        <v>39</v>
      </c>
      <c r="D78" s="55" t="s">
        <v>35</v>
      </c>
      <c r="E78" s="46">
        <v>2100</v>
      </c>
      <c r="F78" s="374"/>
      <c r="G78" s="1" t="s">
        <v>1214</v>
      </c>
      <c r="H78" s="374"/>
      <c r="I78" s="374"/>
      <c r="J78" s="1"/>
      <c r="K78"/>
    </row>
    <row r="79" spans="1:13" outlineLevel="1">
      <c r="A79" s="45"/>
      <c r="B79" s="45"/>
      <c r="C79" s="45" t="s">
        <v>40</v>
      </c>
      <c r="D79" s="55" t="s">
        <v>41</v>
      </c>
      <c r="E79" s="46">
        <v>3</v>
      </c>
      <c r="F79" s="374"/>
      <c r="G79" s="567" t="s">
        <v>1123</v>
      </c>
      <c r="H79" s="374"/>
      <c r="I79" s="374"/>
      <c r="J79" s="1"/>
      <c r="K79"/>
    </row>
    <row r="80" spans="1:13" outlineLevel="1">
      <c r="A80" s="45"/>
      <c r="B80" s="45"/>
      <c r="C80" s="539" t="s">
        <v>736</v>
      </c>
      <c r="D80" s="540" t="s">
        <v>43</v>
      </c>
      <c r="E80" s="719">
        <f>E74+E76+E78</f>
        <v>4569.75</v>
      </c>
      <c r="F80" s="374"/>
      <c r="G80" s="567"/>
      <c r="H80" s="374"/>
      <c r="I80" s="374"/>
      <c r="J80"/>
      <c r="K80"/>
      <c r="L80" s="1"/>
    </row>
    <row r="81" spans="1:11" outlineLevel="1">
      <c r="A81" s="45"/>
      <c r="B81" s="45" t="s">
        <v>236</v>
      </c>
      <c r="C81" s="45" t="s">
        <v>176</v>
      </c>
      <c r="D81" s="55" t="s">
        <v>41</v>
      </c>
      <c r="E81" s="536">
        <v>4</v>
      </c>
      <c r="F81" s="374"/>
      <c r="G81" s="567" t="s">
        <v>1123</v>
      </c>
      <c r="H81" s="374"/>
      <c r="I81" s="374"/>
      <c r="J81" s="1"/>
      <c r="K81"/>
    </row>
    <row r="82" spans="1:11" outlineLevel="1">
      <c r="A82" s="45"/>
      <c r="B82" s="45"/>
      <c r="C82" s="45" t="s">
        <v>177</v>
      </c>
      <c r="D82" s="55" t="s">
        <v>41</v>
      </c>
      <c r="E82" s="46">
        <v>13</v>
      </c>
      <c r="F82" s="567"/>
      <c r="G82" s="567" t="s">
        <v>1214</v>
      </c>
      <c r="H82" s="374"/>
      <c r="I82" s="374"/>
      <c r="J82" s="1"/>
      <c r="K82"/>
    </row>
    <row r="83" spans="1:11" outlineLevel="1">
      <c r="A83" s="45"/>
      <c r="B83" s="45" t="s">
        <v>1211</v>
      </c>
      <c r="C83" s="45" t="s">
        <v>1213</v>
      </c>
      <c r="D83" s="55" t="s">
        <v>33</v>
      </c>
      <c r="E83" s="536"/>
      <c r="F83" s="536">
        <f>0.88+0.5</f>
        <v>1.38</v>
      </c>
      <c r="G83" s="567" t="s">
        <v>1239</v>
      </c>
      <c r="H83" s="374"/>
      <c r="I83" s="374"/>
      <c r="J83" s="1"/>
      <c r="K83"/>
    </row>
    <row r="84" spans="1:11" outlineLevel="1">
      <c r="A84" s="45"/>
      <c r="B84" s="45"/>
      <c r="C84" s="45" t="s">
        <v>1217</v>
      </c>
      <c r="D84" s="55" t="s">
        <v>33</v>
      </c>
      <c r="E84" s="46"/>
      <c r="F84" s="536">
        <v>1.3</v>
      </c>
      <c r="G84" s="567" t="s">
        <v>1214</v>
      </c>
      <c r="H84" s="374"/>
      <c r="I84" s="374"/>
      <c r="J84" s="1"/>
      <c r="K84"/>
    </row>
    <row r="85" spans="1:11" outlineLevel="1">
      <c r="A85" s="45"/>
      <c r="B85" s="45"/>
      <c r="C85" s="45" t="s">
        <v>1226</v>
      </c>
      <c r="D85" s="55" t="s">
        <v>1227</v>
      </c>
      <c r="E85" s="46">
        <v>60000</v>
      </c>
      <c r="F85" s="567"/>
      <c r="G85" s="567" t="s">
        <v>1123</v>
      </c>
      <c r="H85" s="374"/>
      <c r="I85" s="374"/>
      <c r="J85" s="1"/>
      <c r="K85"/>
    </row>
    <row r="86" spans="1:11" outlineLevel="1">
      <c r="A86" s="45"/>
      <c r="B86" s="45"/>
      <c r="C86" s="45" t="s">
        <v>1228</v>
      </c>
      <c r="D86" s="55" t="s">
        <v>1227</v>
      </c>
      <c r="E86" s="46">
        <v>250000</v>
      </c>
      <c r="F86" s="567"/>
      <c r="G86" s="567" t="s">
        <v>1123</v>
      </c>
      <c r="H86" s="374"/>
      <c r="I86" s="374"/>
      <c r="J86" s="1"/>
      <c r="K86"/>
    </row>
    <row r="87" spans="1:11" s="547" customFormat="1" ht="15.75">
      <c r="A87" s="541" t="s">
        <v>1295</v>
      </c>
      <c r="B87" s="542"/>
      <c r="C87" s="543"/>
      <c r="D87" s="544"/>
      <c r="E87" s="545"/>
      <c r="F87" s="548"/>
      <c r="G87" s="548"/>
      <c r="H87" s="548"/>
      <c r="I87" s="548"/>
      <c r="J87" s="549"/>
    </row>
    <row r="88" spans="1:11" ht="15.75" outlineLevel="1">
      <c r="A88" s="533" t="s">
        <v>522</v>
      </c>
      <c r="B88" s="533" t="s">
        <v>1296</v>
      </c>
      <c r="C88" s="533"/>
      <c r="D88" s="533" t="s">
        <v>66</v>
      </c>
      <c r="E88" s="534" t="s">
        <v>1216</v>
      </c>
      <c r="F88" s="548"/>
      <c r="G88" s="374"/>
      <c r="H88" s="374"/>
      <c r="I88" s="374"/>
      <c r="J88" s="1"/>
      <c r="K88"/>
    </row>
    <row r="89" spans="1:11" ht="15.75" outlineLevel="1">
      <c r="A89" s="45" t="s">
        <v>958</v>
      </c>
      <c r="B89" s="45" t="s">
        <v>1297</v>
      </c>
      <c r="C89" s="45"/>
      <c r="D89" s="536" t="s">
        <v>1301</v>
      </c>
      <c r="E89" s="46">
        <v>20069</v>
      </c>
      <c r="F89" s="548"/>
      <c r="G89" s="567" t="s">
        <v>1302</v>
      </c>
      <c r="H89" s="374"/>
      <c r="I89" s="374"/>
      <c r="J89" s="1"/>
      <c r="K89"/>
    </row>
    <row r="90" spans="1:11" ht="15.75" outlineLevel="1">
      <c r="A90" s="45" t="s">
        <v>952</v>
      </c>
      <c r="B90" s="45" t="s">
        <v>1298</v>
      </c>
      <c r="C90" s="45"/>
      <c r="D90" s="536" t="s">
        <v>1301</v>
      </c>
      <c r="E90" s="46">
        <v>17008</v>
      </c>
      <c r="F90" s="548"/>
      <c r="G90" s="567" t="s">
        <v>1302</v>
      </c>
      <c r="H90" s="374"/>
      <c r="I90" s="374"/>
      <c r="J90" s="1"/>
      <c r="K90"/>
    </row>
    <row r="91" spans="1:11" ht="15.75" outlineLevel="1">
      <c r="A91" s="45" t="s">
        <v>1053</v>
      </c>
      <c r="B91" s="45" t="s">
        <v>1298</v>
      </c>
      <c r="C91" s="45"/>
      <c r="D91" s="536" t="s">
        <v>1301</v>
      </c>
      <c r="E91" s="46">
        <v>78761</v>
      </c>
      <c r="F91" s="548"/>
      <c r="G91" s="567" t="s">
        <v>1302</v>
      </c>
      <c r="H91" s="374"/>
      <c r="I91" s="374"/>
      <c r="K91"/>
    </row>
    <row r="92" spans="1:11" ht="15.75" outlineLevel="1">
      <c r="A92" s="45" t="s">
        <v>953</v>
      </c>
      <c r="B92" s="45" t="s">
        <v>1299</v>
      </c>
      <c r="C92" s="45"/>
      <c r="D92" s="536" t="s">
        <v>1301</v>
      </c>
      <c r="E92" s="46">
        <v>54889</v>
      </c>
      <c r="F92" s="548"/>
      <c r="G92" s="567" t="s">
        <v>1302</v>
      </c>
      <c r="H92" s="374"/>
      <c r="I92" s="374"/>
      <c r="J92" s="1"/>
      <c r="K92"/>
    </row>
    <row r="93" spans="1:11" ht="15.75" outlineLevel="1">
      <c r="A93" s="45" t="s">
        <v>954</v>
      </c>
      <c r="B93" s="45" t="s">
        <v>1299</v>
      </c>
      <c r="C93" s="45"/>
      <c r="D93" s="536" t="s">
        <v>1301</v>
      </c>
      <c r="E93" s="46">
        <v>86663</v>
      </c>
      <c r="F93" s="548"/>
      <c r="G93" s="567" t="s">
        <v>1302</v>
      </c>
      <c r="H93" s="374"/>
      <c r="I93" s="374"/>
      <c r="J93" s="1"/>
      <c r="K93"/>
    </row>
    <row r="94" spans="1:11" ht="15.75" outlineLevel="1">
      <c r="A94" s="45" t="s">
        <v>955</v>
      </c>
      <c r="B94" s="45" t="s">
        <v>1299</v>
      </c>
      <c r="C94" s="45"/>
      <c r="D94" s="536" t="s">
        <v>1301</v>
      </c>
      <c r="E94" s="46">
        <v>157466</v>
      </c>
      <c r="F94" s="548"/>
      <c r="G94" s="567" t="s">
        <v>1302</v>
      </c>
      <c r="H94" s="374"/>
      <c r="I94" s="374"/>
      <c r="J94" s="1"/>
      <c r="K94"/>
    </row>
    <row r="95" spans="1:11" ht="15.75" outlineLevel="1">
      <c r="A95" s="45" t="s">
        <v>956</v>
      </c>
      <c r="B95" s="45" t="s">
        <v>1300</v>
      </c>
      <c r="C95" s="45"/>
      <c r="D95" s="536" t="s">
        <v>1301</v>
      </c>
      <c r="E95" s="46">
        <v>103824</v>
      </c>
      <c r="F95" s="548"/>
      <c r="G95" s="567" t="s">
        <v>1302</v>
      </c>
      <c r="H95" s="374"/>
      <c r="I95" s="374"/>
      <c r="J95" s="1"/>
      <c r="K95"/>
    </row>
    <row r="96" spans="1:11" ht="15.75" outlineLevel="1">
      <c r="A96" s="45" t="s">
        <v>957</v>
      </c>
      <c r="B96" s="45" t="s">
        <v>1300</v>
      </c>
      <c r="C96" s="45"/>
      <c r="D96" s="536" t="s">
        <v>1301</v>
      </c>
      <c r="E96" s="46">
        <v>21455</v>
      </c>
      <c r="F96" s="548"/>
      <c r="G96" s="567" t="s">
        <v>1302</v>
      </c>
      <c r="H96" s="374"/>
      <c r="I96" s="374"/>
      <c r="J96" s="1"/>
      <c r="K96"/>
    </row>
    <row r="97" spans="1:12" s="547" customFormat="1" ht="15.75">
      <c r="A97" s="523" t="s">
        <v>1113</v>
      </c>
      <c r="B97" s="524"/>
      <c r="C97" s="525"/>
      <c r="D97" s="526"/>
      <c r="E97" s="527"/>
      <c r="F97" s="548"/>
      <c r="G97" s="717"/>
      <c r="H97" s="548"/>
      <c r="I97" s="548"/>
      <c r="J97" s="549"/>
    </row>
    <row r="98" spans="1:12" s="547" customFormat="1" ht="15.75" outlineLevel="1">
      <c r="A98" s="533"/>
      <c r="B98" s="533"/>
      <c r="C98" s="533" t="s">
        <v>44</v>
      </c>
      <c r="D98" s="533" t="s">
        <v>66</v>
      </c>
      <c r="E98" s="534" t="s">
        <v>89</v>
      </c>
      <c r="F98" s="374"/>
      <c r="G98" s="567"/>
      <c r="H98" s="374"/>
      <c r="I98" s="374"/>
      <c r="J98" s="1"/>
    </row>
    <row r="99" spans="1:12" outlineLevel="1">
      <c r="A99" s="45"/>
      <c r="B99" s="45"/>
      <c r="C99" s="45" t="s">
        <v>46</v>
      </c>
      <c r="D99" s="55" t="s">
        <v>1110</v>
      </c>
      <c r="E99" s="532">
        <v>108</v>
      </c>
      <c r="F99" s="374"/>
      <c r="G99" s="567" t="s">
        <v>1249</v>
      </c>
      <c r="H99" s="374"/>
      <c r="I99" s="374"/>
      <c r="J99" s="1"/>
      <c r="K99"/>
    </row>
    <row r="100" spans="1:12" outlineLevel="1">
      <c r="A100" s="45"/>
      <c r="B100" s="45"/>
      <c r="C100" s="45" t="s">
        <v>47</v>
      </c>
      <c r="D100" s="55" t="s">
        <v>525</v>
      </c>
      <c r="E100" s="532">
        <v>5500</v>
      </c>
      <c r="F100" s="374"/>
      <c r="G100" s="567" t="s">
        <v>1123</v>
      </c>
      <c r="H100" s="374"/>
      <c r="I100" s="374"/>
      <c r="J100" s="1"/>
      <c r="K100"/>
    </row>
    <row r="101" spans="1:12" outlineLevel="1">
      <c r="A101" s="45"/>
      <c r="B101" s="45"/>
      <c r="C101" s="45" t="s">
        <v>48</v>
      </c>
      <c r="D101" s="55" t="s">
        <v>525</v>
      </c>
      <c r="E101" s="532">
        <v>5000</v>
      </c>
      <c r="F101" s="374"/>
      <c r="G101" s="567" t="s">
        <v>1123</v>
      </c>
      <c r="H101" s="374"/>
      <c r="I101" s="374"/>
      <c r="J101" s="1"/>
      <c r="K101"/>
    </row>
    <row r="102" spans="1:12" outlineLevel="1">
      <c r="A102" s="45"/>
      <c r="B102" s="45"/>
      <c r="C102" s="45" t="s">
        <v>240</v>
      </c>
      <c r="D102" s="55" t="s">
        <v>525</v>
      </c>
      <c r="E102" s="532">
        <v>2000</v>
      </c>
      <c r="F102" s="374"/>
      <c r="G102" s="567" t="s">
        <v>1123</v>
      </c>
      <c r="H102" s="374"/>
      <c r="I102" s="374"/>
      <c r="J102" s="1"/>
      <c r="K102"/>
    </row>
    <row r="103" spans="1:12" outlineLevel="1">
      <c r="A103" s="45"/>
      <c r="B103" s="45"/>
      <c r="C103" s="45" t="s">
        <v>59</v>
      </c>
      <c r="D103" s="55" t="s">
        <v>527</v>
      </c>
      <c r="E103" s="532">
        <v>5000</v>
      </c>
      <c r="F103" s="374"/>
      <c r="G103" s="567" t="s">
        <v>1123</v>
      </c>
      <c r="H103" s="374"/>
      <c r="I103" s="374"/>
      <c r="J103" s="1"/>
      <c r="K103"/>
    </row>
    <row r="104" spans="1:12" ht="15.75" outlineLevel="1">
      <c r="A104" s="45"/>
      <c r="B104" s="45"/>
      <c r="C104" s="45" t="s">
        <v>600</v>
      </c>
      <c r="D104" s="55" t="s">
        <v>601</v>
      </c>
      <c r="E104" s="718">
        <v>2.09</v>
      </c>
      <c r="F104" s="374"/>
      <c r="G104" s="567" t="s">
        <v>1306</v>
      </c>
      <c r="H104" s="374"/>
      <c r="I104" s="374"/>
      <c r="J104"/>
      <c r="K104"/>
      <c r="L104" s="1"/>
    </row>
    <row r="105" spans="1:12" ht="15.75" outlineLevel="1">
      <c r="A105" s="45"/>
      <c r="B105" s="45"/>
      <c r="C105" s="45" t="s">
        <v>648</v>
      </c>
      <c r="D105" s="55" t="s">
        <v>649</v>
      </c>
      <c r="E105" s="718">
        <f>B58/200</f>
        <v>0.23250000000000001</v>
      </c>
      <c r="F105" s="374"/>
      <c r="G105" s="567" t="s">
        <v>1123</v>
      </c>
      <c r="H105" s="374"/>
      <c r="I105" s="374"/>
      <c r="J105" s="1"/>
      <c r="K105"/>
    </row>
    <row r="106" spans="1:12" ht="15.75" outlineLevel="1">
      <c r="A106" s="45"/>
      <c r="B106" s="45"/>
      <c r="C106" s="45" t="s">
        <v>93</v>
      </c>
      <c r="D106" s="55" t="s">
        <v>649</v>
      </c>
      <c r="E106" s="718">
        <v>3</v>
      </c>
      <c r="F106" s="374"/>
      <c r="G106" s="567" t="s">
        <v>1123</v>
      </c>
      <c r="H106" s="374"/>
      <c r="I106" s="374"/>
      <c r="J106" s="1"/>
      <c r="K106"/>
    </row>
    <row r="107" spans="1:12" ht="15.75" outlineLevel="1">
      <c r="A107" s="45"/>
      <c r="B107" s="45"/>
      <c r="C107" s="45" t="s">
        <v>94</v>
      </c>
      <c r="D107" s="55" t="s">
        <v>649</v>
      </c>
      <c r="E107" s="718">
        <v>3</v>
      </c>
      <c r="F107" s="374"/>
      <c r="G107" s="567" t="s">
        <v>1123</v>
      </c>
      <c r="H107" s="374"/>
      <c r="I107" s="374"/>
      <c r="J107" s="1"/>
      <c r="K107"/>
    </row>
    <row r="108" spans="1:12" outlineLevel="1">
      <c r="A108" s="45"/>
      <c r="B108" s="45"/>
      <c r="C108" s="45" t="s">
        <v>658</v>
      </c>
      <c r="D108" s="55" t="s">
        <v>527</v>
      </c>
      <c r="E108" s="532">
        <f>48*G28</f>
        <v>10560</v>
      </c>
      <c r="F108" s="374"/>
      <c r="G108" s="567" t="s">
        <v>1123</v>
      </c>
      <c r="H108" s="374"/>
      <c r="I108" s="374"/>
      <c r="J108" s="1"/>
      <c r="K108"/>
    </row>
    <row r="109" spans="1:12" outlineLevel="1">
      <c r="A109" s="533"/>
      <c r="B109" s="533"/>
      <c r="C109" s="533" t="s">
        <v>1218</v>
      </c>
      <c r="D109" s="533" t="s">
        <v>66</v>
      </c>
      <c r="E109" s="534" t="s">
        <v>1219</v>
      </c>
      <c r="F109" s="374"/>
      <c r="G109" s="374"/>
      <c r="H109" s="374"/>
      <c r="I109" s="374"/>
      <c r="J109" s="1"/>
      <c r="K109"/>
    </row>
    <row r="110" spans="1:12" outlineLevel="1">
      <c r="A110" s="1"/>
      <c r="B110" s="1"/>
      <c r="C110" s="1" t="s">
        <v>1220</v>
      </c>
      <c r="D110" s="724" t="s">
        <v>700</v>
      </c>
      <c r="E110" s="725">
        <v>0.8</v>
      </c>
      <c r="F110" s="374"/>
      <c r="G110" s="567" t="s">
        <v>1221</v>
      </c>
      <c r="H110" s="374"/>
      <c r="I110" s="374"/>
      <c r="J110" s="374"/>
      <c r="K110" s="374"/>
      <c r="L110" s="1"/>
    </row>
    <row r="111" spans="1:12">
      <c r="A111" s="1"/>
      <c r="B111" s="1"/>
      <c r="C111" s="1"/>
      <c r="D111" s="16"/>
      <c r="E111" s="374"/>
      <c r="F111" s="374"/>
      <c r="G111" s="374"/>
      <c r="H111" s="374"/>
      <c r="I111" s="374"/>
      <c r="J111" s="374"/>
      <c r="K111" s="374"/>
      <c r="L111" s="1"/>
    </row>
    <row r="112" spans="1:12">
      <c r="A112" s="1"/>
      <c r="B112" s="1"/>
      <c r="C112" s="1"/>
      <c r="D112" s="16"/>
      <c r="E112" s="374"/>
      <c r="F112" s="374"/>
      <c r="G112" s="374"/>
      <c r="H112" s="374"/>
      <c r="I112" s="374"/>
      <c r="J112" s="374"/>
      <c r="K112" s="374"/>
      <c r="L112" s="1"/>
    </row>
    <row r="113" spans="1:12">
      <c r="A113" s="1"/>
      <c r="B113" s="1"/>
      <c r="C113" s="1"/>
      <c r="D113" s="16"/>
      <c r="E113" s="374"/>
      <c r="F113" s="374"/>
      <c r="G113" s="374"/>
      <c r="H113" s="374"/>
      <c r="I113" s="374"/>
      <c r="J113" s="374"/>
      <c r="K113" s="374"/>
      <c r="L113" s="1"/>
    </row>
    <row r="114" spans="1:12">
      <c r="A114" s="1"/>
      <c r="B114" s="1"/>
      <c r="C114" s="1"/>
      <c r="D114" s="16"/>
      <c r="E114" s="374"/>
      <c r="F114" s="374"/>
      <c r="G114" s="374"/>
      <c r="H114" s="374"/>
      <c r="I114" s="374"/>
      <c r="J114" s="374"/>
      <c r="K114" s="374"/>
      <c r="L114" s="1"/>
    </row>
    <row r="115" spans="1:12">
      <c r="A115" s="1"/>
      <c r="B115" s="1"/>
      <c r="C115" s="1"/>
      <c r="D115" s="16"/>
      <c r="E115" s="374"/>
      <c r="F115" s="374"/>
      <c r="G115" s="374"/>
      <c r="H115" s="374"/>
      <c r="I115" s="374"/>
      <c r="J115" s="374"/>
      <c r="K115" s="374"/>
      <c r="L115" s="1"/>
    </row>
    <row r="116" spans="1:12">
      <c r="A116" s="1"/>
      <c r="B116" s="1"/>
      <c r="C116" s="1"/>
      <c r="D116" s="16"/>
      <c r="E116" s="374"/>
      <c r="F116" s="374"/>
      <c r="G116" s="374"/>
      <c r="H116" s="374"/>
      <c r="I116" s="374"/>
      <c r="J116" s="374"/>
      <c r="K116" s="374"/>
      <c r="L116" s="1"/>
    </row>
    <row r="117" spans="1:12">
      <c r="A117" s="1"/>
      <c r="B117" s="1"/>
      <c r="C117" s="1"/>
      <c r="D117" s="16"/>
      <c r="E117" s="374"/>
      <c r="F117" s="374"/>
      <c r="G117" s="374"/>
      <c r="H117" s="374"/>
      <c r="I117" s="374"/>
      <c r="J117" s="374"/>
      <c r="K117" s="374"/>
      <c r="L117" s="1"/>
    </row>
    <row r="118" spans="1:12">
      <c r="A118" s="1"/>
      <c r="B118" s="1"/>
      <c r="C118" s="1"/>
      <c r="D118" s="16"/>
      <c r="E118" s="374"/>
      <c r="F118" s="374"/>
      <c r="G118" s="374"/>
      <c r="H118" s="374"/>
      <c r="I118" s="374"/>
      <c r="J118" s="374"/>
      <c r="K118" s="374"/>
      <c r="L118" s="1"/>
    </row>
    <row r="119" spans="1:12">
      <c r="A119" s="1"/>
      <c r="B119" s="1"/>
      <c r="C119" s="1"/>
      <c r="D119" s="16"/>
      <c r="E119" s="374"/>
      <c r="F119" s="374"/>
      <c r="G119" s="374"/>
      <c r="H119" s="374"/>
      <c r="I119" s="374"/>
      <c r="J119" s="374"/>
      <c r="K119" s="374"/>
      <c r="L119" s="1"/>
    </row>
    <row r="120" spans="1:12">
      <c r="A120" s="1"/>
      <c r="B120" s="1"/>
      <c r="C120" s="1"/>
      <c r="D120" s="16"/>
      <c r="E120" s="374"/>
      <c r="F120" s="374"/>
      <c r="G120" s="374"/>
      <c r="H120" s="374"/>
      <c r="I120" s="374"/>
      <c r="J120" s="374"/>
      <c r="K120" s="374"/>
      <c r="L120" s="1"/>
    </row>
    <row r="121" spans="1:12">
      <c r="A121" s="1"/>
      <c r="B121" s="1"/>
      <c r="C121" s="1"/>
      <c r="D121" s="16"/>
      <c r="E121" s="374"/>
      <c r="F121" s="374"/>
      <c r="G121" s="374"/>
      <c r="H121" s="374"/>
      <c r="I121" s="374"/>
      <c r="J121" s="374"/>
      <c r="K121" s="374"/>
      <c r="L121" s="1"/>
    </row>
    <row r="122" spans="1:12">
      <c r="A122" s="1"/>
      <c r="B122" s="1"/>
      <c r="C122" s="1"/>
      <c r="D122" s="16"/>
      <c r="E122" s="374"/>
      <c r="F122" s="374"/>
      <c r="G122" s="374"/>
      <c r="H122" s="374"/>
      <c r="I122" s="374"/>
      <c r="J122" s="374"/>
      <c r="K122" s="374"/>
      <c r="L122" s="1"/>
    </row>
    <row r="123" spans="1:12">
      <c r="A123" s="1"/>
      <c r="B123" s="1"/>
      <c r="C123" s="1"/>
      <c r="D123" s="16"/>
      <c r="E123" s="374"/>
      <c r="F123" s="374"/>
      <c r="G123" s="374"/>
      <c r="H123" s="374"/>
      <c r="I123" s="374"/>
      <c r="J123" s="374"/>
      <c r="K123" s="374"/>
      <c r="L123" s="1"/>
    </row>
    <row r="124" spans="1:12">
      <c r="A124" s="1"/>
      <c r="B124" s="1"/>
      <c r="C124" s="1"/>
      <c r="D124" s="16"/>
      <c r="E124" s="374"/>
      <c r="F124" s="374"/>
      <c r="G124" s="374"/>
      <c r="H124" s="374"/>
      <c r="I124" s="374"/>
      <c r="J124" s="374"/>
      <c r="K124" s="374"/>
      <c r="L124" s="1"/>
    </row>
    <row r="125" spans="1:12">
      <c r="A125" s="1"/>
      <c r="B125" s="1"/>
      <c r="C125" s="1"/>
      <c r="D125" s="16"/>
      <c r="E125" s="374"/>
      <c r="F125" s="374"/>
      <c r="G125" s="374"/>
      <c r="H125" s="374"/>
      <c r="I125" s="374"/>
      <c r="J125" s="374"/>
      <c r="K125" s="374"/>
      <c r="L125" s="1"/>
    </row>
    <row r="126" spans="1:12">
      <c r="A126" s="1"/>
      <c r="B126" s="1"/>
      <c r="C126" s="1"/>
      <c r="D126" s="16"/>
      <c r="E126" s="374"/>
      <c r="F126" s="374"/>
      <c r="G126" s="374"/>
      <c r="H126" s="374"/>
      <c r="I126" s="374"/>
      <c r="J126" s="374"/>
      <c r="K126" s="374"/>
      <c r="L126" s="1"/>
    </row>
    <row r="127" spans="1:12">
      <c r="A127" s="1"/>
      <c r="B127" s="1"/>
      <c r="C127" s="1"/>
      <c r="D127" s="16"/>
      <c r="E127" s="374"/>
      <c r="F127" s="374"/>
      <c r="G127" s="374"/>
      <c r="H127" s="374"/>
      <c r="I127" s="374"/>
      <c r="J127" s="374"/>
      <c r="K127" s="374"/>
      <c r="L127" s="1"/>
    </row>
    <row r="128" spans="1:12">
      <c r="A128" s="1"/>
      <c r="B128" s="1"/>
      <c r="C128" s="1"/>
      <c r="D128" s="16"/>
      <c r="E128" s="374"/>
      <c r="F128" s="374"/>
      <c r="G128" s="374"/>
      <c r="H128" s="374"/>
      <c r="I128" s="374"/>
      <c r="J128" s="374"/>
      <c r="K128" s="374"/>
      <c r="L128" s="1"/>
    </row>
    <row r="129" spans="1:12">
      <c r="A129" s="1"/>
      <c r="B129" s="1"/>
      <c r="C129" s="1"/>
      <c r="D129" s="16"/>
      <c r="E129" s="374"/>
      <c r="F129" s="374"/>
      <c r="G129" s="374"/>
      <c r="H129" s="374"/>
      <c r="I129" s="374"/>
      <c r="J129" s="374"/>
      <c r="K129" s="374"/>
      <c r="L129" s="1"/>
    </row>
    <row r="130" spans="1:12">
      <c r="A130" s="1"/>
      <c r="B130" s="1"/>
      <c r="C130" s="1"/>
      <c r="D130" s="16"/>
      <c r="E130" s="374"/>
      <c r="F130" s="374"/>
      <c r="G130" s="374"/>
      <c r="H130" s="374"/>
      <c r="I130" s="374"/>
      <c r="J130" s="374"/>
      <c r="K130" s="374"/>
      <c r="L130" s="1"/>
    </row>
    <row r="131" spans="1:12">
      <c r="A131" s="1"/>
      <c r="B131" s="1"/>
      <c r="C131" s="1"/>
      <c r="D131" s="16"/>
      <c r="E131" s="374"/>
      <c r="F131" s="374"/>
      <c r="G131" s="374"/>
      <c r="H131" s="374"/>
      <c r="I131" s="374"/>
      <c r="J131" s="374"/>
      <c r="K131" s="374"/>
      <c r="L131" s="1"/>
    </row>
    <row r="132" spans="1:12">
      <c r="A132" s="1"/>
      <c r="B132" s="1"/>
      <c r="C132" s="1"/>
      <c r="D132" s="16"/>
      <c r="E132" s="374"/>
      <c r="F132" s="374"/>
      <c r="G132" s="374"/>
      <c r="H132" s="374"/>
      <c r="I132" s="374"/>
      <c r="J132" s="374"/>
      <c r="K132" s="374"/>
      <c r="L132" s="1"/>
    </row>
    <row r="133" spans="1:12">
      <c r="A133" s="1"/>
      <c r="B133" s="1"/>
      <c r="C133" s="1"/>
      <c r="D133" s="16"/>
      <c r="E133" s="374"/>
      <c r="F133" s="374"/>
      <c r="G133" s="374"/>
      <c r="H133" s="374"/>
      <c r="I133" s="374"/>
      <c r="J133" s="374"/>
      <c r="K133" s="374"/>
      <c r="L133" s="1"/>
    </row>
    <row r="134" spans="1:12">
      <c r="A134" s="1"/>
      <c r="B134" s="1"/>
      <c r="C134" s="1"/>
      <c r="D134" s="16"/>
      <c r="E134" s="374"/>
      <c r="F134" s="374"/>
      <c r="G134" s="374"/>
      <c r="H134" s="374"/>
      <c r="I134" s="374"/>
      <c r="J134" s="374"/>
      <c r="K134" s="374"/>
      <c r="L134" s="1"/>
    </row>
    <row r="135" spans="1:12">
      <c r="A135" s="1"/>
      <c r="B135" s="1"/>
      <c r="C135" s="1"/>
      <c r="D135" s="16"/>
      <c r="E135" s="374"/>
      <c r="F135" s="374"/>
      <c r="G135" s="374"/>
      <c r="H135" s="374"/>
      <c r="I135" s="374"/>
      <c r="J135" s="374"/>
      <c r="K135" s="374"/>
      <c r="L135" s="1"/>
    </row>
    <row r="136" spans="1:12">
      <c r="A136" s="1"/>
      <c r="B136" s="1"/>
      <c r="C136" s="1"/>
      <c r="D136" s="16"/>
      <c r="E136" s="374"/>
      <c r="F136" s="374"/>
      <c r="G136" s="374"/>
      <c r="H136" s="374"/>
      <c r="I136" s="374"/>
      <c r="J136" s="374"/>
      <c r="K136" s="374"/>
      <c r="L136" s="1"/>
    </row>
    <row r="137" spans="1:12">
      <c r="A137" s="1"/>
      <c r="B137" s="1"/>
      <c r="C137" s="1"/>
      <c r="D137" s="16"/>
      <c r="E137" s="374"/>
      <c r="F137" s="374"/>
      <c r="G137" s="374"/>
      <c r="H137" s="374"/>
      <c r="I137" s="374"/>
      <c r="J137" s="374"/>
      <c r="K137" s="374"/>
      <c r="L137" s="1"/>
    </row>
    <row r="138" spans="1:12">
      <c r="A138" s="1"/>
      <c r="B138" s="1"/>
      <c r="C138" s="1"/>
      <c r="D138" s="16"/>
      <c r="E138" s="374"/>
      <c r="F138" s="374"/>
      <c r="G138" s="374"/>
      <c r="H138" s="374"/>
      <c r="I138" s="374"/>
      <c r="J138" s="374"/>
      <c r="K138" s="374"/>
      <c r="L138" s="1"/>
    </row>
    <row r="139" spans="1:12">
      <c r="A139" s="1"/>
      <c r="B139" s="1"/>
      <c r="C139" s="1"/>
      <c r="D139" s="16"/>
      <c r="E139" s="374"/>
      <c r="F139" s="374"/>
      <c r="G139" s="374"/>
      <c r="H139" s="374"/>
      <c r="I139" s="374"/>
      <c r="J139" s="374"/>
      <c r="K139" s="374"/>
      <c r="L139" s="1"/>
    </row>
    <row r="140" spans="1:12">
      <c r="A140" s="1"/>
      <c r="B140" s="1"/>
      <c r="C140" s="1"/>
      <c r="D140" s="16"/>
      <c r="E140" s="374"/>
      <c r="F140" s="374"/>
      <c r="G140" s="374"/>
      <c r="H140" s="374"/>
      <c r="I140" s="374"/>
      <c r="J140" s="374"/>
      <c r="K140" s="374"/>
      <c r="L140" s="1"/>
    </row>
    <row r="141" spans="1:12">
      <c r="A141" s="1"/>
      <c r="B141" s="1"/>
      <c r="C141" s="1"/>
      <c r="D141" s="16"/>
      <c r="E141" s="374"/>
      <c r="F141" s="374"/>
      <c r="G141" s="374"/>
      <c r="H141" s="374"/>
      <c r="I141" s="374"/>
      <c r="J141" s="374"/>
      <c r="K141" s="374"/>
      <c r="L141" s="1"/>
    </row>
    <row r="142" spans="1:12">
      <c r="A142" s="1"/>
      <c r="B142" s="1"/>
      <c r="C142" s="1"/>
      <c r="D142" s="16"/>
      <c r="E142" s="374"/>
      <c r="F142" s="374"/>
      <c r="G142" s="374"/>
      <c r="H142" s="374"/>
      <c r="I142" s="374"/>
      <c r="J142" s="374"/>
      <c r="K142" s="374"/>
      <c r="L142" s="1"/>
    </row>
    <row r="143" spans="1:12">
      <c r="A143" s="1"/>
      <c r="B143" s="1"/>
      <c r="C143" s="1"/>
      <c r="D143" s="16"/>
      <c r="E143" s="374"/>
      <c r="F143" s="374"/>
      <c r="G143" s="374"/>
      <c r="H143" s="374"/>
      <c r="I143" s="374"/>
      <c r="J143" s="374"/>
      <c r="K143" s="374"/>
      <c r="L143" s="1"/>
    </row>
    <row r="144" spans="1:12">
      <c r="A144" s="1"/>
      <c r="B144" s="1"/>
      <c r="C144" s="1"/>
      <c r="D144" s="16"/>
      <c r="E144" s="374"/>
      <c r="F144" s="374"/>
      <c r="G144" s="374"/>
      <c r="H144" s="374"/>
      <c r="I144" s="374"/>
      <c r="J144" s="374"/>
      <c r="K144" s="374"/>
      <c r="L144" s="1"/>
    </row>
    <row r="145" spans="1:12">
      <c r="A145" s="1"/>
      <c r="B145" s="1"/>
      <c r="C145" s="1"/>
      <c r="D145" s="16"/>
      <c r="E145" s="374"/>
      <c r="F145" s="374"/>
      <c r="G145" s="374"/>
      <c r="H145" s="374"/>
      <c r="I145" s="374"/>
      <c r="J145" s="374"/>
      <c r="K145" s="374"/>
      <c r="L145" s="1"/>
    </row>
    <row r="146" spans="1:12">
      <c r="A146" s="1"/>
      <c r="B146" s="1"/>
      <c r="C146" s="1"/>
      <c r="D146" s="16"/>
      <c r="E146" s="374"/>
      <c r="F146" s="374"/>
      <c r="G146" s="374"/>
      <c r="H146" s="374"/>
      <c r="I146" s="374"/>
      <c r="J146" s="374"/>
      <c r="K146" s="374"/>
      <c r="L146" s="1"/>
    </row>
    <row r="147" spans="1:12">
      <c r="A147" s="1"/>
      <c r="B147" s="1"/>
      <c r="C147" s="1"/>
      <c r="D147" s="16"/>
      <c r="E147" s="374"/>
      <c r="F147" s="374"/>
      <c r="G147" s="374"/>
      <c r="H147" s="374"/>
      <c r="I147" s="374"/>
      <c r="J147" s="374"/>
      <c r="K147" s="374"/>
      <c r="L147" s="1"/>
    </row>
    <row r="148" spans="1:12">
      <c r="A148" s="1"/>
      <c r="B148" s="1"/>
      <c r="C148" s="1"/>
      <c r="D148" s="16"/>
      <c r="E148" s="374"/>
      <c r="F148" s="374"/>
      <c r="G148" s="374"/>
      <c r="H148" s="374"/>
      <c r="I148" s="374"/>
      <c r="J148" s="374"/>
      <c r="K148" s="374"/>
      <c r="L148" s="1"/>
    </row>
    <row r="149" spans="1:12">
      <c r="A149" s="1"/>
      <c r="B149" s="1"/>
      <c r="C149" s="1"/>
      <c r="D149" s="16"/>
      <c r="E149" s="374"/>
      <c r="F149" s="374"/>
      <c r="G149" s="374"/>
      <c r="H149" s="374"/>
      <c r="I149" s="374"/>
      <c r="J149" s="374"/>
      <c r="K149" s="374"/>
      <c r="L149" s="1"/>
    </row>
    <row r="150" spans="1:12">
      <c r="A150" s="1"/>
      <c r="B150" s="1"/>
      <c r="C150" s="1"/>
      <c r="D150" s="16"/>
      <c r="E150" s="374"/>
      <c r="F150" s="374"/>
      <c r="G150" s="374"/>
      <c r="H150" s="374"/>
      <c r="I150" s="374"/>
      <c r="J150" s="374"/>
      <c r="K150" s="374"/>
      <c r="L150" s="1"/>
    </row>
    <row r="151" spans="1:12">
      <c r="A151" s="1"/>
      <c r="B151" s="1"/>
      <c r="C151" s="1"/>
      <c r="D151" s="16"/>
      <c r="E151" s="374"/>
      <c r="F151" s="374"/>
      <c r="G151" s="374"/>
      <c r="H151" s="374"/>
      <c r="I151" s="374"/>
      <c r="J151" s="374"/>
      <c r="K151" s="374"/>
      <c r="L151" s="1"/>
    </row>
    <row r="152" spans="1:12">
      <c r="A152" s="1"/>
      <c r="B152" s="1"/>
      <c r="C152" s="1"/>
      <c r="D152" s="16"/>
      <c r="E152" s="374"/>
      <c r="F152" s="374"/>
      <c r="G152" s="374"/>
      <c r="H152" s="374"/>
      <c r="I152" s="374"/>
      <c r="J152" s="374"/>
      <c r="K152" s="374"/>
      <c r="L152" s="1"/>
    </row>
    <row r="153" spans="1:12">
      <c r="A153" s="1"/>
      <c r="B153" s="1"/>
      <c r="C153" s="1"/>
      <c r="D153" s="16"/>
      <c r="E153" s="374"/>
      <c r="F153" s="374"/>
      <c r="G153" s="374"/>
      <c r="H153" s="374"/>
      <c r="I153" s="374"/>
      <c r="J153" s="374"/>
      <c r="K153" s="374"/>
      <c r="L153" s="1"/>
    </row>
    <row r="154" spans="1:12">
      <c r="A154" s="1"/>
      <c r="B154" s="1"/>
      <c r="C154" s="1"/>
      <c r="D154" s="16"/>
      <c r="E154" s="374"/>
      <c r="F154" s="374"/>
      <c r="G154" s="374"/>
      <c r="H154" s="374"/>
      <c r="I154" s="374"/>
      <c r="J154" s="374"/>
      <c r="K154" s="374"/>
      <c r="L154" s="1"/>
    </row>
    <row r="155" spans="1:12">
      <c r="A155" s="1"/>
      <c r="B155" s="1"/>
      <c r="C155" s="1"/>
      <c r="D155" s="16"/>
      <c r="E155" s="374"/>
      <c r="F155" s="374"/>
      <c r="G155" s="374"/>
      <c r="H155" s="374"/>
      <c r="I155" s="374"/>
      <c r="J155" s="374"/>
      <c r="K155" s="374"/>
      <c r="L155" s="1"/>
    </row>
    <row r="156" spans="1:12">
      <c r="A156" s="1"/>
      <c r="B156" s="1"/>
      <c r="C156" s="1"/>
      <c r="D156" s="16"/>
      <c r="E156" s="374"/>
      <c r="F156" s="374"/>
      <c r="G156" s="374"/>
      <c r="H156" s="374"/>
      <c r="I156" s="374"/>
      <c r="J156" s="374"/>
      <c r="K156" s="374"/>
      <c r="L156" s="1"/>
    </row>
    <row r="157" spans="1:12">
      <c r="A157" s="1"/>
      <c r="B157" s="1"/>
      <c r="C157" s="1"/>
      <c r="D157" s="16"/>
      <c r="E157" s="374"/>
      <c r="F157" s="374"/>
      <c r="G157" s="374"/>
      <c r="H157" s="374"/>
      <c r="I157" s="374"/>
      <c r="J157" s="374"/>
      <c r="K157" s="374"/>
      <c r="L157" s="1"/>
    </row>
    <row r="158" spans="1:12">
      <c r="A158" s="1"/>
      <c r="B158" s="1"/>
      <c r="C158" s="1"/>
      <c r="D158" s="16"/>
      <c r="E158" s="374"/>
      <c r="F158" s="374"/>
      <c r="G158" s="374"/>
      <c r="H158" s="374"/>
      <c r="I158" s="374"/>
      <c r="J158" s="374"/>
      <c r="K158" s="374"/>
      <c r="L158" s="1"/>
    </row>
    <row r="159" spans="1:12">
      <c r="A159" s="1"/>
      <c r="B159" s="1"/>
      <c r="C159" s="1"/>
      <c r="D159" s="16"/>
      <c r="E159" s="374"/>
      <c r="F159" s="374"/>
      <c r="G159" s="374"/>
      <c r="H159" s="374"/>
      <c r="I159" s="374"/>
      <c r="J159" s="374"/>
      <c r="K159" s="374"/>
      <c r="L159" s="1"/>
    </row>
    <row r="160" spans="1:12">
      <c r="A160" s="1"/>
      <c r="B160" s="1"/>
      <c r="C160" s="1"/>
      <c r="D160" s="16"/>
      <c r="E160" s="374"/>
      <c r="F160" s="374"/>
      <c r="G160" s="374"/>
      <c r="H160" s="374"/>
      <c r="I160" s="374"/>
      <c r="J160" s="374"/>
      <c r="K160" s="374"/>
      <c r="L160" s="1"/>
    </row>
    <row r="161" spans="1:12">
      <c r="A161" s="1"/>
      <c r="B161" s="1"/>
      <c r="C161" s="1"/>
      <c r="D161" s="16"/>
      <c r="E161" s="374"/>
      <c r="F161" s="374"/>
      <c r="G161" s="374"/>
      <c r="H161" s="374"/>
      <c r="I161" s="374"/>
      <c r="J161" s="374"/>
      <c r="K161" s="374"/>
      <c r="L161" s="1"/>
    </row>
    <row r="162" spans="1:12">
      <c r="A162" s="1"/>
      <c r="B162" s="1"/>
      <c r="C162" s="1"/>
      <c r="D162" s="16"/>
      <c r="E162" s="374"/>
      <c r="F162" s="374"/>
      <c r="G162" s="374"/>
      <c r="H162" s="374"/>
      <c r="I162" s="374"/>
      <c r="J162" s="374"/>
      <c r="K162" s="374"/>
      <c r="L162" s="1"/>
    </row>
    <row r="163" spans="1:12">
      <c r="A163" s="1"/>
      <c r="B163" s="1"/>
      <c r="C163" s="1"/>
      <c r="D163" s="16"/>
      <c r="E163" s="374"/>
      <c r="F163" s="374"/>
      <c r="G163" s="374"/>
      <c r="H163" s="374"/>
      <c r="I163" s="374"/>
      <c r="J163" s="374"/>
      <c r="K163" s="374"/>
      <c r="L163" s="1"/>
    </row>
    <row r="164" spans="1:12">
      <c r="A164" s="1"/>
      <c r="B164" s="1"/>
      <c r="C164" s="1"/>
      <c r="D164" s="16"/>
      <c r="E164" s="374"/>
      <c r="F164" s="374"/>
      <c r="G164" s="374"/>
      <c r="H164" s="374"/>
      <c r="I164" s="374"/>
      <c r="J164" s="374"/>
      <c r="K164" s="374"/>
      <c r="L164" s="1"/>
    </row>
    <row r="165" spans="1:12">
      <c r="A165" s="1"/>
      <c r="B165" s="1"/>
      <c r="C165" s="1"/>
      <c r="D165" s="16"/>
      <c r="E165" s="374"/>
      <c r="F165" s="374"/>
      <c r="G165" s="374"/>
      <c r="H165" s="374"/>
      <c r="I165" s="374"/>
      <c r="J165" s="374"/>
      <c r="K165" s="374"/>
      <c r="L165" s="1"/>
    </row>
    <row r="166" spans="1:12">
      <c r="A166" s="1"/>
      <c r="B166" s="1"/>
      <c r="C166" s="1"/>
      <c r="D166" s="16"/>
      <c r="E166" s="374"/>
      <c r="F166" s="374"/>
      <c r="G166" s="374"/>
      <c r="H166" s="374"/>
      <c r="I166" s="374"/>
      <c r="J166" s="374"/>
      <c r="K166" s="374"/>
      <c r="L166" s="1"/>
    </row>
    <row r="167" spans="1:12">
      <c r="A167" s="1"/>
      <c r="B167" s="1"/>
      <c r="C167" s="1"/>
      <c r="D167" s="16"/>
      <c r="E167" s="374"/>
      <c r="F167" s="374"/>
      <c r="G167" s="374"/>
      <c r="H167" s="374"/>
      <c r="I167" s="374"/>
      <c r="J167" s="374"/>
      <c r="K167" s="374"/>
      <c r="L167" s="1"/>
    </row>
    <row r="168" spans="1:12">
      <c r="A168" s="1"/>
      <c r="B168" s="1"/>
      <c r="C168" s="1"/>
      <c r="D168" s="16"/>
      <c r="E168" s="374"/>
      <c r="F168" s="374"/>
      <c r="G168" s="374"/>
      <c r="H168" s="374"/>
      <c r="I168" s="374"/>
      <c r="J168" s="374"/>
      <c r="K168" s="374"/>
      <c r="L168" s="1"/>
    </row>
    <row r="169" spans="1:12">
      <c r="A169" s="1"/>
      <c r="B169" s="1"/>
      <c r="C169" s="1"/>
      <c r="D169" s="16"/>
      <c r="E169" s="374"/>
      <c r="F169" s="374"/>
      <c r="G169" s="374"/>
      <c r="H169" s="374"/>
      <c r="I169" s="374"/>
      <c r="J169" s="374"/>
      <c r="K169" s="374"/>
      <c r="L169" s="1"/>
    </row>
    <row r="170" spans="1:12">
      <c r="A170" s="1"/>
      <c r="B170" s="1"/>
      <c r="C170" s="1"/>
      <c r="D170" s="16"/>
      <c r="E170" s="374"/>
      <c r="F170" s="374"/>
      <c r="G170" s="374"/>
      <c r="H170" s="374"/>
      <c r="I170" s="374"/>
      <c r="J170" s="374"/>
      <c r="K170" s="374"/>
      <c r="L170" s="1"/>
    </row>
    <row r="171" spans="1:12">
      <c r="A171" s="1"/>
      <c r="B171" s="1"/>
      <c r="C171" s="1"/>
      <c r="D171" s="16"/>
      <c r="E171" s="374"/>
      <c r="F171" s="374"/>
      <c r="G171" s="374"/>
      <c r="H171" s="374"/>
      <c r="I171" s="374"/>
      <c r="J171" s="374"/>
      <c r="K171" s="374"/>
      <c r="L171" s="1"/>
    </row>
    <row r="172" spans="1:12">
      <c r="A172" s="1"/>
      <c r="B172" s="1"/>
      <c r="C172" s="1"/>
      <c r="D172" s="16"/>
      <c r="E172" s="374"/>
      <c r="F172" s="374"/>
      <c r="G172" s="374"/>
      <c r="H172" s="374"/>
      <c r="I172" s="374"/>
      <c r="J172" s="374"/>
      <c r="K172" s="374"/>
      <c r="L172" s="1"/>
    </row>
    <row r="173" spans="1:12">
      <c r="A173" s="1"/>
      <c r="B173" s="1"/>
      <c r="C173" s="1"/>
      <c r="D173" s="16"/>
      <c r="E173" s="374"/>
      <c r="F173" s="374"/>
      <c r="G173" s="374"/>
      <c r="H173" s="374"/>
      <c r="I173" s="374"/>
      <c r="J173" s="374"/>
      <c r="K173" s="374"/>
      <c r="L173" s="1"/>
    </row>
    <row r="174" spans="1:12">
      <c r="A174" s="1"/>
      <c r="B174" s="1"/>
      <c r="C174" s="1"/>
      <c r="D174" s="16"/>
      <c r="E174" s="374"/>
      <c r="F174" s="374"/>
      <c r="G174" s="374"/>
      <c r="H174" s="374"/>
      <c r="I174" s="374"/>
      <c r="J174" s="374"/>
      <c r="K174" s="374"/>
      <c r="L174" s="1"/>
    </row>
    <row r="175" spans="1:12">
      <c r="A175" s="1"/>
      <c r="B175" s="1"/>
      <c r="C175" s="1"/>
      <c r="D175" s="16"/>
      <c r="E175" s="374"/>
      <c r="F175" s="374"/>
      <c r="G175" s="374"/>
      <c r="H175" s="374"/>
      <c r="I175" s="374"/>
      <c r="J175" s="374"/>
      <c r="K175" s="374"/>
      <c r="L175" s="1"/>
    </row>
    <row r="176" spans="1:12">
      <c r="A176" s="1"/>
      <c r="B176" s="1"/>
      <c r="C176" s="1"/>
      <c r="D176" s="16"/>
      <c r="E176" s="374"/>
      <c r="F176" s="374"/>
      <c r="G176" s="374"/>
      <c r="H176" s="374"/>
      <c r="I176" s="374"/>
      <c r="J176" s="374"/>
      <c r="K176" s="374"/>
      <c r="L176" s="1"/>
    </row>
    <row r="177" spans="1:12">
      <c r="A177" s="1"/>
      <c r="B177" s="1"/>
      <c r="C177" s="1"/>
      <c r="D177" s="16"/>
      <c r="E177" s="374"/>
      <c r="F177" s="374"/>
      <c r="G177" s="374"/>
      <c r="H177" s="374"/>
      <c r="I177" s="374"/>
      <c r="J177" s="374"/>
      <c r="K177" s="374"/>
      <c r="L177" s="1"/>
    </row>
    <row r="178" spans="1:12">
      <c r="A178" s="1"/>
      <c r="B178" s="1"/>
      <c r="C178" s="1"/>
      <c r="D178" s="16"/>
      <c r="E178" s="374"/>
      <c r="F178" s="374"/>
      <c r="G178" s="374"/>
      <c r="H178" s="374"/>
      <c r="I178" s="374"/>
      <c r="J178" s="374"/>
      <c r="K178" s="374"/>
      <c r="L178" s="1"/>
    </row>
    <row r="179" spans="1:12">
      <c r="A179" s="1"/>
      <c r="B179" s="1"/>
      <c r="C179" s="1"/>
      <c r="D179" s="16"/>
      <c r="E179" s="374"/>
      <c r="F179" s="374"/>
      <c r="G179" s="374"/>
      <c r="H179" s="374"/>
      <c r="I179" s="374"/>
      <c r="J179" s="374"/>
      <c r="K179" s="374"/>
      <c r="L179" s="1"/>
    </row>
    <row r="180" spans="1:12">
      <c r="A180" s="1"/>
      <c r="B180" s="1"/>
      <c r="C180" s="1"/>
      <c r="D180" s="16"/>
      <c r="E180" s="374"/>
      <c r="F180" s="374"/>
      <c r="G180" s="374"/>
      <c r="H180" s="374"/>
      <c r="I180" s="374"/>
      <c r="J180" s="374"/>
      <c r="K180" s="374"/>
      <c r="L180" s="1"/>
    </row>
    <row r="181" spans="1:12">
      <c r="A181" s="1"/>
      <c r="B181" s="1"/>
      <c r="C181" s="1"/>
      <c r="D181" s="16"/>
      <c r="E181" s="374"/>
      <c r="F181" s="374"/>
      <c r="G181" s="374"/>
      <c r="H181" s="374"/>
      <c r="I181" s="374"/>
      <c r="J181" s="374"/>
      <c r="K181" s="374"/>
      <c r="L181" s="1"/>
    </row>
    <row r="182" spans="1:12">
      <c r="A182" s="1"/>
      <c r="B182" s="1"/>
      <c r="C182" s="1"/>
      <c r="D182" s="16"/>
      <c r="E182" s="374"/>
      <c r="F182" s="374"/>
      <c r="G182" s="374"/>
      <c r="H182" s="374"/>
      <c r="I182" s="374"/>
      <c r="J182" s="374"/>
      <c r="K182" s="374"/>
      <c r="L182" s="1"/>
    </row>
    <row r="183" spans="1:12">
      <c r="A183" s="1"/>
      <c r="B183" s="1"/>
      <c r="C183" s="1"/>
      <c r="D183" s="16"/>
      <c r="E183" s="374"/>
      <c r="F183" s="374"/>
      <c r="G183" s="374"/>
      <c r="H183" s="374"/>
      <c r="I183" s="374"/>
      <c r="J183" s="374"/>
      <c r="K183" s="374"/>
      <c r="L183" s="1"/>
    </row>
    <row r="184" spans="1:12">
      <c r="A184" s="1"/>
      <c r="B184" s="1"/>
      <c r="C184" s="1"/>
      <c r="D184" s="16"/>
      <c r="E184" s="374"/>
      <c r="F184" s="374"/>
      <c r="G184" s="374"/>
      <c r="H184" s="374"/>
      <c r="I184" s="374"/>
      <c r="J184" s="374"/>
      <c r="K184" s="374"/>
      <c r="L184" s="1"/>
    </row>
    <row r="185" spans="1:12">
      <c r="A185" s="1"/>
      <c r="B185" s="1"/>
      <c r="C185" s="1"/>
      <c r="D185" s="16"/>
      <c r="E185" s="374"/>
      <c r="F185" s="374"/>
      <c r="G185" s="374"/>
      <c r="H185" s="374"/>
      <c r="I185" s="374"/>
      <c r="J185" s="374"/>
      <c r="K185" s="374"/>
      <c r="L185" s="1"/>
    </row>
    <row r="186" spans="1:12">
      <c r="A186" s="1"/>
      <c r="B186" s="1"/>
      <c r="C186" s="1"/>
      <c r="D186" s="16"/>
      <c r="E186" s="374"/>
      <c r="F186" s="374"/>
      <c r="G186" s="374"/>
      <c r="H186" s="374"/>
      <c r="I186" s="374"/>
      <c r="J186" s="374"/>
      <c r="K186" s="374"/>
      <c r="L186" s="1"/>
    </row>
    <row r="187" spans="1:12">
      <c r="A187" s="1"/>
      <c r="B187" s="1"/>
      <c r="C187" s="1"/>
      <c r="D187" s="16"/>
      <c r="E187" s="374"/>
      <c r="F187" s="374"/>
      <c r="G187" s="374"/>
      <c r="H187" s="374"/>
      <c r="I187" s="374"/>
      <c r="J187" s="374"/>
      <c r="K187" s="374"/>
      <c r="L187" s="1"/>
    </row>
    <row r="188" spans="1:12">
      <c r="A188" s="1"/>
      <c r="B188" s="1"/>
      <c r="C188" s="1"/>
      <c r="D188" s="16"/>
      <c r="E188" s="374"/>
      <c r="F188" s="374"/>
      <c r="G188" s="374"/>
      <c r="H188" s="374"/>
      <c r="I188" s="374"/>
      <c r="J188" s="374"/>
      <c r="K188" s="374"/>
      <c r="L188" s="1"/>
    </row>
    <row r="189" spans="1:12">
      <c r="A189" s="1"/>
      <c r="B189" s="1"/>
      <c r="C189" s="1"/>
      <c r="D189" s="16"/>
      <c r="E189" s="374"/>
      <c r="F189" s="374"/>
      <c r="G189" s="374"/>
      <c r="H189" s="374"/>
      <c r="I189" s="374"/>
      <c r="J189" s="374"/>
      <c r="K189" s="374"/>
      <c r="L189" s="1"/>
    </row>
    <row r="190" spans="1:12">
      <c r="A190" s="1"/>
      <c r="B190" s="1"/>
      <c r="C190" s="1"/>
      <c r="D190" s="16"/>
      <c r="E190" s="374"/>
      <c r="F190" s="374"/>
      <c r="G190" s="374"/>
      <c r="H190" s="374"/>
      <c r="I190" s="374"/>
      <c r="J190" s="374"/>
      <c r="K190" s="374"/>
      <c r="L190" s="1"/>
    </row>
    <row r="191" spans="1:12">
      <c r="A191" s="1"/>
      <c r="B191" s="1"/>
      <c r="C191" s="1"/>
      <c r="D191" s="16"/>
      <c r="E191" s="374"/>
      <c r="F191" s="374"/>
      <c r="G191" s="374"/>
      <c r="H191" s="374"/>
      <c r="I191" s="374"/>
      <c r="J191" s="374"/>
      <c r="K191" s="374"/>
      <c r="L191" s="1"/>
    </row>
    <row r="192" spans="1:12">
      <c r="A192" s="1"/>
      <c r="B192" s="1"/>
      <c r="C192" s="1"/>
      <c r="D192" s="16"/>
      <c r="E192" s="374"/>
      <c r="F192" s="374"/>
      <c r="G192" s="374"/>
      <c r="H192" s="374"/>
      <c r="I192" s="374"/>
      <c r="J192" s="374"/>
      <c r="K192" s="374"/>
      <c r="L192" s="1"/>
    </row>
    <row r="193" spans="1:12">
      <c r="A193" s="1"/>
      <c r="B193" s="1"/>
      <c r="C193" s="1"/>
      <c r="D193" s="16"/>
      <c r="E193" s="374"/>
      <c r="F193" s="374"/>
      <c r="G193" s="374"/>
      <c r="H193" s="374"/>
      <c r="I193" s="374"/>
      <c r="J193" s="374"/>
      <c r="K193" s="374"/>
      <c r="L193" s="1"/>
    </row>
    <row r="194" spans="1:12">
      <c r="A194" s="1"/>
      <c r="B194" s="1"/>
      <c r="C194" s="1"/>
      <c r="D194" s="16"/>
      <c r="E194" s="374"/>
      <c r="F194" s="374"/>
      <c r="G194" s="374"/>
      <c r="H194" s="374"/>
      <c r="I194" s="374"/>
      <c r="J194" s="374"/>
      <c r="K194" s="374"/>
      <c r="L194" s="1"/>
    </row>
    <row r="195" spans="1:12">
      <c r="A195" s="1"/>
      <c r="B195" s="1"/>
      <c r="C195" s="1"/>
      <c r="D195" s="16"/>
      <c r="E195" s="374"/>
      <c r="F195" s="374"/>
      <c r="G195" s="374"/>
      <c r="H195" s="374"/>
      <c r="I195" s="374"/>
      <c r="J195" s="374"/>
      <c r="K195" s="374"/>
      <c r="L195" s="1"/>
    </row>
    <row r="196" spans="1:12">
      <c r="A196" s="1"/>
      <c r="B196" s="1"/>
      <c r="C196" s="1"/>
      <c r="D196" s="16"/>
      <c r="E196" s="374"/>
      <c r="F196" s="374"/>
      <c r="G196" s="374"/>
      <c r="H196" s="374"/>
      <c r="I196" s="374"/>
      <c r="J196" s="374"/>
      <c r="K196" s="374"/>
      <c r="L196" s="1"/>
    </row>
    <row r="197" spans="1:12">
      <c r="A197" s="1"/>
      <c r="B197" s="1"/>
      <c r="C197" s="1"/>
      <c r="D197" s="16"/>
      <c r="E197" s="374"/>
      <c r="F197" s="374"/>
      <c r="G197" s="374"/>
      <c r="H197" s="374"/>
      <c r="I197" s="374"/>
      <c r="J197" s="374"/>
      <c r="K197" s="374"/>
      <c r="L197" s="1"/>
    </row>
    <row r="198" spans="1:12">
      <c r="A198" s="1"/>
      <c r="B198" s="1"/>
      <c r="C198" s="1"/>
      <c r="D198" s="16"/>
      <c r="E198" s="374"/>
      <c r="F198" s="374"/>
      <c r="G198" s="374"/>
      <c r="H198" s="374"/>
      <c r="I198" s="374"/>
      <c r="J198" s="374"/>
      <c r="K198" s="374"/>
      <c r="L198" s="1"/>
    </row>
    <row r="199" spans="1:12">
      <c r="A199" s="1"/>
      <c r="B199" s="1"/>
      <c r="C199" s="1"/>
      <c r="D199" s="16"/>
      <c r="E199" s="374"/>
      <c r="F199" s="374"/>
      <c r="G199" s="374"/>
      <c r="H199" s="374"/>
      <c r="I199" s="374"/>
      <c r="J199" s="374"/>
      <c r="K199" s="374"/>
      <c r="L199" s="1"/>
    </row>
    <row r="200" spans="1:12">
      <c r="A200" s="1"/>
      <c r="B200" s="1"/>
      <c r="C200" s="1"/>
      <c r="D200" s="16"/>
      <c r="E200" s="374"/>
      <c r="F200" s="374"/>
      <c r="G200" s="374"/>
      <c r="H200" s="374"/>
      <c r="I200" s="374"/>
      <c r="J200" s="374"/>
      <c r="K200" s="374"/>
      <c r="L200" s="1"/>
    </row>
    <row r="201" spans="1:12">
      <c r="A201" s="1"/>
      <c r="B201" s="1"/>
      <c r="C201" s="1"/>
      <c r="D201" s="16"/>
      <c r="E201" s="374"/>
      <c r="F201" s="374"/>
      <c r="G201" s="374"/>
      <c r="H201" s="374"/>
      <c r="I201" s="374"/>
      <c r="J201" s="374"/>
      <c r="K201" s="374"/>
      <c r="L201" s="1"/>
    </row>
    <row r="202" spans="1:12">
      <c r="A202" s="1"/>
      <c r="B202" s="1"/>
      <c r="C202" s="1"/>
      <c r="D202" s="16"/>
      <c r="E202" s="374"/>
      <c r="F202" s="374"/>
      <c r="G202" s="374"/>
      <c r="H202" s="374"/>
      <c r="I202" s="374"/>
      <c r="J202" s="374"/>
      <c r="K202" s="374"/>
      <c r="L202" s="1"/>
    </row>
    <row r="203" spans="1:12">
      <c r="A203" s="1"/>
      <c r="B203" s="1"/>
      <c r="C203" s="1"/>
      <c r="D203" s="16"/>
      <c r="E203" s="374"/>
      <c r="F203" s="374"/>
      <c r="G203" s="374"/>
      <c r="H203" s="374"/>
      <c r="I203" s="374"/>
      <c r="J203" s="374"/>
      <c r="K203" s="374"/>
      <c r="L203" s="1"/>
    </row>
    <row r="204" spans="1:12">
      <c r="A204" s="1"/>
      <c r="B204" s="1"/>
      <c r="C204" s="1"/>
      <c r="D204" s="16"/>
      <c r="E204" s="374"/>
      <c r="F204" s="374"/>
      <c r="G204" s="374"/>
      <c r="H204" s="374"/>
      <c r="I204" s="374"/>
      <c r="J204" s="374"/>
      <c r="K204" s="374"/>
      <c r="L204" s="1"/>
    </row>
    <row r="205" spans="1:12">
      <c r="A205" s="1"/>
      <c r="B205" s="1"/>
      <c r="C205" s="1"/>
      <c r="D205" s="16"/>
      <c r="E205" s="374"/>
      <c r="F205" s="374"/>
      <c r="G205" s="374"/>
      <c r="H205" s="374"/>
      <c r="I205" s="374"/>
      <c r="J205" s="374"/>
      <c r="K205" s="374"/>
      <c r="L205" s="1"/>
    </row>
    <row r="206" spans="1:12">
      <c r="A206" s="1"/>
      <c r="B206" s="1"/>
      <c r="C206" s="1"/>
      <c r="D206" s="16"/>
      <c r="E206" s="374"/>
      <c r="F206" s="374"/>
      <c r="G206" s="374"/>
      <c r="H206" s="374"/>
      <c r="I206" s="374"/>
      <c r="J206" s="374"/>
      <c r="K206" s="374"/>
      <c r="L206" s="1"/>
    </row>
    <row r="207" spans="1:12">
      <c r="A207" s="1"/>
      <c r="B207" s="1"/>
      <c r="C207" s="1"/>
      <c r="D207" s="16"/>
      <c r="E207" s="374"/>
      <c r="F207" s="374"/>
      <c r="G207" s="374"/>
      <c r="H207" s="374"/>
      <c r="I207" s="374"/>
      <c r="J207" s="374"/>
      <c r="K207" s="374"/>
      <c r="L207" s="1"/>
    </row>
    <row r="208" spans="1:12">
      <c r="A208" s="1"/>
      <c r="B208" s="1"/>
      <c r="C208" s="1"/>
      <c r="D208" s="16"/>
      <c r="E208" s="374"/>
      <c r="F208" s="374"/>
      <c r="G208" s="374"/>
      <c r="H208" s="374"/>
      <c r="I208" s="374"/>
      <c r="J208" s="374"/>
      <c r="K208" s="374"/>
      <c r="L208" s="1"/>
    </row>
    <row r="209" spans="1:12">
      <c r="A209" s="1"/>
      <c r="B209" s="1"/>
      <c r="C209" s="1"/>
      <c r="D209" s="16"/>
      <c r="E209" s="374"/>
      <c r="F209" s="374"/>
      <c r="G209" s="374"/>
      <c r="H209" s="374"/>
      <c r="I209" s="374"/>
      <c r="J209" s="374"/>
      <c r="K209" s="374"/>
      <c r="L209" s="1"/>
    </row>
    <row r="210" spans="1:12">
      <c r="A210" s="1"/>
      <c r="B210" s="1"/>
      <c r="C210" s="1"/>
      <c r="D210" s="16"/>
      <c r="E210" s="374"/>
      <c r="F210" s="374"/>
      <c r="G210" s="374"/>
      <c r="H210" s="374"/>
      <c r="I210" s="374"/>
      <c r="J210" s="374"/>
      <c r="K210" s="374"/>
      <c r="L210" s="1"/>
    </row>
    <row r="211" spans="1:12">
      <c r="A211" s="1"/>
      <c r="B211" s="1"/>
      <c r="C211" s="1"/>
      <c r="D211" s="16"/>
      <c r="E211" s="374"/>
      <c r="F211" s="374"/>
      <c r="G211" s="374"/>
      <c r="H211" s="374"/>
      <c r="I211" s="374"/>
      <c r="J211" s="374"/>
      <c r="K211" s="374"/>
      <c r="L211" s="1"/>
    </row>
    <row r="212" spans="1:12">
      <c r="A212" s="1"/>
      <c r="B212" s="1"/>
      <c r="C212" s="1"/>
      <c r="D212" s="16"/>
      <c r="E212" s="374"/>
      <c r="F212" s="374"/>
      <c r="G212" s="374"/>
      <c r="H212" s="374"/>
      <c r="I212" s="374"/>
      <c r="J212" s="374"/>
      <c r="K212" s="374"/>
      <c r="L212" s="1"/>
    </row>
    <row r="213" spans="1:12">
      <c r="A213" s="1"/>
      <c r="B213" s="1"/>
      <c r="C213" s="1"/>
      <c r="D213" s="16"/>
      <c r="E213" s="374"/>
      <c r="F213" s="374"/>
      <c r="G213" s="374"/>
      <c r="H213" s="374"/>
      <c r="I213" s="374"/>
      <c r="J213" s="374"/>
      <c r="K213" s="374"/>
      <c r="L213" s="1"/>
    </row>
    <row r="214" spans="1:12">
      <c r="A214" s="1"/>
      <c r="B214" s="1"/>
      <c r="C214" s="1"/>
      <c r="D214" s="16"/>
      <c r="E214" s="374"/>
      <c r="F214" s="374"/>
      <c r="G214" s="374"/>
      <c r="H214" s="374"/>
      <c r="I214" s="374"/>
      <c r="J214" s="374"/>
      <c r="K214" s="374"/>
      <c r="L214" s="1"/>
    </row>
    <row r="215" spans="1:12">
      <c r="A215" s="1"/>
      <c r="B215" s="1"/>
      <c r="C215" s="1"/>
      <c r="D215" s="16"/>
      <c r="E215" s="374"/>
      <c r="F215" s="374"/>
      <c r="G215" s="374"/>
      <c r="H215" s="374"/>
      <c r="I215" s="374"/>
      <c r="J215" s="374"/>
      <c r="K215" s="374"/>
      <c r="L215" s="1"/>
    </row>
    <row r="216" spans="1:12">
      <c r="A216" s="1"/>
      <c r="B216" s="1"/>
      <c r="C216" s="1"/>
      <c r="D216" s="16"/>
      <c r="E216" s="374"/>
      <c r="F216" s="374"/>
      <c r="G216" s="374"/>
      <c r="H216" s="374"/>
      <c r="I216" s="374"/>
      <c r="J216" s="374"/>
      <c r="K216" s="374"/>
      <c r="L216" s="1"/>
    </row>
    <row r="217" spans="1:12">
      <c r="A217" s="1"/>
      <c r="B217" s="1"/>
      <c r="C217" s="1"/>
      <c r="D217" s="16"/>
      <c r="E217" s="374"/>
      <c r="F217" s="374"/>
      <c r="G217" s="374"/>
      <c r="H217" s="374"/>
      <c r="I217" s="374"/>
      <c r="J217" s="374"/>
      <c r="K217" s="374"/>
      <c r="L217" s="1"/>
    </row>
    <row r="218" spans="1:12">
      <c r="A218" s="1"/>
      <c r="B218" s="1"/>
      <c r="C218" s="1"/>
      <c r="D218" s="16"/>
      <c r="E218" s="374"/>
      <c r="F218" s="374"/>
      <c r="G218" s="374"/>
      <c r="H218" s="374"/>
      <c r="I218" s="374"/>
      <c r="J218" s="374"/>
      <c r="K218" s="374"/>
      <c r="L218" s="1"/>
    </row>
    <row r="219" spans="1:12">
      <c r="A219" s="1"/>
      <c r="B219" s="1"/>
      <c r="C219" s="1"/>
      <c r="D219" s="16"/>
      <c r="E219" s="374"/>
      <c r="F219" s="374"/>
      <c r="G219" s="374"/>
      <c r="H219" s="374"/>
      <c r="I219" s="374"/>
      <c r="J219" s="374"/>
      <c r="K219" s="374"/>
      <c r="L219" s="1"/>
    </row>
    <row r="220" spans="1:12">
      <c r="A220" s="1"/>
      <c r="B220" s="1"/>
      <c r="C220" s="1"/>
      <c r="D220" s="16"/>
      <c r="E220" s="374"/>
      <c r="F220" s="374"/>
      <c r="G220" s="374"/>
      <c r="H220" s="374"/>
      <c r="I220" s="374"/>
      <c r="J220" s="374"/>
      <c r="K220" s="374"/>
      <c r="L220" s="1"/>
    </row>
    <row r="221" spans="1:12">
      <c r="A221" s="1"/>
      <c r="B221" s="1"/>
      <c r="C221" s="1"/>
      <c r="D221" s="16"/>
      <c r="E221" s="374"/>
      <c r="F221" s="374"/>
      <c r="G221" s="374"/>
      <c r="H221" s="374"/>
      <c r="I221" s="374"/>
      <c r="J221" s="374"/>
      <c r="K221" s="374"/>
      <c r="L221" s="1"/>
    </row>
    <row r="222" spans="1:12">
      <c r="A222" s="1"/>
      <c r="B222" s="1"/>
      <c r="C222" s="1"/>
      <c r="D222" s="16"/>
      <c r="E222" s="374"/>
      <c r="F222" s="374"/>
      <c r="G222" s="374"/>
      <c r="H222" s="374"/>
      <c r="I222" s="374"/>
      <c r="J222" s="374"/>
      <c r="K222" s="374"/>
      <c r="L222" s="1"/>
    </row>
    <row r="223" spans="1:12">
      <c r="A223" s="1"/>
      <c r="B223" s="1"/>
      <c r="C223" s="1"/>
      <c r="D223" s="16"/>
      <c r="E223" s="374"/>
      <c r="F223" s="374"/>
      <c r="G223" s="374"/>
      <c r="H223" s="374"/>
      <c r="I223" s="374"/>
      <c r="J223" s="374"/>
      <c r="K223" s="374"/>
      <c r="L223" s="1"/>
    </row>
    <row r="224" spans="1:12">
      <c r="A224" s="1"/>
      <c r="B224" s="1"/>
      <c r="C224" s="1"/>
      <c r="D224" s="16"/>
      <c r="E224" s="374"/>
      <c r="F224" s="374"/>
      <c r="G224" s="374"/>
      <c r="H224" s="374"/>
      <c r="I224" s="374"/>
      <c r="J224" s="374"/>
      <c r="K224" s="374"/>
      <c r="L224" s="1"/>
    </row>
    <row r="225" spans="1:12">
      <c r="A225" s="1"/>
      <c r="B225" s="1"/>
      <c r="C225" s="1"/>
      <c r="D225" s="16"/>
      <c r="E225" s="374"/>
      <c r="F225" s="374"/>
      <c r="G225" s="374"/>
      <c r="H225" s="374"/>
      <c r="I225" s="374"/>
      <c r="J225" s="374"/>
      <c r="K225" s="374"/>
      <c r="L225" s="1"/>
    </row>
    <row r="226" spans="1:12">
      <c r="A226" s="1"/>
      <c r="B226" s="1"/>
      <c r="C226" s="1"/>
      <c r="D226" s="16"/>
      <c r="E226" s="374"/>
      <c r="F226" s="374"/>
      <c r="G226" s="374"/>
      <c r="H226" s="374"/>
      <c r="I226" s="374"/>
      <c r="J226" s="374"/>
      <c r="K226" s="374"/>
      <c r="L226" s="1"/>
    </row>
    <row r="227" spans="1:12">
      <c r="A227" s="1"/>
      <c r="B227" s="1"/>
      <c r="C227" s="1"/>
      <c r="D227" s="16"/>
      <c r="E227" s="374"/>
      <c r="F227" s="374"/>
      <c r="G227" s="374"/>
      <c r="H227" s="374"/>
      <c r="I227" s="374"/>
      <c r="J227" s="374"/>
      <c r="K227" s="374"/>
      <c r="L227" s="1"/>
    </row>
    <row r="228" spans="1:12">
      <c r="A228" s="1"/>
      <c r="B228" s="1"/>
      <c r="C228" s="1"/>
      <c r="D228" s="16"/>
      <c r="E228" s="374"/>
      <c r="F228" s="374"/>
      <c r="G228" s="374"/>
      <c r="H228" s="374"/>
      <c r="I228" s="374"/>
      <c r="J228" s="374"/>
      <c r="K228" s="374"/>
      <c r="L228" s="1"/>
    </row>
    <row r="229" spans="1:12">
      <c r="A229" s="1"/>
      <c r="B229" s="1"/>
      <c r="C229" s="1"/>
      <c r="D229" s="16"/>
      <c r="E229" s="374"/>
      <c r="F229" s="374"/>
      <c r="G229" s="374"/>
      <c r="H229" s="374"/>
      <c r="I229" s="374"/>
      <c r="J229" s="374"/>
      <c r="K229" s="374"/>
      <c r="L229" s="1"/>
    </row>
    <row r="230" spans="1:12">
      <c r="A230" s="1"/>
      <c r="B230" s="1"/>
      <c r="C230" s="1"/>
      <c r="D230" s="16"/>
      <c r="E230" s="374"/>
      <c r="F230" s="374"/>
      <c r="G230" s="374"/>
      <c r="H230" s="374"/>
      <c r="I230" s="374"/>
      <c r="J230" s="374"/>
      <c r="K230" s="374"/>
      <c r="L230" s="1"/>
    </row>
    <row r="231" spans="1:12">
      <c r="A231" s="1"/>
      <c r="B231" s="1"/>
      <c r="C231" s="1"/>
      <c r="D231" s="16"/>
      <c r="E231" s="374"/>
      <c r="F231" s="374"/>
      <c r="G231" s="374"/>
      <c r="H231" s="374"/>
      <c r="I231" s="374"/>
      <c r="J231" s="374"/>
      <c r="K231" s="374"/>
      <c r="L231" s="1"/>
    </row>
    <row r="232" spans="1:12">
      <c r="A232" s="1"/>
      <c r="B232" s="1"/>
      <c r="C232" s="1"/>
      <c r="D232" s="16"/>
      <c r="E232" s="374"/>
      <c r="F232" s="374"/>
      <c r="G232" s="374"/>
      <c r="H232" s="374"/>
      <c r="I232" s="374"/>
      <c r="J232" s="374"/>
      <c r="K232" s="374"/>
      <c r="L232" s="1"/>
    </row>
    <row r="233" spans="1:12">
      <c r="A233" s="1"/>
      <c r="B233" s="1"/>
      <c r="C233" s="1"/>
      <c r="D233" s="16"/>
      <c r="E233" s="374"/>
      <c r="F233" s="374"/>
      <c r="G233" s="374"/>
      <c r="H233" s="374"/>
      <c r="I233" s="374"/>
      <c r="J233" s="374"/>
      <c r="K233" s="374"/>
      <c r="L233" s="1"/>
    </row>
    <row r="234" spans="1:12">
      <c r="A234" s="1"/>
      <c r="B234" s="1"/>
      <c r="C234" s="1"/>
      <c r="D234" s="16"/>
      <c r="E234" s="374"/>
      <c r="F234" s="374"/>
      <c r="G234" s="374"/>
      <c r="H234" s="374"/>
      <c r="I234" s="374"/>
      <c r="J234" s="374"/>
      <c r="K234" s="374"/>
      <c r="L234" s="1"/>
    </row>
    <row r="235" spans="1:12">
      <c r="A235" s="1"/>
      <c r="B235" s="1"/>
      <c r="C235" s="1"/>
      <c r="D235" s="16"/>
      <c r="E235" s="374"/>
      <c r="F235" s="374"/>
      <c r="G235" s="374"/>
      <c r="H235" s="374"/>
      <c r="I235" s="374"/>
      <c r="J235" s="374"/>
      <c r="K235" s="374"/>
      <c r="L235" s="1"/>
    </row>
    <row r="236" spans="1:12">
      <c r="A236" s="1"/>
      <c r="B236" s="1"/>
      <c r="C236" s="1"/>
      <c r="D236" s="16"/>
      <c r="E236" s="374"/>
      <c r="F236" s="374"/>
      <c r="G236" s="374"/>
      <c r="H236" s="374"/>
      <c r="I236" s="374"/>
      <c r="J236" s="374"/>
      <c r="K236" s="374"/>
      <c r="L236" s="1"/>
    </row>
    <row r="237" spans="1:12">
      <c r="A237" s="1"/>
      <c r="B237" s="1"/>
      <c r="C237" s="1"/>
      <c r="D237" s="16"/>
      <c r="E237" s="374"/>
      <c r="F237" s="374"/>
      <c r="G237" s="374"/>
      <c r="H237" s="374"/>
      <c r="I237" s="374"/>
      <c r="J237" s="374"/>
      <c r="K237" s="374"/>
      <c r="L237" s="1"/>
    </row>
    <row r="238" spans="1:12">
      <c r="A238" s="1"/>
      <c r="B238" s="1"/>
      <c r="C238" s="1"/>
      <c r="D238" s="16"/>
      <c r="E238" s="374"/>
      <c r="F238" s="374"/>
      <c r="G238" s="374"/>
      <c r="H238" s="374"/>
      <c r="I238" s="374"/>
      <c r="J238" s="374"/>
      <c r="K238" s="374"/>
      <c r="L238" s="1"/>
    </row>
    <row r="239" spans="1:12">
      <c r="A239" s="1"/>
      <c r="B239" s="1"/>
      <c r="C239" s="1"/>
      <c r="D239" s="16"/>
      <c r="E239" s="374"/>
      <c r="F239" s="374"/>
      <c r="G239" s="374"/>
      <c r="H239" s="374"/>
      <c r="I239" s="374"/>
      <c r="J239" s="374"/>
      <c r="K239" s="374"/>
      <c r="L239" s="1"/>
    </row>
    <row r="240" spans="1:12">
      <c r="A240" s="1"/>
      <c r="B240" s="1"/>
      <c r="C240" s="1"/>
      <c r="D240" s="16"/>
      <c r="E240" s="374"/>
      <c r="F240" s="374"/>
      <c r="G240" s="374"/>
      <c r="H240" s="374"/>
      <c r="I240" s="374"/>
      <c r="J240" s="374"/>
      <c r="K240" s="374"/>
      <c r="L240" s="1"/>
    </row>
    <row r="241" spans="1:12">
      <c r="A241" s="1"/>
      <c r="B241" s="1"/>
      <c r="C241" s="1"/>
      <c r="D241" s="16"/>
      <c r="E241" s="374"/>
      <c r="F241" s="374"/>
      <c r="G241" s="374"/>
      <c r="H241" s="374"/>
      <c r="I241" s="374"/>
      <c r="J241" s="374"/>
      <c r="K241" s="374"/>
      <c r="L241" s="1"/>
    </row>
    <row r="242" spans="1:12">
      <c r="A242" s="1"/>
      <c r="B242" s="1"/>
      <c r="C242" s="1"/>
      <c r="D242" s="16"/>
      <c r="E242" s="374"/>
      <c r="F242" s="374"/>
      <c r="G242" s="374"/>
      <c r="H242" s="374"/>
      <c r="I242" s="374"/>
      <c r="J242" s="374"/>
      <c r="K242" s="374"/>
      <c r="L242" s="1"/>
    </row>
    <row r="243" spans="1:12">
      <c r="A243" s="1"/>
      <c r="B243" s="1"/>
      <c r="C243" s="1"/>
      <c r="D243" s="16"/>
      <c r="E243" s="374"/>
      <c r="F243" s="374"/>
      <c r="G243" s="374"/>
      <c r="H243" s="374"/>
      <c r="I243" s="374"/>
      <c r="J243" s="374"/>
      <c r="K243" s="374"/>
      <c r="L243" s="1"/>
    </row>
    <row r="244" spans="1:12">
      <c r="A244" s="1"/>
      <c r="B244" s="1"/>
      <c r="C244" s="1"/>
      <c r="D244" s="16"/>
      <c r="E244" s="374"/>
      <c r="F244" s="374"/>
      <c r="G244" s="374"/>
      <c r="H244" s="374"/>
      <c r="I244" s="374"/>
      <c r="J244" s="374"/>
      <c r="K244" s="374"/>
      <c r="L244" s="1"/>
    </row>
    <row r="245" spans="1:12">
      <c r="A245" s="1"/>
      <c r="B245" s="1"/>
      <c r="C245" s="1"/>
      <c r="D245" s="16"/>
      <c r="E245" s="374"/>
      <c r="F245" s="374"/>
      <c r="G245" s="374"/>
      <c r="H245" s="374"/>
      <c r="I245" s="374"/>
      <c r="J245" s="374"/>
      <c r="K245" s="374"/>
      <c r="L245" s="1"/>
    </row>
    <row r="246" spans="1:12">
      <c r="A246" s="1"/>
      <c r="B246" s="1"/>
      <c r="C246" s="1"/>
      <c r="D246" s="16"/>
      <c r="E246" s="374"/>
      <c r="F246" s="374"/>
      <c r="G246" s="374"/>
      <c r="H246" s="374"/>
      <c r="I246" s="374"/>
      <c r="J246" s="374"/>
      <c r="K246" s="374"/>
      <c r="L246" s="1"/>
    </row>
    <row r="247" spans="1:12">
      <c r="A247" s="1"/>
      <c r="B247" s="1"/>
      <c r="C247" s="1"/>
      <c r="D247" s="16"/>
      <c r="E247" s="374"/>
      <c r="F247" s="374"/>
      <c r="G247" s="374"/>
      <c r="H247" s="374"/>
      <c r="I247" s="374"/>
      <c r="J247" s="374"/>
      <c r="K247" s="374"/>
      <c r="L247" s="1"/>
    </row>
    <row r="248" spans="1:12">
      <c r="A248" s="1"/>
      <c r="B248" s="1"/>
      <c r="C248" s="1"/>
      <c r="D248" s="16"/>
      <c r="E248" s="374"/>
      <c r="F248" s="374"/>
      <c r="G248" s="374"/>
      <c r="H248" s="374"/>
      <c r="I248" s="374"/>
      <c r="J248" s="374"/>
      <c r="K248" s="374"/>
      <c r="L248" s="1"/>
    </row>
    <row r="249" spans="1:12">
      <c r="A249" s="1"/>
      <c r="B249" s="1"/>
      <c r="C249" s="1"/>
      <c r="D249" s="16"/>
      <c r="E249" s="374"/>
      <c r="F249" s="374"/>
      <c r="G249" s="374"/>
      <c r="H249" s="374"/>
      <c r="I249" s="374"/>
      <c r="J249" s="374"/>
      <c r="K249" s="374"/>
      <c r="L249" s="1"/>
    </row>
    <row r="250" spans="1:12">
      <c r="A250" s="1"/>
      <c r="B250" s="1"/>
      <c r="C250" s="1"/>
      <c r="D250" s="16"/>
      <c r="E250" s="374"/>
      <c r="F250" s="374"/>
      <c r="G250" s="374"/>
      <c r="H250" s="374"/>
      <c r="I250" s="374"/>
      <c r="J250" s="374"/>
      <c r="K250" s="374"/>
      <c r="L250" s="1"/>
    </row>
    <row r="251" spans="1:12">
      <c r="A251" s="1"/>
      <c r="B251" s="1"/>
      <c r="C251" s="1"/>
      <c r="D251" s="16"/>
      <c r="E251" s="374"/>
      <c r="F251" s="374"/>
      <c r="G251" s="374"/>
      <c r="H251" s="374"/>
      <c r="I251" s="374"/>
      <c r="J251" s="374"/>
      <c r="K251" s="374"/>
      <c r="L251" s="1"/>
    </row>
    <row r="252" spans="1:12">
      <c r="A252" s="1"/>
      <c r="B252" s="1"/>
      <c r="C252" s="1"/>
      <c r="D252" s="16"/>
      <c r="E252" s="374"/>
      <c r="F252" s="374"/>
      <c r="G252" s="374"/>
      <c r="H252" s="374"/>
      <c r="I252" s="374"/>
      <c r="J252" s="374"/>
      <c r="K252" s="374"/>
      <c r="L252" s="1"/>
    </row>
    <row r="253" spans="1:12">
      <c r="A253" s="1"/>
      <c r="B253" s="1"/>
      <c r="C253" s="1"/>
      <c r="D253" s="16"/>
      <c r="E253" s="374"/>
      <c r="F253" s="374"/>
      <c r="G253" s="374"/>
      <c r="H253" s="374"/>
      <c r="I253" s="374"/>
      <c r="J253" s="374"/>
      <c r="K253" s="374"/>
      <c r="L253" s="1"/>
    </row>
    <row r="254" spans="1:12">
      <c r="A254" s="1"/>
      <c r="B254" s="1"/>
      <c r="C254" s="1"/>
      <c r="D254" s="16"/>
      <c r="E254" s="374"/>
      <c r="F254" s="374"/>
      <c r="G254" s="374"/>
      <c r="H254" s="374"/>
      <c r="I254" s="374"/>
      <c r="J254" s="374"/>
      <c r="K254" s="374"/>
      <c r="L254" s="1"/>
    </row>
    <row r="255" spans="1:12">
      <c r="A255" s="1"/>
      <c r="B255" s="1"/>
      <c r="C255" s="1"/>
      <c r="D255" s="16"/>
      <c r="E255" s="374"/>
      <c r="F255" s="374"/>
      <c r="G255" s="374"/>
      <c r="H255" s="374"/>
      <c r="I255" s="374"/>
      <c r="J255" s="374"/>
      <c r="K255" s="374"/>
      <c r="L255" s="1"/>
    </row>
    <row r="256" spans="1:12">
      <c r="A256" s="1"/>
      <c r="B256" s="1"/>
      <c r="C256" s="1"/>
      <c r="D256" s="16"/>
      <c r="E256" s="374"/>
      <c r="F256" s="374"/>
      <c r="G256" s="374"/>
      <c r="H256" s="374"/>
      <c r="I256" s="374"/>
      <c r="J256" s="374"/>
      <c r="K256" s="374"/>
      <c r="L256" s="1"/>
    </row>
    <row r="257" spans="1:12">
      <c r="A257" s="1"/>
      <c r="B257" s="1"/>
      <c r="C257" s="1"/>
      <c r="D257" s="16"/>
      <c r="E257" s="374"/>
      <c r="F257" s="374"/>
      <c r="G257" s="374"/>
      <c r="H257" s="374"/>
      <c r="I257" s="374"/>
      <c r="J257" s="374"/>
      <c r="K257" s="374"/>
      <c r="L257" s="1"/>
    </row>
    <row r="258" spans="1:12">
      <c r="A258" s="1"/>
      <c r="B258" s="1"/>
      <c r="C258" s="1"/>
      <c r="D258" s="16"/>
      <c r="E258" s="374"/>
      <c r="F258" s="374"/>
      <c r="G258" s="374"/>
      <c r="H258" s="374"/>
      <c r="I258" s="374"/>
      <c r="J258" s="374"/>
      <c r="K258" s="374"/>
      <c r="L258" s="1"/>
    </row>
    <row r="259" spans="1:12">
      <c r="A259" s="1"/>
      <c r="B259" s="1"/>
      <c r="C259" s="1"/>
      <c r="D259" s="16"/>
      <c r="E259" s="374"/>
      <c r="F259" s="374"/>
      <c r="G259" s="374"/>
      <c r="H259" s="374"/>
      <c r="I259" s="374"/>
      <c r="J259" s="374"/>
      <c r="K259" s="374"/>
      <c r="L259" s="1"/>
    </row>
    <row r="260" spans="1:12">
      <c r="A260" s="1"/>
      <c r="B260" s="1"/>
      <c r="C260" s="1"/>
      <c r="D260" s="16"/>
      <c r="E260" s="374"/>
      <c r="F260" s="374"/>
      <c r="G260" s="374"/>
      <c r="H260" s="374"/>
      <c r="I260" s="374"/>
      <c r="J260" s="374"/>
      <c r="K260" s="374"/>
      <c r="L260" s="1"/>
    </row>
    <row r="261" spans="1:12">
      <c r="A261" s="1"/>
      <c r="B261" s="1"/>
      <c r="C261" s="1"/>
      <c r="D261" s="16"/>
      <c r="E261" s="374"/>
      <c r="F261" s="374"/>
      <c r="G261" s="374"/>
      <c r="H261" s="374"/>
      <c r="I261" s="374"/>
      <c r="J261" s="374"/>
      <c r="K261" s="374"/>
      <c r="L261" s="1"/>
    </row>
    <row r="262" spans="1:12">
      <c r="A262" s="1"/>
      <c r="B262" s="1"/>
      <c r="C262" s="1"/>
      <c r="D262" s="16"/>
      <c r="E262" s="374"/>
      <c r="F262" s="374"/>
      <c r="G262" s="374"/>
      <c r="H262" s="374"/>
      <c r="I262" s="374"/>
      <c r="J262" s="374"/>
      <c r="K262" s="374"/>
      <c r="L262" s="1"/>
    </row>
    <row r="263" spans="1:12">
      <c r="A263" s="1"/>
      <c r="B263" s="1"/>
      <c r="C263" s="1"/>
      <c r="D263" s="16"/>
      <c r="E263" s="374"/>
      <c r="F263" s="374"/>
      <c r="G263" s="374"/>
      <c r="H263" s="374"/>
      <c r="I263" s="374"/>
      <c r="J263" s="374"/>
      <c r="K263" s="374"/>
      <c r="L263" s="1"/>
    </row>
    <row r="264" spans="1:12">
      <c r="A264" s="1"/>
      <c r="B264" s="1"/>
      <c r="C264" s="1"/>
      <c r="D264" s="16"/>
      <c r="E264" s="374"/>
      <c r="F264" s="374"/>
      <c r="G264" s="374"/>
      <c r="H264" s="374"/>
      <c r="I264" s="374"/>
      <c r="J264" s="374"/>
      <c r="K264" s="374"/>
      <c r="L264" s="1"/>
    </row>
    <row r="265" spans="1:12">
      <c r="A265" s="1"/>
      <c r="B265" s="1"/>
      <c r="C265" s="1"/>
      <c r="D265" s="16"/>
      <c r="E265" s="374"/>
      <c r="F265" s="374"/>
      <c r="G265" s="374"/>
      <c r="H265" s="374"/>
      <c r="I265" s="374"/>
      <c r="J265" s="374"/>
      <c r="K265" s="374"/>
      <c r="L265" s="1"/>
    </row>
    <row r="266" spans="1:12">
      <c r="A266" s="1"/>
      <c r="B266" s="1"/>
      <c r="C266" s="1"/>
      <c r="D266" s="16"/>
      <c r="E266" s="374"/>
      <c r="F266" s="374"/>
      <c r="G266" s="374"/>
      <c r="H266" s="374"/>
      <c r="I266" s="374"/>
      <c r="J266" s="374"/>
      <c r="K266" s="374"/>
      <c r="L266" s="1"/>
    </row>
    <row r="267" spans="1:12">
      <c r="A267" s="1"/>
      <c r="B267" s="1"/>
      <c r="C267" s="1"/>
      <c r="D267" s="16"/>
      <c r="E267" s="374"/>
      <c r="F267" s="374"/>
      <c r="G267" s="374"/>
      <c r="H267" s="374"/>
      <c r="I267" s="374"/>
      <c r="J267" s="374"/>
      <c r="K267" s="374"/>
      <c r="L267" s="1"/>
    </row>
    <row r="268" spans="1:12">
      <c r="A268" s="1"/>
      <c r="B268" s="1"/>
      <c r="C268" s="1"/>
      <c r="D268" s="16"/>
      <c r="E268" s="374"/>
      <c r="F268" s="374"/>
      <c r="G268" s="374"/>
      <c r="H268" s="374"/>
      <c r="I268" s="374"/>
      <c r="J268" s="374"/>
      <c r="K268" s="374"/>
      <c r="L268" s="1"/>
    </row>
    <row r="269" spans="1:12">
      <c r="A269" s="1"/>
      <c r="B269" s="1"/>
      <c r="C269" s="1"/>
      <c r="D269" s="16"/>
      <c r="E269" s="374"/>
      <c r="F269" s="374"/>
      <c r="G269" s="374"/>
      <c r="H269" s="374"/>
      <c r="I269" s="374"/>
      <c r="J269" s="374"/>
      <c r="K269" s="374"/>
      <c r="L269" s="1"/>
    </row>
    <row r="270" spans="1:12">
      <c r="A270" s="1"/>
      <c r="B270" s="1"/>
      <c r="C270" s="1"/>
      <c r="D270" s="16"/>
      <c r="E270" s="374"/>
      <c r="F270" s="374"/>
      <c r="G270" s="374"/>
      <c r="H270" s="374"/>
      <c r="I270" s="374"/>
      <c r="J270" s="374"/>
      <c r="K270" s="374"/>
      <c r="L270" s="1"/>
    </row>
    <row r="271" spans="1:12">
      <c r="A271" s="1"/>
      <c r="B271" s="1"/>
      <c r="C271" s="1"/>
      <c r="D271" s="16"/>
      <c r="E271" s="374"/>
      <c r="F271" s="374"/>
      <c r="G271" s="374"/>
      <c r="H271" s="374"/>
      <c r="I271" s="374"/>
      <c r="J271" s="374"/>
      <c r="K271" s="374"/>
      <c r="L271" s="1"/>
    </row>
    <row r="272" spans="1:12">
      <c r="A272" s="1"/>
      <c r="B272" s="1"/>
      <c r="C272" s="1"/>
      <c r="D272" s="16"/>
      <c r="E272" s="374"/>
      <c r="F272" s="374"/>
      <c r="G272" s="374"/>
      <c r="H272" s="374"/>
      <c r="I272" s="374"/>
      <c r="J272" s="374"/>
      <c r="K272" s="374"/>
      <c r="L272" s="1"/>
    </row>
    <row r="273" spans="1:12">
      <c r="A273" s="1"/>
      <c r="B273" s="1"/>
      <c r="C273" s="1"/>
      <c r="D273" s="16"/>
      <c r="E273" s="374"/>
      <c r="F273" s="374"/>
      <c r="G273" s="374"/>
      <c r="H273" s="374"/>
      <c r="I273" s="374"/>
      <c r="J273" s="374"/>
      <c r="K273" s="374"/>
      <c r="L273" s="1"/>
    </row>
    <row r="274" spans="1:12">
      <c r="A274" s="1"/>
      <c r="B274" s="1"/>
      <c r="C274" s="1"/>
      <c r="D274" s="16"/>
      <c r="E274" s="374"/>
      <c r="F274" s="374"/>
      <c r="G274" s="374"/>
      <c r="H274" s="374"/>
      <c r="I274" s="374"/>
      <c r="J274" s="374"/>
      <c r="K274" s="374"/>
      <c r="L274" s="1"/>
    </row>
    <row r="275" spans="1:12">
      <c r="A275" s="1"/>
      <c r="B275" s="1"/>
      <c r="C275" s="1"/>
      <c r="D275" s="16"/>
      <c r="E275" s="374"/>
      <c r="F275" s="374"/>
      <c r="G275" s="374"/>
      <c r="H275" s="374"/>
      <c r="I275" s="374"/>
      <c r="J275" s="374"/>
      <c r="K275" s="374"/>
      <c r="L275" s="1"/>
    </row>
    <row r="276" spans="1:12">
      <c r="A276" s="1"/>
      <c r="B276" s="1"/>
      <c r="C276" s="1"/>
      <c r="D276" s="16"/>
      <c r="E276" s="374"/>
      <c r="F276" s="374"/>
      <c r="G276" s="374"/>
      <c r="H276" s="374"/>
      <c r="I276" s="374"/>
      <c r="J276" s="374"/>
      <c r="K276" s="374"/>
      <c r="L276" s="1"/>
    </row>
    <row r="277" spans="1:12">
      <c r="A277" s="1"/>
      <c r="B277" s="1"/>
      <c r="C277" s="1"/>
      <c r="D277" s="16"/>
      <c r="E277" s="374"/>
      <c r="F277" s="374"/>
      <c r="G277" s="374"/>
      <c r="H277" s="374"/>
      <c r="I277" s="374"/>
      <c r="J277" s="374"/>
      <c r="K277" s="374"/>
      <c r="L277" s="1"/>
    </row>
    <row r="278" spans="1:12">
      <c r="A278" s="1"/>
      <c r="B278" s="1"/>
      <c r="C278" s="1"/>
      <c r="D278" s="16"/>
      <c r="E278" s="374"/>
      <c r="F278" s="374"/>
      <c r="G278" s="374"/>
      <c r="H278" s="374"/>
      <c r="I278" s="374"/>
      <c r="J278" s="374"/>
      <c r="K278" s="374"/>
      <c r="L278" s="1"/>
    </row>
    <row r="279" spans="1:12">
      <c r="A279" s="1"/>
      <c r="B279" s="1"/>
      <c r="C279" s="1"/>
      <c r="D279" s="16"/>
      <c r="E279" s="374"/>
      <c r="F279" s="374"/>
      <c r="G279" s="374"/>
      <c r="H279" s="374"/>
      <c r="I279" s="374"/>
      <c r="J279" s="374"/>
      <c r="K279" s="374"/>
      <c r="L279" s="1"/>
    </row>
    <row r="280" spans="1:12">
      <c r="A280" s="1"/>
      <c r="B280" s="1"/>
      <c r="C280" s="1"/>
      <c r="D280" s="16"/>
      <c r="E280" s="374"/>
      <c r="F280" s="374"/>
      <c r="G280" s="374"/>
      <c r="H280" s="374"/>
      <c r="I280" s="374"/>
      <c r="J280" s="374"/>
      <c r="K280" s="374"/>
      <c r="L280" s="1"/>
    </row>
    <row r="281" spans="1:12">
      <c r="A281" s="1"/>
      <c r="B281" s="1"/>
      <c r="C281" s="1"/>
      <c r="D281" s="16"/>
      <c r="E281" s="374"/>
      <c r="F281" s="374"/>
      <c r="G281" s="374"/>
      <c r="H281" s="374"/>
      <c r="I281" s="374"/>
      <c r="J281" s="374"/>
      <c r="K281" s="374"/>
      <c r="L281" s="1"/>
    </row>
    <row r="282" spans="1:12">
      <c r="A282" s="1"/>
      <c r="B282" s="1"/>
      <c r="C282" s="1"/>
      <c r="D282" s="16"/>
      <c r="E282" s="374"/>
      <c r="F282" s="374"/>
      <c r="G282" s="374"/>
      <c r="H282" s="374"/>
      <c r="I282" s="374"/>
      <c r="J282" s="374"/>
      <c r="K282" s="374"/>
      <c r="L282" s="1"/>
    </row>
    <row r="283" spans="1:12">
      <c r="A283" s="1"/>
      <c r="B283" s="1"/>
      <c r="C283" s="1"/>
      <c r="D283" s="16"/>
      <c r="E283" s="374"/>
      <c r="F283" s="374"/>
      <c r="G283" s="374"/>
      <c r="H283" s="374"/>
      <c r="I283" s="374"/>
      <c r="J283" s="374"/>
      <c r="K283" s="374"/>
      <c r="L283" s="1"/>
    </row>
    <row r="284" spans="1:12">
      <c r="A284" s="1"/>
      <c r="B284" s="1"/>
      <c r="C284" s="1"/>
      <c r="D284" s="16"/>
      <c r="E284" s="374"/>
      <c r="F284" s="374"/>
      <c r="G284" s="374"/>
      <c r="H284" s="374"/>
      <c r="I284" s="374"/>
      <c r="J284" s="374"/>
      <c r="K284" s="374"/>
      <c r="L284" s="1"/>
    </row>
    <row r="285" spans="1:12">
      <c r="A285" s="1"/>
      <c r="B285" s="1"/>
      <c r="C285" s="1"/>
      <c r="D285" s="16"/>
      <c r="E285" s="374"/>
      <c r="F285" s="374"/>
      <c r="G285" s="374"/>
      <c r="H285" s="374"/>
      <c r="I285" s="374"/>
      <c r="J285" s="374"/>
      <c r="K285" s="374"/>
      <c r="L285" s="1"/>
    </row>
    <row r="286" spans="1:12">
      <c r="A286" s="1"/>
      <c r="B286" s="1"/>
      <c r="C286" s="1"/>
      <c r="D286" s="16"/>
      <c r="E286" s="374"/>
      <c r="F286" s="374"/>
      <c r="G286" s="374"/>
      <c r="H286" s="374"/>
      <c r="I286" s="374"/>
      <c r="J286" s="374"/>
      <c r="K286" s="374"/>
      <c r="L286" s="1"/>
    </row>
    <row r="287" spans="1:12">
      <c r="A287" s="1"/>
      <c r="B287" s="1"/>
      <c r="C287" s="1"/>
      <c r="D287" s="16"/>
      <c r="E287" s="374"/>
      <c r="F287" s="374"/>
      <c r="G287" s="374"/>
      <c r="H287" s="374"/>
      <c r="I287" s="374"/>
      <c r="J287" s="374"/>
      <c r="K287" s="374"/>
      <c r="L287" s="1"/>
    </row>
    <row r="288" spans="1:12">
      <c r="A288" s="1"/>
      <c r="B288" s="1"/>
      <c r="C288" s="1"/>
      <c r="D288" s="16"/>
      <c r="E288" s="374"/>
      <c r="F288" s="374"/>
      <c r="G288" s="374"/>
      <c r="H288" s="374"/>
      <c r="I288" s="374"/>
      <c r="J288" s="374"/>
      <c r="K288" s="374"/>
      <c r="L288" s="1"/>
    </row>
    <row r="289" spans="1:12">
      <c r="A289" s="1"/>
      <c r="B289" s="1"/>
      <c r="C289" s="1"/>
      <c r="D289" s="16"/>
      <c r="E289" s="374"/>
      <c r="F289" s="374"/>
      <c r="G289" s="374"/>
      <c r="H289" s="374"/>
      <c r="I289" s="374"/>
      <c r="J289" s="374"/>
      <c r="K289" s="374"/>
      <c r="L289" s="1"/>
    </row>
    <row r="290" spans="1:12">
      <c r="A290" s="1"/>
      <c r="B290" s="1"/>
      <c r="C290" s="1"/>
      <c r="D290" s="16"/>
      <c r="E290" s="374"/>
      <c r="F290" s="374"/>
      <c r="G290" s="374"/>
      <c r="H290" s="374"/>
      <c r="I290" s="374"/>
      <c r="J290" s="374"/>
      <c r="K290" s="374"/>
      <c r="L290" s="1"/>
    </row>
    <row r="291" spans="1:12">
      <c r="A291" s="1"/>
      <c r="B291" s="1"/>
      <c r="C291" s="1"/>
      <c r="D291" s="16"/>
      <c r="E291" s="374"/>
      <c r="F291" s="374"/>
      <c r="G291" s="374"/>
      <c r="H291" s="374"/>
      <c r="I291" s="374"/>
      <c r="J291" s="374"/>
      <c r="K291" s="374"/>
      <c r="L291" s="1"/>
    </row>
    <row r="292" spans="1:12">
      <c r="A292" s="1"/>
      <c r="B292" s="1"/>
      <c r="C292" s="1"/>
      <c r="D292" s="16"/>
      <c r="E292" s="374"/>
      <c r="F292" s="374"/>
      <c r="G292" s="374"/>
      <c r="H292" s="374"/>
      <c r="I292" s="374"/>
      <c r="J292" s="374"/>
      <c r="K292" s="374"/>
      <c r="L292" s="1"/>
    </row>
    <row r="293" spans="1:12">
      <c r="A293" s="1"/>
      <c r="B293" s="1"/>
      <c r="C293" s="1"/>
      <c r="D293" s="16"/>
      <c r="E293" s="374"/>
      <c r="F293" s="374"/>
      <c r="G293" s="374"/>
      <c r="H293" s="374"/>
      <c r="I293" s="374"/>
      <c r="J293" s="374"/>
      <c r="K293" s="374"/>
      <c r="L293" s="1"/>
    </row>
    <row r="294" spans="1:12">
      <c r="A294" s="1"/>
      <c r="B294" s="1"/>
      <c r="C294" s="1"/>
      <c r="D294" s="16"/>
      <c r="E294" s="374"/>
      <c r="F294" s="374"/>
      <c r="G294" s="374"/>
      <c r="H294" s="374"/>
      <c r="I294" s="374"/>
      <c r="J294" s="374"/>
      <c r="K294" s="374"/>
      <c r="L294" s="1"/>
    </row>
    <row r="295" spans="1:12">
      <c r="A295" s="1"/>
      <c r="B295" s="1"/>
      <c r="C295" s="1"/>
      <c r="D295" s="16"/>
      <c r="E295" s="374"/>
      <c r="F295" s="374"/>
      <c r="G295" s="374"/>
      <c r="H295" s="374"/>
      <c r="I295" s="374"/>
      <c r="J295" s="374"/>
      <c r="K295" s="374"/>
      <c r="L295" s="1"/>
    </row>
    <row r="296" spans="1:12">
      <c r="A296" s="1"/>
      <c r="B296" s="1"/>
      <c r="C296" s="1"/>
      <c r="D296" s="16"/>
      <c r="E296" s="374"/>
      <c r="F296" s="374"/>
      <c r="G296" s="374"/>
      <c r="H296" s="374"/>
      <c r="I296" s="374"/>
      <c r="J296" s="374"/>
      <c r="K296" s="374"/>
      <c r="L296" s="1"/>
    </row>
    <row r="297" spans="1:12">
      <c r="A297" s="1"/>
      <c r="B297" s="1"/>
      <c r="C297" s="1"/>
      <c r="D297" s="16"/>
      <c r="E297" s="374"/>
      <c r="F297" s="374"/>
      <c r="G297" s="374"/>
      <c r="H297" s="374"/>
      <c r="I297" s="374"/>
      <c r="J297" s="374"/>
      <c r="K297" s="374"/>
      <c r="L297" s="1"/>
    </row>
    <row r="298" spans="1:12">
      <c r="A298" s="1"/>
      <c r="B298" s="1"/>
      <c r="C298" s="1"/>
      <c r="D298" s="16"/>
      <c r="E298" s="374"/>
      <c r="F298" s="374"/>
      <c r="G298" s="374"/>
      <c r="H298" s="374"/>
      <c r="I298" s="374"/>
      <c r="J298" s="374"/>
      <c r="K298" s="374"/>
      <c r="L298" s="1"/>
    </row>
    <row r="299" spans="1:12">
      <c r="A299" s="1"/>
      <c r="B299" s="1"/>
      <c r="C299" s="1"/>
      <c r="D299" s="16"/>
      <c r="E299" s="374"/>
      <c r="F299" s="374"/>
      <c r="G299" s="374"/>
      <c r="H299" s="374"/>
      <c r="I299" s="374"/>
      <c r="J299" s="374"/>
      <c r="K299" s="374"/>
      <c r="L299" s="1"/>
    </row>
    <row r="300" spans="1:12">
      <c r="A300" s="1"/>
      <c r="B300" s="1"/>
      <c r="C300" s="1"/>
      <c r="D300" s="16"/>
      <c r="E300" s="374"/>
      <c r="F300" s="374"/>
      <c r="G300" s="374"/>
      <c r="H300" s="374"/>
      <c r="I300" s="374"/>
      <c r="J300" s="374"/>
      <c r="K300" s="374"/>
      <c r="L300" s="1"/>
    </row>
    <row r="301" spans="1:12">
      <c r="A301" s="1"/>
      <c r="B301" s="1"/>
      <c r="C301" s="1"/>
      <c r="D301" s="16"/>
      <c r="E301" s="374"/>
      <c r="F301" s="374"/>
      <c r="G301" s="374"/>
      <c r="H301" s="374"/>
      <c r="I301" s="374"/>
      <c r="J301" s="374"/>
      <c r="K301" s="374"/>
      <c r="L301" s="1"/>
    </row>
    <row r="302" spans="1:12">
      <c r="A302" s="1"/>
      <c r="B302" s="1"/>
      <c r="C302" s="1"/>
      <c r="D302" s="16"/>
      <c r="E302" s="374"/>
      <c r="F302" s="374"/>
      <c r="G302" s="374"/>
      <c r="H302" s="374"/>
      <c r="I302" s="374"/>
      <c r="J302" s="374"/>
      <c r="K302" s="374"/>
      <c r="L302" s="1"/>
    </row>
    <row r="303" spans="1:12">
      <c r="A303" s="1"/>
      <c r="B303" s="1"/>
      <c r="C303" s="1"/>
      <c r="D303" s="16"/>
      <c r="E303" s="374"/>
      <c r="F303" s="374"/>
      <c r="G303" s="374"/>
      <c r="H303" s="374"/>
      <c r="I303" s="374"/>
      <c r="J303" s="374"/>
      <c r="K303" s="374"/>
      <c r="L303" s="1"/>
    </row>
    <row r="304" spans="1:12">
      <c r="A304" s="1"/>
      <c r="B304" s="1"/>
      <c r="C304" s="1"/>
      <c r="D304" s="16"/>
      <c r="E304" s="374"/>
      <c r="F304" s="374"/>
      <c r="G304" s="374"/>
      <c r="H304" s="374"/>
      <c r="I304" s="374"/>
      <c r="J304" s="374"/>
      <c r="K304" s="374"/>
      <c r="L304" s="1"/>
    </row>
    <row r="305" spans="1:12">
      <c r="A305" s="1"/>
      <c r="B305" s="1"/>
      <c r="C305" s="1"/>
      <c r="D305" s="16"/>
      <c r="E305" s="374"/>
      <c r="F305" s="374"/>
      <c r="G305" s="374"/>
      <c r="H305" s="374"/>
      <c r="I305" s="374"/>
      <c r="J305" s="374"/>
      <c r="K305" s="374"/>
      <c r="L305" s="1"/>
    </row>
    <row r="306" spans="1:12">
      <c r="A306" s="1"/>
      <c r="B306" s="1"/>
      <c r="C306" s="1"/>
      <c r="D306" s="16"/>
      <c r="E306" s="374"/>
      <c r="F306" s="374"/>
      <c r="G306" s="374"/>
      <c r="H306" s="374"/>
      <c r="I306" s="374"/>
      <c r="J306" s="374"/>
      <c r="K306" s="374"/>
      <c r="L306" s="1"/>
    </row>
    <row r="307" spans="1:12">
      <c r="A307" s="1"/>
      <c r="B307" s="1"/>
      <c r="C307" s="1"/>
      <c r="D307" s="16"/>
      <c r="E307" s="374"/>
      <c r="F307" s="374"/>
      <c r="G307" s="374"/>
      <c r="H307" s="374"/>
      <c r="I307" s="374"/>
      <c r="J307" s="374"/>
      <c r="K307" s="374"/>
      <c r="L307" s="1"/>
    </row>
    <row r="308" spans="1:12">
      <c r="A308" s="1"/>
      <c r="B308" s="1"/>
      <c r="C308" s="1"/>
      <c r="D308" s="16"/>
      <c r="E308" s="374"/>
      <c r="F308" s="374"/>
      <c r="G308" s="374"/>
      <c r="H308" s="374"/>
      <c r="I308" s="374"/>
      <c r="J308" s="374"/>
      <c r="K308" s="374"/>
      <c r="L308" s="1"/>
    </row>
    <row r="309" spans="1:12">
      <c r="A309" s="1"/>
      <c r="B309" s="1"/>
      <c r="C309" s="1"/>
      <c r="D309" s="16"/>
      <c r="E309" s="374"/>
      <c r="F309" s="374"/>
      <c r="G309" s="374"/>
      <c r="H309" s="374"/>
      <c r="I309" s="374"/>
      <c r="J309" s="374"/>
      <c r="K309" s="374"/>
      <c r="L309" s="1"/>
    </row>
    <row r="310" spans="1:12">
      <c r="A310" s="1"/>
      <c r="B310" s="1"/>
      <c r="C310" s="1"/>
      <c r="D310" s="16"/>
      <c r="E310" s="374"/>
      <c r="F310" s="374"/>
      <c r="G310" s="374"/>
      <c r="H310" s="374"/>
      <c r="I310" s="374"/>
      <c r="J310" s="374"/>
      <c r="K310" s="374"/>
      <c r="L310" s="1"/>
    </row>
    <row r="311" spans="1:12">
      <c r="A311" s="1"/>
      <c r="B311" s="1"/>
      <c r="C311" s="1"/>
      <c r="D311" s="16"/>
      <c r="E311" s="374"/>
      <c r="F311" s="374"/>
      <c r="G311" s="374"/>
      <c r="H311" s="374"/>
      <c r="I311" s="374"/>
      <c r="J311" s="374"/>
      <c r="K311" s="374"/>
      <c r="L311" s="1"/>
    </row>
    <row r="312" spans="1:12">
      <c r="A312" s="1"/>
      <c r="B312" s="1"/>
      <c r="C312" s="1"/>
      <c r="D312" s="16"/>
      <c r="E312" s="374"/>
      <c r="F312" s="374"/>
      <c r="G312" s="374"/>
      <c r="H312" s="374"/>
      <c r="I312" s="374"/>
      <c r="J312" s="374"/>
      <c r="K312" s="374"/>
      <c r="L312" s="1"/>
    </row>
    <row r="313" spans="1:12">
      <c r="A313" s="1"/>
      <c r="B313" s="1"/>
      <c r="C313" s="1"/>
      <c r="D313" s="16"/>
      <c r="E313" s="374"/>
      <c r="F313" s="374"/>
      <c r="G313" s="374"/>
      <c r="H313" s="374"/>
      <c r="I313" s="374"/>
      <c r="J313" s="374"/>
      <c r="K313" s="374"/>
      <c r="L313" s="1"/>
    </row>
    <row r="314" spans="1:12">
      <c r="A314" s="1"/>
      <c r="B314" s="1"/>
      <c r="C314" s="1"/>
      <c r="D314" s="16"/>
      <c r="E314" s="374"/>
      <c r="F314" s="374"/>
      <c r="G314" s="374"/>
      <c r="H314" s="374"/>
      <c r="I314" s="374"/>
      <c r="J314" s="374"/>
      <c r="K314" s="374"/>
      <c r="L314" s="1"/>
    </row>
    <row r="315" spans="1:12">
      <c r="A315" s="1"/>
      <c r="B315" s="1"/>
      <c r="C315" s="1"/>
      <c r="D315" s="16"/>
      <c r="E315" s="374"/>
      <c r="F315" s="374"/>
      <c r="G315" s="374"/>
      <c r="H315" s="374"/>
      <c r="I315" s="374"/>
      <c r="J315" s="374"/>
      <c r="K315" s="374"/>
      <c r="L315" s="1"/>
    </row>
    <row r="316" spans="1:12">
      <c r="A316" s="1"/>
      <c r="B316" s="1"/>
      <c r="C316" s="1"/>
      <c r="D316" s="16"/>
      <c r="E316" s="374"/>
      <c r="F316" s="374"/>
      <c r="G316" s="374"/>
      <c r="H316" s="374"/>
      <c r="I316" s="374"/>
      <c r="J316" s="374"/>
      <c r="K316" s="374"/>
      <c r="L316" s="1"/>
    </row>
    <row r="317" spans="1:12">
      <c r="A317" s="1"/>
      <c r="B317" s="1"/>
      <c r="C317" s="1"/>
      <c r="D317" s="16"/>
      <c r="E317" s="374"/>
      <c r="F317" s="374"/>
      <c r="G317" s="374"/>
      <c r="H317" s="374"/>
      <c r="I317" s="374"/>
      <c r="J317" s="374"/>
      <c r="K317" s="374"/>
      <c r="L317" s="1"/>
    </row>
    <row r="318" spans="1:12">
      <c r="A318" s="1"/>
      <c r="B318" s="1"/>
      <c r="C318" s="1"/>
      <c r="D318" s="16"/>
      <c r="E318" s="374"/>
      <c r="F318" s="374"/>
      <c r="G318" s="374"/>
      <c r="H318" s="374"/>
      <c r="I318" s="374"/>
      <c r="J318" s="374"/>
      <c r="K318" s="374"/>
      <c r="L318" s="1"/>
    </row>
    <row r="319" spans="1:12">
      <c r="A319" s="1"/>
      <c r="B319" s="1"/>
      <c r="C319" s="1"/>
      <c r="D319" s="16"/>
      <c r="E319" s="374"/>
      <c r="F319" s="374"/>
      <c r="G319" s="374"/>
      <c r="H319" s="374"/>
      <c r="I319" s="374"/>
      <c r="J319" s="374"/>
      <c r="K319" s="374"/>
      <c r="L319" s="1"/>
    </row>
    <row r="320" spans="1:12">
      <c r="A320" s="1"/>
      <c r="B320" s="1"/>
      <c r="C320" s="1"/>
      <c r="D320" s="16"/>
      <c r="E320" s="374"/>
      <c r="F320" s="374"/>
      <c r="G320" s="374"/>
      <c r="H320" s="374"/>
      <c r="I320" s="374"/>
      <c r="J320" s="374"/>
      <c r="K320" s="374"/>
      <c r="L320" s="1"/>
    </row>
    <row r="321" spans="1:12">
      <c r="A321" s="1"/>
      <c r="B321" s="1"/>
      <c r="C321" s="1"/>
      <c r="D321" s="16"/>
      <c r="E321" s="374"/>
      <c r="F321" s="374"/>
      <c r="G321" s="374"/>
      <c r="H321" s="374"/>
      <c r="I321" s="374"/>
      <c r="J321" s="374"/>
      <c r="K321" s="374"/>
      <c r="L321" s="1"/>
    </row>
    <row r="322" spans="1:12">
      <c r="A322" s="1"/>
      <c r="B322" s="1"/>
      <c r="C322" s="1"/>
      <c r="D322" s="16"/>
      <c r="E322" s="374"/>
      <c r="F322" s="374"/>
      <c r="G322" s="374"/>
      <c r="H322" s="374"/>
      <c r="I322" s="374"/>
      <c r="J322" s="374"/>
      <c r="K322" s="374"/>
      <c r="L322" s="1"/>
    </row>
    <row r="323" spans="1:12">
      <c r="A323" s="1"/>
      <c r="B323" s="1"/>
      <c r="C323" s="1"/>
      <c r="D323" s="16"/>
      <c r="E323" s="374"/>
      <c r="F323" s="374"/>
      <c r="G323" s="374"/>
      <c r="H323" s="374"/>
      <c r="I323" s="374"/>
      <c r="J323" s="374"/>
      <c r="K323" s="374"/>
      <c r="L323" s="1"/>
    </row>
    <row r="324" spans="1:12">
      <c r="A324" s="1"/>
      <c r="B324" s="1"/>
      <c r="C324" s="1"/>
      <c r="D324" s="16"/>
      <c r="E324" s="374"/>
      <c r="F324" s="374"/>
      <c r="G324" s="374"/>
      <c r="H324" s="374"/>
      <c r="I324" s="374"/>
      <c r="J324" s="374"/>
      <c r="K324" s="374"/>
      <c r="L324" s="1"/>
    </row>
    <row r="325" spans="1:12">
      <c r="A325" s="1"/>
      <c r="B325" s="1"/>
      <c r="C325" s="1"/>
      <c r="D325" s="16"/>
      <c r="E325" s="374"/>
      <c r="F325" s="374"/>
      <c r="G325" s="374"/>
      <c r="H325" s="374"/>
      <c r="I325" s="374"/>
      <c r="J325" s="374"/>
      <c r="K325" s="374"/>
      <c r="L325" s="1"/>
    </row>
    <row r="326" spans="1:12">
      <c r="A326" s="1"/>
      <c r="B326" s="1"/>
      <c r="C326" s="1"/>
      <c r="D326" s="16"/>
      <c r="E326" s="374"/>
      <c r="F326" s="374"/>
      <c r="G326" s="374"/>
      <c r="H326" s="374"/>
      <c r="I326" s="374"/>
      <c r="J326" s="374"/>
      <c r="K326" s="374"/>
      <c r="L326" s="1"/>
    </row>
    <row r="327" spans="1:12">
      <c r="A327" s="1"/>
      <c r="B327" s="1"/>
      <c r="C327" s="1"/>
      <c r="D327" s="16"/>
      <c r="E327" s="374"/>
      <c r="F327" s="374"/>
      <c r="G327" s="374"/>
      <c r="H327" s="374"/>
      <c r="I327" s="374"/>
      <c r="J327" s="374"/>
      <c r="K327" s="374"/>
      <c r="L327" s="1"/>
    </row>
    <row r="328" spans="1:12">
      <c r="A328" s="1"/>
      <c r="B328" s="1"/>
      <c r="C328" s="1"/>
      <c r="D328" s="16"/>
      <c r="E328" s="374"/>
      <c r="F328" s="374"/>
      <c r="G328" s="374"/>
      <c r="H328" s="374"/>
      <c r="I328" s="374"/>
      <c r="J328" s="374"/>
      <c r="K328" s="374"/>
      <c r="L328" s="1"/>
    </row>
    <row r="329" spans="1:12">
      <c r="A329" s="1"/>
      <c r="B329" s="1"/>
      <c r="C329" s="1"/>
      <c r="D329" s="16"/>
      <c r="E329" s="374"/>
      <c r="F329" s="374"/>
      <c r="G329" s="374"/>
      <c r="H329" s="374"/>
      <c r="I329" s="374"/>
      <c r="J329" s="374"/>
      <c r="K329" s="374"/>
      <c r="L329" s="1"/>
    </row>
    <row r="330" spans="1:12">
      <c r="A330" s="1"/>
      <c r="B330" s="1"/>
      <c r="C330" s="1"/>
      <c r="D330" s="16"/>
      <c r="E330" s="374"/>
      <c r="F330" s="374"/>
      <c r="G330" s="374"/>
      <c r="H330" s="374"/>
      <c r="I330" s="374"/>
      <c r="J330" s="374"/>
      <c r="K330" s="374"/>
      <c r="L330" s="1"/>
    </row>
    <row r="331" spans="1:12">
      <c r="A331" s="1"/>
      <c r="B331" s="1"/>
      <c r="C331" s="1"/>
      <c r="D331" s="16"/>
      <c r="E331" s="374"/>
      <c r="F331" s="374"/>
      <c r="G331" s="374"/>
      <c r="H331" s="374"/>
      <c r="I331" s="374"/>
      <c r="J331" s="374"/>
      <c r="K331" s="374"/>
      <c r="L331" s="1"/>
    </row>
    <row r="332" spans="1:12">
      <c r="A332" s="1"/>
      <c r="B332" s="1"/>
      <c r="C332" s="1"/>
      <c r="D332" s="16"/>
      <c r="E332" s="374"/>
      <c r="F332" s="374"/>
      <c r="G332" s="374"/>
      <c r="H332" s="374"/>
      <c r="I332" s="374"/>
      <c r="J332" s="374"/>
      <c r="K332" s="374"/>
      <c r="L332" s="1"/>
    </row>
    <row r="333" spans="1:12">
      <c r="A333" s="1"/>
      <c r="B333" s="1"/>
      <c r="C333" s="1"/>
      <c r="D333" s="16"/>
      <c r="E333" s="374"/>
      <c r="F333" s="374"/>
      <c r="G333" s="374"/>
      <c r="H333" s="374"/>
      <c r="I333" s="374"/>
      <c r="J333" s="374"/>
      <c r="K333" s="374"/>
      <c r="L333" s="1"/>
    </row>
    <row r="334" spans="1:12">
      <c r="A334" s="1"/>
      <c r="B334" s="1"/>
      <c r="C334" s="1"/>
      <c r="D334" s="16"/>
      <c r="E334" s="374"/>
      <c r="F334" s="374"/>
      <c r="G334" s="374"/>
      <c r="H334" s="374"/>
      <c r="I334" s="374"/>
      <c r="J334" s="374"/>
      <c r="K334" s="374"/>
      <c r="L334" s="1"/>
    </row>
    <row r="335" spans="1:12">
      <c r="A335" s="1"/>
      <c r="B335" s="1"/>
      <c r="C335" s="1"/>
      <c r="D335" s="16"/>
      <c r="E335" s="374"/>
      <c r="F335" s="374"/>
      <c r="G335" s="374"/>
      <c r="H335" s="374"/>
      <c r="I335" s="374"/>
      <c r="J335" s="374"/>
      <c r="K335" s="374"/>
      <c r="L335" s="1"/>
    </row>
    <row r="336" spans="1:12">
      <c r="A336" s="1"/>
      <c r="B336" s="1"/>
      <c r="C336" s="1"/>
      <c r="D336" s="16"/>
      <c r="E336" s="374"/>
      <c r="F336" s="374"/>
      <c r="G336" s="374"/>
      <c r="H336" s="374"/>
      <c r="I336" s="374"/>
      <c r="J336" s="374"/>
      <c r="K336" s="374"/>
      <c r="L336" s="1"/>
    </row>
    <row r="337" spans="1:12">
      <c r="A337" s="1"/>
      <c r="B337" s="1"/>
      <c r="C337" s="1"/>
      <c r="D337" s="16"/>
      <c r="E337" s="374"/>
      <c r="F337" s="374"/>
      <c r="G337" s="374"/>
      <c r="H337" s="374"/>
      <c r="I337" s="374"/>
      <c r="J337" s="374"/>
      <c r="K337" s="374"/>
      <c r="L337" s="1"/>
    </row>
    <row r="338" spans="1:12">
      <c r="A338" s="1"/>
      <c r="B338" s="1"/>
      <c r="C338" s="1"/>
      <c r="D338" s="16"/>
      <c r="E338" s="374"/>
      <c r="F338" s="374"/>
      <c r="G338" s="374"/>
      <c r="H338" s="374"/>
      <c r="I338" s="374"/>
      <c r="J338" s="374"/>
      <c r="K338" s="374"/>
      <c r="L338" s="1"/>
    </row>
    <row r="339" spans="1:12">
      <c r="A339" s="1"/>
      <c r="B339" s="1"/>
      <c r="C339" s="1"/>
      <c r="D339" s="16"/>
      <c r="E339" s="374"/>
      <c r="F339" s="374"/>
      <c r="G339" s="374"/>
      <c r="H339" s="374"/>
      <c r="I339" s="374"/>
      <c r="J339" s="374"/>
      <c r="K339" s="374"/>
      <c r="L339" s="1"/>
    </row>
    <row r="340" spans="1:12">
      <c r="A340" s="1"/>
      <c r="B340" s="1"/>
      <c r="C340" s="1"/>
      <c r="D340" s="16"/>
      <c r="E340" s="374"/>
      <c r="F340" s="374"/>
      <c r="G340" s="374"/>
      <c r="H340" s="374"/>
      <c r="I340" s="374"/>
      <c r="J340" s="374"/>
      <c r="K340" s="374"/>
      <c r="L340" s="1"/>
    </row>
    <row r="341" spans="1:12">
      <c r="A341" s="1"/>
      <c r="B341" s="1"/>
      <c r="C341" s="1"/>
      <c r="D341" s="16"/>
      <c r="E341" s="374"/>
      <c r="F341" s="374"/>
      <c r="G341" s="374"/>
      <c r="H341" s="374"/>
      <c r="I341" s="374"/>
      <c r="J341" s="374"/>
      <c r="K341" s="374"/>
      <c r="L341" s="1"/>
    </row>
    <row r="342" spans="1:12">
      <c r="A342" s="1"/>
      <c r="B342" s="1"/>
      <c r="C342" s="1"/>
      <c r="D342" s="16"/>
      <c r="E342" s="374"/>
      <c r="F342" s="374"/>
      <c r="G342" s="374"/>
      <c r="H342" s="374"/>
      <c r="I342" s="374"/>
      <c r="J342" s="374"/>
      <c r="K342" s="374"/>
      <c r="L342" s="1"/>
    </row>
    <row r="343" spans="1:12">
      <c r="A343" s="1"/>
      <c r="B343" s="1"/>
      <c r="C343" s="1"/>
      <c r="D343" s="16"/>
      <c r="E343" s="374"/>
      <c r="F343" s="374"/>
      <c r="G343" s="374"/>
      <c r="H343" s="374"/>
      <c r="I343" s="374"/>
      <c r="J343" s="374"/>
      <c r="K343" s="374"/>
      <c r="L343" s="1"/>
    </row>
    <row r="344" spans="1:12">
      <c r="A344" s="1"/>
      <c r="B344" s="1"/>
      <c r="C344" s="1"/>
      <c r="D344" s="16"/>
      <c r="E344" s="374"/>
      <c r="F344" s="374"/>
      <c r="G344" s="374"/>
      <c r="H344" s="374"/>
      <c r="I344" s="374"/>
      <c r="J344" s="374"/>
      <c r="K344" s="374"/>
      <c r="L344" s="1"/>
    </row>
    <row r="345" spans="1:12">
      <c r="A345" s="1"/>
      <c r="B345" s="1"/>
      <c r="C345" s="1"/>
      <c r="D345" s="16"/>
      <c r="E345" s="374"/>
      <c r="F345" s="374"/>
      <c r="G345" s="374"/>
      <c r="H345" s="374"/>
      <c r="I345" s="374"/>
      <c r="J345" s="374"/>
      <c r="K345" s="374"/>
      <c r="L345" s="1"/>
    </row>
    <row r="346" spans="1:12">
      <c r="A346" s="1"/>
      <c r="B346" s="1"/>
      <c r="C346" s="1"/>
      <c r="D346" s="16"/>
      <c r="E346" s="374"/>
      <c r="F346" s="374"/>
      <c r="G346" s="374"/>
      <c r="H346" s="374"/>
      <c r="I346" s="374"/>
      <c r="J346" s="374"/>
      <c r="K346" s="374"/>
      <c r="L346" s="1"/>
    </row>
    <row r="347" spans="1:12">
      <c r="A347" s="1"/>
      <c r="B347" s="1"/>
      <c r="C347" s="1"/>
      <c r="D347" s="16"/>
      <c r="E347" s="374"/>
      <c r="F347" s="374"/>
      <c r="G347" s="374"/>
      <c r="H347" s="374"/>
      <c r="I347" s="374"/>
      <c r="J347" s="374"/>
      <c r="K347" s="374"/>
      <c r="L347" s="1"/>
    </row>
    <row r="348" spans="1:12">
      <c r="A348" s="1"/>
      <c r="B348" s="1"/>
      <c r="C348" s="1"/>
      <c r="D348" s="16"/>
      <c r="E348" s="374"/>
      <c r="F348" s="374"/>
      <c r="G348" s="374"/>
      <c r="H348" s="374"/>
      <c r="I348" s="374"/>
      <c r="J348" s="374"/>
      <c r="K348" s="374"/>
      <c r="L348" s="1"/>
    </row>
    <row r="349" spans="1:12">
      <c r="A349" s="1"/>
      <c r="B349" s="1"/>
      <c r="C349" s="1"/>
      <c r="D349" s="16"/>
      <c r="E349" s="374"/>
      <c r="F349" s="374"/>
      <c r="G349" s="374"/>
      <c r="H349" s="374"/>
      <c r="I349" s="374"/>
      <c r="J349" s="374"/>
      <c r="K349" s="374"/>
      <c r="L349" s="1"/>
    </row>
    <row r="350" spans="1:12">
      <c r="A350" s="1"/>
      <c r="B350" s="1"/>
      <c r="C350" s="1"/>
      <c r="D350" s="16"/>
      <c r="E350" s="374"/>
      <c r="F350" s="374"/>
      <c r="G350" s="374"/>
      <c r="H350" s="374"/>
      <c r="I350" s="374"/>
      <c r="J350" s="374"/>
      <c r="K350" s="374"/>
      <c r="L350" s="1"/>
    </row>
    <row r="351" spans="1:12">
      <c r="A351" s="1"/>
      <c r="B351" s="1"/>
      <c r="C351" s="1"/>
      <c r="D351" s="16"/>
      <c r="E351" s="374"/>
      <c r="F351" s="374"/>
      <c r="G351" s="374"/>
      <c r="H351" s="374"/>
      <c r="I351" s="374"/>
      <c r="J351" s="374"/>
      <c r="K351" s="374"/>
      <c r="L351" s="1"/>
    </row>
    <row r="352" spans="1:12">
      <c r="A352" s="1"/>
      <c r="B352" s="1"/>
      <c r="C352" s="1"/>
      <c r="D352" s="16"/>
      <c r="E352" s="374"/>
      <c r="F352" s="374"/>
      <c r="G352" s="374"/>
      <c r="H352" s="374"/>
      <c r="I352" s="374"/>
      <c r="J352" s="374"/>
      <c r="K352" s="374"/>
      <c r="L352" s="1"/>
    </row>
    <row r="353" spans="1:12">
      <c r="A353" s="1"/>
      <c r="B353" s="1"/>
      <c r="C353" s="1"/>
      <c r="D353" s="16"/>
      <c r="E353" s="374"/>
      <c r="F353" s="374"/>
      <c r="G353" s="374"/>
      <c r="H353" s="374"/>
      <c r="I353" s="374"/>
      <c r="J353" s="374"/>
      <c r="K353" s="374"/>
      <c r="L353" s="1"/>
    </row>
    <row r="354" spans="1:12">
      <c r="A354" s="1"/>
      <c r="B354" s="1"/>
      <c r="C354" s="1"/>
      <c r="D354" s="16"/>
      <c r="E354" s="374"/>
      <c r="F354" s="374"/>
      <c r="G354" s="374"/>
      <c r="H354" s="374"/>
      <c r="I354" s="374"/>
      <c r="J354" s="374"/>
      <c r="K354" s="374"/>
      <c r="L354" s="1"/>
    </row>
    <row r="355" spans="1:12">
      <c r="A355" s="1"/>
      <c r="B355" s="1"/>
      <c r="C355" s="1"/>
      <c r="D355" s="16"/>
      <c r="E355" s="374"/>
      <c r="F355" s="374"/>
      <c r="G355" s="374"/>
      <c r="H355" s="374"/>
      <c r="I355" s="374"/>
      <c r="J355" s="374"/>
      <c r="K355" s="374"/>
      <c r="L355" s="1"/>
    </row>
    <row r="356" spans="1:12">
      <c r="A356" s="1"/>
      <c r="B356" s="1"/>
      <c r="C356" s="1"/>
      <c r="D356" s="16"/>
      <c r="E356" s="374"/>
      <c r="F356" s="374"/>
      <c r="G356" s="374"/>
      <c r="H356" s="374"/>
      <c r="I356" s="374"/>
      <c r="J356" s="374"/>
      <c r="K356" s="374"/>
      <c r="L356" s="1"/>
    </row>
    <row r="357" spans="1:12">
      <c r="A357" s="1"/>
      <c r="B357" s="1"/>
      <c r="C357" s="1"/>
      <c r="D357" s="16"/>
      <c r="E357" s="374"/>
      <c r="F357" s="374"/>
      <c r="G357" s="374"/>
      <c r="H357" s="374"/>
      <c r="I357" s="374"/>
      <c r="J357" s="374"/>
      <c r="K357" s="374"/>
      <c r="L357" s="1"/>
    </row>
    <row r="358" spans="1:12">
      <c r="A358" s="1"/>
      <c r="B358" s="1"/>
      <c r="C358" s="1"/>
      <c r="D358" s="16"/>
      <c r="E358" s="374"/>
      <c r="F358" s="374"/>
      <c r="G358" s="374"/>
      <c r="H358" s="374"/>
      <c r="I358" s="374"/>
      <c r="J358" s="374"/>
      <c r="K358" s="374"/>
      <c r="L358" s="1"/>
    </row>
    <row r="359" spans="1:12">
      <c r="A359" s="1"/>
      <c r="B359" s="1"/>
      <c r="C359" s="1"/>
      <c r="D359" s="16"/>
      <c r="E359" s="374"/>
      <c r="F359" s="374"/>
      <c r="G359" s="374"/>
      <c r="H359" s="374"/>
      <c r="I359" s="374"/>
      <c r="J359" s="374"/>
      <c r="K359" s="374"/>
      <c r="L359" s="1"/>
    </row>
    <row r="360" spans="1:12">
      <c r="A360" s="1"/>
      <c r="B360" s="1"/>
      <c r="C360" s="1"/>
      <c r="D360" s="16"/>
      <c r="E360" s="374"/>
      <c r="F360" s="374"/>
      <c r="G360" s="374"/>
      <c r="H360" s="374"/>
      <c r="I360" s="374"/>
      <c r="J360" s="374"/>
      <c r="K360" s="374"/>
      <c r="L360" s="1"/>
    </row>
    <row r="361" spans="1:12">
      <c r="A361" s="1"/>
      <c r="B361" s="1"/>
      <c r="C361" s="1"/>
      <c r="D361" s="16"/>
      <c r="E361" s="374"/>
      <c r="F361" s="374"/>
      <c r="G361" s="374"/>
      <c r="H361" s="374"/>
      <c r="I361" s="374"/>
      <c r="J361" s="374"/>
      <c r="K361" s="374"/>
      <c r="L361" s="1"/>
    </row>
    <row r="362" spans="1:12">
      <c r="A362" s="1"/>
      <c r="B362" s="1"/>
      <c r="C362" s="1"/>
      <c r="D362" s="16"/>
      <c r="E362" s="374"/>
      <c r="F362" s="374"/>
      <c r="G362" s="374"/>
      <c r="H362" s="374"/>
      <c r="I362" s="374"/>
      <c r="J362" s="374"/>
      <c r="K362" s="374"/>
      <c r="L362" s="1"/>
    </row>
    <row r="363" spans="1:12">
      <c r="A363" s="1"/>
      <c r="B363" s="1"/>
      <c r="C363" s="1"/>
      <c r="D363" s="16"/>
      <c r="E363" s="374"/>
      <c r="F363" s="374"/>
      <c r="G363" s="374"/>
      <c r="H363" s="374"/>
      <c r="I363" s="374"/>
      <c r="J363" s="374"/>
      <c r="K363" s="374"/>
      <c r="L363" s="1"/>
    </row>
    <row r="364" spans="1:12">
      <c r="A364" s="1"/>
      <c r="B364" s="1"/>
      <c r="C364" s="1"/>
      <c r="D364" s="16"/>
      <c r="E364" s="374"/>
      <c r="F364" s="374"/>
      <c r="G364" s="374"/>
      <c r="H364" s="374"/>
      <c r="I364" s="374"/>
      <c r="J364" s="374"/>
      <c r="K364" s="374"/>
      <c r="L364" s="1"/>
    </row>
    <row r="365" spans="1:12">
      <c r="A365" s="1"/>
      <c r="B365" s="1"/>
      <c r="C365" s="1"/>
      <c r="D365" s="16"/>
      <c r="E365" s="374"/>
      <c r="F365" s="374"/>
      <c r="G365" s="374"/>
      <c r="H365" s="374"/>
      <c r="I365" s="374"/>
      <c r="J365" s="374"/>
      <c r="K365" s="374"/>
      <c r="L365" s="1"/>
    </row>
    <row r="366" spans="1:12">
      <c r="A366" s="1"/>
      <c r="B366" s="1"/>
      <c r="C366" s="1"/>
      <c r="D366" s="16"/>
      <c r="E366" s="374"/>
      <c r="F366" s="374"/>
      <c r="G366" s="374"/>
      <c r="H366" s="374"/>
      <c r="I366" s="374"/>
      <c r="J366" s="374"/>
      <c r="K366" s="374"/>
      <c r="L366" s="1"/>
    </row>
    <row r="367" spans="1:12">
      <c r="A367" s="1"/>
      <c r="B367" s="1"/>
      <c r="C367" s="1"/>
      <c r="D367" s="16"/>
      <c r="E367" s="374"/>
      <c r="F367" s="374"/>
      <c r="G367" s="374"/>
      <c r="H367" s="374"/>
      <c r="I367" s="374"/>
      <c r="J367" s="374"/>
      <c r="K367" s="374"/>
      <c r="L367" s="1"/>
    </row>
    <row r="368" spans="1:12">
      <c r="A368" s="1"/>
      <c r="B368" s="1"/>
      <c r="C368" s="1"/>
      <c r="D368" s="16"/>
      <c r="E368" s="374"/>
      <c r="F368" s="374"/>
      <c r="G368" s="374"/>
      <c r="H368" s="374"/>
      <c r="I368" s="374"/>
      <c r="J368" s="374"/>
      <c r="K368" s="374"/>
      <c r="L368" s="1"/>
    </row>
    <row r="369" spans="1:12">
      <c r="A369" s="1"/>
      <c r="B369" s="1"/>
      <c r="C369" s="1"/>
      <c r="D369" s="16"/>
      <c r="E369" s="374"/>
      <c r="F369" s="374"/>
      <c r="G369" s="374"/>
      <c r="H369" s="374"/>
      <c r="I369" s="374"/>
      <c r="J369" s="374"/>
      <c r="K369" s="374"/>
      <c r="L369" s="1"/>
    </row>
    <row r="370" spans="1:12">
      <c r="A370" s="1"/>
      <c r="B370" s="1"/>
      <c r="C370" s="1"/>
      <c r="D370" s="16"/>
      <c r="E370" s="374"/>
      <c r="F370" s="374"/>
      <c r="G370" s="374"/>
      <c r="H370" s="374"/>
      <c r="I370" s="374"/>
      <c r="J370" s="374"/>
      <c r="K370" s="374"/>
      <c r="L370" s="1"/>
    </row>
    <row r="371" spans="1:12">
      <c r="A371" s="1"/>
      <c r="B371" s="1"/>
      <c r="C371" s="1"/>
      <c r="D371" s="16"/>
      <c r="E371" s="374"/>
      <c r="F371" s="374"/>
      <c r="G371" s="374"/>
      <c r="H371" s="374"/>
      <c r="I371" s="374"/>
      <c r="J371" s="374"/>
      <c r="K371" s="374"/>
      <c r="L371" s="1"/>
    </row>
    <row r="372" spans="1:12">
      <c r="A372" s="1"/>
      <c r="B372" s="1"/>
      <c r="C372" s="1"/>
      <c r="D372" s="16"/>
      <c r="E372" s="374"/>
      <c r="F372" s="374"/>
      <c r="G372" s="374"/>
      <c r="H372" s="374"/>
      <c r="I372" s="374"/>
      <c r="J372" s="374"/>
      <c r="K372" s="374"/>
      <c r="L372" s="1"/>
    </row>
    <row r="373" spans="1:12">
      <c r="A373" s="1"/>
      <c r="B373" s="1"/>
      <c r="C373" s="1"/>
      <c r="D373" s="16"/>
      <c r="E373" s="374"/>
      <c r="F373" s="374"/>
      <c r="G373" s="374"/>
      <c r="H373" s="374"/>
      <c r="I373" s="374"/>
      <c r="J373" s="374"/>
      <c r="K373" s="374"/>
      <c r="L373" s="1"/>
    </row>
    <row r="374" spans="1:12">
      <c r="A374" s="1"/>
      <c r="B374" s="1"/>
      <c r="C374" s="1"/>
      <c r="D374" s="16"/>
      <c r="E374" s="374"/>
      <c r="F374" s="374"/>
      <c r="G374" s="374"/>
      <c r="H374" s="374"/>
      <c r="I374" s="374"/>
      <c r="J374" s="374"/>
      <c r="K374" s="374"/>
      <c r="L374" s="1"/>
    </row>
    <row r="375" spans="1:12">
      <c r="A375" s="1"/>
      <c r="B375" s="1"/>
      <c r="C375" s="1"/>
      <c r="D375" s="16"/>
      <c r="E375" s="374"/>
      <c r="F375" s="374"/>
      <c r="G375" s="374"/>
      <c r="H375" s="374"/>
      <c r="I375" s="374"/>
      <c r="J375" s="374"/>
      <c r="K375" s="374"/>
      <c r="L375" s="1"/>
    </row>
    <row r="376" spans="1:12">
      <c r="A376" s="1"/>
      <c r="B376" s="1"/>
      <c r="C376" s="1"/>
      <c r="D376" s="16"/>
      <c r="E376" s="374"/>
      <c r="F376" s="374"/>
      <c r="G376" s="374"/>
      <c r="H376" s="374"/>
      <c r="I376" s="374"/>
      <c r="J376" s="374"/>
      <c r="K376" s="374"/>
      <c r="L376" s="1"/>
    </row>
    <row r="377" spans="1:12">
      <c r="A377" s="1"/>
      <c r="B377" s="1"/>
      <c r="C377" s="1"/>
      <c r="D377" s="16"/>
      <c r="E377" s="374"/>
      <c r="F377" s="374"/>
      <c r="G377" s="374"/>
      <c r="H377" s="374"/>
      <c r="I377" s="374"/>
      <c r="J377" s="374"/>
      <c r="K377" s="374"/>
      <c r="L377" s="1"/>
    </row>
    <row r="378" spans="1:12">
      <c r="A378" s="1"/>
      <c r="B378" s="1"/>
      <c r="C378" s="1"/>
      <c r="D378" s="16"/>
      <c r="E378" s="374"/>
      <c r="F378" s="374"/>
      <c r="G378" s="374"/>
      <c r="H378" s="374"/>
      <c r="I378" s="374"/>
      <c r="J378" s="374"/>
      <c r="K378" s="374"/>
      <c r="L378" s="1"/>
    </row>
    <row r="379" spans="1:12">
      <c r="A379" s="1"/>
      <c r="B379" s="1"/>
      <c r="C379" s="1"/>
      <c r="D379" s="16"/>
      <c r="E379" s="374"/>
      <c r="F379" s="374"/>
      <c r="G379" s="374"/>
      <c r="H379" s="374"/>
      <c r="I379" s="374"/>
      <c r="J379" s="374"/>
      <c r="K379" s="374"/>
      <c r="L379" s="1"/>
    </row>
    <row r="380" spans="1:12">
      <c r="A380" s="1"/>
      <c r="B380" s="1"/>
      <c r="C380" s="1"/>
      <c r="D380" s="16"/>
      <c r="E380" s="374"/>
      <c r="F380" s="374"/>
      <c r="G380" s="374"/>
      <c r="H380" s="374"/>
      <c r="I380" s="374"/>
      <c r="J380" s="374"/>
      <c r="K380" s="374"/>
      <c r="L380" s="1"/>
    </row>
    <row r="381" spans="1:12">
      <c r="A381" s="1"/>
      <c r="B381" s="1"/>
      <c r="C381" s="1"/>
      <c r="D381" s="16"/>
      <c r="E381" s="374"/>
      <c r="F381" s="374"/>
      <c r="G381" s="374"/>
      <c r="H381" s="374"/>
      <c r="I381" s="374"/>
      <c r="J381" s="374"/>
      <c r="K381" s="374"/>
      <c r="L381" s="1"/>
    </row>
    <row r="382" spans="1:12">
      <c r="A382" s="1"/>
      <c r="B382" s="1"/>
      <c r="C382" s="1"/>
      <c r="D382" s="16"/>
      <c r="E382" s="374"/>
      <c r="F382" s="374"/>
      <c r="G382" s="374"/>
      <c r="H382" s="374"/>
      <c r="I382" s="374"/>
      <c r="J382" s="374"/>
      <c r="K382" s="374"/>
      <c r="L382" s="1"/>
    </row>
    <row r="383" spans="1:12">
      <c r="A383" s="1"/>
      <c r="B383" s="1"/>
      <c r="C383" s="1"/>
      <c r="D383" s="16"/>
      <c r="E383" s="374"/>
      <c r="F383" s="374"/>
      <c r="G383" s="374"/>
      <c r="H383" s="374"/>
      <c r="I383" s="374"/>
      <c r="J383" s="374"/>
      <c r="K383" s="374"/>
      <c r="L383" s="1"/>
    </row>
    <row r="384" spans="1:12">
      <c r="A384" s="1"/>
      <c r="B384" s="1"/>
      <c r="C384" s="1"/>
      <c r="D384" s="16"/>
      <c r="E384" s="374"/>
      <c r="F384" s="374"/>
      <c r="G384" s="374"/>
      <c r="H384" s="374"/>
      <c r="I384" s="374"/>
      <c r="J384" s="374"/>
      <c r="K384" s="374"/>
      <c r="L384" s="1"/>
    </row>
    <row r="385" spans="1:12">
      <c r="A385" s="1"/>
      <c r="B385" s="1"/>
      <c r="C385" s="1"/>
      <c r="D385" s="16"/>
      <c r="E385" s="374"/>
      <c r="F385" s="374"/>
      <c r="G385" s="374"/>
      <c r="H385" s="374"/>
      <c r="I385" s="374"/>
      <c r="J385" s="374"/>
      <c r="K385" s="374"/>
      <c r="L385" s="1"/>
    </row>
    <row r="386" spans="1:12">
      <c r="A386" s="1"/>
      <c r="B386" s="1"/>
      <c r="C386" s="1"/>
      <c r="D386" s="16"/>
      <c r="E386" s="374"/>
      <c r="F386" s="374"/>
      <c r="G386" s="374"/>
      <c r="H386" s="374"/>
      <c r="I386" s="374"/>
      <c r="J386" s="374"/>
      <c r="K386" s="374"/>
      <c r="L386" s="1"/>
    </row>
    <row r="387" spans="1:12">
      <c r="A387" s="1"/>
      <c r="B387" s="1"/>
      <c r="C387" s="1"/>
      <c r="D387" s="16"/>
      <c r="E387" s="374"/>
      <c r="F387" s="374"/>
      <c r="G387" s="374"/>
      <c r="H387" s="374"/>
      <c r="I387" s="374"/>
      <c r="J387" s="374"/>
      <c r="K387" s="374"/>
      <c r="L387" s="1"/>
    </row>
    <row r="388" spans="1:12">
      <c r="A388" s="1"/>
      <c r="B388" s="1"/>
      <c r="C388" s="1"/>
      <c r="D388" s="16"/>
      <c r="E388" s="374"/>
      <c r="F388" s="374"/>
      <c r="G388" s="374"/>
      <c r="H388" s="374"/>
      <c r="I388" s="374"/>
      <c r="J388" s="374"/>
      <c r="K388" s="374"/>
      <c r="L388" s="1"/>
    </row>
    <row r="389" spans="1:12">
      <c r="A389" s="1"/>
      <c r="B389" s="1"/>
      <c r="C389" s="1"/>
      <c r="D389" s="16"/>
      <c r="E389" s="374"/>
      <c r="F389" s="374"/>
      <c r="G389" s="374"/>
      <c r="H389" s="374"/>
      <c r="I389" s="374"/>
      <c r="J389" s="374"/>
      <c r="K389" s="374"/>
      <c r="L389" s="1"/>
    </row>
    <row r="390" spans="1:12">
      <c r="A390" s="1"/>
      <c r="B390" s="1"/>
      <c r="C390" s="1"/>
      <c r="D390" s="16"/>
      <c r="E390" s="374"/>
      <c r="F390" s="374"/>
      <c r="G390" s="374"/>
      <c r="H390" s="374"/>
      <c r="I390" s="374"/>
      <c r="J390" s="374"/>
      <c r="K390" s="374"/>
      <c r="L390" s="1"/>
    </row>
    <row r="391" spans="1:12">
      <c r="A391" s="1"/>
      <c r="B391" s="1"/>
      <c r="C391" s="1"/>
      <c r="D391" s="16"/>
      <c r="E391" s="374"/>
      <c r="F391" s="374"/>
      <c r="G391" s="374"/>
      <c r="H391" s="374"/>
      <c r="I391" s="374"/>
      <c r="J391" s="374"/>
      <c r="K391" s="374"/>
      <c r="L391" s="1"/>
    </row>
    <row r="392" spans="1:12">
      <c r="A392" s="1"/>
      <c r="B392" s="1"/>
      <c r="C392" s="1"/>
      <c r="D392" s="16"/>
      <c r="E392" s="374"/>
      <c r="F392" s="374"/>
      <c r="G392" s="374"/>
      <c r="H392" s="374"/>
      <c r="I392" s="374"/>
      <c r="J392" s="374"/>
      <c r="K392" s="374"/>
      <c r="L392" s="1"/>
    </row>
    <row r="393" spans="1:12">
      <c r="A393" s="1"/>
      <c r="B393" s="1"/>
      <c r="C393" s="1"/>
      <c r="D393" s="16"/>
      <c r="E393" s="374"/>
      <c r="F393" s="374"/>
      <c r="G393" s="374"/>
      <c r="H393" s="374"/>
      <c r="I393" s="374"/>
      <c r="J393" s="374"/>
      <c r="K393" s="374"/>
      <c r="L393" s="1"/>
    </row>
    <row r="394" spans="1:12">
      <c r="A394" s="1"/>
      <c r="B394" s="1"/>
      <c r="C394" s="1"/>
      <c r="D394" s="16"/>
      <c r="E394" s="374"/>
      <c r="F394" s="374"/>
      <c r="G394" s="374"/>
      <c r="H394" s="374"/>
      <c r="I394" s="374"/>
      <c r="J394" s="374"/>
      <c r="K394" s="374"/>
      <c r="L394" s="1"/>
    </row>
    <row r="395" spans="1:12">
      <c r="A395" s="1"/>
      <c r="B395" s="1"/>
      <c r="C395" s="1"/>
      <c r="D395" s="16"/>
      <c r="E395" s="374"/>
      <c r="F395" s="374"/>
      <c r="G395" s="374"/>
      <c r="H395" s="374"/>
      <c r="I395" s="374"/>
      <c r="J395" s="374"/>
      <c r="K395" s="374"/>
      <c r="L395" s="1"/>
    </row>
    <row r="396" spans="1:12">
      <c r="A396" s="1"/>
      <c r="B396" s="1"/>
      <c r="C396" s="1"/>
      <c r="D396" s="16"/>
      <c r="E396" s="374"/>
      <c r="F396" s="374"/>
      <c r="G396" s="374"/>
      <c r="H396" s="374"/>
      <c r="I396" s="374"/>
      <c r="J396" s="374"/>
      <c r="K396" s="374"/>
      <c r="L396" s="1"/>
    </row>
    <row r="397" spans="1:12">
      <c r="A397" s="1"/>
      <c r="B397" s="1"/>
      <c r="C397" s="1"/>
      <c r="D397" s="16"/>
      <c r="E397" s="374"/>
      <c r="F397" s="374"/>
      <c r="G397" s="374"/>
      <c r="H397" s="374"/>
      <c r="I397" s="374"/>
      <c r="J397" s="374"/>
      <c r="K397" s="374"/>
      <c r="L397" s="1"/>
    </row>
    <row r="398" spans="1:12">
      <c r="A398" s="1"/>
      <c r="B398" s="1"/>
      <c r="C398" s="1"/>
      <c r="D398" s="16"/>
      <c r="E398" s="374"/>
      <c r="F398" s="374"/>
      <c r="G398" s="374"/>
      <c r="H398" s="374"/>
      <c r="I398" s="374"/>
      <c r="J398" s="374"/>
      <c r="K398" s="374"/>
      <c r="L398" s="1"/>
    </row>
    <row r="399" spans="1:12">
      <c r="A399" s="1"/>
      <c r="B399" s="1"/>
      <c r="C399" s="1"/>
      <c r="D399" s="16"/>
      <c r="E399" s="374"/>
      <c r="F399" s="374"/>
      <c r="G399" s="374"/>
      <c r="H399" s="374"/>
      <c r="I399" s="374"/>
      <c r="J399" s="374"/>
      <c r="K399" s="374"/>
      <c r="L399" s="1"/>
    </row>
    <row r="400" spans="1:12">
      <c r="A400" s="1"/>
      <c r="B400" s="1"/>
      <c r="C400" s="1"/>
      <c r="D400" s="16"/>
      <c r="E400" s="374"/>
      <c r="F400" s="374"/>
      <c r="G400" s="374"/>
      <c r="H400" s="374"/>
      <c r="I400" s="374"/>
      <c r="J400" s="374"/>
      <c r="K400" s="374"/>
      <c r="L400" s="1"/>
    </row>
    <row r="401" spans="1:12">
      <c r="A401" s="1"/>
      <c r="B401" s="1"/>
      <c r="C401" s="1"/>
      <c r="D401" s="16"/>
      <c r="E401" s="374"/>
      <c r="F401" s="374"/>
      <c r="G401" s="374"/>
      <c r="H401" s="374"/>
      <c r="I401" s="374"/>
      <c r="J401" s="374"/>
      <c r="K401" s="374"/>
      <c r="L401" s="1"/>
    </row>
    <row r="402" spans="1:12">
      <c r="A402" s="1"/>
      <c r="B402" s="1"/>
      <c r="C402" s="1"/>
      <c r="D402" s="16"/>
      <c r="E402" s="374"/>
      <c r="F402" s="374"/>
      <c r="G402" s="374"/>
      <c r="H402" s="374"/>
      <c r="I402" s="374"/>
      <c r="J402" s="374"/>
      <c r="K402" s="374"/>
      <c r="L402" s="1"/>
    </row>
    <row r="403" spans="1:12">
      <c r="A403" s="1"/>
      <c r="B403" s="1"/>
      <c r="C403" s="1"/>
      <c r="D403" s="16"/>
      <c r="E403" s="374"/>
      <c r="F403" s="374"/>
      <c r="G403" s="374"/>
      <c r="H403" s="374"/>
      <c r="I403" s="374"/>
      <c r="J403" s="374"/>
      <c r="K403" s="374"/>
      <c r="L403" s="1"/>
    </row>
    <row r="404" spans="1:12">
      <c r="A404" s="1"/>
      <c r="B404" s="1"/>
      <c r="C404" s="1"/>
      <c r="D404" s="16"/>
      <c r="E404" s="374"/>
      <c r="F404" s="374"/>
      <c r="G404" s="374"/>
      <c r="H404" s="374"/>
      <c r="I404" s="374"/>
      <c r="J404" s="374"/>
      <c r="K404" s="374"/>
      <c r="L404" s="1"/>
    </row>
    <row r="405" spans="1:12">
      <c r="A405" s="1"/>
      <c r="B405" s="1"/>
      <c r="C405" s="1"/>
      <c r="D405" s="16"/>
      <c r="E405" s="374"/>
      <c r="F405" s="374"/>
      <c r="G405" s="374"/>
      <c r="H405" s="374"/>
      <c r="I405" s="374"/>
      <c r="J405" s="374"/>
      <c r="K405" s="374"/>
      <c r="L405" s="1"/>
    </row>
    <row r="406" spans="1:12">
      <c r="A406" s="1"/>
      <c r="B406" s="1"/>
      <c r="C406" s="1"/>
      <c r="D406" s="16"/>
      <c r="E406" s="374"/>
      <c r="F406" s="374"/>
      <c r="G406" s="374"/>
      <c r="H406" s="374"/>
      <c r="I406" s="374"/>
      <c r="J406" s="374"/>
      <c r="K406" s="374"/>
      <c r="L406" s="1"/>
    </row>
    <row r="407" spans="1:12">
      <c r="A407" s="1"/>
      <c r="B407" s="1"/>
      <c r="C407" s="1"/>
      <c r="D407" s="16"/>
      <c r="E407" s="374"/>
      <c r="F407" s="374"/>
      <c r="G407" s="374"/>
      <c r="H407" s="374"/>
      <c r="I407" s="374"/>
      <c r="J407" s="374"/>
      <c r="K407" s="374"/>
      <c r="L407" s="1"/>
    </row>
    <row r="408" spans="1:12">
      <c r="A408" s="1"/>
      <c r="B408" s="1"/>
      <c r="C408" s="1"/>
      <c r="D408" s="16"/>
      <c r="E408" s="374"/>
      <c r="F408" s="374"/>
      <c r="G408" s="374"/>
      <c r="H408" s="374"/>
      <c r="I408" s="374"/>
      <c r="J408" s="374"/>
      <c r="K408" s="374"/>
      <c r="L408" s="1"/>
    </row>
    <row r="409" spans="1:12">
      <c r="A409" s="1"/>
      <c r="B409" s="1"/>
      <c r="C409" s="1"/>
      <c r="D409" s="16"/>
      <c r="E409" s="374"/>
      <c r="F409" s="374"/>
      <c r="G409" s="374"/>
      <c r="H409" s="374"/>
      <c r="I409" s="374"/>
      <c r="J409" s="374"/>
      <c r="K409" s="374"/>
      <c r="L409" s="1"/>
    </row>
    <row r="410" spans="1:12">
      <c r="A410" s="1"/>
      <c r="B410" s="1"/>
      <c r="C410" s="1"/>
      <c r="D410" s="16"/>
      <c r="E410" s="374"/>
      <c r="F410" s="374"/>
      <c r="G410" s="374"/>
      <c r="H410" s="374"/>
      <c r="I410" s="374"/>
      <c r="J410" s="374"/>
      <c r="K410" s="374"/>
      <c r="L410" s="1"/>
    </row>
    <row r="411" spans="1:12">
      <c r="A411" s="1"/>
      <c r="B411" s="1"/>
      <c r="C411" s="1"/>
      <c r="D411" s="16"/>
      <c r="E411" s="374"/>
      <c r="F411" s="374"/>
      <c r="G411" s="374"/>
      <c r="H411" s="374"/>
      <c r="I411" s="374"/>
      <c r="J411" s="374"/>
      <c r="K411" s="374"/>
      <c r="L411" s="1"/>
    </row>
    <row r="412" spans="1:12">
      <c r="A412" s="1"/>
      <c r="B412" s="1"/>
      <c r="C412" s="1"/>
      <c r="D412" s="16"/>
      <c r="E412" s="374"/>
      <c r="F412" s="374"/>
      <c r="G412" s="374"/>
      <c r="H412" s="374"/>
      <c r="I412" s="374"/>
      <c r="J412" s="374"/>
      <c r="K412" s="374"/>
      <c r="L412" s="1"/>
    </row>
    <row r="413" spans="1:12">
      <c r="A413" s="1"/>
      <c r="B413" s="1"/>
      <c r="C413" s="1"/>
      <c r="D413" s="16"/>
      <c r="E413" s="374"/>
      <c r="F413" s="374"/>
      <c r="G413" s="374"/>
      <c r="H413" s="374"/>
      <c r="I413" s="374"/>
      <c r="J413" s="374"/>
      <c r="K413" s="374"/>
      <c r="L413" s="1"/>
    </row>
    <row r="414" spans="1:12">
      <c r="A414" s="1"/>
      <c r="B414" s="1"/>
      <c r="C414" s="1"/>
      <c r="D414" s="16"/>
      <c r="E414" s="374"/>
      <c r="F414" s="374"/>
      <c r="G414" s="374"/>
      <c r="H414" s="374"/>
      <c r="I414" s="374"/>
      <c r="J414" s="374"/>
      <c r="K414" s="374"/>
      <c r="L414" s="1"/>
    </row>
    <row r="415" spans="1:12">
      <c r="A415" s="1"/>
      <c r="B415" s="1"/>
      <c r="C415" s="1"/>
      <c r="D415" s="16"/>
      <c r="E415" s="374"/>
      <c r="F415" s="374"/>
      <c r="G415" s="374"/>
      <c r="H415" s="374"/>
      <c r="I415" s="374"/>
      <c r="J415" s="374"/>
      <c r="K415" s="374"/>
      <c r="L415" s="1"/>
    </row>
    <row r="416" spans="1:12">
      <c r="A416" s="1"/>
      <c r="B416" s="1"/>
      <c r="C416" s="1"/>
      <c r="D416" s="16"/>
      <c r="E416" s="374"/>
      <c r="F416" s="374"/>
      <c r="G416" s="374"/>
      <c r="H416" s="374"/>
      <c r="I416" s="374"/>
      <c r="J416" s="374"/>
      <c r="K416" s="374"/>
      <c r="L416" s="1"/>
    </row>
    <row r="417" spans="1:12">
      <c r="A417" s="1"/>
      <c r="B417" s="1"/>
      <c r="C417" s="1"/>
      <c r="D417" s="16"/>
      <c r="E417" s="374"/>
      <c r="F417" s="374"/>
      <c r="G417" s="374"/>
      <c r="H417" s="374"/>
      <c r="I417" s="374"/>
      <c r="J417" s="374"/>
      <c r="K417" s="374"/>
      <c r="L417" s="1"/>
    </row>
    <row r="418" spans="1:12">
      <c r="A418" s="1"/>
      <c r="B418" s="1"/>
      <c r="C418" s="1"/>
      <c r="D418" s="16"/>
      <c r="E418" s="374"/>
      <c r="F418" s="374"/>
      <c r="G418" s="374"/>
      <c r="H418" s="374"/>
      <c r="I418" s="374"/>
      <c r="J418" s="374"/>
      <c r="K418" s="374"/>
      <c r="L418" s="1"/>
    </row>
    <row r="419" spans="1:12">
      <c r="A419" s="1"/>
      <c r="B419" s="1"/>
      <c r="C419" s="1"/>
      <c r="D419" s="16"/>
      <c r="E419" s="374"/>
      <c r="F419" s="374"/>
      <c r="G419" s="374"/>
      <c r="H419" s="374"/>
      <c r="I419" s="374"/>
      <c r="J419" s="374"/>
      <c r="K419" s="374"/>
      <c r="L419" s="1"/>
    </row>
    <row r="420" spans="1:12">
      <c r="A420" s="1"/>
      <c r="B420" s="1"/>
      <c r="C420" s="1"/>
      <c r="D420" s="16"/>
      <c r="E420" s="374"/>
      <c r="F420" s="374"/>
      <c r="G420" s="374"/>
      <c r="H420" s="374"/>
      <c r="I420" s="374"/>
      <c r="J420" s="374"/>
      <c r="K420" s="374"/>
      <c r="L420" s="1"/>
    </row>
    <row r="421" spans="1:12">
      <c r="A421" s="1"/>
      <c r="B421" s="1"/>
      <c r="C421" s="1"/>
      <c r="D421" s="16"/>
      <c r="E421" s="374"/>
      <c r="F421" s="374"/>
      <c r="G421" s="374"/>
      <c r="H421" s="374"/>
      <c r="I421" s="374"/>
      <c r="J421" s="374"/>
      <c r="K421" s="374"/>
      <c r="L421" s="1"/>
    </row>
    <row r="422" spans="1:12">
      <c r="A422" s="1"/>
      <c r="F422" s="374"/>
      <c r="G422" s="374"/>
      <c r="H422" s="374"/>
      <c r="I422" s="374"/>
      <c r="J422" s="374"/>
      <c r="K422" s="374"/>
      <c r="L422" s="1"/>
    </row>
    <row r="423" spans="1:12">
      <c r="A423" s="1"/>
      <c r="F423" s="374"/>
      <c r="G423" s="374"/>
      <c r="H423" s="374"/>
      <c r="I423" s="374"/>
      <c r="J423" s="374"/>
      <c r="K423" s="374"/>
      <c r="L423" s="1"/>
    </row>
  </sheetData>
  <phoneticPr fontId="20" type="noConversion"/>
  <pageMargins left="0.7" right="0.7" top="0.75" bottom="0.75" header="0.3" footer="0.3"/>
  <pageSetup scale="43" fitToHeight="3" orientation="portrait" horizontalDpi="300" verticalDpi="3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4">
    <tabColor rgb="FF00B050"/>
    <pageSetUpPr fitToPage="1"/>
  </sheetPr>
  <dimension ref="B1:AP119"/>
  <sheetViews>
    <sheetView topLeftCell="C1" zoomScaleNormal="100" workbookViewId="0">
      <pane xSplit="1" ySplit="5" topLeftCell="D6" activePane="bottomRight" state="frozen"/>
      <selection activeCell="C1" sqref="C1"/>
      <selection pane="topRight" activeCell="D1" sqref="D1"/>
      <selection pane="bottomLeft" activeCell="C6" sqref="C6"/>
      <selection pane="bottomRight" activeCell="D6" sqref="D6"/>
    </sheetView>
  </sheetViews>
  <sheetFormatPr defaultRowHeight="15"/>
  <cols>
    <col min="1" max="1" width="0" hidden="1" customWidth="1"/>
    <col min="2" max="2" width="8" hidden="1" customWidth="1"/>
    <col min="3" max="3" width="56.7109375" customWidth="1"/>
    <col min="4" max="4" width="5" bestFit="1" customWidth="1"/>
    <col min="5" max="5" width="29.5703125" customWidth="1"/>
    <col min="6" max="6" width="12.42578125" bestFit="1" customWidth="1"/>
    <col min="7" max="7" width="11.140625" style="28" bestFit="1" customWidth="1"/>
    <col min="8" max="8" width="10.42578125" style="35" customWidth="1"/>
    <col min="9" max="9" width="13.42578125" customWidth="1"/>
    <col min="10" max="10" width="10.42578125" style="35" customWidth="1"/>
    <col min="11" max="11" width="13.42578125" customWidth="1"/>
    <col min="12" max="12" width="10.42578125" style="35" customWidth="1"/>
    <col min="13" max="13" width="13.42578125" customWidth="1"/>
    <col min="14" max="14" width="10.42578125" style="35" customWidth="1"/>
    <col min="15" max="15" width="13.42578125" customWidth="1"/>
    <col min="17" max="17" width="20.85546875" customWidth="1"/>
    <col min="18" max="18" width="10.7109375" style="42" customWidth="1"/>
    <col min="19" max="19" width="4.28515625" customWidth="1"/>
    <col min="20" max="20" width="25.28515625" customWidth="1"/>
    <col min="21" max="21" width="10.7109375" style="42" customWidth="1"/>
    <col min="22" max="22" width="2.85546875" customWidth="1"/>
    <col min="23" max="23" width="30.28515625" bestFit="1" customWidth="1"/>
    <col min="24" max="24" width="9.140625" style="42"/>
    <col min="26" max="26" width="20.85546875" customWidth="1"/>
    <col min="27" max="27" width="10.7109375" style="42" customWidth="1"/>
    <col min="28" max="28" width="4.28515625" customWidth="1"/>
    <col min="29" max="29" width="25.28515625" customWidth="1"/>
    <col min="30" max="30" width="10.7109375" style="42" customWidth="1"/>
    <col min="31" max="31" width="2.85546875" customWidth="1"/>
    <col min="32" max="32" width="30.28515625" bestFit="1" customWidth="1"/>
    <col min="33" max="33" width="8.7109375" style="42"/>
    <col min="35" max="35" width="20.85546875" customWidth="1"/>
    <col min="36" max="36" width="10.7109375" style="42" customWidth="1"/>
    <col min="37" max="37" width="4.28515625" customWidth="1"/>
    <col min="38" max="38" width="25.28515625" customWidth="1"/>
    <col min="39" max="39" width="10.7109375" style="42" customWidth="1"/>
    <col min="40" max="40" width="2.85546875" customWidth="1"/>
    <col min="41" max="41" width="30.28515625" bestFit="1" customWidth="1"/>
    <col min="42" max="42" width="9.140625" style="42"/>
  </cols>
  <sheetData>
    <row r="1" spans="2:42"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</row>
    <row r="2" spans="2:42">
      <c r="C2" s="40" t="s">
        <v>714</v>
      </c>
      <c r="D2" s="41"/>
      <c r="E2" s="41"/>
      <c r="F2" s="41">
        <f>Lists!$B$3</f>
        <v>5</v>
      </c>
      <c r="G2" s="41"/>
      <c r="H2" s="41"/>
      <c r="I2" s="41"/>
      <c r="J2" s="738" t="s">
        <v>1262</v>
      </c>
      <c r="K2" s="10">
        <v>1</v>
      </c>
      <c r="L2" s="41"/>
      <c r="M2" s="10">
        <v>2</v>
      </c>
      <c r="N2" s="41"/>
      <c r="O2" s="10">
        <v>3</v>
      </c>
      <c r="P2" s="41"/>
    </row>
    <row r="3" spans="2:42" ht="15.75" thickBot="1">
      <c r="B3" s="1"/>
      <c r="C3" s="41" t="s">
        <v>64</v>
      </c>
      <c r="D3" s="1"/>
      <c r="E3" s="1"/>
      <c r="F3" s="1"/>
      <c r="G3" s="16"/>
      <c r="H3" s="32"/>
      <c r="I3" s="1"/>
      <c r="J3" s="739" t="s">
        <v>1263</v>
      </c>
      <c r="K3" s="1">
        <v>4</v>
      </c>
      <c r="L3" s="32"/>
      <c r="M3" s="1">
        <v>8</v>
      </c>
      <c r="N3" s="32"/>
      <c r="O3" s="1">
        <v>12</v>
      </c>
      <c r="P3" s="1"/>
    </row>
    <row r="4" spans="2:42" ht="15.75" thickBot="1">
      <c r="B4" s="1"/>
      <c r="C4" s="1"/>
      <c r="D4" s="1"/>
      <c r="E4" s="1"/>
      <c r="F4" s="1"/>
      <c r="G4" s="16"/>
      <c r="H4" s="58" t="s">
        <v>237</v>
      </c>
      <c r="I4" s="59"/>
      <c r="J4" s="58" t="s">
        <v>238</v>
      </c>
      <c r="K4" s="59"/>
      <c r="L4" s="58" t="s">
        <v>565</v>
      </c>
      <c r="M4" s="59"/>
      <c r="N4" s="58" t="str">
        <f>'T1-Summary'!$F$5</f>
        <v>EOM</v>
      </c>
      <c r="O4" s="59"/>
      <c r="Q4" s="764" t="s">
        <v>238</v>
      </c>
      <c r="R4" s="765"/>
      <c r="S4" s="765"/>
      <c r="T4" s="765"/>
      <c r="U4" s="765"/>
      <c r="V4" s="765"/>
      <c r="W4" s="765"/>
      <c r="X4" s="765"/>
      <c r="Z4" s="764" t="s">
        <v>565</v>
      </c>
      <c r="AA4" s="765"/>
      <c r="AB4" s="765"/>
      <c r="AC4" s="765"/>
      <c r="AD4" s="765"/>
      <c r="AE4" s="765"/>
      <c r="AF4" s="765"/>
      <c r="AG4" s="765"/>
      <c r="AI4" s="764" t="s">
        <v>444</v>
      </c>
      <c r="AJ4" s="765"/>
      <c r="AK4" s="765"/>
      <c r="AL4" s="765"/>
      <c r="AM4" s="765"/>
      <c r="AN4" s="765"/>
      <c r="AO4" s="765"/>
      <c r="AP4" s="765"/>
    </row>
    <row r="5" spans="2:42" ht="26.25" thickBot="1">
      <c r="B5" s="70" t="s">
        <v>50</v>
      </c>
      <c r="C5" s="72" t="s">
        <v>51</v>
      </c>
      <c r="D5" s="462" t="s">
        <v>668</v>
      </c>
      <c r="E5" s="70" t="s">
        <v>52</v>
      </c>
      <c r="F5" s="71" t="s">
        <v>18</v>
      </c>
      <c r="G5" s="74" t="s">
        <v>53</v>
      </c>
      <c r="H5" s="73" t="s">
        <v>54</v>
      </c>
      <c r="I5" s="74" t="s">
        <v>113</v>
      </c>
      <c r="J5" s="73" t="s">
        <v>54</v>
      </c>
      <c r="K5" s="74" t="s">
        <v>113</v>
      </c>
      <c r="L5" s="73" t="s">
        <v>54</v>
      </c>
      <c r="M5" s="74" t="s">
        <v>113</v>
      </c>
      <c r="N5" s="73" t="s">
        <v>54</v>
      </c>
      <c r="O5" s="74" t="s">
        <v>113</v>
      </c>
      <c r="Q5" s="140" t="s">
        <v>665</v>
      </c>
      <c r="R5" s="438" t="s">
        <v>666</v>
      </c>
      <c r="T5" s="140" t="s">
        <v>17</v>
      </c>
      <c r="U5" s="438" t="s">
        <v>664</v>
      </c>
      <c r="W5" s="140" t="s">
        <v>335</v>
      </c>
      <c r="X5" s="438" t="s">
        <v>669</v>
      </c>
      <c r="Z5" s="140" t="s">
        <v>665</v>
      </c>
      <c r="AA5" s="438" t="s">
        <v>666</v>
      </c>
      <c r="AC5" s="140" t="s">
        <v>17</v>
      </c>
      <c r="AD5" s="438" t="s">
        <v>664</v>
      </c>
      <c r="AF5" s="140" t="s">
        <v>335</v>
      </c>
      <c r="AG5" s="438" t="s">
        <v>669</v>
      </c>
      <c r="AI5" s="140" t="s">
        <v>665</v>
      </c>
      <c r="AJ5" s="438" t="s">
        <v>666</v>
      </c>
      <c r="AL5" s="140" t="s">
        <v>17</v>
      </c>
      <c r="AM5" s="438" t="s">
        <v>664</v>
      </c>
      <c r="AO5" s="140" t="s">
        <v>335</v>
      </c>
      <c r="AP5" s="438" t="s">
        <v>669</v>
      </c>
    </row>
    <row r="6" spans="2:42">
      <c r="B6" s="75"/>
      <c r="C6" s="65" t="s">
        <v>6</v>
      </c>
      <c r="D6" s="66"/>
      <c r="E6" s="115"/>
      <c r="F6" s="66"/>
      <c r="G6" s="76"/>
      <c r="H6" s="103"/>
      <c r="I6" s="76"/>
      <c r="J6" s="103"/>
      <c r="K6" s="76"/>
      <c r="L6" s="103"/>
      <c r="M6" s="76"/>
      <c r="N6" s="103"/>
      <c r="O6" s="76"/>
    </row>
    <row r="7" spans="2:42" ht="26.25">
      <c r="B7" s="77"/>
      <c r="C7" s="111" t="s">
        <v>463</v>
      </c>
      <c r="D7" s="463"/>
      <c r="E7" s="116"/>
      <c r="F7" s="61"/>
      <c r="G7" s="117"/>
      <c r="H7" s="104"/>
      <c r="I7" s="78"/>
      <c r="J7" s="104"/>
      <c r="K7" s="78"/>
      <c r="L7" s="104"/>
      <c r="M7" s="78"/>
      <c r="N7" s="104"/>
      <c r="O7" s="78"/>
      <c r="Q7" t="str">
        <f>IF($D7=1,$E7,"")</f>
        <v/>
      </c>
      <c r="R7" s="42" t="str">
        <f>IF(Q7="","",J7)</f>
        <v/>
      </c>
      <c r="T7" t="str">
        <f>IF($E7=2,$F7,"")</f>
        <v/>
      </c>
      <c r="U7" s="42" t="str">
        <f>IF(T7="","",F7)</f>
        <v/>
      </c>
      <c r="W7" t="str">
        <f>IF($E7=3,$G7,"")</f>
        <v/>
      </c>
      <c r="X7" s="42" t="str">
        <f>IF(W7="","",F7)</f>
        <v/>
      </c>
      <c r="Z7" t="str">
        <f>IF($D7=1,$E7,"")</f>
        <v/>
      </c>
      <c r="AA7" s="42" t="str">
        <f>IF(Z7="","",S7)</f>
        <v/>
      </c>
      <c r="AC7" t="str">
        <f>IF($E7=2,$F7,"")</f>
        <v/>
      </c>
      <c r="AD7" s="42" t="str">
        <f>IF(AC7="","",O7)</f>
        <v/>
      </c>
      <c r="AF7" t="str">
        <f>IF($E7=3,$G7,"")</f>
        <v/>
      </c>
      <c r="AG7" s="42" t="str">
        <f>IF(AF7="","",O7)</f>
        <v/>
      </c>
      <c r="AI7" t="str">
        <f>IF($E7=1,$F7,"")</f>
        <v/>
      </c>
      <c r="AJ7" s="42" t="str">
        <f>IF(AI7="","",K7)</f>
        <v/>
      </c>
      <c r="AL7" t="str">
        <f>IF($E7=2,$F7,"")</f>
        <v/>
      </c>
      <c r="AM7" s="42" t="str">
        <f>IF(AL7="","",K7)</f>
        <v/>
      </c>
      <c r="AO7" t="str">
        <f>IF($E7=3,$G7,"")</f>
        <v/>
      </c>
      <c r="AP7" s="42" t="str">
        <f>IF(AO7="","",K7)</f>
        <v/>
      </c>
    </row>
    <row r="8" spans="2:42">
      <c r="B8" s="77"/>
      <c r="C8" s="112" t="s">
        <v>698</v>
      </c>
      <c r="D8" s="464"/>
      <c r="E8" s="118"/>
      <c r="F8" s="762"/>
      <c r="G8" s="763"/>
      <c r="H8" s="105"/>
      <c r="I8" s="79"/>
      <c r="J8" s="105"/>
      <c r="K8" s="79"/>
      <c r="L8" s="105"/>
      <c r="M8" s="79"/>
      <c r="N8" s="105"/>
      <c r="O8" s="79"/>
      <c r="Q8" t="str">
        <f t="shared" ref="Q8:Q30" si="0">IF($E8=1,$F8,"")</f>
        <v/>
      </c>
      <c r="R8" s="42" t="str">
        <f t="shared" ref="R8:R30" si="1">IF(Q8="","",F8)</f>
        <v/>
      </c>
      <c r="T8" t="str">
        <f t="shared" ref="T8:T30" si="2">IF($E8=2,$F8,"")</f>
        <v/>
      </c>
      <c r="U8" s="42" t="str">
        <f>IF(T8="","",F8)</f>
        <v/>
      </c>
      <c r="W8" t="str">
        <f t="shared" ref="W8:W30" si="3">IF($E8=3,$G8,"")</f>
        <v/>
      </c>
      <c r="X8" s="42" t="str">
        <f t="shared" ref="X8:X30" si="4">IF(W8="","",F8)</f>
        <v/>
      </c>
      <c r="Z8" t="str">
        <f t="shared" ref="Z8:Z30" si="5">IF($E8=1,$F8,"")</f>
        <v/>
      </c>
      <c r="AA8" s="42" t="str">
        <f t="shared" ref="AA8:AA30" si="6">IF(Z8="","",O8)</f>
        <v/>
      </c>
      <c r="AC8" t="str">
        <f t="shared" ref="AC8:AC30" si="7">IF($E8=2,$F8,"")</f>
        <v/>
      </c>
      <c r="AD8" s="42" t="str">
        <f>IF(AC8="","",O8)</f>
        <v/>
      </c>
      <c r="AF8" t="str">
        <f t="shared" ref="AF8:AF30" si="8">IF($E8=3,$G8,"")</f>
        <v/>
      </c>
      <c r="AG8" s="42" t="str">
        <f t="shared" ref="AG8:AG30" si="9">IF(AF8="","",O8)</f>
        <v/>
      </c>
      <c r="AI8" t="str">
        <f t="shared" ref="AI8:AI30" si="10">IF($E8=1,$F8,"")</f>
        <v/>
      </c>
      <c r="AJ8" s="42" t="str">
        <f t="shared" ref="AJ8:AJ30" si="11">IF(AI8="","",K8)</f>
        <v/>
      </c>
      <c r="AL8" t="str">
        <f t="shared" ref="AL8:AL30" si="12">IF($E8=2,$F8,"")</f>
        <v/>
      </c>
      <c r="AM8" s="42" t="str">
        <f t="shared" ref="AM8:AM30" si="13">IF(AL8="","",K8)</f>
        <v/>
      </c>
      <c r="AO8" t="str">
        <f t="shared" ref="AO8:AO30" si="14">IF($E8=3,$G8,"")</f>
        <v/>
      </c>
      <c r="AP8" s="42" t="str">
        <f t="shared" ref="AP8:AP30" si="15">IF(AO8="","",K8)</f>
        <v/>
      </c>
    </row>
    <row r="9" spans="2:42">
      <c r="B9" s="77"/>
      <c r="C9" s="113" t="s">
        <v>1255</v>
      </c>
      <c r="D9" s="351"/>
      <c r="E9" s="116" t="str">
        <f>'T2 - Unit Rates'!$C$52</f>
        <v>Pickup Truck (short term)</v>
      </c>
      <c r="F9" s="62">
        <f>VLOOKUP(E9,EquipRates,$F$2,FALSE)</f>
        <v>3854.4</v>
      </c>
      <c r="G9" s="117" t="s">
        <v>58</v>
      </c>
      <c r="H9" s="106"/>
      <c r="I9" s="78">
        <f>$F9*$H9</f>
        <v>0</v>
      </c>
      <c r="J9" s="106">
        <f>2*12*'Labour &amp; Equip Hrs'!$C$18</f>
        <v>24</v>
      </c>
      <c r="K9" s="78">
        <f>F9*J9</f>
        <v>92505.600000000006</v>
      </c>
      <c r="L9" s="106">
        <f>2*12*'Labour &amp; Equip Hrs'!$D$18</f>
        <v>48</v>
      </c>
      <c r="M9" s="78">
        <f>F9*L9</f>
        <v>185011.20000000001</v>
      </c>
      <c r="N9" s="106">
        <f>2*12*'Labour &amp; Equip Hrs'!$E$18</f>
        <v>72</v>
      </c>
      <c r="O9" s="78">
        <f>$F9*N9</f>
        <v>277516.79999999999</v>
      </c>
      <c r="Q9" t="str">
        <f t="shared" si="0"/>
        <v/>
      </c>
      <c r="R9" s="42" t="str">
        <f t="shared" si="1"/>
        <v/>
      </c>
      <c r="T9" t="str">
        <f t="shared" si="2"/>
        <v/>
      </c>
      <c r="U9" s="42" t="str">
        <f>IF(T9="","",F9)</f>
        <v/>
      </c>
      <c r="W9" t="str">
        <f t="shared" si="3"/>
        <v/>
      </c>
      <c r="X9" s="42" t="str">
        <f t="shared" si="4"/>
        <v/>
      </c>
      <c r="Z9" t="str">
        <f t="shared" si="5"/>
        <v/>
      </c>
      <c r="AA9" s="42" t="str">
        <f t="shared" si="6"/>
        <v/>
      </c>
      <c r="AC9" t="str">
        <f t="shared" si="7"/>
        <v/>
      </c>
      <c r="AD9" s="42" t="str">
        <f>IF(AC9="","",O9)</f>
        <v/>
      </c>
      <c r="AF9" t="str">
        <f t="shared" si="8"/>
        <v/>
      </c>
      <c r="AG9" s="42" t="str">
        <f t="shared" si="9"/>
        <v/>
      </c>
      <c r="AI9" t="str">
        <f t="shared" si="10"/>
        <v/>
      </c>
      <c r="AJ9" s="42" t="str">
        <f t="shared" si="11"/>
        <v/>
      </c>
      <c r="AL9" t="str">
        <f t="shared" si="12"/>
        <v/>
      </c>
      <c r="AM9" s="42" t="str">
        <f t="shared" si="13"/>
        <v/>
      </c>
      <c r="AO9" t="str">
        <f t="shared" si="14"/>
        <v/>
      </c>
      <c r="AP9" s="42" t="str">
        <f t="shared" si="15"/>
        <v/>
      </c>
    </row>
    <row r="10" spans="2:42">
      <c r="B10" s="77"/>
      <c r="C10" s="113" t="s">
        <v>1256</v>
      </c>
      <c r="D10" s="351"/>
      <c r="E10" s="116" t="str">
        <f>'T2 - Unit Rates'!$C$52</f>
        <v>Pickup Truck (short term)</v>
      </c>
      <c r="F10" s="62">
        <f>VLOOKUP(E10,EquipRates,$F$2,FALSE)</f>
        <v>3854.4</v>
      </c>
      <c r="G10" s="117" t="s">
        <v>58</v>
      </c>
      <c r="H10" s="106"/>
      <c r="I10" s="78">
        <f>$F10*$H10</f>
        <v>0</v>
      </c>
      <c r="J10" s="106">
        <f>1*K3*4</f>
        <v>16</v>
      </c>
      <c r="K10" s="78">
        <f>$F10*J10</f>
        <v>61670.400000000001</v>
      </c>
      <c r="L10" s="106">
        <f>1*M3*4</f>
        <v>32</v>
      </c>
      <c r="M10" s="78">
        <f>$F10*L10</f>
        <v>123340.8</v>
      </c>
      <c r="N10" s="106">
        <f>1*O3*4</f>
        <v>48</v>
      </c>
      <c r="O10" s="78">
        <f>$F10*N10</f>
        <v>185011.20000000001</v>
      </c>
      <c r="Q10" t="str">
        <f t="shared" si="0"/>
        <v/>
      </c>
      <c r="R10" s="42" t="str">
        <f t="shared" si="1"/>
        <v/>
      </c>
      <c r="T10" t="str">
        <f t="shared" si="2"/>
        <v/>
      </c>
      <c r="U10" s="42" t="str">
        <f>IF(T10="","",F10)</f>
        <v/>
      </c>
      <c r="W10" t="str">
        <f t="shared" si="3"/>
        <v/>
      </c>
      <c r="X10" s="42" t="str">
        <f t="shared" si="4"/>
        <v/>
      </c>
      <c r="Z10" t="str">
        <f t="shared" si="5"/>
        <v/>
      </c>
      <c r="AA10" s="42" t="str">
        <f t="shared" si="6"/>
        <v/>
      </c>
      <c r="AC10" t="str">
        <f t="shared" si="7"/>
        <v/>
      </c>
      <c r="AD10" s="42" t="str">
        <f>IF(AC10="","",O10)</f>
        <v/>
      </c>
      <c r="AF10" t="str">
        <f t="shared" si="8"/>
        <v/>
      </c>
      <c r="AG10" s="42" t="str">
        <f t="shared" si="9"/>
        <v/>
      </c>
      <c r="AI10" t="str">
        <f t="shared" si="10"/>
        <v/>
      </c>
      <c r="AJ10" s="42" t="str">
        <f t="shared" si="11"/>
        <v/>
      </c>
      <c r="AL10" t="str">
        <f t="shared" si="12"/>
        <v/>
      </c>
      <c r="AM10" s="42" t="str">
        <f t="shared" si="13"/>
        <v/>
      </c>
      <c r="AO10" t="str">
        <f t="shared" si="14"/>
        <v/>
      </c>
      <c r="AP10" s="42" t="str">
        <f t="shared" si="15"/>
        <v/>
      </c>
    </row>
    <row r="11" spans="2:42">
      <c r="B11" s="77"/>
      <c r="C11" s="113"/>
      <c r="D11" s="351"/>
      <c r="E11" s="116"/>
      <c r="F11" s="418"/>
      <c r="G11" s="117"/>
      <c r="H11" s="106"/>
      <c r="I11" s="78"/>
      <c r="J11" s="419"/>
      <c r="K11" s="78"/>
      <c r="L11" s="419"/>
      <c r="M11" s="78"/>
      <c r="N11" s="106"/>
      <c r="O11" s="78"/>
      <c r="Q11" t="str">
        <f t="shared" si="0"/>
        <v/>
      </c>
      <c r="R11" s="42" t="str">
        <f t="shared" si="1"/>
        <v/>
      </c>
      <c r="T11" t="str">
        <f t="shared" si="2"/>
        <v/>
      </c>
      <c r="U11" s="42" t="str">
        <f>IF(T11="","",F11)</f>
        <v/>
      </c>
      <c r="W11" t="str">
        <f t="shared" si="3"/>
        <v/>
      </c>
      <c r="X11" s="42" t="str">
        <f t="shared" si="4"/>
        <v/>
      </c>
      <c r="Z11" t="str">
        <f t="shared" si="5"/>
        <v/>
      </c>
      <c r="AA11" s="42" t="str">
        <f t="shared" si="6"/>
        <v/>
      </c>
      <c r="AC11" t="str">
        <f t="shared" si="7"/>
        <v/>
      </c>
      <c r="AD11" s="42" t="str">
        <f>IF(AC11="","",O11)</f>
        <v/>
      </c>
      <c r="AF11" t="str">
        <f t="shared" si="8"/>
        <v/>
      </c>
      <c r="AG11" s="42" t="str">
        <f t="shared" si="9"/>
        <v/>
      </c>
      <c r="AI11" t="str">
        <f t="shared" si="10"/>
        <v/>
      </c>
      <c r="AJ11" s="42" t="str">
        <f t="shared" si="11"/>
        <v/>
      </c>
      <c r="AL11" t="str">
        <f t="shared" si="12"/>
        <v/>
      </c>
      <c r="AM11" s="42" t="str">
        <f t="shared" si="13"/>
        <v/>
      </c>
      <c r="AO11" t="str">
        <f t="shared" si="14"/>
        <v/>
      </c>
      <c r="AP11" s="42" t="str">
        <f t="shared" si="15"/>
        <v/>
      </c>
    </row>
    <row r="12" spans="2:42">
      <c r="B12" s="77"/>
      <c r="C12" s="112" t="s">
        <v>699</v>
      </c>
      <c r="D12" s="464"/>
      <c r="E12" s="118"/>
      <c r="F12" s="68"/>
      <c r="G12" s="119"/>
      <c r="H12" s="105"/>
      <c r="I12" s="79"/>
      <c r="J12" s="105"/>
      <c r="K12" s="79"/>
      <c r="L12" s="105"/>
      <c r="M12" s="79"/>
      <c r="N12" s="105"/>
      <c r="O12" s="79"/>
      <c r="Q12" t="str">
        <f t="shared" si="0"/>
        <v/>
      </c>
      <c r="R12" s="42" t="str">
        <f t="shared" si="1"/>
        <v/>
      </c>
      <c r="T12" t="str">
        <f t="shared" si="2"/>
        <v/>
      </c>
      <c r="U12" s="42" t="str">
        <f t="shared" ref="U12:U30" si="16">IF(T12="","",F12)</f>
        <v/>
      </c>
      <c r="W12" t="str">
        <f t="shared" si="3"/>
        <v/>
      </c>
      <c r="X12" s="42" t="str">
        <f t="shared" si="4"/>
        <v/>
      </c>
      <c r="Z12" t="str">
        <f t="shared" si="5"/>
        <v/>
      </c>
      <c r="AA12" s="42" t="str">
        <f t="shared" si="6"/>
        <v/>
      </c>
      <c r="AC12" t="str">
        <f t="shared" si="7"/>
        <v/>
      </c>
      <c r="AD12" s="42" t="str">
        <f t="shared" ref="AD12:AD30" si="17">IF(AC12="","",O12)</f>
        <v/>
      </c>
      <c r="AF12" t="str">
        <f t="shared" si="8"/>
        <v/>
      </c>
      <c r="AG12" s="42" t="str">
        <f t="shared" si="9"/>
        <v/>
      </c>
      <c r="AI12" t="str">
        <f t="shared" si="10"/>
        <v/>
      </c>
      <c r="AJ12" s="42" t="str">
        <f t="shared" si="11"/>
        <v/>
      </c>
      <c r="AL12" t="str">
        <f t="shared" si="12"/>
        <v/>
      </c>
      <c r="AM12" s="42" t="str">
        <f t="shared" si="13"/>
        <v/>
      </c>
      <c r="AO12" t="str">
        <f t="shared" si="14"/>
        <v/>
      </c>
      <c r="AP12" s="42" t="str">
        <f t="shared" si="15"/>
        <v/>
      </c>
    </row>
    <row r="13" spans="2:42">
      <c r="B13" s="77"/>
      <c r="C13" s="113" t="s">
        <v>59</v>
      </c>
      <c r="D13" s="351"/>
      <c r="E13" s="116" t="str">
        <f>'T2 - Unit Rates'!C103</f>
        <v>Sundry equipment maintenance</v>
      </c>
      <c r="F13" s="62">
        <f>VLOOKUP(E13,MiscRates,3,FALSE)</f>
        <v>5000</v>
      </c>
      <c r="G13" s="117" t="s">
        <v>61</v>
      </c>
      <c r="H13" s="106"/>
      <c r="I13" s="78">
        <f>$F13*$H13</f>
        <v>0</v>
      </c>
      <c r="J13" s="106">
        <f>SUM(K2:K3)</f>
        <v>5</v>
      </c>
      <c r="K13" s="78">
        <f t="shared" ref="K13:O16" si="18">$F13*J13</f>
        <v>25000</v>
      </c>
      <c r="L13" s="106">
        <f>SUM(M2:M3)</f>
        <v>10</v>
      </c>
      <c r="M13" s="78">
        <f t="shared" ref="M13:M16" si="19">$F13*L13</f>
        <v>50000</v>
      </c>
      <c r="N13" s="106">
        <f>SUM(O2:O3)</f>
        <v>15</v>
      </c>
      <c r="O13" s="78">
        <f t="shared" si="18"/>
        <v>75000</v>
      </c>
      <c r="Q13" t="str">
        <f t="shared" si="0"/>
        <v/>
      </c>
      <c r="R13" s="42" t="str">
        <f t="shared" si="1"/>
        <v/>
      </c>
      <c r="T13" t="str">
        <f t="shared" si="2"/>
        <v/>
      </c>
      <c r="U13" s="42" t="str">
        <f t="shared" si="16"/>
        <v/>
      </c>
      <c r="W13" t="str">
        <f t="shared" si="3"/>
        <v/>
      </c>
      <c r="X13" s="42" t="str">
        <f t="shared" si="4"/>
        <v/>
      </c>
      <c r="Z13" t="str">
        <f t="shared" si="5"/>
        <v/>
      </c>
      <c r="AA13" s="42" t="str">
        <f t="shared" si="6"/>
        <v/>
      </c>
      <c r="AC13" t="str">
        <f t="shared" si="7"/>
        <v/>
      </c>
      <c r="AD13" s="42" t="str">
        <f t="shared" si="17"/>
        <v/>
      </c>
      <c r="AF13" t="str">
        <f t="shared" si="8"/>
        <v/>
      </c>
      <c r="AG13" s="42" t="str">
        <f t="shared" si="9"/>
        <v/>
      </c>
      <c r="AI13" t="str">
        <f t="shared" si="10"/>
        <v/>
      </c>
      <c r="AJ13" s="42" t="str">
        <f t="shared" si="11"/>
        <v/>
      </c>
      <c r="AL13" t="str">
        <f t="shared" si="12"/>
        <v/>
      </c>
      <c r="AM13" s="42" t="str">
        <f t="shared" si="13"/>
        <v/>
      </c>
      <c r="AO13" t="str">
        <f t="shared" si="14"/>
        <v/>
      </c>
      <c r="AP13" s="42" t="str">
        <f t="shared" si="15"/>
        <v/>
      </c>
    </row>
    <row r="14" spans="2:42">
      <c r="B14" s="77"/>
      <c r="C14" s="113" t="s">
        <v>1257</v>
      </c>
      <c r="D14" s="351"/>
      <c r="E14" s="116" t="str">
        <f>'T2 - Unit Rates'!C100</f>
        <v>Power and Heat</v>
      </c>
      <c r="F14" s="62">
        <f>VLOOKUP(E14,MiscRates,3,FALSE)</f>
        <v>5500</v>
      </c>
      <c r="G14" s="117" t="s">
        <v>58</v>
      </c>
      <c r="H14" s="106"/>
      <c r="I14" s="78">
        <f>$F14*$H14</f>
        <v>0</v>
      </c>
      <c r="J14" s="106">
        <f>5*SUM(K2:K3)</f>
        <v>25</v>
      </c>
      <c r="K14" s="78">
        <f t="shared" si="18"/>
        <v>137500</v>
      </c>
      <c r="L14" s="106">
        <f>5*SUM(M2:M3)</f>
        <v>50</v>
      </c>
      <c r="M14" s="78">
        <f t="shared" si="19"/>
        <v>275000</v>
      </c>
      <c r="N14" s="106">
        <f>5*SUM(O2:O3)</f>
        <v>75</v>
      </c>
      <c r="O14" s="78">
        <f t="shared" si="18"/>
        <v>412500</v>
      </c>
      <c r="Q14" t="str">
        <f t="shared" si="0"/>
        <v/>
      </c>
      <c r="R14" s="42" t="str">
        <f t="shared" si="1"/>
        <v/>
      </c>
      <c r="T14" t="str">
        <f t="shared" si="2"/>
        <v/>
      </c>
      <c r="U14" s="42" t="str">
        <f t="shared" si="16"/>
        <v/>
      </c>
      <c r="W14" t="str">
        <f t="shared" si="3"/>
        <v/>
      </c>
      <c r="X14" s="42" t="str">
        <f t="shared" si="4"/>
        <v/>
      </c>
      <c r="Z14" t="str">
        <f t="shared" si="5"/>
        <v/>
      </c>
      <c r="AA14" s="42" t="str">
        <f t="shared" si="6"/>
        <v/>
      </c>
      <c r="AC14" t="str">
        <f t="shared" si="7"/>
        <v/>
      </c>
      <c r="AD14" s="42" t="str">
        <f t="shared" si="17"/>
        <v/>
      </c>
      <c r="AF14" t="str">
        <f t="shared" si="8"/>
        <v/>
      </c>
      <c r="AG14" s="42" t="str">
        <f t="shared" si="9"/>
        <v/>
      </c>
      <c r="AI14" t="str">
        <f t="shared" si="10"/>
        <v/>
      </c>
      <c r="AJ14" s="42" t="str">
        <f t="shared" si="11"/>
        <v/>
      </c>
      <c r="AL14" t="str">
        <f t="shared" si="12"/>
        <v/>
      </c>
      <c r="AM14" s="42" t="str">
        <f t="shared" si="13"/>
        <v/>
      </c>
      <c r="AO14" t="str">
        <f t="shared" si="14"/>
        <v/>
      </c>
      <c r="AP14" s="42" t="str">
        <f t="shared" si="15"/>
        <v/>
      </c>
    </row>
    <row r="15" spans="2:42">
      <c r="B15" s="77"/>
      <c r="C15" s="113" t="s">
        <v>705</v>
      </c>
      <c r="D15" s="351"/>
      <c r="E15" s="116" t="str">
        <f>'T2 - Unit Rates'!C102</f>
        <v>General Admin Expenses</v>
      </c>
      <c r="F15" s="62">
        <f>VLOOKUP(E15,MiscRates,3,FALSE)</f>
        <v>2000</v>
      </c>
      <c r="G15" s="117" t="s">
        <v>58</v>
      </c>
      <c r="H15" s="106"/>
      <c r="I15" s="78">
        <f>$F15*$H15</f>
        <v>0</v>
      </c>
      <c r="J15" s="106">
        <f>5*SUM(K2:K3)</f>
        <v>25</v>
      </c>
      <c r="K15" s="78">
        <f t="shared" si="18"/>
        <v>50000</v>
      </c>
      <c r="L15" s="106">
        <f>5*SUM(M2:M3)</f>
        <v>50</v>
      </c>
      <c r="M15" s="78">
        <f t="shared" si="19"/>
        <v>100000</v>
      </c>
      <c r="N15" s="106">
        <f>5*SUM(O2:O3)</f>
        <v>75</v>
      </c>
      <c r="O15" s="78">
        <f t="shared" si="18"/>
        <v>150000</v>
      </c>
      <c r="Q15" t="str">
        <f t="shared" si="0"/>
        <v/>
      </c>
      <c r="R15" s="42" t="str">
        <f t="shared" si="1"/>
        <v/>
      </c>
      <c r="T15" t="str">
        <f t="shared" si="2"/>
        <v/>
      </c>
      <c r="U15" s="42" t="str">
        <f t="shared" si="16"/>
        <v/>
      </c>
      <c r="W15" t="str">
        <f t="shared" si="3"/>
        <v/>
      </c>
      <c r="X15" s="42" t="str">
        <f t="shared" si="4"/>
        <v/>
      </c>
      <c r="Y15" s="93"/>
      <c r="Z15" t="str">
        <f t="shared" si="5"/>
        <v/>
      </c>
      <c r="AA15" s="42" t="str">
        <f t="shared" si="6"/>
        <v/>
      </c>
      <c r="AC15" t="str">
        <f t="shared" si="7"/>
        <v/>
      </c>
      <c r="AD15" s="42" t="str">
        <f t="shared" si="17"/>
        <v/>
      </c>
      <c r="AF15" t="str">
        <f t="shared" si="8"/>
        <v/>
      </c>
      <c r="AG15" s="42" t="str">
        <f t="shared" si="9"/>
        <v/>
      </c>
      <c r="AH15" s="93"/>
      <c r="AI15" t="str">
        <f t="shared" si="10"/>
        <v/>
      </c>
      <c r="AJ15" s="42" t="str">
        <f t="shared" si="11"/>
        <v/>
      </c>
      <c r="AL15" t="str">
        <f t="shared" si="12"/>
        <v/>
      </c>
      <c r="AM15" s="42" t="str">
        <f t="shared" si="13"/>
        <v/>
      </c>
      <c r="AO15" t="str">
        <f t="shared" si="14"/>
        <v/>
      </c>
      <c r="AP15" s="42" t="str">
        <f t="shared" si="15"/>
        <v/>
      </c>
    </row>
    <row r="16" spans="2:42">
      <c r="B16" s="80"/>
      <c r="C16" s="113" t="s">
        <v>1258</v>
      </c>
      <c r="D16" s="351"/>
      <c r="E16" s="116" t="str">
        <f>'T2 - Unit Rates'!$C$99</f>
        <v>Camp Cost</v>
      </c>
      <c r="F16" s="62">
        <f>VLOOKUP(E16,MiscRates,3,FALSE)</f>
        <v>108</v>
      </c>
      <c r="G16" s="117" t="s">
        <v>62</v>
      </c>
      <c r="H16" s="106"/>
      <c r="I16" s="78">
        <f>$F16*$H16</f>
        <v>0</v>
      </c>
      <c r="J16" s="106">
        <f>10*365*K2</f>
        <v>3650</v>
      </c>
      <c r="K16" s="78">
        <f t="shared" si="18"/>
        <v>394200</v>
      </c>
      <c r="L16" s="106">
        <f>10*365*M2</f>
        <v>7300</v>
      </c>
      <c r="M16" s="78">
        <f t="shared" si="19"/>
        <v>788400</v>
      </c>
      <c r="N16" s="106">
        <f>10*365*O2</f>
        <v>10950</v>
      </c>
      <c r="O16" s="78">
        <f t="shared" si="18"/>
        <v>1182600</v>
      </c>
      <c r="Q16" t="str">
        <f t="shared" si="0"/>
        <v/>
      </c>
      <c r="R16" s="42" t="str">
        <f t="shared" si="1"/>
        <v/>
      </c>
      <c r="T16" t="str">
        <f t="shared" si="2"/>
        <v/>
      </c>
      <c r="U16" s="42" t="str">
        <f t="shared" si="16"/>
        <v/>
      </c>
      <c r="W16" t="str">
        <f t="shared" si="3"/>
        <v/>
      </c>
      <c r="X16" s="42" t="str">
        <f t="shared" si="4"/>
        <v/>
      </c>
      <c r="Z16" t="str">
        <f t="shared" si="5"/>
        <v/>
      </c>
      <c r="AA16" s="42" t="str">
        <f t="shared" si="6"/>
        <v/>
      </c>
      <c r="AC16" t="str">
        <f t="shared" si="7"/>
        <v/>
      </c>
      <c r="AD16" s="42" t="str">
        <f t="shared" si="17"/>
        <v/>
      </c>
      <c r="AF16" t="str">
        <f t="shared" si="8"/>
        <v/>
      </c>
      <c r="AG16" s="42" t="str">
        <f t="shared" si="9"/>
        <v/>
      </c>
      <c r="AI16" t="str">
        <f t="shared" si="10"/>
        <v/>
      </c>
      <c r="AJ16" s="42" t="str">
        <f t="shared" si="11"/>
        <v/>
      </c>
      <c r="AL16" t="str">
        <f t="shared" si="12"/>
        <v/>
      </c>
      <c r="AM16" s="42" t="str">
        <f t="shared" si="13"/>
        <v/>
      </c>
      <c r="AO16" t="str">
        <f t="shared" si="14"/>
        <v/>
      </c>
      <c r="AP16" s="42" t="str">
        <f t="shared" si="15"/>
        <v/>
      </c>
    </row>
    <row r="17" spans="2:42">
      <c r="B17" s="80"/>
      <c r="C17" s="113" t="s">
        <v>1259</v>
      </c>
      <c r="D17" s="351"/>
      <c r="E17" s="116" t="str">
        <f>'T2 - Unit Rates'!$C$99</f>
        <v>Camp Cost</v>
      </c>
      <c r="F17" s="62">
        <f>VLOOKUP(E17,MiscRates,3,FALSE)</f>
        <v>108</v>
      </c>
      <c r="G17" s="117" t="s">
        <v>62</v>
      </c>
      <c r="H17" s="106"/>
      <c r="I17" s="78">
        <f>$F17*$H17</f>
        <v>0</v>
      </c>
      <c r="J17" s="106">
        <f>5*365/4*K3</f>
        <v>1825</v>
      </c>
      <c r="K17" s="78">
        <f t="shared" ref="K17" si="20">$F17*J17</f>
        <v>197100</v>
      </c>
      <c r="L17" s="106">
        <f>5*365/4*M3</f>
        <v>3650</v>
      </c>
      <c r="M17" s="78">
        <f t="shared" ref="M17" si="21">$F17*L17</f>
        <v>394200</v>
      </c>
      <c r="N17" s="106">
        <f>5*365/4*O3</f>
        <v>5475</v>
      </c>
      <c r="O17" s="78">
        <f t="shared" ref="O17" si="22">$F17*N17</f>
        <v>591300</v>
      </c>
      <c r="Q17" t="str">
        <f t="shared" si="0"/>
        <v/>
      </c>
      <c r="R17" s="42" t="str">
        <f t="shared" si="1"/>
        <v/>
      </c>
      <c r="T17" t="str">
        <f t="shared" si="2"/>
        <v/>
      </c>
      <c r="U17" s="42" t="str">
        <f t="shared" si="16"/>
        <v/>
      </c>
      <c r="W17" t="str">
        <f t="shared" si="3"/>
        <v/>
      </c>
      <c r="X17" s="42" t="str">
        <f t="shared" si="4"/>
        <v/>
      </c>
      <c r="Z17" t="str">
        <f t="shared" si="5"/>
        <v/>
      </c>
      <c r="AA17" s="42" t="str">
        <f t="shared" si="6"/>
        <v/>
      </c>
      <c r="AC17" t="str">
        <f t="shared" si="7"/>
        <v/>
      </c>
      <c r="AD17" s="42" t="str">
        <f t="shared" si="17"/>
        <v/>
      </c>
      <c r="AF17" t="str">
        <f t="shared" si="8"/>
        <v/>
      </c>
      <c r="AG17" s="42" t="str">
        <f t="shared" si="9"/>
        <v/>
      </c>
      <c r="AI17" t="str">
        <f t="shared" si="10"/>
        <v/>
      </c>
      <c r="AJ17" s="42" t="str">
        <f t="shared" si="11"/>
        <v/>
      </c>
      <c r="AL17" t="str">
        <f t="shared" si="12"/>
        <v/>
      </c>
      <c r="AM17" s="42" t="str">
        <f t="shared" si="13"/>
        <v/>
      </c>
      <c r="AO17" t="str">
        <f t="shared" si="14"/>
        <v/>
      </c>
      <c r="AP17" s="42" t="str">
        <f t="shared" si="15"/>
        <v/>
      </c>
    </row>
    <row r="18" spans="2:42">
      <c r="B18" s="80"/>
      <c r="C18" s="113"/>
      <c r="D18" s="351"/>
      <c r="E18" s="81"/>
      <c r="F18" s="192"/>
      <c r="G18" s="120"/>
      <c r="H18" s="106"/>
      <c r="I18" s="78"/>
      <c r="J18" s="106"/>
      <c r="K18" s="78"/>
      <c r="L18" s="106"/>
      <c r="M18" s="78"/>
      <c r="N18" s="106"/>
      <c r="O18" s="78"/>
      <c r="Q18" t="str">
        <f t="shared" si="0"/>
        <v/>
      </c>
      <c r="R18" s="42" t="str">
        <f t="shared" si="1"/>
        <v/>
      </c>
      <c r="T18" t="str">
        <f t="shared" si="2"/>
        <v/>
      </c>
      <c r="U18" s="42" t="str">
        <f t="shared" si="16"/>
        <v/>
      </c>
      <c r="W18" t="str">
        <f t="shared" si="3"/>
        <v/>
      </c>
      <c r="X18" s="42" t="str">
        <f t="shared" si="4"/>
        <v/>
      </c>
      <c r="Z18" t="str">
        <f t="shared" si="5"/>
        <v/>
      </c>
      <c r="AA18" s="42" t="str">
        <f t="shared" si="6"/>
        <v/>
      </c>
      <c r="AC18" t="str">
        <f t="shared" si="7"/>
        <v/>
      </c>
      <c r="AD18" s="42" t="str">
        <f t="shared" si="17"/>
        <v/>
      </c>
      <c r="AF18" t="str">
        <f t="shared" si="8"/>
        <v/>
      </c>
      <c r="AG18" s="42" t="str">
        <f t="shared" si="9"/>
        <v/>
      </c>
      <c r="AI18" t="str">
        <f t="shared" si="10"/>
        <v/>
      </c>
      <c r="AJ18" s="42" t="str">
        <f t="shared" si="11"/>
        <v/>
      </c>
      <c r="AL18" t="str">
        <f t="shared" si="12"/>
        <v/>
      </c>
      <c r="AM18" s="42" t="str">
        <f t="shared" si="13"/>
        <v/>
      </c>
      <c r="AO18" t="str">
        <f t="shared" si="14"/>
        <v/>
      </c>
      <c r="AP18" s="42" t="str">
        <f t="shared" si="15"/>
        <v/>
      </c>
    </row>
    <row r="19" spans="2:42">
      <c r="B19" s="81"/>
      <c r="C19" s="124" t="s">
        <v>8</v>
      </c>
      <c r="D19" s="465"/>
      <c r="E19" s="81"/>
      <c r="F19" s="60"/>
      <c r="G19" s="120"/>
      <c r="H19" s="107"/>
      <c r="I19" s="82">
        <f>SUM(I9:I16)</f>
        <v>0</v>
      </c>
      <c r="J19" s="106"/>
      <c r="K19" s="82">
        <f>SUM(K9:K16)</f>
        <v>760876</v>
      </c>
      <c r="L19" s="106"/>
      <c r="M19" s="82">
        <f>SUM(M9:M16)</f>
        <v>1521752</v>
      </c>
      <c r="N19" s="106"/>
      <c r="O19" s="82">
        <f>SUM(O9:O16)</f>
        <v>2282628</v>
      </c>
      <c r="Q19" t="str">
        <f t="shared" si="0"/>
        <v/>
      </c>
      <c r="R19" s="42" t="str">
        <f t="shared" si="1"/>
        <v/>
      </c>
      <c r="T19" t="str">
        <f t="shared" si="2"/>
        <v/>
      </c>
      <c r="U19" s="42" t="str">
        <f t="shared" si="16"/>
        <v/>
      </c>
      <c r="W19" t="str">
        <f t="shared" si="3"/>
        <v/>
      </c>
      <c r="X19" s="42" t="str">
        <f t="shared" si="4"/>
        <v/>
      </c>
      <c r="Z19" t="str">
        <f t="shared" si="5"/>
        <v/>
      </c>
      <c r="AA19" s="42" t="str">
        <f t="shared" si="6"/>
        <v/>
      </c>
      <c r="AC19" t="str">
        <f t="shared" si="7"/>
        <v/>
      </c>
      <c r="AD19" s="42" t="str">
        <f t="shared" si="17"/>
        <v/>
      </c>
      <c r="AF19" t="str">
        <f t="shared" si="8"/>
        <v/>
      </c>
      <c r="AG19" s="42" t="str">
        <f t="shared" si="9"/>
        <v/>
      </c>
      <c r="AI19" t="str">
        <f t="shared" si="10"/>
        <v/>
      </c>
      <c r="AJ19" s="42" t="str">
        <f t="shared" si="11"/>
        <v/>
      </c>
      <c r="AL19" t="str">
        <f t="shared" si="12"/>
        <v/>
      </c>
      <c r="AM19" s="42" t="str">
        <f t="shared" si="13"/>
        <v/>
      </c>
      <c r="AO19" t="str">
        <f t="shared" si="14"/>
        <v/>
      </c>
      <c r="AP19" s="42" t="str">
        <f t="shared" si="15"/>
        <v/>
      </c>
    </row>
    <row r="20" spans="2:42">
      <c r="B20" s="75"/>
      <c r="C20" s="65" t="s">
        <v>7</v>
      </c>
      <c r="D20" s="66"/>
      <c r="E20" s="115"/>
      <c r="F20" s="66"/>
      <c r="G20" s="76"/>
      <c r="H20" s="103"/>
      <c r="I20" s="76"/>
      <c r="J20" s="103"/>
      <c r="K20" s="76"/>
      <c r="L20" s="103"/>
      <c r="M20" s="76"/>
      <c r="N20" s="105"/>
      <c r="O20" s="76"/>
      <c r="Q20" t="str">
        <f t="shared" si="0"/>
        <v/>
      </c>
      <c r="R20" s="42" t="str">
        <f t="shared" si="1"/>
        <v/>
      </c>
      <c r="T20" t="str">
        <f t="shared" si="2"/>
        <v/>
      </c>
      <c r="U20" s="42" t="str">
        <f t="shared" si="16"/>
        <v/>
      </c>
      <c r="W20" t="str">
        <f t="shared" si="3"/>
        <v/>
      </c>
      <c r="X20" s="42" t="str">
        <f t="shared" si="4"/>
        <v/>
      </c>
      <c r="Z20" t="str">
        <f t="shared" si="5"/>
        <v/>
      </c>
      <c r="AA20" s="42" t="str">
        <f t="shared" si="6"/>
        <v/>
      </c>
      <c r="AC20" t="str">
        <f t="shared" si="7"/>
        <v/>
      </c>
      <c r="AD20" s="42" t="str">
        <f t="shared" si="17"/>
        <v/>
      </c>
      <c r="AF20" t="str">
        <f t="shared" si="8"/>
        <v/>
      </c>
      <c r="AG20" s="42" t="str">
        <f t="shared" si="9"/>
        <v/>
      </c>
      <c r="AI20" t="str">
        <f t="shared" si="10"/>
        <v/>
      </c>
      <c r="AJ20" s="42" t="str">
        <f t="shared" si="11"/>
        <v/>
      </c>
      <c r="AL20" t="str">
        <f t="shared" si="12"/>
        <v/>
      </c>
      <c r="AM20" s="42" t="str">
        <f t="shared" si="13"/>
        <v/>
      </c>
      <c r="AO20" t="str">
        <f t="shared" si="14"/>
        <v/>
      </c>
      <c r="AP20" s="42" t="str">
        <f t="shared" si="15"/>
        <v/>
      </c>
    </row>
    <row r="21" spans="2:42">
      <c r="B21" s="77"/>
      <c r="C21" s="113" t="s">
        <v>1260</v>
      </c>
      <c r="D21" s="351"/>
      <c r="E21" s="116" t="str">
        <f>'T2 - Unit Rates'!C101</f>
        <v>Employee Transport Costs</v>
      </c>
      <c r="F21" s="62">
        <f>VLOOKUP(E21,MiscRates,3,FALSE)</f>
        <v>5000</v>
      </c>
      <c r="G21" s="117" t="s">
        <v>58</v>
      </c>
      <c r="H21" s="106"/>
      <c r="I21" s="78">
        <f>$F21*$H21</f>
        <v>0</v>
      </c>
      <c r="J21" s="106">
        <f>12*K2</f>
        <v>12</v>
      </c>
      <c r="K21" s="78">
        <f t="shared" ref="K21:O22" si="23">$F21*J21</f>
        <v>60000</v>
      </c>
      <c r="L21" s="106">
        <f>12*M2</f>
        <v>24</v>
      </c>
      <c r="M21" s="78">
        <f t="shared" ref="M21:M22" si="24">$F21*L21</f>
        <v>120000</v>
      </c>
      <c r="N21" s="106">
        <f>12*O2</f>
        <v>36</v>
      </c>
      <c r="O21" s="78">
        <f t="shared" si="23"/>
        <v>180000</v>
      </c>
      <c r="Q21" t="str">
        <f t="shared" si="0"/>
        <v/>
      </c>
      <c r="R21" s="42" t="str">
        <f t="shared" si="1"/>
        <v/>
      </c>
      <c r="T21" t="str">
        <f t="shared" si="2"/>
        <v/>
      </c>
      <c r="U21" s="42" t="str">
        <f t="shared" si="16"/>
        <v/>
      </c>
      <c r="W21" t="str">
        <f t="shared" si="3"/>
        <v/>
      </c>
      <c r="X21" s="42" t="str">
        <f t="shared" si="4"/>
        <v/>
      </c>
      <c r="Z21" t="str">
        <f t="shared" si="5"/>
        <v/>
      </c>
      <c r="AA21" s="42" t="str">
        <f t="shared" si="6"/>
        <v/>
      </c>
      <c r="AC21" t="str">
        <f t="shared" si="7"/>
        <v/>
      </c>
      <c r="AD21" s="42" t="str">
        <f t="shared" si="17"/>
        <v/>
      </c>
      <c r="AF21" t="str">
        <f t="shared" si="8"/>
        <v/>
      </c>
      <c r="AG21" s="42" t="str">
        <f t="shared" si="9"/>
        <v/>
      </c>
      <c r="AI21" t="str">
        <f t="shared" si="10"/>
        <v/>
      </c>
      <c r="AJ21" s="42" t="str">
        <f t="shared" si="11"/>
        <v/>
      </c>
      <c r="AL21" t="str">
        <f t="shared" si="12"/>
        <v/>
      </c>
      <c r="AM21" s="42" t="str">
        <f t="shared" si="13"/>
        <v/>
      </c>
      <c r="AO21" t="str">
        <f t="shared" si="14"/>
        <v/>
      </c>
      <c r="AP21" s="42" t="str">
        <f t="shared" si="15"/>
        <v/>
      </c>
    </row>
    <row r="22" spans="2:42">
      <c r="B22" s="77"/>
      <c r="C22" s="113" t="s">
        <v>1261</v>
      </c>
      <c r="D22" s="351"/>
      <c r="E22" s="116" t="str">
        <f>'T2 - Unit Rates'!C101</f>
        <v>Employee Transport Costs</v>
      </c>
      <c r="F22" s="62">
        <f>VLOOKUP(E22,MiscRates,3,FALSE)</f>
        <v>5000</v>
      </c>
      <c r="G22" s="117" t="s">
        <v>58</v>
      </c>
      <c r="H22" s="106"/>
      <c r="I22" s="78">
        <f>$F22*$H22</f>
        <v>0</v>
      </c>
      <c r="J22" s="106">
        <f>4*K3</f>
        <v>16</v>
      </c>
      <c r="K22" s="78">
        <f t="shared" si="23"/>
        <v>80000</v>
      </c>
      <c r="L22" s="106">
        <f>4*M3</f>
        <v>32</v>
      </c>
      <c r="M22" s="78">
        <f t="shared" si="24"/>
        <v>160000</v>
      </c>
      <c r="N22" s="106">
        <f>4*O3</f>
        <v>48</v>
      </c>
      <c r="O22" s="78">
        <f t="shared" si="23"/>
        <v>240000</v>
      </c>
      <c r="Q22" t="str">
        <f t="shared" si="0"/>
        <v/>
      </c>
      <c r="R22" s="42" t="str">
        <f t="shared" si="1"/>
        <v/>
      </c>
      <c r="T22" t="str">
        <f t="shared" si="2"/>
        <v/>
      </c>
      <c r="U22" s="42" t="str">
        <f t="shared" si="16"/>
        <v/>
      </c>
      <c r="W22" t="str">
        <f t="shared" si="3"/>
        <v/>
      </c>
      <c r="X22" s="42" t="str">
        <f t="shared" si="4"/>
        <v/>
      </c>
      <c r="Z22" t="str">
        <f t="shared" si="5"/>
        <v/>
      </c>
      <c r="AA22" s="42" t="str">
        <f t="shared" si="6"/>
        <v/>
      </c>
      <c r="AC22" t="str">
        <f t="shared" si="7"/>
        <v/>
      </c>
      <c r="AD22" s="42" t="str">
        <f t="shared" si="17"/>
        <v/>
      </c>
      <c r="AF22" t="str">
        <f t="shared" si="8"/>
        <v/>
      </c>
      <c r="AG22" s="42" t="str">
        <f t="shared" si="9"/>
        <v/>
      </c>
      <c r="AI22" t="str">
        <f t="shared" si="10"/>
        <v/>
      </c>
      <c r="AJ22" s="42" t="str">
        <f t="shared" si="11"/>
        <v/>
      </c>
      <c r="AL22" t="str">
        <f t="shared" si="12"/>
        <v/>
      </c>
      <c r="AM22" s="42" t="str">
        <f t="shared" si="13"/>
        <v/>
      </c>
      <c r="AO22" t="str">
        <f t="shared" si="14"/>
        <v/>
      </c>
      <c r="AP22" s="42" t="str">
        <f t="shared" si="15"/>
        <v/>
      </c>
    </row>
    <row r="23" spans="2:42">
      <c r="B23" s="83"/>
      <c r="C23" s="113" t="s">
        <v>119</v>
      </c>
      <c r="D23" s="351"/>
      <c r="E23" s="116" t="str">
        <f>'T2 - Unit Rates'!C108</f>
        <v>Annual Road Maintenance</v>
      </c>
      <c r="F23" s="62">
        <f>VLOOKUP(E23,MiscRates,3,FALSE)</f>
        <v>10560</v>
      </c>
      <c r="G23" s="117" t="s">
        <v>61</v>
      </c>
      <c r="H23" s="106"/>
      <c r="I23" s="78">
        <f>$F23*$H23</f>
        <v>0</v>
      </c>
      <c r="J23" s="106">
        <f>SUM(K2:K3)</f>
        <v>5</v>
      </c>
      <c r="K23" s="78">
        <f t="shared" ref="K23" si="25">$F23*J23</f>
        <v>52800</v>
      </c>
      <c r="L23" s="106">
        <f>SUM(M2:M3)</f>
        <v>10</v>
      </c>
      <c r="M23" s="78">
        <f t="shared" ref="M23" si="26">$F23*L23</f>
        <v>105600</v>
      </c>
      <c r="N23" s="106">
        <f>SUM(O2:O3)</f>
        <v>15</v>
      </c>
      <c r="O23" s="78">
        <f t="shared" ref="O23" si="27">$F23*N23</f>
        <v>158400</v>
      </c>
      <c r="Q23" t="str">
        <f t="shared" si="0"/>
        <v/>
      </c>
      <c r="R23" s="42" t="str">
        <f t="shared" si="1"/>
        <v/>
      </c>
      <c r="T23" t="str">
        <f t="shared" si="2"/>
        <v/>
      </c>
      <c r="U23" s="42" t="str">
        <f t="shared" si="16"/>
        <v/>
      </c>
      <c r="W23" t="str">
        <f t="shared" si="3"/>
        <v/>
      </c>
      <c r="X23" s="42" t="str">
        <f t="shared" si="4"/>
        <v/>
      </c>
      <c r="Z23" t="str">
        <f t="shared" si="5"/>
        <v/>
      </c>
      <c r="AA23" s="42" t="str">
        <f t="shared" si="6"/>
        <v/>
      </c>
      <c r="AC23" t="str">
        <f t="shared" si="7"/>
        <v/>
      </c>
      <c r="AD23" s="42" t="str">
        <f t="shared" si="17"/>
        <v/>
      </c>
      <c r="AF23" t="str">
        <f t="shared" si="8"/>
        <v/>
      </c>
      <c r="AG23" s="42" t="str">
        <f t="shared" si="9"/>
        <v/>
      </c>
      <c r="AI23" t="str">
        <f t="shared" si="10"/>
        <v/>
      </c>
      <c r="AJ23" s="42" t="str">
        <f t="shared" si="11"/>
        <v/>
      </c>
      <c r="AL23" t="str">
        <f t="shared" si="12"/>
        <v/>
      </c>
      <c r="AM23" s="42" t="str">
        <f t="shared" si="13"/>
        <v/>
      </c>
      <c r="AO23" t="str">
        <f t="shared" si="14"/>
        <v/>
      </c>
      <c r="AP23" s="42" t="str">
        <f t="shared" si="15"/>
        <v/>
      </c>
    </row>
    <row r="24" spans="2:42">
      <c r="B24" s="81"/>
      <c r="C24" s="124" t="s">
        <v>8</v>
      </c>
      <c r="D24" s="465"/>
      <c r="E24" s="116"/>
      <c r="F24" s="63"/>
      <c r="G24" s="117"/>
      <c r="H24" s="107"/>
      <c r="I24" s="82">
        <f>SUM(I21:I22)</f>
        <v>0</v>
      </c>
      <c r="J24" s="106"/>
      <c r="K24" s="82">
        <f>SUM(K21:K23)</f>
        <v>192800</v>
      </c>
      <c r="L24" s="106"/>
      <c r="M24" s="82">
        <f>SUM(M21:M23)</f>
        <v>385600</v>
      </c>
      <c r="N24" s="106"/>
      <c r="O24" s="82">
        <f>SUM(O21:O23)</f>
        <v>578400</v>
      </c>
      <c r="Q24" t="str">
        <f t="shared" si="0"/>
        <v/>
      </c>
      <c r="R24" s="42" t="str">
        <f t="shared" si="1"/>
        <v/>
      </c>
      <c r="T24" t="str">
        <f t="shared" si="2"/>
        <v/>
      </c>
      <c r="U24" s="42" t="str">
        <f t="shared" si="16"/>
        <v/>
      </c>
      <c r="W24" t="str">
        <f t="shared" si="3"/>
        <v/>
      </c>
      <c r="X24" s="42" t="str">
        <f t="shared" si="4"/>
        <v/>
      </c>
      <c r="Z24" t="str">
        <f t="shared" si="5"/>
        <v/>
      </c>
      <c r="AA24" s="42" t="str">
        <f t="shared" si="6"/>
        <v/>
      </c>
      <c r="AC24" t="str">
        <f t="shared" si="7"/>
        <v/>
      </c>
      <c r="AD24" s="42" t="str">
        <f t="shared" si="17"/>
        <v/>
      </c>
      <c r="AF24" t="str">
        <f t="shared" si="8"/>
        <v/>
      </c>
      <c r="AG24" s="42" t="str">
        <f t="shared" si="9"/>
        <v/>
      </c>
      <c r="AI24" t="str">
        <f t="shared" si="10"/>
        <v/>
      </c>
      <c r="AJ24" s="42" t="str">
        <f t="shared" si="11"/>
        <v/>
      </c>
      <c r="AL24" t="str">
        <f t="shared" si="12"/>
        <v/>
      </c>
      <c r="AM24" s="42" t="str">
        <f t="shared" si="13"/>
        <v/>
      </c>
      <c r="AO24" t="str">
        <f t="shared" si="14"/>
        <v/>
      </c>
      <c r="AP24" s="42" t="str">
        <f t="shared" si="15"/>
        <v/>
      </c>
    </row>
    <row r="25" spans="2:42">
      <c r="B25" s="75"/>
      <c r="C25" s="65" t="s">
        <v>114</v>
      </c>
      <c r="D25" s="66"/>
      <c r="E25" s="115"/>
      <c r="F25" s="66"/>
      <c r="G25" s="76"/>
      <c r="H25" s="103"/>
      <c r="I25" s="76"/>
      <c r="J25" s="103"/>
      <c r="K25" s="76"/>
      <c r="L25" s="103"/>
      <c r="M25" s="76"/>
      <c r="N25" s="103"/>
      <c r="O25" s="76"/>
      <c r="Q25" t="str">
        <f t="shared" si="0"/>
        <v/>
      </c>
      <c r="R25" s="42" t="str">
        <f t="shared" si="1"/>
        <v/>
      </c>
      <c r="T25" t="str">
        <f t="shared" si="2"/>
        <v/>
      </c>
      <c r="U25" s="42" t="str">
        <f t="shared" si="16"/>
        <v/>
      </c>
      <c r="W25" t="str">
        <f t="shared" si="3"/>
        <v/>
      </c>
      <c r="X25" s="42" t="str">
        <f t="shared" si="4"/>
        <v/>
      </c>
      <c r="Z25" t="str">
        <f t="shared" si="5"/>
        <v/>
      </c>
      <c r="AA25" s="42" t="str">
        <f t="shared" si="6"/>
        <v/>
      </c>
      <c r="AC25" t="str">
        <f t="shared" si="7"/>
        <v/>
      </c>
      <c r="AD25" s="42" t="str">
        <f t="shared" si="17"/>
        <v/>
      </c>
      <c r="AF25" t="str">
        <f t="shared" si="8"/>
        <v/>
      </c>
      <c r="AG25" s="42" t="str">
        <f t="shared" si="9"/>
        <v/>
      </c>
      <c r="AI25" t="str">
        <f t="shared" si="10"/>
        <v/>
      </c>
      <c r="AJ25" s="42" t="str">
        <f t="shared" si="11"/>
        <v/>
      </c>
      <c r="AL25" t="str">
        <f t="shared" si="12"/>
        <v/>
      </c>
      <c r="AM25" s="42" t="str">
        <f t="shared" si="13"/>
        <v/>
      </c>
      <c r="AO25" t="str">
        <f t="shared" si="14"/>
        <v/>
      </c>
      <c r="AP25" s="42" t="str">
        <f t="shared" si="15"/>
        <v/>
      </c>
    </row>
    <row r="26" spans="2:42">
      <c r="B26" s="77"/>
      <c r="C26" s="113" t="s">
        <v>115</v>
      </c>
      <c r="D26" s="351"/>
      <c r="E26" s="116" t="s">
        <v>60</v>
      </c>
      <c r="F26" s="62">
        <v>5000</v>
      </c>
      <c r="G26" s="117" t="s">
        <v>116</v>
      </c>
      <c r="H26" s="106"/>
      <c r="I26" s="78">
        <f>$F26*$H26</f>
        <v>0</v>
      </c>
      <c r="J26" s="106">
        <v>1</v>
      </c>
      <c r="K26" s="78">
        <f t="shared" ref="K26:O28" si="28">$F26*J26</f>
        <v>5000</v>
      </c>
      <c r="L26" s="106">
        <v>1</v>
      </c>
      <c r="M26" s="78">
        <f t="shared" ref="M26:M28" si="29">$F26*L26</f>
        <v>5000</v>
      </c>
      <c r="N26" s="106">
        <v>1</v>
      </c>
      <c r="O26" s="78">
        <f t="shared" si="28"/>
        <v>5000</v>
      </c>
      <c r="Q26" t="str">
        <f t="shared" si="0"/>
        <v/>
      </c>
      <c r="R26" s="42" t="str">
        <f t="shared" si="1"/>
        <v/>
      </c>
      <c r="T26" t="str">
        <f t="shared" si="2"/>
        <v/>
      </c>
      <c r="U26" s="42" t="str">
        <f t="shared" si="16"/>
        <v/>
      </c>
      <c r="W26" t="str">
        <f t="shared" si="3"/>
        <v/>
      </c>
      <c r="X26" s="42" t="str">
        <f t="shared" si="4"/>
        <v/>
      </c>
      <c r="Z26" t="str">
        <f t="shared" si="5"/>
        <v/>
      </c>
      <c r="AA26" s="42" t="str">
        <f t="shared" si="6"/>
        <v/>
      </c>
      <c r="AC26" t="str">
        <f t="shared" si="7"/>
        <v/>
      </c>
      <c r="AD26" s="42" t="str">
        <f t="shared" si="17"/>
        <v/>
      </c>
      <c r="AF26" t="str">
        <f t="shared" si="8"/>
        <v/>
      </c>
      <c r="AG26" s="42" t="str">
        <f t="shared" si="9"/>
        <v/>
      </c>
      <c r="AI26" t="str">
        <f t="shared" si="10"/>
        <v/>
      </c>
      <c r="AJ26" s="42" t="str">
        <f t="shared" si="11"/>
        <v/>
      </c>
      <c r="AL26" t="str">
        <f t="shared" si="12"/>
        <v/>
      </c>
      <c r="AM26" s="42" t="str">
        <f t="shared" si="13"/>
        <v/>
      </c>
      <c r="AO26" t="str">
        <f t="shared" si="14"/>
        <v/>
      </c>
      <c r="AP26" s="42" t="str">
        <f t="shared" si="15"/>
        <v/>
      </c>
    </row>
    <row r="27" spans="2:42">
      <c r="B27" s="77"/>
      <c r="C27" s="113" t="s">
        <v>117</v>
      </c>
      <c r="D27" s="351"/>
      <c r="E27" s="116" t="s">
        <v>60</v>
      </c>
      <c r="F27" s="62">
        <v>70</v>
      </c>
      <c r="G27" s="117" t="s">
        <v>45</v>
      </c>
      <c r="H27" s="106"/>
      <c r="I27" s="78">
        <f>$F27*$H27</f>
        <v>0</v>
      </c>
      <c r="J27" s="106">
        <f>10*K2+5*K3</f>
        <v>30</v>
      </c>
      <c r="K27" s="78">
        <f t="shared" si="28"/>
        <v>2100</v>
      </c>
      <c r="L27" s="106">
        <f>10*M2+5*M3</f>
        <v>60</v>
      </c>
      <c r="M27" s="78">
        <f t="shared" si="29"/>
        <v>4200</v>
      </c>
      <c r="N27" s="106">
        <f>10*O2+5*O3</f>
        <v>90</v>
      </c>
      <c r="O27" s="78">
        <f t="shared" si="28"/>
        <v>6300</v>
      </c>
      <c r="Q27" t="str">
        <f t="shared" si="0"/>
        <v/>
      </c>
      <c r="R27" s="42" t="str">
        <f t="shared" si="1"/>
        <v/>
      </c>
      <c r="T27" t="str">
        <f t="shared" si="2"/>
        <v/>
      </c>
      <c r="U27" s="42" t="str">
        <f t="shared" si="16"/>
        <v/>
      </c>
      <c r="W27" t="str">
        <f t="shared" si="3"/>
        <v/>
      </c>
      <c r="X27" s="42" t="str">
        <f t="shared" si="4"/>
        <v/>
      </c>
      <c r="Z27" t="str">
        <f t="shared" si="5"/>
        <v/>
      </c>
      <c r="AA27" s="42" t="str">
        <f t="shared" si="6"/>
        <v/>
      </c>
      <c r="AC27" t="str">
        <f t="shared" si="7"/>
        <v/>
      </c>
      <c r="AD27" s="42" t="str">
        <f t="shared" si="17"/>
        <v/>
      </c>
      <c r="AF27" t="str">
        <f t="shared" si="8"/>
        <v/>
      </c>
      <c r="AG27" s="42" t="str">
        <f t="shared" si="9"/>
        <v/>
      </c>
      <c r="AI27" t="str">
        <f t="shared" si="10"/>
        <v/>
      </c>
      <c r="AJ27" s="42" t="str">
        <f t="shared" si="11"/>
        <v/>
      </c>
      <c r="AL27" t="str">
        <f t="shared" si="12"/>
        <v/>
      </c>
      <c r="AM27" s="42" t="str">
        <f t="shared" si="13"/>
        <v/>
      </c>
      <c r="AO27" t="str">
        <f t="shared" si="14"/>
        <v/>
      </c>
      <c r="AP27" s="42" t="str">
        <f t="shared" si="15"/>
        <v/>
      </c>
    </row>
    <row r="28" spans="2:42">
      <c r="B28" s="83"/>
      <c r="C28" s="113" t="s">
        <v>118</v>
      </c>
      <c r="D28" s="351"/>
      <c r="E28" s="116" t="s">
        <v>60</v>
      </c>
      <c r="F28" s="62">
        <v>5000</v>
      </c>
      <c r="G28" s="117" t="s">
        <v>61</v>
      </c>
      <c r="H28" s="106"/>
      <c r="I28" s="78">
        <f>$F28*$H28</f>
        <v>0</v>
      </c>
      <c r="J28" s="106">
        <f>SUM(K2:K3)</f>
        <v>5</v>
      </c>
      <c r="K28" s="78">
        <f t="shared" si="28"/>
        <v>25000</v>
      </c>
      <c r="L28" s="106">
        <f>SUM(M2:M3)</f>
        <v>10</v>
      </c>
      <c r="M28" s="78">
        <f t="shared" si="29"/>
        <v>50000</v>
      </c>
      <c r="N28" s="106">
        <f>SUM(O2:O3)</f>
        <v>15</v>
      </c>
      <c r="O28" s="78">
        <f t="shared" si="28"/>
        <v>75000</v>
      </c>
      <c r="Q28" t="str">
        <f t="shared" si="0"/>
        <v/>
      </c>
      <c r="R28" s="42" t="str">
        <f t="shared" si="1"/>
        <v/>
      </c>
      <c r="T28" t="str">
        <f t="shared" si="2"/>
        <v/>
      </c>
      <c r="U28" s="42" t="str">
        <f t="shared" si="16"/>
        <v/>
      </c>
      <c r="W28" t="str">
        <f t="shared" si="3"/>
        <v/>
      </c>
      <c r="X28" s="42" t="str">
        <f t="shared" si="4"/>
        <v/>
      </c>
      <c r="Z28" t="str">
        <f t="shared" si="5"/>
        <v/>
      </c>
      <c r="AA28" s="42" t="str">
        <f t="shared" si="6"/>
        <v/>
      </c>
      <c r="AC28" t="str">
        <f t="shared" si="7"/>
        <v/>
      </c>
      <c r="AD28" s="42" t="str">
        <f t="shared" si="17"/>
        <v/>
      </c>
      <c r="AF28" t="str">
        <f t="shared" si="8"/>
        <v/>
      </c>
      <c r="AG28" s="42" t="str">
        <f t="shared" si="9"/>
        <v/>
      </c>
      <c r="AI28" t="str">
        <f t="shared" si="10"/>
        <v/>
      </c>
      <c r="AJ28" s="42" t="str">
        <f t="shared" si="11"/>
        <v/>
      </c>
      <c r="AL28" t="str">
        <f t="shared" si="12"/>
        <v/>
      </c>
      <c r="AM28" s="42" t="str">
        <f t="shared" si="13"/>
        <v/>
      </c>
      <c r="AO28" t="str">
        <f t="shared" si="14"/>
        <v/>
      </c>
      <c r="AP28" s="42" t="str">
        <f t="shared" si="15"/>
        <v/>
      </c>
    </row>
    <row r="29" spans="2:42">
      <c r="B29" s="83"/>
      <c r="C29" s="113"/>
      <c r="D29" s="466"/>
      <c r="E29" s="121"/>
      <c r="F29" s="193"/>
      <c r="G29" s="122"/>
      <c r="H29" s="110"/>
      <c r="I29" s="194"/>
      <c r="J29" s="110"/>
      <c r="K29" s="194"/>
      <c r="L29" s="110"/>
      <c r="M29" s="194"/>
      <c r="N29" s="110"/>
      <c r="O29" s="194"/>
      <c r="Q29" t="str">
        <f t="shared" si="0"/>
        <v/>
      </c>
      <c r="R29" s="42" t="str">
        <f t="shared" si="1"/>
        <v/>
      </c>
      <c r="T29" t="str">
        <f t="shared" si="2"/>
        <v/>
      </c>
      <c r="U29" s="42" t="str">
        <f t="shared" si="16"/>
        <v/>
      </c>
      <c r="W29" t="str">
        <f t="shared" si="3"/>
        <v/>
      </c>
      <c r="X29" s="42" t="str">
        <f t="shared" si="4"/>
        <v/>
      </c>
      <c r="Y29" s="93"/>
      <c r="Z29" t="str">
        <f t="shared" si="5"/>
        <v/>
      </c>
      <c r="AA29" s="42" t="str">
        <f t="shared" si="6"/>
        <v/>
      </c>
      <c r="AC29" t="str">
        <f t="shared" si="7"/>
        <v/>
      </c>
      <c r="AD29" s="42" t="str">
        <f t="shared" si="17"/>
        <v/>
      </c>
      <c r="AF29" t="str">
        <f t="shared" si="8"/>
        <v/>
      </c>
      <c r="AG29" s="42" t="str">
        <f t="shared" si="9"/>
        <v/>
      </c>
      <c r="AH29" s="93"/>
      <c r="AI29" t="str">
        <f t="shared" si="10"/>
        <v/>
      </c>
      <c r="AJ29" s="42" t="str">
        <f t="shared" si="11"/>
        <v/>
      </c>
      <c r="AL29" t="str">
        <f t="shared" si="12"/>
        <v/>
      </c>
      <c r="AM29" s="42" t="str">
        <f t="shared" si="13"/>
        <v/>
      </c>
      <c r="AO29" t="str">
        <f t="shared" si="14"/>
        <v/>
      </c>
      <c r="AP29" s="42" t="str">
        <f t="shared" si="15"/>
        <v/>
      </c>
    </row>
    <row r="30" spans="2:42" ht="15.75" thickBot="1">
      <c r="B30" s="80"/>
      <c r="C30" s="124" t="s">
        <v>8</v>
      </c>
      <c r="D30" s="467"/>
      <c r="E30" s="121"/>
      <c r="F30" s="84"/>
      <c r="G30" s="122"/>
      <c r="H30" s="108"/>
      <c r="I30" s="86">
        <f>SUM(I26:I28)</f>
        <v>0</v>
      </c>
      <c r="J30" s="110"/>
      <c r="K30" s="86">
        <f>SUM(K26:K28)</f>
        <v>32100</v>
      </c>
      <c r="L30" s="110"/>
      <c r="M30" s="86">
        <f>SUM(M26:M28)</f>
        <v>59200</v>
      </c>
      <c r="N30" s="110"/>
      <c r="O30" s="86">
        <f>SUM(O26:O28)</f>
        <v>86300</v>
      </c>
      <c r="Q30" t="str">
        <f t="shared" si="0"/>
        <v/>
      </c>
      <c r="R30" s="42" t="str">
        <f t="shared" si="1"/>
        <v/>
      </c>
      <c r="T30" t="str">
        <f t="shared" si="2"/>
        <v/>
      </c>
      <c r="U30" s="42" t="str">
        <f t="shared" si="16"/>
        <v/>
      </c>
      <c r="W30" t="str">
        <f t="shared" si="3"/>
        <v/>
      </c>
      <c r="X30" s="42" t="str">
        <f t="shared" si="4"/>
        <v/>
      </c>
      <c r="Z30" t="str">
        <f t="shared" si="5"/>
        <v/>
      </c>
      <c r="AA30" s="42" t="str">
        <f t="shared" si="6"/>
        <v/>
      </c>
      <c r="AC30" t="str">
        <f t="shared" si="7"/>
        <v/>
      </c>
      <c r="AD30" s="42" t="str">
        <f t="shared" si="17"/>
        <v/>
      </c>
      <c r="AF30" t="str">
        <f t="shared" si="8"/>
        <v/>
      </c>
      <c r="AG30" s="42" t="str">
        <f t="shared" si="9"/>
        <v/>
      </c>
      <c r="AI30" t="str">
        <f t="shared" si="10"/>
        <v/>
      </c>
      <c r="AJ30" s="42" t="str">
        <f t="shared" si="11"/>
        <v/>
      </c>
      <c r="AL30" t="str">
        <f t="shared" si="12"/>
        <v/>
      </c>
      <c r="AM30" s="42" t="str">
        <f t="shared" si="13"/>
        <v/>
      </c>
      <c r="AO30" t="str">
        <f t="shared" si="14"/>
        <v/>
      </c>
      <c r="AP30" s="42" t="str">
        <f t="shared" si="15"/>
        <v/>
      </c>
    </row>
    <row r="31" spans="2:42" ht="15.75" thickBot="1">
      <c r="B31" s="87" t="s">
        <v>63</v>
      </c>
      <c r="C31" s="88"/>
      <c r="D31" s="468"/>
      <c r="E31" s="87"/>
      <c r="F31" s="89"/>
      <c r="G31" s="123"/>
      <c r="H31" s="109"/>
      <c r="I31" s="91">
        <f>SUMIF($C$7:$C$30,"Sub-Total",I7:I30)</f>
        <v>0</v>
      </c>
      <c r="J31" s="109"/>
      <c r="K31" s="91">
        <f>SUMIF($C$7:$C$30,"Sub-Total",K7:K30)</f>
        <v>985776</v>
      </c>
      <c r="L31" s="109"/>
      <c r="M31" s="91">
        <f>SUMIF($C$7:$C$30,"Sub-Total",M7:M30)</f>
        <v>1966552</v>
      </c>
      <c r="N31" s="109"/>
      <c r="O31" s="91">
        <f>SUMIF($C$7:$C$30,"Sub-Total",O7:O30)</f>
        <v>2947328</v>
      </c>
      <c r="Q31" s="440"/>
      <c r="R31" s="441">
        <f>SUM(R7:R30)+U31</f>
        <v>0</v>
      </c>
      <c r="S31" s="440"/>
      <c r="T31" s="440"/>
      <c r="U31" s="441">
        <f>SUM(U7:U30)</f>
        <v>0</v>
      </c>
      <c r="V31" s="440"/>
      <c r="W31" s="440"/>
      <c r="X31" s="441">
        <f>SUM(X7:X30)</f>
        <v>0</v>
      </c>
      <c r="Z31" s="440"/>
      <c r="AA31" s="441">
        <f>SUM(AA7:AA30)+AD31</f>
        <v>0</v>
      </c>
      <c r="AB31" s="440"/>
      <c r="AC31" s="440"/>
      <c r="AD31" s="441">
        <f>SUM(AD7:AD30)</f>
        <v>0</v>
      </c>
      <c r="AE31" s="440"/>
      <c r="AF31" s="440"/>
      <c r="AG31" s="441">
        <f>SUM(AG7:AG30)</f>
        <v>0</v>
      </c>
      <c r="AI31" s="440"/>
      <c r="AJ31" s="441">
        <f>SUM(AJ7:AJ30)+AM31</f>
        <v>0</v>
      </c>
      <c r="AK31" s="440"/>
      <c r="AL31" s="440"/>
      <c r="AM31" s="441">
        <f>SUM(AM7:AM30)</f>
        <v>0</v>
      </c>
      <c r="AN31" s="440"/>
      <c r="AO31" s="440"/>
      <c r="AP31" s="441">
        <f>SUM(AP7:AP30)</f>
        <v>0</v>
      </c>
    </row>
    <row r="32" spans="2:42">
      <c r="B32" s="40" t="s">
        <v>49</v>
      </c>
      <c r="C32" s="48"/>
      <c r="D32" s="48"/>
      <c r="E32" s="48"/>
      <c r="F32" s="56"/>
      <c r="G32" s="2"/>
      <c r="H32" s="57"/>
      <c r="I32" s="56"/>
      <c r="J32" s="57"/>
      <c r="K32" s="56"/>
      <c r="L32" s="57"/>
      <c r="M32" s="56"/>
      <c r="N32" s="57"/>
      <c r="O32" s="56"/>
    </row>
    <row r="33" spans="2:15"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</row>
    <row r="34" spans="2:15"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</row>
    <row r="35" spans="2:15"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</row>
    <row r="36" spans="2:15">
      <c r="B36" s="33"/>
      <c r="C36" s="33"/>
      <c r="D36" s="33"/>
      <c r="E36" s="33"/>
      <c r="F36" s="33"/>
      <c r="G36" s="33"/>
      <c r="H36" s="34"/>
      <c r="I36" s="33"/>
      <c r="J36" s="34"/>
      <c r="K36" s="33"/>
      <c r="L36" s="34"/>
      <c r="M36" s="33"/>
      <c r="N36" s="34"/>
      <c r="O36" s="33"/>
    </row>
    <row r="37" spans="2:15">
      <c r="G37"/>
    </row>
    <row r="38" spans="2:15">
      <c r="G38"/>
    </row>
    <row r="39" spans="2:15">
      <c r="G39"/>
    </row>
    <row r="40" spans="2:15">
      <c r="G40"/>
    </row>
    <row r="41" spans="2:15">
      <c r="G41"/>
    </row>
    <row r="42" spans="2:15">
      <c r="G42"/>
    </row>
    <row r="43" spans="2:15">
      <c r="G43"/>
    </row>
    <row r="44" spans="2:15">
      <c r="G44"/>
    </row>
    <row r="45" spans="2:15">
      <c r="G45"/>
    </row>
    <row r="46" spans="2:15">
      <c r="G46"/>
    </row>
    <row r="47" spans="2:15">
      <c r="G47"/>
    </row>
    <row r="48" spans="2:15">
      <c r="G48"/>
    </row>
    <row r="49" spans="2:15">
      <c r="G49"/>
    </row>
    <row r="50" spans="2:15">
      <c r="G50"/>
    </row>
    <row r="51" spans="2:15">
      <c r="G51"/>
    </row>
    <row r="52" spans="2:15" ht="15.75">
      <c r="B52" s="26"/>
      <c r="C52" s="26"/>
      <c r="D52" s="26"/>
      <c r="E52" s="26"/>
      <c r="F52" s="26"/>
      <c r="G52" s="26"/>
      <c r="H52" s="36"/>
      <c r="I52" s="26"/>
      <c r="J52" s="36"/>
      <c r="K52" s="26"/>
      <c r="L52" s="36"/>
      <c r="M52" s="26"/>
      <c r="N52" s="36"/>
      <c r="O52" s="26"/>
    </row>
    <row r="53" spans="2:15" ht="15.75">
      <c r="B53" s="26"/>
      <c r="C53" s="26"/>
      <c r="D53" s="26"/>
      <c r="E53" s="26"/>
      <c r="F53" s="26"/>
      <c r="G53" s="26"/>
      <c r="H53" s="36"/>
      <c r="I53" s="26"/>
      <c r="J53" s="36"/>
      <c r="K53" s="26"/>
      <c r="L53" s="36"/>
      <c r="M53" s="26"/>
      <c r="N53" s="36"/>
      <c r="O53" s="26"/>
    </row>
    <row r="54" spans="2:15" ht="15.75">
      <c r="B54" s="26"/>
      <c r="C54" s="26"/>
      <c r="D54" s="26"/>
      <c r="E54" s="26"/>
      <c r="F54" s="26"/>
      <c r="G54" s="26"/>
      <c r="H54" s="36"/>
      <c r="I54" s="26"/>
      <c r="J54" s="36"/>
      <c r="K54" s="26"/>
      <c r="L54" s="36"/>
      <c r="M54" s="26"/>
      <c r="N54" s="36"/>
      <c r="O54" s="26"/>
    </row>
    <row r="55" spans="2:15" ht="15.75">
      <c r="B55" s="26"/>
      <c r="C55" s="26"/>
      <c r="D55" s="26"/>
      <c r="E55" s="26"/>
      <c r="F55" s="26"/>
      <c r="G55" s="26"/>
      <c r="H55" s="36"/>
      <c r="I55" s="26"/>
      <c r="J55" s="36"/>
      <c r="K55" s="26"/>
      <c r="L55" s="36"/>
      <c r="M55" s="26"/>
      <c r="N55" s="36"/>
      <c r="O55" s="26"/>
    </row>
    <row r="56" spans="2:15">
      <c r="G56"/>
    </row>
    <row r="57" spans="2:15" ht="15.75">
      <c r="B57" s="26"/>
      <c r="C57" s="26"/>
      <c r="D57" s="26"/>
      <c r="E57" s="26"/>
      <c r="F57" s="26"/>
      <c r="G57" s="26"/>
      <c r="H57" s="36"/>
      <c r="I57" s="26"/>
      <c r="J57" s="36"/>
      <c r="K57" s="26"/>
      <c r="L57" s="36"/>
      <c r="M57" s="26"/>
      <c r="N57" s="36"/>
      <c r="O57" s="26"/>
    </row>
    <row r="58" spans="2:15" ht="15.75">
      <c r="B58" s="26"/>
      <c r="C58" s="26"/>
      <c r="D58" s="26"/>
      <c r="E58" s="26"/>
      <c r="F58" s="26"/>
      <c r="G58" s="26"/>
      <c r="H58" s="36"/>
      <c r="I58" s="26"/>
      <c r="J58" s="36"/>
      <c r="K58" s="26"/>
      <c r="L58" s="36"/>
      <c r="M58" s="26"/>
      <c r="N58" s="36"/>
      <c r="O58" s="26"/>
    </row>
    <row r="59" spans="2:15" ht="15.75">
      <c r="B59" s="26"/>
      <c r="C59" s="26"/>
      <c r="D59" s="26"/>
      <c r="E59" s="26"/>
      <c r="F59" s="26"/>
      <c r="G59" s="26"/>
      <c r="H59" s="36"/>
      <c r="I59" s="26"/>
      <c r="J59" s="36"/>
      <c r="K59" s="26"/>
      <c r="L59" s="36"/>
      <c r="M59" s="26"/>
      <c r="N59" s="36"/>
      <c r="O59" s="26"/>
    </row>
    <row r="60" spans="2:15" ht="15.75">
      <c r="B60" s="26"/>
      <c r="C60" s="26"/>
      <c r="D60" s="26"/>
      <c r="E60" s="26"/>
      <c r="F60" s="26"/>
      <c r="G60" s="26"/>
      <c r="H60" s="36"/>
      <c r="I60" s="26"/>
      <c r="J60" s="36"/>
      <c r="K60" s="26"/>
      <c r="L60" s="36"/>
      <c r="M60" s="26"/>
      <c r="N60" s="36"/>
      <c r="O60" s="26"/>
    </row>
    <row r="61" spans="2:15" ht="15.75">
      <c r="B61" s="26"/>
      <c r="C61" s="26"/>
      <c r="D61" s="26"/>
      <c r="E61" s="26"/>
      <c r="F61" s="26"/>
      <c r="G61" s="26"/>
      <c r="H61" s="36"/>
      <c r="I61" s="26"/>
      <c r="J61" s="36"/>
      <c r="K61" s="26"/>
      <c r="L61" s="36"/>
      <c r="M61" s="26"/>
      <c r="N61" s="36"/>
      <c r="O61" s="26"/>
    </row>
    <row r="62" spans="2:15" ht="15.75">
      <c r="B62" s="26"/>
      <c r="C62" s="26"/>
      <c r="D62" s="26"/>
      <c r="E62" s="26"/>
      <c r="F62" s="26"/>
      <c r="G62" s="26"/>
      <c r="H62" s="36"/>
      <c r="I62" s="26"/>
      <c r="J62" s="36"/>
      <c r="K62" s="26"/>
      <c r="L62" s="36"/>
      <c r="M62" s="26"/>
      <c r="N62" s="36"/>
      <c r="O62" s="26"/>
    </row>
    <row r="63" spans="2:15" ht="15.75">
      <c r="B63" s="26"/>
      <c r="C63" s="26"/>
      <c r="D63" s="26"/>
      <c r="E63" s="26"/>
      <c r="F63" s="26"/>
      <c r="G63" s="26"/>
      <c r="H63" s="36"/>
      <c r="I63" s="26"/>
      <c r="J63" s="36"/>
      <c r="K63" s="26"/>
      <c r="L63" s="36"/>
      <c r="M63" s="26"/>
      <c r="N63" s="36"/>
      <c r="O63" s="26"/>
    </row>
    <row r="64" spans="2:15">
      <c r="G64"/>
    </row>
    <row r="65" spans="7:7">
      <c r="G65"/>
    </row>
    <row r="66" spans="7:7">
      <c r="G66"/>
    </row>
    <row r="67" spans="7:7">
      <c r="G67"/>
    </row>
    <row r="68" spans="7:7">
      <c r="G68"/>
    </row>
    <row r="69" spans="7:7">
      <c r="G69"/>
    </row>
    <row r="70" spans="7:7">
      <c r="G70"/>
    </row>
    <row r="71" spans="7:7">
      <c r="G71"/>
    </row>
    <row r="72" spans="7:7">
      <c r="G72"/>
    </row>
    <row r="73" spans="7:7">
      <c r="G73"/>
    </row>
    <row r="74" spans="7:7">
      <c r="G74"/>
    </row>
    <row r="75" spans="7:7">
      <c r="G75"/>
    </row>
    <row r="76" spans="7:7">
      <c r="G76"/>
    </row>
    <row r="77" spans="7:7">
      <c r="G77"/>
    </row>
    <row r="78" spans="7:7">
      <c r="G78"/>
    </row>
    <row r="79" spans="7:7">
      <c r="G79"/>
    </row>
    <row r="80" spans="7:7">
      <c r="G80"/>
    </row>
    <row r="81" spans="2:15">
      <c r="G81"/>
    </row>
    <row r="82" spans="2:15">
      <c r="G82"/>
    </row>
    <row r="83" spans="2:15">
      <c r="G83"/>
    </row>
    <row r="84" spans="2:15">
      <c r="G84"/>
    </row>
    <row r="85" spans="2:15">
      <c r="G85"/>
      <c r="I85" s="37"/>
      <c r="K85" s="37"/>
      <c r="M85" s="37"/>
      <c r="O85" s="37"/>
    </row>
    <row r="86" spans="2:15">
      <c r="G86"/>
    </row>
    <row r="87" spans="2:15">
      <c r="G87"/>
    </row>
    <row r="88" spans="2:15">
      <c r="G88"/>
    </row>
    <row r="89" spans="2:15">
      <c r="G89"/>
    </row>
    <row r="90" spans="2:15">
      <c r="G90"/>
      <c r="H90" s="38"/>
      <c r="J90" s="38"/>
      <c r="L90" s="38"/>
      <c r="N90" s="38"/>
    </row>
    <row r="91" spans="2:15">
      <c r="G91"/>
    </row>
    <row r="92" spans="2:15">
      <c r="G92"/>
    </row>
    <row r="93" spans="2:15">
      <c r="G93"/>
    </row>
    <row r="94" spans="2:15">
      <c r="G94"/>
    </row>
    <row r="95" spans="2:15">
      <c r="G95"/>
    </row>
    <row r="96" spans="2:15">
      <c r="B96" s="39"/>
      <c r="G96"/>
    </row>
    <row r="97" spans="2:7">
      <c r="B97" s="37"/>
      <c r="G97"/>
    </row>
    <row r="98" spans="2:7">
      <c r="G98"/>
    </row>
    <row r="99" spans="2:7">
      <c r="G99"/>
    </row>
    <row r="100" spans="2:7">
      <c r="G100"/>
    </row>
    <row r="101" spans="2:7">
      <c r="G101"/>
    </row>
    <row r="102" spans="2:7">
      <c r="G102"/>
    </row>
    <row r="103" spans="2:7">
      <c r="G103"/>
    </row>
    <row r="104" spans="2:7">
      <c r="G104"/>
    </row>
    <row r="105" spans="2:7">
      <c r="G105"/>
    </row>
    <row r="106" spans="2:7">
      <c r="G106"/>
    </row>
    <row r="107" spans="2:7">
      <c r="G107"/>
    </row>
    <row r="108" spans="2:7">
      <c r="G108"/>
    </row>
    <row r="109" spans="2:7">
      <c r="G109"/>
    </row>
    <row r="110" spans="2:7">
      <c r="G110"/>
    </row>
    <row r="111" spans="2:7">
      <c r="G111"/>
    </row>
    <row r="112" spans="2:7">
      <c r="G112"/>
    </row>
    <row r="113" spans="7:7">
      <c r="G113"/>
    </row>
    <row r="114" spans="7:7">
      <c r="G114"/>
    </row>
    <row r="115" spans="7:7">
      <c r="G115"/>
    </row>
    <row r="116" spans="7:7">
      <c r="G116"/>
    </row>
    <row r="117" spans="7:7">
      <c r="G117"/>
    </row>
    <row r="118" spans="7:7">
      <c r="G118"/>
    </row>
    <row r="119" spans="7:7">
      <c r="G119"/>
    </row>
  </sheetData>
  <mergeCells count="4">
    <mergeCell ref="F8:G8"/>
    <mergeCell ref="Q4:X4"/>
    <mergeCell ref="AI4:AP4"/>
    <mergeCell ref="Z4:AG4"/>
  </mergeCells>
  <pageMargins left="0.7" right="0.7" top="0.75" bottom="0.75" header="0.3" footer="0.3"/>
  <pageSetup scale="67" orientation="landscape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5">
    <tabColor rgb="FF00B050"/>
    <pageSetUpPr fitToPage="1"/>
  </sheetPr>
  <dimension ref="B1:N73"/>
  <sheetViews>
    <sheetView zoomScaleNormal="100" workbookViewId="0"/>
  </sheetViews>
  <sheetFormatPr defaultRowHeight="15.75"/>
  <cols>
    <col min="2" max="2" width="9.42578125" style="31" customWidth="1"/>
    <col min="3" max="3" width="31.7109375" style="26" bestFit="1" customWidth="1"/>
    <col min="4" max="4" width="54.85546875" style="26" bestFit="1" customWidth="1"/>
    <col min="5" max="5" width="11.85546875" style="30" customWidth="1"/>
    <col min="6" max="6" width="7" style="28" bestFit="1" customWidth="1"/>
    <col min="7" max="7" width="10.42578125" style="35" customWidth="1"/>
    <col min="8" max="8" width="13.42578125" customWidth="1"/>
    <col min="9" max="9" width="10.42578125" style="35" customWidth="1"/>
    <col min="10" max="10" width="13.42578125" customWidth="1"/>
    <col min="11" max="11" width="10.42578125" style="35" customWidth="1"/>
    <col min="12" max="12" width="13.42578125" customWidth="1"/>
    <col min="13" max="13" width="10.42578125" style="35" customWidth="1"/>
    <col min="14" max="14" width="13.42578125" customWidth="1"/>
  </cols>
  <sheetData>
    <row r="1" spans="2:14">
      <c r="G1" s="40"/>
      <c r="H1" s="40"/>
      <c r="I1" s="40"/>
      <c r="J1" s="40"/>
      <c r="K1" s="40"/>
      <c r="L1" s="40"/>
      <c r="M1" s="40"/>
      <c r="N1" s="40"/>
    </row>
    <row r="2" spans="2:14" ht="15">
      <c r="B2" s="94" t="s">
        <v>715</v>
      </c>
      <c r="C2" s="3"/>
      <c r="D2" s="3"/>
      <c r="E2" s="3"/>
      <c r="F2" s="3"/>
      <c r="G2" s="41"/>
      <c r="H2" s="41"/>
      <c r="I2" s="41"/>
      <c r="J2" s="41"/>
      <c r="K2" s="41"/>
      <c r="L2" s="41"/>
      <c r="M2" s="41"/>
      <c r="N2" s="41"/>
    </row>
    <row r="3" spans="2:14" thickBot="1">
      <c r="B3" s="95" t="s">
        <v>11</v>
      </c>
      <c r="C3" s="4"/>
      <c r="D3" s="4"/>
      <c r="E3" s="4"/>
      <c r="F3" s="4"/>
      <c r="G3" s="32"/>
      <c r="H3" s="1"/>
      <c r="I3" s="32"/>
      <c r="J3" s="1"/>
      <c r="K3" s="32"/>
      <c r="L3" s="1"/>
      <c r="M3" s="32"/>
      <c r="N3" s="1"/>
    </row>
    <row r="4" spans="2:14" thickBot="1">
      <c r="B4" s="5"/>
      <c r="C4" s="6"/>
      <c r="D4" s="6"/>
      <c r="E4" s="8"/>
      <c r="F4" s="2"/>
      <c r="G4" s="58" t="s">
        <v>237</v>
      </c>
      <c r="H4" s="59"/>
      <c r="I4" s="58" t="s">
        <v>238</v>
      </c>
      <c r="J4" s="59"/>
      <c r="K4" s="58" t="s">
        <v>565</v>
      </c>
      <c r="L4" s="59"/>
      <c r="M4" s="58" t="str">
        <f>'T1-Summary'!$F$5</f>
        <v>EOM</v>
      </c>
      <c r="N4" s="59"/>
    </row>
    <row r="5" spans="2:14" thickBot="1">
      <c r="B5" s="136" t="s">
        <v>50</v>
      </c>
      <c r="C5" s="137" t="s">
        <v>51</v>
      </c>
      <c r="D5" s="137" t="s">
        <v>52</v>
      </c>
      <c r="E5" s="137" t="s">
        <v>18</v>
      </c>
      <c r="F5" s="138" t="s">
        <v>53</v>
      </c>
      <c r="G5" s="185" t="s">
        <v>54</v>
      </c>
      <c r="H5" s="141" t="s">
        <v>113</v>
      </c>
      <c r="I5" s="185" t="s">
        <v>54</v>
      </c>
      <c r="J5" s="141" t="s">
        <v>113</v>
      </c>
      <c r="K5" s="185" t="s">
        <v>54</v>
      </c>
      <c r="L5" s="141" t="s">
        <v>113</v>
      </c>
      <c r="M5" s="185" t="s">
        <v>54</v>
      </c>
      <c r="N5" s="141" t="s">
        <v>113</v>
      </c>
    </row>
    <row r="6" spans="2:14" ht="15" hidden="1">
      <c r="B6" s="142"/>
      <c r="C6" s="143" t="s">
        <v>120</v>
      </c>
      <c r="D6" s="144"/>
      <c r="E6" s="143"/>
      <c r="F6" s="181"/>
      <c r="G6" s="186"/>
      <c r="H6" s="171"/>
      <c r="I6" s="186"/>
      <c r="J6" s="171"/>
      <c r="K6" s="186"/>
      <c r="L6" s="171"/>
      <c r="M6" s="186"/>
      <c r="N6" s="171"/>
    </row>
    <row r="7" spans="2:14" ht="15" hidden="1">
      <c r="B7" s="128"/>
      <c r="C7" s="98" t="s">
        <v>121</v>
      </c>
      <c r="D7" s="98"/>
      <c r="E7" s="62"/>
      <c r="F7" s="132"/>
      <c r="G7" s="106"/>
      <c r="H7" s="78"/>
      <c r="I7" s="106"/>
      <c r="J7" s="78"/>
      <c r="K7" s="106"/>
      <c r="L7" s="78"/>
      <c r="M7" s="106"/>
      <c r="N7" s="78"/>
    </row>
    <row r="8" spans="2:14" ht="15" hidden="1">
      <c r="B8" s="128"/>
      <c r="C8" s="98" t="s">
        <v>3</v>
      </c>
      <c r="D8" s="98"/>
      <c r="E8" s="62"/>
      <c r="F8" s="132"/>
      <c r="G8" s="106"/>
      <c r="H8" s="78"/>
      <c r="I8" s="106"/>
      <c r="J8" s="78"/>
      <c r="K8" s="106"/>
      <c r="L8" s="78"/>
      <c r="M8" s="106"/>
      <c r="N8" s="78"/>
    </row>
    <row r="9" spans="2:14" ht="15" hidden="1">
      <c r="B9" s="128"/>
      <c r="C9" s="98"/>
      <c r="D9" s="98"/>
      <c r="E9" s="62"/>
      <c r="F9" s="132"/>
      <c r="G9" s="106"/>
      <c r="H9" s="78"/>
      <c r="I9" s="106"/>
      <c r="J9" s="78"/>
      <c r="K9" s="106"/>
      <c r="L9" s="78"/>
      <c r="M9" s="106"/>
      <c r="N9" s="78"/>
    </row>
    <row r="10" spans="2:14" ht="15" hidden="1">
      <c r="B10" s="128"/>
      <c r="C10" s="64" t="s">
        <v>8</v>
      </c>
      <c r="D10" s="98"/>
      <c r="E10" s="64"/>
      <c r="F10" s="132"/>
      <c r="G10" s="106"/>
      <c r="H10" s="78"/>
      <c r="I10" s="106"/>
      <c r="J10" s="78"/>
      <c r="K10" s="106"/>
      <c r="L10" s="78"/>
      <c r="M10" s="106"/>
      <c r="N10" s="78"/>
    </row>
    <row r="11" spans="2:14" ht="15">
      <c r="B11" s="75"/>
      <c r="C11" s="174" t="s">
        <v>122</v>
      </c>
      <c r="D11" s="174"/>
      <c r="E11" s="178"/>
      <c r="F11" s="182"/>
      <c r="G11" s="177"/>
      <c r="H11" s="79"/>
      <c r="I11" s="177"/>
      <c r="J11" s="79"/>
      <c r="K11" s="177"/>
      <c r="L11" s="79"/>
      <c r="M11" s="177"/>
      <c r="N11" s="79"/>
    </row>
    <row r="12" spans="2:14" ht="15">
      <c r="B12" s="128"/>
      <c r="C12" s="98" t="s">
        <v>123</v>
      </c>
      <c r="D12" s="98" t="s">
        <v>170</v>
      </c>
      <c r="E12" s="62">
        <v>100000</v>
      </c>
      <c r="F12" s="69" t="s">
        <v>116</v>
      </c>
      <c r="G12" s="187">
        <v>1</v>
      </c>
      <c r="H12" s="179">
        <f>$E12*$G12</f>
        <v>100000</v>
      </c>
      <c r="I12" s="187">
        <v>1</v>
      </c>
      <c r="J12" s="179">
        <f>$E12*$I12</f>
        <v>100000</v>
      </c>
      <c r="K12" s="187">
        <v>1</v>
      </c>
      <c r="L12" s="179">
        <f>$E12*$K12</f>
        <v>100000</v>
      </c>
      <c r="M12" s="187">
        <v>1</v>
      </c>
      <c r="N12" s="179">
        <f>$E12*$M12</f>
        <v>100000</v>
      </c>
    </row>
    <row r="13" spans="2:14" ht="15">
      <c r="B13" s="128"/>
      <c r="C13" s="98" t="s">
        <v>442</v>
      </c>
      <c r="D13" s="98"/>
      <c r="E13" s="62"/>
      <c r="F13" s="132"/>
      <c r="G13" s="187"/>
      <c r="H13" s="179"/>
      <c r="I13" s="187"/>
      <c r="J13" s="179"/>
      <c r="K13" s="187"/>
      <c r="L13" s="179"/>
      <c r="M13" s="187"/>
      <c r="N13" s="179"/>
    </row>
    <row r="14" spans="2:14" ht="15">
      <c r="B14" s="128"/>
      <c r="C14" s="98" t="s">
        <v>479</v>
      </c>
      <c r="D14" s="98"/>
      <c r="E14" s="62"/>
      <c r="F14" s="132"/>
      <c r="G14" s="188"/>
      <c r="H14" s="180"/>
      <c r="I14" s="188"/>
      <c r="J14" s="180"/>
      <c r="K14" s="188"/>
      <c r="L14" s="180"/>
      <c r="M14" s="188"/>
      <c r="N14" s="180"/>
    </row>
    <row r="15" spans="2:14" thickBot="1">
      <c r="B15" s="149"/>
      <c r="C15" s="85" t="s">
        <v>8</v>
      </c>
      <c r="D15" s="150"/>
      <c r="E15" s="85"/>
      <c r="F15" s="183"/>
      <c r="G15" s="189"/>
      <c r="H15" s="86">
        <f>SUM(H12:H14)</f>
        <v>100000</v>
      </c>
      <c r="I15" s="189"/>
      <c r="J15" s="86">
        <f>SUM(J12:J14)</f>
        <v>100000</v>
      </c>
      <c r="K15" s="189"/>
      <c r="L15" s="86">
        <f>SUM(L12:L14)</f>
        <v>100000</v>
      </c>
      <c r="M15" s="189"/>
      <c r="N15" s="86">
        <f>SUM(N12:N14)</f>
        <v>100000</v>
      </c>
    </row>
    <row r="16" spans="2:14" s="93" customFormat="1" thickBot="1">
      <c r="B16" s="155" t="s">
        <v>247</v>
      </c>
      <c r="C16" s="156"/>
      <c r="D16" s="156"/>
      <c r="E16" s="156"/>
      <c r="F16" s="184"/>
      <c r="G16" s="190"/>
      <c r="H16" s="191">
        <f>SUMIF($C6:$C15,"Sub-total",H6:H15)</f>
        <v>100000</v>
      </c>
      <c r="I16" s="190"/>
      <c r="J16" s="191">
        <f>SUMIF($C6:$C15,"Sub-total",J6:J15)</f>
        <v>100000</v>
      </c>
      <c r="K16" s="190"/>
      <c r="L16" s="191">
        <f>SUMIF($C6:$C15,"Sub-total",L6:L15)</f>
        <v>100000</v>
      </c>
      <c r="M16" s="190"/>
      <c r="N16" s="191">
        <f>SUMIF($C6:$C15,"Sub-total",N6:N15)</f>
        <v>100000</v>
      </c>
    </row>
    <row r="17" spans="2:14" ht="15">
      <c r="B17" s="96" t="s">
        <v>57</v>
      </c>
      <c r="C17" s="97"/>
      <c r="D17" s="1"/>
      <c r="E17" s="8"/>
      <c r="F17" s="16"/>
      <c r="G17" s="44"/>
      <c r="H17" s="44"/>
      <c r="I17" s="44"/>
      <c r="J17" s="44"/>
      <c r="K17" s="44"/>
      <c r="L17" s="44"/>
      <c r="M17" s="44"/>
      <c r="N17" s="44"/>
    </row>
    <row r="18" spans="2:14" ht="15">
      <c r="B18" s="9"/>
      <c r="C18" s="10"/>
      <c r="D18" s="9"/>
      <c r="E18" s="14"/>
      <c r="F18" s="12"/>
      <c r="G18" s="44"/>
      <c r="H18" s="44"/>
      <c r="I18" s="44"/>
      <c r="J18" s="44"/>
      <c r="K18" s="44"/>
      <c r="L18" s="44"/>
      <c r="M18" s="44"/>
      <c r="N18" s="44"/>
    </row>
    <row r="19" spans="2:14" ht="15">
      <c r="B19" s="5"/>
      <c r="C19" s="1"/>
      <c r="D19" s="1"/>
      <c r="E19" s="8"/>
      <c r="F19" s="16"/>
      <c r="G19" s="34"/>
      <c r="H19" s="33"/>
      <c r="I19" s="34"/>
      <c r="J19" s="33"/>
      <c r="K19" s="34"/>
      <c r="L19" s="33"/>
      <c r="M19" s="34"/>
      <c r="N19" s="33"/>
    </row>
    <row r="20" spans="2:14" ht="15">
      <c r="B20" s="17"/>
      <c r="C20" s="17"/>
      <c r="D20" s="17"/>
      <c r="E20" s="17"/>
      <c r="F20" s="18"/>
    </row>
    <row r="21" spans="2:14" ht="15">
      <c r="B21" s="1"/>
      <c r="C21" s="17"/>
      <c r="D21" s="17"/>
      <c r="E21" s="17"/>
      <c r="F21" s="18"/>
    </row>
    <row r="22" spans="2:14" ht="15">
      <c r="B22" s="1"/>
      <c r="C22" s="17"/>
      <c r="D22" s="17"/>
      <c r="E22" s="17"/>
      <c r="F22" s="18"/>
    </row>
    <row r="23" spans="2:14" ht="15">
      <c r="B23" s="1"/>
      <c r="C23" s="20"/>
      <c r="D23" s="1"/>
      <c r="E23" s="23"/>
      <c r="F23" s="16"/>
    </row>
    <row r="24" spans="2:14" ht="15">
      <c r="B24" s="1"/>
      <c r="C24" s="1"/>
      <c r="D24" s="1"/>
      <c r="E24" s="23"/>
      <c r="F24" s="16"/>
    </row>
    <row r="25" spans="2:14" ht="15">
      <c r="B25" s="1"/>
      <c r="C25" s="1"/>
      <c r="D25" s="1"/>
      <c r="E25" s="23"/>
      <c r="F25" s="16"/>
    </row>
    <row r="26" spans="2:14" ht="15">
      <c r="B26" s="20"/>
      <c r="C26" s="1"/>
      <c r="D26" s="1"/>
      <c r="E26" s="8"/>
      <c r="F26" s="16"/>
    </row>
    <row r="27" spans="2:14" ht="15">
      <c r="B27" s="1"/>
      <c r="C27" s="1"/>
      <c r="D27" s="1"/>
      <c r="E27" s="23"/>
      <c r="F27" s="16"/>
    </row>
    <row r="28" spans="2:14" ht="15">
      <c r="B28" s="1"/>
      <c r="C28" s="1"/>
      <c r="D28" s="1"/>
      <c r="E28" s="23"/>
      <c r="F28" s="16"/>
    </row>
    <row r="29" spans="2:14" ht="15">
      <c r="B29" s="1"/>
      <c r="C29" s="1"/>
      <c r="D29" s="1"/>
      <c r="E29" s="23"/>
      <c r="F29" s="16"/>
    </row>
    <row r="30" spans="2:14" ht="15">
      <c r="B30" s="20"/>
      <c r="C30" s="1"/>
      <c r="D30" s="1"/>
      <c r="E30" s="8"/>
      <c r="F30" s="16"/>
    </row>
    <row r="31" spans="2:14" ht="15">
      <c r="B31" s="20"/>
      <c r="C31" s="1"/>
      <c r="D31" s="1"/>
      <c r="E31" s="8"/>
      <c r="F31" s="16"/>
    </row>
    <row r="32" spans="2:14" ht="15">
      <c r="B32" s="20"/>
      <c r="C32" s="1"/>
      <c r="D32" s="1"/>
      <c r="E32" s="8"/>
      <c r="F32" s="16"/>
    </row>
    <row r="33" spans="2:14" ht="15">
      <c r="B33" s="20"/>
      <c r="C33" s="1"/>
      <c r="D33" s="1"/>
      <c r="E33" s="8"/>
      <c r="F33" s="16"/>
    </row>
    <row r="34" spans="2:14" ht="15">
      <c r="B34" s="20"/>
      <c r="C34" s="1"/>
      <c r="D34" s="1"/>
      <c r="E34" s="8"/>
      <c r="F34" s="16"/>
    </row>
    <row r="35" spans="2:14">
      <c r="B35" s="20"/>
      <c r="C35" s="1"/>
      <c r="D35" s="1"/>
      <c r="E35" s="8"/>
      <c r="F35" s="16"/>
      <c r="G35" s="36"/>
      <c r="H35" s="26"/>
      <c r="I35" s="36"/>
      <c r="J35" s="26"/>
      <c r="K35" s="36"/>
      <c r="L35" s="26"/>
      <c r="M35" s="36"/>
      <c r="N35" s="26"/>
    </row>
    <row r="36" spans="2:14">
      <c r="B36" s="20"/>
      <c r="C36" s="1"/>
      <c r="D36" s="1"/>
      <c r="E36" s="8"/>
      <c r="F36" s="16"/>
      <c r="G36" s="36"/>
      <c r="H36" s="26"/>
      <c r="I36" s="36"/>
      <c r="J36" s="26"/>
      <c r="K36" s="36"/>
      <c r="L36" s="26"/>
      <c r="M36" s="36"/>
      <c r="N36" s="26"/>
    </row>
    <row r="37" spans="2:14">
      <c r="B37" s="20"/>
      <c r="C37" s="1"/>
      <c r="D37" s="1"/>
      <c r="E37" s="8"/>
      <c r="F37" s="16"/>
      <c r="G37" s="36"/>
      <c r="H37" s="26"/>
      <c r="I37" s="36"/>
      <c r="J37" s="26"/>
      <c r="K37" s="36"/>
      <c r="L37" s="26"/>
      <c r="M37" s="36"/>
      <c r="N37" s="26"/>
    </row>
    <row r="38" spans="2:14">
      <c r="B38" s="20"/>
      <c r="C38" s="1"/>
      <c r="D38" s="1"/>
      <c r="E38" s="8"/>
      <c r="F38" s="16"/>
      <c r="G38" s="36"/>
      <c r="H38" s="26"/>
      <c r="I38" s="36"/>
      <c r="J38" s="26"/>
      <c r="K38" s="36"/>
      <c r="L38" s="26"/>
      <c r="M38" s="36"/>
      <c r="N38" s="26"/>
    </row>
    <row r="39" spans="2:14" ht="15">
      <c r="B39" s="20"/>
      <c r="C39" s="1"/>
      <c r="D39" s="1"/>
      <c r="E39" s="8"/>
      <c r="F39" s="16"/>
    </row>
    <row r="40" spans="2:14">
      <c r="B40" s="20"/>
      <c r="C40" s="1"/>
      <c r="D40" s="1"/>
      <c r="E40" s="8"/>
      <c r="F40" s="16"/>
      <c r="G40" s="36"/>
      <c r="H40" s="26"/>
      <c r="I40" s="36"/>
      <c r="J40" s="26"/>
      <c r="K40" s="36"/>
      <c r="L40" s="26"/>
      <c r="M40" s="36"/>
      <c r="N40" s="26"/>
    </row>
    <row r="41" spans="2:14">
      <c r="B41" s="20"/>
      <c r="C41" s="1"/>
      <c r="D41" s="1"/>
      <c r="E41" s="8"/>
      <c r="F41" s="16"/>
      <c r="G41" s="36"/>
      <c r="H41" s="26"/>
      <c r="I41" s="36"/>
      <c r="J41" s="26"/>
      <c r="K41" s="36"/>
      <c r="L41" s="26"/>
      <c r="M41" s="36"/>
      <c r="N41" s="26"/>
    </row>
    <row r="42" spans="2:14">
      <c r="B42" s="20"/>
      <c r="C42" s="1"/>
      <c r="D42" s="1"/>
      <c r="E42" s="8"/>
      <c r="F42" s="16"/>
      <c r="G42" s="36"/>
      <c r="H42" s="26"/>
      <c r="I42" s="36"/>
      <c r="J42" s="26"/>
      <c r="K42" s="36"/>
      <c r="L42" s="26"/>
      <c r="M42" s="36"/>
      <c r="N42" s="26"/>
    </row>
    <row r="43" spans="2:14">
      <c r="B43" s="20"/>
      <c r="C43" s="1"/>
      <c r="D43" s="1"/>
      <c r="E43" s="8"/>
      <c r="F43" s="16"/>
      <c r="G43" s="36"/>
      <c r="H43" s="26"/>
      <c r="I43" s="36"/>
      <c r="J43" s="26"/>
      <c r="K43" s="36"/>
      <c r="L43" s="26"/>
      <c r="M43" s="36"/>
      <c r="N43" s="26"/>
    </row>
    <row r="44" spans="2:14">
      <c r="B44" s="20"/>
      <c r="C44" s="1"/>
      <c r="D44" s="1"/>
      <c r="E44" s="8"/>
      <c r="F44" s="16"/>
      <c r="G44" s="36"/>
      <c r="H44" s="26"/>
      <c r="I44" s="36"/>
      <c r="J44" s="26"/>
      <c r="K44" s="36"/>
      <c r="L44" s="26"/>
      <c r="M44" s="36"/>
      <c r="N44" s="26"/>
    </row>
    <row r="45" spans="2:14">
      <c r="B45" s="20"/>
      <c r="C45" s="1"/>
      <c r="D45" s="1"/>
      <c r="E45" s="8"/>
      <c r="F45" s="16"/>
      <c r="G45" s="36"/>
      <c r="H45" s="26"/>
      <c r="I45" s="36"/>
      <c r="J45" s="26"/>
      <c r="K45" s="36"/>
      <c r="L45" s="26"/>
      <c r="M45" s="36"/>
      <c r="N45" s="26"/>
    </row>
    <row r="46" spans="2:14">
      <c r="B46" s="20"/>
      <c r="C46" s="1"/>
      <c r="D46" s="1"/>
      <c r="E46" s="8"/>
      <c r="F46" s="16"/>
      <c r="G46" s="36"/>
      <c r="H46" s="26"/>
      <c r="I46" s="36"/>
      <c r="J46" s="26"/>
      <c r="K46" s="36"/>
      <c r="L46" s="26"/>
      <c r="M46" s="36"/>
      <c r="N46" s="26"/>
    </row>
    <row r="47" spans="2:14" ht="15">
      <c r="B47" s="20"/>
      <c r="C47" s="1"/>
      <c r="D47" s="1"/>
      <c r="E47" s="8"/>
      <c r="F47" s="16"/>
    </row>
    <row r="48" spans="2:14" ht="15">
      <c r="B48" s="20"/>
      <c r="C48" s="1"/>
      <c r="D48" s="1"/>
      <c r="E48" s="8"/>
      <c r="F48" s="16"/>
    </row>
    <row r="49" spans="2:6" ht="15">
      <c r="B49" s="20"/>
      <c r="C49" s="1"/>
      <c r="D49" s="1"/>
      <c r="E49" s="8"/>
      <c r="F49" s="16"/>
    </row>
    <row r="50" spans="2:6" ht="15">
      <c r="B50" s="20"/>
      <c r="C50" s="1"/>
      <c r="D50" s="1"/>
      <c r="E50" s="8"/>
      <c r="F50" s="16"/>
    </row>
    <row r="51" spans="2:6" ht="15">
      <c r="B51" s="20"/>
      <c r="C51" s="1"/>
      <c r="D51" s="1"/>
      <c r="E51" s="8"/>
      <c r="F51" s="16"/>
    </row>
    <row r="52" spans="2:6" ht="15">
      <c r="B52" s="20"/>
      <c r="C52" s="1"/>
      <c r="D52" s="1"/>
      <c r="E52" s="8"/>
      <c r="F52" s="16"/>
    </row>
    <row r="53" spans="2:6" ht="15">
      <c r="B53" s="20"/>
      <c r="C53" s="1"/>
      <c r="D53" s="1"/>
      <c r="E53" s="8"/>
      <c r="F53" s="16"/>
    </row>
    <row r="54" spans="2:6" ht="15">
      <c r="B54" s="24"/>
      <c r="C54" s="1"/>
      <c r="D54" s="1"/>
      <c r="E54" s="8"/>
      <c r="F54" s="16"/>
    </row>
    <row r="55" spans="2:6" ht="15">
      <c r="B55" s="24"/>
      <c r="C55" s="1"/>
      <c r="D55" s="1"/>
      <c r="E55" s="8"/>
      <c r="F55" s="16"/>
    </row>
    <row r="56" spans="2:6">
      <c r="B56" s="25"/>
    </row>
    <row r="68" spans="7:14">
      <c r="H68" s="37"/>
      <c r="J68" s="37"/>
      <c r="L68" s="37"/>
      <c r="N68" s="37"/>
    </row>
    <row r="73" spans="7:14">
      <c r="G73" s="38"/>
      <c r="I73" s="38"/>
      <c r="K73" s="38"/>
      <c r="M73" s="38"/>
    </row>
  </sheetData>
  <pageMargins left="0.7" right="0.7" top="0.75" bottom="0.75" header="0.3" footer="0.3"/>
  <pageSetup scale="67" orientation="landscape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6">
    <tabColor rgb="FF00B050"/>
    <pageSetUpPr fitToPage="1"/>
  </sheetPr>
  <dimension ref="A1:P112"/>
  <sheetViews>
    <sheetView topLeftCell="C1" zoomScaleNormal="100" workbookViewId="0">
      <selection activeCell="C1" sqref="C1"/>
    </sheetView>
  </sheetViews>
  <sheetFormatPr defaultRowHeight="15.75"/>
  <cols>
    <col min="1" max="1" width="0" hidden="1" customWidth="1"/>
    <col min="2" max="2" width="9.42578125" style="31" hidden="1" customWidth="1"/>
    <col min="3" max="3" width="31.7109375" style="26" bestFit="1" customWidth="1"/>
    <col min="4" max="4" width="30.140625" style="26" customWidth="1"/>
    <col min="5" max="5" width="11.85546875" style="30" customWidth="1"/>
    <col min="6" max="6" width="7" style="28" bestFit="1" customWidth="1"/>
    <col min="7" max="7" width="10.42578125" style="35" customWidth="1"/>
    <col min="8" max="8" width="13.42578125" customWidth="1"/>
    <col min="9" max="9" width="10.42578125" style="35" customWidth="1"/>
    <col min="10" max="10" width="13.42578125" customWidth="1"/>
    <col min="11" max="11" width="10.42578125" style="35" customWidth="1"/>
    <col min="12" max="12" width="13.42578125" customWidth="1"/>
    <col min="13" max="13" width="10.42578125" style="35" customWidth="1"/>
    <col min="14" max="14" width="13.42578125" customWidth="1"/>
  </cols>
  <sheetData>
    <row r="1" spans="2:16">
      <c r="G1" s="40"/>
      <c r="H1" s="40"/>
      <c r="I1" s="40"/>
      <c r="J1" s="40"/>
      <c r="K1" s="40"/>
      <c r="L1" s="40"/>
      <c r="M1" s="40"/>
      <c r="N1" s="40"/>
      <c r="P1" s="12"/>
    </row>
    <row r="2" spans="2:16">
      <c r="C2" s="94" t="s">
        <v>716</v>
      </c>
      <c r="D2" s="3"/>
      <c r="E2" s="3"/>
      <c r="F2" s="3"/>
      <c r="G2" s="41"/>
      <c r="H2" s="41"/>
      <c r="I2" s="41"/>
      <c r="J2" s="41"/>
      <c r="K2" s="41"/>
      <c r="L2" s="41"/>
      <c r="M2" s="41"/>
      <c r="N2" s="41"/>
      <c r="P2" s="92"/>
    </row>
    <row r="3" spans="2:16" ht="16.5" thickBot="1">
      <c r="C3" s="95" t="s">
        <v>12</v>
      </c>
      <c r="D3" s="4"/>
      <c r="E3" s="4"/>
      <c r="F3" s="4"/>
      <c r="G3" s="32"/>
      <c r="H3" s="1"/>
      <c r="I3" s="32"/>
      <c r="J3" s="1"/>
      <c r="K3" s="32"/>
      <c r="L3" s="1"/>
      <c r="M3" s="32"/>
      <c r="N3" s="1"/>
      <c r="P3" s="1"/>
    </row>
    <row r="4" spans="2:16" thickBot="1">
      <c r="B4" s="5"/>
      <c r="C4" s="6"/>
      <c r="D4" s="6"/>
      <c r="E4" s="8"/>
      <c r="F4" s="2"/>
      <c r="G4" s="58" t="s">
        <v>237</v>
      </c>
      <c r="H4" s="59"/>
      <c r="I4" s="58" t="s">
        <v>238</v>
      </c>
      <c r="J4" s="59"/>
      <c r="K4" s="58" t="s">
        <v>565</v>
      </c>
      <c r="L4" s="59"/>
      <c r="M4" s="58" t="str">
        <f>'T1-Summary'!$F$5</f>
        <v>EOM</v>
      </c>
      <c r="N4" s="59"/>
    </row>
    <row r="5" spans="2:16" thickBot="1">
      <c r="B5" s="136" t="s">
        <v>50</v>
      </c>
      <c r="C5" s="137" t="s">
        <v>51</v>
      </c>
      <c r="D5" s="137" t="s">
        <v>52</v>
      </c>
      <c r="E5" s="137" t="s">
        <v>18</v>
      </c>
      <c r="F5" s="138" t="s">
        <v>53</v>
      </c>
      <c r="G5" s="185" t="s">
        <v>54</v>
      </c>
      <c r="H5" s="141" t="s">
        <v>113</v>
      </c>
      <c r="I5" s="185" t="s">
        <v>54</v>
      </c>
      <c r="J5" s="141" t="s">
        <v>113</v>
      </c>
      <c r="K5" s="185" t="s">
        <v>54</v>
      </c>
      <c r="L5" s="141" t="s">
        <v>113</v>
      </c>
      <c r="M5" s="185" t="s">
        <v>54</v>
      </c>
      <c r="N5" s="141" t="s">
        <v>113</v>
      </c>
    </row>
    <row r="6" spans="2:16" ht="15">
      <c r="B6" s="142"/>
      <c r="C6" s="143" t="s">
        <v>124</v>
      </c>
      <c r="D6" s="144"/>
      <c r="E6" s="143"/>
      <c r="F6" s="181"/>
      <c r="G6" s="186"/>
      <c r="H6" s="171"/>
      <c r="I6" s="186"/>
      <c r="J6" s="171"/>
      <c r="K6" s="186"/>
      <c r="L6" s="171"/>
      <c r="M6" s="186"/>
      <c r="N6" s="171"/>
    </row>
    <row r="7" spans="2:16" ht="15">
      <c r="B7" s="128"/>
      <c r="C7" s="98" t="s">
        <v>171</v>
      </c>
      <c r="D7" s="98"/>
      <c r="E7" s="62">
        <v>2000000</v>
      </c>
      <c r="F7" s="132" t="s">
        <v>174</v>
      </c>
      <c r="G7" s="106"/>
      <c r="H7" s="78">
        <f>$E7*G7</f>
        <v>0</v>
      </c>
      <c r="I7" s="106"/>
      <c r="J7" s="78">
        <v>100000</v>
      </c>
      <c r="K7" s="740">
        <v>0.5</v>
      </c>
      <c r="L7" s="78">
        <f>$E7*K7</f>
        <v>1000000</v>
      </c>
      <c r="M7" s="106">
        <v>1</v>
      </c>
      <c r="N7" s="78">
        <f>$E7*M7</f>
        <v>2000000</v>
      </c>
    </row>
    <row r="8" spans="2:16" ht="15">
      <c r="B8" s="128"/>
      <c r="C8" s="98" t="s">
        <v>172</v>
      </c>
      <c r="D8" s="98"/>
      <c r="E8" s="62">
        <v>200000</v>
      </c>
      <c r="F8" s="132" t="s">
        <v>174</v>
      </c>
      <c r="G8" s="106"/>
      <c r="H8" s="78">
        <f>$E8*G8</f>
        <v>0</v>
      </c>
      <c r="I8" s="106"/>
      <c r="J8" s="78">
        <v>50000</v>
      </c>
      <c r="K8" s="740">
        <v>0.5</v>
      </c>
      <c r="L8" s="78">
        <f t="shared" ref="L8:L9" si="0">$E8*K8</f>
        <v>100000</v>
      </c>
      <c r="M8" s="106">
        <v>1</v>
      </c>
      <c r="N8" s="78">
        <f>$E8*M8</f>
        <v>200000</v>
      </c>
    </row>
    <row r="9" spans="2:16" ht="15">
      <c r="B9" s="128"/>
      <c r="C9" s="98" t="s">
        <v>507</v>
      </c>
      <c r="D9" s="98"/>
      <c r="E9" s="62">
        <v>40000</v>
      </c>
      <c r="F9" s="132" t="s">
        <v>174</v>
      </c>
      <c r="G9" s="106"/>
      <c r="H9" s="78">
        <f>$E9*G9</f>
        <v>0</v>
      </c>
      <c r="I9" s="106"/>
      <c r="J9" s="78">
        <v>10000</v>
      </c>
      <c r="K9" s="740">
        <v>0.5</v>
      </c>
      <c r="L9" s="78">
        <f t="shared" si="0"/>
        <v>20000</v>
      </c>
      <c r="M9" s="106">
        <v>1</v>
      </c>
      <c r="N9" s="78">
        <f>$E9*M9</f>
        <v>40000</v>
      </c>
    </row>
    <row r="10" spans="2:16" ht="15">
      <c r="B10" s="128"/>
      <c r="C10" s="98"/>
      <c r="D10" s="98"/>
      <c r="E10" s="62"/>
      <c r="F10" s="132"/>
      <c r="G10" s="106"/>
      <c r="H10" s="78"/>
      <c r="I10" s="106"/>
      <c r="J10" s="78"/>
      <c r="K10" s="106"/>
      <c r="L10" s="78"/>
      <c r="M10" s="106"/>
      <c r="N10" s="78"/>
    </row>
    <row r="11" spans="2:16" ht="15">
      <c r="B11" s="128"/>
      <c r="C11" s="64" t="s">
        <v>4</v>
      </c>
      <c r="D11" s="98"/>
      <c r="E11" s="64"/>
      <c r="F11" s="132"/>
      <c r="G11" s="106"/>
      <c r="H11" s="78">
        <f>SUM(H7:H10)</f>
        <v>0</v>
      </c>
      <c r="I11" s="106"/>
      <c r="J11" s="78">
        <f>SUM(J7:J10)</f>
        <v>160000</v>
      </c>
      <c r="K11" s="106"/>
      <c r="L11" s="78">
        <f>SUM(L7:L10)</f>
        <v>1120000</v>
      </c>
      <c r="M11" s="106"/>
      <c r="N11" s="78">
        <f>SUM(N7:N10)</f>
        <v>2240000</v>
      </c>
    </row>
    <row r="12" spans="2:16" ht="15">
      <c r="B12" s="75"/>
      <c r="C12" s="175" t="s">
        <v>125</v>
      </c>
      <c r="D12" s="67"/>
      <c r="E12" s="176"/>
      <c r="F12" s="102"/>
      <c r="G12" s="177"/>
      <c r="H12" s="79"/>
      <c r="I12" s="177"/>
      <c r="J12" s="79"/>
      <c r="K12" s="177"/>
      <c r="L12" s="79"/>
      <c r="M12" s="177"/>
      <c r="N12" s="79"/>
    </row>
    <row r="13" spans="2:16" ht="15">
      <c r="B13" s="126"/>
      <c r="C13" s="98" t="s">
        <v>173</v>
      </c>
      <c r="D13" s="45"/>
      <c r="E13" s="62"/>
      <c r="F13" s="69"/>
      <c r="G13" s="106"/>
      <c r="H13" s="78"/>
      <c r="I13" s="106"/>
      <c r="J13" s="78"/>
      <c r="K13" s="106"/>
      <c r="L13" s="78"/>
      <c r="M13" s="106"/>
      <c r="N13" s="78"/>
    </row>
    <row r="14" spans="2:16" ht="15">
      <c r="B14" s="126"/>
      <c r="C14" s="98"/>
      <c r="D14" s="45"/>
      <c r="E14" s="62"/>
      <c r="F14" s="69"/>
      <c r="G14" s="106"/>
      <c r="H14" s="78"/>
      <c r="I14" s="106"/>
      <c r="J14" s="78"/>
      <c r="K14" s="106"/>
      <c r="L14" s="78"/>
      <c r="M14" s="106"/>
      <c r="N14" s="78"/>
    </row>
    <row r="15" spans="2:16" ht="15">
      <c r="B15" s="128"/>
      <c r="C15" s="64" t="s">
        <v>4</v>
      </c>
      <c r="D15" s="98"/>
      <c r="E15" s="64"/>
      <c r="F15" s="132"/>
      <c r="G15" s="106"/>
      <c r="H15" s="78"/>
      <c r="I15" s="106"/>
      <c r="J15" s="78"/>
      <c r="K15" s="106"/>
      <c r="L15" s="78"/>
      <c r="M15" s="106"/>
      <c r="N15" s="78"/>
    </row>
    <row r="16" spans="2:16" ht="15">
      <c r="B16" s="75"/>
      <c r="C16" s="174" t="s">
        <v>126</v>
      </c>
      <c r="D16" s="174"/>
      <c r="E16" s="178"/>
      <c r="F16" s="182"/>
      <c r="G16" s="177"/>
      <c r="H16" s="79"/>
      <c r="I16" s="177"/>
      <c r="J16" s="79"/>
      <c r="K16" s="177"/>
      <c r="L16" s="79"/>
      <c r="M16" s="177"/>
      <c r="N16" s="79"/>
    </row>
    <row r="17" spans="1:14" ht="15">
      <c r="B17" s="128"/>
      <c r="C17" s="101" t="s">
        <v>173</v>
      </c>
      <c r="D17" s="98"/>
      <c r="E17" s="62"/>
      <c r="F17" s="132"/>
      <c r="G17" s="106"/>
      <c r="H17" s="78"/>
      <c r="I17" s="106"/>
      <c r="J17" s="78"/>
      <c r="K17" s="106"/>
      <c r="L17" s="78"/>
      <c r="M17" s="106"/>
      <c r="N17" s="78"/>
    </row>
    <row r="18" spans="1:14" ht="15">
      <c r="B18" s="128"/>
      <c r="C18" s="101"/>
      <c r="D18" s="98"/>
      <c r="E18" s="62"/>
      <c r="F18" s="132"/>
      <c r="G18" s="106"/>
      <c r="H18" s="78"/>
      <c r="I18" s="106"/>
      <c r="J18" s="78"/>
      <c r="K18" s="106"/>
      <c r="L18" s="78"/>
      <c r="M18" s="106"/>
      <c r="N18" s="78"/>
    </row>
    <row r="19" spans="1:14" ht="15">
      <c r="B19" s="128"/>
      <c r="C19" s="64" t="s">
        <v>4</v>
      </c>
      <c r="D19" s="98"/>
      <c r="E19" s="64"/>
      <c r="F19" s="132"/>
      <c r="G19" s="106"/>
      <c r="H19" s="78"/>
      <c r="I19" s="106"/>
      <c r="J19" s="78"/>
      <c r="K19" s="106"/>
      <c r="L19" s="78"/>
      <c r="M19" s="106"/>
      <c r="N19" s="78"/>
    </row>
    <row r="20" spans="1:14" ht="15">
      <c r="B20" s="75"/>
      <c r="C20" s="174" t="s">
        <v>127</v>
      </c>
      <c r="D20" s="174"/>
      <c r="E20" s="178"/>
      <c r="F20" s="182"/>
      <c r="G20" s="177"/>
      <c r="H20" s="79"/>
      <c r="I20" s="177"/>
      <c r="J20" s="79"/>
      <c r="K20" s="177"/>
      <c r="L20" s="79"/>
      <c r="M20" s="177"/>
      <c r="N20" s="79"/>
    </row>
    <row r="21" spans="1:14" ht="15">
      <c r="B21" s="128"/>
      <c r="C21" s="98"/>
      <c r="D21" s="98"/>
      <c r="E21" s="62"/>
      <c r="F21" s="132"/>
      <c r="G21" s="187"/>
      <c r="H21" s="179"/>
      <c r="I21" s="187"/>
      <c r="J21" s="179"/>
      <c r="K21" s="187"/>
      <c r="L21" s="179"/>
      <c r="M21" s="187"/>
      <c r="N21" s="179"/>
    </row>
    <row r="22" spans="1:14" ht="15">
      <c r="B22" s="128"/>
      <c r="C22" s="98"/>
      <c r="D22" s="98"/>
      <c r="E22" s="62"/>
      <c r="F22" s="132"/>
      <c r="G22" s="188"/>
      <c r="H22" s="180"/>
      <c r="I22" s="188"/>
      <c r="J22" s="180"/>
      <c r="K22" s="188"/>
      <c r="L22" s="180"/>
      <c r="M22" s="188"/>
      <c r="N22" s="180"/>
    </row>
    <row r="23" spans="1:14" thickBot="1">
      <c r="A23" s="93"/>
      <c r="B23" s="149"/>
      <c r="C23" s="64" t="s">
        <v>4</v>
      </c>
      <c r="D23" s="150"/>
      <c r="E23" s="85"/>
      <c r="F23" s="183"/>
      <c r="G23" s="189"/>
      <c r="H23" s="86"/>
      <c r="I23" s="189"/>
      <c r="J23" s="86"/>
      <c r="K23" s="189"/>
      <c r="L23" s="86"/>
      <c r="M23" s="189"/>
      <c r="N23" s="86"/>
    </row>
    <row r="24" spans="1:14" thickBot="1">
      <c r="B24" s="155" t="s">
        <v>248</v>
      </c>
      <c r="C24" s="156"/>
      <c r="D24" s="156"/>
      <c r="E24" s="156"/>
      <c r="F24" s="184"/>
      <c r="G24" s="190"/>
      <c r="H24" s="191">
        <f>SUMIF($C6:$C23,"Sub-total",H6:H23)</f>
        <v>0</v>
      </c>
      <c r="I24" s="190"/>
      <c r="J24" s="191">
        <f>SUMIF($C6:$C23,"Sub-total",J6:J23)</f>
        <v>160000</v>
      </c>
      <c r="K24" s="190"/>
      <c r="L24" s="191">
        <f>SUMIF($C6:$C23,"Sub-total",L6:L23)</f>
        <v>1120000</v>
      </c>
      <c r="M24" s="190"/>
      <c r="N24" s="191">
        <f>SUMIF($C6:$C23,"Sub-total",N6:N23)</f>
        <v>2240000</v>
      </c>
    </row>
    <row r="25" spans="1:14" ht="15">
      <c r="B25" s="96" t="s">
        <v>57</v>
      </c>
      <c r="C25" s="97"/>
      <c r="D25" s="1"/>
      <c r="E25" s="8"/>
      <c r="F25" s="16"/>
      <c r="G25" s="44"/>
      <c r="H25" s="44"/>
      <c r="I25" s="44"/>
      <c r="J25" s="44"/>
      <c r="K25" s="44"/>
      <c r="L25" s="44"/>
      <c r="M25" s="44"/>
      <c r="N25" s="44"/>
    </row>
    <row r="26" spans="1:14" ht="15">
      <c r="B26" s="9"/>
      <c r="C26" s="10"/>
      <c r="D26" s="9"/>
      <c r="E26" s="14"/>
      <c r="F26" s="12"/>
      <c r="G26" s="44"/>
      <c r="H26" s="44"/>
      <c r="I26" s="44"/>
      <c r="J26" s="44"/>
      <c r="K26" s="44"/>
      <c r="L26" s="44"/>
      <c r="M26" s="44"/>
      <c r="N26" s="44"/>
    </row>
    <row r="27" spans="1:14" ht="15">
      <c r="B27" s="5"/>
      <c r="C27" s="1"/>
      <c r="D27" s="1"/>
      <c r="E27" s="8"/>
      <c r="F27" s="16"/>
      <c r="G27" s="34"/>
      <c r="H27" s="33"/>
      <c r="I27" s="34"/>
      <c r="J27" s="33"/>
      <c r="K27" s="34"/>
      <c r="L27" s="33"/>
      <c r="M27" s="34"/>
      <c r="N27" s="33"/>
    </row>
    <row r="28" spans="1:14" ht="15">
      <c r="B28" s="17"/>
      <c r="C28" s="17"/>
      <c r="D28" s="17"/>
      <c r="E28" s="17"/>
      <c r="F28" s="18"/>
    </row>
    <row r="29" spans="1:14" ht="15">
      <c r="B29" s="1"/>
      <c r="C29" s="17"/>
      <c r="D29" s="17"/>
      <c r="E29" s="17"/>
      <c r="F29" s="18"/>
    </row>
    <row r="30" spans="1:14" ht="15">
      <c r="B30" s="1"/>
      <c r="C30" s="17"/>
      <c r="D30" s="17"/>
      <c r="E30" s="17"/>
      <c r="F30" s="18"/>
    </row>
    <row r="31" spans="1:14" ht="15">
      <c r="B31" s="1"/>
      <c r="C31" s="20"/>
      <c r="D31" s="1"/>
      <c r="E31" s="23"/>
      <c r="F31" s="16"/>
    </row>
    <row r="32" spans="1:14" ht="15">
      <c r="B32" s="1"/>
      <c r="C32" s="1"/>
      <c r="D32" s="1"/>
      <c r="E32" s="23"/>
      <c r="F32" s="16"/>
    </row>
    <row r="33" spans="2:14" ht="15">
      <c r="B33" s="1"/>
      <c r="C33" s="1"/>
      <c r="D33" s="1"/>
      <c r="E33" s="23"/>
      <c r="F33" s="16"/>
    </row>
    <row r="34" spans="2:14" ht="15">
      <c r="B34" s="20"/>
      <c r="C34" s="1"/>
      <c r="D34" s="1"/>
      <c r="E34" s="8"/>
      <c r="F34" s="16"/>
    </row>
    <row r="35" spans="2:14" ht="15">
      <c r="B35" s="1"/>
      <c r="C35" s="1"/>
      <c r="D35" s="1"/>
      <c r="E35" s="23"/>
      <c r="F35" s="16"/>
    </row>
    <row r="36" spans="2:14" ht="15">
      <c r="B36" s="1"/>
      <c r="C36" s="1"/>
      <c r="D36" s="1"/>
      <c r="E36" s="23"/>
      <c r="F36" s="16"/>
    </row>
    <row r="37" spans="2:14" ht="15">
      <c r="B37" s="1"/>
      <c r="C37" s="1"/>
      <c r="D37" s="1"/>
      <c r="E37" s="23"/>
      <c r="F37" s="16"/>
    </row>
    <row r="38" spans="2:14" ht="15">
      <c r="B38" s="20"/>
      <c r="C38" s="1"/>
      <c r="D38" s="1"/>
      <c r="E38" s="8"/>
      <c r="F38" s="16"/>
    </row>
    <row r="39" spans="2:14" ht="15">
      <c r="B39" s="20"/>
      <c r="C39" s="1"/>
      <c r="D39" s="1"/>
      <c r="E39" s="8"/>
      <c r="F39" s="16"/>
    </row>
    <row r="40" spans="2:14" ht="15">
      <c r="B40" s="20"/>
      <c r="C40" s="1"/>
      <c r="D40" s="1"/>
      <c r="E40" s="8"/>
      <c r="F40" s="16"/>
    </row>
    <row r="41" spans="2:14" ht="15">
      <c r="B41" s="20"/>
      <c r="C41" s="1"/>
      <c r="D41" s="1"/>
      <c r="E41" s="8"/>
      <c r="F41" s="16"/>
    </row>
    <row r="42" spans="2:14" ht="15">
      <c r="B42" s="20"/>
      <c r="C42" s="1"/>
      <c r="D42" s="1"/>
      <c r="E42" s="8"/>
      <c r="F42" s="16"/>
    </row>
    <row r="43" spans="2:14">
      <c r="B43" s="20"/>
      <c r="C43" s="1"/>
      <c r="D43" s="1"/>
      <c r="E43" s="8"/>
      <c r="F43" s="16"/>
      <c r="G43" s="36"/>
      <c r="H43" s="26"/>
      <c r="I43" s="36"/>
      <c r="J43" s="26"/>
      <c r="K43" s="36"/>
      <c r="L43" s="26"/>
      <c r="M43" s="36"/>
      <c r="N43" s="26"/>
    </row>
    <row r="44" spans="2:14">
      <c r="B44" s="20"/>
      <c r="C44" s="1"/>
      <c r="D44" s="1"/>
      <c r="E44" s="8"/>
      <c r="F44" s="16"/>
      <c r="G44" s="36"/>
      <c r="H44" s="26"/>
      <c r="I44" s="36"/>
      <c r="J44" s="26"/>
      <c r="K44" s="36"/>
      <c r="L44" s="26"/>
      <c r="M44" s="36"/>
      <c r="N44" s="26"/>
    </row>
    <row r="45" spans="2:14">
      <c r="B45" s="20"/>
      <c r="C45" s="1"/>
      <c r="D45" s="1"/>
      <c r="E45" s="8"/>
      <c r="F45" s="16"/>
      <c r="G45" s="36"/>
      <c r="H45" s="26"/>
      <c r="I45" s="36"/>
      <c r="J45" s="26"/>
      <c r="K45" s="36"/>
      <c r="L45" s="26"/>
      <c r="M45" s="36"/>
      <c r="N45" s="26"/>
    </row>
    <row r="46" spans="2:14">
      <c r="B46" s="20"/>
      <c r="C46" s="1"/>
      <c r="D46" s="1"/>
      <c r="E46" s="8"/>
      <c r="F46" s="16"/>
      <c r="G46" s="36"/>
      <c r="H46" s="26"/>
      <c r="I46" s="36"/>
      <c r="J46" s="26"/>
      <c r="K46" s="36"/>
      <c r="L46" s="26"/>
      <c r="M46" s="36"/>
      <c r="N46" s="26"/>
    </row>
    <row r="47" spans="2:14" ht="15">
      <c r="B47" s="20"/>
      <c r="C47" s="1"/>
      <c r="D47" s="1"/>
      <c r="E47" s="8"/>
      <c r="F47" s="16"/>
    </row>
    <row r="48" spans="2:14">
      <c r="B48" s="20"/>
      <c r="C48" s="1"/>
      <c r="D48" s="1"/>
      <c r="E48" s="8"/>
      <c r="F48" s="16"/>
      <c r="G48" s="36"/>
      <c r="H48" s="26"/>
      <c r="I48" s="36"/>
      <c r="J48" s="26"/>
      <c r="K48" s="36"/>
      <c r="L48" s="26"/>
      <c r="M48" s="36"/>
      <c r="N48" s="26"/>
    </row>
    <row r="49" spans="2:14">
      <c r="B49" s="20"/>
      <c r="C49" s="1"/>
      <c r="D49" s="1"/>
      <c r="E49" s="8"/>
      <c r="F49" s="16"/>
      <c r="G49" s="36"/>
      <c r="H49" s="26"/>
      <c r="I49" s="36"/>
      <c r="J49" s="26"/>
      <c r="K49" s="36"/>
      <c r="L49" s="26"/>
      <c r="M49" s="36"/>
      <c r="N49" s="26"/>
    </row>
    <row r="50" spans="2:14">
      <c r="B50" s="20"/>
      <c r="C50" s="1"/>
      <c r="D50" s="1"/>
      <c r="E50" s="8"/>
      <c r="F50" s="16"/>
      <c r="G50" s="36"/>
      <c r="H50" s="26"/>
      <c r="I50" s="36"/>
      <c r="J50" s="26"/>
      <c r="K50" s="36"/>
      <c r="L50" s="26"/>
      <c r="M50" s="36"/>
      <c r="N50" s="26"/>
    </row>
    <row r="51" spans="2:14">
      <c r="B51" s="20"/>
      <c r="C51" s="1"/>
      <c r="D51" s="1"/>
      <c r="E51" s="8"/>
      <c r="F51" s="16"/>
      <c r="G51" s="36"/>
      <c r="H51" s="26"/>
      <c r="I51" s="36"/>
      <c r="J51" s="26"/>
      <c r="K51" s="36"/>
      <c r="L51" s="26"/>
      <c r="M51" s="36"/>
      <c r="N51" s="26"/>
    </row>
    <row r="52" spans="2:14">
      <c r="B52" s="20"/>
      <c r="C52" s="1"/>
      <c r="D52" s="1"/>
      <c r="E52" s="8"/>
      <c r="F52" s="16"/>
      <c r="G52" s="36"/>
      <c r="H52" s="26"/>
      <c r="I52" s="36"/>
      <c r="J52" s="26"/>
      <c r="K52" s="36"/>
      <c r="L52" s="26"/>
      <c r="M52" s="36"/>
      <c r="N52" s="26"/>
    </row>
    <row r="53" spans="2:14">
      <c r="B53" s="20"/>
      <c r="C53" s="1"/>
      <c r="D53" s="1"/>
      <c r="E53" s="8"/>
      <c r="F53" s="16"/>
      <c r="G53" s="36"/>
      <c r="H53" s="26"/>
      <c r="I53" s="36"/>
      <c r="J53" s="26"/>
      <c r="K53" s="36"/>
      <c r="L53" s="26"/>
      <c r="M53" s="36"/>
      <c r="N53" s="26"/>
    </row>
    <row r="54" spans="2:14">
      <c r="B54" s="20"/>
      <c r="C54" s="1"/>
      <c r="D54" s="1"/>
      <c r="E54" s="8"/>
      <c r="F54" s="16"/>
      <c r="G54" s="36"/>
      <c r="H54" s="26"/>
      <c r="I54" s="36"/>
      <c r="J54" s="26"/>
      <c r="K54" s="36"/>
      <c r="L54" s="26"/>
      <c r="M54" s="36"/>
      <c r="N54" s="26"/>
    </row>
    <row r="55" spans="2:14" ht="15">
      <c r="B55" s="20"/>
      <c r="C55" s="1"/>
      <c r="D55" s="1"/>
      <c r="E55" s="8"/>
      <c r="F55" s="16"/>
    </row>
    <row r="56" spans="2:14" ht="15">
      <c r="B56" s="20"/>
      <c r="C56" s="1"/>
      <c r="D56" s="1"/>
      <c r="E56" s="8"/>
      <c r="F56" s="16"/>
    </row>
    <row r="57" spans="2:14" ht="15">
      <c r="B57" s="20"/>
      <c r="C57" s="1"/>
      <c r="D57" s="1"/>
      <c r="E57" s="8"/>
      <c r="F57" s="16"/>
    </row>
    <row r="58" spans="2:14" ht="15">
      <c r="B58" s="20"/>
      <c r="C58" s="1"/>
      <c r="D58" s="1"/>
      <c r="E58" s="8"/>
      <c r="F58" s="16"/>
    </row>
    <row r="59" spans="2:14" ht="15">
      <c r="B59" s="20"/>
      <c r="C59" s="1"/>
      <c r="D59" s="1"/>
      <c r="E59" s="8"/>
      <c r="F59" s="16"/>
    </row>
    <row r="60" spans="2:14" ht="15">
      <c r="B60" s="20"/>
      <c r="C60" s="1"/>
      <c r="D60" s="1"/>
      <c r="E60" s="8"/>
      <c r="F60" s="16"/>
    </row>
    <row r="61" spans="2:14" ht="15">
      <c r="B61" s="20"/>
      <c r="C61" s="1"/>
      <c r="D61" s="1"/>
      <c r="E61" s="8"/>
      <c r="F61" s="16"/>
    </row>
    <row r="62" spans="2:14" ht="15">
      <c r="B62" s="24"/>
      <c r="C62" s="1"/>
      <c r="D62" s="1"/>
      <c r="E62" s="8"/>
      <c r="F62" s="16"/>
    </row>
    <row r="63" spans="2:14" ht="15">
      <c r="B63" s="24"/>
      <c r="C63" s="1"/>
      <c r="D63" s="1"/>
      <c r="E63" s="8"/>
      <c r="F63" s="16"/>
    </row>
    <row r="64" spans="2:14">
      <c r="B64" s="25"/>
    </row>
    <row r="76" spans="8:14">
      <c r="H76" s="37"/>
      <c r="J76" s="37"/>
      <c r="L76" s="37"/>
      <c r="N76" s="37"/>
    </row>
    <row r="81" spans="1:16">
      <c r="G81" s="38"/>
      <c r="I81" s="38"/>
      <c r="K81" s="38"/>
      <c r="M81" s="38"/>
    </row>
    <row r="87" spans="1:16" s="35" customFormat="1">
      <c r="A87"/>
      <c r="B87" s="31"/>
      <c r="C87" s="26"/>
      <c r="D87" s="26"/>
      <c r="E87" s="30"/>
      <c r="F87" s="28"/>
      <c r="H87"/>
      <c r="J87"/>
      <c r="L87"/>
      <c r="N87"/>
      <c r="P87"/>
    </row>
    <row r="88" spans="1:16" s="35" customFormat="1">
      <c r="A88"/>
      <c r="B88" s="31"/>
      <c r="C88" s="26"/>
      <c r="D88" s="26"/>
      <c r="E88" s="30"/>
      <c r="F88" s="28"/>
      <c r="H88"/>
      <c r="J88"/>
      <c r="L88"/>
      <c r="N88"/>
      <c r="P88"/>
    </row>
    <row r="89" spans="1:16" s="35" customFormat="1">
      <c r="A89"/>
      <c r="B89" s="31"/>
      <c r="C89" s="26"/>
      <c r="D89" s="26"/>
      <c r="E89" s="30"/>
      <c r="F89" s="28"/>
      <c r="H89"/>
      <c r="J89"/>
      <c r="L89"/>
      <c r="N89"/>
      <c r="P89"/>
    </row>
    <row r="90" spans="1:16" s="35" customFormat="1">
      <c r="A90"/>
      <c r="B90" s="31"/>
      <c r="C90" s="26"/>
      <c r="D90" s="26"/>
      <c r="E90" s="30"/>
      <c r="F90" s="28"/>
      <c r="H90"/>
      <c r="J90"/>
      <c r="L90"/>
      <c r="N90"/>
      <c r="P90"/>
    </row>
    <row r="91" spans="1:16" s="35" customFormat="1">
      <c r="A91"/>
      <c r="B91" s="31"/>
      <c r="C91" s="26"/>
      <c r="D91" s="26"/>
      <c r="E91" s="30"/>
      <c r="F91" s="28"/>
      <c r="H91"/>
      <c r="J91"/>
      <c r="L91"/>
      <c r="N91"/>
      <c r="P91"/>
    </row>
    <row r="92" spans="1:16" s="35" customFormat="1">
      <c r="A92"/>
      <c r="B92" s="31"/>
      <c r="C92" s="26"/>
      <c r="D92" s="26"/>
      <c r="E92" s="30"/>
      <c r="F92" s="28"/>
      <c r="H92"/>
      <c r="J92"/>
      <c r="L92"/>
      <c r="N92"/>
      <c r="P92"/>
    </row>
    <row r="93" spans="1:16" s="35" customFormat="1">
      <c r="A93"/>
      <c r="B93" s="31"/>
      <c r="C93" s="26"/>
      <c r="D93" s="26"/>
      <c r="E93" s="30"/>
      <c r="F93" s="28"/>
      <c r="H93"/>
      <c r="J93"/>
      <c r="L93"/>
      <c r="N93"/>
      <c r="P93"/>
    </row>
    <row r="94" spans="1:16" s="35" customFormat="1">
      <c r="A94"/>
      <c r="B94" s="31"/>
      <c r="C94" s="26"/>
      <c r="D94" s="26"/>
      <c r="E94" s="30"/>
      <c r="F94" s="28"/>
      <c r="H94"/>
      <c r="J94"/>
      <c r="L94"/>
      <c r="N94"/>
      <c r="P94"/>
    </row>
    <row r="95" spans="1:16" s="35" customFormat="1">
      <c r="A95"/>
      <c r="B95" s="31"/>
      <c r="C95" s="26"/>
      <c r="D95" s="26"/>
      <c r="E95" s="30"/>
      <c r="F95" s="28"/>
      <c r="H95"/>
      <c r="J95"/>
      <c r="L95"/>
      <c r="N95"/>
      <c r="P95"/>
    </row>
    <row r="96" spans="1:16" s="35" customFormat="1">
      <c r="A96"/>
      <c r="B96" s="31"/>
      <c r="C96" s="26"/>
      <c r="D96" s="26"/>
      <c r="E96" s="30"/>
      <c r="F96" s="28"/>
      <c r="H96"/>
      <c r="J96"/>
      <c r="L96"/>
      <c r="N96"/>
      <c r="P96"/>
    </row>
    <row r="97" spans="1:16" s="35" customFormat="1">
      <c r="A97"/>
      <c r="B97" s="31"/>
      <c r="C97" s="26"/>
      <c r="D97" s="26"/>
      <c r="E97" s="30"/>
      <c r="F97" s="28"/>
      <c r="H97"/>
      <c r="J97"/>
      <c r="L97"/>
      <c r="N97"/>
      <c r="P97"/>
    </row>
    <row r="98" spans="1:16" s="35" customFormat="1">
      <c r="A98"/>
      <c r="B98" s="31"/>
      <c r="C98" s="26"/>
      <c r="D98" s="26"/>
      <c r="E98" s="30"/>
      <c r="F98" s="28"/>
      <c r="H98"/>
      <c r="J98"/>
      <c r="L98"/>
      <c r="N98"/>
      <c r="P98"/>
    </row>
    <row r="99" spans="1:16" s="35" customFormat="1">
      <c r="A99"/>
      <c r="B99" s="31"/>
      <c r="C99" s="26"/>
      <c r="D99" s="26"/>
      <c r="E99" s="30"/>
      <c r="F99" s="28"/>
      <c r="H99"/>
      <c r="J99"/>
      <c r="L99"/>
      <c r="N99"/>
      <c r="P99"/>
    </row>
    <row r="100" spans="1:16" s="35" customFormat="1">
      <c r="A100"/>
      <c r="B100" s="31"/>
      <c r="C100" s="26"/>
      <c r="D100" s="26"/>
      <c r="E100" s="30"/>
      <c r="F100" s="28"/>
      <c r="H100"/>
      <c r="J100"/>
      <c r="L100"/>
      <c r="N100"/>
      <c r="P100"/>
    </row>
    <row r="101" spans="1:16" s="35" customFormat="1">
      <c r="A101"/>
      <c r="B101" s="31"/>
      <c r="C101" s="26"/>
      <c r="D101" s="26"/>
      <c r="E101" s="30"/>
      <c r="F101" s="28"/>
      <c r="H101"/>
      <c r="J101"/>
      <c r="L101"/>
      <c r="N101"/>
      <c r="P101"/>
    </row>
    <row r="102" spans="1:16" s="35" customFormat="1">
      <c r="A102"/>
      <c r="B102" s="31"/>
      <c r="C102" s="26"/>
      <c r="D102" s="26"/>
      <c r="E102" s="30"/>
      <c r="F102" s="28"/>
      <c r="H102"/>
      <c r="J102"/>
      <c r="L102"/>
      <c r="N102"/>
      <c r="P102"/>
    </row>
    <row r="103" spans="1:16" s="35" customFormat="1">
      <c r="A103"/>
      <c r="B103" s="31"/>
      <c r="C103" s="26"/>
      <c r="D103" s="26"/>
      <c r="E103" s="30"/>
      <c r="F103" s="28"/>
      <c r="H103"/>
      <c r="J103"/>
      <c r="L103"/>
      <c r="N103"/>
      <c r="P103"/>
    </row>
    <row r="104" spans="1:16" s="35" customFormat="1">
      <c r="A104"/>
      <c r="B104" s="31"/>
      <c r="C104" s="26"/>
      <c r="D104" s="26"/>
      <c r="E104" s="30"/>
      <c r="F104" s="28"/>
      <c r="H104"/>
      <c r="J104"/>
      <c r="L104"/>
      <c r="N104"/>
      <c r="P104"/>
    </row>
    <row r="105" spans="1:16" s="35" customFormat="1">
      <c r="A105"/>
      <c r="B105" s="31"/>
      <c r="C105" s="26"/>
      <c r="D105" s="26"/>
      <c r="E105" s="30"/>
      <c r="F105" s="28"/>
      <c r="H105"/>
      <c r="J105"/>
      <c r="L105"/>
      <c r="N105"/>
      <c r="P105"/>
    </row>
    <row r="106" spans="1:16" s="35" customFormat="1">
      <c r="A106"/>
      <c r="B106" s="31"/>
      <c r="C106" s="26"/>
      <c r="D106" s="26"/>
      <c r="E106" s="30"/>
      <c r="F106" s="28"/>
      <c r="H106"/>
      <c r="J106"/>
      <c r="L106"/>
      <c r="N106"/>
      <c r="P106"/>
    </row>
    <row r="107" spans="1:16" s="35" customFormat="1">
      <c r="A107"/>
      <c r="B107" s="31"/>
      <c r="C107" s="26"/>
      <c r="D107" s="26"/>
      <c r="E107" s="30"/>
      <c r="F107" s="28"/>
      <c r="H107"/>
      <c r="J107"/>
      <c r="L107"/>
      <c r="N107"/>
      <c r="P107"/>
    </row>
    <row r="108" spans="1:16" s="35" customFormat="1">
      <c r="A108"/>
      <c r="B108" s="31"/>
      <c r="C108" s="26"/>
      <c r="D108" s="26"/>
      <c r="E108" s="30"/>
      <c r="F108" s="28"/>
      <c r="H108"/>
      <c r="J108"/>
      <c r="L108"/>
      <c r="N108"/>
      <c r="P108"/>
    </row>
    <row r="109" spans="1:16" s="35" customFormat="1">
      <c r="A109"/>
      <c r="B109" s="31"/>
      <c r="C109" s="26"/>
      <c r="D109" s="26"/>
      <c r="E109" s="30"/>
      <c r="F109" s="28"/>
      <c r="H109"/>
      <c r="J109"/>
      <c r="L109"/>
      <c r="N109"/>
      <c r="P109"/>
    </row>
    <row r="110" spans="1:16" s="35" customFormat="1">
      <c r="A110"/>
      <c r="B110" s="31"/>
      <c r="C110" s="26"/>
      <c r="D110" s="26"/>
      <c r="E110" s="30"/>
      <c r="F110" s="28"/>
      <c r="H110"/>
      <c r="J110"/>
      <c r="L110"/>
      <c r="N110"/>
      <c r="P110"/>
    </row>
    <row r="111" spans="1:16" s="35" customFormat="1">
      <c r="A111"/>
      <c r="B111" s="31"/>
      <c r="C111" s="26"/>
      <c r="D111" s="26"/>
      <c r="E111" s="30"/>
      <c r="F111" s="28"/>
      <c r="H111"/>
      <c r="J111"/>
      <c r="L111"/>
      <c r="N111"/>
      <c r="P111"/>
    </row>
    <row r="112" spans="1:16" s="35" customFormat="1">
      <c r="A112"/>
      <c r="B112" s="31"/>
      <c r="C112" s="26"/>
      <c r="D112" s="26"/>
      <c r="E112" s="30"/>
      <c r="F112" s="28"/>
      <c r="H112"/>
      <c r="J112"/>
      <c r="L112"/>
      <c r="N112"/>
      <c r="P112"/>
    </row>
  </sheetData>
  <pageMargins left="0.7" right="0.7" top="0.75" bottom="0.75" header="0.3" footer="0.3"/>
  <pageSetup scale="82" orientation="landscape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7">
    <tabColor rgb="FF00B050"/>
    <pageSetUpPr fitToPage="1"/>
  </sheetPr>
  <dimension ref="B2:BE85"/>
  <sheetViews>
    <sheetView zoomScaleNormal="100" workbookViewId="0">
      <pane xSplit="5" ySplit="5" topLeftCell="F6" activePane="bottomRight" state="frozen"/>
      <selection activeCell="T4" sqref="T4:X4"/>
      <selection pane="topRight" activeCell="T4" sqref="T4:X4"/>
      <selection pane="bottomLeft" activeCell="T4" sqref="T4:X4"/>
      <selection pane="bottomRight" activeCell="F6" sqref="F6"/>
    </sheetView>
  </sheetViews>
  <sheetFormatPr defaultRowHeight="15.75"/>
  <cols>
    <col min="1" max="1" width="0" hidden="1" customWidth="1"/>
    <col min="2" max="2" width="9.42578125" style="31" hidden="1" customWidth="1"/>
    <col min="3" max="3" width="37.85546875" style="26" customWidth="1"/>
    <col min="4" max="4" width="5" style="222" bestFit="1" customWidth="1"/>
    <col min="5" max="6" width="20.7109375" style="26" customWidth="1"/>
    <col min="7" max="7" width="10.42578125" style="26" bestFit="1" customWidth="1"/>
    <col min="8" max="8" width="10.42578125" style="26" customWidth="1"/>
    <col min="9" max="9" width="12.7109375" style="26" bestFit="1" customWidth="1"/>
    <col min="10" max="10" width="8.28515625" style="26" customWidth="1"/>
    <col min="11" max="11" width="7.85546875" style="27" bestFit="1" customWidth="1"/>
    <col min="12" max="12" width="5" style="28" bestFit="1" customWidth="1"/>
    <col min="13" max="13" width="7.85546875" style="29" bestFit="1" customWidth="1"/>
    <col min="14" max="14" width="6.28515625" style="28" bestFit="1" customWidth="1"/>
    <col min="15" max="15" width="9.85546875" style="28" bestFit="1" customWidth="1"/>
    <col min="16" max="16" width="11.42578125" style="27" bestFit="1" customWidth="1"/>
    <col min="17" max="17" width="7" style="28" bestFit="1" customWidth="1"/>
    <col min="18" max="18" width="11.42578125" style="29" bestFit="1" customWidth="1"/>
    <col min="19" max="19" width="7" style="28" bestFit="1" customWidth="1"/>
    <col min="20" max="20" width="9.85546875" style="28" bestFit="1" customWidth="1"/>
    <col min="21" max="21" width="11.42578125" style="27" bestFit="1" customWidth="1"/>
    <col min="22" max="22" width="7" style="28" bestFit="1" customWidth="1"/>
    <col min="23" max="23" width="11.42578125" style="29" bestFit="1" customWidth="1"/>
    <col min="24" max="24" width="7" style="28" bestFit="1" customWidth="1"/>
    <col min="25" max="25" width="9.85546875" style="28" bestFit="1" customWidth="1"/>
    <col min="26" max="26" width="11.42578125" style="377" bestFit="1" customWidth="1"/>
    <col min="27" max="27" width="7" style="28" bestFit="1" customWidth="1"/>
    <col min="28" max="28" width="11.42578125" style="29" bestFit="1" customWidth="1"/>
    <col min="29" max="29" width="7" style="28" bestFit="1" customWidth="1"/>
    <col min="30" max="30" width="9.85546875" style="28" bestFit="1" customWidth="1"/>
    <col min="31" max="31" width="10.5703125" bestFit="1" customWidth="1"/>
    <col min="32" max="32" width="20.85546875" customWidth="1"/>
    <col min="33" max="33" width="10.7109375" style="42" customWidth="1"/>
    <col min="34" max="34" width="4.28515625" customWidth="1"/>
    <col min="35" max="35" width="25.28515625" customWidth="1"/>
    <col min="36" max="36" width="10.7109375" style="42" customWidth="1"/>
    <col min="37" max="37" width="2.85546875" customWidth="1"/>
    <col min="38" max="38" width="30.28515625" bestFit="1" customWidth="1"/>
    <col min="39" max="39" width="9.140625" style="42"/>
    <col min="41" max="41" width="20.85546875" customWidth="1"/>
    <col min="42" max="42" width="10.7109375" style="42" customWidth="1"/>
    <col min="43" max="43" width="4.28515625" customWidth="1"/>
    <col min="44" max="44" width="25.28515625" customWidth="1"/>
    <col min="45" max="45" width="10.7109375" style="42" customWidth="1"/>
    <col min="46" max="46" width="2.85546875" customWidth="1"/>
    <col min="47" max="47" width="30.28515625" bestFit="1" customWidth="1"/>
    <col min="48" max="48" width="8.7109375" style="42"/>
    <col min="50" max="50" width="20.85546875" customWidth="1"/>
    <col min="51" max="51" width="10.7109375" style="42" customWidth="1"/>
    <col min="52" max="52" width="4.28515625" customWidth="1"/>
    <col min="53" max="53" width="25.28515625" customWidth="1"/>
    <col min="54" max="54" width="10.7109375" style="42" customWidth="1"/>
    <col min="55" max="55" width="2.85546875" customWidth="1"/>
    <col min="56" max="56" width="30.28515625" bestFit="1" customWidth="1"/>
    <col min="57" max="57" width="9.140625" style="42"/>
  </cols>
  <sheetData>
    <row r="2" spans="2:57">
      <c r="C2" s="94" t="s">
        <v>68</v>
      </c>
      <c r="D2" s="300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64"/>
      <c r="AA2" s="3"/>
      <c r="AB2" s="3"/>
      <c r="AC2" s="3"/>
      <c r="AD2" s="3"/>
    </row>
    <row r="3" spans="2:57" ht="16.5" thickBot="1">
      <c r="C3" s="95" t="s">
        <v>717</v>
      </c>
      <c r="D3" s="301"/>
      <c r="E3" s="4"/>
      <c r="F3" s="4"/>
      <c r="G3" s="4"/>
      <c r="H3" s="4"/>
      <c r="I3" s="41">
        <f>Lists!$B$3</f>
        <v>5</v>
      </c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365"/>
      <c r="AA3" s="4"/>
      <c r="AB3" s="4"/>
      <c r="AC3" s="4"/>
      <c r="AD3" s="4"/>
    </row>
    <row r="4" spans="2:57" thickBot="1">
      <c r="B4" s="5"/>
      <c r="C4" s="6"/>
      <c r="D4" s="229"/>
      <c r="E4" s="6"/>
      <c r="F4" s="6"/>
      <c r="G4" s="6"/>
      <c r="H4" s="6"/>
      <c r="I4" s="6"/>
      <c r="J4" s="6"/>
      <c r="K4" s="764" t="s">
        <v>237</v>
      </c>
      <c r="L4" s="765"/>
      <c r="M4" s="765"/>
      <c r="N4" s="765"/>
      <c r="O4" s="766"/>
      <c r="P4" s="764" t="s">
        <v>238</v>
      </c>
      <c r="Q4" s="765"/>
      <c r="R4" s="765"/>
      <c r="S4" s="765"/>
      <c r="T4" s="766"/>
      <c r="U4" s="764" t="s">
        <v>565</v>
      </c>
      <c r="V4" s="765"/>
      <c r="W4" s="765"/>
      <c r="X4" s="765"/>
      <c r="Y4" s="766"/>
      <c r="Z4" s="764" t="str">
        <f>'T1-Summary'!$F$5</f>
        <v>EOM</v>
      </c>
      <c r="AA4" s="765" t="str">
        <f>'T1-Summary'!$F$5</f>
        <v>EOM</v>
      </c>
      <c r="AB4" s="765" t="str">
        <f>'T1-Summary'!$F$5</f>
        <v>EOM</v>
      </c>
      <c r="AC4" s="765" t="str">
        <f>'T1-Summary'!$F$5</f>
        <v>EOM</v>
      </c>
      <c r="AD4" s="766" t="str">
        <f>'T1-Summary'!$F$5</f>
        <v>EOM</v>
      </c>
      <c r="AF4" s="764" t="s">
        <v>238</v>
      </c>
      <c r="AG4" s="765"/>
      <c r="AH4" s="765"/>
      <c r="AI4" s="765"/>
      <c r="AJ4" s="765"/>
      <c r="AK4" s="765"/>
      <c r="AL4" s="765"/>
      <c r="AM4" s="765"/>
      <c r="AO4" s="764" t="s">
        <v>565</v>
      </c>
      <c r="AP4" s="765"/>
      <c r="AQ4" s="765"/>
      <c r="AR4" s="765"/>
      <c r="AS4" s="765"/>
      <c r="AT4" s="765"/>
      <c r="AU4" s="765"/>
      <c r="AV4" s="765"/>
      <c r="AX4" s="764" t="s">
        <v>444</v>
      </c>
      <c r="AY4" s="765"/>
      <c r="AZ4" s="765"/>
      <c r="BA4" s="765"/>
      <c r="BB4" s="765"/>
      <c r="BC4" s="765"/>
      <c r="BD4" s="765"/>
      <c r="BE4" s="765"/>
    </row>
    <row r="5" spans="2:57" ht="26.25" thickBot="1">
      <c r="B5" s="136" t="s">
        <v>667</v>
      </c>
      <c r="C5" s="138" t="s">
        <v>51</v>
      </c>
      <c r="D5" s="425" t="s">
        <v>668</v>
      </c>
      <c r="E5" s="139" t="s">
        <v>243</v>
      </c>
      <c r="F5" s="355" t="s">
        <v>514</v>
      </c>
      <c r="G5" s="137" t="s">
        <v>242</v>
      </c>
      <c r="H5" s="137" t="s">
        <v>53</v>
      </c>
      <c r="I5" s="137" t="s">
        <v>89</v>
      </c>
      <c r="J5" s="141" t="s">
        <v>53</v>
      </c>
      <c r="K5" s="139" t="s">
        <v>54</v>
      </c>
      <c r="L5" s="137" t="s">
        <v>53</v>
      </c>
      <c r="M5" s="140" t="s">
        <v>244</v>
      </c>
      <c r="N5" s="137" t="s">
        <v>53</v>
      </c>
      <c r="O5" s="141" t="s">
        <v>113</v>
      </c>
      <c r="P5" s="139" t="s">
        <v>54</v>
      </c>
      <c r="Q5" s="137" t="s">
        <v>53</v>
      </c>
      <c r="R5" s="140" t="s">
        <v>244</v>
      </c>
      <c r="S5" s="137" t="s">
        <v>53</v>
      </c>
      <c r="T5" s="141" t="s">
        <v>113</v>
      </c>
      <c r="U5" s="139" t="s">
        <v>54</v>
      </c>
      <c r="V5" s="137" t="s">
        <v>53</v>
      </c>
      <c r="W5" s="140" t="s">
        <v>244</v>
      </c>
      <c r="X5" s="137" t="s">
        <v>53</v>
      </c>
      <c r="Y5" s="141" t="s">
        <v>113</v>
      </c>
      <c r="Z5" s="366" t="s">
        <v>54</v>
      </c>
      <c r="AA5" s="137" t="s">
        <v>53</v>
      </c>
      <c r="AB5" s="140" t="s">
        <v>244</v>
      </c>
      <c r="AC5" s="137" t="s">
        <v>53</v>
      </c>
      <c r="AD5" s="141" t="s">
        <v>113</v>
      </c>
      <c r="AF5" s="140" t="s">
        <v>665</v>
      </c>
      <c r="AG5" s="438" t="s">
        <v>666</v>
      </c>
      <c r="AI5" s="140" t="s">
        <v>17</v>
      </c>
      <c r="AJ5" s="438" t="s">
        <v>664</v>
      </c>
      <c r="AL5" s="140" t="s">
        <v>335</v>
      </c>
      <c r="AM5" s="438" t="s">
        <v>669</v>
      </c>
      <c r="AO5" s="140" t="s">
        <v>665</v>
      </c>
      <c r="AP5" s="438" t="s">
        <v>666</v>
      </c>
      <c r="AR5" s="140" t="s">
        <v>17</v>
      </c>
      <c r="AS5" s="438" t="s">
        <v>664</v>
      </c>
      <c r="AU5" s="140" t="s">
        <v>335</v>
      </c>
      <c r="AV5" s="438" t="s">
        <v>669</v>
      </c>
      <c r="AX5" s="140" t="s">
        <v>665</v>
      </c>
      <c r="AY5" s="438" t="s">
        <v>666</v>
      </c>
      <c r="BA5" s="140" t="s">
        <v>17</v>
      </c>
      <c r="BB5" s="438" t="s">
        <v>664</v>
      </c>
      <c r="BD5" s="140" t="s">
        <v>335</v>
      </c>
      <c r="BE5" s="438" t="s">
        <v>669</v>
      </c>
    </row>
    <row r="6" spans="2:57" ht="15">
      <c r="B6" s="142"/>
      <c r="C6" s="162" t="s">
        <v>128</v>
      </c>
      <c r="D6" s="426"/>
      <c r="E6" s="163"/>
      <c r="F6" s="356"/>
      <c r="G6" s="144"/>
      <c r="H6" s="144"/>
      <c r="I6" s="144"/>
      <c r="J6" s="164"/>
      <c r="K6" s="145"/>
      <c r="L6" s="146"/>
      <c r="M6" s="147"/>
      <c r="N6" s="146"/>
      <c r="O6" s="148"/>
      <c r="P6" s="145"/>
      <c r="Q6" s="146"/>
      <c r="R6" s="147"/>
      <c r="S6" s="146"/>
      <c r="T6" s="148"/>
      <c r="U6" s="145"/>
      <c r="V6" s="146"/>
      <c r="W6" s="147"/>
      <c r="X6" s="146"/>
      <c r="Y6" s="148"/>
      <c r="Z6" s="367"/>
      <c r="AA6" s="146"/>
      <c r="AB6" s="147"/>
      <c r="AC6" s="146"/>
      <c r="AD6" s="148"/>
    </row>
    <row r="7" spans="2:57" ht="15">
      <c r="B7" s="126"/>
      <c r="C7" s="113" t="s">
        <v>129</v>
      </c>
      <c r="D7" s="380"/>
      <c r="E7" s="116" t="s">
        <v>414</v>
      </c>
      <c r="F7" s="350"/>
      <c r="G7" s="45"/>
      <c r="H7" s="45"/>
      <c r="I7" s="62">
        <v>5000</v>
      </c>
      <c r="J7" s="130" t="s">
        <v>179</v>
      </c>
      <c r="K7" s="134"/>
      <c r="L7" s="55"/>
      <c r="M7" s="100"/>
      <c r="N7" s="55" t="s">
        <v>116</v>
      </c>
      <c r="O7" s="127">
        <f>$I7*M7</f>
        <v>0</v>
      </c>
      <c r="P7" s="134"/>
      <c r="Q7" s="55"/>
      <c r="R7" s="100">
        <v>0</v>
      </c>
      <c r="S7" s="55" t="s">
        <v>116</v>
      </c>
      <c r="T7" s="127">
        <f>$I7*R7</f>
        <v>0</v>
      </c>
      <c r="U7" s="134"/>
      <c r="V7" s="55"/>
      <c r="W7" s="100">
        <v>1</v>
      </c>
      <c r="X7" s="55" t="s">
        <v>116</v>
      </c>
      <c r="Y7" s="127">
        <f>$I7*W7</f>
        <v>5000</v>
      </c>
      <c r="Z7" s="368"/>
      <c r="AA7" s="55"/>
      <c r="AB7" s="100">
        <v>1</v>
      </c>
      <c r="AC7" s="55" t="s">
        <v>116</v>
      </c>
      <c r="AD7" s="127">
        <f>$I7*AB7</f>
        <v>5000</v>
      </c>
      <c r="AF7" t="str">
        <f>IF($D7=1,$E7,"")</f>
        <v/>
      </c>
      <c r="AG7" s="42" t="str">
        <f>IF(AF7="","",R7)</f>
        <v/>
      </c>
      <c r="AI7" t="str">
        <f>IF($D7=2,$E7,"")</f>
        <v/>
      </c>
      <c r="AJ7" s="42" t="str">
        <f t="shared" ref="AJ7:AJ12" si="0">IF(AI7="","",R7)</f>
        <v/>
      </c>
      <c r="AL7" t="str">
        <f>IF($D7=3,$F7,"")</f>
        <v/>
      </c>
      <c r="AM7" s="42" t="str">
        <f>IF(AL7="","",R7)</f>
        <v/>
      </c>
      <c r="AO7" t="str">
        <f>IF($D7=1,$E7,"")</f>
        <v/>
      </c>
      <c r="AP7" s="42" t="str">
        <f>IF(AO7="","",AA7)</f>
        <v/>
      </c>
      <c r="AR7" t="str">
        <f>IF($D7=2,$E7,"")</f>
        <v/>
      </c>
      <c r="AS7" s="42" t="str">
        <f t="shared" ref="AS7:AS33" si="1">IF(AR7="","",AA7)</f>
        <v/>
      </c>
      <c r="AU7" t="str">
        <f>IF($D7=3,$F7,"")</f>
        <v/>
      </c>
      <c r="AV7" s="42" t="str">
        <f>IF(AU7="","",AA7)</f>
        <v/>
      </c>
      <c r="AX7" t="str">
        <f>IF($D7=1,$E7,"")</f>
        <v/>
      </c>
      <c r="AY7" s="42" t="str">
        <f t="shared" ref="AY7:AY33" si="2">IF(AX7="","",AB7)</f>
        <v/>
      </c>
      <c r="BA7" t="str">
        <f>IF($D7=2,$E7,"")</f>
        <v/>
      </c>
      <c r="BB7" s="42" t="str">
        <f t="shared" ref="BB7:BB33" si="3">IF(BA7="","",AB7)</f>
        <v/>
      </c>
      <c r="BD7" t="str">
        <f>IF($D7=3,$F7,"")</f>
        <v/>
      </c>
      <c r="BE7" s="42" t="str">
        <f t="shared" ref="BE7:BE33" si="4">IF(BD7="","",AB7)</f>
        <v/>
      </c>
    </row>
    <row r="8" spans="2:57" ht="15">
      <c r="B8" s="126"/>
      <c r="C8" s="113" t="s">
        <v>130</v>
      </c>
      <c r="D8" s="380"/>
      <c r="E8" s="116" t="s">
        <v>414</v>
      </c>
      <c r="F8" s="350"/>
      <c r="G8" s="45"/>
      <c r="H8" s="45"/>
      <c r="I8" s="62">
        <v>5000</v>
      </c>
      <c r="J8" s="130" t="s">
        <v>179</v>
      </c>
      <c r="K8" s="134"/>
      <c r="L8" s="55"/>
      <c r="M8" s="100"/>
      <c r="N8" s="55" t="s">
        <v>116</v>
      </c>
      <c r="O8" s="127">
        <f>$I8*M8</f>
        <v>0</v>
      </c>
      <c r="P8" s="134"/>
      <c r="Q8" s="55"/>
      <c r="R8" s="100">
        <v>0</v>
      </c>
      <c r="S8" s="55" t="s">
        <v>116</v>
      </c>
      <c r="T8" s="127">
        <f>$I8*R8</f>
        <v>0</v>
      </c>
      <c r="U8" s="134"/>
      <c r="V8" s="55"/>
      <c r="W8" s="100">
        <v>1</v>
      </c>
      <c r="X8" s="55" t="s">
        <v>116</v>
      </c>
      <c r="Y8" s="127">
        <f>$I8*W8</f>
        <v>5000</v>
      </c>
      <c r="Z8" s="368"/>
      <c r="AA8" s="55"/>
      <c r="AB8" s="100">
        <v>1</v>
      </c>
      <c r="AC8" s="55" t="s">
        <v>116</v>
      </c>
      <c r="AD8" s="127">
        <f>$I8*AB8</f>
        <v>5000</v>
      </c>
      <c r="AF8" t="str">
        <f t="shared" ref="AF8:AF44" si="5">IF($D8=1,$E8,"")</f>
        <v/>
      </c>
      <c r="AG8" s="42" t="str">
        <f t="shared" ref="AG8:AG44" si="6">IF(AF8="","",R8)</f>
        <v/>
      </c>
      <c r="AI8" t="str">
        <f t="shared" ref="AI8:AI44" si="7">IF($D8=2,$E8,"")</f>
        <v/>
      </c>
      <c r="AJ8" s="42" t="str">
        <f t="shared" si="0"/>
        <v/>
      </c>
      <c r="AL8" t="str">
        <f t="shared" ref="AL8:AL44" si="8">IF($D8=3,$F8,"")</f>
        <v/>
      </c>
      <c r="AM8" s="42" t="str">
        <f t="shared" ref="AM8:AM44" si="9">IF(AL8="","",R8)</f>
        <v/>
      </c>
      <c r="AO8" t="str">
        <f t="shared" ref="AO8:AO44" si="10">IF($D8=1,$E8,"")</f>
        <v/>
      </c>
      <c r="AP8" s="42" t="str">
        <f t="shared" ref="AP8:AP33" si="11">IF(AO8="","",AA8)</f>
        <v/>
      </c>
      <c r="AR8" t="str">
        <f t="shared" ref="AR8:AR44" si="12">IF($D8=2,$E8,"")</f>
        <v/>
      </c>
      <c r="AS8" s="42" t="str">
        <f t="shared" si="1"/>
        <v/>
      </c>
      <c r="AU8" t="str">
        <f t="shared" ref="AU8:AU44" si="13">IF($D8=3,$F8,"")</f>
        <v/>
      </c>
      <c r="AV8" s="42" t="str">
        <f t="shared" ref="AV8:AV33" si="14">IF(AU8="","",AA8)</f>
        <v/>
      </c>
      <c r="AX8" t="str">
        <f t="shared" ref="AX8:AX44" si="15">IF($D8=1,$E8,"")</f>
        <v/>
      </c>
      <c r="AY8" s="42" t="str">
        <f t="shared" si="2"/>
        <v/>
      </c>
      <c r="BA8" t="str">
        <f t="shared" ref="BA8:BA44" si="16">IF($D8=2,$E8,"")</f>
        <v/>
      </c>
      <c r="BB8" s="42" t="str">
        <f t="shared" si="3"/>
        <v/>
      </c>
      <c r="BD8" t="str">
        <f t="shared" ref="BD8:BD44" si="17">IF($D8=3,$F8,"")</f>
        <v/>
      </c>
      <c r="BE8" s="42" t="str">
        <f t="shared" si="4"/>
        <v/>
      </c>
    </row>
    <row r="9" spans="2:57" ht="15">
      <c r="B9" s="126"/>
      <c r="C9" s="113"/>
      <c r="D9" s="380"/>
      <c r="E9" s="116"/>
      <c r="F9" s="350"/>
      <c r="G9" s="45"/>
      <c r="H9" s="45"/>
      <c r="I9" s="62"/>
      <c r="J9" s="130"/>
      <c r="K9" s="134"/>
      <c r="L9" s="55"/>
      <c r="M9" s="100"/>
      <c r="N9" s="55"/>
      <c r="O9" s="127"/>
      <c r="P9" s="134"/>
      <c r="Q9" s="55"/>
      <c r="R9" s="100"/>
      <c r="S9" s="55"/>
      <c r="T9" s="127"/>
      <c r="U9" s="134"/>
      <c r="V9" s="55"/>
      <c r="W9" s="100"/>
      <c r="X9" s="55"/>
      <c r="Y9" s="127"/>
      <c r="Z9" s="368"/>
      <c r="AA9" s="55"/>
      <c r="AB9" s="100"/>
      <c r="AC9" s="55"/>
      <c r="AD9" s="127"/>
      <c r="AF9" t="str">
        <f t="shared" si="5"/>
        <v/>
      </c>
      <c r="AG9" s="42" t="str">
        <f t="shared" si="6"/>
        <v/>
      </c>
      <c r="AI9" t="str">
        <f t="shared" si="7"/>
        <v/>
      </c>
      <c r="AJ9" s="42" t="str">
        <f t="shared" si="0"/>
        <v/>
      </c>
      <c r="AL9" t="str">
        <f t="shared" si="8"/>
        <v/>
      </c>
      <c r="AM9" s="42" t="str">
        <f t="shared" si="9"/>
        <v/>
      </c>
      <c r="AO9" t="str">
        <f t="shared" si="10"/>
        <v/>
      </c>
      <c r="AP9" s="42" t="str">
        <f t="shared" si="11"/>
        <v/>
      </c>
      <c r="AR9" t="str">
        <f t="shared" si="12"/>
        <v/>
      </c>
      <c r="AS9" s="42" t="str">
        <f t="shared" si="1"/>
        <v/>
      </c>
      <c r="AU9" t="str">
        <f t="shared" si="13"/>
        <v/>
      </c>
      <c r="AV9" s="42" t="str">
        <f t="shared" si="14"/>
        <v/>
      </c>
      <c r="AX9" t="str">
        <f t="shared" si="15"/>
        <v/>
      </c>
      <c r="AY9" s="42" t="str">
        <f t="shared" si="2"/>
        <v/>
      </c>
      <c r="BA9" t="str">
        <f t="shared" si="16"/>
        <v/>
      </c>
      <c r="BB9" s="42" t="str">
        <f t="shared" si="3"/>
        <v/>
      </c>
      <c r="BD9" t="str">
        <f t="shared" si="17"/>
        <v/>
      </c>
      <c r="BE9" s="42" t="str">
        <f t="shared" si="4"/>
        <v/>
      </c>
    </row>
    <row r="10" spans="2:57" ht="15">
      <c r="B10" s="128"/>
      <c r="C10" s="170" t="s">
        <v>245</v>
      </c>
      <c r="D10" s="427"/>
      <c r="E10" s="165"/>
      <c r="F10" s="357"/>
      <c r="G10" s="98"/>
      <c r="H10" s="98"/>
      <c r="I10" s="98"/>
      <c r="J10" s="131"/>
      <c r="K10" s="133"/>
      <c r="L10" s="99"/>
      <c r="M10" s="100"/>
      <c r="N10" s="99"/>
      <c r="O10" s="127">
        <f>SUM(O7:O9)</f>
        <v>0</v>
      </c>
      <c r="P10" s="133"/>
      <c r="Q10" s="99"/>
      <c r="R10" s="100"/>
      <c r="S10" s="99"/>
      <c r="T10" s="127">
        <f>SUM(T7:T9)</f>
        <v>0</v>
      </c>
      <c r="U10" s="133"/>
      <c r="V10" s="99"/>
      <c r="W10" s="100"/>
      <c r="X10" s="99"/>
      <c r="Y10" s="127">
        <f>SUM(Y7:Y9)</f>
        <v>10000</v>
      </c>
      <c r="Z10" s="370"/>
      <c r="AA10" s="99"/>
      <c r="AB10" s="100"/>
      <c r="AC10" s="99"/>
      <c r="AD10" s="127">
        <f>SUM(AD7:AD9)</f>
        <v>10000</v>
      </c>
      <c r="AF10" t="str">
        <f t="shared" si="5"/>
        <v/>
      </c>
      <c r="AG10" s="42" t="str">
        <f t="shared" si="6"/>
        <v/>
      </c>
      <c r="AI10" t="str">
        <f t="shared" si="7"/>
        <v/>
      </c>
      <c r="AJ10" s="42" t="str">
        <f t="shared" si="0"/>
        <v/>
      </c>
      <c r="AL10" t="str">
        <f t="shared" si="8"/>
        <v/>
      </c>
      <c r="AM10" s="42" t="str">
        <f t="shared" si="9"/>
        <v/>
      </c>
      <c r="AO10" t="str">
        <f t="shared" si="10"/>
        <v/>
      </c>
      <c r="AP10" s="42" t="str">
        <f t="shared" si="11"/>
        <v/>
      </c>
      <c r="AR10" t="str">
        <f t="shared" si="12"/>
        <v/>
      </c>
      <c r="AS10" s="42" t="str">
        <f t="shared" si="1"/>
        <v/>
      </c>
      <c r="AU10" t="str">
        <f t="shared" si="13"/>
        <v/>
      </c>
      <c r="AV10" s="42" t="str">
        <f t="shared" si="14"/>
        <v/>
      </c>
      <c r="AX10" t="str">
        <f t="shared" si="15"/>
        <v/>
      </c>
      <c r="AY10" s="42" t="str">
        <f t="shared" si="2"/>
        <v/>
      </c>
      <c r="BA10" t="str">
        <f t="shared" si="16"/>
        <v/>
      </c>
      <c r="BB10" s="42" t="str">
        <f t="shared" si="3"/>
        <v/>
      </c>
      <c r="BD10" t="str">
        <f t="shared" si="17"/>
        <v/>
      </c>
      <c r="BE10" s="42" t="str">
        <f t="shared" si="4"/>
        <v/>
      </c>
    </row>
    <row r="11" spans="2:57" ht="15">
      <c r="B11" s="142"/>
      <c r="C11" s="171" t="s">
        <v>131</v>
      </c>
      <c r="D11" s="426"/>
      <c r="E11" s="163"/>
      <c r="F11" s="356"/>
      <c r="G11" s="144"/>
      <c r="H11" s="144"/>
      <c r="I11" s="144"/>
      <c r="J11" s="164"/>
      <c r="K11" s="145"/>
      <c r="L11" s="146"/>
      <c r="M11" s="147"/>
      <c r="N11" s="146"/>
      <c r="O11" s="148"/>
      <c r="P11" s="145"/>
      <c r="Q11" s="146"/>
      <c r="R11" s="147"/>
      <c r="S11" s="146"/>
      <c r="T11" s="148"/>
      <c r="U11" s="145"/>
      <c r="V11" s="146"/>
      <c r="W11" s="147"/>
      <c r="X11" s="146"/>
      <c r="Y11" s="148"/>
      <c r="Z11" s="367"/>
      <c r="AA11" s="146"/>
      <c r="AB11" s="147"/>
      <c r="AC11" s="146"/>
      <c r="AD11" s="148"/>
      <c r="AF11" t="str">
        <f t="shared" si="5"/>
        <v/>
      </c>
      <c r="AG11" s="42" t="str">
        <f t="shared" si="6"/>
        <v/>
      </c>
      <c r="AI11" t="str">
        <f t="shared" si="7"/>
        <v/>
      </c>
      <c r="AJ11" s="42" t="str">
        <f t="shared" si="0"/>
        <v/>
      </c>
      <c r="AL11" t="str">
        <f t="shared" si="8"/>
        <v/>
      </c>
      <c r="AM11" s="42" t="str">
        <f t="shared" si="9"/>
        <v/>
      </c>
      <c r="AO11" t="str">
        <f t="shared" si="10"/>
        <v/>
      </c>
      <c r="AP11" s="42" t="str">
        <f t="shared" si="11"/>
        <v/>
      </c>
      <c r="AR11" t="str">
        <f t="shared" si="12"/>
        <v/>
      </c>
      <c r="AS11" s="42" t="str">
        <f t="shared" si="1"/>
        <v/>
      </c>
      <c r="AU11" t="str">
        <f t="shared" si="13"/>
        <v/>
      </c>
      <c r="AV11" s="42" t="str">
        <f t="shared" si="14"/>
        <v/>
      </c>
      <c r="AX11" t="str">
        <f t="shared" si="15"/>
        <v/>
      </c>
      <c r="AY11" s="42" t="str">
        <f t="shared" si="2"/>
        <v/>
      </c>
      <c r="BA11" t="str">
        <f t="shared" si="16"/>
        <v/>
      </c>
      <c r="BB11" s="42" t="str">
        <f t="shared" si="3"/>
        <v/>
      </c>
      <c r="BD11" t="str">
        <f t="shared" si="17"/>
        <v/>
      </c>
      <c r="BE11" s="42" t="str">
        <f t="shared" si="4"/>
        <v/>
      </c>
    </row>
    <row r="12" spans="2:57">
      <c r="B12" s="126"/>
      <c r="C12" s="130" t="s">
        <v>508</v>
      </c>
      <c r="D12" s="380">
        <v>1</v>
      </c>
      <c r="E12" s="116" t="s">
        <v>23</v>
      </c>
      <c r="F12" s="350"/>
      <c r="I12" s="720">
        <f>VLOOKUP(E12,LabourRates,2,FALSE)</f>
        <v>46.5</v>
      </c>
      <c r="J12" s="45" t="s">
        <v>390</v>
      </c>
      <c r="K12" s="134"/>
      <c r="L12" s="55"/>
      <c r="M12" s="100"/>
      <c r="N12" s="55" t="s">
        <v>263</v>
      </c>
      <c r="O12" s="127">
        <f>M12*I12</f>
        <v>0</v>
      </c>
      <c r="P12" s="134"/>
      <c r="Q12" s="55"/>
      <c r="R12" s="100">
        <v>0</v>
      </c>
      <c r="S12" s="55" t="s">
        <v>263</v>
      </c>
      <c r="T12" s="127">
        <f>R12*I12</f>
        <v>0</v>
      </c>
      <c r="U12" s="134"/>
      <c r="V12" s="55"/>
      <c r="W12" s="100">
        <v>20</v>
      </c>
      <c r="X12" s="55" t="s">
        <v>263</v>
      </c>
      <c r="Y12" s="127">
        <f>W12*I12</f>
        <v>930</v>
      </c>
      <c r="Z12" s="368"/>
      <c r="AA12" s="55"/>
      <c r="AB12" s="100">
        <v>20</v>
      </c>
      <c r="AC12" s="55" t="s">
        <v>263</v>
      </c>
      <c r="AD12" s="127">
        <f>AB12*I12</f>
        <v>930</v>
      </c>
      <c r="AF12" t="str">
        <f t="shared" si="5"/>
        <v>General Labourer</v>
      </c>
      <c r="AG12" s="42">
        <f t="shared" si="6"/>
        <v>0</v>
      </c>
      <c r="AI12" t="str">
        <f t="shared" si="7"/>
        <v/>
      </c>
      <c r="AJ12" s="42" t="str">
        <f t="shared" si="0"/>
        <v/>
      </c>
      <c r="AL12" t="str">
        <f t="shared" si="8"/>
        <v/>
      </c>
      <c r="AM12" s="42" t="str">
        <f t="shared" si="9"/>
        <v/>
      </c>
      <c r="AO12" t="str">
        <f t="shared" si="10"/>
        <v>General Labourer</v>
      </c>
      <c r="AP12" s="42">
        <f>IF(AO12="","",W12)</f>
        <v>20</v>
      </c>
      <c r="AR12" t="str">
        <f t="shared" si="12"/>
        <v/>
      </c>
      <c r="AS12" s="42" t="str">
        <f t="shared" si="1"/>
        <v/>
      </c>
      <c r="AU12" t="str">
        <f t="shared" si="13"/>
        <v/>
      </c>
      <c r="AV12" s="42" t="str">
        <f t="shared" si="14"/>
        <v/>
      </c>
      <c r="AX12" t="str">
        <f t="shared" si="15"/>
        <v>General Labourer</v>
      </c>
      <c r="AY12" s="42">
        <f t="shared" si="2"/>
        <v>20</v>
      </c>
      <c r="BA12" t="str">
        <f t="shared" si="16"/>
        <v/>
      </c>
      <c r="BB12" s="42" t="str">
        <f t="shared" si="3"/>
        <v/>
      </c>
      <c r="BD12" t="str">
        <f t="shared" si="17"/>
        <v/>
      </c>
      <c r="BE12" s="42" t="str">
        <f t="shared" si="4"/>
        <v/>
      </c>
    </row>
    <row r="13" spans="2:57" ht="15">
      <c r="B13" s="126"/>
      <c r="C13" s="130"/>
      <c r="D13" s="380"/>
      <c r="E13" s="116"/>
      <c r="F13" s="350"/>
      <c r="G13" s="45"/>
      <c r="H13" s="45"/>
      <c r="I13" s="45"/>
      <c r="J13" s="130"/>
      <c r="K13" s="134"/>
      <c r="L13" s="55"/>
      <c r="M13" s="100"/>
      <c r="N13" s="55"/>
      <c r="O13" s="117"/>
      <c r="P13" s="134"/>
      <c r="Q13" s="55"/>
      <c r="R13" s="100"/>
      <c r="S13" s="55"/>
      <c r="T13" s="117"/>
      <c r="U13" s="134"/>
      <c r="V13" s="55"/>
      <c r="W13" s="100"/>
      <c r="X13" s="55"/>
      <c r="Y13" s="117"/>
      <c r="Z13" s="368"/>
      <c r="AA13" s="55"/>
      <c r="AB13" s="100"/>
      <c r="AC13" s="55"/>
      <c r="AD13" s="117"/>
      <c r="AF13" t="str">
        <f t="shared" si="5"/>
        <v/>
      </c>
      <c r="AG13" s="42" t="str">
        <f t="shared" si="6"/>
        <v/>
      </c>
      <c r="AI13" t="str">
        <f t="shared" si="7"/>
        <v/>
      </c>
      <c r="AJ13" s="42" t="str">
        <f t="shared" ref="AJ13:AJ44" si="18">IF(AI13="","",R13)</f>
        <v/>
      </c>
      <c r="AL13" t="str">
        <f t="shared" si="8"/>
        <v/>
      </c>
      <c r="AM13" s="42" t="str">
        <f t="shared" si="9"/>
        <v/>
      </c>
      <c r="AO13" t="str">
        <f t="shared" si="10"/>
        <v/>
      </c>
      <c r="AP13" s="42" t="str">
        <f t="shared" si="11"/>
        <v/>
      </c>
      <c r="AR13" t="str">
        <f t="shared" si="12"/>
        <v/>
      </c>
      <c r="AS13" s="42" t="str">
        <f t="shared" si="1"/>
        <v/>
      </c>
      <c r="AU13" t="str">
        <f t="shared" si="13"/>
        <v/>
      </c>
      <c r="AV13" s="42" t="str">
        <f t="shared" si="14"/>
        <v/>
      </c>
      <c r="AX13" t="str">
        <f t="shared" si="15"/>
        <v/>
      </c>
      <c r="AY13" s="42" t="str">
        <f t="shared" si="2"/>
        <v/>
      </c>
      <c r="BA13" t="str">
        <f t="shared" si="16"/>
        <v/>
      </c>
      <c r="BB13" s="42" t="str">
        <f t="shared" si="3"/>
        <v/>
      </c>
      <c r="BD13" t="str">
        <f t="shared" si="17"/>
        <v/>
      </c>
      <c r="BE13" s="42" t="str">
        <f t="shared" si="4"/>
        <v/>
      </c>
    </row>
    <row r="14" spans="2:57" ht="15">
      <c r="B14" s="128"/>
      <c r="C14" s="170" t="s">
        <v>245</v>
      </c>
      <c r="D14" s="427"/>
      <c r="E14" s="165"/>
      <c r="F14" s="357"/>
      <c r="G14" s="98"/>
      <c r="H14" s="98"/>
      <c r="I14" s="98"/>
      <c r="J14" s="131"/>
      <c r="K14" s="133"/>
      <c r="L14" s="99"/>
      <c r="M14" s="100"/>
      <c r="N14" s="99"/>
      <c r="O14" s="127">
        <f>SUM(O12:O13)</f>
        <v>0</v>
      </c>
      <c r="P14" s="133"/>
      <c r="Q14" s="99"/>
      <c r="R14" s="100"/>
      <c r="S14" s="99"/>
      <c r="T14" s="127">
        <f>SUM(T12:T13)</f>
        <v>0</v>
      </c>
      <c r="U14" s="133"/>
      <c r="V14" s="99"/>
      <c r="W14" s="100"/>
      <c r="X14" s="99"/>
      <c r="Y14" s="127">
        <f>SUM(Y12:Y13)</f>
        <v>930</v>
      </c>
      <c r="Z14" s="370"/>
      <c r="AA14" s="99"/>
      <c r="AB14" s="100"/>
      <c r="AC14" s="99"/>
      <c r="AD14" s="127">
        <f>SUM(AD12:AD13)</f>
        <v>930</v>
      </c>
      <c r="AF14" t="str">
        <f t="shared" si="5"/>
        <v/>
      </c>
      <c r="AG14" s="42" t="str">
        <f t="shared" si="6"/>
        <v/>
      </c>
      <c r="AI14" t="str">
        <f t="shared" si="7"/>
        <v/>
      </c>
      <c r="AJ14" s="42" t="str">
        <f t="shared" si="18"/>
        <v/>
      </c>
      <c r="AL14" t="str">
        <f t="shared" si="8"/>
        <v/>
      </c>
      <c r="AM14" s="42" t="str">
        <f t="shared" si="9"/>
        <v/>
      </c>
      <c r="AO14" t="str">
        <f t="shared" si="10"/>
        <v/>
      </c>
      <c r="AP14" s="42" t="str">
        <f t="shared" si="11"/>
        <v/>
      </c>
      <c r="AR14" t="str">
        <f t="shared" si="12"/>
        <v/>
      </c>
      <c r="AS14" s="42" t="str">
        <f t="shared" si="1"/>
        <v/>
      </c>
      <c r="AU14" t="str">
        <f t="shared" si="13"/>
        <v/>
      </c>
      <c r="AV14" s="42" t="str">
        <f t="shared" si="14"/>
        <v/>
      </c>
      <c r="AX14" t="str">
        <f t="shared" si="15"/>
        <v/>
      </c>
      <c r="AY14" s="42" t="str">
        <f t="shared" si="2"/>
        <v/>
      </c>
      <c r="BA14" t="str">
        <f t="shared" si="16"/>
        <v/>
      </c>
      <c r="BB14" s="42" t="str">
        <f t="shared" si="3"/>
        <v/>
      </c>
      <c r="BD14" t="str">
        <f t="shared" si="17"/>
        <v/>
      </c>
      <c r="BE14" s="42" t="str">
        <f t="shared" si="4"/>
        <v/>
      </c>
    </row>
    <row r="15" spans="2:57" ht="15">
      <c r="B15" s="142"/>
      <c r="C15" s="171" t="s">
        <v>132</v>
      </c>
      <c r="D15" s="426"/>
      <c r="E15" s="163"/>
      <c r="F15" s="356"/>
      <c r="G15" s="144"/>
      <c r="H15" s="144"/>
      <c r="I15" s="144"/>
      <c r="J15" s="164"/>
      <c r="K15" s="145"/>
      <c r="L15" s="146"/>
      <c r="M15" s="147"/>
      <c r="N15" s="146"/>
      <c r="O15" s="148"/>
      <c r="P15" s="145"/>
      <c r="Q15" s="146"/>
      <c r="R15" s="147"/>
      <c r="S15" s="146"/>
      <c r="T15" s="148"/>
      <c r="U15" s="145"/>
      <c r="V15" s="146"/>
      <c r="W15" s="147"/>
      <c r="X15" s="146"/>
      <c r="Y15" s="148"/>
      <c r="Z15" s="367"/>
      <c r="AA15" s="146"/>
      <c r="AB15" s="147"/>
      <c r="AC15" s="146"/>
      <c r="AD15" s="148"/>
      <c r="AF15" t="str">
        <f t="shared" si="5"/>
        <v/>
      </c>
      <c r="AG15" s="42" t="str">
        <f t="shared" si="6"/>
        <v/>
      </c>
      <c r="AI15" t="str">
        <f t="shared" si="7"/>
        <v/>
      </c>
      <c r="AJ15" s="42" t="str">
        <f t="shared" si="18"/>
        <v/>
      </c>
      <c r="AL15" t="str">
        <f t="shared" si="8"/>
        <v/>
      </c>
      <c r="AM15" s="42" t="str">
        <f t="shared" si="9"/>
        <v/>
      </c>
      <c r="AO15" t="str">
        <f t="shared" si="10"/>
        <v/>
      </c>
      <c r="AP15" s="42" t="str">
        <f t="shared" si="11"/>
        <v/>
      </c>
      <c r="AR15" t="str">
        <f t="shared" si="12"/>
        <v/>
      </c>
      <c r="AS15" s="42" t="str">
        <f t="shared" si="1"/>
        <v/>
      </c>
      <c r="AU15" t="str">
        <f t="shared" si="13"/>
        <v/>
      </c>
      <c r="AV15" s="42" t="str">
        <f t="shared" si="14"/>
        <v/>
      </c>
      <c r="AX15" t="str">
        <f t="shared" si="15"/>
        <v/>
      </c>
      <c r="AY15" s="42" t="str">
        <f t="shared" si="2"/>
        <v/>
      </c>
      <c r="BA15" t="str">
        <f t="shared" si="16"/>
        <v/>
      </c>
      <c r="BB15" s="42" t="str">
        <f t="shared" si="3"/>
        <v/>
      </c>
      <c r="BD15" t="str">
        <f t="shared" si="17"/>
        <v/>
      </c>
      <c r="BE15" s="42" t="str">
        <f t="shared" si="4"/>
        <v/>
      </c>
    </row>
    <row r="16" spans="2:57" ht="15">
      <c r="B16" s="126"/>
      <c r="C16" s="130" t="s">
        <v>132</v>
      </c>
      <c r="D16" s="380"/>
      <c r="E16" s="116" t="s">
        <v>414</v>
      </c>
      <c r="F16" s="350"/>
      <c r="G16" s="45"/>
      <c r="H16" s="45"/>
      <c r="I16" s="62">
        <v>10000</v>
      </c>
      <c r="J16" s="130" t="s">
        <v>179</v>
      </c>
      <c r="K16" s="134"/>
      <c r="L16" s="55"/>
      <c r="M16" s="100"/>
      <c r="N16" s="55" t="s">
        <v>174</v>
      </c>
      <c r="O16" s="127">
        <f>$I16*M16</f>
        <v>0</v>
      </c>
      <c r="P16" s="134"/>
      <c r="Q16" s="55"/>
      <c r="R16" s="100">
        <v>0</v>
      </c>
      <c r="S16" s="55" t="s">
        <v>174</v>
      </c>
      <c r="T16" s="127">
        <f>$I16*R16</f>
        <v>0</v>
      </c>
      <c r="U16" s="134"/>
      <c r="V16" s="55"/>
      <c r="W16" s="100">
        <v>1</v>
      </c>
      <c r="X16" s="55" t="s">
        <v>174</v>
      </c>
      <c r="Y16" s="127">
        <f>$I16*W16</f>
        <v>10000</v>
      </c>
      <c r="Z16" s="368"/>
      <c r="AA16" s="55"/>
      <c r="AB16" s="100">
        <v>1</v>
      </c>
      <c r="AC16" s="55" t="s">
        <v>174</v>
      </c>
      <c r="AD16" s="127">
        <f>$I16*AB16</f>
        <v>10000</v>
      </c>
      <c r="AF16" t="str">
        <f t="shared" si="5"/>
        <v/>
      </c>
      <c r="AG16" s="42" t="str">
        <f t="shared" si="6"/>
        <v/>
      </c>
      <c r="AI16" t="str">
        <f t="shared" si="7"/>
        <v/>
      </c>
      <c r="AJ16" s="42" t="str">
        <f t="shared" si="18"/>
        <v/>
      </c>
      <c r="AL16" t="str">
        <f t="shared" si="8"/>
        <v/>
      </c>
      <c r="AM16" s="42" t="str">
        <f t="shared" si="9"/>
        <v/>
      </c>
      <c r="AO16" t="str">
        <f t="shared" si="10"/>
        <v/>
      </c>
      <c r="AP16" s="42" t="str">
        <f t="shared" si="11"/>
        <v/>
      </c>
      <c r="AR16" t="str">
        <f t="shared" si="12"/>
        <v/>
      </c>
      <c r="AS16" s="42" t="str">
        <f t="shared" si="1"/>
        <v/>
      </c>
      <c r="AU16" t="str">
        <f t="shared" si="13"/>
        <v/>
      </c>
      <c r="AV16" s="42" t="str">
        <f t="shared" si="14"/>
        <v/>
      </c>
      <c r="AX16" t="str">
        <f t="shared" si="15"/>
        <v/>
      </c>
      <c r="AY16" s="42" t="str">
        <f t="shared" si="2"/>
        <v/>
      </c>
      <c r="BA16" t="str">
        <f t="shared" si="16"/>
        <v/>
      </c>
      <c r="BB16" s="42" t="str">
        <f t="shared" si="3"/>
        <v/>
      </c>
      <c r="BD16" t="str">
        <f t="shared" si="17"/>
        <v/>
      </c>
      <c r="BE16" s="42" t="str">
        <f t="shared" si="4"/>
        <v/>
      </c>
    </row>
    <row r="17" spans="2:57" ht="15">
      <c r="B17" s="126"/>
      <c r="C17" s="130"/>
      <c r="D17" s="380"/>
      <c r="E17" s="116"/>
      <c r="F17" s="350"/>
      <c r="G17" s="45"/>
      <c r="H17" s="45"/>
      <c r="I17" s="62"/>
      <c r="J17" s="130"/>
      <c r="K17" s="134"/>
      <c r="L17" s="55"/>
      <c r="M17" s="100"/>
      <c r="N17" s="55"/>
      <c r="O17" s="127"/>
      <c r="P17" s="134"/>
      <c r="Q17" s="55"/>
      <c r="R17" s="100"/>
      <c r="S17" s="55"/>
      <c r="T17" s="127"/>
      <c r="U17" s="134"/>
      <c r="V17" s="55"/>
      <c r="W17" s="100"/>
      <c r="X17" s="55"/>
      <c r="Y17" s="127"/>
      <c r="Z17" s="368"/>
      <c r="AA17" s="55"/>
      <c r="AB17" s="100"/>
      <c r="AC17" s="55"/>
      <c r="AD17" s="127"/>
      <c r="AF17" t="str">
        <f t="shared" si="5"/>
        <v/>
      </c>
      <c r="AG17" s="42" t="str">
        <f t="shared" si="6"/>
        <v/>
      </c>
      <c r="AI17" t="str">
        <f t="shared" si="7"/>
        <v/>
      </c>
      <c r="AJ17" s="42" t="str">
        <f t="shared" si="18"/>
        <v/>
      </c>
      <c r="AL17" t="str">
        <f t="shared" si="8"/>
        <v/>
      </c>
      <c r="AM17" s="42" t="str">
        <f t="shared" si="9"/>
        <v/>
      </c>
      <c r="AO17" t="str">
        <f t="shared" si="10"/>
        <v/>
      </c>
      <c r="AP17" s="42" t="str">
        <f t="shared" si="11"/>
        <v/>
      </c>
      <c r="AR17" t="str">
        <f t="shared" si="12"/>
        <v/>
      </c>
      <c r="AS17" s="42" t="str">
        <f t="shared" si="1"/>
        <v/>
      </c>
      <c r="AU17" t="str">
        <f t="shared" si="13"/>
        <v/>
      </c>
      <c r="AV17" s="42" t="str">
        <f t="shared" si="14"/>
        <v/>
      </c>
      <c r="AX17" t="str">
        <f t="shared" si="15"/>
        <v/>
      </c>
      <c r="AY17" s="42" t="str">
        <f t="shared" si="2"/>
        <v/>
      </c>
      <c r="BA17" t="str">
        <f t="shared" si="16"/>
        <v/>
      </c>
      <c r="BB17" s="42" t="str">
        <f t="shared" si="3"/>
        <v/>
      </c>
      <c r="BD17" t="str">
        <f t="shared" si="17"/>
        <v/>
      </c>
      <c r="BE17" s="42" t="str">
        <f t="shared" si="4"/>
        <v/>
      </c>
    </row>
    <row r="18" spans="2:57" ht="15">
      <c r="B18" s="128"/>
      <c r="C18" s="170" t="s">
        <v>245</v>
      </c>
      <c r="D18" s="427"/>
      <c r="E18" s="165"/>
      <c r="F18" s="357"/>
      <c r="G18" s="98"/>
      <c r="H18" s="98"/>
      <c r="I18" s="98"/>
      <c r="J18" s="131"/>
      <c r="K18" s="133"/>
      <c r="L18" s="99"/>
      <c r="M18" s="100"/>
      <c r="N18" s="99"/>
      <c r="O18" s="127">
        <f>SUM(O16:O17)</f>
        <v>0</v>
      </c>
      <c r="P18" s="133"/>
      <c r="Q18" s="99"/>
      <c r="R18" s="100"/>
      <c r="S18" s="99"/>
      <c r="T18" s="127">
        <f>SUM(T16:T17)</f>
        <v>0</v>
      </c>
      <c r="U18" s="133"/>
      <c r="V18" s="99"/>
      <c r="W18" s="100"/>
      <c r="X18" s="99"/>
      <c r="Y18" s="127">
        <f>SUM(Y16:Y17)</f>
        <v>10000</v>
      </c>
      <c r="Z18" s="370"/>
      <c r="AA18" s="99"/>
      <c r="AB18" s="100"/>
      <c r="AC18" s="99"/>
      <c r="AD18" s="127">
        <f>SUM(AD16:AD17)</f>
        <v>10000</v>
      </c>
      <c r="AF18" t="str">
        <f t="shared" si="5"/>
        <v/>
      </c>
      <c r="AG18" s="42" t="str">
        <f t="shared" si="6"/>
        <v/>
      </c>
      <c r="AI18" t="str">
        <f t="shared" si="7"/>
        <v/>
      </c>
      <c r="AJ18" s="42" t="str">
        <f t="shared" si="18"/>
        <v/>
      </c>
      <c r="AL18" t="str">
        <f t="shared" si="8"/>
        <v/>
      </c>
      <c r="AM18" s="42" t="str">
        <f t="shared" si="9"/>
        <v/>
      </c>
      <c r="AO18" t="str">
        <f t="shared" si="10"/>
        <v/>
      </c>
      <c r="AP18" s="42" t="str">
        <f t="shared" si="11"/>
        <v/>
      </c>
      <c r="AR18" t="str">
        <f t="shared" si="12"/>
        <v/>
      </c>
      <c r="AS18" s="42" t="str">
        <f t="shared" si="1"/>
        <v/>
      </c>
      <c r="AU18" t="str">
        <f t="shared" si="13"/>
        <v/>
      </c>
      <c r="AV18" s="42" t="str">
        <f t="shared" si="14"/>
        <v/>
      </c>
      <c r="AX18" t="str">
        <f t="shared" si="15"/>
        <v/>
      </c>
      <c r="AY18" s="42" t="str">
        <f t="shared" si="2"/>
        <v/>
      </c>
      <c r="BA18" t="str">
        <f t="shared" si="16"/>
        <v/>
      </c>
      <c r="BB18" s="42" t="str">
        <f t="shared" si="3"/>
        <v/>
      </c>
      <c r="BD18" t="str">
        <f t="shared" si="17"/>
        <v/>
      </c>
      <c r="BE18" s="42" t="str">
        <f t="shared" si="4"/>
        <v/>
      </c>
    </row>
    <row r="19" spans="2:57" ht="15">
      <c r="B19" s="142"/>
      <c r="C19" s="171" t="s">
        <v>133</v>
      </c>
      <c r="D19" s="426"/>
      <c r="E19" s="163"/>
      <c r="F19" s="356"/>
      <c r="G19" s="144"/>
      <c r="H19" s="144"/>
      <c r="I19" s="144"/>
      <c r="J19" s="164"/>
      <c r="K19" s="145"/>
      <c r="L19" s="146"/>
      <c r="M19" s="147"/>
      <c r="N19" s="146"/>
      <c r="O19" s="148"/>
      <c r="P19" s="145"/>
      <c r="Q19" s="146"/>
      <c r="R19" s="147"/>
      <c r="S19" s="146"/>
      <c r="T19" s="148"/>
      <c r="U19" s="145"/>
      <c r="V19" s="146"/>
      <c r="W19" s="147"/>
      <c r="X19" s="146"/>
      <c r="Y19" s="148"/>
      <c r="Z19" s="367"/>
      <c r="AA19" s="146"/>
      <c r="AB19" s="147"/>
      <c r="AC19" s="146"/>
      <c r="AD19" s="148"/>
      <c r="AF19" t="str">
        <f t="shared" si="5"/>
        <v/>
      </c>
      <c r="AG19" s="42" t="str">
        <f t="shared" si="6"/>
        <v/>
      </c>
      <c r="AI19" t="str">
        <f t="shared" si="7"/>
        <v/>
      </c>
      <c r="AJ19" s="42" t="str">
        <f t="shared" si="18"/>
        <v/>
      </c>
      <c r="AL19" t="str">
        <f t="shared" si="8"/>
        <v/>
      </c>
      <c r="AM19" s="42" t="str">
        <f t="shared" si="9"/>
        <v/>
      </c>
      <c r="AN19" s="93"/>
      <c r="AO19" t="str">
        <f t="shared" si="10"/>
        <v/>
      </c>
      <c r="AP19" s="42" t="str">
        <f t="shared" si="11"/>
        <v/>
      </c>
      <c r="AR19" t="str">
        <f t="shared" si="12"/>
        <v/>
      </c>
      <c r="AS19" s="42" t="str">
        <f t="shared" si="1"/>
        <v/>
      </c>
      <c r="AU19" t="str">
        <f t="shared" si="13"/>
        <v/>
      </c>
      <c r="AV19" s="42" t="str">
        <f t="shared" si="14"/>
        <v/>
      </c>
      <c r="AW19" s="93"/>
      <c r="AX19" t="str">
        <f t="shared" si="15"/>
        <v/>
      </c>
      <c r="AY19" s="42" t="str">
        <f t="shared" si="2"/>
        <v/>
      </c>
      <c r="BA19" t="str">
        <f t="shared" si="16"/>
        <v/>
      </c>
      <c r="BB19" s="42" t="str">
        <f t="shared" si="3"/>
        <v/>
      </c>
      <c r="BD19" t="str">
        <f t="shared" si="17"/>
        <v/>
      </c>
      <c r="BE19" s="42" t="str">
        <f t="shared" si="4"/>
        <v/>
      </c>
    </row>
    <row r="20" spans="2:57" ht="15">
      <c r="B20" s="126"/>
      <c r="C20" s="130" t="s">
        <v>134</v>
      </c>
      <c r="D20" s="380"/>
      <c r="E20" s="116"/>
      <c r="F20" s="350"/>
      <c r="G20" s="45"/>
      <c r="H20" s="45"/>
      <c r="I20" s="62"/>
      <c r="J20" s="130"/>
      <c r="K20" s="134"/>
      <c r="L20" s="55"/>
      <c r="M20" s="100"/>
      <c r="N20" s="55"/>
      <c r="O20" s="127"/>
      <c r="P20" s="134"/>
      <c r="Q20" s="55"/>
      <c r="R20" s="100"/>
      <c r="S20" s="55"/>
      <c r="T20" s="127"/>
      <c r="U20" s="134"/>
      <c r="V20" s="55"/>
      <c r="W20" s="100"/>
      <c r="X20" s="55"/>
      <c r="Y20" s="127"/>
      <c r="Z20" s="368"/>
      <c r="AA20" s="55"/>
      <c r="AB20" s="100"/>
      <c r="AC20" s="55"/>
      <c r="AD20" s="127"/>
      <c r="AF20" t="str">
        <f t="shared" si="5"/>
        <v/>
      </c>
      <c r="AG20" s="42" t="str">
        <f t="shared" si="6"/>
        <v/>
      </c>
      <c r="AI20" t="str">
        <f t="shared" si="7"/>
        <v/>
      </c>
      <c r="AJ20" s="42" t="str">
        <f t="shared" si="18"/>
        <v/>
      </c>
      <c r="AL20" t="str">
        <f t="shared" si="8"/>
        <v/>
      </c>
      <c r="AM20" s="42" t="str">
        <f t="shared" si="9"/>
        <v/>
      </c>
      <c r="AO20" t="str">
        <f t="shared" si="10"/>
        <v/>
      </c>
      <c r="AP20" s="42" t="str">
        <f t="shared" si="11"/>
        <v/>
      </c>
      <c r="AR20" t="str">
        <f t="shared" si="12"/>
        <v/>
      </c>
      <c r="AS20" s="42" t="str">
        <f t="shared" si="1"/>
        <v/>
      </c>
      <c r="AU20" t="str">
        <f t="shared" si="13"/>
        <v/>
      </c>
      <c r="AV20" s="42" t="str">
        <f t="shared" si="14"/>
        <v/>
      </c>
      <c r="AX20" t="str">
        <f t="shared" si="15"/>
        <v/>
      </c>
      <c r="AY20" s="42" t="str">
        <f t="shared" si="2"/>
        <v/>
      </c>
      <c r="BA20" t="str">
        <f t="shared" si="16"/>
        <v/>
      </c>
      <c r="BB20" s="42" t="str">
        <f t="shared" si="3"/>
        <v/>
      </c>
      <c r="BD20" t="str">
        <f t="shared" si="17"/>
        <v/>
      </c>
      <c r="BE20" s="42" t="str">
        <f t="shared" si="4"/>
        <v/>
      </c>
    </row>
    <row r="21" spans="2:57">
      <c r="B21" s="126"/>
      <c r="C21" s="130"/>
      <c r="D21" s="380">
        <v>2</v>
      </c>
      <c r="E21" s="116" t="str">
        <f>'T2 - Unit Rates'!C25</f>
        <v>CAT 345 (45 ton)</v>
      </c>
      <c r="F21" s="350" t="str">
        <f>EquipProd!$C$82</f>
        <v>Cat 345 digging</v>
      </c>
      <c r="G21" s="420">
        <f>VLOOKUP(F21,Productivity,2,FALSE)</f>
        <v>240</v>
      </c>
      <c r="H21" s="45" t="s">
        <v>413</v>
      </c>
      <c r="I21" s="62">
        <f>VLOOKUP(E21,EquipRates,$I$3,FALSE)</f>
        <v>379.75</v>
      </c>
      <c r="J21" s="130" t="s">
        <v>263</v>
      </c>
      <c r="K21" s="221"/>
      <c r="L21" s="55" t="s">
        <v>268</v>
      </c>
      <c r="M21" s="100">
        <f>K21/$G21</f>
        <v>0</v>
      </c>
      <c r="N21" s="55" t="s">
        <v>263</v>
      </c>
      <c r="O21" s="127">
        <f>$I21*M21</f>
        <v>0</v>
      </c>
      <c r="P21" s="221">
        <f>Quantities!$D$35</f>
        <v>0</v>
      </c>
      <c r="Q21" s="55" t="s">
        <v>268</v>
      </c>
      <c r="R21" s="100">
        <f>P21/$G21</f>
        <v>0</v>
      </c>
      <c r="S21" s="55" t="s">
        <v>263</v>
      </c>
      <c r="T21" s="127">
        <f>$I21*R21</f>
        <v>0</v>
      </c>
      <c r="U21" s="368">
        <f>Quantities!$F$35</f>
        <v>15010</v>
      </c>
      <c r="V21" s="55" t="s">
        <v>268</v>
      </c>
      <c r="W21" s="100">
        <f>U21/$G21</f>
        <v>62.541666666666664</v>
      </c>
      <c r="X21" s="55" t="s">
        <v>263</v>
      </c>
      <c r="Y21" s="127">
        <f>$I21*W21</f>
        <v>23750.197916666664</v>
      </c>
      <c r="Z21" s="368">
        <f>Quantities!$H$35</f>
        <v>17480</v>
      </c>
      <c r="AA21" s="55" t="s">
        <v>268</v>
      </c>
      <c r="AB21" s="100">
        <f>Z21/$G21</f>
        <v>72.833333333333329</v>
      </c>
      <c r="AC21" s="55" t="s">
        <v>263</v>
      </c>
      <c r="AD21" s="127">
        <f>$I21*AB21</f>
        <v>27658.458333333332</v>
      </c>
      <c r="AE21" s="334"/>
      <c r="AF21" t="str">
        <f t="shared" si="5"/>
        <v/>
      </c>
      <c r="AG21" s="42" t="str">
        <f t="shared" si="6"/>
        <v/>
      </c>
      <c r="AI21" t="str">
        <f t="shared" si="7"/>
        <v>CAT 345 (45 ton)</v>
      </c>
      <c r="AJ21" s="42">
        <f t="shared" si="18"/>
        <v>0</v>
      </c>
      <c r="AL21" t="str">
        <f t="shared" si="8"/>
        <v/>
      </c>
      <c r="AM21" s="42" t="str">
        <f t="shared" si="9"/>
        <v/>
      </c>
      <c r="AO21" t="str">
        <f t="shared" si="10"/>
        <v/>
      </c>
      <c r="AP21" s="42" t="str">
        <f t="shared" si="11"/>
        <v/>
      </c>
      <c r="AR21" t="str">
        <f t="shared" si="12"/>
        <v>CAT 345 (45 ton)</v>
      </c>
      <c r="AS21" s="42">
        <f>IF(AR21="","",W21)</f>
        <v>62.541666666666664</v>
      </c>
      <c r="AU21" t="str">
        <f t="shared" si="13"/>
        <v/>
      </c>
      <c r="AV21" s="42" t="str">
        <f t="shared" si="14"/>
        <v/>
      </c>
      <c r="AX21" t="str">
        <f t="shared" si="15"/>
        <v/>
      </c>
      <c r="AY21" s="42" t="str">
        <f t="shared" si="2"/>
        <v/>
      </c>
      <c r="BA21" t="str">
        <f t="shared" si="16"/>
        <v>CAT 345 (45 ton)</v>
      </c>
      <c r="BB21" s="42">
        <f t="shared" si="3"/>
        <v>72.833333333333329</v>
      </c>
      <c r="BD21" t="str">
        <f t="shared" si="17"/>
        <v/>
      </c>
      <c r="BE21" s="42" t="str">
        <f t="shared" si="4"/>
        <v/>
      </c>
    </row>
    <row r="22" spans="2:57">
      <c r="B22" s="126"/>
      <c r="C22" s="130"/>
      <c r="D22" s="380">
        <v>2</v>
      </c>
      <c r="E22" s="116" t="str">
        <f>'T2 - Unit Rates'!C16</f>
        <v>CAT D9N</v>
      </c>
      <c r="F22" s="45" t="str">
        <f>EquipProd!$C$66</f>
        <v>D9 Berm building</v>
      </c>
      <c r="G22" s="420">
        <f>VLOOKUP(F22,Productivity,2,FALSE)</f>
        <v>197.93302941176472</v>
      </c>
      <c r="H22" s="45" t="s">
        <v>413</v>
      </c>
      <c r="I22" s="62">
        <f>VLOOKUP(E22,EquipRates,$I$3,FALSE)</f>
        <v>498.15</v>
      </c>
      <c r="J22" s="130" t="s">
        <v>263</v>
      </c>
      <c r="K22" s="221"/>
      <c r="L22" s="55" t="s">
        <v>268</v>
      </c>
      <c r="M22" s="100">
        <f>K22/$G22</f>
        <v>0</v>
      </c>
      <c r="N22" s="55" t="s">
        <v>263</v>
      </c>
      <c r="O22" s="127">
        <f>$I22*M22</f>
        <v>0</v>
      </c>
      <c r="P22" s="221">
        <f>Quantities!$E$35</f>
        <v>0</v>
      </c>
      <c r="Q22" s="55" t="s">
        <v>268</v>
      </c>
      <c r="R22" s="100">
        <f>P22/$G22</f>
        <v>0</v>
      </c>
      <c r="S22" s="55" t="s">
        <v>263</v>
      </c>
      <c r="T22" s="127">
        <f>$I22*R22</f>
        <v>0</v>
      </c>
      <c r="U22" s="368">
        <f>Quantities!$F$35</f>
        <v>15010</v>
      </c>
      <c r="V22" s="55" t="s">
        <v>268</v>
      </c>
      <c r="W22" s="100">
        <f>U22/$G22</f>
        <v>75.833730452204335</v>
      </c>
      <c r="X22" s="55" t="s">
        <v>263</v>
      </c>
      <c r="Y22" s="127">
        <f>$I22*W22</f>
        <v>37776.572824765586</v>
      </c>
      <c r="Z22" s="368">
        <f>Quantities!$H$35</f>
        <v>17480</v>
      </c>
      <c r="AA22" s="55" t="s">
        <v>268</v>
      </c>
      <c r="AB22" s="100">
        <f>Z22/$G22</f>
        <v>88.312698754465814</v>
      </c>
      <c r="AC22" s="55" t="s">
        <v>263</v>
      </c>
      <c r="AD22" s="127">
        <f>$I22*AB22</f>
        <v>43992.970884537142</v>
      </c>
      <c r="AF22" t="str">
        <f t="shared" si="5"/>
        <v/>
      </c>
      <c r="AG22" s="42" t="str">
        <f t="shared" si="6"/>
        <v/>
      </c>
      <c r="AI22" t="str">
        <f t="shared" si="7"/>
        <v>CAT D9N</v>
      </c>
      <c r="AJ22" s="42">
        <f t="shared" si="18"/>
        <v>0</v>
      </c>
      <c r="AL22" t="str">
        <f t="shared" si="8"/>
        <v/>
      </c>
      <c r="AM22" s="42" t="str">
        <f t="shared" si="9"/>
        <v/>
      </c>
      <c r="AO22" t="str">
        <f t="shared" si="10"/>
        <v/>
      </c>
      <c r="AP22" s="42" t="str">
        <f t="shared" si="11"/>
        <v/>
      </c>
      <c r="AR22" t="str">
        <f t="shared" si="12"/>
        <v>CAT D9N</v>
      </c>
      <c r="AS22" s="42">
        <f>IF(AR22="","",W22)</f>
        <v>75.833730452204335</v>
      </c>
      <c r="AU22" t="str">
        <f t="shared" si="13"/>
        <v/>
      </c>
      <c r="AV22" s="42" t="str">
        <f t="shared" si="14"/>
        <v/>
      </c>
      <c r="AX22" t="str">
        <f t="shared" si="15"/>
        <v/>
      </c>
      <c r="AY22" s="42" t="str">
        <f t="shared" si="2"/>
        <v/>
      </c>
      <c r="BA22" t="str">
        <f t="shared" si="16"/>
        <v>CAT D9N</v>
      </c>
      <c r="BB22" s="42">
        <f t="shared" si="3"/>
        <v>88.312698754465814</v>
      </c>
      <c r="BD22" t="str">
        <f t="shared" si="17"/>
        <v/>
      </c>
      <c r="BE22" s="42" t="str">
        <f t="shared" si="4"/>
        <v/>
      </c>
    </row>
    <row r="23" spans="2:57" ht="15">
      <c r="B23" s="126"/>
      <c r="C23" s="130" t="s">
        <v>135</v>
      </c>
      <c r="D23" s="380"/>
      <c r="E23" s="116"/>
      <c r="F23" s="350"/>
      <c r="G23" s="45"/>
      <c r="H23" s="45"/>
      <c r="I23" s="62">
        <v>2000</v>
      </c>
      <c r="J23" s="130" t="s">
        <v>179</v>
      </c>
      <c r="K23" s="134"/>
      <c r="L23" s="55"/>
      <c r="M23" s="100"/>
      <c r="N23" s="55" t="s">
        <v>174</v>
      </c>
      <c r="O23" s="127">
        <f>$I23*M23</f>
        <v>0</v>
      </c>
      <c r="P23" s="134"/>
      <c r="Q23" s="55"/>
      <c r="R23" s="100">
        <v>0</v>
      </c>
      <c r="S23" s="55" t="s">
        <v>174</v>
      </c>
      <c r="T23" s="127">
        <f>$I23*R23</f>
        <v>0</v>
      </c>
      <c r="U23" s="134"/>
      <c r="V23" s="55"/>
      <c r="W23" s="100">
        <v>1</v>
      </c>
      <c r="X23" s="55" t="s">
        <v>174</v>
      </c>
      <c r="Y23" s="127">
        <f>$I23*W23</f>
        <v>2000</v>
      </c>
      <c r="Z23" s="368"/>
      <c r="AA23" s="55"/>
      <c r="AB23" s="100">
        <v>1</v>
      </c>
      <c r="AC23" s="55" t="s">
        <v>174</v>
      </c>
      <c r="AD23" s="127">
        <f>$I23*AB23</f>
        <v>2000</v>
      </c>
      <c r="AF23" t="str">
        <f t="shared" si="5"/>
        <v/>
      </c>
      <c r="AG23" s="42" t="str">
        <f t="shared" si="6"/>
        <v/>
      </c>
      <c r="AI23" t="str">
        <f t="shared" si="7"/>
        <v/>
      </c>
      <c r="AJ23" s="42" t="str">
        <f t="shared" si="18"/>
        <v/>
      </c>
      <c r="AL23" t="str">
        <f t="shared" si="8"/>
        <v/>
      </c>
      <c r="AM23" s="42" t="str">
        <f t="shared" si="9"/>
        <v/>
      </c>
      <c r="AO23" t="str">
        <f t="shared" si="10"/>
        <v/>
      </c>
      <c r="AP23" s="42" t="str">
        <f t="shared" si="11"/>
        <v/>
      </c>
      <c r="AR23" t="str">
        <f t="shared" si="12"/>
        <v/>
      </c>
      <c r="AS23" s="42" t="str">
        <f t="shared" si="1"/>
        <v/>
      </c>
      <c r="AU23" t="str">
        <f t="shared" si="13"/>
        <v/>
      </c>
      <c r="AV23" s="42" t="str">
        <f t="shared" si="14"/>
        <v/>
      </c>
      <c r="AX23" t="str">
        <f t="shared" si="15"/>
        <v/>
      </c>
      <c r="AY23" s="42" t="str">
        <f t="shared" si="2"/>
        <v/>
      </c>
      <c r="BA23" t="str">
        <f t="shared" si="16"/>
        <v/>
      </c>
      <c r="BB23" s="42" t="str">
        <f t="shared" si="3"/>
        <v/>
      </c>
      <c r="BD23" t="str">
        <f t="shared" si="17"/>
        <v/>
      </c>
      <c r="BE23" s="42" t="str">
        <f t="shared" si="4"/>
        <v/>
      </c>
    </row>
    <row r="24" spans="2:57" ht="15">
      <c r="B24" s="126"/>
      <c r="C24" s="130" t="s">
        <v>136</v>
      </c>
      <c r="D24" s="380"/>
      <c r="E24" s="116"/>
      <c r="F24" s="350"/>
      <c r="G24" s="45"/>
      <c r="H24" s="45"/>
      <c r="I24" s="62">
        <v>250</v>
      </c>
      <c r="J24" s="130" t="s">
        <v>179</v>
      </c>
      <c r="K24" s="134"/>
      <c r="L24" s="55"/>
      <c r="M24" s="100">
        <v>0</v>
      </c>
      <c r="N24" s="55"/>
      <c r="O24" s="127">
        <f>$I24*M24</f>
        <v>0</v>
      </c>
      <c r="P24" s="134"/>
      <c r="Q24" s="55"/>
      <c r="R24" s="100">
        <v>0</v>
      </c>
      <c r="S24" s="55" t="s">
        <v>174</v>
      </c>
      <c r="T24" s="127">
        <f>$I24*R24</f>
        <v>0</v>
      </c>
      <c r="U24" s="134"/>
      <c r="V24" s="55"/>
      <c r="W24" s="100">
        <v>6</v>
      </c>
      <c r="X24" s="55" t="s">
        <v>174</v>
      </c>
      <c r="Y24" s="127">
        <f>$I24*W24</f>
        <v>1500</v>
      </c>
      <c r="Z24" s="368"/>
      <c r="AA24" s="55"/>
      <c r="AB24" s="100">
        <v>6</v>
      </c>
      <c r="AC24" s="55" t="s">
        <v>174</v>
      </c>
      <c r="AD24" s="127">
        <f>$I24*AB24</f>
        <v>1500</v>
      </c>
      <c r="AF24" t="str">
        <f t="shared" si="5"/>
        <v/>
      </c>
      <c r="AG24" s="42" t="str">
        <f t="shared" si="6"/>
        <v/>
      </c>
      <c r="AI24" t="str">
        <f t="shared" si="7"/>
        <v/>
      </c>
      <c r="AJ24" s="42" t="str">
        <f t="shared" si="18"/>
        <v/>
      </c>
      <c r="AL24" t="str">
        <f t="shared" si="8"/>
        <v/>
      </c>
      <c r="AM24" s="42" t="str">
        <f t="shared" si="9"/>
        <v/>
      </c>
      <c r="AO24" t="str">
        <f t="shared" si="10"/>
        <v/>
      </c>
      <c r="AP24" s="42" t="str">
        <f t="shared" si="11"/>
        <v/>
      </c>
      <c r="AR24" t="str">
        <f t="shared" si="12"/>
        <v/>
      </c>
      <c r="AS24" s="42" t="str">
        <f t="shared" si="1"/>
        <v/>
      </c>
      <c r="AU24" t="str">
        <f t="shared" si="13"/>
        <v/>
      </c>
      <c r="AV24" s="42" t="str">
        <f t="shared" si="14"/>
        <v/>
      </c>
      <c r="AX24" t="str">
        <f t="shared" si="15"/>
        <v/>
      </c>
      <c r="AY24" s="42" t="str">
        <f t="shared" si="2"/>
        <v/>
      </c>
      <c r="BA24" t="str">
        <f t="shared" si="16"/>
        <v/>
      </c>
      <c r="BB24" s="42" t="str">
        <f t="shared" si="3"/>
        <v/>
      </c>
      <c r="BD24" t="str">
        <f t="shared" si="17"/>
        <v/>
      </c>
      <c r="BE24" s="42" t="str">
        <f t="shared" si="4"/>
        <v/>
      </c>
    </row>
    <row r="25" spans="2:57" ht="15">
      <c r="B25" s="126"/>
      <c r="C25" s="130"/>
      <c r="D25" s="380"/>
      <c r="E25" s="116"/>
      <c r="F25" s="350"/>
      <c r="G25" s="45"/>
      <c r="H25" s="45"/>
      <c r="I25" s="45"/>
      <c r="J25" s="130"/>
      <c r="K25" s="134"/>
      <c r="L25" s="55"/>
      <c r="M25" s="100"/>
      <c r="N25" s="55"/>
      <c r="O25" s="117"/>
      <c r="P25" s="134"/>
      <c r="Q25" s="55"/>
      <c r="R25" s="100"/>
      <c r="S25" s="55"/>
      <c r="T25" s="117"/>
      <c r="U25" s="134"/>
      <c r="V25" s="55"/>
      <c r="W25" s="100"/>
      <c r="X25" s="55"/>
      <c r="Y25" s="117"/>
      <c r="Z25" s="368"/>
      <c r="AA25" s="55"/>
      <c r="AB25" s="100"/>
      <c r="AC25" s="55"/>
      <c r="AD25" s="117"/>
      <c r="AF25" t="str">
        <f t="shared" si="5"/>
        <v/>
      </c>
      <c r="AG25" s="42" t="str">
        <f t="shared" si="6"/>
        <v/>
      </c>
      <c r="AI25" t="str">
        <f t="shared" si="7"/>
        <v/>
      </c>
      <c r="AJ25" s="42" t="str">
        <f t="shared" si="18"/>
        <v/>
      </c>
      <c r="AL25" t="str">
        <f t="shared" si="8"/>
        <v/>
      </c>
      <c r="AM25" s="42" t="str">
        <f t="shared" si="9"/>
        <v/>
      </c>
      <c r="AO25" t="str">
        <f t="shared" si="10"/>
        <v/>
      </c>
      <c r="AP25" s="42" t="str">
        <f t="shared" si="11"/>
        <v/>
      </c>
      <c r="AR25" t="str">
        <f t="shared" si="12"/>
        <v/>
      </c>
      <c r="AS25" s="42" t="str">
        <f t="shared" si="1"/>
        <v/>
      </c>
      <c r="AU25" t="str">
        <f t="shared" si="13"/>
        <v/>
      </c>
      <c r="AV25" s="42" t="str">
        <f t="shared" si="14"/>
        <v/>
      </c>
      <c r="AX25" t="str">
        <f t="shared" si="15"/>
        <v/>
      </c>
      <c r="AY25" s="42" t="str">
        <f t="shared" si="2"/>
        <v/>
      </c>
      <c r="BA25" t="str">
        <f t="shared" si="16"/>
        <v/>
      </c>
      <c r="BB25" s="42" t="str">
        <f t="shared" si="3"/>
        <v/>
      </c>
      <c r="BD25" t="str">
        <f t="shared" si="17"/>
        <v/>
      </c>
      <c r="BE25" s="42" t="str">
        <f t="shared" si="4"/>
        <v/>
      </c>
    </row>
    <row r="26" spans="2:57" ht="15">
      <c r="B26" s="128"/>
      <c r="C26" s="170" t="s">
        <v>245</v>
      </c>
      <c r="D26" s="427"/>
      <c r="E26" s="165"/>
      <c r="F26" s="357"/>
      <c r="G26" s="98"/>
      <c r="H26" s="98"/>
      <c r="I26" s="98"/>
      <c r="J26" s="131"/>
      <c r="K26" s="133"/>
      <c r="L26" s="99"/>
      <c r="M26" s="100"/>
      <c r="N26" s="99"/>
      <c r="O26" s="127">
        <f>SUM(O20:O25)</f>
        <v>0</v>
      </c>
      <c r="P26" s="133"/>
      <c r="Q26" s="99"/>
      <c r="R26" s="100"/>
      <c r="S26" s="99"/>
      <c r="T26" s="127">
        <f>SUM(T20:T25)</f>
        <v>0</v>
      </c>
      <c r="U26" s="133"/>
      <c r="V26" s="99"/>
      <c r="W26" s="100"/>
      <c r="X26" s="99"/>
      <c r="Y26" s="127">
        <f>SUM(Y20:Y25)</f>
        <v>65026.77074143225</v>
      </c>
      <c r="Z26" s="370"/>
      <c r="AA26" s="99"/>
      <c r="AB26" s="100"/>
      <c r="AC26" s="99"/>
      <c r="AD26" s="127">
        <f>SUM(AD20:AD25)</f>
        <v>75151.429217870478</v>
      </c>
      <c r="AF26" t="str">
        <f t="shared" si="5"/>
        <v/>
      </c>
      <c r="AG26" s="42" t="str">
        <f t="shared" si="6"/>
        <v/>
      </c>
      <c r="AI26" t="str">
        <f t="shared" si="7"/>
        <v/>
      </c>
      <c r="AJ26" s="42" t="str">
        <f t="shared" si="18"/>
        <v/>
      </c>
      <c r="AL26" t="str">
        <f t="shared" si="8"/>
        <v/>
      </c>
      <c r="AM26" s="42" t="str">
        <f t="shared" si="9"/>
        <v/>
      </c>
      <c r="AO26" t="str">
        <f t="shared" si="10"/>
        <v/>
      </c>
      <c r="AP26" s="42" t="str">
        <f t="shared" si="11"/>
        <v/>
      </c>
      <c r="AR26" t="str">
        <f t="shared" si="12"/>
        <v/>
      </c>
      <c r="AS26" s="42" t="str">
        <f t="shared" si="1"/>
        <v/>
      </c>
      <c r="AU26" t="str">
        <f t="shared" si="13"/>
        <v/>
      </c>
      <c r="AV26" s="42" t="str">
        <f t="shared" si="14"/>
        <v/>
      </c>
      <c r="AX26" t="str">
        <f t="shared" si="15"/>
        <v/>
      </c>
      <c r="AY26" s="42" t="str">
        <f t="shared" si="2"/>
        <v/>
      </c>
      <c r="BA26" t="str">
        <f t="shared" si="16"/>
        <v/>
      </c>
      <c r="BB26" s="42" t="str">
        <f t="shared" si="3"/>
        <v/>
      </c>
      <c r="BD26" t="str">
        <f t="shared" si="17"/>
        <v/>
      </c>
      <c r="BE26" s="42" t="str">
        <f t="shared" si="4"/>
        <v/>
      </c>
    </row>
    <row r="27" spans="2:57" ht="15">
      <c r="B27" s="142"/>
      <c r="C27" s="171" t="s">
        <v>137</v>
      </c>
      <c r="D27" s="426"/>
      <c r="E27" s="163"/>
      <c r="F27" s="356"/>
      <c r="G27" s="144"/>
      <c r="H27" s="144"/>
      <c r="I27" s="144"/>
      <c r="J27" s="164"/>
      <c r="K27" s="145"/>
      <c r="L27" s="146"/>
      <c r="M27" s="147"/>
      <c r="N27" s="146"/>
      <c r="O27" s="148"/>
      <c r="P27" s="145"/>
      <c r="Q27" s="146"/>
      <c r="R27" s="147"/>
      <c r="S27" s="146"/>
      <c r="T27" s="148"/>
      <c r="U27" s="145"/>
      <c r="V27" s="146"/>
      <c r="W27" s="147"/>
      <c r="X27" s="146"/>
      <c r="Y27" s="148"/>
      <c r="Z27" s="367"/>
      <c r="AA27" s="146"/>
      <c r="AB27" s="147"/>
      <c r="AC27" s="146"/>
      <c r="AD27" s="148"/>
      <c r="AF27" t="str">
        <f t="shared" si="5"/>
        <v/>
      </c>
      <c r="AG27" s="42" t="str">
        <f t="shared" si="6"/>
        <v/>
      </c>
      <c r="AI27" t="str">
        <f t="shared" si="7"/>
        <v/>
      </c>
      <c r="AJ27" s="42" t="str">
        <f t="shared" si="18"/>
        <v/>
      </c>
      <c r="AL27" t="str">
        <f t="shared" si="8"/>
        <v/>
      </c>
      <c r="AM27" s="42" t="str">
        <f t="shared" si="9"/>
        <v/>
      </c>
      <c r="AO27" t="str">
        <f t="shared" si="10"/>
        <v/>
      </c>
      <c r="AP27" s="42" t="str">
        <f t="shared" si="11"/>
        <v/>
      </c>
      <c r="AR27" t="str">
        <f t="shared" si="12"/>
        <v/>
      </c>
      <c r="AS27" s="42" t="str">
        <f t="shared" si="1"/>
        <v/>
      </c>
      <c r="AU27" t="str">
        <f t="shared" si="13"/>
        <v/>
      </c>
      <c r="AV27" s="42" t="str">
        <f t="shared" si="14"/>
        <v/>
      </c>
      <c r="AX27" t="str">
        <f t="shared" si="15"/>
        <v/>
      </c>
      <c r="AY27" s="42" t="str">
        <f t="shared" si="2"/>
        <v/>
      </c>
      <c r="BA27" t="str">
        <f t="shared" si="16"/>
        <v/>
      </c>
      <c r="BB27" s="42" t="str">
        <f t="shared" si="3"/>
        <v/>
      </c>
      <c r="BD27" t="str">
        <f t="shared" si="17"/>
        <v/>
      </c>
      <c r="BE27" s="42" t="str">
        <f t="shared" si="4"/>
        <v/>
      </c>
    </row>
    <row r="28" spans="2:57" ht="15">
      <c r="B28" s="126"/>
      <c r="C28" s="130" t="s">
        <v>138</v>
      </c>
      <c r="D28" s="380"/>
      <c r="E28" s="116" t="s">
        <v>414</v>
      </c>
      <c r="F28" s="350"/>
      <c r="G28" s="45"/>
      <c r="H28" s="45"/>
      <c r="I28" s="62">
        <v>10000</v>
      </c>
      <c r="J28" s="130" t="s">
        <v>179</v>
      </c>
      <c r="K28" s="134"/>
      <c r="L28" s="55"/>
      <c r="M28" s="100"/>
      <c r="N28" s="55" t="s">
        <v>174</v>
      </c>
      <c r="O28" s="127">
        <f>$I28*M28</f>
        <v>0</v>
      </c>
      <c r="P28" s="134"/>
      <c r="Q28" s="55"/>
      <c r="R28" s="100">
        <v>0</v>
      </c>
      <c r="S28" s="55" t="s">
        <v>174</v>
      </c>
      <c r="T28" s="127">
        <f>$I28*R28</f>
        <v>0</v>
      </c>
      <c r="U28" s="134"/>
      <c r="V28" s="55"/>
      <c r="W28" s="100">
        <v>1</v>
      </c>
      <c r="X28" s="55" t="s">
        <v>174</v>
      </c>
      <c r="Y28" s="127">
        <f>$I28*W28</f>
        <v>10000</v>
      </c>
      <c r="Z28" s="368"/>
      <c r="AA28" s="55"/>
      <c r="AB28" s="100">
        <v>1</v>
      </c>
      <c r="AC28" s="55" t="s">
        <v>174</v>
      </c>
      <c r="AD28" s="127">
        <f>$I28*AB28</f>
        <v>10000</v>
      </c>
      <c r="AF28" t="str">
        <f t="shared" si="5"/>
        <v/>
      </c>
      <c r="AG28" s="42" t="str">
        <f t="shared" si="6"/>
        <v/>
      </c>
      <c r="AI28" t="str">
        <f t="shared" si="7"/>
        <v/>
      </c>
      <c r="AJ28" s="42" t="str">
        <f t="shared" si="18"/>
        <v/>
      </c>
      <c r="AL28" t="str">
        <f t="shared" si="8"/>
        <v/>
      </c>
      <c r="AM28" s="42" t="str">
        <f t="shared" si="9"/>
        <v/>
      </c>
      <c r="AO28" t="str">
        <f t="shared" si="10"/>
        <v/>
      </c>
      <c r="AP28" s="42" t="str">
        <f t="shared" si="11"/>
        <v/>
      </c>
      <c r="AR28" t="str">
        <f t="shared" si="12"/>
        <v/>
      </c>
      <c r="AS28" s="42" t="str">
        <f t="shared" si="1"/>
        <v/>
      </c>
      <c r="AU28" t="str">
        <f t="shared" si="13"/>
        <v/>
      </c>
      <c r="AV28" s="42" t="str">
        <f t="shared" si="14"/>
        <v/>
      </c>
      <c r="AX28" t="str">
        <f t="shared" si="15"/>
        <v/>
      </c>
      <c r="AY28" s="42" t="str">
        <f>IF(AX28="","",AB28)</f>
        <v/>
      </c>
      <c r="BA28" t="str">
        <f t="shared" si="16"/>
        <v/>
      </c>
      <c r="BB28" s="42" t="str">
        <f>IF(BA28="","",AB28)</f>
        <v/>
      </c>
      <c r="BD28" t="str">
        <f t="shared" si="17"/>
        <v/>
      </c>
      <c r="BE28" s="42" t="str">
        <f>IF(BD28="","",AB28)</f>
        <v/>
      </c>
    </row>
    <row r="29" spans="2:57" ht="15">
      <c r="B29" s="126"/>
      <c r="C29" s="130" t="s">
        <v>139</v>
      </c>
      <c r="D29" s="380"/>
      <c r="E29" s="116" t="s">
        <v>414</v>
      </c>
      <c r="F29" s="350"/>
      <c r="G29" s="45"/>
      <c r="H29" s="45"/>
      <c r="I29" s="62">
        <v>10000</v>
      </c>
      <c r="J29" s="130" t="s">
        <v>179</v>
      </c>
      <c r="K29" s="134"/>
      <c r="L29" s="55"/>
      <c r="M29" s="100"/>
      <c r="N29" s="55" t="s">
        <v>174</v>
      </c>
      <c r="O29" s="127">
        <f>$I29*M29</f>
        <v>0</v>
      </c>
      <c r="P29" s="134"/>
      <c r="Q29" s="55"/>
      <c r="R29" s="100">
        <v>0</v>
      </c>
      <c r="S29" s="55" t="s">
        <v>174</v>
      </c>
      <c r="T29" s="127">
        <f>$I29*R29</f>
        <v>0</v>
      </c>
      <c r="U29" s="134"/>
      <c r="V29" s="55"/>
      <c r="W29" s="100">
        <v>1</v>
      </c>
      <c r="X29" s="55" t="s">
        <v>174</v>
      </c>
      <c r="Y29" s="127">
        <f>$I29*W29</f>
        <v>10000</v>
      </c>
      <c r="Z29" s="368"/>
      <c r="AA29" s="55"/>
      <c r="AB29" s="100">
        <v>1</v>
      </c>
      <c r="AC29" s="55" t="s">
        <v>174</v>
      </c>
      <c r="AD29" s="127">
        <f>$I29*AB29</f>
        <v>10000</v>
      </c>
      <c r="AF29" t="str">
        <f t="shared" si="5"/>
        <v/>
      </c>
      <c r="AG29" s="42" t="str">
        <f t="shared" si="6"/>
        <v/>
      </c>
      <c r="AI29" t="str">
        <f t="shared" si="7"/>
        <v/>
      </c>
      <c r="AJ29" s="42" t="str">
        <f t="shared" si="18"/>
        <v/>
      </c>
      <c r="AL29" t="str">
        <f t="shared" si="8"/>
        <v/>
      </c>
      <c r="AM29" s="42" t="str">
        <f t="shared" si="9"/>
        <v/>
      </c>
      <c r="AO29" t="str">
        <f t="shared" si="10"/>
        <v/>
      </c>
      <c r="AP29" s="42" t="str">
        <f t="shared" si="11"/>
        <v/>
      </c>
      <c r="AR29" t="str">
        <f t="shared" si="12"/>
        <v/>
      </c>
      <c r="AS29" s="42" t="str">
        <f t="shared" si="1"/>
        <v/>
      </c>
      <c r="AU29" t="str">
        <f t="shared" si="13"/>
        <v/>
      </c>
      <c r="AV29" s="42" t="str">
        <f t="shared" si="14"/>
        <v/>
      </c>
      <c r="AX29" t="str">
        <f t="shared" si="15"/>
        <v/>
      </c>
      <c r="AY29" s="42" t="str">
        <f>IF(AX29="","",AB29)</f>
        <v/>
      </c>
      <c r="BA29" t="str">
        <f t="shared" si="16"/>
        <v/>
      </c>
      <c r="BB29" s="42" t="str">
        <f>IF(BA29="","",AB29)</f>
        <v/>
      </c>
      <c r="BD29" t="str">
        <f t="shared" si="17"/>
        <v/>
      </c>
      <c r="BE29" s="42" t="str">
        <f>IF(BD29="","",AB29)</f>
        <v/>
      </c>
    </row>
    <row r="30" spans="2:57" ht="15">
      <c r="B30" s="126"/>
      <c r="C30" s="130"/>
      <c r="D30" s="380"/>
      <c r="E30" s="116"/>
      <c r="F30" s="350"/>
      <c r="G30" s="45"/>
      <c r="H30" s="45"/>
      <c r="I30" s="45"/>
      <c r="J30" s="130"/>
      <c r="K30" s="134"/>
      <c r="L30" s="55"/>
      <c r="M30" s="100"/>
      <c r="N30" s="55"/>
      <c r="O30" s="117"/>
      <c r="P30" s="134"/>
      <c r="Q30" s="55"/>
      <c r="R30" s="100"/>
      <c r="S30" s="55"/>
      <c r="T30" s="117"/>
      <c r="U30" s="134"/>
      <c r="V30" s="55"/>
      <c r="W30" s="100"/>
      <c r="X30" s="55"/>
      <c r="Y30" s="117"/>
      <c r="Z30" s="368"/>
      <c r="AA30" s="55"/>
      <c r="AB30" s="100"/>
      <c r="AC30" s="55"/>
      <c r="AD30" s="117"/>
      <c r="AF30" t="str">
        <f t="shared" si="5"/>
        <v/>
      </c>
      <c r="AG30" s="42" t="str">
        <f t="shared" si="6"/>
        <v/>
      </c>
      <c r="AI30" t="str">
        <f t="shared" si="7"/>
        <v/>
      </c>
      <c r="AJ30" s="42" t="str">
        <f t="shared" si="18"/>
        <v/>
      </c>
      <c r="AL30" t="str">
        <f t="shared" si="8"/>
        <v/>
      </c>
      <c r="AM30" s="42" t="str">
        <f t="shared" si="9"/>
        <v/>
      </c>
      <c r="AO30" t="str">
        <f t="shared" si="10"/>
        <v/>
      </c>
      <c r="AP30" s="42" t="str">
        <f t="shared" si="11"/>
        <v/>
      </c>
      <c r="AR30" t="str">
        <f t="shared" si="12"/>
        <v/>
      </c>
      <c r="AS30" s="42" t="str">
        <f t="shared" si="1"/>
        <v/>
      </c>
      <c r="AU30" t="str">
        <f t="shared" si="13"/>
        <v/>
      </c>
      <c r="AV30" s="42" t="str">
        <f t="shared" si="14"/>
        <v/>
      </c>
      <c r="AX30" t="str">
        <f t="shared" si="15"/>
        <v/>
      </c>
      <c r="AY30" s="42" t="str">
        <f t="shared" si="2"/>
        <v/>
      </c>
      <c r="BA30" t="str">
        <f t="shared" si="16"/>
        <v/>
      </c>
      <c r="BB30" s="42" t="str">
        <f t="shared" si="3"/>
        <v/>
      </c>
      <c r="BD30" t="str">
        <f t="shared" si="17"/>
        <v/>
      </c>
      <c r="BE30" s="42" t="str">
        <f t="shared" si="4"/>
        <v/>
      </c>
    </row>
    <row r="31" spans="2:57" ht="15">
      <c r="B31" s="128"/>
      <c r="C31" s="170" t="s">
        <v>245</v>
      </c>
      <c r="D31" s="427"/>
      <c r="E31" s="165"/>
      <c r="F31" s="357"/>
      <c r="G31" s="98"/>
      <c r="H31" s="98"/>
      <c r="I31" s="98"/>
      <c r="J31" s="131"/>
      <c r="K31" s="133"/>
      <c r="L31" s="99"/>
      <c r="M31" s="100"/>
      <c r="N31" s="99"/>
      <c r="O31" s="127">
        <f>SUM(O28:O30)</f>
        <v>0</v>
      </c>
      <c r="P31" s="133"/>
      <c r="Q31" s="99"/>
      <c r="R31" s="100"/>
      <c r="S31" s="99"/>
      <c r="T31" s="127">
        <f>SUM(T28:T30)</f>
        <v>0</v>
      </c>
      <c r="U31" s="133"/>
      <c r="V31" s="99"/>
      <c r="W31" s="100"/>
      <c r="X31" s="99"/>
      <c r="Y31" s="127">
        <f>SUM(Y28:Y30)</f>
        <v>20000</v>
      </c>
      <c r="Z31" s="370"/>
      <c r="AA31" s="99"/>
      <c r="AB31" s="100"/>
      <c r="AC31" s="99"/>
      <c r="AD31" s="127">
        <f>SUM(AD28:AD30)</f>
        <v>20000</v>
      </c>
      <c r="AF31" t="str">
        <f t="shared" si="5"/>
        <v/>
      </c>
      <c r="AG31" s="42" t="str">
        <f t="shared" si="6"/>
        <v/>
      </c>
      <c r="AI31" t="str">
        <f t="shared" si="7"/>
        <v/>
      </c>
      <c r="AJ31" s="42" t="str">
        <f t="shared" si="18"/>
        <v/>
      </c>
      <c r="AL31" t="str">
        <f t="shared" si="8"/>
        <v/>
      </c>
      <c r="AM31" s="42" t="str">
        <f t="shared" si="9"/>
        <v/>
      </c>
      <c r="AO31" t="str">
        <f t="shared" si="10"/>
        <v/>
      </c>
      <c r="AP31" s="42" t="str">
        <f t="shared" si="11"/>
        <v/>
      </c>
      <c r="AR31" t="str">
        <f t="shared" si="12"/>
        <v/>
      </c>
      <c r="AS31" s="42" t="str">
        <f t="shared" si="1"/>
        <v/>
      </c>
      <c r="AU31" t="str">
        <f t="shared" si="13"/>
        <v/>
      </c>
      <c r="AV31" s="42" t="str">
        <f t="shared" si="14"/>
        <v/>
      </c>
      <c r="AX31" t="str">
        <f t="shared" si="15"/>
        <v/>
      </c>
      <c r="AY31" s="42" t="str">
        <f t="shared" si="2"/>
        <v/>
      </c>
      <c r="BA31" t="str">
        <f t="shared" si="16"/>
        <v/>
      </c>
      <c r="BB31" s="42" t="str">
        <f t="shared" si="3"/>
        <v/>
      </c>
      <c r="BD31" t="str">
        <f t="shared" si="17"/>
        <v/>
      </c>
      <c r="BE31" s="42" t="str">
        <f t="shared" si="4"/>
        <v/>
      </c>
    </row>
    <row r="32" spans="2:57" ht="15">
      <c r="B32" s="142"/>
      <c r="C32" s="171" t="s">
        <v>140</v>
      </c>
      <c r="D32" s="426"/>
      <c r="E32" s="163"/>
      <c r="F32" s="356"/>
      <c r="G32" s="144"/>
      <c r="H32" s="144"/>
      <c r="I32" s="144"/>
      <c r="J32" s="164"/>
      <c r="K32" s="145"/>
      <c r="L32" s="146"/>
      <c r="M32" s="147"/>
      <c r="N32" s="146"/>
      <c r="O32" s="148"/>
      <c r="P32" s="145"/>
      <c r="Q32" s="146"/>
      <c r="R32" s="147"/>
      <c r="S32" s="146"/>
      <c r="T32" s="148"/>
      <c r="U32" s="145"/>
      <c r="V32" s="146"/>
      <c r="W32" s="147"/>
      <c r="X32" s="146"/>
      <c r="Y32" s="148"/>
      <c r="Z32" s="367"/>
      <c r="AA32" s="146"/>
      <c r="AB32" s="147"/>
      <c r="AC32" s="146"/>
      <c r="AD32" s="148"/>
      <c r="AF32" t="str">
        <f t="shared" si="5"/>
        <v/>
      </c>
      <c r="AG32" s="42" t="str">
        <f t="shared" si="6"/>
        <v/>
      </c>
      <c r="AI32" t="str">
        <f t="shared" si="7"/>
        <v/>
      </c>
      <c r="AJ32" s="42" t="str">
        <f t="shared" si="18"/>
        <v/>
      </c>
      <c r="AL32" t="str">
        <f t="shared" si="8"/>
        <v/>
      </c>
      <c r="AM32" s="42" t="str">
        <f t="shared" si="9"/>
        <v/>
      </c>
      <c r="AO32" t="str">
        <f t="shared" si="10"/>
        <v/>
      </c>
      <c r="AP32" s="42" t="str">
        <f t="shared" si="11"/>
        <v/>
      </c>
      <c r="AR32" t="str">
        <f t="shared" si="12"/>
        <v/>
      </c>
      <c r="AS32" s="42" t="str">
        <f t="shared" si="1"/>
        <v/>
      </c>
      <c r="AU32" t="str">
        <f t="shared" si="13"/>
        <v/>
      </c>
      <c r="AV32" s="42" t="str">
        <f t="shared" si="14"/>
        <v/>
      </c>
      <c r="AX32" t="str">
        <f t="shared" si="15"/>
        <v/>
      </c>
      <c r="AY32" s="42" t="str">
        <f t="shared" si="2"/>
        <v/>
      </c>
      <c r="BA32" t="str">
        <f t="shared" si="16"/>
        <v/>
      </c>
      <c r="BB32" s="42" t="str">
        <f t="shared" si="3"/>
        <v/>
      </c>
      <c r="BD32" t="str">
        <f t="shared" si="17"/>
        <v/>
      </c>
      <c r="BE32" s="42" t="str">
        <f t="shared" si="4"/>
        <v/>
      </c>
    </row>
    <row r="33" spans="2:57" ht="15">
      <c r="B33" s="128"/>
      <c r="C33" s="131" t="s">
        <v>478</v>
      </c>
      <c r="D33" s="428"/>
      <c r="E33" s="166"/>
      <c r="F33" s="358"/>
      <c r="G33" s="98"/>
      <c r="H33" s="98"/>
      <c r="I33" s="62"/>
      <c r="J33" s="131"/>
      <c r="K33" s="135"/>
      <c r="L33" s="99"/>
      <c r="M33" s="100"/>
      <c r="N33" s="99"/>
      <c r="O33" s="127"/>
      <c r="P33" s="135"/>
      <c r="Q33" s="99"/>
      <c r="R33" s="100"/>
      <c r="S33" s="99"/>
      <c r="T33" s="127"/>
      <c r="U33" s="135"/>
      <c r="V33" s="99"/>
      <c r="W33" s="100"/>
      <c r="X33" s="99"/>
      <c r="Y33" s="127"/>
      <c r="Z33" s="514"/>
      <c r="AA33" s="99"/>
      <c r="AB33" s="100"/>
      <c r="AC33" s="99"/>
      <c r="AD33" s="127"/>
      <c r="AF33" t="str">
        <f t="shared" si="5"/>
        <v/>
      </c>
      <c r="AG33" s="42" t="str">
        <f t="shared" si="6"/>
        <v/>
      </c>
      <c r="AI33" t="str">
        <f t="shared" si="7"/>
        <v/>
      </c>
      <c r="AJ33" s="42" t="str">
        <f t="shared" si="18"/>
        <v/>
      </c>
      <c r="AL33" t="str">
        <f t="shared" si="8"/>
        <v/>
      </c>
      <c r="AM33" s="42" t="str">
        <f t="shared" si="9"/>
        <v/>
      </c>
      <c r="AN33" s="93"/>
      <c r="AO33" t="str">
        <f t="shared" si="10"/>
        <v/>
      </c>
      <c r="AP33" s="42" t="str">
        <f t="shared" si="11"/>
        <v/>
      </c>
      <c r="AR33" t="str">
        <f t="shared" si="12"/>
        <v/>
      </c>
      <c r="AS33" s="42" t="str">
        <f t="shared" si="1"/>
        <v/>
      </c>
      <c r="AU33" t="str">
        <f t="shared" si="13"/>
        <v/>
      </c>
      <c r="AV33" s="42" t="str">
        <f t="shared" si="14"/>
        <v/>
      </c>
      <c r="AW33" s="93"/>
      <c r="AX33" t="str">
        <f t="shared" si="15"/>
        <v/>
      </c>
      <c r="AY33" s="42" t="str">
        <f t="shared" si="2"/>
        <v/>
      </c>
      <c r="BA33" t="str">
        <f t="shared" si="16"/>
        <v/>
      </c>
      <c r="BB33" s="42" t="str">
        <f t="shared" si="3"/>
        <v/>
      </c>
      <c r="BD33" t="str">
        <f t="shared" si="17"/>
        <v/>
      </c>
      <c r="BE33" s="42" t="str">
        <f t="shared" si="4"/>
        <v/>
      </c>
    </row>
    <row r="34" spans="2:57" ht="15">
      <c r="B34" s="128"/>
      <c r="C34" s="131" t="s">
        <v>1232</v>
      </c>
      <c r="D34" s="428"/>
      <c r="E34" s="166"/>
      <c r="F34" s="358"/>
      <c r="G34" s="98"/>
      <c r="H34" s="98"/>
      <c r="I34" s="125">
        <f>'T2 - Unit Rates'!F83/'T2 - Unit Rates'!E110</f>
        <v>1.7249999999999999</v>
      </c>
      <c r="J34" s="131" t="s">
        <v>1223</v>
      </c>
      <c r="K34" s="135"/>
      <c r="L34" s="99" t="s">
        <v>1223</v>
      </c>
      <c r="M34" s="100">
        <f>K34</f>
        <v>0</v>
      </c>
      <c r="N34" s="99" t="s">
        <v>1223</v>
      </c>
      <c r="O34" s="127">
        <f>$I34*M34</f>
        <v>0</v>
      </c>
      <c r="P34" s="135"/>
      <c r="Q34" s="99" t="s">
        <v>1223</v>
      </c>
      <c r="R34" s="100">
        <f>P34</f>
        <v>0</v>
      </c>
      <c r="S34" s="99" t="s">
        <v>1223</v>
      </c>
      <c r="T34" s="127">
        <f>$I34*R34</f>
        <v>0</v>
      </c>
      <c r="U34" s="514">
        <f>Quantities!F102</f>
        <v>4473</v>
      </c>
      <c r="V34" s="99" t="s">
        <v>1223</v>
      </c>
      <c r="W34" s="100">
        <f>U34</f>
        <v>4473</v>
      </c>
      <c r="X34" s="99" t="s">
        <v>1223</v>
      </c>
      <c r="Y34" s="127">
        <f>$I34*W34</f>
        <v>7715.9249999999993</v>
      </c>
      <c r="Z34" s="514">
        <f>Quantities!G102</f>
        <v>31500</v>
      </c>
      <c r="AA34" s="99" t="s">
        <v>1223</v>
      </c>
      <c r="AB34" s="100">
        <f>Z34</f>
        <v>31500</v>
      </c>
      <c r="AC34" s="99" t="s">
        <v>1223</v>
      </c>
      <c r="AD34" s="127">
        <f>$I34*AB34</f>
        <v>54337.499999999993</v>
      </c>
      <c r="AN34" s="93"/>
      <c r="AW34" s="93"/>
    </row>
    <row r="35" spans="2:57" ht="15">
      <c r="B35" s="128"/>
      <c r="C35" s="131" t="s">
        <v>1233</v>
      </c>
      <c r="D35" s="428"/>
      <c r="E35" s="166"/>
      <c r="F35" s="358"/>
      <c r="G35" s="98"/>
      <c r="H35" s="98"/>
      <c r="I35" s="125">
        <f>'T2 - Unit Rates'!F84/'T2 - Unit Rates'!E110</f>
        <v>1.625</v>
      </c>
      <c r="J35" s="131" t="s">
        <v>1223</v>
      </c>
      <c r="K35" s="135"/>
      <c r="L35" s="99" t="s">
        <v>1223</v>
      </c>
      <c r="M35" s="100">
        <f>K35</f>
        <v>0</v>
      </c>
      <c r="N35" s="99" t="s">
        <v>1223</v>
      </c>
      <c r="O35" s="127">
        <f>$I35*M35</f>
        <v>0</v>
      </c>
      <c r="P35" s="135"/>
      <c r="Q35" s="99" t="s">
        <v>1223</v>
      </c>
      <c r="R35" s="100">
        <f>P35</f>
        <v>0</v>
      </c>
      <c r="S35" s="99" t="s">
        <v>1223</v>
      </c>
      <c r="T35" s="127">
        <f>$I35*R35</f>
        <v>0</v>
      </c>
      <c r="U35" s="514">
        <f>Quantities!F103</f>
        <v>335474.99999999994</v>
      </c>
      <c r="V35" s="99" t="s">
        <v>1223</v>
      </c>
      <c r="W35" s="100">
        <f>U35</f>
        <v>335474.99999999994</v>
      </c>
      <c r="X35" s="99" t="s">
        <v>1223</v>
      </c>
      <c r="Y35" s="127">
        <f>$I35*W35</f>
        <v>545146.87499999988</v>
      </c>
      <c r="Z35" s="514">
        <f>Quantities!G103</f>
        <v>2362500</v>
      </c>
      <c r="AA35" s="99" t="s">
        <v>1223</v>
      </c>
      <c r="AB35" s="100">
        <f>Z35</f>
        <v>2362500</v>
      </c>
      <c r="AC35" s="99" t="s">
        <v>1223</v>
      </c>
      <c r="AD35" s="127">
        <f>$I35*AB35</f>
        <v>3839062.5</v>
      </c>
      <c r="AN35" s="93"/>
      <c r="AW35" s="93"/>
    </row>
    <row r="36" spans="2:57" ht="15">
      <c r="B36" s="128"/>
      <c r="C36" s="131" t="s">
        <v>1234</v>
      </c>
      <c r="D36" s="428"/>
      <c r="E36" s="166"/>
      <c r="F36" s="358"/>
      <c r="G36" s="98"/>
      <c r="H36" s="98"/>
      <c r="I36" s="62">
        <f>'T2 - Unit Rates'!E85+'T2 - Unit Rates'!E86</f>
        <v>310000</v>
      </c>
      <c r="J36" s="131" t="s">
        <v>116</v>
      </c>
      <c r="K36" s="135"/>
      <c r="L36" s="99"/>
      <c r="M36" s="100">
        <v>0</v>
      </c>
      <c r="N36" s="99" t="s">
        <v>116</v>
      </c>
      <c r="O36" s="127"/>
      <c r="P36" s="135"/>
      <c r="Q36" s="99"/>
      <c r="R36" s="100">
        <v>0</v>
      </c>
      <c r="S36" s="99" t="s">
        <v>116</v>
      </c>
      <c r="T36" s="127"/>
      <c r="U36" s="135"/>
      <c r="V36" s="99"/>
      <c r="W36" s="100">
        <v>1</v>
      </c>
      <c r="X36" s="99" t="s">
        <v>116</v>
      </c>
      <c r="Y36" s="127">
        <f>$I36*W36</f>
        <v>310000</v>
      </c>
      <c r="Z36" s="514"/>
      <c r="AA36" s="99"/>
      <c r="AB36" s="100">
        <v>1</v>
      </c>
      <c r="AC36" s="99" t="s">
        <v>116</v>
      </c>
      <c r="AD36" s="127">
        <f>$I36*AB36</f>
        <v>310000</v>
      </c>
      <c r="AN36" s="93"/>
      <c r="AW36" s="93"/>
    </row>
    <row r="37" spans="2:57" ht="15">
      <c r="B37" s="128"/>
      <c r="C37" s="170" t="s">
        <v>245</v>
      </c>
      <c r="D37" s="427"/>
      <c r="E37" s="165"/>
      <c r="F37" s="357"/>
      <c r="G37" s="98"/>
      <c r="H37" s="98"/>
      <c r="I37" s="98"/>
      <c r="J37" s="131"/>
      <c r="K37" s="133"/>
      <c r="L37" s="99"/>
      <c r="M37" s="100"/>
      <c r="N37" s="99"/>
      <c r="O37" s="127">
        <f>SUM(O33:O36)</f>
        <v>0</v>
      </c>
      <c r="P37" s="133"/>
      <c r="Q37" s="99"/>
      <c r="R37" s="100"/>
      <c r="S37" s="99"/>
      <c r="T37" s="127">
        <f>SUM(T33:T36)</f>
        <v>0</v>
      </c>
      <c r="U37" s="133"/>
      <c r="V37" s="99"/>
      <c r="W37" s="100"/>
      <c r="X37" s="99"/>
      <c r="Y37" s="127">
        <f>SUM(Y33:Y36)</f>
        <v>862862.79999999993</v>
      </c>
      <c r="Z37" s="370"/>
      <c r="AA37" s="99"/>
      <c r="AB37" s="100"/>
      <c r="AC37" s="99"/>
      <c r="AD37" s="127">
        <f>SUM(AD33:AD36)</f>
        <v>4203400</v>
      </c>
      <c r="AF37" t="str">
        <f t="shared" si="5"/>
        <v/>
      </c>
      <c r="AG37" s="42" t="str">
        <f t="shared" si="6"/>
        <v/>
      </c>
      <c r="AI37" t="str">
        <f t="shared" si="7"/>
        <v/>
      </c>
      <c r="AJ37" s="42" t="str">
        <f t="shared" si="18"/>
        <v/>
      </c>
      <c r="AL37" t="str">
        <f t="shared" si="8"/>
        <v/>
      </c>
      <c r="AM37" s="42" t="str">
        <f t="shared" si="9"/>
        <v/>
      </c>
      <c r="AO37" t="str">
        <f t="shared" si="10"/>
        <v/>
      </c>
      <c r="AP37" s="42" t="str">
        <f t="shared" ref="AP37:AP44" si="19">IF(AO37="","",AA37)</f>
        <v/>
      </c>
      <c r="AR37" t="str">
        <f t="shared" si="12"/>
        <v/>
      </c>
      <c r="AS37" s="42" t="str">
        <f t="shared" ref="AS37:AS44" si="20">IF(AR37="","",AA37)</f>
        <v/>
      </c>
      <c r="AU37" t="str">
        <f t="shared" si="13"/>
        <v/>
      </c>
      <c r="AV37" s="42" t="str">
        <f t="shared" ref="AV37:AV44" si="21">IF(AU37="","",AA37)</f>
        <v/>
      </c>
      <c r="AX37" t="str">
        <f t="shared" si="15"/>
        <v/>
      </c>
      <c r="AY37" s="42" t="str">
        <f t="shared" ref="AY37:AY44" si="22">IF(AX37="","",AB37)</f>
        <v/>
      </c>
      <c r="BA37" t="str">
        <f t="shared" si="16"/>
        <v/>
      </c>
      <c r="BB37" s="42" t="str">
        <f t="shared" ref="BB37:BB44" si="23">IF(BA37="","",AB37)</f>
        <v/>
      </c>
      <c r="BD37" t="str">
        <f t="shared" si="17"/>
        <v/>
      </c>
      <c r="BE37" s="42" t="str">
        <f t="shared" ref="BE37:BE44" si="24">IF(BD37="","",AB37)</f>
        <v/>
      </c>
    </row>
    <row r="38" spans="2:57" ht="15">
      <c r="B38" s="142"/>
      <c r="C38" s="171" t="s">
        <v>3</v>
      </c>
      <c r="D38" s="426"/>
      <c r="E38" s="163"/>
      <c r="F38" s="356"/>
      <c r="G38" s="144"/>
      <c r="H38" s="144"/>
      <c r="I38" s="144"/>
      <c r="J38" s="164"/>
      <c r="K38" s="145"/>
      <c r="L38" s="146"/>
      <c r="M38" s="147"/>
      <c r="N38" s="146"/>
      <c r="O38" s="148"/>
      <c r="P38" s="145"/>
      <c r="Q38" s="146"/>
      <c r="R38" s="147"/>
      <c r="S38" s="146"/>
      <c r="T38" s="148"/>
      <c r="U38" s="145"/>
      <c r="V38" s="146"/>
      <c r="W38" s="147"/>
      <c r="X38" s="146"/>
      <c r="Y38" s="148"/>
      <c r="Z38" s="367"/>
      <c r="AA38" s="146"/>
      <c r="AB38" s="147"/>
      <c r="AC38" s="146"/>
      <c r="AD38" s="148"/>
      <c r="AF38" t="str">
        <f t="shared" si="5"/>
        <v/>
      </c>
      <c r="AG38" s="42" t="str">
        <f t="shared" si="6"/>
        <v/>
      </c>
      <c r="AI38" t="str">
        <f t="shared" si="7"/>
        <v/>
      </c>
      <c r="AJ38" s="42" t="str">
        <f t="shared" si="18"/>
        <v/>
      </c>
      <c r="AL38" t="str">
        <f t="shared" si="8"/>
        <v/>
      </c>
      <c r="AM38" s="42" t="str">
        <f t="shared" si="9"/>
        <v/>
      </c>
      <c r="AO38" t="str">
        <f t="shared" si="10"/>
        <v/>
      </c>
      <c r="AP38" s="42" t="str">
        <f t="shared" si="19"/>
        <v/>
      </c>
      <c r="AR38" t="str">
        <f t="shared" si="12"/>
        <v/>
      </c>
      <c r="AS38" s="42" t="str">
        <f t="shared" si="20"/>
        <v/>
      </c>
      <c r="AU38" t="str">
        <f t="shared" si="13"/>
        <v/>
      </c>
      <c r="AV38" s="42" t="str">
        <f t="shared" si="21"/>
        <v/>
      </c>
      <c r="AX38" t="str">
        <f t="shared" si="15"/>
        <v/>
      </c>
      <c r="AY38" s="42" t="str">
        <f t="shared" si="22"/>
        <v/>
      </c>
      <c r="BA38" t="str">
        <f t="shared" si="16"/>
        <v/>
      </c>
      <c r="BB38" s="42" t="str">
        <f t="shared" si="23"/>
        <v/>
      </c>
      <c r="BD38" t="str">
        <f t="shared" si="17"/>
        <v/>
      </c>
      <c r="BE38" s="42" t="str">
        <f t="shared" si="24"/>
        <v/>
      </c>
    </row>
    <row r="39" spans="2:57" ht="15">
      <c r="B39" s="128"/>
      <c r="C39" s="131" t="s">
        <v>175</v>
      </c>
      <c r="D39" s="428"/>
      <c r="E39" s="166"/>
      <c r="F39" s="358"/>
      <c r="G39" s="98"/>
      <c r="H39" s="98"/>
      <c r="I39" s="98"/>
      <c r="J39" s="131"/>
      <c r="K39" s="135"/>
      <c r="L39" s="99"/>
      <c r="M39" s="100"/>
      <c r="N39" s="99"/>
      <c r="O39" s="129"/>
      <c r="P39" s="135"/>
      <c r="Q39" s="99"/>
      <c r="R39" s="100"/>
      <c r="S39" s="99"/>
      <c r="T39" s="129"/>
      <c r="U39" s="135"/>
      <c r="V39" s="99"/>
      <c r="W39" s="100"/>
      <c r="X39" s="99"/>
      <c r="Y39" s="129"/>
      <c r="Z39" s="514"/>
      <c r="AA39" s="99"/>
      <c r="AB39" s="100"/>
      <c r="AC39" s="99"/>
      <c r="AD39" s="129"/>
      <c r="AF39" t="str">
        <f t="shared" si="5"/>
        <v/>
      </c>
      <c r="AG39" s="42" t="str">
        <f t="shared" si="6"/>
        <v/>
      </c>
      <c r="AI39" t="str">
        <f t="shared" si="7"/>
        <v/>
      </c>
      <c r="AJ39" s="42" t="str">
        <f t="shared" si="18"/>
        <v/>
      </c>
      <c r="AL39" t="str">
        <f t="shared" si="8"/>
        <v/>
      </c>
      <c r="AM39" s="42" t="str">
        <f t="shared" si="9"/>
        <v/>
      </c>
      <c r="AO39" t="str">
        <f t="shared" si="10"/>
        <v/>
      </c>
      <c r="AP39" s="42" t="str">
        <f t="shared" si="19"/>
        <v/>
      </c>
      <c r="AR39" t="str">
        <f t="shared" si="12"/>
        <v/>
      </c>
      <c r="AS39" s="42" t="str">
        <f t="shared" si="20"/>
        <v/>
      </c>
      <c r="AU39" t="str">
        <f t="shared" si="13"/>
        <v/>
      </c>
      <c r="AV39" s="42" t="str">
        <f t="shared" si="21"/>
        <v/>
      </c>
      <c r="AX39" t="str">
        <f t="shared" si="15"/>
        <v/>
      </c>
      <c r="AY39" s="42" t="str">
        <f t="shared" si="22"/>
        <v/>
      </c>
      <c r="BA39" t="str">
        <f t="shared" si="16"/>
        <v/>
      </c>
      <c r="BB39" s="42" t="str">
        <f t="shared" si="23"/>
        <v/>
      </c>
      <c r="BD39" t="str">
        <f t="shared" si="17"/>
        <v/>
      </c>
      <c r="BE39" s="42" t="str">
        <f t="shared" si="24"/>
        <v/>
      </c>
    </row>
    <row r="40" spans="2:57" ht="15">
      <c r="B40" s="337"/>
      <c r="C40" s="338"/>
      <c r="D40" s="429"/>
      <c r="E40" s="339"/>
      <c r="F40" s="359"/>
      <c r="G40" s="340"/>
      <c r="H40" s="340"/>
      <c r="I40" s="340"/>
      <c r="J40" s="338"/>
      <c r="K40" s="341"/>
      <c r="L40" s="342"/>
      <c r="M40" s="217"/>
      <c r="N40" s="342"/>
      <c r="O40" s="343"/>
      <c r="P40" s="341"/>
      <c r="Q40" s="342"/>
      <c r="R40" s="217"/>
      <c r="S40" s="342"/>
      <c r="T40" s="343"/>
      <c r="U40" s="341"/>
      <c r="V40" s="342"/>
      <c r="W40" s="217"/>
      <c r="X40" s="342"/>
      <c r="Y40" s="343"/>
      <c r="Z40" s="515"/>
      <c r="AA40" s="342"/>
      <c r="AB40" s="217"/>
      <c r="AC40" s="342"/>
      <c r="AD40" s="343"/>
      <c r="AF40" t="str">
        <f t="shared" si="5"/>
        <v/>
      </c>
      <c r="AG40" s="42" t="str">
        <f t="shared" si="6"/>
        <v/>
      </c>
      <c r="AI40" t="str">
        <f t="shared" si="7"/>
        <v/>
      </c>
      <c r="AJ40" s="42" t="str">
        <f t="shared" si="18"/>
        <v/>
      </c>
      <c r="AL40" t="str">
        <f t="shared" si="8"/>
        <v/>
      </c>
      <c r="AM40" s="42" t="str">
        <f t="shared" si="9"/>
        <v/>
      </c>
      <c r="AO40" t="str">
        <f t="shared" si="10"/>
        <v/>
      </c>
      <c r="AP40" s="42" t="str">
        <f t="shared" si="19"/>
        <v/>
      </c>
      <c r="AR40" t="str">
        <f t="shared" si="12"/>
        <v/>
      </c>
      <c r="AS40" s="42" t="str">
        <f t="shared" si="20"/>
        <v/>
      </c>
      <c r="AU40" t="str">
        <f t="shared" si="13"/>
        <v/>
      </c>
      <c r="AV40" s="42" t="str">
        <f t="shared" si="21"/>
        <v/>
      </c>
      <c r="AX40" t="str">
        <f t="shared" si="15"/>
        <v/>
      </c>
      <c r="AY40" s="42" t="str">
        <f t="shared" si="22"/>
        <v/>
      </c>
      <c r="BA40" t="str">
        <f t="shared" si="16"/>
        <v/>
      </c>
      <c r="BB40" s="42" t="str">
        <f t="shared" si="23"/>
        <v/>
      </c>
      <c r="BD40" t="str">
        <f t="shared" si="17"/>
        <v/>
      </c>
      <c r="BE40" s="42" t="str">
        <f t="shared" si="24"/>
        <v/>
      </c>
    </row>
    <row r="41" spans="2:57" ht="15">
      <c r="B41" s="142"/>
      <c r="C41" s="171" t="s">
        <v>476</v>
      </c>
      <c r="D41" s="426"/>
      <c r="E41" s="163"/>
      <c r="F41" s="356"/>
      <c r="G41" s="144"/>
      <c r="H41" s="144"/>
      <c r="I41" s="144"/>
      <c r="J41" s="164"/>
      <c r="K41" s="145"/>
      <c r="L41" s="146"/>
      <c r="M41" s="147"/>
      <c r="N41" s="146"/>
      <c r="O41" s="148"/>
      <c r="P41" s="145"/>
      <c r="Q41" s="146"/>
      <c r="R41" s="147"/>
      <c r="S41" s="146"/>
      <c r="T41" s="148"/>
      <c r="U41" s="145"/>
      <c r="V41" s="146"/>
      <c r="W41" s="147"/>
      <c r="X41" s="146"/>
      <c r="Y41" s="148"/>
      <c r="Z41" s="367"/>
      <c r="AA41" s="146"/>
      <c r="AB41" s="147"/>
      <c r="AC41" s="146"/>
      <c r="AD41" s="148"/>
      <c r="AF41" t="str">
        <f t="shared" si="5"/>
        <v/>
      </c>
      <c r="AG41" s="42" t="str">
        <f t="shared" si="6"/>
        <v/>
      </c>
      <c r="AI41" t="str">
        <f t="shared" si="7"/>
        <v/>
      </c>
      <c r="AJ41" s="42" t="str">
        <f t="shared" si="18"/>
        <v/>
      </c>
      <c r="AL41" t="str">
        <f t="shared" si="8"/>
        <v/>
      </c>
      <c r="AM41" s="42" t="str">
        <f t="shared" si="9"/>
        <v/>
      </c>
      <c r="AO41" t="str">
        <f t="shared" si="10"/>
        <v/>
      </c>
      <c r="AP41" s="42" t="str">
        <f t="shared" si="19"/>
        <v/>
      </c>
      <c r="AR41" t="str">
        <f t="shared" si="12"/>
        <v/>
      </c>
      <c r="AS41" s="42" t="str">
        <f t="shared" si="20"/>
        <v/>
      </c>
      <c r="AU41" t="str">
        <f t="shared" si="13"/>
        <v/>
      </c>
      <c r="AV41" s="42" t="str">
        <f t="shared" si="21"/>
        <v/>
      </c>
      <c r="AX41" t="str">
        <f t="shared" si="15"/>
        <v/>
      </c>
      <c r="AY41" s="42" t="str">
        <f t="shared" si="22"/>
        <v/>
      </c>
      <c r="BA41" t="str">
        <f t="shared" si="16"/>
        <v/>
      </c>
      <c r="BB41" s="42" t="str">
        <f t="shared" si="23"/>
        <v/>
      </c>
      <c r="BD41" t="str">
        <f t="shared" si="17"/>
        <v/>
      </c>
      <c r="BE41" s="42" t="str">
        <f t="shared" si="24"/>
        <v/>
      </c>
    </row>
    <row r="42" spans="2:57" ht="15">
      <c r="B42" s="126"/>
      <c r="C42" s="130" t="s">
        <v>477</v>
      </c>
      <c r="D42" s="380"/>
      <c r="E42" s="116" t="s">
        <v>414</v>
      </c>
      <c r="F42" s="350"/>
      <c r="G42" s="45"/>
      <c r="H42" s="45"/>
      <c r="I42" s="62">
        <v>10000</v>
      </c>
      <c r="J42" s="130" t="s">
        <v>179</v>
      </c>
      <c r="K42" s="134"/>
      <c r="L42" s="55"/>
      <c r="M42" s="100">
        <v>0</v>
      </c>
      <c r="N42" s="55" t="s">
        <v>174</v>
      </c>
      <c r="O42" s="127">
        <f>$I42*M42</f>
        <v>0</v>
      </c>
      <c r="P42" s="134"/>
      <c r="Q42" s="55"/>
      <c r="R42" s="100">
        <v>0</v>
      </c>
      <c r="S42" s="55" t="s">
        <v>174</v>
      </c>
      <c r="T42" s="127">
        <f>$I42*R42</f>
        <v>0</v>
      </c>
      <c r="U42" s="134"/>
      <c r="V42" s="55"/>
      <c r="W42" s="100">
        <v>0</v>
      </c>
      <c r="X42" s="55" t="s">
        <v>174</v>
      </c>
      <c r="Y42" s="127">
        <f>$I42*W42</f>
        <v>0</v>
      </c>
      <c r="Z42" s="368"/>
      <c r="AA42" s="55"/>
      <c r="AB42" s="100">
        <v>2</v>
      </c>
      <c r="AC42" s="55" t="s">
        <v>174</v>
      </c>
      <c r="AD42" s="127">
        <f>$I42*AB42</f>
        <v>20000</v>
      </c>
      <c r="AF42" t="str">
        <f t="shared" si="5"/>
        <v/>
      </c>
      <c r="AG42" s="42" t="str">
        <f t="shared" si="6"/>
        <v/>
      </c>
      <c r="AI42" t="str">
        <f t="shared" si="7"/>
        <v/>
      </c>
      <c r="AJ42" s="42" t="str">
        <f t="shared" si="18"/>
        <v/>
      </c>
      <c r="AL42" t="str">
        <f t="shared" si="8"/>
        <v/>
      </c>
      <c r="AM42" s="42" t="str">
        <f t="shared" si="9"/>
        <v/>
      </c>
      <c r="AO42" t="str">
        <f t="shared" si="10"/>
        <v/>
      </c>
      <c r="AP42" s="42" t="str">
        <f t="shared" si="19"/>
        <v/>
      </c>
      <c r="AR42" t="str">
        <f t="shared" si="12"/>
        <v/>
      </c>
      <c r="AS42" s="42" t="str">
        <f t="shared" si="20"/>
        <v/>
      </c>
      <c r="AU42" t="str">
        <f t="shared" si="13"/>
        <v/>
      </c>
      <c r="AV42" s="42" t="str">
        <f t="shared" si="21"/>
        <v/>
      </c>
      <c r="AX42" t="str">
        <f t="shared" si="15"/>
        <v/>
      </c>
      <c r="AY42" s="42" t="str">
        <f t="shared" si="22"/>
        <v/>
      </c>
      <c r="BA42" t="str">
        <f t="shared" si="16"/>
        <v/>
      </c>
      <c r="BB42" s="42" t="str">
        <f t="shared" si="23"/>
        <v/>
      </c>
      <c r="BD42" t="str">
        <f t="shared" si="17"/>
        <v/>
      </c>
      <c r="BE42" s="42" t="str">
        <f t="shared" si="24"/>
        <v/>
      </c>
    </row>
    <row r="43" spans="2:57" ht="15">
      <c r="B43" s="128"/>
      <c r="C43" s="131"/>
      <c r="D43" s="428"/>
      <c r="E43" s="166"/>
      <c r="F43" s="358"/>
      <c r="G43" s="98"/>
      <c r="H43" s="98"/>
      <c r="I43" s="98"/>
      <c r="J43" s="131"/>
      <c r="K43" s="135"/>
      <c r="L43" s="99"/>
      <c r="M43" s="100"/>
      <c r="N43" s="99"/>
      <c r="O43" s="129"/>
      <c r="P43" s="135"/>
      <c r="Q43" s="99"/>
      <c r="R43" s="100"/>
      <c r="S43" s="99"/>
      <c r="T43" s="129"/>
      <c r="U43" s="135"/>
      <c r="V43" s="99"/>
      <c r="W43" s="100"/>
      <c r="X43" s="99"/>
      <c r="Y43" s="129"/>
      <c r="Z43" s="514"/>
      <c r="AA43" s="99"/>
      <c r="AB43" s="100"/>
      <c r="AC43" s="99"/>
      <c r="AD43" s="129"/>
      <c r="AF43" t="str">
        <f t="shared" si="5"/>
        <v/>
      </c>
      <c r="AG43" s="42" t="str">
        <f t="shared" si="6"/>
        <v/>
      </c>
      <c r="AI43" t="str">
        <f t="shared" si="7"/>
        <v/>
      </c>
      <c r="AJ43" s="42" t="str">
        <f t="shared" si="18"/>
        <v/>
      </c>
      <c r="AL43" t="str">
        <f t="shared" si="8"/>
        <v/>
      </c>
      <c r="AM43" s="42" t="str">
        <f t="shared" si="9"/>
        <v/>
      </c>
      <c r="AO43" t="str">
        <f t="shared" si="10"/>
        <v/>
      </c>
      <c r="AP43" s="42" t="str">
        <f t="shared" si="19"/>
        <v/>
      </c>
      <c r="AR43" t="str">
        <f t="shared" si="12"/>
        <v/>
      </c>
      <c r="AS43" s="42" t="str">
        <f t="shared" si="20"/>
        <v/>
      </c>
      <c r="AU43" t="str">
        <f t="shared" si="13"/>
        <v/>
      </c>
      <c r="AV43" s="42" t="str">
        <f t="shared" si="21"/>
        <v/>
      </c>
      <c r="AX43" t="str">
        <f t="shared" si="15"/>
        <v/>
      </c>
      <c r="AY43" s="42" t="str">
        <f t="shared" si="22"/>
        <v/>
      </c>
      <c r="BA43" t="str">
        <f t="shared" si="16"/>
        <v/>
      </c>
      <c r="BB43" s="42" t="str">
        <f t="shared" si="23"/>
        <v/>
      </c>
      <c r="BD43" t="str">
        <f t="shared" si="17"/>
        <v/>
      </c>
      <c r="BE43" s="42" t="str">
        <f t="shared" si="24"/>
        <v/>
      </c>
    </row>
    <row r="44" spans="2:57" thickBot="1">
      <c r="B44" s="172"/>
      <c r="C44" s="173" t="s">
        <v>245</v>
      </c>
      <c r="D44" s="430"/>
      <c r="E44" s="167"/>
      <c r="F44" s="360"/>
      <c r="G44" s="150"/>
      <c r="H44" s="150"/>
      <c r="I44" s="150"/>
      <c r="J44" s="168"/>
      <c r="K44" s="151"/>
      <c r="L44" s="152"/>
      <c r="M44" s="153"/>
      <c r="N44" s="152"/>
      <c r="O44" s="154">
        <f>SUM(O39:O43)</f>
        <v>0</v>
      </c>
      <c r="P44" s="151"/>
      <c r="Q44" s="152"/>
      <c r="R44" s="153"/>
      <c r="S44" s="152"/>
      <c r="T44" s="154">
        <f>SUM(T39:T43)</f>
        <v>0</v>
      </c>
      <c r="U44" s="151"/>
      <c r="V44" s="152"/>
      <c r="W44" s="153"/>
      <c r="X44" s="152"/>
      <c r="Y44" s="154">
        <f>SUM(Y39:Y43)</f>
        <v>0</v>
      </c>
      <c r="Z44" s="516"/>
      <c r="AA44" s="152"/>
      <c r="AB44" s="153"/>
      <c r="AC44" s="152"/>
      <c r="AD44" s="154">
        <f>SUM(AD39:AD43)</f>
        <v>20000</v>
      </c>
      <c r="AF44" t="str">
        <f t="shared" si="5"/>
        <v/>
      </c>
      <c r="AG44" s="42" t="str">
        <f t="shared" si="6"/>
        <v/>
      </c>
      <c r="AI44" t="str">
        <f t="shared" si="7"/>
        <v/>
      </c>
      <c r="AJ44" s="42" t="str">
        <f t="shared" si="18"/>
        <v/>
      </c>
      <c r="AL44" t="str">
        <f t="shared" si="8"/>
        <v/>
      </c>
      <c r="AM44" s="42" t="str">
        <f t="shared" si="9"/>
        <v/>
      </c>
      <c r="AO44" t="str">
        <f t="shared" si="10"/>
        <v/>
      </c>
      <c r="AP44" s="42" t="str">
        <f t="shared" si="19"/>
        <v/>
      </c>
      <c r="AR44" t="str">
        <f t="shared" si="12"/>
        <v/>
      </c>
      <c r="AS44" s="42" t="str">
        <f t="shared" si="20"/>
        <v/>
      </c>
      <c r="AU44" t="str">
        <f t="shared" si="13"/>
        <v/>
      </c>
      <c r="AV44" s="42" t="str">
        <f t="shared" si="21"/>
        <v/>
      </c>
      <c r="AX44" t="str">
        <f t="shared" si="15"/>
        <v/>
      </c>
      <c r="AY44" s="42" t="str">
        <f t="shared" si="22"/>
        <v/>
      </c>
      <c r="BA44" t="str">
        <f t="shared" si="16"/>
        <v/>
      </c>
      <c r="BB44" s="42" t="str">
        <f t="shared" si="23"/>
        <v/>
      </c>
      <c r="BD44" t="str">
        <f t="shared" si="17"/>
        <v/>
      </c>
      <c r="BE44" s="42" t="str">
        <f t="shared" si="24"/>
        <v/>
      </c>
    </row>
    <row r="45" spans="2:57" s="93" customFormat="1" thickBot="1">
      <c r="B45" s="155" t="s">
        <v>246</v>
      </c>
      <c r="C45" s="157"/>
      <c r="D45" s="431"/>
      <c r="E45" s="155"/>
      <c r="F45" s="361"/>
      <c r="G45" s="156"/>
      <c r="H45" s="156"/>
      <c r="I45" s="156"/>
      <c r="J45" s="169"/>
      <c r="K45" s="158"/>
      <c r="L45" s="159"/>
      <c r="M45" s="90"/>
      <c r="N45" s="160"/>
      <c r="O45" s="161">
        <f>SUMIF($C6:$C44,"Sub-totals",O6:O44)</f>
        <v>0</v>
      </c>
      <c r="P45" s="158"/>
      <c r="Q45" s="159"/>
      <c r="R45" s="90"/>
      <c r="S45" s="159"/>
      <c r="T45" s="161">
        <f>SUMIF($C6:$C44,"Sub-totals",T6:T44)</f>
        <v>0</v>
      </c>
      <c r="U45" s="158"/>
      <c r="V45" s="159"/>
      <c r="W45" s="90"/>
      <c r="X45" s="159"/>
      <c r="Y45" s="161">
        <f>SUMIF($C6:$C44,"Sub-totals",Y6:Y44)</f>
        <v>968819.57074143214</v>
      </c>
      <c r="Z45" s="371"/>
      <c r="AA45" s="159"/>
      <c r="AB45" s="90"/>
      <c r="AC45" s="159"/>
      <c r="AD45" s="161">
        <f>SUMIF($C6:$C44,"Sub-totals",AD6:AD44)</f>
        <v>4339481.4292178703</v>
      </c>
      <c r="AF45" s="440"/>
      <c r="AG45" s="441">
        <f>SUM(AG7:AG44)+AJ45</f>
        <v>0</v>
      </c>
      <c r="AH45" s="440"/>
      <c r="AI45" s="440"/>
      <c r="AJ45" s="441">
        <f>SUM(AJ7:AJ44)</f>
        <v>0</v>
      </c>
      <c r="AK45" s="440"/>
      <c r="AL45" s="440"/>
      <c r="AM45" s="441">
        <f>SUM(AM7:AM44)</f>
        <v>0</v>
      </c>
      <c r="AN45"/>
      <c r="AO45" s="440"/>
      <c r="AP45" s="441">
        <f>SUM(AP7:AP44)+AS45</f>
        <v>158.37539711887101</v>
      </c>
      <c r="AQ45" s="440"/>
      <c r="AR45" s="440"/>
      <c r="AS45" s="441">
        <f>SUM(AS7:AS44)</f>
        <v>138.37539711887101</v>
      </c>
      <c r="AT45" s="440"/>
      <c r="AU45" s="440"/>
      <c r="AV45" s="441">
        <f>SUM(AV7:AV44)</f>
        <v>0</v>
      </c>
      <c r="AW45"/>
      <c r="AX45" s="440"/>
      <c r="AY45" s="441">
        <f>SUM(AY7:AY44)+BB45</f>
        <v>181.14603208779914</v>
      </c>
      <c r="AZ45" s="440"/>
      <c r="BA45" s="440"/>
      <c r="BB45" s="441">
        <f>SUM(BB7:BB44)</f>
        <v>161.14603208779914</v>
      </c>
      <c r="BC45" s="440"/>
      <c r="BD45" s="440"/>
      <c r="BE45" s="441">
        <f>SUM(BE7:BE44)</f>
        <v>0</v>
      </c>
    </row>
    <row r="46" spans="2:57" ht="15">
      <c r="B46" s="96"/>
      <c r="C46" s="97"/>
      <c r="D46" s="229"/>
      <c r="E46" s="1"/>
      <c r="F46" s="1"/>
      <c r="G46" s="1"/>
      <c r="H46" s="1"/>
      <c r="I46" s="1"/>
      <c r="J46" s="1"/>
      <c r="K46" s="2"/>
      <c r="L46" s="16"/>
      <c r="M46" s="7"/>
      <c r="N46" s="16"/>
      <c r="O46" s="16"/>
      <c r="P46" s="2"/>
      <c r="Q46" s="16"/>
      <c r="R46" s="7"/>
      <c r="S46" s="16"/>
      <c r="T46" s="16"/>
      <c r="U46" s="2"/>
      <c r="V46" s="16"/>
      <c r="W46" s="7"/>
      <c r="X46" s="16"/>
      <c r="Y46" s="16"/>
      <c r="Z46" s="372"/>
      <c r="AA46" s="16"/>
      <c r="AB46" s="7"/>
      <c r="AC46" s="16"/>
      <c r="AD46" s="16"/>
    </row>
    <row r="47" spans="2:57" ht="15">
      <c r="B47" s="9"/>
      <c r="C47" s="10"/>
      <c r="D47" s="230"/>
      <c r="E47" s="9"/>
      <c r="F47" s="9"/>
      <c r="G47" s="9"/>
      <c r="H47" s="9"/>
      <c r="I47" s="9"/>
      <c r="J47" s="9"/>
      <c r="K47" s="11"/>
      <c r="L47" s="12"/>
      <c r="M47" s="13"/>
      <c r="N47" s="12"/>
      <c r="O47" s="12"/>
      <c r="P47" s="11"/>
      <c r="Q47" s="12"/>
      <c r="R47" s="13"/>
      <c r="S47" s="12"/>
      <c r="T47" s="12"/>
      <c r="U47" s="11"/>
      <c r="V47" s="12"/>
      <c r="W47" s="13"/>
      <c r="X47" s="12"/>
      <c r="Y47" s="12"/>
      <c r="Z47" s="373"/>
      <c r="AA47" s="12"/>
      <c r="AB47" s="13"/>
      <c r="AC47" s="12"/>
      <c r="AD47" s="12"/>
    </row>
    <row r="48" spans="2:57" ht="15">
      <c r="B48" s="5"/>
      <c r="C48" s="1"/>
      <c r="D48" s="231"/>
      <c r="E48" s="1"/>
      <c r="F48" s="1"/>
      <c r="G48" s="1"/>
      <c r="H48" s="1"/>
      <c r="I48" s="1"/>
      <c r="J48" s="1"/>
      <c r="K48" s="16"/>
      <c r="L48" s="16"/>
      <c r="M48" s="7"/>
      <c r="N48" s="16"/>
      <c r="O48" s="16"/>
      <c r="P48" s="16"/>
      <c r="Q48" s="16"/>
      <c r="R48" s="7"/>
      <c r="S48" s="16"/>
      <c r="T48" s="16"/>
      <c r="U48" s="16"/>
      <c r="V48" s="16"/>
      <c r="W48" s="7"/>
      <c r="X48" s="16"/>
      <c r="Y48" s="16"/>
      <c r="Z48" s="374"/>
      <c r="AA48" s="16"/>
      <c r="AB48" s="7"/>
      <c r="AC48" s="16"/>
      <c r="AD48" s="16"/>
    </row>
    <row r="49" spans="2:30" ht="15">
      <c r="B49" s="17"/>
      <c r="C49" s="17"/>
      <c r="D49" s="232"/>
      <c r="E49" s="17"/>
      <c r="F49" s="17"/>
      <c r="G49" s="17"/>
      <c r="H49" s="17"/>
      <c r="I49" s="17"/>
      <c r="J49" s="17"/>
      <c r="K49" s="18"/>
      <c r="L49" s="18"/>
      <c r="M49" s="19"/>
      <c r="N49" s="18"/>
      <c r="O49" s="18"/>
      <c r="P49" s="18"/>
      <c r="Q49" s="18"/>
      <c r="R49" s="19"/>
      <c r="S49" s="18"/>
      <c r="T49" s="18"/>
      <c r="U49" s="18"/>
      <c r="V49" s="18"/>
      <c r="W49" s="19"/>
      <c r="X49" s="18"/>
      <c r="Y49" s="18"/>
      <c r="Z49" s="375"/>
      <c r="AA49" s="18"/>
      <c r="AB49" s="19"/>
      <c r="AC49" s="18"/>
      <c r="AD49" s="18"/>
    </row>
    <row r="50" spans="2:30" ht="15">
      <c r="B50" s="1"/>
      <c r="C50" s="17"/>
      <c r="D50" s="232"/>
      <c r="E50" s="17"/>
      <c r="F50" s="17"/>
      <c r="G50" s="17"/>
      <c r="H50" s="17"/>
      <c r="I50" s="17"/>
      <c r="J50" s="17"/>
      <c r="K50" s="18"/>
      <c r="L50" s="18"/>
      <c r="M50" s="19"/>
      <c r="N50" s="18"/>
      <c r="O50" s="18"/>
      <c r="P50" s="18"/>
      <c r="Q50" s="18"/>
      <c r="R50" s="19"/>
      <c r="S50" s="18"/>
      <c r="T50" s="18"/>
      <c r="U50" s="18"/>
      <c r="V50" s="18"/>
      <c r="W50" s="19"/>
      <c r="X50" s="18"/>
      <c r="Y50" s="18"/>
      <c r="Z50" s="375"/>
      <c r="AA50" s="18"/>
      <c r="AB50" s="19"/>
      <c r="AC50" s="18"/>
      <c r="AD50" s="18"/>
    </row>
    <row r="51" spans="2:30" ht="15">
      <c r="B51" s="1"/>
      <c r="C51" s="17"/>
      <c r="D51" s="232"/>
      <c r="E51" s="17"/>
      <c r="F51" s="17"/>
      <c r="G51" s="17"/>
      <c r="H51" s="17"/>
      <c r="I51" s="17"/>
      <c r="J51" s="17"/>
      <c r="K51" s="18"/>
      <c r="L51" s="18"/>
      <c r="M51" s="19"/>
      <c r="N51" s="18"/>
      <c r="O51" s="18"/>
      <c r="P51" s="18"/>
      <c r="Q51" s="18"/>
      <c r="R51" s="19"/>
      <c r="S51" s="18"/>
      <c r="T51" s="18"/>
      <c r="U51" s="18"/>
      <c r="V51" s="18"/>
      <c r="W51" s="19"/>
      <c r="X51" s="18"/>
      <c r="Y51" s="18"/>
      <c r="Z51" s="375"/>
      <c r="AA51" s="18"/>
      <c r="AB51" s="19"/>
      <c r="AC51" s="18"/>
      <c r="AD51" s="18"/>
    </row>
    <row r="52" spans="2:30" ht="15">
      <c r="B52" s="1"/>
      <c r="C52" s="20"/>
      <c r="D52" s="233"/>
      <c r="E52" s="1"/>
      <c r="F52" s="1"/>
      <c r="G52" s="1"/>
      <c r="H52" s="1"/>
      <c r="I52" s="1"/>
      <c r="J52" s="1"/>
      <c r="K52" s="21"/>
      <c r="L52" s="16"/>
      <c r="M52" s="22"/>
      <c r="N52" s="16"/>
      <c r="O52" s="16"/>
      <c r="P52" s="21"/>
      <c r="Q52" s="16"/>
      <c r="R52" s="22"/>
      <c r="S52" s="16"/>
      <c r="T52" s="16"/>
      <c r="U52" s="21"/>
      <c r="V52" s="16"/>
      <c r="W52" s="22"/>
      <c r="X52" s="16"/>
      <c r="Y52" s="16"/>
      <c r="Z52" s="376"/>
      <c r="AA52" s="16"/>
      <c r="AB52" s="22"/>
      <c r="AC52" s="16"/>
      <c r="AD52" s="16"/>
    </row>
    <row r="53" spans="2:30" ht="15">
      <c r="B53" s="1"/>
      <c r="C53" s="1"/>
      <c r="D53" s="231"/>
      <c r="E53" s="1"/>
      <c r="F53" s="1"/>
      <c r="G53" s="1"/>
      <c r="H53" s="1"/>
      <c r="I53" s="1"/>
      <c r="J53" s="1"/>
      <c r="K53" s="16"/>
      <c r="L53" s="16"/>
      <c r="M53" s="22"/>
      <c r="N53" s="16"/>
      <c r="O53" s="16"/>
      <c r="P53" s="16"/>
      <c r="Q53" s="16"/>
      <c r="R53" s="22"/>
      <c r="S53" s="16"/>
      <c r="T53" s="16"/>
      <c r="U53" s="16"/>
      <c r="V53" s="16"/>
      <c r="W53" s="22"/>
      <c r="X53" s="16"/>
      <c r="Y53" s="16"/>
      <c r="Z53" s="374"/>
      <c r="AA53" s="16"/>
      <c r="AB53" s="22"/>
      <c r="AC53" s="16"/>
      <c r="AD53" s="16"/>
    </row>
    <row r="54" spans="2:30" ht="15">
      <c r="B54" s="1"/>
      <c r="C54" s="1"/>
      <c r="D54" s="231"/>
      <c r="E54" s="1"/>
      <c r="F54" s="1"/>
      <c r="G54" s="1"/>
      <c r="H54" s="1"/>
      <c r="I54" s="1"/>
      <c r="J54" s="1"/>
      <c r="K54" s="16"/>
      <c r="L54" s="16"/>
      <c r="M54" s="22"/>
      <c r="N54" s="16"/>
      <c r="O54" s="16"/>
      <c r="P54" s="16"/>
      <c r="Q54" s="16"/>
      <c r="R54" s="22"/>
      <c r="S54" s="16"/>
      <c r="T54" s="16"/>
      <c r="U54" s="16"/>
      <c r="V54" s="16"/>
      <c r="W54" s="22"/>
      <c r="X54" s="16"/>
      <c r="Y54" s="16"/>
      <c r="Z54" s="374"/>
      <c r="AA54" s="16"/>
      <c r="AB54" s="22"/>
      <c r="AC54" s="16"/>
      <c r="AD54" s="16"/>
    </row>
    <row r="55" spans="2:30" ht="15">
      <c r="B55" s="20"/>
      <c r="C55" s="1"/>
      <c r="D55" s="231"/>
      <c r="E55" s="1"/>
      <c r="F55" s="1"/>
      <c r="G55" s="1"/>
      <c r="H55" s="1"/>
      <c r="I55" s="1"/>
      <c r="J55" s="1"/>
      <c r="K55" s="16"/>
      <c r="L55" s="16"/>
      <c r="M55" s="22"/>
      <c r="N55" s="16"/>
      <c r="O55" s="16"/>
      <c r="P55" s="16"/>
      <c r="Q55" s="16"/>
      <c r="R55" s="22"/>
      <c r="S55" s="16"/>
      <c r="T55" s="16"/>
      <c r="U55" s="16"/>
      <c r="V55" s="16"/>
      <c r="W55" s="22"/>
      <c r="X55" s="16"/>
      <c r="Y55" s="16"/>
      <c r="Z55" s="374"/>
      <c r="AA55" s="16"/>
      <c r="AB55" s="22"/>
      <c r="AC55" s="16"/>
      <c r="AD55" s="16"/>
    </row>
    <row r="56" spans="2:30" ht="15">
      <c r="B56" s="1"/>
      <c r="C56" s="1"/>
      <c r="D56" s="231"/>
      <c r="E56" s="1"/>
      <c r="F56" s="1"/>
      <c r="G56" s="1"/>
      <c r="H56" s="1"/>
      <c r="I56" s="1"/>
      <c r="J56" s="1"/>
      <c r="K56" s="16"/>
      <c r="L56" s="16"/>
      <c r="M56" s="22"/>
      <c r="N56" s="16"/>
      <c r="O56" s="16"/>
      <c r="P56" s="16"/>
      <c r="Q56" s="16"/>
      <c r="R56" s="22"/>
      <c r="S56" s="16"/>
      <c r="T56" s="16"/>
      <c r="U56" s="16"/>
      <c r="V56" s="16"/>
      <c r="W56" s="22"/>
      <c r="X56" s="16"/>
      <c r="Y56" s="16"/>
      <c r="Z56" s="374"/>
      <c r="AA56" s="16"/>
      <c r="AB56" s="22"/>
      <c r="AC56" s="16"/>
      <c r="AD56" s="16"/>
    </row>
    <row r="57" spans="2:30" ht="15">
      <c r="B57" s="1"/>
      <c r="C57" s="1"/>
      <c r="D57" s="231"/>
      <c r="E57" s="1"/>
      <c r="F57" s="1"/>
      <c r="G57" s="1"/>
      <c r="H57" s="1"/>
      <c r="I57" s="1"/>
      <c r="J57" s="1"/>
      <c r="K57" s="16"/>
      <c r="L57" s="16"/>
      <c r="M57" s="22"/>
      <c r="N57" s="16"/>
      <c r="O57" s="16"/>
      <c r="P57" s="16"/>
      <c r="Q57" s="16"/>
      <c r="R57" s="22"/>
      <c r="S57" s="16"/>
      <c r="T57" s="16"/>
      <c r="U57" s="16"/>
      <c r="V57" s="16"/>
      <c r="W57" s="22"/>
      <c r="X57" s="16"/>
      <c r="Y57" s="16"/>
      <c r="Z57" s="374"/>
      <c r="AA57" s="16"/>
      <c r="AB57" s="22"/>
      <c r="AC57" s="16"/>
      <c r="AD57" s="16"/>
    </row>
    <row r="58" spans="2:30" ht="15">
      <c r="B58" s="1"/>
      <c r="C58" s="1"/>
      <c r="D58" s="231"/>
      <c r="E58" s="1"/>
      <c r="F58" s="1"/>
      <c r="G58" s="1"/>
      <c r="H58" s="1"/>
      <c r="I58" s="1"/>
      <c r="J58" s="1"/>
      <c r="K58" s="16"/>
      <c r="L58" s="16"/>
      <c r="M58" s="22"/>
      <c r="N58" s="16"/>
      <c r="O58" s="16"/>
      <c r="P58" s="16"/>
      <c r="Q58" s="16"/>
      <c r="R58" s="22"/>
      <c r="S58" s="16"/>
      <c r="T58" s="16"/>
      <c r="U58" s="16"/>
      <c r="V58" s="16"/>
      <c r="W58" s="22"/>
      <c r="X58" s="16"/>
      <c r="Y58" s="16"/>
      <c r="Z58" s="374"/>
      <c r="AA58" s="16"/>
      <c r="AB58" s="22"/>
      <c r="AC58" s="16"/>
      <c r="AD58" s="16"/>
    </row>
    <row r="59" spans="2:30" ht="15">
      <c r="B59" s="20"/>
      <c r="C59" s="1"/>
      <c r="D59" s="231"/>
      <c r="E59" s="1"/>
      <c r="F59" s="1"/>
      <c r="G59" s="1"/>
      <c r="H59" s="1"/>
      <c r="I59" s="1"/>
      <c r="J59" s="1"/>
      <c r="K59" s="16"/>
      <c r="L59" s="16"/>
      <c r="M59" s="22"/>
      <c r="N59" s="16"/>
      <c r="O59" s="16"/>
      <c r="P59" s="16"/>
      <c r="Q59" s="16"/>
      <c r="R59" s="22"/>
      <c r="S59" s="16"/>
      <c r="T59" s="16"/>
      <c r="U59" s="16"/>
      <c r="V59" s="16"/>
      <c r="W59" s="22"/>
      <c r="X59" s="16"/>
      <c r="Y59" s="16"/>
      <c r="Z59" s="374"/>
      <c r="AA59" s="16"/>
      <c r="AB59" s="22"/>
      <c r="AC59" s="16"/>
      <c r="AD59" s="16"/>
    </row>
    <row r="60" spans="2:30" ht="15">
      <c r="B60" s="20"/>
      <c r="C60" s="1"/>
      <c r="D60" s="231"/>
      <c r="E60" s="1"/>
      <c r="F60" s="1"/>
      <c r="G60" s="1"/>
      <c r="H60" s="1"/>
      <c r="I60" s="1"/>
      <c r="J60" s="1"/>
      <c r="K60" s="16"/>
      <c r="L60" s="16"/>
      <c r="M60" s="22"/>
      <c r="N60" s="16"/>
      <c r="O60" s="16"/>
      <c r="P60" s="16"/>
      <c r="Q60" s="16"/>
      <c r="R60" s="22"/>
      <c r="S60" s="16"/>
      <c r="T60" s="16"/>
      <c r="U60" s="16"/>
      <c r="V60" s="16"/>
      <c r="W60" s="22"/>
      <c r="X60" s="16"/>
      <c r="Y60" s="16"/>
      <c r="Z60" s="374"/>
      <c r="AA60" s="16"/>
      <c r="AB60" s="22"/>
      <c r="AC60" s="16"/>
      <c r="AD60" s="16"/>
    </row>
    <row r="61" spans="2:30" ht="15">
      <c r="B61" s="20"/>
      <c r="C61" s="1"/>
      <c r="D61" s="231"/>
      <c r="E61" s="1"/>
      <c r="F61" s="1"/>
      <c r="G61" s="1"/>
      <c r="H61" s="1"/>
      <c r="I61" s="1"/>
      <c r="J61" s="1"/>
      <c r="K61" s="16"/>
      <c r="L61" s="16"/>
      <c r="M61" s="22"/>
      <c r="N61" s="16"/>
      <c r="O61" s="16"/>
      <c r="P61" s="16"/>
      <c r="Q61" s="16"/>
      <c r="R61" s="22"/>
      <c r="S61" s="16"/>
      <c r="T61" s="16"/>
      <c r="U61" s="16"/>
      <c r="V61" s="16"/>
      <c r="W61" s="22"/>
      <c r="X61" s="16"/>
      <c r="Y61" s="16"/>
      <c r="Z61" s="374"/>
      <c r="AA61" s="16"/>
      <c r="AB61" s="22"/>
      <c r="AC61" s="16"/>
      <c r="AD61" s="16"/>
    </row>
    <row r="62" spans="2:30" ht="15">
      <c r="B62" s="20"/>
      <c r="C62" s="1"/>
      <c r="D62" s="231"/>
      <c r="E62" s="1"/>
      <c r="F62" s="1"/>
      <c r="G62" s="1"/>
      <c r="H62" s="1"/>
      <c r="I62" s="1"/>
      <c r="J62" s="1"/>
      <c r="K62" s="16"/>
      <c r="L62" s="16"/>
      <c r="M62" s="22"/>
      <c r="N62" s="16"/>
      <c r="O62" s="16"/>
      <c r="P62" s="16"/>
      <c r="Q62" s="16"/>
      <c r="R62" s="22"/>
      <c r="S62" s="16"/>
      <c r="T62" s="16"/>
      <c r="U62" s="16"/>
      <c r="V62" s="16"/>
      <c r="W62" s="22"/>
      <c r="X62" s="16"/>
      <c r="Y62" s="16"/>
      <c r="Z62" s="374"/>
      <c r="AA62" s="16"/>
      <c r="AB62" s="22"/>
      <c r="AC62" s="16"/>
      <c r="AD62" s="16"/>
    </row>
    <row r="63" spans="2:30" ht="15">
      <c r="B63" s="20"/>
      <c r="C63" s="1"/>
      <c r="D63" s="231"/>
      <c r="E63" s="1"/>
      <c r="F63" s="1"/>
      <c r="G63" s="1"/>
      <c r="H63" s="1"/>
      <c r="I63" s="1"/>
      <c r="J63" s="1"/>
      <c r="K63" s="16"/>
      <c r="L63" s="16"/>
      <c r="M63" s="22"/>
      <c r="N63" s="16"/>
      <c r="O63" s="16"/>
      <c r="P63" s="16"/>
      <c r="Q63" s="16"/>
      <c r="R63" s="22"/>
      <c r="S63" s="16"/>
      <c r="T63" s="16"/>
      <c r="U63" s="16"/>
      <c r="V63" s="16"/>
      <c r="W63" s="22"/>
      <c r="X63" s="16"/>
      <c r="Y63" s="16"/>
      <c r="Z63" s="374"/>
      <c r="AA63" s="16"/>
      <c r="AB63" s="22"/>
      <c r="AC63" s="16"/>
      <c r="AD63" s="16"/>
    </row>
    <row r="64" spans="2:30" ht="15">
      <c r="B64" s="20"/>
      <c r="C64" s="1"/>
      <c r="D64" s="231"/>
      <c r="E64" s="1"/>
      <c r="F64" s="1"/>
      <c r="G64" s="1"/>
      <c r="H64" s="1"/>
      <c r="I64" s="1"/>
      <c r="J64" s="1"/>
      <c r="K64" s="16"/>
      <c r="L64" s="16"/>
      <c r="M64" s="22"/>
      <c r="N64" s="16"/>
      <c r="O64" s="16"/>
      <c r="P64" s="16"/>
      <c r="Q64" s="16"/>
      <c r="R64" s="22"/>
      <c r="S64" s="16"/>
      <c r="T64" s="16"/>
      <c r="U64" s="16"/>
      <c r="V64" s="16"/>
      <c r="W64" s="22"/>
      <c r="X64" s="16"/>
      <c r="Y64" s="16"/>
      <c r="Z64" s="374"/>
      <c r="AA64" s="16"/>
      <c r="AB64" s="22"/>
      <c r="AC64" s="16"/>
      <c r="AD64" s="16"/>
    </row>
    <row r="65" spans="2:30" ht="15">
      <c r="B65" s="20"/>
      <c r="C65" s="1"/>
      <c r="D65" s="231"/>
      <c r="E65" s="1"/>
      <c r="F65" s="1"/>
      <c r="G65" s="1"/>
      <c r="H65" s="1"/>
      <c r="I65" s="1"/>
      <c r="J65" s="1"/>
      <c r="K65" s="16"/>
      <c r="L65" s="16"/>
      <c r="M65" s="22"/>
      <c r="N65" s="16"/>
      <c r="O65" s="16"/>
      <c r="P65" s="16"/>
      <c r="Q65" s="16"/>
      <c r="R65" s="22"/>
      <c r="S65" s="16"/>
      <c r="T65" s="16"/>
      <c r="U65" s="16"/>
      <c r="V65" s="16"/>
      <c r="W65" s="22"/>
      <c r="X65" s="16"/>
      <c r="Y65" s="16"/>
      <c r="Z65" s="374"/>
      <c r="AA65" s="16"/>
      <c r="AB65" s="22"/>
      <c r="AC65" s="16"/>
      <c r="AD65" s="16"/>
    </row>
    <row r="66" spans="2:30" ht="15">
      <c r="B66" s="20"/>
      <c r="C66" s="1"/>
      <c r="D66" s="231"/>
      <c r="E66" s="1"/>
      <c r="F66" s="1"/>
      <c r="G66" s="1"/>
      <c r="H66" s="1"/>
      <c r="I66" s="1"/>
      <c r="J66" s="1"/>
      <c r="K66" s="16"/>
      <c r="L66" s="16"/>
      <c r="M66" s="22"/>
      <c r="N66" s="16"/>
      <c r="O66" s="16"/>
      <c r="P66" s="16"/>
      <c r="Q66" s="16"/>
      <c r="R66" s="22"/>
      <c r="S66" s="16"/>
      <c r="T66" s="16"/>
      <c r="U66" s="16"/>
      <c r="V66" s="16"/>
      <c r="W66" s="22"/>
      <c r="X66" s="16"/>
      <c r="Y66" s="16"/>
      <c r="Z66" s="374"/>
      <c r="AA66" s="16"/>
      <c r="AB66" s="22"/>
      <c r="AC66" s="16"/>
      <c r="AD66" s="16"/>
    </row>
    <row r="67" spans="2:30" ht="15">
      <c r="B67" s="20"/>
      <c r="C67" s="1"/>
      <c r="D67" s="231"/>
      <c r="E67" s="1"/>
      <c r="F67" s="1"/>
      <c r="G67" s="1"/>
      <c r="H67" s="1"/>
      <c r="I67" s="1"/>
      <c r="J67" s="1"/>
      <c r="K67" s="16"/>
      <c r="L67" s="16"/>
      <c r="M67" s="22"/>
      <c r="N67" s="16"/>
      <c r="O67" s="16"/>
      <c r="P67" s="16"/>
      <c r="Q67" s="16"/>
      <c r="R67" s="22"/>
      <c r="S67" s="16"/>
      <c r="T67" s="16"/>
      <c r="U67" s="16"/>
      <c r="V67" s="16"/>
      <c r="W67" s="22"/>
      <c r="X67" s="16"/>
      <c r="Y67" s="16"/>
      <c r="Z67" s="374"/>
      <c r="AA67" s="16"/>
      <c r="AB67" s="22"/>
      <c r="AC67" s="16"/>
      <c r="AD67" s="16"/>
    </row>
    <row r="68" spans="2:30" ht="15">
      <c r="B68" s="20"/>
      <c r="C68" s="1"/>
      <c r="D68" s="231"/>
      <c r="E68" s="1"/>
      <c r="F68" s="1"/>
      <c r="G68" s="1"/>
      <c r="H68" s="1"/>
      <c r="I68" s="1"/>
      <c r="J68" s="1"/>
      <c r="K68" s="16"/>
      <c r="L68" s="16"/>
      <c r="M68" s="22"/>
      <c r="N68" s="16"/>
      <c r="O68" s="16"/>
      <c r="P68" s="16"/>
      <c r="Q68" s="16"/>
      <c r="R68" s="22"/>
      <c r="S68" s="16"/>
      <c r="T68" s="16"/>
      <c r="U68" s="16"/>
      <c r="V68" s="16"/>
      <c r="W68" s="22"/>
      <c r="X68" s="16"/>
      <c r="Y68" s="16"/>
      <c r="Z68" s="374"/>
      <c r="AA68" s="16"/>
      <c r="AB68" s="22"/>
      <c r="AC68" s="16"/>
      <c r="AD68" s="16"/>
    </row>
    <row r="69" spans="2:30" ht="15">
      <c r="B69" s="20"/>
      <c r="C69" s="1"/>
      <c r="D69" s="231"/>
      <c r="E69" s="1"/>
      <c r="F69" s="1"/>
      <c r="G69" s="1"/>
      <c r="H69" s="1"/>
      <c r="I69" s="1"/>
      <c r="J69" s="1"/>
      <c r="K69" s="16"/>
      <c r="L69" s="16"/>
      <c r="M69" s="22"/>
      <c r="N69" s="16"/>
      <c r="O69" s="16"/>
      <c r="P69" s="16"/>
      <c r="Q69" s="16"/>
      <c r="R69" s="22"/>
      <c r="S69" s="16"/>
      <c r="T69" s="16"/>
      <c r="U69" s="16"/>
      <c r="V69" s="16"/>
      <c r="W69" s="22"/>
      <c r="X69" s="16"/>
      <c r="Y69" s="16"/>
      <c r="Z69" s="374"/>
      <c r="AA69" s="16"/>
      <c r="AB69" s="22"/>
      <c r="AC69" s="16"/>
      <c r="AD69" s="16"/>
    </row>
    <row r="70" spans="2:30" ht="15">
      <c r="B70" s="20"/>
      <c r="C70" s="1"/>
      <c r="D70" s="231"/>
      <c r="E70" s="1"/>
      <c r="F70" s="1"/>
      <c r="G70" s="1"/>
      <c r="H70" s="1"/>
      <c r="I70" s="1"/>
      <c r="J70" s="1"/>
      <c r="K70" s="16"/>
      <c r="L70" s="16"/>
      <c r="M70" s="22"/>
      <c r="N70" s="16"/>
      <c r="O70" s="16"/>
      <c r="P70" s="16"/>
      <c r="Q70" s="16"/>
      <c r="R70" s="22"/>
      <c r="S70" s="16"/>
      <c r="T70" s="16"/>
      <c r="U70" s="16"/>
      <c r="V70" s="16"/>
      <c r="W70" s="22"/>
      <c r="X70" s="16"/>
      <c r="Y70" s="16"/>
      <c r="Z70" s="374"/>
      <c r="AA70" s="16"/>
      <c r="AB70" s="22"/>
      <c r="AC70" s="16"/>
      <c r="AD70" s="16"/>
    </row>
    <row r="71" spans="2:30" ht="15">
      <c r="B71" s="20"/>
      <c r="C71" s="1"/>
      <c r="D71" s="231"/>
      <c r="E71" s="1"/>
      <c r="F71" s="1"/>
      <c r="G71" s="1"/>
      <c r="H71" s="1"/>
      <c r="I71" s="1"/>
      <c r="J71" s="1"/>
      <c r="K71" s="16"/>
      <c r="L71" s="16"/>
      <c r="M71" s="22"/>
      <c r="N71" s="16"/>
      <c r="O71" s="16"/>
      <c r="P71" s="16"/>
      <c r="Q71" s="16"/>
      <c r="R71" s="22"/>
      <c r="S71" s="16"/>
      <c r="T71" s="16"/>
      <c r="U71" s="16"/>
      <c r="V71" s="16"/>
      <c r="W71" s="22"/>
      <c r="X71" s="16"/>
      <c r="Y71" s="16"/>
      <c r="Z71" s="374"/>
      <c r="AA71" s="16"/>
      <c r="AB71" s="22"/>
      <c r="AC71" s="16"/>
      <c r="AD71" s="16"/>
    </row>
    <row r="72" spans="2:30" ht="15">
      <c r="B72" s="20"/>
      <c r="C72" s="1"/>
      <c r="D72" s="231"/>
      <c r="E72" s="1"/>
      <c r="F72" s="1"/>
      <c r="G72" s="1"/>
      <c r="H72" s="1"/>
      <c r="I72" s="1"/>
      <c r="J72" s="1"/>
      <c r="K72" s="16"/>
      <c r="L72" s="16"/>
      <c r="M72" s="22"/>
      <c r="N72" s="16"/>
      <c r="O72" s="16"/>
      <c r="P72" s="16"/>
      <c r="Q72" s="16"/>
      <c r="R72" s="22"/>
      <c r="S72" s="16"/>
      <c r="T72" s="16"/>
      <c r="U72" s="16"/>
      <c r="V72" s="16"/>
      <c r="W72" s="22"/>
      <c r="X72" s="16"/>
      <c r="Y72" s="16"/>
      <c r="Z72" s="374"/>
      <c r="AA72" s="16"/>
      <c r="AB72" s="22"/>
      <c r="AC72" s="16"/>
      <c r="AD72" s="16"/>
    </row>
    <row r="73" spans="2:30" ht="15">
      <c r="B73" s="20"/>
      <c r="C73" s="1"/>
      <c r="D73" s="231"/>
      <c r="E73" s="1"/>
      <c r="F73" s="1"/>
      <c r="G73" s="1"/>
      <c r="H73" s="1"/>
      <c r="I73" s="1"/>
      <c r="J73" s="1"/>
      <c r="K73" s="16"/>
      <c r="L73" s="16"/>
      <c r="M73" s="22"/>
      <c r="N73" s="16"/>
      <c r="O73" s="16"/>
      <c r="P73" s="16"/>
      <c r="Q73" s="16"/>
      <c r="R73" s="22"/>
      <c r="S73" s="16"/>
      <c r="T73" s="16"/>
      <c r="U73" s="16"/>
      <c r="V73" s="16"/>
      <c r="W73" s="22"/>
      <c r="X73" s="16"/>
      <c r="Y73" s="16"/>
      <c r="Z73" s="374"/>
      <c r="AA73" s="16"/>
      <c r="AB73" s="22"/>
      <c r="AC73" s="16"/>
      <c r="AD73" s="16"/>
    </row>
    <row r="74" spans="2:30" ht="15">
      <c r="B74" s="20"/>
      <c r="C74" s="1"/>
      <c r="D74" s="231"/>
      <c r="E74" s="1"/>
      <c r="F74" s="1"/>
      <c r="G74" s="1"/>
      <c r="H74" s="1"/>
      <c r="I74" s="1"/>
      <c r="J74" s="1"/>
      <c r="K74" s="16"/>
      <c r="L74" s="16"/>
      <c r="M74" s="22"/>
      <c r="N74" s="16"/>
      <c r="O74" s="16"/>
      <c r="P74" s="16"/>
      <c r="Q74" s="16"/>
      <c r="R74" s="22"/>
      <c r="S74" s="16"/>
      <c r="T74" s="16"/>
      <c r="U74" s="16"/>
      <c r="V74" s="16"/>
      <c r="W74" s="22"/>
      <c r="X74" s="16"/>
      <c r="Y74" s="16"/>
      <c r="Z74" s="374"/>
      <c r="AA74" s="16"/>
      <c r="AB74" s="22"/>
      <c r="AC74" s="16"/>
      <c r="AD74" s="16"/>
    </row>
    <row r="75" spans="2:30" ht="15">
      <c r="B75" s="20"/>
      <c r="C75" s="1"/>
      <c r="D75" s="231"/>
      <c r="E75" s="1"/>
      <c r="F75" s="1"/>
      <c r="G75" s="1"/>
      <c r="H75" s="1"/>
      <c r="I75" s="1"/>
      <c r="J75" s="1"/>
      <c r="K75" s="16"/>
      <c r="L75" s="16"/>
      <c r="M75" s="22"/>
      <c r="N75" s="16"/>
      <c r="O75" s="16"/>
      <c r="P75" s="16"/>
      <c r="Q75" s="16"/>
      <c r="R75" s="22"/>
      <c r="S75" s="16"/>
      <c r="T75" s="16"/>
      <c r="U75" s="16"/>
      <c r="V75" s="16"/>
      <c r="W75" s="22"/>
      <c r="X75" s="16"/>
      <c r="Y75" s="16"/>
      <c r="Z75" s="374"/>
      <c r="AA75" s="16"/>
      <c r="AB75" s="22"/>
      <c r="AC75" s="16"/>
      <c r="AD75" s="16"/>
    </row>
    <row r="76" spans="2:30" ht="15">
      <c r="B76" s="20"/>
      <c r="C76" s="1"/>
      <c r="D76" s="231"/>
      <c r="E76" s="1"/>
      <c r="F76" s="1"/>
      <c r="G76" s="1"/>
      <c r="H76" s="1"/>
      <c r="I76" s="1"/>
      <c r="J76" s="1"/>
      <c r="K76" s="16"/>
      <c r="L76" s="16"/>
      <c r="M76" s="22"/>
      <c r="N76" s="16"/>
      <c r="O76" s="16"/>
      <c r="P76" s="16"/>
      <c r="Q76" s="16"/>
      <c r="R76" s="22"/>
      <c r="S76" s="16"/>
      <c r="T76" s="16"/>
      <c r="U76" s="16"/>
      <c r="V76" s="16"/>
      <c r="W76" s="22"/>
      <c r="X76" s="16"/>
      <c r="Y76" s="16"/>
      <c r="Z76" s="374"/>
      <c r="AA76" s="16"/>
      <c r="AB76" s="22"/>
      <c r="AC76" s="16"/>
      <c r="AD76" s="16"/>
    </row>
    <row r="77" spans="2:30" ht="15">
      <c r="B77" s="20"/>
      <c r="C77" s="1"/>
      <c r="D77" s="231"/>
      <c r="E77" s="1"/>
      <c r="F77" s="1"/>
      <c r="G77" s="1"/>
      <c r="H77" s="1"/>
      <c r="I77" s="1"/>
      <c r="J77" s="1"/>
      <c r="K77" s="16"/>
      <c r="L77" s="16"/>
      <c r="M77" s="22"/>
      <c r="N77" s="16"/>
      <c r="O77" s="16"/>
      <c r="P77" s="16"/>
      <c r="Q77" s="16"/>
      <c r="R77" s="22"/>
      <c r="S77" s="16"/>
      <c r="T77" s="16"/>
      <c r="U77" s="16"/>
      <c r="V77" s="16"/>
      <c r="W77" s="22"/>
      <c r="X77" s="16"/>
      <c r="Y77" s="16"/>
      <c r="Z77" s="374"/>
      <c r="AA77" s="16"/>
      <c r="AB77" s="22"/>
      <c r="AC77" s="16"/>
      <c r="AD77" s="16"/>
    </row>
    <row r="78" spans="2:30" ht="15">
      <c r="B78" s="20"/>
      <c r="C78" s="1"/>
      <c r="D78" s="231"/>
      <c r="E78" s="1"/>
      <c r="F78" s="1"/>
      <c r="G78" s="1"/>
      <c r="H78" s="1"/>
      <c r="I78" s="1"/>
      <c r="J78" s="1"/>
      <c r="K78" s="16"/>
      <c r="L78" s="16"/>
      <c r="M78" s="22"/>
      <c r="N78" s="16"/>
      <c r="O78" s="16"/>
      <c r="P78" s="16"/>
      <c r="Q78" s="16"/>
      <c r="R78" s="22"/>
      <c r="S78" s="16"/>
      <c r="T78" s="16"/>
      <c r="U78" s="16"/>
      <c r="V78" s="16"/>
      <c r="W78" s="22"/>
      <c r="X78" s="16"/>
      <c r="Y78" s="16"/>
      <c r="Z78" s="374"/>
      <c r="AA78" s="16"/>
      <c r="AB78" s="22"/>
      <c r="AC78" s="16"/>
      <c r="AD78" s="16"/>
    </row>
    <row r="79" spans="2:30" ht="15">
      <c r="B79" s="20"/>
      <c r="C79" s="1"/>
      <c r="D79" s="231"/>
      <c r="E79" s="1"/>
      <c r="F79" s="1"/>
      <c r="G79" s="1"/>
      <c r="H79" s="1"/>
      <c r="I79" s="1"/>
      <c r="J79" s="1"/>
      <c r="K79" s="16"/>
      <c r="L79" s="16"/>
      <c r="M79" s="22"/>
      <c r="N79" s="16"/>
      <c r="O79" s="16"/>
      <c r="P79" s="16"/>
      <c r="Q79" s="16"/>
      <c r="R79" s="22"/>
      <c r="S79" s="16"/>
      <c r="T79" s="16"/>
      <c r="U79" s="16"/>
      <c r="V79" s="16"/>
      <c r="W79" s="22"/>
      <c r="X79" s="16"/>
      <c r="Y79" s="16"/>
      <c r="Z79" s="374"/>
      <c r="AA79" s="16"/>
      <c r="AB79" s="22"/>
      <c r="AC79" s="16"/>
      <c r="AD79" s="16"/>
    </row>
    <row r="80" spans="2:30" ht="15">
      <c r="B80" s="20"/>
      <c r="C80" s="1"/>
      <c r="D80" s="231"/>
      <c r="E80" s="1"/>
      <c r="F80" s="1"/>
      <c r="G80" s="1"/>
      <c r="H80" s="1"/>
      <c r="I80" s="1"/>
      <c r="J80" s="1"/>
      <c r="K80" s="16"/>
      <c r="L80" s="16"/>
      <c r="M80" s="22"/>
      <c r="N80" s="16"/>
      <c r="O80" s="16"/>
      <c r="P80" s="16"/>
      <c r="Q80" s="16"/>
      <c r="R80" s="22"/>
      <c r="S80" s="16"/>
      <c r="T80" s="16"/>
      <c r="U80" s="16"/>
      <c r="V80" s="16"/>
      <c r="W80" s="22"/>
      <c r="X80" s="16"/>
      <c r="Y80" s="16"/>
      <c r="Z80" s="374"/>
      <c r="AA80" s="16"/>
      <c r="AB80" s="22"/>
      <c r="AC80" s="16"/>
      <c r="AD80" s="16"/>
    </row>
    <row r="81" spans="2:30" ht="15">
      <c r="B81" s="20"/>
      <c r="C81" s="1"/>
      <c r="D81" s="231"/>
      <c r="E81" s="1"/>
      <c r="F81" s="1"/>
      <c r="G81" s="1"/>
      <c r="H81" s="1"/>
      <c r="I81" s="1"/>
      <c r="J81" s="1"/>
      <c r="K81" s="16"/>
      <c r="L81" s="16"/>
      <c r="M81" s="22"/>
      <c r="N81" s="16"/>
      <c r="O81" s="16"/>
      <c r="P81" s="16"/>
      <c r="Q81" s="16"/>
      <c r="R81" s="22"/>
      <c r="S81" s="16"/>
      <c r="T81" s="16"/>
      <c r="U81" s="16"/>
      <c r="V81" s="16"/>
      <c r="W81" s="22"/>
      <c r="X81" s="16"/>
      <c r="Y81" s="16"/>
      <c r="Z81" s="374"/>
      <c r="AA81" s="16"/>
      <c r="AB81" s="22"/>
      <c r="AC81" s="16"/>
      <c r="AD81" s="16"/>
    </row>
    <row r="82" spans="2:30" ht="15">
      <c r="B82" s="20"/>
      <c r="C82" s="1"/>
      <c r="D82" s="231"/>
      <c r="E82" s="1"/>
      <c r="F82" s="1"/>
      <c r="G82" s="1"/>
      <c r="H82" s="1"/>
      <c r="I82" s="1"/>
      <c r="J82" s="1"/>
      <c r="K82" s="16"/>
      <c r="L82" s="16"/>
      <c r="M82" s="22"/>
      <c r="N82" s="16"/>
      <c r="O82" s="16"/>
      <c r="P82" s="16"/>
      <c r="Q82" s="16"/>
      <c r="R82" s="22"/>
      <c r="S82" s="16"/>
      <c r="T82" s="16"/>
      <c r="U82" s="16"/>
      <c r="V82" s="16"/>
      <c r="W82" s="22"/>
      <c r="X82" s="16"/>
      <c r="Y82" s="16"/>
      <c r="Z82" s="374"/>
      <c r="AA82" s="16"/>
      <c r="AB82" s="22"/>
      <c r="AC82" s="16"/>
      <c r="AD82" s="16"/>
    </row>
    <row r="83" spans="2:30" ht="15">
      <c r="B83" s="24"/>
      <c r="C83" s="1"/>
      <c r="D83" s="231"/>
      <c r="E83" s="1"/>
      <c r="F83" s="1"/>
      <c r="G83" s="1"/>
      <c r="H83" s="1"/>
      <c r="I83" s="1"/>
      <c r="J83" s="1"/>
      <c r="K83" s="16"/>
      <c r="L83" s="16"/>
      <c r="M83" s="22"/>
      <c r="N83" s="16"/>
      <c r="O83" s="16"/>
      <c r="P83" s="16"/>
      <c r="Q83" s="16"/>
      <c r="R83" s="22"/>
      <c r="S83" s="16"/>
      <c r="T83" s="16"/>
      <c r="U83" s="16"/>
      <c r="V83" s="16"/>
      <c r="W83" s="22"/>
      <c r="X83" s="16"/>
      <c r="Y83" s="16"/>
      <c r="Z83" s="374"/>
      <c r="AA83" s="16"/>
      <c r="AB83" s="22"/>
      <c r="AC83" s="16"/>
      <c r="AD83" s="16"/>
    </row>
    <row r="84" spans="2:30" ht="15">
      <c r="B84" s="24"/>
      <c r="C84" s="1"/>
      <c r="D84" s="231"/>
      <c r="E84" s="1"/>
      <c r="F84" s="1"/>
      <c r="G84" s="1"/>
      <c r="H84" s="1"/>
      <c r="I84" s="1"/>
      <c r="J84" s="1"/>
      <c r="K84" s="16"/>
      <c r="L84" s="16"/>
      <c r="M84" s="22"/>
      <c r="N84" s="16"/>
      <c r="O84" s="16"/>
      <c r="P84" s="16"/>
      <c r="Q84" s="16"/>
      <c r="R84" s="22"/>
      <c r="S84" s="16"/>
      <c r="T84" s="16"/>
      <c r="U84" s="16"/>
      <c r="V84" s="16"/>
      <c r="W84" s="22"/>
      <c r="X84" s="16"/>
      <c r="Y84" s="16"/>
      <c r="Z84" s="374"/>
      <c r="AA84" s="16"/>
      <c r="AB84" s="22"/>
      <c r="AC84" s="16"/>
      <c r="AD84" s="16"/>
    </row>
    <row r="85" spans="2:30">
      <c r="B85" s="25"/>
    </row>
  </sheetData>
  <mergeCells count="7">
    <mergeCell ref="AX4:BE4"/>
    <mergeCell ref="K4:O4"/>
    <mergeCell ref="P4:T4"/>
    <mergeCell ref="Z4:AD4"/>
    <mergeCell ref="AF4:AM4"/>
    <mergeCell ref="U4:Y4"/>
    <mergeCell ref="AO4:AV4"/>
  </mergeCells>
  <dataValidations disablePrompts="1" count="1">
    <dataValidation type="list" allowBlank="1" showInputMessage="1" showErrorMessage="1" sqref="E12" xr:uid="{320A9CC0-C8F2-4046-8A14-46F3092E37EC}">
      <formula1>Manpower</formula1>
    </dataValidation>
  </dataValidations>
  <pageMargins left="0.7" right="0.7" top="0.75" bottom="0.75" header="0.3" footer="0.3"/>
  <pageSetup paperSize="119" scale="4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8">
    <tabColor rgb="FF00B050"/>
    <pageSetUpPr fitToPage="1"/>
  </sheetPr>
  <dimension ref="B1:BS110"/>
  <sheetViews>
    <sheetView zoomScale="85" zoomScaleNormal="85" workbookViewId="0">
      <pane xSplit="3" ySplit="5" topLeftCell="D6" activePane="bottomRight" state="frozen"/>
      <selection activeCell="T4" sqref="T4:X4"/>
      <selection pane="topRight" activeCell="T4" sqref="T4:X4"/>
      <selection pane="bottomLeft" activeCell="T4" sqref="T4:X4"/>
      <selection pane="bottomRight" activeCell="AB27" sqref="AB27"/>
    </sheetView>
  </sheetViews>
  <sheetFormatPr defaultRowHeight="15.75"/>
  <cols>
    <col min="1" max="1" width="0" hidden="1" customWidth="1"/>
    <col min="2" max="2" width="9.42578125" style="31" hidden="1" customWidth="1"/>
    <col min="3" max="3" width="35.85546875" style="26" customWidth="1"/>
    <col min="4" max="4" width="5" style="27" bestFit="1" customWidth="1"/>
    <col min="5" max="6" width="20.7109375" style="37" customWidth="1"/>
    <col min="7" max="8" width="10.42578125" style="26" customWidth="1"/>
    <col min="9" max="9" width="9.85546875" style="26" customWidth="1"/>
    <col min="10" max="10" width="8.28515625" style="26" customWidth="1"/>
    <col min="11" max="11" width="10.42578125" style="27" bestFit="1" customWidth="1"/>
    <col min="12" max="12" width="5" style="28" customWidth="1"/>
    <col min="13" max="13" width="11" style="29" bestFit="1" customWidth="1"/>
    <col min="14" max="14" width="6.28515625" style="28" customWidth="1"/>
    <col min="15" max="15" width="13.42578125" style="28" bestFit="1" customWidth="1"/>
    <col min="16" max="16" width="11.42578125" style="377" customWidth="1"/>
    <col min="17" max="17" width="7" style="28" customWidth="1"/>
    <col min="18" max="18" width="11.42578125" style="29" customWidth="1"/>
    <col min="19" max="19" width="7" style="28" customWidth="1"/>
    <col min="20" max="20" width="11" style="28" customWidth="1"/>
    <col min="21" max="21" width="11.42578125" style="377" customWidth="1"/>
    <col min="22" max="22" width="7" style="28" customWidth="1"/>
    <col min="23" max="23" width="11.42578125" style="29" customWidth="1"/>
    <col min="24" max="24" width="7" style="28" customWidth="1"/>
    <col min="25" max="25" width="11" style="28" customWidth="1"/>
    <col min="26" max="26" width="11.42578125" style="377" customWidth="1"/>
    <col min="27" max="27" width="10" style="28" bestFit="1" customWidth="1"/>
    <col min="28" max="28" width="11.42578125" style="29" customWidth="1"/>
    <col min="29" max="29" width="7" style="28" customWidth="1"/>
    <col min="30" max="30" width="11.7109375" style="28" customWidth="1"/>
    <col min="31" max="31" width="12.140625" bestFit="1" customWidth="1"/>
    <col min="32" max="32" width="20.85546875" customWidth="1"/>
    <col min="33" max="33" width="10.7109375" style="42" customWidth="1"/>
    <col min="34" max="34" width="4.28515625" customWidth="1"/>
    <col min="35" max="35" width="25.28515625" customWidth="1"/>
    <col min="36" max="36" width="10.7109375" style="42" customWidth="1"/>
    <col min="37" max="37" width="2.85546875" customWidth="1"/>
    <col min="38" max="38" width="30.28515625" bestFit="1" customWidth="1"/>
    <col min="39" max="39" width="9.140625" style="42"/>
    <col min="41" max="41" width="20.85546875" customWidth="1"/>
    <col min="42" max="42" width="10.7109375" style="42" customWidth="1"/>
    <col min="43" max="43" width="4.28515625" customWidth="1"/>
    <col min="44" max="44" width="25.28515625" customWidth="1"/>
    <col min="45" max="45" width="10.7109375" style="42" customWidth="1"/>
    <col min="46" max="46" width="2.85546875" customWidth="1"/>
    <col min="47" max="47" width="30.28515625" bestFit="1" customWidth="1"/>
    <col min="48" max="48" width="11.28515625" style="42" customWidth="1"/>
    <col min="50" max="50" width="20.85546875" customWidth="1"/>
    <col min="51" max="51" width="10.7109375" style="42" customWidth="1"/>
    <col min="52" max="52" width="4.28515625" customWidth="1"/>
    <col min="53" max="53" width="25.28515625" customWidth="1"/>
    <col min="54" max="54" width="10.7109375" style="42" customWidth="1"/>
    <col min="55" max="55" width="2.85546875" customWidth="1"/>
    <col min="56" max="56" width="30.28515625" bestFit="1" customWidth="1"/>
    <col min="57" max="57" width="9.140625" style="42"/>
  </cols>
  <sheetData>
    <row r="1" spans="2:71">
      <c r="BO1" s="10">
        <f>Lists!$B$3</f>
        <v>5</v>
      </c>
      <c r="BP1" t="s">
        <v>750</v>
      </c>
    </row>
    <row r="2" spans="2:71">
      <c r="C2" s="94" t="s">
        <v>69</v>
      </c>
      <c r="D2" s="12"/>
      <c r="E2" s="3"/>
      <c r="F2" s="3"/>
      <c r="G2" s="12"/>
      <c r="H2" s="3"/>
      <c r="I2" s="3"/>
      <c r="J2" s="3"/>
      <c r="K2" s="3"/>
      <c r="L2" s="3"/>
      <c r="M2" s="3"/>
      <c r="N2" s="3"/>
      <c r="O2" s="3"/>
      <c r="P2" s="364"/>
      <c r="Q2" s="3"/>
      <c r="R2" s="3"/>
      <c r="S2" s="3"/>
      <c r="T2" s="3"/>
      <c r="U2" s="364"/>
      <c r="V2" s="3"/>
      <c r="W2" s="3"/>
      <c r="X2" s="3"/>
      <c r="Y2" s="3"/>
      <c r="Z2" s="364"/>
      <c r="AA2" s="3"/>
      <c r="AD2" s="29"/>
      <c r="BO2" s="29">
        <f>Lists!B10</f>
        <v>6</v>
      </c>
      <c r="BP2" t="s">
        <v>748</v>
      </c>
    </row>
    <row r="3" spans="2:71" ht="16.5" thickBot="1">
      <c r="C3" s="95" t="s">
        <v>458</v>
      </c>
      <c r="D3" s="92"/>
      <c r="E3" s="4"/>
      <c r="F3" s="4"/>
      <c r="G3" s="92"/>
      <c r="H3" s="4"/>
      <c r="I3" s="41">
        <f>Lists!$B$3</f>
        <v>5</v>
      </c>
      <c r="J3" s="4"/>
      <c r="K3" s="4"/>
      <c r="L3" s="4"/>
      <c r="M3" s="4"/>
      <c r="N3" s="4"/>
      <c r="O3" s="4"/>
      <c r="P3" s="365"/>
      <c r="Q3" s="4"/>
      <c r="R3" s="4"/>
      <c r="S3" s="4"/>
      <c r="T3" s="4"/>
      <c r="U3" s="365"/>
      <c r="V3" s="4"/>
      <c r="W3" s="4"/>
      <c r="X3" s="4"/>
      <c r="Y3" s="4"/>
      <c r="Z3" s="365"/>
      <c r="AA3" s="4"/>
      <c r="AB3" s="4"/>
      <c r="AC3" s="4"/>
      <c r="AD3" s="4"/>
      <c r="BO3" s="29">
        <f>Lists!B17</f>
        <v>1</v>
      </c>
      <c r="BP3" t="s">
        <v>749</v>
      </c>
    </row>
    <row r="4" spans="2:71" thickBot="1">
      <c r="B4" s="5"/>
      <c r="C4" s="6"/>
      <c r="D4" s="2"/>
      <c r="E4" s="6"/>
      <c r="F4" s="6"/>
      <c r="G4" s="6"/>
      <c r="H4" s="6"/>
      <c r="I4" s="6"/>
      <c r="J4" s="6"/>
      <c r="K4" s="764" t="s">
        <v>237</v>
      </c>
      <c r="L4" s="765"/>
      <c r="M4" s="765"/>
      <c r="N4" s="765"/>
      <c r="O4" s="766"/>
      <c r="P4" s="764" t="s">
        <v>238</v>
      </c>
      <c r="Q4" s="765"/>
      <c r="R4" s="765"/>
      <c r="S4" s="765"/>
      <c r="T4" s="766"/>
      <c r="U4" s="764" t="s">
        <v>565</v>
      </c>
      <c r="V4" s="765"/>
      <c r="W4" s="765"/>
      <c r="X4" s="765"/>
      <c r="Y4" s="766"/>
      <c r="Z4" s="764" t="str">
        <f>'T1-Summary'!$F$5</f>
        <v>EOM</v>
      </c>
      <c r="AA4" s="765" t="str">
        <f>'T1-Summary'!$F$5</f>
        <v>EOM</v>
      </c>
      <c r="AB4" s="765" t="str">
        <f>'T1-Summary'!$F$5</f>
        <v>EOM</v>
      </c>
      <c r="AC4" s="765" t="str">
        <f>'T1-Summary'!$F$5</f>
        <v>EOM</v>
      </c>
      <c r="AD4" s="766" t="str">
        <f>'T1-Summary'!$F$5</f>
        <v>EOM</v>
      </c>
      <c r="AF4" s="764" t="s">
        <v>238</v>
      </c>
      <c r="AG4" s="765"/>
      <c r="AH4" s="765"/>
      <c r="AI4" s="765"/>
      <c r="AJ4" s="765"/>
      <c r="AK4" s="765"/>
      <c r="AL4" s="765"/>
      <c r="AM4" s="765"/>
      <c r="AO4" s="764" t="s">
        <v>565</v>
      </c>
      <c r="AP4" s="765"/>
      <c r="AQ4" s="765"/>
      <c r="AR4" s="765"/>
      <c r="AS4" s="765"/>
      <c r="AT4" s="765"/>
      <c r="AU4" s="765"/>
      <c r="AV4" s="765"/>
      <c r="AX4" s="764" t="s">
        <v>444</v>
      </c>
      <c r="AY4" s="765"/>
      <c r="AZ4" s="765"/>
      <c r="BA4" s="765"/>
      <c r="BB4" s="765"/>
      <c r="BC4" s="765"/>
      <c r="BD4" s="765"/>
      <c r="BE4" s="765"/>
    </row>
    <row r="5" spans="2:71" ht="26.25" thickBot="1">
      <c r="B5" s="136" t="s">
        <v>50</v>
      </c>
      <c r="C5" s="138" t="s">
        <v>51</v>
      </c>
      <c r="D5" s="398" t="s">
        <v>668</v>
      </c>
      <c r="E5" s="139" t="s">
        <v>243</v>
      </c>
      <c r="F5" s="355" t="s">
        <v>514</v>
      </c>
      <c r="G5" s="137" t="s">
        <v>242</v>
      </c>
      <c r="H5" s="137" t="s">
        <v>53</v>
      </c>
      <c r="I5" s="137" t="s">
        <v>89</v>
      </c>
      <c r="J5" s="141" t="s">
        <v>53</v>
      </c>
      <c r="K5" s="139" t="s">
        <v>54</v>
      </c>
      <c r="L5" s="137" t="s">
        <v>53</v>
      </c>
      <c r="M5" s="140" t="s">
        <v>244</v>
      </c>
      <c r="N5" s="137" t="s">
        <v>53</v>
      </c>
      <c r="O5" s="141" t="s">
        <v>113</v>
      </c>
      <c r="P5" s="366" t="s">
        <v>54</v>
      </c>
      <c r="Q5" s="137" t="s">
        <v>53</v>
      </c>
      <c r="R5" s="140" t="s">
        <v>244</v>
      </c>
      <c r="S5" s="137" t="s">
        <v>53</v>
      </c>
      <c r="T5" s="141" t="s">
        <v>113</v>
      </c>
      <c r="U5" s="366" t="s">
        <v>54</v>
      </c>
      <c r="V5" s="137" t="s">
        <v>53</v>
      </c>
      <c r="W5" s="140" t="s">
        <v>244</v>
      </c>
      <c r="X5" s="137" t="s">
        <v>53</v>
      </c>
      <c r="Y5" s="141" t="s">
        <v>113</v>
      </c>
      <c r="Z5" s="366" t="s">
        <v>54</v>
      </c>
      <c r="AA5" s="137" t="s">
        <v>53</v>
      </c>
      <c r="AB5" s="140" t="s">
        <v>244</v>
      </c>
      <c r="AC5" s="137" t="s">
        <v>53</v>
      </c>
      <c r="AD5" s="141" t="s">
        <v>113</v>
      </c>
      <c r="AF5" s="140" t="s">
        <v>665</v>
      </c>
      <c r="AG5" s="438" t="s">
        <v>666</v>
      </c>
      <c r="AI5" s="140" t="s">
        <v>17</v>
      </c>
      <c r="AJ5" s="438" t="s">
        <v>664</v>
      </c>
      <c r="AL5" s="140" t="s">
        <v>335</v>
      </c>
      <c r="AM5" s="438" t="s">
        <v>669</v>
      </c>
      <c r="AO5" s="140" t="s">
        <v>665</v>
      </c>
      <c r="AP5" s="438" t="s">
        <v>666</v>
      </c>
      <c r="AR5" s="140" t="s">
        <v>17</v>
      </c>
      <c r="AS5" s="438" t="s">
        <v>664</v>
      </c>
      <c r="AU5" s="140" t="s">
        <v>335</v>
      </c>
      <c r="AV5" s="438" t="s">
        <v>669</v>
      </c>
      <c r="AX5" s="140" t="s">
        <v>665</v>
      </c>
      <c r="AY5" s="438" t="s">
        <v>666</v>
      </c>
      <c r="BA5" s="140" t="s">
        <v>17</v>
      </c>
      <c r="BB5" s="438" t="s">
        <v>664</v>
      </c>
      <c r="BD5" s="140" t="s">
        <v>335</v>
      </c>
      <c r="BE5" s="438" t="s">
        <v>669</v>
      </c>
    </row>
    <row r="6" spans="2:71" ht="15">
      <c r="B6" s="142"/>
      <c r="C6" s="162" t="s">
        <v>1158</v>
      </c>
      <c r="D6" s="432"/>
      <c r="E6" s="163"/>
      <c r="F6" s="356"/>
      <c r="G6" s="144"/>
      <c r="H6" s="144"/>
      <c r="I6" s="144"/>
      <c r="J6" s="164"/>
      <c r="K6" s="145"/>
      <c r="L6" s="146"/>
      <c r="M6" s="147"/>
      <c r="N6" s="146"/>
      <c r="O6" s="148"/>
      <c r="P6" s="367"/>
      <c r="Q6" s="146"/>
      <c r="R6" s="147"/>
      <c r="S6" s="146"/>
      <c r="T6" s="148"/>
      <c r="U6" s="367"/>
      <c r="V6" s="146"/>
      <c r="W6" s="147"/>
      <c r="X6" s="146"/>
      <c r="Y6" s="148"/>
      <c r="Z6" s="367"/>
      <c r="AA6" s="146"/>
      <c r="AB6" s="147"/>
      <c r="AC6" s="146"/>
      <c r="AD6" s="148"/>
    </row>
    <row r="7" spans="2:71" ht="15">
      <c r="B7" s="126"/>
      <c r="C7" s="162" t="s">
        <v>17</v>
      </c>
      <c r="D7" s="432"/>
      <c r="E7" s="163"/>
      <c r="F7" s="356"/>
      <c r="G7" s="144"/>
      <c r="H7" s="144"/>
      <c r="I7" s="144"/>
      <c r="J7" s="164"/>
      <c r="K7" s="145"/>
      <c r="L7" s="146"/>
      <c r="M7" s="147"/>
      <c r="N7" s="146"/>
      <c r="O7" s="148"/>
      <c r="P7" s="367"/>
      <c r="Q7" s="146"/>
      <c r="R7" s="147"/>
      <c r="S7" s="146"/>
      <c r="T7" s="148"/>
      <c r="U7" s="367"/>
      <c r="V7" s="146"/>
      <c r="W7" s="147"/>
      <c r="X7" s="146"/>
      <c r="Y7" s="148"/>
      <c r="Z7" s="367"/>
      <c r="AA7" s="146"/>
      <c r="AB7" s="147"/>
      <c r="AC7" s="146"/>
      <c r="AD7" s="148"/>
      <c r="AF7" t="str">
        <f>IF($D7=1,$E7,"")</f>
        <v/>
      </c>
      <c r="AG7" s="42" t="str">
        <f>IF(AF7="","",R7)</f>
        <v/>
      </c>
      <c r="AI7" t="str">
        <f>IF($D7=2,$E7,"")</f>
        <v/>
      </c>
      <c r="AJ7" s="42" t="str">
        <f t="shared" ref="AJ7:AJ14" si="0">IF(AI7="","",R7)</f>
        <v/>
      </c>
      <c r="AL7" t="str">
        <f>IF($D7=3,$F7,"")</f>
        <v/>
      </c>
      <c r="AM7" s="42" t="str">
        <f>IF(AL7="","",R7)</f>
        <v/>
      </c>
      <c r="AO7" t="str">
        <f>IF($D7=1,$E7,"")</f>
        <v/>
      </c>
      <c r="AP7" s="42" t="str">
        <f>IF(AO7="","",AA7)</f>
        <v/>
      </c>
      <c r="AR7" t="str">
        <f>IF($D7=2,$E7,"")</f>
        <v/>
      </c>
      <c r="AS7" s="42" t="str">
        <f t="shared" ref="AS7:AS42" si="1">IF(AR7="","",AA7)</f>
        <v/>
      </c>
      <c r="AU7" t="str">
        <f>IF($D7=3,$F7,"")</f>
        <v/>
      </c>
      <c r="AV7" s="42" t="str">
        <f>IF(AU7="","",AA7)</f>
        <v/>
      </c>
      <c r="AX7" t="str">
        <f>IF($D7=1,$E7,"")</f>
        <v/>
      </c>
      <c r="AY7" s="42" t="str">
        <f>IF(AX7="","",AB7)</f>
        <v/>
      </c>
      <c r="BA7" t="str">
        <f>IF($D7=2,$E7,"")</f>
        <v/>
      </c>
      <c r="BB7" s="42" t="str">
        <f>IF(BA7="","",AB7)</f>
        <v/>
      </c>
      <c r="BD7" t="str">
        <f>IF($D7=3,$F7,"")</f>
        <v/>
      </c>
      <c r="BE7" s="42" t="str">
        <f>IF(BD7="","",AB7)</f>
        <v/>
      </c>
      <c r="BI7" s="42"/>
      <c r="BJ7" s="42"/>
      <c r="BK7" s="42"/>
      <c r="BL7" s="42"/>
      <c r="BM7" s="42"/>
      <c r="BN7" s="42"/>
      <c r="BO7" s="42"/>
      <c r="BP7" s="42"/>
      <c r="BQ7" s="42"/>
      <c r="BR7" s="42"/>
      <c r="BS7" s="42"/>
    </row>
    <row r="8" spans="2:71">
      <c r="B8" s="126"/>
      <c r="C8" s="113" t="s">
        <v>141</v>
      </c>
      <c r="D8" s="433">
        <v>2</v>
      </c>
      <c r="E8" s="116" t="str">
        <f>'T2 - Unit Rates'!$C$16</f>
        <v>CAT D9N</v>
      </c>
      <c r="F8" s="45" t="str">
        <f>EquipProd!$C$62</f>
        <v>D9 Rock recontouring</v>
      </c>
      <c r="G8" s="420">
        <f>VLOOKUP(F8,Productivity,2,FALSE)</f>
        <v>479.83764705882351</v>
      </c>
      <c r="H8" s="45" t="s">
        <v>422</v>
      </c>
      <c r="I8" s="62">
        <f>VLOOKUP(E8,EquipRates,$BO$1,FALSE)</f>
        <v>498.15</v>
      </c>
      <c r="J8" s="130" t="s">
        <v>263</v>
      </c>
      <c r="K8" s="134">
        <f>Quantities!D52*0.1</f>
        <v>0</v>
      </c>
      <c r="L8" s="55" t="s">
        <v>268</v>
      </c>
      <c r="M8" s="100"/>
      <c r="N8" s="55" t="s">
        <v>263</v>
      </c>
      <c r="O8" s="127">
        <f>$I8*M8</f>
        <v>0</v>
      </c>
      <c r="P8" s="368">
        <f>Quantities!E52*0.1</f>
        <v>0</v>
      </c>
      <c r="Q8" s="55" t="s">
        <v>268</v>
      </c>
      <c r="R8" s="100">
        <f>P8/$G8</f>
        <v>0</v>
      </c>
      <c r="S8" s="55" t="s">
        <v>263</v>
      </c>
      <c r="T8" s="127">
        <f>$I8*R8</f>
        <v>0</v>
      </c>
      <c r="U8" s="368">
        <f>(Quantities!F52-Quantities!F48)*0.1</f>
        <v>36230</v>
      </c>
      <c r="V8" s="55" t="s">
        <v>268</v>
      </c>
      <c r="W8" s="100">
        <f>U8/$G8</f>
        <v>75.504705022777316</v>
      </c>
      <c r="X8" s="55" t="s">
        <v>263</v>
      </c>
      <c r="Y8" s="127">
        <f>$I8*W8</f>
        <v>37612.668807096517</v>
      </c>
      <c r="Z8" s="368">
        <f>(IF($BO$2=5,Quantities!G52,Quantities!H52)-IF($BO$2=5,Quantities!G48,Quantities!H48))*0.1</f>
        <v>36960</v>
      </c>
      <c r="AA8" s="55" t="s">
        <v>268</v>
      </c>
      <c r="AB8" s="100">
        <f>Z8/$G8</f>
        <v>77.026052929667387</v>
      </c>
      <c r="AC8" s="55" t="s">
        <v>263</v>
      </c>
      <c r="AD8" s="127">
        <f>$I8*AB8</f>
        <v>38370.528266913811</v>
      </c>
      <c r="AF8" t="str">
        <f t="shared" ref="AF8:AF69" si="2">IF($D8=1,$E8,"")</f>
        <v/>
      </c>
      <c r="AG8" s="42" t="str">
        <f t="shared" ref="AG8:AG69" si="3">IF(AF8="","",R8)</f>
        <v/>
      </c>
      <c r="AI8" t="str">
        <f t="shared" ref="AI8:AI69" si="4">IF($D8=2,$E8,"")</f>
        <v>CAT D9N</v>
      </c>
      <c r="AJ8" s="42">
        <f t="shared" si="0"/>
        <v>0</v>
      </c>
      <c r="AL8" t="str">
        <f t="shared" ref="AL8:AL69" si="5">IF($D8=3,$F8,"")</f>
        <v/>
      </c>
      <c r="AM8" s="42" t="str">
        <f t="shared" ref="AM8:AM69" si="6">IF(AL8="","",R8)</f>
        <v/>
      </c>
      <c r="AO8" t="str">
        <f t="shared" ref="AO8:AO69" si="7">IF($D8=1,$E8,"")</f>
        <v/>
      </c>
      <c r="AP8" s="42" t="str">
        <f t="shared" ref="AP8:AP12" si="8">IF(AO8="","",AA8)</f>
        <v/>
      </c>
      <c r="AR8" t="str">
        <f t="shared" ref="AR8:AR69" si="9">IF($D8=2,$E8,"")</f>
        <v>CAT D9N</v>
      </c>
      <c r="AS8" s="42" t="str">
        <f t="shared" si="1"/>
        <v>m3</v>
      </c>
      <c r="AU8" t="str">
        <f t="shared" ref="AU8:AU69" si="10">IF($D8=3,$F8,"")</f>
        <v/>
      </c>
      <c r="AV8" s="42" t="str">
        <f t="shared" ref="AV8:AV10" si="11">IF(AU8="","",AA8)</f>
        <v/>
      </c>
      <c r="AX8" t="str">
        <f t="shared" ref="AX8:AX69" si="12">IF($D8=1,$E8,"")</f>
        <v/>
      </c>
      <c r="AY8" s="42" t="str">
        <f t="shared" ref="AY8:AY69" si="13">IF(AX8="","",AB8)</f>
        <v/>
      </c>
      <c r="BA8" t="str">
        <f t="shared" ref="BA8:BA69" si="14">IF($D8=2,$E8,"")</f>
        <v>CAT D9N</v>
      </c>
      <c r="BB8" s="42">
        <f t="shared" ref="BB8:BB69" si="15">IF(BA8="","",AB8)</f>
        <v>77.026052929667387</v>
      </c>
      <c r="BD8" t="str">
        <f t="shared" ref="BD8:BD69" si="16">IF($D8=3,$F8,"")</f>
        <v/>
      </c>
      <c r="BE8" s="42" t="str">
        <f t="shared" ref="BE8:BE69" si="17">IF(BD8="","",AB8)</f>
        <v/>
      </c>
    </row>
    <row r="9" spans="2:71">
      <c r="B9" s="126"/>
      <c r="C9" s="113" t="s">
        <v>1157</v>
      </c>
      <c r="D9" s="433">
        <v>2</v>
      </c>
      <c r="E9" s="116" t="str">
        <f>'T2 - Unit Rates'!$C$16</f>
        <v>CAT D9N</v>
      </c>
      <c r="F9" s="350" t="str">
        <f>EquipProd!C64</f>
        <v>D9 Loose recontouring</v>
      </c>
      <c r="G9" s="420">
        <f>VLOOKUP(F9,Productivity,2,FALSE)</f>
        <v>764.74124999999992</v>
      </c>
      <c r="H9" s="45" t="s">
        <v>422</v>
      </c>
      <c r="I9" s="62">
        <f>VLOOKUP(E9,EquipRates,$I$3,FALSE)</f>
        <v>498.15</v>
      </c>
      <c r="J9" s="130" t="s">
        <v>263</v>
      </c>
      <c r="K9" s="134">
        <f>Quantities!D48*0.3</f>
        <v>0</v>
      </c>
      <c r="L9" s="55" t="s">
        <v>268</v>
      </c>
      <c r="M9" s="100">
        <f>K9/$G9</f>
        <v>0</v>
      </c>
      <c r="N9" s="55" t="s">
        <v>263</v>
      </c>
      <c r="O9" s="127">
        <f>$I9*M9</f>
        <v>0</v>
      </c>
      <c r="P9" s="221">
        <f>Quantities!E48*0.3</f>
        <v>0</v>
      </c>
      <c r="Q9" s="55" t="s">
        <v>268</v>
      </c>
      <c r="R9" s="100"/>
      <c r="S9" s="55" t="s">
        <v>263</v>
      </c>
      <c r="T9" s="127">
        <f>$I9*R9</f>
        <v>0</v>
      </c>
      <c r="U9" s="368">
        <f>Quantities!F48*0.3</f>
        <v>24690</v>
      </c>
      <c r="V9" s="55" t="s">
        <v>268</v>
      </c>
      <c r="W9" s="100">
        <f>U9/$G9</f>
        <v>32.285429875791323</v>
      </c>
      <c r="X9" s="55" t="s">
        <v>263</v>
      </c>
      <c r="Y9" s="127">
        <f>$I9*W9</f>
        <v>16082.986892625448</v>
      </c>
      <c r="Z9" s="368">
        <f>IF($BO$2=5,Quantities!G48,Quantities!H48)*0.3</f>
        <v>24690</v>
      </c>
      <c r="AA9" s="55" t="s">
        <v>268</v>
      </c>
      <c r="AB9" s="100">
        <f>Z9/$G9</f>
        <v>32.285429875791323</v>
      </c>
      <c r="AC9" s="55" t="s">
        <v>263</v>
      </c>
      <c r="AD9" s="127">
        <f>$I9*AB9</f>
        <v>16082.986892625448</v>
      </c>
      <c r="AF9" t="str">
        <f t="shared" si="2"/>
        <v/>
      </c>
      <c r="AG9" s="42" t="str">
        <f t="shared" si="3"/>
        <v/>
      </c>
      <c r="AI9" t="str">
        <f t="shared" si="4"/>
        <v>CAT D9N</v>
      </c>
      <c r="AJ9" s="42">
        <f t="shared" si="0"/>
        <v>0</v>
      </c>
      <c r="AL9" t="str">
        <f t="shared" si="5"/>
        <v/>
      </c>
      <c r="AM9" s="42" t="str">
        <f t="shared" si="6"/>
        <v/>
      </c>
      <c r="AO9" t="str">
        <f t="shared" si="7"/>
        <v/>
      </c>
      <c r="AP9" s="42" t="str">
        <f t="shared" si="8"/>
        <v/>
      </c>
      <c r="AR9" t="str">
        <f t="shared" si="9"/>
        <v>CAT D9N</v>
      </c>
      <c r="AS9" s="42" t="str">
        <f t="shared" si="1"/>
        <v>m3</v>
      </c>
      <c r="AU9" t="str">
        <f t="shared" si="10"/>
        <v/>
      </c>
      <c r="AV9" s="42" t="str">
        <f t="shared" si="11"/>
        <v/>
      </c>
      <c r="AX9" t="str">
        <f t="shared" si="12"/>
        <v/>
      </c>
      <c r="AY9" s="42" t="str">
        <f t="shared" si="13"/>
        <v/>
      </c>
      <c r="BA9" t="str">
        <f t="shared" si="14"/>
        <v>CAT D9N</v>
      </c>
      <c r="BB9" s="42">
        <f t="shared" si="15"/>
        <v>32.285429875791323</v>
      </c>
      <c r="BD9" t="str">
        <f t="shared" si="16"/>
        <v/>
      </c>
      <c r="BE9" s="42" t="str">
        <f t="shared" si="17"/>
        <v/>
      </c>
    </row>
    <row r="10" spans="2:71" ht="15">
      <c r="B10" s="126"/>
      <c r="C10" s="162" t="s">
        <v>592</v>
      </c>
      <c r="D10" s="432"/>
      <c r="E10" s="163"/>
      <c r="F10" s="356"/>
      <c r="G10" s="144"/>
      <c r="H10" s="144"/>
      <c r="I10" s="144"/>
      <c r="J10" s="164"/>
      <c r="K10" s="145"/>
      <c r="L10" s="146"/>
      <c r="M10" s="147"/>
      <c r="N10" s="146"/>
      <c r="O10" s="148"/>
      <c r="P10" s="367"/>
      <c r="Q10" s="146"/>
      <c r="R10" s="147"/>
      <c r="S10" s="146"/>
      <c r="T10" s="148"/>
      <c r="U10" s="367"/>
      <c r="V10" s="146"/>
      <c r="W10" s="147"/>
      <c r="X10" s="146"/>
      <c r="Y10" s="148"/>
      <c r="Z10" s="367"/>
      <c r="AA10" s="146"/>
      <c r="AB10" s="147"/>
      <c r="AC10" s="146"/>
      <c r="AD10" s="148"/>
      <c r="AF10" t="str">
        <f t="shared" si="2"/>
        <v/>
      </c>
      <c r="AG10" s="42" t="str">
        <f t="shared" si="3"/>
        <v/>
      </c>
      <c r="AI10" t="str">
        <f t="shared" si="4"/>
        <v/>
      </c>
      <c r="AJ10" s="42" t="str">
        <f t="shared" si="0"/>
        <v/>
      </c>
      <c r="AL10" t="str">
        <f t="shared" si="5"/>
        <v/>
      </c>
      <c r="AM10" s="42" t="str">
        <f t="shared" si="6"/>
        <v/>
      </c>
      <c r="AO10" t="str">
        <f t="shared" si="7"/>
        <v/>
      </c>
      <c r="AP10" s="42" t="str">
        <f t="shared" si="8"/>
        <v/>
      </c>
      <c r="AR10" t="str">
        <f t="shared" si="9"/>
        <v/>
      </c>
      <c r="AS10" s="42" t="str">
        <f t="shared" si="1"/>
        <v/>
      </c>
      <c r="AU10" t="str">
        <f t="shared" si="10"/>
        <v/>
      </c>
      <c r="AV10" s="42" t="str">
        <f t="shared" si="11"/>
        <v/>
      </c>
      <c r="AX10" t="str">
        <f t="shared" si="12"/>
        <v/>
      </c>
      <c r="AY10" s="42" t="str">
        <f t="shared" si="13"/>
        <v/>
      </c>
      <c r="BA10" t="str">
        <f t="shared" si="14"/>
        <v/>
      </c>
      <c r="BB10" s="42" t="str">
        <f t="shared" si="15"/>
        <v/>
      </c>
      <c r="BD10" t="str">
        <f t="shared" si="16"/>
        <v/>
      </c>
      <c r="BE10" s="42" t="str">
        <f t="shared" si="17"/>
        <v/>
      </c>
    </row>
    <row r="11" spans="2:71">
      <c r="B11" s="126"/>
      <c r="C11" s="264" t="str">
        <f>Quantities!C53</f>
        <v>Class A SF - Cover Liner Protection</v>
      </c>
      <c r="D11" s="434">
        <v>3</v>
      </c>
      <c r="E11" s="116" t="s">
        <v>417</v>
      </c>
      <c r="F11" s="350" t="str">
        <f>LHD!B47</f>
        <v>Class A Liner Protection</v>
      </c>
      <c r="G11" s="45"/>
      <c r="H11" s="45"/>
      <c r="I11" s="125">
        <f>VLOOKUP(F11,RehabCover,4,FALSE)</f>
        <v>13.638995754308443</v>
      </c>
      <c r="J11" s="130" t="s">
        <v>419</v>
      </c>
      <c r="K11" s="134"/>
      <c r="L11" s="55"/>
      <c r="M11" s="100">
        <f>Quantities!D53</f>
        <v>0</v>
      </c>
      <c r="N11" s="55" t="s">
        <v>268</v>
      </c>
      <c r="O11" s="127">
        <f>$I11*M11</f>
        <v>0</v>
      </c>
      <c r="P11" s="368"/>
      <c r="Q11" s="55"/>
      <c r="R11" s="100"/>
      <c r="S11" s="55" t="s">
        <v>268</v>
      </c>
      <c r="T11" s="127">
        <f>$I11*R11</f>
        <v>0</v>
      </c>
      <c r="U11" s="368"/>
      <c r="V11" s="55"/>
      <c r="W11" s="100">
        <f>VLOOKUP(C11,Quantities!$C$45:$H$86,4,FALSE)</f>
        <v>113950</v>
      </c>
      <c r="X11" s="55" t="s">
        <v>268</v>
      </c>
      <c r="Y11" s="127">
        <f>$I11*W11</f>
        <v>1554163.5662034471</v>
      </c>
      <c r="Z11" s="368"/>
      <c r="AA11" s="100"/>
      <c r="AB11" s="100">
        <f>VLOOKUP(C11,Quantities!$C$45:$H$86,'T7 - WSF'!$BO$2,FALSE)</f>
        <v>184800</v>
      </c>
      <c r="AC11" s="55" t="s">
        <v>268</v>
      </c>
      <c r="AD11" s="127">
        <f>$I11*AB11</f>
        <v>2520486.4153962</v>
      </c>
      <c r="AF11" t="str">
        <f t="shared" si="2"/>
        <v/>
      </c>
      <c r="AG11" s="42" t="str">
        <f t="shared" si="3"/>
        <v/>
      </c>
      <c r="AI11" t="str">
        <f t="shared" si="4"/>
        <v/>
      </c>
      <c r="AJ11" s="42" t="str">
        <f t="shared" si="0"/>
        <v/>
      </c>
      <c r="AL11" t="str">
        <f t="shared" si="5"/>
        <v>Class A Liner Protection</v>
      </c>
      <c r="AM11" s="42">
        <f t="shared" si="6"/>
        <v>0</v>
      </c>
      <c r="AO11" t="str">
        <f t="shared" si="7"/>
        <v/>
      </c>
      <c r="AP11" s="42" t="str">
        <f t="shared" si="8"/>
        <v/>
      </c>
      <c r="AR11" t="str">
        <f t="shared" si="9"/>
        <v/>
      </c>
      <c r="AS11" s="42" t="str">
        <f t="shared" si="1"/>
        <v/>
      </c>
      <c r="AU11" t="str">
        <f t="shared" si="10"/>
        <v>Class A Liner Protection</v>
      </c>
      <c r="AV11" s="42">
        <f>IF(AU11="","",W11)</f>
        <v>113950</v>
      </c>
      <c r="AX11" t="str">
        <f t="shared" si="12"/>
        <v/>
      </c>
      <c r="AY11" s="42" t="str">
        <f t="shared" si="13"/>
        <v/>
      </c>
      <c r="BA11" t="str">
        <f t="shared" si="14"/>
        <v/>
      </c>
      <c r="BB11" s="42" t="str">
        <f t="shared" si="15"/>
        <v/>
      </c>
      <c r="BD11" t="str">
        <f t="shared" si="16"/>
        <v>Class A Liner Protection</v>
      </c>
      <c r="BE11" s="42">
        <f t="shared" si="17"/>
        <v>184800</v>
      </c>
    </row>
    <row r="12" spans="2:71">
      <c r="B12" s="126"/>
      <c r="C12" s="264" t="str">
        <f>Quantities!C54</f>
        <v>Class A SF - Cover Glacial Till</v>
      </c>
      <c r="D12" s="434">
        <v>3</v>
      </c>
      <c r="E12" s="116" t="s">
        <v>418</v>
      </c>
      <c r="F12" s="350" t="str">
        <f>LHD!B46</f>
        <v>Class A Glacial Till</v>
      </c>
      <c r="G12" s="45"/>
      <c r="H12" s="45"/>
      <c r="I12" s="125">
        <f>VLOOKUP(F12,RehabCover,4,FALSE)</f>
        <v>10.726322741003223</v>
      </c>
      <c r="J12" s="130" t="s">
        <v>419</v>
      </c>
      <c r="K12" s="134"/>
      <c r="L12" s="55"/>
      <c r="M12" s="100">
        <f>Quantities!D54</f>
        <v>0</v>
      </c>
      <c r="N12" s="55" t="s">
        <v>268</v>
      </c>
      <c r="O12" s="127">
        <f>$I12*M12</f>
        <v>0</v>
      </c>
      <c r="P12" s="368"/>
      <c r="Q12" s="55"/>
      <c r="R12" s="100"/>
      <c r="S12" s="55" t="s">
        <v>268</v>
      </c>
      <c r="T12" s="127">
        <f>$I12*R12</f>
        <v>0</v>
      </c>
      <c r="U12" s="368"/>
      <c r="V12" s="55"/>
      <c r="W12" s="100">
        <f>VLOOKUP(C12,Quantities!$C$45:$H$86,4,FALSE)</f>
        <v>113950</v>
      </c>
      <c r="X12" s="55" t="s">
        <v>268</v>
      </c>
      <c r="Y12" s="127">
        <f>$I12*W12</f>
        <v>1222264.4763373171</v>
      </c>
      <c r="Z12" s="368"/>
      <c r="AA12" s="100"/>
      <c r="AB12" s="100">
        <f>VLOOKUP(C12,Quantities!$C$45:$H$86,'T7 - WSF'!$BO$2,FALSE)</f>
        <v>184800</v>
      </c>
      <c r="AC12" s="55" t="s">
        <v>268</v>
      </c>
      <c r="AD12" s="127">
        <f>$I12*AB12</f>
        <v>1982224.4425373955</v>
      </c>
      <c r="AF12" t="str">
        <f t="shared" si="2"/>
        <v/>
      </c>
      <c r="AG12" s="42" t="str">
        <f t="shared" si="3"/>
        <v/>
      </c>
      <c r="AI12" t="str">
        <f t="shared" si="4"/>
        <v/>
      </c>
      <c r="AJ12" s="42" t="str">
        <f t="shared" si="0"/>
        <v/>
      </c>
      <c r="AL12" t="str">
        <f t="shared" si="5"/>
        <v>Class A Glacial Till</v>
      </c>
      <c r="AM12" s="42">
        <f t="shared" si="6"/>
        <v>0</v>
      </c>
      <c r="AO12" t="str">
        <f t="shared" si="7"/>
        <v/>
      </c>
      <c r="AP12" s="42" t="str">
        <f t="shared" si="8"/>
        <v/>
      </c>
      <c r="AR12" t="str">
        <f t="shared" si="9"/>
        <v/>
      </c>
      <c r="AS12" s="42" t="str">
        <f t="shared" si="1"/>
        <v/>
      </c>
      <c r="AU12" t="str">
        <f t="shared" si="10"/>
        <v>Class A Glacial Till</v>
      </c>
      <c r="AV12" s="42">
        <f t="shared" ref="AV12:AV23" si="18">IF(AU12="","",W12)</f>
        <v>113950</v>
      </c>
      <c r="AX12" t="str">
        <f t="shared" si="12"/>
        <v/>
      </c>
      <c r="AY12" s="42" t="str">
        <f t="shared" si="13"/>
        <v/>
      </c>
      <c r="BA12" t="str">
        <f t="shared" si="14"/>
        <v/>
      </c>
      <c r="BB12" s="42" t="str">
        <f t="shared" si="15"/>
        <v/>
      </c>
      <c r="BD12" t="str">
        <f t="shared" si="16"/>
        <v>Class A Glacial Till</v>
      </c>
      <c r="BE12" s="42">
        <f t="shared" si="17"/>
        <v>184800</v>
      </c>
    </row>
    <row r="13" spans="2:71">
      <c r="B13" s="126"/>
      <c r="C13" s="268" t="str">
        <f>Quantities!C55</f>
        <v>Class A SF - Frost Protection Layer</v>
      </c>
      <c r="D13" s="435">
        <v>3</v>
      </c>
      <c r="E13" s="116" t="s">
        <v>638</v>
      </c>
      <c r="F13" s="350" t="str">
        <f>IF($BO$3=1,LHD!B16,LHD!B15)</f>
        <v>Class A Frost Protection - Closure - YG</v>
      </c>
      <c r="G13" s="45"/>
      <c r="H13" s="45"/>
      <c r="I13" s="125">
        <f>VLOOKUP(F13,RehabCover,4,FALSE)</f>
        <v>4.4836140112323903</v>
      </c>
      <c r="J13" s="130" t="s">
        <v>419</v>
      </c>
      <c r="K13" s="134"/>
      <c r="L13" s="55"/>
      <c r="M13" s="100">
        <f>Quantities!D54</f>
        <v>0</v>
      </c>
      <c r="N13" s="55" t="s">
        <v>268</v>
      </c>
      <c r="O13" s="127">
        <f>$I13*M13</f>
        <v>0</v>
      </c>
      <c r="P13" s="368"/>
      <c r="Q13" s="55"/>
      <c r="R13" s="100"/>
      <c r="S13" s="55" t="s">
        <v>268</v>
      </c>
      <c r="T13" s="127">
        <f>$I13*R13</f>
        <v>0</v>
      </c>
      <c r="U13" s="368"/>
      <c r="V13" s="55"/>
      <c r="W13" s="100">
        <f>VLOOKUP(C13,Quantities!$C$45:$H$86,4,FALSE)</f>
        <v>683700</v>
      </c>
      <c r="X13" s="55" t="s">
        <v>268</v>
      </c>
      <c r="Y13" s="127">
        <f>$I13*W13</f>
        <v>3065446.8994795852</v>
      </c>
      <c r="Z13" s="368"/>
      <c r="AA13" s="100"/>
      <c r="AB13" s="100">
        <f>VLOOKUP(C13,Quantities!$C$45:$H$86,'T7 - WSF'!$BO$2,FALSE)</f>
        <v>1108800</v>
      </c>
      <c r="AC13" s="55" t="s">
        <v>268</v>
      </c>
      <c r="AD13" s="127">
        <f>$I13*AB13</f>
        <v>4971431.2156544747</v>
      </c>
      <c r="AE13" s="518"/>
      <c r="AF13" t="str">
        <f t="shared" si="2"/>
        <v/>
      </c>
      <c r="AG13" s="42" t="str">
        <f>IF(AF13="","",R13)</f>
        <v/>
      </c>
      <c r="AI13" t="str">
        <f t="shared" si="4"/>
        <v/>
      </c>
      <c r="AJ13" s="42" t="str">
        <f t="shared" si="0"/>
        <v/>
      </c>
      <c r="AL13" t="str">
        <f t="shared" si="5"/>
        <v>Class A Frost Protection - Closure - YG</v>
      </c>
      <c r="AM13" s="42">
        <f>IF(AL13="","",R13)</f>
        <v>0</v>
      </c>
      <c r="AO13" t="str">
        <f t="shared" si="7"/>
        <v/>
      </c>
      <c r="AP13" s="42" t="str">
        <f>IF(AO13="","",AA13)</f>
        <v/>
      </c>
      <c r="AR13" t="str">
        <f t="shared" si="9"/>
        <v/>
      </c>
      <c r="AS13" s="42" t="str">
        <f t="shared" si="1"/>
        <v/>
      </c>
      <c r="AU13" t="str">
        <f t="shared" si="10"/>
        <v>Class A Frost Protection - Closure - YG</v>
      </c>
      <c r="AV13" s="42">
        <f t="shared" si="18"/>
        <v>683700</v>
      </c>
      <c r="AX13" t="str">
        <f t="shared" si="12"/>
        <v/>
      </c>
      <c r="AY13" s="42" t="str">
        <f>IF(AX13="","",AB13)</f>
        <v/>
      </c>
      <c r="BA13" t="str">
        <f t="shared" si="14"/>
        <v/>
      </c>
      <c r="BB13" s="42" t="str">
        <f>IF(BA13="","",AB13)</f>
        <v/>
      </c>
      <c r="BD13" t="str">
        <f t="shared" si="16"/>
        <v>Class A Frost Protection - Closure - YG</v>
      </c>
      <c r="BE13" s="42">
        <f>IF(BD13="","",AB13)</f>
        <v>1108800</v>
      </c>
    </row>
    <row r="14" spans="2:71">
      <c r="B14" s="126"/>
      <c r="C14" s="268" t="str">
        <f>Quantities!C56</f>
        <v>Class A SF - Growth Media - Overburden</v>
      </c>
      <c r="D14" s="435">
        <v>3</v>
      </c>
      <c r="E14" s="116" t="s">
        <v>670</v>
      </c>
      <c r="F14" s="350" t="str">
        <f>LHD!B51</f>
        <v>Class A Overburden</v>
      </c>
      <c r="G14" s="45"/>
      <c r="H14" s="45"/>
      <c r="I14" s="125">
        <f>VLOOKUP(F14,RehabCover,4,FALSE)</f>
        <v>3.9054332543084431</v>
      </c>
      <c r="J14" s="130" t="s">
        <v>419</v>
      </c>
      <c r="K14" s="134"/>
      <c r="L14" s="55"/>
      <c r="M14" s="100">
        <f>Quantities!D47</f>
        <v>0</v>
      </c>
      <c r="N14" s="55" t="s">
        <v>268</v>
      </c>
      <c r="O14" s="127">
        <f>$I14*M14</f>
        <v>0</v>
      </c>
      <c r="P14" s="368"/>
      <c r="Q14" s="55"/>
      <c r="R14" s="100">
        <f>Quantities!E47</f>
        <v>0</v>
      </c>
      <c r="S14" s="55" t="s">
        <v>268</v>
      </c>
      <c r="T14" s="127">
        <f>$I14*R14</f>
        <v>0</v>
      </c>
      <c r="U14" s="368"/>
      <c r="V14" s="55"/>
      <c r="W14" s="100">
        <f>VLOOKUP(C14,Quantities!$C$45:$H$86,4,FALSE)</f>
        <v>91200</v>
      </c>
      <c r="X14" s="55" t="s">
        <v>268</v>
      </c>
      <c r="Y14" s="127">
        <f>$I14*W14</f>
        <v>356175.51279293001</v>
      </c>
      <c r="Z14" s="368"/>
      <c r="AA14" s="55"/>
      <c r="AB14" s="100">
        <f>VLOOKUP(C14,Quantities!$C$45:$H$86,'T7 - WSF'!$BO$2,FALSE)</f>
        <v>67785</v>
      </c>
      <c r="AC14" s="55" t="s">
        <v>268</v>
      </c>
      <c r="AD14" s="127">
        <f>$I14*AB14</f>
        <v>264729.79314329784</v>
      </c>
      <c r="AF14" t="str">
        <f t="shared" si="2"/>
        <v/>
      </c>
      <c r="AG14" s="42" t="str">
        <f t="shared" si="3"/>
        <v/>
      </c>
      <c r="AI14" t="str">
        <f t="shared" si="4"/>
        <v/>
      </c>
      <c r="AJ14" s="42" t="str">
        <f t="shared" si="0"/>
        <v/>
      </c>
      <c r="AL14" t="str">
        <f t="shared" si="5"/>
        <v>Class A Overburden</v>
      </c>
      <c r="AM14" s="42">
        <f t="shared" si="6"/>
        <v>0</v>
      </c>
      <c r="AO14" t="str">
        <f t="shared" si="7"/>
        <v/>
      </c>
      <c r="AP14" s="42" t="str">
        <f t="shared" ref="AP14:AP29" si="19">IF(AO14="","",AA14)</f>
        <v/>
      </c>
      <c r="AR14" t="str">
        <f t="shared" si="9"/>
        <v/>
      </c>
      <c r="AS14" s="42" t="str">
        <f t="shared" si="1"/>
        <v/>
      </c>
      <c r="AU14" t="str">
        <f t="shared" si="10"/>
        <v>Class A Overburden</v>
      </c>
      <c r="AV14" s="42">
        <f t="shared" si="18"/>
        <v>91200</v>
      </c>
      <c r="AX14" t="str">
        <f t="shared" si="12"/>
        <v/>
      </c>
      <c r="AY14" s="42" t="str">
        <f t="shared" si="13"/>
        <v/>
      </c>
      <c r="BA14" t="str">
        <f t="shared" si="14"/>
        <v/>
      </c>
      <c r="BB14" s="42" t="str">
        <f t="shared" si="15"/>
        <v/>
      </c>
      <c r="BD14" t="str">
        <f t="shared" si="16"/>
        <v>Class A Overburden</v>
      </c>
      <c r="BE14" s="42">
        <f t="shared" si="17"/>
        <v>67785</v>
      </c>
    </row>
    <row r="15" spans="2:71">
      <c r="B15" s="126"/>
      <c r="C15" s="268" t="str">
        <f>Quantities!C57</f>
        <v>Class A SF - Growth Media - Topsoil</v>
      </c>
      <c r="D15" s="435">
        <v>3</v>
      </c>
      <c r="E15" s="116" t="s">
        <v>465</v>
      </c>
      <c r="F15" s="350" t="str">
        <f>LHD!B52</f>
        <v>Class A Topsoil</v>
      </c>
      <c r="G15" s="45"/>
      <c r="H15" s="45"/>
      <c r="I15" s="125">
        <f>VLOOKUP(F15,RehabCover,4,FALSE)</f>
        <v>3.808297837641776</v>
      </c>
      <c r="J15" s="130" t="s">
        <v>419</v>
      </c>
      <c r="K15" s="134"/>
      <c r="L15" s="55"/>
      <c r="M15" s="100"/>
      <c r="N15" s="55" t="s">
        <v>268</v>
      </c>
      <c r="O15" s="127">
        <f>$I15*M15</f>
        <v>0</v>
      </c>
      <c r="P15" s="368"/>
      <c r="Q15" s="55" t="s">
        <v>268</v>
      </c>
      <c r="R15" s="100">
        <f>Quantities!E57</f>
        <v>0</v>
      </c>
      <c r="S15" s="55" t="s">
        <v>268</v>
      </c>
      <c r="T15" s="127">
        <f>$I15*R15</f>
        <v>0</v>
      </c>
      <c r="U15" s="368"/>
      <c r="V15" s="55" t="s">
        <v>268</v>
      </c>
      <c r="W15" s="100">
        <f>VLOOKUP(C15,Quantities!$C$45:$H$86,4,FALSE)</f>
        <v>91200</v>
      </c>
      <c r="X15" s="55" t="s">
        <v>268</v>
      </c>
      <c r="Y15" s="127">
        <f>$I15*W15</f>
        <v>347316.76279292995</v>
      </c>
      <c r="Z15" s="368"/>
      <c r="AA15" s="100"/>
      <c r="AB15" s="100">
        <f>VLOOKUP(C15,Quantities!$C$45:$H$86,'T7 - WSF'!$BO$2,FALSE)</f>
        <v>67785</v>
      </c>
      <c r="AC15" s="55" t="s">
        <v>268</v>
      </c>
      <c r="AD15" s="127">
        <f>$I15*AB15</f>
        <v>258145.46892454778</v>
      </c>
      <c r="AF15" t="str">
        <f t="shared" si="2"/>
        <v/>
      </c>
      <c r="AG15" s="42" t="str">
        <f t="shared" si="3"/>
        <v/>
      </c>
      <c r="AI15" t="str">
        <f t="shared" si="4"/>
        <v/>
      </c>
      <c r="AJ15" s="42" t="str">
        <f t="shared" ref="AJ15:AJ69" si="20">IF(AI15="","",R15)</f>
        <v/>
      </c>
      <c r="AL15" t="str">
        <f t="shared" si="5"/>
        <v>Class A Topsoil</v>
      </c>
      <c r="AM15" s="42">
        <f t="shared" si="6"/>
        <v>0</v>
      </c>
      <c r="AO15" t="str">
        <f t="shared" si="7"/>
        <v/>
      </c>
      <c r="AP15" s="42" t="str">
        <f t="shared" si="19"/>
        <v/>
      </c>
      <c r="AR15" t="str">
        <f t="shared" si="9"/>
        <v/>
      </c>
      <c r="AS15" s="42" t="str">
        <f t="shared" si="1"/>
        <v/>
      </c>
      <c r="AU15" t="str">
        <f t="shared" si="10"/>
        <v>Class A Topsoil</v>
      </c>
      <c r="AV15" s="42">
        <f t="shared" si="18"/>
        <v>91200</v>
      </c>
      <c r="AX15" t="str">
        <f t="shared" si="12"/>
        <v/>
      </c>
      <c r="AY15" s="42" t="str">
        <f t="shared" si="13"/>
        <v/>
      </c>
      <c r="BA15" t="str">
        <f t="shared" si="14"/>
        <v/>
      </c>
      <c r="BB15" s="42" t="str">
        <f t="shared" si="15"/>
        <v/>
      </c>
      <c r="BD15" t="str">
        <f t="shared" si="16"/>
        <v>Class A Topsoil</v>
      </c>
      <c r="BE15" s="42">
        <f t="shared" si="17"/>
        <v>67785</v>
      </c>
    </row>
    <row r="16" spans="2:71" ht="15">
      <c r="B16" s="126"/>
      <c r="C16" s="162" t="s">
        <v>250</v>
      </c>
      <c r="D16" s="432"/>
      <c r="E16" s="163"/>
      <c r="F16" s="356"/>
      <c r="G16" s="144"/>
      <c r="H16" s="144"/>
      <c r="I16" s="144"/>
      <c r="J16" s="164"/>
      <c r="K16" s="145"/>
      <c r="L16" s="146"/>
      <c r="M16" s="147"/>
      <c r="N16" s="146"/>
      <c r="O16" s="148"/>
      <c r="P16" s="367"/>
      <c r="Q16" s="146"/>
      <c r="R16" s="147"/>
      <c r="S16" s="146"/>
      <c r="T16" s="148"/>
      <c r="U16" s="367"/>
      <c r="V16" s="146"/>
      <c r="W16" s="147"/>
      <c r="X16" s="146"/>
      <c r="Y16" s="148"/>
      <c r="Z16" s="367"/>
      <c r="AA16" s="146"/>
      <c r="AB16" s="147"/>
      <c r="AC16" s="146"/>
      <c r="AD16" s="148"/>
      <c r="AF16" t="str">
        <f t="shared" si="2"/>
        <v/>
      </c>
      <c r="AG16" s="42" t="str">
        <f t="shared" si="3"/>
        <v/>
      </c>
      <c r="AI16" t="str">
        <f t="shared" si="4"/>
        <v/>
      </c>
      <c r="AJ16" s="42" t="str">
        <f t="shared" si="20"/>
        <v/>
      </c>
      <c r="AL16" t="str">
        <f t="shared" si="5"/>
        <v/>
      </c>
      <c r="AM16" s="42" t="str">
        <f t="shared" si="6"/>
        <v/>
      </c>
      <c r="AO16" t="str">
        <f t="shared" si="7"/>
        <v/>
      </c>
      <c r="AP16" s="42" t="str">
        <f t="shared" si="19"/>
        <v/>
      </c>
      <c r="AR16" t="str">
        <f t="shared" si="9"/>
        <v/>
      </c>
      <c r="AS16" s="42" t="str">
        <f t="shared" si="1"/>
        <v/>
      </c>
      <c r="AU16" t="str">
        <f t="shared" si="10"/>
        <v/>
      </c>
      <c r="AV16" s="42" t="str">
        <f t="shared" si="18"/>
        <v/>
      </c>
      <c r="AX16" t="str">
        <f t="shared" si="12"/>
        <v/>
      </c>
      <c r="AY16" s="42" t="str">
        <f t="shared" si="13"/>
        <v/>
      </c>
      <c r="BA16" t="str">
        <f t="shared" si="14"/>
        <v/>
      </c>
      <c r="BB16" s="42" t="str">
        <f t="shared" si="15"/>
        <v/>
      </c>
      <c r="BD16" t="str">
        <f t="shared" si="16"/>
        <v/>
      </c>
      <c r="BE16" s="42" t="str">
        <f t="shared" si="17"/>
        <v/>
      </c>
    </row>
    <row r="17" spans="2:57">
      <c r="B17" s="126"/>
      <c r="C17" s="113" t="str">
        <f>Quantities!C58</f>
        <v>Class A SF - Cover HDPE Geomembrane</v>
      </c>
      <c r="D17" s="433"/>
      <c r="E17" s="116"/>
      <c r="F17" s="350" t="str">
        <f>'T2 - Unit Rates'!$C$82</f>
        <v>Geomembrane - HDPE</v>
      </c>
      <c r="G17" s="45"/>
      <c r="H17" s="45"/>
      <c r="I17" s="62">
        <f>VLOOKUP(F17,MatRate,3,FALSE)</f>
        <v>13</v>
      </c>
      <c r="J17" s="130" t="s">
        <v>254</v>
      </c>
      <c r="K17" s="134"/>
      <c r="L17" s="55"/>
      <c r="M17" s="100">
        <f>Quantities!D58</f>
        <v>0</v>
      </c>
      <c r="N17" s="55" t="s">
        <v>112</v>
      </c>
      <c r="O17" s="127">
        <f>$I17*M17</f>
        <v>0</v>
      </c>
      <c r="P17" s="368"/>
      <c r="Q17" s="55"/>
      <c r="R17" s="100"/>
      <c r="S17" s="55" t="s">
        <v>112</v>
      </c>
      <c r="T17" s="127">
        <f>$I17*R17</f>
        <v>0</v>
      </c>
      <c r="U17" s="368"/>
      <c r="V17" s="55"/>
      <c r="W17" s="100">
        <f>VLOOKUP(C17,Quantities!$C$45:$H$86,4,FALSE)</f>
        <v>227900</v>
      </c>
      <c r="X17" s="55" t="s">
        <v>112</v>
      </c>
      <c r="Y17" s="127">
        <f>$I17*W17</f>
        <v>2962700</v>
      </c>
      <c r="Z17" s="368"/>
      <c r="AA17" s="55"/>
      <c r="AB17" s="100">
        <f>VLOOKUP(C17,Quantities!$C$45:$H$86,'T7 - WSF'!$BO$2,FALSE)</f>
        <v>235200</v>
      </c>
      <c r="AC17" s="55" t="s">
        <v>112</v>
      </c>
      <c r="AD17" s="127">
        <f>$I17*AB17</f>
        <v>3057600</v>
      </c>
      <c r="AF17" t="str">
        <f t="shared" si="2"/>
        <v/>
      </c>
      <c r="AG17" s="42" t="str">
        <f t="shared" si="3"/>
        <v/>
      </c>
      <c r="AI17" t="str">
        <f t="shared" si="4"/>
        <v/>
      </c>
      <c r="AJ17" s="42" t="str">
        <f t="shared" si="20"/>
        <v/>
      </c>
      <c r="AL17" t="str">
        <f t="shared" si="5"/>
        <v/>
      </c>
      <c r="AM17" s="42" t="str">
        <f t="shared" si="6"/>
        <v/>
      </c>
      <c r="AO17" t="str">
        <f t="shared" si="7"/>
        <v/>
      </c>
      <c r="AP17" s="42" t="str">
        <f t="shared" si="19"/>
        <v/>
      </c>
      <c r="AR17" t="str">
        <f t="shared" si="9"/>
        <v/>
      </c>
      <c r="AS17" s="42" t="str">
        <f t="shared" si="1"/>
        <v/>
      </c>
      <c r="AU17" t="str">
        <f t="shared" si="10"/>
        <v/>
      </c>
      <c r="AV17" s="42" t="str">
        <f t="shared" si="18"/>
        <v/>
      </c>
      <c r="AX17" t="str">
        <f t="shared" si="12"/>
        <v/>
      </c>
      <c r="AY17" s="42" t="str">
        <f t="shared" si="13"/>
        <v/>
      </c>
      <c r="BA17" t="str">
        <f t="shared" si="14"/>
        <v/>
      </c>
      <c r="BB17" s="42" t="str">
        <f t="shared" si="15"/>
        <v/>
      </c>
      <c r="BD17" t="str">
        <f t="shared" si="16"/>
        <v/>
      </c>
      <c r="BE17" s="42" t="str">
        <f t="shared" si="17"/>
        <v/>
      </c>
    </row>
    <row r="18" spans="2:57">
      <c r="B18" s="126"/>
      <c r="C18" s="113" t="str">
        <f>Quantities!C59</f>
        <v>Class A SF - Revegetation Area</v>
      </c>
      <c r="D18" s="433"/>
      <c r="E18" s="116"/>
      <c r="F18" s="350" t="str">
        <f>'T2 - Unit Rates'!$C$80</f>
        <v>Revegetation incl Application</v>
      </c>
      <c r="G18" s="45"/>
      <c r="H18" s="45"/>
      <c r="I18" s="62">
        <f>VLOOKUP(F18,MatRate,3,FALSE)</f>
        <v>4569.75</v>
      </c>
      <c r="J18" s="130" t="s">
        <v>35</v>
      </c>
      <c r="K18" s="221">
        <f>Quantities!D59</f>
        <v>0</v>
      </c>
      <c r="L18" s="55" t="s">
        <v>112</v>
      </c>
      <c r="M18" s="195"/>
      <c r="N18" s="55" t="s">
        <v>178</v>
      </c>
      <c r="O18" s="127">
        <f>$I18*M18</f>
        <v>0</v>
      </c>
      <c r="P18" s="368">
        <f>Quantities!E59</f>
        <v>0</v>
      </c>
      <c r="Q18" s="55" t="s">
        <v>112</v>
      </c>
      <c r="R18" s="195">
        <f>P18/10000</f>
        <v>0</v>
      </c>
      <c r="S18" s="55" t="s">
        <v>178</v>
      </c>
      <c r="T18" s="127">
        <f>$I18*R18</f>
        <v>0</v>
      </c>
      <c r="U18" s="368">
        <f>VLOOKUP(C18,Quantities!$C$45:$H$86,4,FALSE)</f>
        <v>608000</v>
      </c>
      <c r="V18" s="55" t="s">
        <v>112</v>
      </c>
      <c r="W18" s="195">
        <f>U18/10000</f>
        <v>60.8</v>
      </c>
      <c r="X18" s="55" t="s">
        <v>178</v>
      </c>
      <c r="Y18" s="127">
        <f>$I18*W18</f>
        <v>277840.8</v>
      </c>
      <c r="Z18" s="100">
        <f>VLOOKUP(C18,Quantities!$C$45:$H$86,'T7 - WSF'!$BO$2,FALSE)</f>
        <v>451900</v>
      </c>
      <c r="AA18" s="55" t="s">
        <v>112</v>
      </c>
      <c r="AB18" s="195">
        <f>Z18/10000</f>
        <v>45.19</v>
      </c>
      <c r="AC18" s="55" t="s">
        <v>178</v>
      </c>
      <c r="AD18" s="127">
        <f>$I18*AB18</f>
        <v>206507.0025</v>
      </c>
      <c r="AF18" t="str">
        <f t="shared" si="2"/>
        <v/>
      </c>
      <c r="AG18" s="42" t="str">
        <f t="shared" si="3"/>
        <v/>
      </c>
      <c r="AI18" t="str">
        <f t="shared" si="4"/>
        <v/>
      </c>
      <c r="AJ18" s="42" t="str">
        <f t="shared" si="20"/>
        <v/>
      </c>
      <c r="AL18" t="str">
        <f t="shared" si="5"/>
        <v/>
      </c>
      <c r="AM18" s="42" t="str">
        <f t="shared" si="6"/>
        <v/>
      </c>
      <c r="AO18" t="str">
        <f t="shared" si="7"/>
        <v/>
      </c>
      <c r="AP18" s="42" t="str">
        <f t="shared" si="19"/>
        <v/>
      </c>
      <c r="AR18" t="str">
        <f t="shared" si="9"/>
        <v/>
      </c>
      <c r="AS18" s="42" t="str">
        <f t="shared" si="1"/>
        <v/>
      </c>
      <c r="AU18" t="str">
        <f t="shared" si="10"/>
        <v/>
      </c>
      <c r="AV18" s="42" t="str">
        <f t="shared" si="18"/>
        <v/>
      </c>
      <c r="AX18" t="str">
        <f t="shared" si="12"/>
        <v/>
      </c>
      <c r="AY18" s="42" t="str">
        <f t="shared" si="13"/>
        <v/>
      </c>
      <c r="BA18" t="str">
        <f t="shared" si="14"/>
        <v/>
      </c>
      <c r="BB18" s="42" t="str">
        <f t="shared" si="15"/>
        <v/>
      </c>
      <c r="BD18" t="str">
        <f t="shared" si="16"/>
        <v/>
      </c>
      <c r="BE18" s="42" t="str">
        <f t="shared" si="17"/>
        <v/>
      </c>
    </row>
    <row r="19" spans="2:57" ht="15">
      <c r="B19" s="126"/>
      <c r="C19" s="162" t="s">
        <v>249</v>
      </c>
      <c r="D19" s="432"/>
      <c r="E19" s="163"/>
      <c r="F19" s="356"/>
      <c r="G19" s="144"/>
      <c r="H19" s="144"/>
      <c r="I19" s="144"/>
      <c r="J19" s="164"/>
      <c r="K19" s="145"/>
      <c r="L19" s="146"/>
      <c r="M19" s="147"/>
      <c r="N19" s="146"/>
      <c r="O19" s="148"/>
      <c r="P19" s="367"/>
      <c r="Q19" s="146"/>
      <c r="R19" s="147"/>
      <c r="S19" s="146"/>
      <c r="T19" s="148"/>
      <c r="U19" s="367"/>
      <c r="V19" s="146"/>
      <c r="W19" s="147"/>
      <c r="X19" s="146"/>
      <c r="Y19" s="148"/>
      <c r="Z19" s="367"/>
      <c r="AA19" s="146"/>
      <c r="AB19" s="147"/>
      <c r="AC19" s="146"/>
      <c r="AD19" s="148"/>
      <c r="AF19" t="str">
        <f t="shared" si="2"/>
        <v/>
      </c>
      <c r="AG19" s="42" t="str">
        <f t="shared" si="3"/>
        <v/>
      </c>
      <c r="AI19" t="str">
        <f t="shared" si="4"/>
        <v/>
      </c>
      <c r="AJ19" s="42" t="str">
        <f t="shared" si="20"/>
        <v/>
      </c>
      <c r="AL19" t="str">
        <f t="shared" si="5"/>
        <v/>
      </c>
      <c r="AM19" s="42" t="str">
        <f t="shared" si="6"/>
        <v/>
      </c>
      <c r="AO19" t="str">
        <f t="shared" si="7"/>
        <v/>
      </c>
      <c r="AP19" s="42" t="str">
        <f t="shared" si="19"/>
        <v/>
      </c>
      <c r="AR19" t="str">
        <f t="shared" si="9"/>
        <v/>
      </c>
      <c r="AS19" s="42" t="str">
        <f t="shared" si="1"/>
        <v/>
      </c>
      <c r="AU19" t="str">
        <f t="shared" si="10"/>
        <v/>
      </c>
      <c r="AV19" s="42" t="str">
        <f t="shared" si="18"/>
        <v/>
      </c>
      <c r="AX19" t="str">
        <f t="shared" si="12"/>
        <v/>
      </c>
      <c r="AY19" s="42" t="str">
        <f t="shared" si="13"/>
        <v/>
      </c>
      <c r="BA19" t="str">
        <f t="shared" si="14"/>
        <v/>
      </c>
      <c r="BB19" s="42" t="str">
        <f t="shared" si="15"/>
        <v/>
      </c>
      <c r="BD19" t="str">
        <f t="shared" si="16"/>
        <v/>
      </c>
      <c r="BE19" s="42" t="str">
        <f t="shared" si="17"/>
        <v/>
      </c>
    </row>
    <row r="20" spans="2:57" ht="15">
      <c r="B20" s="126"/>
      <c r="C20" s="113"/>
      <c r="D20" s="433"/>
      <c r="E20" s="116"/>
      <c r="F20" s="350"/>
      <c r="G20" s="45"/>
      <c r="H20" s="45"/>
      <c r="I20" s="62"/>
      <c r="J20" s="130"/>
      <c r="K20" s="134"/>
      <c r="L20" s="55"/>
      <c r="M20" s="100"/>
      <c r="N20" s="55"/>
      <c r="O20" s="127"/>
      <c r="P20" s="368"/>
      <c r="Q20" s="55"/>
      <c r="R20" s="100"/>
      <c r="S20" s="55"/>
      <c r="T20" s="127"/>
      <c r="U20" s="368"/>
      <c r="V20" s="55"/>
      <c r="W20" s="100"/>
      <c r="X20" s="55"/>
      <c r="Y20" s="127"/>
      <c r="Z20" s="368"/>
      <c r="AA20" s="55"/>
      <c r="AB20" s="100"/>
      <c r="AC20" s="55"/>
      <c r="AD20" s="127"/>
      <c r="AF20" t="str">
        <f t="shared" si="2"/>
        <v/>
      </c>
      <c r="AG20" s="42" t="str">
        <f t="shared" si="3"/>
        <v/>
      </c>
      <c r="AI20" t="str">
        <f t="shared" si="4"/>
        <v/>
      </c>
      <c r="AJ20" s="42" t="str">
        <f t="shared" si="20"/>
        <v/>
      </c>
      <c r="AL20" t="str">
        <f t="shared" si="5"/>
        <v/>
      </c>
      <c r="AM20" s="42" t="str">
        <f t="shared" si="6"/>
        <v/>
      </c>
      <c r="AO20" t="str">
        <f t="shared" si="7"/>
        <v/>
      </c>
      <c r="AP20" s="42" t="str">
        <f t="shared" si="19"/>
        <v/>
      </c>
      <c r="AR20" t="str">
        <f t="shared" si="9"/>
        <v/>
      </c>
      <c r="AS20" s="42" t="str">
        <f t="shared" si="1"/>
        <v/>
      </c>
      <c r="AU20" t="str">
        <f t="shared" si="10"/>
        <v/>
      </c>
      <c r="AV20" s="42" t="str">
        <f t="shared" si="18"/>
        <v/>
      </c>
      <c r="AX20" t="str">
        <f t="shared" si="12"/>
        <v/>
      </c>
      <c r="AY20" s="42" t="str">
        <f t="shared" si="13"/>
        <v/>
      </c>
      <c r="BA20" t="str">
        <f t="shared" si="14"/>
        <v/>
      </c>
      <c r="BB20" s="42" t="str">
        <f t="shared" si="15"/>
        <v/>
      </c>
      <c r="BD20" t="str">
        <f t="shared" si="16"/>
        <v/>
      </c>
      <c r="BE20" s="42" t="str">
        <f t="shared" si="17"/>
        <v/>
      </c>
    </row>
    <row r="21" spans="2:57" s="93" customFormat="1" ht="15">
      <c r="B21" s="196"/>
      <c r="C21" s="114" t="s">
        <v>8</v>
      </c>
      <c r="D21" s="436"/>
      <c r="E21" s="197"/>
      <c r="F21" s="362"/>
      <c r="G21" s="198"/>
      <c r="H21" s="198"/>
      <c r="I21" s="64"/>
      <c r="J21" s="199"/>
      <c r="K21" s="200"/>
      <c r="L21" s="201"/>
      <c r="M21" s="202"/>
      <c r="N21" s="201"/>
      <c r="O21" s="124">
        <f>SUM(O6:O20)</f>
        <v>0</v>
      </c>
      <c r="P21" s="369"/>
      <c r="Q21" s="201"/>
      <c r="R21" s="202"/>
      <c r="S21" s="201"/>
      <c r="T21" s="124">
        <f>SUM(T6:T20)</f>
        <v>0</v>
      </c>
      <c r="U21" s="369"/>
      <c r="V21" s="201"/>
      <c r="W21" s="202"/>
      <c r="X21" s="201"/>
      <c r="Y21" s="124">
        <f>SUM(Y6:Y20)</f>
        <v>9839603.6733059324</v>
      </c>
      <c r="Z21" s="369"/>
      <c r="AA21" s="201"/>
      <c r="AB21" s="202"/>
      <c r="AC21" s="201"/>
      <c r="AD21" s="124">
        <f>SUM(AD6:AD20)</f>
        <v>13315577.853315456</v>
      </c>
      <c r="AF21" t="str">
        <f t="shared" si="2"/>
        <v/>
      </c>
      <c r="AG21" s="42" t="str">
        <f t="shared" si="3"/>
        <v/>
      </c>
      <c r="AH21"/>
      <c r="AI21" t="str">
        <f t="shared" si="4"/>
        <v/>
      </c>
      <c r="AJ21" s="42" t="str">
        <f t="shared" si="20"/>
        <v/>
      </c>
      <c r="AK21"/>
      <c r="AL21" t="str">
        <f t="shared" si="5"/>
        <v/>
      </c>
      <c r="AM21" s="42" t="str">
        <f t="shared" si="6"/>
        <v/>
      </c>
      <c r="AO21" t="str">
        <f t="shared" si="7"/>
        <v/>
      </c>
      <c r="AP21" s="42" t="str">
        <f t="shared" si="19"/>
        <v/>
      </c>
      <c r="AQ21"/>
      <c r="AR21" t="str">
        <f t="shared" si="9"/>
        <v/>
      </c>
      <c r="AS21" s="42" t="str">
        <f t="shared" si="1"/>
        <v/>
      </c>
      <c r="AT21"/>
      <c r="AU21" t="str">
        <f t="shared" si="10"/>
        <v/>
      </c>
      <c r="AV21" s="42" t="str">
        <f t="shared" si="18"/>
        <v/>
      </c>
      <c r="AX21" t="str">
        <f t="shared" si="12"/>
        <v/>
      </c>
      <c r="AY21" s="42" t="str">
        <f t="shared" si="13"/>
        <v/>
      </c>
      <c r="AZ21"/>
      <c r="BA21" t="str">
        <f t="shared" si="14"/>
        <v/>
      </c>
      <c r="BB21" s="42" t="str">
        <f t="shared" si="15"/>
        <v/>
      </c>
      <c r="BC21"/>
      <c r="BD21" t="str">
        <f t="shared" si="16"/>
        <v/>
      </c>
      <c r="BE21" s="42" t="str">
        <f t="shared" si="17"/>
        <v/>
      </c>
    </row>
    <row r="22" spans="2:57" ht="15">
      <c r="B22" s="142"/>
      <c r="C22" s="162" t="s">
        <v>1171</v>
      </c>
      <c r="D22" s="432"/>
      <c r="E22" s="163"/>
      <c r="F22" s="356"/>
      <c r="G22" s="144"/>
      <c r="H22" s="144"/>
      <c r="I22" s="144"/>
      <c r="J22" s="164"/>
      <c r="K22" s="145"/>
      <c r="L22" s="146"/>
      <c r="M22" s="147"/>
      <c r="N22" s="146"/>
      <c r="O22" s="148"/>
      <c r="P22" s="367"/>
      <c r="Q22" s="146"/>
      <c r="R22" s="147"/>
      <c r="S22" s="146"/>
      <c r="T22" s="148"/>
      <c r="U22" s="367"/>
      <c r="V22" s="146"/>
      <c r="W22" s="147"/>
      <c r="X22" s="146"/>
      <c r="Y22" s="148"/>
      <c r="Z22" s="367"/>
      <c r="AA22" s="146"/>
      <c r="AB22" s="147"/>
      <c r="AC22" s="146"/>
      <c r="AD22" s="148"/>
      <c r="AF22" t="str">
        <f t="shared" si="2"/>
        <v/>
      </c>
      <c r="AG22" s="42" t="str">
        <f t="shared" si="3"/>
        <v/>
      </c>
      <c r="AI22" t="str">
        <f t="shared" si="4"/>
        <v/>
      </c>
      <c r="AJ22" s="42" t="str">
        <f t="shared" si="20"/>
        <v/>
      </c>
      <c r="AL22" t="str">
        <f t="shared" si="5"/>
        <v/>
      </c>
      <c r="AM22" s="42" t="str">
        <f t="shared" si="6"/>
        <v/>
      </c>
      <c r="AO22" t="str">
        <f t="shared" si="7"/>
        <v/>
      </c>
      <c r="AP22" s="42" t="str">
        <f t="shared" si="19"/>
        <v/>
      </c>
      <c r="AR22" t="str">
        <f t="shared" si="9"/>
        <v/>
      </c>
      <c r="AS22" s="42" t="str">
        <f t="shared" si="1"/>
        <v/>
      </c>
      <c r="AU22" t="str">
        <f t="shared" si="10"/>
        <v/>
      </c>
      <c r="AV22" s="42" t="str">
        <f t="shared" si="18"/>
        <v/>
      </c>
      <c r="AX22" t="str">
        <f t="shared" si="12"/>
        <v/>
      </c>
      <c r="AY22" s="42" t="str">
        <f t="shared" si="13"/>
        <v/>
      </c>
      <c r="BA22" t="str">
        <f t="shared" si="14"/>
        <v/>
      </c>
      <c r="BB22" s="42" t="str">
        <f t="shared" si="15"/>
        <v/>
      </c>
      <c r="BD22" t="str">
        <f t="shared" si="16"/>
        <v/>
      </c>
      <c r="BE22" s="42" t="str">
        <f t="shared" si="17"/>
        <v/>
      </c>
    </row>
    <row r="23" spans="2:57" ht="15">
      <c r="B23" s="126"/>
      <c r="C23" s="162" t="s">
        <v>17</v>
      </c>
      <c r="D23" s="432"/>
      <c r="E23" s="163"/>
      <c r="F23" s="356"/>
      <c r="G23" s="144"/>
      <c r="H23" s="144"/>
      <c r="I23" s="144"/>
      <c r="J23" s="164"/>
      <c r="K23" s="145"/>
      <c r="L23" s="146"/>
      <c r="M23" s="147"/>
      <c r="N23" s="146"/>
      <c r="O23" s="148"/>
      <c r="P23" s="367"/>
      <c r="Q23" s="146"/>
      <c r="R23" s="147"/>
      <c r="S23" s="146"/>
      <c r="T23" s="148"/>
      <c r="U23" s="367"/>
      <c r="V23" s="146"/>
      <c r="W23" s="147"/>
      <c r="X23" s="146"/>
      <c r="Y23" s="148"/>
      <c r="Z23" s="367"/>
      <c r="AA23" s="146"/>
      <c r="AB23" s="147"/>
      <c r="AC23" s="146"/>
      <c r="AD23" s="148"/>
      <c r="AF23" t="str">
        <f t="shared" si="2"/>
        <v/>
      </c>
      <c r="AG23" s="42" t="str">
        <f t="shared" si="3"/>
        <v/>
      </c>
      <c r="AI23" t="str">
        <f t="shared" si="4"/>
        <v/>
      </c>
      <c r="AJ23" s="42" t="str">
        <f t="shared" si="20"/>
        <v/>
      </c>
      <c r="AL23" t="str">
        <f t="shared" si="5"/>
        <v/>
      </c>
      <c r="AM23" s="42" t="str">
        <f t="shared" si="6"/>
        <v/>
      </c>
      <c r="AO23" t="str">
        <f t="shared" si="7"/>
        <v/>
      </c>
      <c r="AP23" s="42" t="str">
        <f t="shared" si="19"/>
        <v/>
      </c>
      <c r="AR23" t="str">
        <f t="shared" si="9"/>
        <v/>
      </c>
      <c r="AS23" s="42" t="str">
        <f t="shared" si="1"/>
        <v/>
      </c>
      <c r="AU23" t="str">
        <f t="shared" si="10"/>
        <v/>
      </c>
      <c r="AV23" s="42" t="str">
        <f t="shared" si="18"/>
        <v/>
      </c>
      <c r="AX23" t="str">
        <f t="shared" si="12"/>
        <v/>
      </c>
      <c r="AY23" s="42" t="str">
        <f t="shared" si="13"/>
        <v/>
      </c>
      <c r="BA23" t="str">
        <f t="shared" si="14"/>
        <v/>
      </c>
      <c r="BB23" s="42" t="str">
        <f t="shared" si="15"/>
        <v/>
      </c>
      <c r="BD23" t="str">
        <f t="shared" si="16"/>
        <v/>
      </c>
      <c r="BE23" s="42" t="str">
        <f t="shared" si="17"/>
        <v/>
      </c>
    </row>
    <row r="24" spans="2:57">
      <c r="B24" s="126"/>
      <c r="C24" s="113" t="s">
        <v>141</v>
      </c>
      <c r="D24" s="433">
        <v>2</v>
      </c>
      <c r="E24" s="116" t="str">
        <f>'T2 - Unit Rates'!$C$16</f>
        <v>CAT D9N</v>
      </c>
      <c r="F24" s="45" t="str">
        <f>EquipProd!$C$62</f>
        <v>D9 Rock recontouring</v>
      </c>
      <c r="G24" s="420">
        <f>VLOOKUP(F24,Productivity,2,FALSE)</f>
        <v>479.83764705882351</v>
      </c>
      <c r="H24" s="45" t="s">
        <v>422</v>
      </c>
      <c r="I24" s="62">
        <f>VLOOKUP(E24,EquipRates,$BO$1,FALSE)</f>
        <v>498.15</v>
      </c>
      <c r="J24" s="130" t="s">
        <v>263</v>
      </c>
      <c r="K24" s="134">
        <f>Quantities!D68*0.2</f>
        <v>0</v>
      </c>
      <c r="L24" s="55" t="s">
        <v>268</v>
      </c>
      <c r="M24" s="100"/>
      <c r="N24" s="55" t="s">
        <v>263</v>
      </c>
      <c r="O24" s="127">
        <f>$I24*M24</f>
        <v>0</v>
      </c>
      <c r="P24" s="368">
        <f>Quantities!E68*0.2</f>
        <v>0</v>
      </c>
      <c r="Q24" s="55" t="s">
        <v>268</v>
      </c>
      <c r="R24" s="100"/>
      <c r="S24" s="55" t="s">
        <v>263</v>
      </c>
      <c r="T24" s="127">
        <f>$I24*R24</f>
        <v>0</v>
      </c>
      <c r="U24" s="368">
        <f>Quantities!F68*0.1</f>
        <v>43651.5</v>
      </c>
      <c r="V24" s="55" t="s">
        <v>268</v>
      </c>
      <c r="W24" s="100">
        <f>U24/$G24</f>
        <v>90.971394736454982</v>
      </c>
      <c r="X24" s="55" t="s">
        <v>263</v>
      </c>
      <c r="Y24" s="127">
        <f>$I24*W24</f>
        <v>45317.400287965051</v>
      </c>
      <c r="Z24" s="368">
        <f>IF($BO$2=5,Quantities!G68,Quantities!H68)*0.1</f>
        <v>53066.5</v>
      </c>
      <c r="AA24" s="55" t="s">
        <v>268</v>
      </c>
      <c r="AB24" s="100">
        <f>Z24/$G24</f>
        <v>110.59261465887973</v>
      </c>
      <c r="AC24" s="55" t="s">
        <v>263</v>
      </c>
      <c r="AD24" s="127">
        <f>$I24*AB24</f>
        <v>55091.710992320935</v>
      </c>
      <c r="AF24" t="str">
        <f t="shared" si="2"/>
        <v/>
      </c>
      <c r="AG24" s="42" t="str">
        <f t="shared" si="3"/>
        <v/>
      </c>
      <c r="AI24" t="str">
        <f t="shared" si="4"/>
        <v>CAT D9N</v>
      </c>
      <c r="AJ24" s="42">
        <f t="shared" si="20"/>
        <v>0</v>
      </c>
      <c r="AL24" t="str">
        <f t="shared" si="5"/>
        <v/>
      </c>
      <c r="AM24" s="42" t="str">
        <f t="shared" si="6"/>
        <v/>
      </c>
      <c r="AO24" t="str">
        <f t="shared" si="7"/>
        <v/>
      </c>
      <c r="AP24" s="42" t="str">
        <f t="shared" si="19"/>
        <v/>
      </c>
      <c r="AR24" t="str">
        <f t="shared" si="9"/>
        <v>CAT D9N</v>
      </c>
      <c r="AS24" s="42" t="str">
        <f t="shared" si="1"/>
        <v>m3</v>
      </c>
      <c r="AU24" t="str">
        <f t="shared" si="10"/>
        <v/>
      </c>
      <c r="AV24" s="42" t="str">
        <f t="shared" ref="AV24:AV26" si="21">IF(AU24="","",AA24)</f>
        <v/>
      </c>
      <c r="AX24" t="str">
        <f t="shared" si="12"/>
        <v/>
      </c>
      <c r="AY24" s="42" t="str">
        <f t="shared" si="13"/>
        <v/>
      </c>
      <c r="BA24" t="str">
        <f t="shared" si="14"/>
        <v>CAT D9N</v>
      </c>
      <c r="BB24" s="42">
        <f t="shared" si="15"/>
        <v>110.59261465887973</v>
      </c>
      <c r="BD24" t="str">
        <f t="shared" si="16"/>
        <v/>
      </c>
      <c r="BE24" s="42" t="str">
        <f t="shared" si="17"/>
        <v/>
      </c>
    </row>
    <row r="25" spans="2:57">
      <c r="B25" s="126"/>
      <c r="C25" s="113" t="s">
        <v>1157</v>
      </c>
      <c r="D25" s="433">
        <v>2</v>
      </c>
      <c r="E25" s="116" t="str">
        <f>'T2 - Unit Rates'!$C$16</f>
        <v>CAT D9N</v>
      </c>
      <c r="F25" s="350" t="str">
        <f>EquipProd!C64</f>
        <v>D9 Loose recontouring</v>
      </c>
      <c r="G25" s="420">
        <f>VLOOKUP(F25,Productivity,2,FALSE)</f>
        <v>764.74124999999992</v>
      </c>
      <c r="H25" s="45" t="s">
        <v>422</v>
      </c>
      <c r="I25" s="62">
        <f>VLOOKUP(E25,EquipRates,$I$3,FALSE)</f>
        <v>498.15</v>
      </c>
      <c r="J25" s="130" t="s">
        <v>263</v>
      </c>
      <c r="K25" s="134"/>
      <c r="L25" s="55" t="s">
        <v>268</v>
      </c>
      <c r="M25" s="100">
        <f>K25/$G25</f>
        <v>0</v>
      </c>
      <c r="N25" s="55" t="s">
        <v>263</v>
      </c>
      <c r="O25" s="127">
        <f>$I25*M25</f>
        <v>0</v>
      </c>
      <c r="P25" s="221">
        <f>Quantities!E64*0.2</f>
        <v>0</v>
      </c>
      <c r="Q25" s="55" t="s">
        <v>268</v>
      </c>
      <c r="R25" s="100"/>
      <c r="S25" s="55" t="s">
        <v>263</v>
      </c>
      <c r="T25" s="127">
        <f>$I25*R25</f>
        <v>0</v>
      </c>
      <c r="U25" s="368">
        <f>Quantities!F64*0.3</f>
        <v>12720</v>
      </c>
      <c r="V25" s="55" t="s">
        <v>268</v>
      </c>
      <c r="W25" s="100">
        <f>U25/$G25</f>
        <v>16.633076874040732</v>
      </c>
      <c r="X25" s="55" t="s">
        <v>263</v>
      </c>
      <c r="Y25" s="127">
        <f>$I25*W25</f>
        <v>8285.76724480339</v>
      </c>
      <c r="Z25" s="368">
        <f>IF($BO$2=5,Quantities!G64,Quantities!H64)*0.3</f>
        <v>12720</v>
      </c>
      <c r="AA25" s="55" t="s">
        <v>268</v>
      </c>
      <c r="AB25" s="100">
        <f>Z25/$G25</f>
        <v>16.633076874040732</v>
      </c>
      <c r="AC25" s="55" t="s">
        <v>263</v>
      </c>
      <c r="AD25" s="127">
        <f>$I25*AB25</f>
        <v>8285.76724480339</v>
      </c>
      <c r="AF25" t="str">
        <f t="shared" si="2"/>
        <v/>
      </c>
      <c r="AG25" s="42" t="str">
        <f t="shared" ref="AG25" si="22">IF(AF25="","",R25)</f>
        <v/>
      </c>
      <c r="AI25" t="str">
        <f t="shared" si="4"/>
        <v>CAT D9N</v>
      </c>
      <c r="AJ25" s="42">
        <f t="shared" si="20"/>
        <v>0</v>
      </c>
      <c r="AL25" t="str">
        <f t="shared" si="5"/>
        <v/>
      </c>
      <c r="AM25" s="42" t="str">
        <f t="shared" ref="AM25" si="23">IF(AL25="","",R25)</f>
        <v/>
      </c>
      <c r="AO25" t="str">
        <f t="shared" si="7"/>
        <v/>
      </c>
      <c r="AP25" s="42" t="str">
        <f t="shared" si="19"/>
        <v/>
      </c>
      <c r="AR25" t="str">
        <f t="shared" si="9"/>
        <v>CAT D9N</v>
      </c>
      <c r="AS25" s="42" t="str">
        <f t="shared" si="1"/>
        <v>m3</v>
      </c>
      <c r="AU25" t="str">
        <f t="shared" si="10"/>
        <v/>
      </c>
      <c r="AV25" s="42" t="str">
        <f t="shared" si="21"/>
        <v/>
      </c>
      <c r="AX25" t="str">
        <f t="shared" si="12"/>
        <v/>
      </c>
      <c r="AY25" s="42" t="str">
        <f t="shared" ref="AY25" si="24">IF(AX25="","",AB25)</f>
        <v/>
      </c>
      <c r="BA25" t="str">
        <f t="shared" si="14"/>
        <v>CAT D9N</v>
      </c>
      <c r="BB25" s="42">
        <f t="shared" ref="BB25" si="25">IF(BA25="","",AB25)</f>
        <v>16.633076874040732</v>
      </c>
      <c r="BD25" t="str">
        <f t="shared" si="16"/>
        <v/>
      </c>
      <c r="BE25" s="42" t="str">
        <f t="shared" ref="BE25" si="26">IF(BD25="","",AB25)</f>
        <v/>
      </c>
    </row>
    <row r="26" spans="2:57" ht="15">
      <c r="B26" s="126"/>
      <c r="C26" s="162" t="s">
        <v>592</v>
      </c>
      <c r="D26" s="432"/>
      <c r="E26" s="163"/>
      <c r="F26" s="356"/>
      <c r="G26" s="144"/>
      <c r="H26" s="144"/>
      <c r="I26" s="144"/>
      <c r="J26" s="164"/>
      <c r="K26" s="145"/>
      <c r="L26" s="146"/>
      <c r="M26" s="147"/>
      <c r="N26" s="146"/>
      <c r="O26" s="148"/>
      <c r="P26" s="367"/>
      <c r="Q26" s="146"/>
      <c r="R26" s="147"/>
      <c r="S26" s="146"/>
      <c r="T26" s="148"/>
      <c r="U26" s="367"/>
      <c r="V26" s="146"/>
      <c r="W26" s="147"/>
      <c r="X26" s="146"/>
      <c r="Y26" s="148"/>
      <c r="Z26" s="367"/>
      <c r="AA26" s="146"/>
      <c r="AB26" s="147"/>
      <c r="AC26" s="146"/>
      <c r="AD26" s="148"/>
      <c r="AF26" t="str">
        <f t="shared" si="2"/>
        <v/>
      </c>
      <c r="AG26" s="42" t="str">
        <f t="shared" si="3"/>
        <v/>
      </c>
      <c r="AI26" t="str">
        <f t="shared" si="4"/>
        <v/>
      </c>
      <c r="AJ26" s="42" t="str">
        <f t="shared" si="20"/>
        <v/>
      </c>
      <c r="AL26" t="str">
        <f t="shared" si="5"/>
        <v/>
      </c>
      <c r="AM26" s="42" t="str">
        <f t="shared" si="6"/>
        <v/>
      </c>
      <c r="AO26" t="str">
        <f t="shared" si="7"/>
        <v/>
      </c>
      <c r="AP26" s="42" t="str">
        <f t="shared" si="19"/>
        <v/>
      </c>
      <c r="AR26" t="str">
        <f t="shared" si="9"/>
        <v/>
      </c>
      <c r="AS26" s="42" t="str">
        <f t="shared" si="1"/>
        <v/>
      </c>
      <c r="AU26" t="str">
        <f t="shared" si="10"/>
        <v/>
      </c>
      <c r="AV26" s="42" t="str">
        <f t="shared" si="21"/>
        <v/>
      </c>
      <c r="AX26" t="str">
        <f t="shared" si="12"/>
        <v/>
      </c>
      <c r="AY26" s="42" t="str">
        <f t="shared" si="13"/>
        <v/>
      </c>
      <c r="BA26" t="str">
        <f t="shared" si="14"/>
        <v/>
      </c>
      <c r="BB26" s="42" t="str">
        <f t="shared" si="15"/>
        <v/>
      </c>
      <c r="BD26" t="str">
        <f t="shared" si="16"/>
        <v/>
      </c>
      <c r="BE26" s="42" t="str">
        <f t="shared" si="17"/>
        <v/>
      </c>
    </row>
    <row r="27" spans="2:57">
      <c r="B27" s="126"/>
      <c r="C27" s="264" t="str">
        <f>Quantities!C69</f>
        <v>Class B SF - Cover Liner Protection</v>
      </c>
      <c r="D27" s="434">
        <v>3</v>
      </c>
      <c r="E27" s="116" t="s">
        <v>417</v>
      </c>
      <c r="F27" s="350" t="str">
        <f>LHD!B54</f>
        <v>Class B Liner Protection</v>
      </c>
      <c r="G27" s="45"/>
      <c r="H27" s="45"/>
      <c r="I27" s="125">
        <f>VLOOKUP(F27,RehabCover,4,FALSE)</f>
        <v>13.638995754308443</v>
      </c>
      <c r="J27" s="130" t="s">
        <v>419</v>
      </c>
      <c r="K27" s="134"/>
      <c r="L27" s="55"/>
      <c r="M27" s="100">
        <f>Quantities!D69</f>
        <v>0</v>
      </c>
      <c r="N27" s="55" t="s">
        <v>268</v>
      </c>
      <c r="O27" s="127">
        <f>$I27*M27</f>
        <v>0</v>
      </c>
      <c r="P27" s="368"/>
      <c r="Q27" s="55"/>
      <c r="R27" s="100"/>
      <c r="S27" s="55" t="s">
        <v>268</v>
      </c>
      <c r="T27" s="127">
        <f>$I27*R27</f>
        <v>0</v>
      </c>
      <c r="U27" s="368"/>
      <c r="V27" s="55"/>
      <c r="W27" s="100">
        <f>VLOOKUP(C27,Quantities!$C$45:$H$86,4,FALSE)</f>
        <v>121200</v>
      </c>
      <c r="X27" s="55" t="s">
        <v>268</v>
      </c>
      <c r="Y27" s="127">
        <f>$I27*W27</f>
        <v>1653046.2854221833</v>
      </c>
      <c r="Z27" s="368"/>
      <c r="AA27" s="55"/>
      <c r="AB27" s="100">
        <f>VLOOKUP(C27,Quantities!$C$45:$H$86,'T7 - WSF'!$BO$2,FALSE)</f>
        <v>168275</v>
      </c>
      <c r="AC27" s="55" t="s">
        <v>268</v>
      </c>
      <c r="AD27" s="127">
        <f>$I27*AB27</f>
        <v>2295102.0105562531</v>
      </c>
      <c r="AF27" t="str">
        <f t="shared" si="2"/>
        <v/>
      </c>
      <c r="AG27" s="42" t="str">
        <f t="shared" si="3"/>
        <v/>
      </c>
      <c r="AI27" t="str">
        <f t="shared" si="4"/>
        <v/>
      </c>
      <c r="AJ27" s="42" t="str">
        <f t="shared" si="20"/>
        <v/>
      </c>
      <c r="AL27" t="str">
        <f t="shared" si="5"/>
        <v>Class B Liner Protection</v>
      </c>
      <c r="AM27" s="42">
        <f t="shared" si="6"/>
        <v>0</v>
      </c>
      <c r="AO27" t="str">
        <f t="shared" si="7"/>
        <v/>
      </c>
      <c r="AP27" s="42" t="str">
        <f t="shared" si="19"/>
        <v/>
      </c>
      <c r="AR27" t="str">
        <f t="shared" si="9"/>
        <v/>
      </c>
      <c r="AS27" s="42" t="str">
        <f t="shared" si="1"/>
        <v/>
      </c>
      <c r="AU27" t="str">
        <f t="shared" si="10"/>
        <v>Class B Liner Protection</v>
      </c>
      <c r="AV27" s="42">
        <f>IF(AU27="","",W27)</f>
        <v>121200</v>
      </c>
      <c r="AX27" t="str">
        <f t="shared" si="12"/>
        <v/>
      </c>
      <c r="AY27" s="42" t="str">
        <f t="shared" si="13"/>
        <v/>
      </c>
      <c r="BA27" t="str">
        <f t="shared" si="14"/>
        <v/>
      </c>
      <c r="BB27" s="42" t="str">
        <f t="shared" si="15"/>
        <v/>
      </c>
      <c r="BD27" t="str">
        <f t="shared" si="16"/>
        <v>Class B Liner Protection</v>
      </c>
      <c r="BE27" s="42">
        <f t="shared" si="17"/>
        <v>168275</v>
      </c>
    </row>
    <row r="28" spans="2:57">
      <c r="B28" s="126"/>
      <c r="C28" s="264" t="str">
        <f>Quantities!C70</f>
        <v>Class B SF - Cover Glacial Till</v>
      </c>
      <c r="D28" s="434">
        <v>3</v>
      </c>
      <c r="E28" s="116" t="s">
        <v>418</v>
      </c>
      <c r="F28" s="350" t="str">
        <f>LHD!B53</f>
        <v>Class B Glacial Till</v>
      </c>
      <c r="G28" s="45"/>
      <c r="H28" s="45"/>
      <c r="I28" s="125">
        <f>VLOOKUP(F28,RehabCover,4,FALSE)</f>
        <v>10.726322741003223</v>
      </c>
      <c r="J28" s="130" t="s">
        <v>419</v>
      </c>
      <c r="K28" s="134"/>
      <c r="L28" s="55"/>
      <c r="M28" s="100">
        <f>Quantities!D70</f>
        <v>0</v>
      </c>
      <c r="N28" s="55" t="s">
        <v>268</v>
      </c>
      <c r="O28" s="127">
        <f>$I28*M28</f>
        <v>0</v>
      </c>
      <c r="P28" s="368"/>
      <c r="Q28" s="55"/>
      <c r="R28" s="100"/>
      <c r="S28" s="55" t="s">
        <v>268</v>
      </c>
      <c r="T28" s="127">
        <f>$I28*R28</f>
        <v>0</v>
      </c>
      <c r="U28" s="368"/>
      <c r="V28" s="55"/>
      <c r="W28" s="100">
        <f>VLOOKUP(C28,Quantities!$C$45:$H$86,4,FALSE)</f>
        <v>121200</v>
      </c>
      <c r="X28" s="55" t="s">
        <v>268</v>
      </c>
      <c r="Y28" s="127">
        <f>$I28*W28</f>
        <v>1300030.3162095905</v>
      </c>
      <c r="Z28" s="368"/>
      <c r="AA28" s="55"/>
      <c r="AB28" s="100">
        <f>VLOOKUP(C28,Quantities!$C$45:$H$86,'T7 - WSF'!$BO$2,FALSE)</f>
        <v>168275</v>
      </c>
      <c r="AC28" s="55" t="s">
        <v>268</v>
      </c>
      <c r="AD28" s="127">
        <f>$I28*AB28</f>
        <v>1804971.9592423174</v>
      </c>
      <c r="AF28" t="str">
        <f t="shared" si="2"/>
        <v/>
      </c>
      <c r="AG28" s="42" t="str">
        <f t="shared" si="3"/>
        <v/>
      </c>
      <c r="AI28" t="str">
        <f t="shared" si="4"/>
        <v/>
      </c>
      <c r="AJ28" s="42" t="str">
        <f t="shared" si="20"/>
        <v/>
      </c>
      <c r="AL28" t="str">
        <f t="shared" si="5"/>
        <v>Class B Glacial Till</v>
      </c>
      <c r="AM28" s="42">
        <f t="shared" si="6"/>
        <v>0</v>
      </c>
      <c r="AO28" t="str">
        <f t="shared" si="7"/>
        <v/>
      </c>
      <c r="AP28" s="42" t="str">
        <f t="shared" si="19"/>
        <v/>
      </c>
      <c r="AR28" t="str">
        <f t="shared" si="9"/>
        <v/>
      </c>
      <c r="AS28" s="42" t="str">
        <f t="shared" si="1"/>
        <v/>
      </c>
      <c r="AU28" t="str">
        <f t="shared" si="10"/>
        <v>Class B Glacial Till</v>
      </c>
      <c r="AV28" s="42">
        <f t="shared" ref="AV28:AV39" si="27">IF(AU28="","",W28)</f>
        <v>121200</v>
      </c>
      <c r="AX28" t="str">
        <f t="shared" si="12"/>
        <v/>
      </c>
      <c r="AY28" s="42" t="str">
        <f t="shared" si="13"/>
        <v/>
      </c>
      <c r="BA28" t="str">
        <f t="shared" si="14"/>
        <v/>
      </c>
      <c r="BB28" s="42" t="str">
        <f t="shared" si="15"/>
        <v/>
      </c>
      <c r="BD28" t="str">
        <f t="shared" si="16"/>
        <v>Class B Glacial Till</v>
      </c>
      <c r="BE28" s="42">
        <f t="shared" si="17"/>
        <v>168275</v>
      </c>
    </row>
    <row r="29" spans="2:57">
      <c r="B29" s="126"/>
      <c r="C29" s="268" t="str">
        <f>Quantities!C71</f>
        <v>Class B SF - Frost Protection Layer</v>
      </c>
      <c r="D29" s="435">
        <v>3</v>
      </c>
      <c r="E29" s="116" t="s">
        <v>416</v>
      </c>
      <c r="F29" s="350" t="str">
        <f>IF($BO$3=1,LHD!B23,LHD!B22)</f>
        <v>Class B Frost Protection - Closure - YG</v>
      </c>
      <c r="G29" s="45"/>
      <c r="H29" s="45"/>
      <c r="I29" s="125">
        <f>VLOOKUP(F29,RehabCover,4,FALSE)</f>
        <v>4.4836140112323903</v>
      </c>
      <c r="J29" s="130" t="s">
        <v>419</v>
      </c>
      <c r="K29" s="134"/>
      <c r="L29" s="55"/>
      <c r="M29" s="100">
        <f>Quantities!D71</f>
        <v>0</v>
      </c>
      <c r="N29" s="55" t="s">
        <v>268</v>
      </c>
      <c r="O29" s="127">
        <f>$I29*M29</f>
        <v>0</v>
      </c>
      <c r="P29" s="368"/>
      <c r="Q29" s="55"/>
      <c r="R29" s="100"/>
      <c r="S29" s="55" t="s">
        <v>268</v>
      </c>
      <c r="T29" s="127">
        <f>$I29*R29</f>
        <v>0</v>
      </c>
      <c r="U29" s="368"/>
      <c r="V29" s="55"/>
      <c r="W29" s="100">
        <f>VLOOKUP(C29,Quantities!$C$45:$H$86,4,FALSE)</f>
        <v>727200</v>
      </c>
      <c r="X29" s="55" t="s">
        <v>268</v>
      </c>
      <c r="Y29" s="127">
        <f>$I29*W29</f>
        <v>3260484.1089681941</v>
      </c>
      <c r="Z29" s="368"/>
      <c r="AA29" s="55"/>
      <c r="AB29" s="100">
        <f>VLOOKUP(C29,Quantities!$C$45:$H$86,'T7 - WSF'!$BO$2,FALSE)</f>
        <v>1009650</v>
      </c>
      <c r="AC29" s="55" t="s">
        <v>268</v>
      </c>
      <c r="AD29" s="127">
        <f>$I29*AB29</f>
        <v>4526880.8864407828</v>
      </c>
      <c r="AF29" t="str">
        <f t="shared" si="2"/>
        <v/>
      </c>
      <c r="AG29" s="42" t="str">
        <f t="shared" si="3"/>
        <v/>
      </c>
      <c r="AI29" t="str">
        <f t="shared" si="4"/>
        <v/>
      </c>
      <c r="AJ29" s="42" t="str">
        <f t="shared" si="20"/>
        <v/>
      </c>
      <c r="AL29" t="str">
        <f t="shared" si="5"/>
        <v>Class B Frost Protection - Closure - YG</v>
      </c>
      <c r="AM29" s="42">
        <f t="shared" si="6"/>
        <v>0</v>
      </c>
      <c r="AO29" t="str">
        <f t="shared" si="7"/>
        <v/>
      </c>
      <c r="AP29" s="42" t="str">
        <f t="shared" si="19"/>
        <v/>
      </c>
      <c r="AR29" t="str">
        <f t="shared" si="9"/>
        <v/>
      </c>
      <c r="AS29" s="42" t="str">
        <f t="shared" si="1"/>
        <v/>
      </c>
      <c r="AU29" t="str">
        <f t="shared" si="10"/>
        <v>Class B Frost Protection - Closure - YG</v>
      </c>
      <c r="AV29" s="42">
        <f t="shared" si="27"/>
        <v>727200</v>
      </c>
      <c r="AX29" t="str">
        <f t="shared" si="12"/>
        <v/>
      </c>
      <c r="AY29" s="42" t="str">
        <f t="shared" si="13"/>
        <v/>
      </c>
      <c r="BA29" t="str">
        <f t="shared" si="14"/>
        <v/>
      </c>
      <c r="BB29" s="42" t="str">
        <f t="shared" si="15"/>
        <v/>
      </c>
      <c r="BD29" t="str">
        <f t="shared" si="16"/>
        <v>Class B Frost Protection - Closure - YG</v>
      </c>
      <c r="BE29" s="42">
        <f t="shared" si="17"/>
        <v>1009650</v>
      </c>
    </row>
    <row r="30" spans="2:57">
      <c r="B30" s="126"/>
      <c r="C30" s="268" t="str">
        <f>Quantities!C72</f>
        <v>Class B SF - Growth Media - Overburden</v>
      </c>
      <c r="D30" s="435">
        <v>3</v>
      </c>
      <c r="E30" s="116" t="s">
        <v>670</v>
      </c>
      <c r="F30" s="350" t="str">
        <f>LHD!B58</f>
        <v>Class B Overburden</v>
      </c>
      <c r="G30" s="45"/>
      <c r="H30" s="45"/>
      <c r="I30" s="125">
        <f>VLOOKUP(F30,RehabCover,4,FALSE)</f>
        <v>3.9054332543084431</v>
      </c>
      <c r="J30" s="130" t="s">
        <v>419</v>
      </c>
      <c r="K30" s="134"/>
      <c r="L30" s="55"/>
      <c r="M30" s="100">
        <f>Quantities!D66</f>
        <v>0</v>
      </c>
      <c r="N30" s="55" t="s">
        <v>268</v>
      </c>
      <c r="O30" s="127">
        <f>$I30*M30</f>
        <v>0</v>
      </c>
      <c r="P30" s="368"/>
      <c r="Q30" s="55"/>
      <c r="R30" s="100">
        <f>Quantities!E66</f>
        <v>0</v>
      </c>
      <c r="S30" s="55" t="s">
        <v>268</v>
      </c>
      <c r="T30" s="127">
        <f>$I30*R30</f>
        <v>0</v>
      </c>
      <c r="U30" s="368"/>
      <c r="V30" s="55"/>
      <c r="W30" s="100">
        <f>VLOOKUP(C30,Quantities!$C$45:$H$86,4,FALSE)</f>
        <v>77130</v>
      </c>
      <c r="X30" s="55" t="s">
        <v>268</v>
      </c>
      <c r="Y30" s="127">
        <f>$I30*W30</f>
        <v>301226.0669048102</v>
      </c>
      <c r="Z30" s="368"/>
      <c r="AA30" s="55"/>
      <c r="AB30" s="100">
        <f>VLOOKUP(C30,Quantities!$C$45:$H$86,'T7 - WSF'!$BO$2,FALSE)</f>
        <v>79605</v>
      </c>
      <c r="AC30" s="55" t="s">
        <v>268</v>
      </c>
      <c r="AD30" s="127">
        <f>$I30*AB30</f>
        <v>310892.01420922362</v>
      </c>
      <c r="AF30" t="str">
        <f t="shared" si="2"/>
        <v/>
      </c>
      <c r="AG30" s="42" t="str">
        <f>IF(AF30="","",R30)</f>
        <v/>
      </c>
      <c r="AI30" t="str">
        <f t="shared" si="4"/>
        <v/>
      </c>
      <c r="AJ30" s="42" t="str">
        <f t="shared" si="20"/>
        <v/>
      </c>
      <c r="AL30" t="str">
        <f t="shared" si="5"/>
        <v>Class B Overburden</v>
      </c>
      <c r="AM30" s="42">
        <f>IF(AL30="","",R30)</f>
        <v>0</v>
      </c>
      <c r="AO30" t="str">
        <f t="shared" si="7"/>
        <v/>
      </c>
      <c r="AP30" s="42" t="str">
        <f>IF(AO30="","",AA30)</f>
        <v/>
      </c>
      <c r="AR30" t="str">
        <f t="shared" si="9"/>
        <v/>
      </c>
      <c r="AS30" s="42" t="str">
        <f t="shared" si="1"/>
        <v/>
      </c>
      <c r="AU30" t="str">
        <f t="shared" si="10"/>
        <v>Class B Overburden</v>
      </c>
      <c r="AV30" s="42">
        <f t="shared" si="27"/>
        <v>77130</v>
      </c>
      <c r="AX30" t="str">
        <f t="shared" si="12"/>
        <v/>
      </c>
      <c r="AY30" s="42" t="str">
        <f>IF(AX30="","",AB30)</f>
        <v/>
      </c>
      <c r="BA30" t="str">
        <f t="shared" si="14"/>
        <v/>
      </c>
      <c r="BB30" s="42" t="str">
        <f>IF(BA30="","",AB30)</f>
        <v/>
      </c>
      <c r="BD30" t="str">
        <f t="shared" si="16"/>
        <v>Class B Overburden</v>
      </c>
      <c r="BE30" s="42">
        <f>IF(BD30="","",AB30)</f>
        <v>79605</v>
      </c>
    </row>
    <row r="31" spans="2:57">
      <c r="B31" s="126"/>
      <c r="C31" s="268" t="str">
        <f>Quantities!C73</f>
        <v>Class B SF - Growth Media - Topsoil</v>
      </c>
      <c r="D31" s="435">
        <v>3</v>
      </c>
      <c r="E31" s="116" t="s">
        <v>465</v>
      </c>
      <c r="F31" s="350" t="str">
        <f>LHD!B59</f>
        <v>Class B Topsoil</v>
      </c>
      <c r="G31" s="45"/>
      <c r="H31" s="45"/>
      <c r="I31" s="125">
        <f>VLOOKUP(F31,RehabCover,4,FALSE)</f>
        <v>3.808297837641776</v>
      </c>
      <c r="J31" s="130" t="s">
        <v>419</v>
      </c>
      <c r="K31" s="134"/>
      <c r="L31" s="55"/>
      <c r="M31" s="100">
        <f>Quantities!D73</f>
        <v>0</v>
      </c>
      <c r="N31" s="55" t="s">
        <v>268</v>
      </c>
      <c r="O31" s="127">
        <f>$I31*M31</f>
        <v>0</v>
      </c>
      <c r="P31" s="368"/>
      <c r="Q31" s="55"/>
      <c r="R31" s="100"/>
      <c r="S31" s="55" t="s">
        <v>268</v>
      </c>
      <c r="T31" s="127">
        <f>$I31*R31</f>
        <v>0</v>
      </c>
      <c r="U31" s="368"/>
      <c r="V31" s="55"/>
      <c r="W31" s="100">
        <f>VLOOKUP(C31,Quantities!$C$45:$H$86,4,FALSE)</f>
        <v>77130</v>
      </c>
      <c r="X31" s="55" t="s">
        <v>268</v>
      </c>
      <c r="Y31" s="127">
        <f>$I31*W31</f>
        <v>293734.0122173102</v>
      </c>
      <c r="Z31" s="368"/>
      <c r="AA31" s="55"/>
      <c r="AB31" s="100">
        <f>VLOOKUP(C31,Quantities!$C$45:$H$86,'T7 - WSF'!$BO$2,FALSE)</f>
        <v>79605</v>
      </c>
      <c r="AC31" s="55" t="s">
        <v>268</v>
      </c>
      <c r="AD31" s="127">
        <f>$I31*AB31</f>
        <v>303159.54936547356</v>
      </c>
      <c r="AF31" t="str">
        <f t="shared" si="2"/>
        <v/>
      </c>
      <c r="AG31" s="42" t="str">
        <f t="shared" si="3"/>
        <v/>
      </c>
      <c r="AI31" t="str">
        <f t="shared" si="4"/>
        <v/>
      </c>
      <c r="AJ31" s="42" t="str">
        <f t="shared" si="20"/>
        <v/>
      </c>
      <c r="AL31" t="str">
        <f t="shared" si="5"/>
        <v>Class B Topsoil</v>
      </c>
      <c r="AM31" s="42">
        <f t="shared" si="6"/>
        <v>0</v>
      </c>
      <c r="AO31" t="str">
        <f t="shared" si="7"/>
        <v/>
      </c>
      <c r="AP31" s="42" t="str">
        <f t="shared" ref="AP31:AP42" si="28">IF(AO31="","",AA31)</f>
        <v/>
      </c>
      <c r="AR31" t="str">
        <f t="shared" si="9"/>
        <v/>
      </c>
      <c r="AS31" s="42" t="str">
        <f t="shared" si="1"/>
        <v/>
      </c>
      <c r="AU31" t="str">
        <f t="shared" si="10"/>
        <v>Class B Topsoil</v>
      </c>
      <c r="AV31" s="42">
        <f t="shared" si="27"/>
        <v>77130</v>
      </c>
      <c r="AX31" t="str">
        <f t="shared" si="12"/>
        <v/>
      </c>
      <c r="AY31" s="42" t="str">
        <f t="shared" si="13"/>
        <v/>
      </c>
      <c r="BA31" t="str">
        <f t="shared" si="14"/>
        <v/>
      </c>
      <c r="BB31" s="42" t="str">
        <f t="shared" si="15"/>
        <v/>
      </c>
      <c r="BD31" t="str">
        <f t="shared" si="16"/>
        <v>Class B Topsoil</v>
      </c>
      <c r="BE31" s="42">
        <f t="shared" si="17"/>
        <v>79605</v>
      </c>
    </row>
    <row r="32" spans="2:57" ht="15">
      <c r="B32" s="126"/>
      <c r="C32" s="162" t="s">
        <v>250</v>
      </c>
      <c r="D32" s="432"/>
      <c r="E32" s="163"/>
      <c r="F32" s="356"/>
      <c r="G32" s="144"/>
      <c r="H32" s="144"/>
      <c r="I32" s="144"/>
      <c r="J32" s="164"/>
      <c r="K32" s="145"/>
      <c r="L32" s="146"/>
      <c r="M32" s="147"/>
      <c r="N32" s="146"/>
      <c r="O32" s="148"/>
      <c r="P32" s="367"/>
      <c r="Q32" s="146"/>
      <c r="R32" s="147"/>
      <c r="S32" s="146"/>
      <c r="T32" s="148"/>
      <c r="U32" s="367"/>
      <c r="V32" s="146"/>
      <c r="W32" s="147"/>
      <c r="X32" s="146"/>
      <c r="Y32" s="148"/>
      <c r="Z32" s="367"/>
      <c r="AA32" s="146"/>
      <c r="AB32" s="147"/>
      <c r="AC32" s="146"/>
      <c r="AD32" s="148"/>
      <c r="AF32" t="str">
        <f t="shared" si="2"/>
        <v/>
      </c>
      <c r="AG32" s="42" t="str">
        <f t="shared" si="3"/>
        <v/>
      </c>
      <c r="AI32" t="str">
        <f t="shared" si="4"/>
        <v/>
      </c>
      <c r="AJ32" s="42" t="str">
        <f t="shared" si="20"/>
        <v/>
      </c>
      <c r="AL32" t="str">
        <f t="shared" si="5"/>
        <v/>
      </c>
      <c r="AM32" s="42" t="str">
        <f t="shared" si="6"/>
        <v/>
      </c>
      <c r="AO32" t="str">
        <f t="shared" si="7"/>
        <v/>
      </c>
      <c r="AP32" s="42" t="str">
        <f t="shared" si="28"/>
        <v/>
      </c>
      <c r="AR32" t="str">
        <f t="shared" si="9"/>
        <v/>
      </c>
      <c r="AS32" s="42" t="str">
        <f t="shared" si="1"/>
        <v/>
      </c>
      <c r="AU32" t="str">
        <f t="shared" si="10"/>
        <v/>
      </c>
      <c r="AV32" s="42" t="str">
        <f t="shared" si="27"/>
        <v/>
      </c>
      <c r="AX32" t="str">
        <f t="shared" si="12"/>
        <v/>
      </c>
      <c r="AY32" s="42" t="str">
        <f t="shared" si="13"/>
        <v/>
      </c>
      <c r="BA32" t="str">
        <f t="shared" si="14"/>
        <v/>
      </c>
      <c r="BB32" s="42" t="str">
        <f t="shared" si="15"/>
        <v/>
      </c>
      <c r="BD32" t="str">
        <f t="shared" si="16"/>
        <v/>
      </c>
      <c r="BE32" s="42" t="str">
        <f t="shared" si="17"/>
        <v/>
      </c>
    </row>
    <row r="33" spans="2:57">
      <c r="B33" s="126"/>
      <c r="C33" s="113" t="str">
        <f>Quantities!C74</f>
        <v>Class B SF - Cover HDPE Geomembrane</v>
      </c>
      <c r="D33" s="433"/>
      <c r="E33" s="116"/>
      <c r="F33" s="350" t="str">
        <f>'T2 - Unit Rates'!$C$82</f>
        <v>Geomembrane - HDPE</v>
      </c>
      <c r="G33" s="45"/>
      <c r="H33" s="45"/>
      <c r="I33" s="62">
        <f>VLOOKUP(F33,MatRate,3,FALSE)</f>
        <v>13</v>
      </c>
      <c r="J33" s="130" t="s">
        <v>254</v>
      </c>
      <c r="K33" s="134"/>
      <c r="L33" s="55"/>
      <c r="M33" s="100">
        <f>Quantities!D74</f>
        <v>0</v>
      </c>
      <c r="N33" s="55" t="s">
        <v>112</v>
      </c>
      <c r="O33" s="127">
        <f>$I33*M33</f>
        <v>0</v>
      </c>
      <c r="P33" s="368"/>
      <c r="Q33" s="55"/>
      <c r="R33" s="100"/>
      <c r="S33" s="55" t="s">
        <v>112</v>
      </c>
      <c r="T33" s="127">
        <f>$I33*R33</f>
        <v>0</v>
      </c>
      <c r="U33" s="368"/>
      <c r="V33" s="55"/>
      <c r="W33" s="100">
        <f>Quantities!F74</f>
        <v>242400</v>
      </c>
      <c r="X33" s="55" t="s">
        <v>112</v>
      </c>
      <c r="Y33" s="127">
        <f>$I33*W33</f>
        <v>3151200</v>
      </c>
      <c r="Z33" s="368"/>
      <c r="AA33" s="55"/>
      <c r="AB33" s="100">
        <f>VLOOKUP(C33,Quantities!$C$45:$H$86,'T7 - WSF'!$BO$2,FALSE)</f>
        <v>336550</v>
      </c>
      <c r="AC33" s="55" t="s">
        <v>112</v>
      </c>
      <c r="AD33" s="127">
        <f>$I33*AB33</f>
        <v>4375150</v>
      </c>
      <c r="AF33" t="str">
        <f t="shared" si="2"/>
        <v/>
      </c>
      <c r="AG33" s="42" t="str">
        <f t="shared" si="3"/>
        <v/>
      </c>
      <c r="AI33" t="str">
        <f t="shared" si="4"/>
        <v/>
      </c>
      <c r="AJ33" s="42" t="str">
        <f t="shared" si="20"/>
        <v/>
      </c>
      <c r="AL33" t="str">
        <f t="shared" si="5"/>
        <v/>
      </c>
      <c r="AM33" s="42" t="str">
        <f t="shared" si="6"/>
        <v/>
      </c>
      <c r="AO33" t="str">
        <f t="shared" si="7"/>
        <v/>
      </c>
      <c r="AP33" s="42" t="str">
        <f t="shared" si="28"/>
        <v/>
      </c>
      <c r="AR33" t="str">
        <f t="shared" si="9"/>
        <v/>
      </c>
      <c r="AS33" s="42" t="str">
        <f t="shared" si="1"/>
        <v/>
      </c>
      <c r="AU33" t="str">
        <f t="shared" si="10"/>
        <v/>
      </c>
      <c r="AV33" s="42" t="str">
        <f t="shared" si="27"/>
        <v/>
      </c>
      <c r="AX33" t="str">
        <f t="shared" si="12"/>
        <v/>
      </c>
      <c r="AY33" s="42" t="str">
        <f t="shared" si="13"/>
        <v/>
      </c>
      <c r="BA33" t="str">
        <f t="shared" si="14"/>
        <v/>
      </c>
      <c r="BB33" s="42" t="str">
        <f t="shared" si="15"/>
        <v/>
      </c>
      <c r="BD33" t="str">
        <f t="shared" si="16"/>
        <v/>
      </c>
      <c r="BE33" s="42" t="str">
        <f t="shared" si="17"/>
        <v/>
      </c>
    </row>
    <row r="34" spans="2:57">
      <c r="B34" s="126"/>
      <c r="C34" s="113" t="str">
        <f>Quantities!C75</f>
        <v>Class B SF - Revegetation Area</v>
      </c>
      <c r="D34" s="433"/>
      <c r="E34" s="116"/>
      <c r="F34" s="350" t="str">
        <f>'T2 - Unit Rates'!$C$80</f>
        <v>Revegetation incl Application</v>
      </c>
      <c r="G34" s="45"/>
      <c r="H34" s="45"/>
      <c r="I34" s="62">
        <f>VLOOKUP(F34,MatRate,3,FALSE)</f>
        <v>4569.75</v>
      </c>
      <c r="J34" s="130" t="s">
        <v>35</v>
      </c>
      <c r="K34" s="221">
        <f>Quantities!D75</f>
        <v>0</v>
      </c>
      <c r="L34" s="55" t="s">
        <v>112</v>
      </c>
      <c r="M34" s="195"/>
      <c r="N34" s="55" t="s">
        <v>178</v>
      </c>
      <c r="O34" s="127">
        <f>$I34*M34</f>
        <v>0</v>
      </c>
      <c r="P34" s="368">
        <f>Quantities!E75</f>
        <v>0</v>
      </c>
      <c r="Q34" s="55" t="s">
        <v>112</v>
      </c>
      <c r="R34" s="195"/>
      <c r="S34" s="55" t="s">
        <v>178</v>
      </c>
      <c r="T34" s="127">
        <f>$I34*R34</f>
        <v>0</v>
      </c>
      <c r="U34" s="368">
        <f>Quantities!F75</f>
        <v>514200</v>
      </c>
      <c r="V34" s="55" t="s">
        <v>112</v>
      </c>
      <c r="W34" s="195">
        <f>U34/10000</f>
        <v>51.42</v>
      </c>
      <c r="X34" s="55" t="s">
        <v>178</v>
      </c>
      <c r="Y34" s="127">
        <f>$I34*W34</f>
        <v>234976.54500000001</v>
      </c>
      <c r="Z34" s="100">
        <f>VLOOKUP(C34,Quantities!$C$45:$H$86,'T7 - WSF'!$BO$2,FALSE)</f>
        <v>530700</v>
      </c>
      <c r="AA34" s="55" t="s">
        <v>112</v>
      </c>
      <c r="AB34" s="195">
        <f>Z34/10000</f>
        <v>53.07</v>
      </c>
      <c r="AC34" s="55" t="s">
        <v>178</v>
      </c>
      <c r="AD34" s="127">
        <f>$I34*AB34</f>
        <v>242516.63250000001</v>
      </c>
      <c r="AF34" t="str">
        <f t="shared" si="2"/>
        <v/>
      </c>
      <c r="AG34" s="42" t="str">
        <f t="shared" si="3"/>
        <v/>
      </c>
      <c r="AI34" t="str">
        <f t="shared" si="4"/>
        <v/>
      </c>
      <c r="AJ34" s="42" t="str">
        <f t="shared" si="20"/>
        <v/>
      </c>
      <c r="AL34" t="str">
        <f t="shared" si="5"/>
        <v/>
      </c>
      <c r="AM34" s="42" t="str">
        <f t="shared" si="6"/>
        <v/>
      </c>
      <c r="AO34" t="str">
        <f t="shared" si="7"/>
        <v/>
      </c>
      <c r="AP34" s="42" t="str">
        <f t="shared" si="28"/>
        <v/>
      </c>
      <c r="AR34" t="str">
        <f t="shared" si="9"/>
        <v/>
      </c>
      <c r="AS34" s="42" t="str">
        <f t="shared" si="1"/>
        <v/>
      </c>
      <c r="AU34" t="str">
        <f t="shared" si="10"/>
        <v/>
      </c>
      <c r="AV34" s="42" t="str">
        <f t="shared" si="27"/>
        <v/>
      </c>
      <c r="AX34" t="str">
        <f t="shared" si="12"/>
        <v/>
      </c>
      <c r="AY34" s="42" t="str">
        <f t="shared" si="13"/>
        <v/>
      </c>
      <c r="BA34" t="str">
        <f t="shared" si="14"/>
        <v/>
      </c>
      <c r="BB34" s="42" t="str">
        <f t="shared" si="15"/>
        <v/>
      </c>
      <c r="BD34" t="str">
        <f t="shared" si="16"/>
        <v/>
      </c>
      <c r="BE34" s="42" t="str">
        <f t="shared" si="17"/>
        <v/>
      </c>
    </row>
    <row r="35" spans="2:57" ht="15">
      <c r="B35" s="126"/>
      <c r="C35" s="162" t="s">
        <v>249</v>
      </c>
      <c r="D35" s="432"/>
      <c r="E35" s="163"/>
      <c r="F35" s="356"/>
      <c r="G35" s="144"/>
      <c r="H35" s="144"/>
      <c r="I35" s="144"/>
      <c r="J35" s="164"/>
      <c r="K35" s="145"/>
      <c r="L35" s="146"/>
      <c r="M35" s="147"/>
      <c r="N35" s="146"/>
      <c r="O35" s="148"/>
      <c r="P35" s="367"/>
      <c r="Q35" s="146"/>
      <c r="R35" s="147"/>
      <c r="S35" s="146"/>
      <c r="T35" s="148"/>
      <c r="U35" s="367"/>
      <c r="V35" s="146"/>
      <c r="W35" s="147"/>
      <c r="X35" s="146"/>
      <c r="Y35" s="148"/>
      <c r="Z35" s="367"/>
      <c r="AA35" s="146"/>
      <c r="AB35" s="147"/>
      <c r="AC35" s="146"/>
      <c r="AD35" s="148"/>
      <c r="AF35" t="str">
        <f t="shared" si="2"/>
        <v/>
      </c>
      <c r="AG35" s="42" t="str">
        <f t="shared" si="3"/>
        <v/>
      </c>
      <c r="AI35" t="str">
        <f t="shared" si="4"/>
        <v/>
      </c>
      <c r="AJ35" s="42" t="str">
        <f t="shared" si="20"/>
        <v/>
      </c>
      <c r="AL35" t="str">
        <f t="shared" si="5"/>
        <v/>
      </c>
      <c r="AM35" s="42" t="str">
        <f t="shared" si="6"/>
        <v/>
      </c>
      <c r="AO35" t="str">
        <f t="shared" si="7"/>
        <v/>
      </c>
      <c r="AP35" s="42" t="str">
        <f t="shared" si="28"/>
        <v/>
      </c>
      <c r="AR35" t="str">
        <f t="shared" si="9"/>
        <v/>
      </c>
      <c r="AS35" s="42" t="str">
        <f t="shared" si="1"/>
        <v/>
      </c>
      <c r="AU35" t="str">
        <f t="shared" si="10"/>
        <v/>
      </c>
      <c r="AV35" s="42" t="str">
        <f t="shared" si="27"/>
        <v/>
      </c>
      <c r="AX35" t="str">
        <f t="shared" si="12"/>
        <v/>
      </c>
      <c r="AY35" s="42" t="str">
        <f t="shared" si="13"/>
        <v/>
      </c>
      <c r="BA35" t="str">
        <f t="shared" si="14"/>
        <v/>
      </c>
      <c r="BB35" s="42" t="str">
        <f t="shared" si="15"/>
        <v/>
      </c>
      <c r="BD35" t="str">
        <f t="shared" si="16"/>
        <v/>
      </c>
      <c r="BE35" s="42" t="str">
        <f t="shared" si="17"/>
        <v/>
      </c>
    </row>
    <row r="36" spans="2:57" ht="15">
      <c r="B36" s="126"/>
      <c r="C36" s="113"/>
      <c r="D36" s="433"/>
      <c r="E36" s="116"/>
      <c r="F36" s="350"/>
      <c r="G36" s="45"/>
      <c r="H36" s="45"/>
      <c r="I36" s="62"/>
      <c r="J36" s="130"/>
      <c r="K36" s="134"/>
      <c r="L36" s="55"/>
      <c r="M36" s="100"/>
      <c r="N36" s="55"/>
      <c r="O36" s="127"/>
      <c r="P36" s="368"/>
      <c r="Q36" s="55"/>
      <c r="R36" s="100"/>
      <c r="S36" s="55"/>
      <c r="T36" s="127"/>
      <c r="U36" s="368"/>
      <c r="V36" s="55"/>
      <c r="W36" s="100"/>
      <c r="X36" s="55"/>
      <c r="Y36" s="127"/>
      <c r="Z36" s="368"/>
      <c r="AA36" s="55"/>
      <c r="AB36" s="100"/>
      <c r="AC36" s="55"/>
      <c r="AD36" s="127"/>
      <c r="AF36" t="str">
        <f t="shared" si="2"/>
        <v/>
      </c>
      <c r="AG36" s="42" t="str">
        <f t="shared" si="3"/>
        <v/>
      </c>
      <c r="AI36" t="str">
        <f t="shared" si="4"/>
        <v/>
      </c>
      <c r="AJ36" s="42" t="str">
        <f t="shared" si="20"/>
        <v/>
      </c>
      <c r="AL36" t="str">
        <f t="shared" si="5"/>
        <v/>
      </c>
      <c r="AM36" s="42" t="str">
        <f t="shared" si="6"/>
        <v/>
      </c>
      <c r="AO36" t="str">
        <f t="shared" si="7"/>
        <v/>
      </c>
      <c r="AP36" s="42" t="str">
        <f t="shared" si="28"/>
        <v/>
      </c>
      <c r="AR36" t="str">
        <f t="shared" si="9"/>
        <v/>
      </c>
      <c r="AS36" s="42" t="str">
        <f t="shared" si="1"/>
        <v/>
      </c>
      <c r="AU36" t="str">
        <f t="shared" si="10"/>
        <v/>
      </c>
      <c r="AV36" s="42" t="str">
        <f t="shared" si="27"/>
        <v/>
      </c>
      <c r="AX36" t="str">
        <f t="shared" si="12"/>
        <v/>
      </c>
      <c r="AY36" s="42" t="str">
        <f t="shared" si="13"/>
        <v/>
      </c>
      <c r="BA36" t="str">
        <f t="shared" si="14"/>
        <v/>
      </c>
      <c r="BB36" s="42" t="str">
        <f t="shared" si="15"/>
        <v/>
      </c>
      <c r="BD36" t="str">
        <f t="shared" si="16"/>
        <v/>
      </c>
      <c r="BE36" s="42" t="str">
        <f t="shared" si="17"/>
        <v/>
      </c>
    </row>
    <row r="37" spans="2:57" s="93" customFormat="1" ht="15">
      <c r="B37" s="196"/>
      <c r="C37" s="114" t="s">
        <v>8</v>
      </c>
      <c r="D37" s="436"/>
      <c r="E37" s="197"/>
      <c r="F37" s="362"/>
      <c r="G37" s="198"/>
      <c r="H37" s="198"/>
      <c r="I37" s="64"/>
      <c r="J37" s="199"/>
      <c r="K37" s="200"/>
      <c r="L37" s="201"/>
      <c r="M37" s="202"/>
      <c r="N37" s="201"/>
      <c r="O37" s="124">
        <f>SUM(O22:O36)</f>
        <v>0</v>
      </c>
      <c r="P37" s="369"/>
      <c r="Q37" s="201"/>
      <c r="R37" s="202"/>
      <c r="S37" s="201"/>
      <c r="T37" s="124">
        <f>SUM(T22:T36)</f>
        <v>0</v>
      </c>
      <c r="U37" s="369"/>
      <c r="V37" s="201"/>
      <c r="W37" s="202"/>
      <c r="X37" s="201"/>
      <c r="Y37" s="124">
        <f>SUM(Y22:Y36)</f>
        <v>10248300.502254857</v>
      </c>
      <c r="Z37" s="369"/>
      <c r="AA37" s="201"/>
      <c r="AB37" s="202"/>
      <c r="AC37" s="201"/>
      <c r="AD37" s="124">
        <f>SUM(AD22:AD36)</f>
        <v>13922050.530551177</v>
      </c>
      <c r="AF37" t="str">
        <f t="shared" si="2"/>
        <v/>
      </c>
      <c r="AG37" s="42" t="str">
        <f t="shared" si="3"/>
        <v/>
      </c>
      <c r="AH37"/>
      <c r="AI37" t="str">
        <f t="shared" si="4"/>
        <v/>
      </c>
      <c r="AJ37" s="42" t="str">
        <f t="shared" si="20"/>
        <v/>
      </c>
      <c r="AK37"/>
      <c r="AL37" t="str">
        <f t="shared" si="5"/>
        <v/>
      </c>
      <c r="AM37" s="42" t="str">
        <f t="shared" si="6"/>
        <v/>
      </c>
      <c r="AO37" t="str">
        <f t="shared" si="7"/>
        <v/>
      </c>
      <c r="AP37" s="42" t="str">
        <f t="shared" si="28"/>
        <v/>
      </c>
      <c r="AQ37"/>
      <c r="AR37" t="str">
        <f t="shared" si="9"/>
        <v/>
      </c>
      <c r="AS37" s="42" t="str">
        <f t="shared" si="1"/>
        <v/>
      </c>
      <c r="AT37"/>
      <c r="AU37" t="str">
        <f t="shared" si="10"/>
        <v/>
      </c>
      <c r="AV37" s="42" t="str">
        <f t="shared" si="27"/>
        <v/>
      </c>
      <c r="AX37" t="str">
        <f t="shared" si="12"/>
        <v/>
      </c>
      <c r="AY37" s="42" t="str">
        <f t="shared" si="13"/>
        <v/>
      </c>
      <c r="AZ37"/>
      <c r="BA37" t="str">
        <f t="shared" si="14"/>
        <v/>
      </c>
      <c r="BB37" s="42" t="str">
        <f t="shared" si="15"/>
        <v/>
      </c>
      <c r="BC37"/>
      <c r="BD37" t="str">
        <f t="shared" si="16"/>
        <v/>
      </c>
      <c r="BE37" s="42" t="str">
        <f t="shared" si="17"/>
        <v/>
      </c>
    </row>
    <row r="38" spans="2:57" ht="15">
      <c r="B38" s="142"/>
      <c r="C38" s="162" t="s">
        <v>1159</v>
      </c>
      <c r="D38" s="432"/>
      <c r="E38" s="163"/>
      <c r="F38" s="356"/>
      <c r="G38" s="144"/>
      <c r="H38" s="144"/>
      <c r="I38" s="144"/>
      <c r="J38" s="164"/>
      <c r="K38" s="145"/>
      <c r="L38" s="146"/>
      <c r="M38" s="147"/>
      <c r="N38" s="146"/>
      <c r="O38" s="148"/>
      <c r="P38" s="367"/>
      <c r="Q38" s="146"/>
      <c r="R38" s="147"/>
      <c r="S38" s="146"/>
      <c r="T38" s="148"/>
      <c r="U38" s="367"/>
      <c r="V38" s="146"/>
      <c r="W38" s="147"/>
      <c r="X38" s="146"/>
      <c r="Y38" s="148"/>
      <c r="Z38" s="367"/>
      <c r="AA38" s="146"/>
      <c r="AB38" s="147"/>
      <c r="AC38" s="146"/>
      <c r="AD38" s="148"/>
      <c r="AF38" t="str">
        <f t="shared" si="2"/>
        <v/>
      </c>
      <c r="AG38" s="42" t="str">
        <f t="shared" si="3"/>
        <v/>
      </c>
      <c r="AI38" t="str">
        <f t="shared" si="4"/>
        <v/>
      </c>
      <c r="AJ38" s="42" t="str">
        <f t="shared" si="20"/>
        <v/>
      </c>
      <c r="AL38" t="str">
        <f t="shared" si="5"/>
        <v/>
      </c>
      <c r="AM38" s="42" t="str">
        <f t="shared" si="6"/>
        <v/>
      </c>
      <c r="AO38" t="str">
        <f t="shared" si="7"/>
        <v/>
      </c>
      <c r="AP38" s="42" t="str">
        <f t="shared" si="28"/>
        <v/>
      </c>
      <c r="AR38" t="str">
        <f t="shared" si="9"/>
        <v/>
      </c>
      <c r="AS38" s="42" t="str">
        <f t="shared" si="1"/>
        <v/>
      </c>
      <c r="AU38" t="str">
        <f t="shared" si="10"/>
        <v/>
      </c>
      <c r="AV38" s="42" t="str">
        <f t="shared" si="27"/>
        <v/>
      </c>
      <c r="AX38" t="str">
        <f t="shared" si="12"/>
        <v/>
      </c>
      <c r="AY38" s="42" t="str">
        <f t="shared" si="13"/>
        <v/>
      </c>
      <c r="BA38" t="str">
        <f t="shared" si="14"/>
        <v/>
      </c>
      <c r="BB38" s="42" t="str">
        <f t="shared" si="15"/>
        <v/>
      </c>
      <c r="BD38" t="str">
        <f t="shared" si="16"/>
        <v/>
      </c>
      <c r="BE38" s="42" t="str">
        <f t="shared" si="17"/>
        <v/>
      </c>
    </row>
    <row r="39" spans="2:57" ht="15">
      <c r="B39" s="126"/>
      <c r="C39" s="162" t="s">
        <v>17</v>
      </c>
      <c r="D39" s="432"/>
      <c r="E39" s="163"/>
      <c r="F39" s="356"/>
      <c r="G39" s="144"/>
      <c r="H39" s="144"/>
      <c r="I39" s="144"/>
      <c r="J39" s="164"/>
      <c r="K39" s="145"/>
      <c r="L39" s="146"/>
      <c r="M39" s="147"/>
      <c r="N39" s="146"/>
      <c r="O39" s="148"/>
      <c r="P39" s="367"/>
      <c r="Q39" s="146"/>
      <c r="R39" s="147"/>
      <c r="S39" s="146"/>
      <c r="T39" s="148"/>
      <c r="U39" s="367"/>
      <c r="V39" s="146"/>
      <c r="W39" s="147"/>
      <c r="X39" s="146"/>
      <c r="Y39" s="148"/>
      <c r="Z39" s="367"/>
      <c r="AA39" s="146"/>
      <c r="AB39" s="147"/>
      <c r="AC39" s="146"/>
      <c r="AD39" s="148"/>
      <c r="AF39" t="str">
        <f t="shared" si="2"/>
        <v/>
      </c>
      <c r="AG39" s="42" t="str">
        <f t="shared" si="3"/>
        <v/>
      </c>
      <c r="AI39" t="str">
        <f t="shared" si="4"/>
        <v/>
      </c>
      <c r="AJ39" s="42" t="str">
        <f t="shared" si="20"/>
        <v/>
      </c>
      <c r="AL39" t="str">
        <f t="shared" si="5"/>
        <v/>
      </c>
      <c r="AM39" s="42" t="str">
        <f t="shared" si="6"/>
        <v/>
      </c>
      <c r="AO39" t="str">
        <f t="shared" si="7"/>
        <v/>
      </c>
      <c r="AP39" s="42" t="str">
        <f t="shared" si="28"/>
        <v/>
      </c>
      <c r="AR39" t="str">
        <f t="shared" si="9"/>
        <v/>
      </c>
      <c r="AS39" s="42" t="str">
        <f t="shared" si="1"/>
        <v/>
      </c>
      <c r="AU39" t="str">
        <f t="shared" si="10"/>
        <v/>
      </c>
      <c r="AV39" s="42" t="str">
        <f t="shared" si="27"/>
        <v/>
      </c>
      <c r="AX39" t="str">
        <f t="shared" si="12"/>
        <v/>
      </c>
      <c r="AY39" s="42" t="str">
        <f t="shared" si="13"/>
        <v/>
      </c>
      <c r="BA39" t="str">
        <f t="shared" si="14"/>
        <v/>
      </c>
      <c r="BB39" s="42" t="str">
        <f t="shared" si="15"/>
        <v/>
      </c>
      <c r="BD39" t="str">
        <f t="shared" si="16"/>
        <v/>
      </c>
      <c r="BE39" s="42" t="str">
        <f t="shared" si="17"/>
        <v/>
      </c>
    </row>
    <row r="40" spans="2:57">
      <c r="B40" s="126"/>
      <c r="C40" s="113" t="s">
        <v>141</v>
      </c>
      <c r="D40" s="433">
        <v>2</v>
      </c>
      <c r="E40" s="116" t="str">
        <f>'T2 - Unit Rates'!$C$16</f>
        <v>CAT D9N</v>
      </c>
      <c r="F40" s="45" t="str">
        <f>EquipProd!$C$62</f>
        <v>D9 Rock recontouring</v>
      </c>
      <c r="G40" s="420">
        <f>VLOOKUP(F40,Productivity,2,FALSE)</f>
        <v>479.83764705882351</v>
      </c>
      <c r="H40" s="45" t="s">
        <v>422</v>
      </c>
      <c r="I40" s="62">
        <f>VLOOKUP(E40,EquipRates,$BO$1,FALSE)</f>
        <v>498.15</v>
      </c>
      <c r="J40" s="130" t="s">
        <v>263</v>
      </c>
      <c r="K40" s="134">
        <f>Quantities!D82*0.2</f>
        <v>0</v>
      </c>
      <c r="L40" s="55" t="s">
        <v>268</v>
      </c>
      <c r="M40" s="100"/>
      <c r="N40" s="55" t="s">
        <v>263</v>
      </c>
      <c r="O40" s="127">
        <f>$I40*M40</f>
        <v>0</v>
      </c>
      <c r="P40" s="368">
        <f>Quantities!E82*0.2</f>
        <v>0</v>
      </c>
      <c r="Q40" s="55" t="s">
        <v>268</v>
      </c>
      <c r="R40" s="100"/>
      <c r="S40" s="55" t="s">
        <v>263</v>
      </c>
      <c r="T40" s="127">
        <f>$I40*R40</f>
        <v>0</v>
      </c>
      <c r="U40" s="368">
        <f>Quantities!F82*0.1</f>
        <v>38580</v>
      </c>
      <c r="V40" s="55" t="s">
        <v>268</v>
      </c>
      <c r="W40" s="100">
        <f>U40/$G40</f>
        <v>80.402194860026185</v>
      </c>
      <c r="X40" s="55" t="s">
        <v>263</v>
      </c>
      <c r="Y40" s="127">
        <f>$I40*W40</f>
        <v>40052.353369522039</v>
      </c>
      <c r="Z40" s="368">
        <f>IF($BO$2=5,Quantities!G82,Quantities!H82)*0.1</f>
        <v>130030</v>
      </c>
      <c r="AA40" s="55" t="s">
        <v>268</v>
      </c>
      <c r="AB40" s="100">
        <f>Z40/$G40</f>
        <v>270.98749086700894</v>
      </c>
      <c r="AC40" s="55" t="s">
        <v>263</v>
      </c>
      <c r="AD40" s="127">
        <f>$I40*AB40</f>
        <v>134992.41857540049</v>
      </c>
      <c r="AF40" t="str">
        <f t="shared" si="2"/>
        <v/>
      </c>
      <c r="AG40" s="42" t="str">
        <f t="shared" si="3"/>
        <v/>
      </c>
      <c r="AI40" t="str">
        <f t="shared" si="4"/>
        <v>CAT D9N</v>
      </c>
      <c r="AJ40" s="42">
        <f t="shared" si="20"/>
        <v>0</v>
      </c>
      <c r="AL40" t="str">
        <f t="shared" si="5"/>
        <v/>
      </c>
      <c r="AM40" s="42" t="str">
        <f t="shared" si="6"/>
        <v/>
      </c>
      <c r="AO40" t="str">
        <f t="shared" si="7"/>
        <v/>
      </c>
      <c r="AP40" s="42" t="str">
        <f t="shared" si="28"/>
        <v/>
      </c>
      <c r="AR40" t="str">
        <f t="shared" si="9"/>
        <v>CAT D9N</v>
      </c>
      <c r="AS40" s="42">
        <f>IF(AR40="","",W40)</f>
        <v>80.402194860026185</v>
      </c>
      <c r="AU40" t="str">
        <f t="shared" si="10"/>
        <v/>
      </c>
      <c r="AV40" s="42" t="str">
        <f t="shared" ref="AV40:AV42" si="29">IF(AU40="","",AA40)</f>
        <v/>
      </c>
      <c r="AX40" t="str">
        <f t="shared" si="12"/>
        <v/>
      </c>
      <c r="AY40" s="42" t="str">
        <f t="shared" si="13"/>
        <v/>
      </c>
      <c r="BA40" t="str">
        <f t="shared" si="14"/>
        <v>CAT D9N</v>
      </c>
      <c r="BB40" s="42">
        <f t="shared" si="15"/>
        <v>270.98749086700894</v>
      </c>
      <c r="BD40" t="str">
        <f t="shared" si="16"/>
        <v/>
      </c>
      <c r="BE40" s="42" t="str">
        <f t="shared" si="17"/>
        <v/>
      </c>
    </row>
    <row r="41" spans="2:57">
      <c r="B41" s="126"/>
      <c r="C41" s="113" t="s">
        <v>1157</v>
      </c>
      <c r="D41" s="433">
        <v>2</v>
      </c>
      <c r="E41" s="116" t="str">
        <f>'T2 - Unit Rates'!$C$16</f>
        <v>CAT D9N</v>
      </c>
      <c r="F41" s="350" t="str">
        <f>EquipProd!C64</f>
        <v>D9 Loose recontouring</v>
      </c>
      <c r="G41" s="420">
        <f>VLOOKUP(F41,Productivity,2,FALSE)</f>
        <v>764.74124999999992</v>
      </c>
      <c r="H41" s="45" t="s">
        <v>422</v>
      </c>
      <c r="I41" s="62">
        <f>VLOOKUP(E41,EquipRates,$I$3,FALSE)</f>
        <v>498.15</v>
      </c>
      <c r="J41" s="130" t="s">
        <v>263</v>
      </c>
      <c r="K41" s="134"/>
      <c r="L41" s="55" t="s">
        <v>268</v>
      </c>
      <c r="M41" s="100">
        <f>K41/$G41</f>
        <v>0</v>
      </c>
      <c r="N41" s="55" t="s">
        <v>263</v>
      </c>
      <c r="O41" s="127">
        <f>$I41*M41</f>
        <v>0</v>
      </c>
      <c r="P41" s="221">
        <f>Quantities!E78*0.2</f>
        <v>0</v>
      </c>
      <c r="Q41" s="55" t="s">
        <v>268</v>
      </c>
      <c r="R41" s="100"/>
      <c r="S41" s="55" t="s">
        <v>263</v>
      </c>
      <c r="T41" s="127">
        <f>$I41*R41</f>
        <v>0</v>
      </c>
      <c r="U41" s="368">
        <f>Quantities!F78*0.3</f>
        <v>9990</v>
      </c>
      <c r="V41" s="55" t="s">
        <v>268</v>
      </c>
      <c r="W41" s="100">
        <f>U41/$G41</f>
        <v>13.063241978904632</v>
      </c>
      <c r="X41" s="55" t="s">
        <v>263</v>
      </c>
      <c r="Y41" s="127">
        <f>$I41*W41</f>
        <v>6507.4539917913417</v>
      </c>
      <c r="Z41" s="368">
        <f>IF($BO$2=5,Quantities!G78,Quantities!H78)*0.3</f>
        <v>9990</v>
      </c>
      <c r="AA41" s="55" t="s">
        <v>268</v>
      </c>
      <c r="AB41" s="100">
        <f>Z41/$G41</f>
        <v>13.063241978904632</v>
      </c>
      <c r="AC41" s="55" t="s">
        <v>263</v>
      </c>
      <c r="AD41" s="127">
        <f>$I41*AB41</f>
        <v>6507.4539917913417</v>
      </c>
      <c r="AF41" t="str">
        <f t="shared" si="2"/>
        <v/>
      </c>
      <c r="AG41" s="42" t="str">
        <f t="shared" si="3"/>
        <v/>
      </c>
      <c r="AI41" t="str">
        <f t="shared" si="4"/>
        <v>CAT D9N</v>
      </c>
      <c r="AJ41" s="42">
        <f t="shared" ref="AJ41" si="30">IF(AI41="","",R41)</f>
        <v>0</v>
      </c>
      <c r="AL41" t="str">
        <f t="shared" si="5"/>
        <v/>
      </c>
      <c r="AM41" s="42" t="str">
        <f t="shared" si="6"/>
        <v/>
      </c>
      <c r="AO41" t="str">
        <f t="shared" si="7"/>
        <v/>
      </c>
      <c r="AP41" s="42" t="str">
        <f t="shared" si="28"/>
        <v/>
      </c>
      <c r="AR41" t="str">
        <f t="shared" si="9"/>
        <v>CAT D9N</v>
      </c>
      <c r="AS41" s="42">
        <f>IF(AR41="","",W41)</f>
        <v>13.063241978904632</v>
      </c>
      <c r="AU41" t="str">
        <f t="shared" si="10"/>
        <v/>
      </c>
      <c r="AV41" s="42" t="str">
        <f t="shared" si="29"/>
        <v/>
      </c>
      <c r="AX41" t="str">
        <f t="shared" si="12"/>
        <v/>
      </c>
      <c r="AY41" s="42" t="str">
        <f t="shared" si="13"/>
        <v/>
      </c>
      <c r="BA41" t="str">
        <f t="shared" si="14"/>
        <v>CAT D9N</v>
      </c>
      <c r="BB41" s="42">
        <f t="shared" si="15"/>
        <v>13.063241978904632</v>
      </c>
      <c r="BD41" t="str">
        <f t="shared" si="16"/>
        <v/>
      </c>
      <c r="BE41" s="42" t="str">
        <f t="shared" si="17"/>
        <v/>
      </c>
    </row>
    <row r="42" spans="2:57" ht="15">
      <c r="B42" s="126"/>
      <c r="C42" s="162" t="s">
        <v>592</v>
      </c>
      <c r="D42" s="432"/>
      <c r="E42" s="163"/>
      <c r="F42" s="356"/>
      <c r="G42" s="144"/>
      <c r="H42" s="144"/>
      <c r="I42" s="144"/>
      <c r="J42" s="164"/>
      <c r="K42" s="145"/>
      <c r="L42" s="146"/>
      <c r="M42" s="147"/>
      <c r="N42" s="146"/>
      <c r="O42" s="148"/>
      <c r="P42" s="367"/>
      <c r="Q42" s="146"/>
      <c r="R42" s="147"/>
      <c r="S42" s="146"/>
      <c r="T42" s="148"/>
      <c r="U42" s="367"/>
      <c r="V42" s="146"/>
      <c r="W42" s="147"/>
      <c r="X42" s="146"/>
      <c r="Y42" s="148"/>
      <c r="Z42" s="367"/>
      <c r="AA42" s="146"/>
      <c r="AB42" s="147"/>
      <c r="AC42" s="146"/>
      <c r="AD42" s="148"/>
      <c r="AF42" t="str">
        <f t="shared" si="2"/>
        <v/>
      </c>
      <c r="AG42" s="42" t="str">
        <f t="shared" si="3"/>
        <v/>
      </c>
      <c r="AI42" t="str">
        <f t="shared" si="4"/>
        <v/>
      </c>
      <c r="AJ42" s="42" t="str">
        <f t="shared" si="20"/>
        <v/>
      </c>
      <c r="AL42" t="str">
        <f t="shared" si="5"/>
        <v/>
      </c>
      <c r="AM42" s="42" t="str">
        <f t="shared" si="6"/>
        <v/>
      </c>
      <c r="AO42" t="str">
        <f t="shared" si="7"/>
        <v/>
      </c>
      <c r="AP42" s="42" t="str">
        <f t="shared" si="28"/>
        <v/>
      </c>
      <c r="AR42" t="str">
        <f t="shared" si="9"/>
        <v/>
      </c>
      <c r="AS42" s="42" t="str">
        <f t="shared" si="1"/>
        <v/>
      </c>
      <c r="AU42" t="str">
        <f t="shared" si="10"/>
        <v/>
      </c>
      <c r="AV42" s="42" t="str">
        <f t="shared" si="29"/>
        <v/>
      </c>
      <c r="AX42" t="str">
        <f t="shared" si="12"/>
        <v/>
      </c>
      <c r="AY42" s="42" t="str">
        <f t="shared" si="13"/>
        <v/>
      </c>
      <c r="BA42" t="str">
        <f t="shared" si="14"/>
        <v/>
      </c>
      <c r="BB42" s="42" t="str">
        <f t="shared" si="15"/>
        <v/>
      </c>
      <c r="BD42" t="str">
        <f t="shared" si="16"/>
        <v/>
      </c>
      <c r="BE42" s="42" t="str">
        <f t="shared" si="17"/>
        <v/>
      </c>
    </row>
    <row r="43" spans="2:57">
      <c r="B43" s="126"/>
      <c r="C43" s="268" t="str">
        <f>Quantities!C83</f>
        <v>Class C SF - Growth Media - Overburden</v>
      </c>
      <c r="D43" s="435">
        <v>3</v>
      </c>
      <c r="E43" s="116" t="s">
        <v>670</v>
      </c>
      <c r="F43" s="350" t="str">
        <f>LHD!B60</f>
        <v>Class C Overburden</v>
      </c>
      <c r="G43" s="45"/>
      <c r="H43" s="45"/>
      <c r="I43" s="125">
        <f>VLOOKUP(F43,RehabCover,4,FALSE)</f>
        <v>6.2322874209751102</v>
      </c>
      <c r="J43" s="130" t="s">
        <v>419</v>
      </c>
      <c r="K43" s="134"/>
      <c r="L43" s="55"/>
      <c r="M43" s="100">
        <f>Quantities!D82</f>
        <v>0</v>
      </c>
      <c r="N43" s="55" t="s">
        <v>268</v>
      </c>
      <c r="O43" s="127">
        <f>$I43*M43</f>
        <v>0</v>
      </c>
      <c r="P43" s="368"/>
      <c r="Q43" s="55"/>
      <c r="R43" s="100">
        <f>Quantities!E82</f>
        <v>0</v>
      </c>
      <c r="S43" s="55" t="s">
        <v>268</v>
      </c>
      <c r="T43" s="127">
        <f>$I43*R43</f>
        <v>0</v>
      </c>
      <c r="U43" s="368"/>
      <c r="V43" s="55"/>
      <c r="W43" s="100">
        <f>VLOOKUP(C43,Quantities!$C$45:$H$86,4,FALSE)</f>
        <v>57870</v>
      </c>
      <c r="X43" s="55" t="s">
        <v>268</v>
      </c>
      <c r="Y43" s="127">
        <f>$I43*W43</f>
        <v>360662.47305182961</v>
      </c>
      <c r="Z43" s="368"/>
      <c r="AA43" s="55"/>
      <c r="AB43" s="100">
        <f>VLOOKUP(C43,Quantities!$C$45:$H$86,'T7 - WSF'!$BO$2,FALSE)</f>
        <v>200040</v>
      </c>
      <c r="AC43" s="55" t="s">
        <v>268</v>
      </c>
      <c r="AD43" s="127">
        <f>$I43*AB43</f>
        <v>1246706.7756918611</v>
      </c>
      <c r="AF43" t="str">
        <f t="shared" si="2"/>
        <v/>
      </c>
      <c r="AG43" s="42" t="str">
        <f>IF(AF43="","",R43)</f>
        <v/>
      </c>
      <c r="AI43" t="str">
        <f t="shared" si="4"/>
        <v/>
      </c>
      <c r="AJ43" s="42" t="str">
        <f>IF(AI43="","",R43)</f>
        <v/>
      </c>
      <c r="AL43" t="str">
        <f t="shared" si="5"/>
        <v>Class C Overburden</v>
      </c>
      <c r="AM43" s="42">
        <f>IF(AL43="","",R43)</f>
        <v>0</v>
      </c>
      <c r="AO43" t="str">
        <f t="shared" si="7"/>
        <v/>
      </c>
      <c r="AP43" s="42" t="str">
        <f>IF(AO43="","",AA43)</f>
        <v/>
      </c>
      <c r="AR43" t="str">
        <f t="shared" si="9"/>
        <v/>
      </c>
      <c r="AS43" s="42" t="str">
        <f>IF(AR43="","",AA43)</f>
        <v/>
      </c>
      <c r="AU43" t="str">
        <f t="shared" si="10"/>
        <v>Class C Overburden</v>
      </c>
      <c r="AV43" s="42">
        <f>IF(AU43="","",W43)</f>
        <v>57870</v>
      </c>
      <c r="AX43" t="str">
        <f t="shared" si="12"/>
        <v/>
      </c>
      <c r="AY43" s="42" t="str">
        <f>IF(AX43="","",AB43)</f>
        <v/>
      </c>
      <c r="BA43" t="str">
        <f t="shared" si="14"/>
        <v/>
      </c>
      <c r="BB43" s="42" t="str">
        <f>IF(BA43="","",AB43)</f>
        <v/>
      </c>
      <c r="BD43" t="str">
        <f t="shared" si="16"/>
        <v>Class C Overburden</v>
      </c>
      <c r="BE43" s="42">
        <f>IF(BD43="","",AB43)</f>
        <v>200040</v>
      </c>
    </row>
    <row r="44" spans="2:57">
      <c r="B44" s="126"/>
      <c r="C44" s="268" t="str">
        <f>Quantities!C84</f>
        <v>Class C SF - Growth Media - Topsoil</v>
      </c>
      <c r="D44" s="435">
        <v>3</v>
      </c>
      <c r="E44" s="116" t="s">
        <v>465</v>
      </c>
      <c r="F44" s="350" t="str">
        <f>LHD!B61</f>
        <v>Class C Topsoil</v>
      </c>
      <c r="G44" s="45"/>
      <c r="H44" s="45"/>
      <c r="I44" s="125">
        <f>VLOOKUP(F44,RehabCover,4,FALSE)</f>
        <v>4.9369957543084428</v>
      </c>
      <c r="J44" s="130" t="s">
        <v>419</v>
      </c>
      <c r="K44" s="134"/>
      <c r="L44" s="55"/>
      <c r="M44" s="100">
        <f>Quantities!D84</f>
        <v>0</v>
      </c>
      <c r="N44" s="55" t="s">
        <v>268</v>
      </c>
      <c r="O44" s="127">
        <f>$I44*M44</f>
        <v>0</v>
      </c>
      <c r="P44" s="368"/>
      <c r="Q44" s="55"/>
      <c r="R44" s="100">
        <f>Quantities!E84</f>
        <v>0</v>
      </c>
      <c r="S44" s="55" t="s">
        <v>268</v>
      </c>
      <c r="T44" s="127">
        <f>$I44*R44</f>
        <v>0</v>
      </c>
      <c r="U44" s="368"/>
      <c r="V44" s="55"/>
      <c r="W44" s="100">
        <f>VLOOKUP(C44,Quantities!$C$45:$H$86,4,FALSE)</f>
        <v>57870</v>
      </c>
      <c r="X44" s="55" t="s">
        <v>268</v>
      </c>
      <c r="Y44" s="127">
        <f>$I44*W44</f>
        <v>285703.94430182962</v>
      </c>
      <c r="Z44" s="368"/>
      <c r="AA44" s="55"/>
      <c r="AB44" s="100">
        <f>VLOOKUP(C44,Quantities!$C$45:$H$86,'T7 - WSF'!$BO$2,FALSE)</f>
        <v>200040</v>
      </c>
      <c r="AC44" s="55" t="s">
        <v>268</v>
      </c>
      <c r="AD44" s="127">
        <f>$I44*AB44</f>
        <v>987596.63069186092</v>
      </c>
      <c r="AF44" t="str">
        <f t="shared" si="2"/>
        <v/>
      </c>
      <c r="AG44" s="42" t="str">
        <f t="shared" si="3"/>
        <v/>
      </c>
      <c r="AI44" t="str">
        <f t="shared" si="4"/>
        <v/>
      </c>
      <c r="AJ44" s="42" t="str">
        <f t="shared" si="20"/>
        <v/>
      </c>
      <c r="AL44" t="str">
        <f t="shared" si="5"/>
        <v>Class C Topsoil</v>
      </c>
      <c r="AM44" s="42">
        <f t="shared" si="6"/>
        <v>0</v>
      </c>
      <c r="AO44" t="str">
        <f t="shared" si="7"/>
        <v/>
      </c>
      <c r="AP44" s="42" t="str">
        <f t="shared" ref="AP44:AP69" si="31">IF(AO44="","",AA44)</f>
        <v/>
      </c>
      <c r="AR44" t="str">
        <f t="shared" si="9"/>
        <v/>
      </c>
      <c r="AS44" s="42" t="str">
        <f t="shared" ref="AS44:AS69" si="32">IF(AR44="","",AA44)</f>
        <v/>
      </c>
      <c r="AU44" t="str">
        <f t="shared" si="10"/>
        <v>Class C Topsoil</v>
      </c>
      <c r="AV44" s="42">
        <f>IF(AU44="","",W44)</f>
        <v>57870</v>
      </c>
      <c r="AX44" t="str">
        <f t="shared" si="12"/>
        <v/>
      </c>
      <c r="AY44" s="42" t="str">
        <f t="shared" si="13"/>
        <v/>
      </c>
      <c r="BA44" t="str">
        <f t="shared" si="14"/>
        <v/>
      </c>
      <c r="BB44" s="42" t="str">
        <f t="shared" si="15"/>
        <v/>
      </c>
      <c r="BD44" t="str">
        <f t="shared" si="16"/>
        <v>Class C Topsoil</v>
      </c>
      <c r="BE44" s="42">
        <f t="shared" si="17"/>
        <v>200040</v>
      </c>
    </row>
    <row r="45" spans="2:57" ht="15">
      <c r="B45" s="126"/>
      <c r="C45" s="162" t="s">
        <v>250</v>
      </c>
      <c r="D45" s="432"/>
      <c r="E45" s="163"/>
      <c r="F45" s="356"/>
      <c r="G45" s="144"/>
      <c r="H45" s="144"/>
      <c r="I45" s="144"/>
      <c r="J45" s="164"/>
      <c r="K45" s="145"/>
      <c r="L45" s="146"/>
      <c r="M45" s="147"/>
      <c r="N45" s="146"/>
      <c r="O45" s="148"/>
      <c r="P45" s="367"/>
      <c r="Q45" s="146"/>
      <c r="R45" s="147"/>
      <c r="S45" s="146"/>
      <c r="T45" s="148"/>
      <c r="U45" s="367"/>
      <c r="V45" s="146"/>
      <c r="W45" s="147"/>
      <c r="X45" s="146"/>
      <c r="Y45" s="148"/>
      <c r="Z45" s="367"/>
      <c r="AA45" s="146"/>
      <c r="AB45" s="147"/>
      <c r="AC45" s="146"/>
      <c r="AD45" s="148"/>
      <c r="AF45" t="str">
        <f t="shared" si="2"/>
        <v/>
      </c>
      <c r="AG45" s="42" t="str">
        <f t="shared" si="3"/>
        <v/>
      </c>
      <c r="AI45" t="str">
        <f t="shared" si="4"/>
        <v/>
      </c>
      <c r="AJ45" s="42" t="str">
        <f t="shared" si="20"/>
        <v/>
      </c>
      <c r="AL45" t="str">
        <f t="shared" si="5"/>
        <v/>
      </c>
      <c r="AM45" s="42" t="str">
        <f t="shared" si="6"/>
        <v/>
      </c>
      <c r="AO45" t="str">
        <f t="shared" si="7"/>
        <v/>
      </c>
      <c r="AP45" s="42" t="str">
        <f t="shared" si="31"/>
        <v/>
      </c>
      <c r="AR45" t="str">
        <f t="shared" si="9"/>
        <v/>
      </c>
      <c r="AS45" s="42" t="str">
        <f t="shared" si="32"/>
        <v/>
      </c>
      <c r="AU45" t="str">
        <f t="shared" si="10"/>
        <v/>
      </c>
      <c r="AV45" s="42" t="str">
        <f t="shared" ref="AV45:AV69" si="33">IF(AU45="","",AA45)</f>
        <v/>
      </c>
      <c r="AX45" t="str">
        <f t="shared" si="12"/>
        <v/>
      </c>
      <c r="AY45" s="42" t="str">
        <f t="shared" si="13"/>
        <v/>
      </c>
      <c r="BA45" t="str">
        <f t="shared" si="14"/>
        <v/>
      </c>
      <c r="BB45" s="42" t="str">
        <f t="shared" si="15"/>
        <v/>
      </c>
      <c r="BD45" t="str">
        <f t="shared" si="16"/>
        <v/>
      </c>
      <c r="BE45" s="42" t="str">
        <f t="shared" si="17"/>
        <v/>
      </c>
    </row>
    <row r="46" spans="2:57">
      <c r="B46" s="126"/>
      <c r="C46" s="113" t="str">
        <f>Quantities!C85</f>
        <v>Class C SF - Revegetation Area</v>
      </c>
      <c r="D46" s="433"/>
      <c r="E46" s="116" t="s">
        <v>420</v>
      </c>
      <c r="F46" s="350" t="str">
        <f>'T2 - Unit Rates'!$C$80</f>
        <v>Revegetation incl Application</v>
      </c>
      <c r="G46" s="266"/>
      <c r="H46" s="45"/>
      <c r="I46" s="62">
        <f>VLOOKUP(F46,MatRate,3,FALSE)</f>
        <v>4569.75</v>
      </c>
      <c r="J46" s="130" t="s">
        <v>35</v>
      </c>
      <c r="K46" s="221">
        <f>Quantities!D85</f>
        <v>0</v>
      </c>
      <c r="L46" s="55" t="s">
        <v>112</v>
      </c>
      <c r="M46" s="195"/>
      <c r="N46" s="55" t="s">
        <v>178</v>
      </c>
      <c r="O46" s="127">
        <f>$I46*M46</f>
        <v>0</v>
      </c>
      <c r="P46" s="368">
        <f>Quantities!E85</f>
        <v>0</v>
      </c>
      <c r="Q46" s="55" t="s">
        <v>112</v>
      </c>
      <c r="R46" s="195"/>
      <c r="S46" s="55" t="s">
        <v>178</v>
      </c>
      <c r="T46" s="127">
        <f>$I46*R46</f>
        <v>0</v>
      </c>
      <c r="U46" s="368">
        <f>Quantities!F85</f>
        <v>385800</v>
      </c>
      <c r="V46" s="55" t="s">
        <v>112</v>
      </c>
      <c r="W46" s="195">
        <f>U46/10000</f>
        <v>38.58</v>
      </c>
      <c r="X46" s="55" t="s">
        <v>178</v>
      </c>
      <c r="Y46" s="127">
        <f>$I46*W46</f>
        <v>176300.95499999999</v>
      </c>
      <c r="Z46" s="100">
        <f>VLOOKUP(C46,Quantities!$C$45:$H$86,'T7 - WSF'!$BO$2,FALSE)</f>
        <v>1300300</v>
      </c>
      <c r="AA46" s="55" t="s">
        <v>112</v>
      </c>
      <c r="AB46" s="195">
        <f>Z46/10000</f>
        <v>130.03</v>
      </c>
      <c r="AC46" s="55" t="s">
        <v>178</v>
      </c>
      <c r="AD46" s="127">
        <f>$I46*AB46</f>
        <v>594204.59250000003</v>
      </c>
      <c r="AF46" t="str">
        <f t="shared" si="2"/>
        <v/>
      </c>
      <c r="AG46" s="42" t="str">
        <f t="shared" si="3"/>
        <v/>
      </c>
      <c r="AI46" t="str">
        <f t="shared" si="4"/>
        <v/>
      </c>
      <c r="AJ46" s="42" t="str">
        <f t="shared" si="20"/>
        <v/>
      </c>
      <c r="AL46" t="str">
        <f t="shared" si="5"/>
        <v/>
      </c>
      <c r="AM46" s="42" t="str">
        <f t="shared" si="6"/>
        <v/>
      </c>
      <c r="AO46" t="str">
        <f t="shared" si="7"/>
        <v/>
      </c>
      <c r="AP46" s="42" t="str">
        <f t="shared" si="31"/>
        <v/>
      </c>
      <c r="AR46" t="str">
        <f t="shared" si="9"/>
        <v/>
      </c>
      <c r="AS46" s="42" t="str">
        <f t="shared" si="32"/>
        <v/>
      </c>
      <c r="AU46" t="str">
        <f t="shared" si="10"/>
        <v/>
      </c>
      <c r="AV46" s="42" t="str">
        <f t="shared" si="33"/>
        <v/>
      </c>
      <c r="AX46" t="str">
        <f t="shared" si="12"/>
        <v/>
      </c>
      <c r="AY46" s="42" t="str">
        <f t="shared" si="13"/>
        <v/>
      </c>
      <c r="BA46" t="str">
        <f t="shared" si="14"/>
        <v/>
      </c>
      <c r="BB46" s="42" t="str">
        <f t="shared" si="15"/>
        <v/>
      </c>
      <c r="BD46" t="str">
        <f t="shared" si="16"/>
        <v/>
      </c>
      <c r="BE46" s="42" t="str">
        <f t="shared" si="17"/>
        <v/>
      </c>
    </row>
    <row r="47" spans="2:57" ht="15">
      <c r="B47" s="126"/>
      <c r="C47" s="162" t="s">
        <v>249</v>
      </c>
      <c r="D47" s="432"/>
      <c r="E47" s="163"/>
      <c r="F47" s="356"/>
      <c r="G47" s="144"/>
      <c r="H47" s="144"/>
      <c r="I47" s="144"/>
      <c r="J47" s="164"/>
      <c r="K47" s="145"/>
      <c r="L47" s="146"/>
      <c r="M47" s="147"/>
      <c r="N47" s="146"/>
      <c r="O47" s="148"/>
      <c r="P47" s="367"/>
      <c r="Q47" s="146"/>
      <c r="R47" s="147"/>
      <c r="S47" s="146"/>
      <c r="T47" s="148"/>
      <c r="U47" s="367"/>
      <c r="V47" s="146"/>
      <c r="W47" s="147"/>
      <c r="X47" s="146"/>
      <c r="Y47" s="148"/>
      <c r="Z47" s="367"/>
      <c r="AA47" s="146"/>
      <c r="AB47" s="147"/>
      <c r="AC47" s="146"/>
      <c r="AD47" s="148"/>
      <c r="AF47" t="str">
        <f t="shared" si="2"/>
        <v/>
      </c>
      <c r="AG47" s="42" t="str">
        <f t="shared" si="3"/>
        <v/>
      </c>
      <c r="AI47" t="str">
        <f t="shared" si="4"/>
        <v/>
      </c>
      <c r="AJ47" s="42" t="str">
        <f t="shared" si="20"/>
        <v/>
      </c>
      <c r="AL47" t="str">
        <f t="shared" si="5"/>
        <v/>
      </c>
      <c r="AM47" s="42" t="str">
        <f t="shared" si="6"/>
        <v/>
      </c>
      <c r="AO47" t="str">
        <f t="shared" si="7"/>
        <v/>
      </c>
      <c r="AP47" s="42" t="str">
        <f t="shared" si="31"/>
        <v/>
      </c>
      <c r="AR47" t="str">
        <f t="shared" si="9"/>
        <v/>
      </c>
      <c r="AS47" s="42" t="str">
        <f t="shared" si="32"/>
        <v/>
      </c>
      <c r="AU47" t="str">
        <f t="shared" si="10"/>
        <v/>
      </c>
      <c r="AV47" s="42" t="str">
        <f t="shared" si="33"/>
        <v/>
      </c>
      <c r="AX47" t="str">
        <f t="shared" si="12"/>
        <v/>
      </c>
      <c r="AY47" s="42" t="str">
        <f t="shared" si="13"/>
        <v/>
      </c>
      <c r="BA47" t="str">
        <f t="shared" si="14"/>
        <v/>
      </c>
      <c r="BB47" s="42" t="str">
        <f t="shared" si="15"/>
        <v/>
      </c>
      <c r="BD47" t="str">
        <f t="shared" si="16"/>
        <v/>
      </c>
      <c r="BE47" s="42" t="str">
        <f t="shared" si="17"/>
        <v/>
      </c>
    </row>
    <row r="48" spans="2:57" ht="15">
      <c r="B48" s="126"/>
      <c r="C48" s="113"/>
      <c r="D48" s="433"/>
      <c r="E48" s="116"/>
      <c r="F48" s="350"/>
      <c r="G48" s="45"/>
      <c r="H48" s="45"/>
      <c r="I48" s="62"/>
      <c r="J48" s="130"/>
      <c r="K48" s="134"/>
      <c r="L48" s="55"/>
      <c r="M48" s="100"/>
      <c r="N48" s="55"/>
      <c r="O48" s="127"/>
      <c r="P48" s="368"/>
      <c r="Q48" s="55"/>
      <c r="R48" s="100"/>
      <c r="S48" s="55"/>
      <c r="T48" s="127"/>
      <c r="U48" s="368"/>
      <c r="V48" s="55"/>
      <c r="W48" s="100"/>
      <c r="X48" s="55"/>
      <c r="Y48" s="127"/>
      <c r="Z48" s="368"/>
      <c r="AA48" s="55"/>
      <c r="AB48" s="100"/>
      <c r="AC48" s="55"/>
      <c r="AD48" s="127"/>
      <c r="AF48" t="str">
        <f t="shared" si="2"/>
        <v/>
      </c>
      <c r="AG48" s="42" t="str">
        <f t="shared" si="3"/>
        <v/>
      </c>
      <c r="AH48" s="93"/>
      <c r="AI48" t="str">
        <f t="shared" si="4"/>
        <v/>
      </c>
      <c r="AJ48" s="42" t="str">
        <f t="shared" si="20"/>
        <v/>
      </c>
      <c r="AK48" s="93"/>
      <c r="AL48" t="str">
        <f t="shared" si="5"/>
        <v/>
      </c>
      <c r="AM48" s="42" t="str">
        <f t="shared" si="6"/>
        <v/>
      </c>
      <c r="AO48" t="str">
        <f t="shared" si="7"/>
        <v/>
      </c>
      <c r="AP48" s="42" t="str">
        <f t="shared" si="31"/>
        <v/>
      </c>
      <c r="AQ48" s="93"/>
      <c r="AR48" t="str">
        <f t="shared" si="9"/>
        <v/>
      </c>
      <c r="AS48" s="42" t="str">
        <f t="shared" si="32"/>
        <v/>
      </c>
      <c r="AT48" s="93"/>
      <c r="AU48" t="str">
        <f t="shared" si="10"/>
        <v/>
      </c>
      <c r="AV48" s="42" t="str">
        <f t="shared" si="33"/>
        <v/>
      </c>
      <c r="AX48" t="str">
        <f t="shared" si="12"/>
        <v/>
      </c>
      <c r="AY48" s="42" t="str">
        <f t="shared" si="13"/>
        <v/>
      </c>
      <c r="AZ48" s="93"/>
      <c r="BA48" t="str">
        <f t="shared" si="14"/>
        <v/>
      </c>
      <c r="BB48" s="42" t="str">
        <f t="shared" si="15"/>
        <v/>
      </c>
      <c r="BC48" s="93"/>
      <c r="BD48" t="str">
        <f t="shared" si="16"/>
        <v/>
      </c>
      <c r="BE48" s="42" t="str">
        <f t="shared" si="17"/>
        <v/>
      </c>
    </row>
    <row r="49" spans="2:57" s="93" customFormat="1" ht="15">
      <c r="B49" s="203"/>
      <c r="C49" s="114" t="s">
        <v>8</v>
      </c>
      <c r="D49" s="436"/>
      <c r="E49" s="165"/>
      <c r="F49" s="357"/>
      <c r="G49" s="204"/>
      <c r="H49" s="204"/>
      <c r="I49" s="204"/>
      <c r="J49" s="205"/>
      <c r="K49" s="133"/>
      <c r="L49" s="206"/>
      <c r="M49" s="202"/>
      <c r="N49" s="206"/>
      <c r="O49" s="124">
        <f>SUM(O38:O48)</f>
        <v>0</v>
      </c>
      <c r="P49" s="370"/>
      <c r="Q49" s="206"/>
      <c r="R49" s="202"/>
      <c r="S49" s="206"/>
      <c r="T49" s="124">
        <f>SUM(T38:T48)</f>
        <v>0</v>
      </c>
      <c r="U49" s="370"/>
      <c r="V49" s="206"/>
      <c r="W49" s="202"/>
      <c r="X49" s="206"/>
      <c r="Y49" s="124">
        <f>SUM(Y38:Y48)</f>
        <v>869227.1797149725</v>
      </c>
      <c r="Z49" s="370"/>
      <c r="AA49" s="206"/>
      <c r="AB49" s="202"/>
      <c r="AC49" s="206"/>
      <c r="AD49" s="124">
        <f>SUM(AD38:AD48)</f>
        <v>2970007.8714509141</v>
      </c>
      <c r="AF49" t="str">
        <f t="shared" si="2"/>
        <v/>
      </c>
      <c r="AG49" s="42" t="str">
        <f t="shared" si="3"/>
        <v/>
      </c>
      <c r="AH49"/>
      <c r="AI49" t="str">
        <f t="shared" si="4"/>
        <v/>
      </c>
      <c r="AJ49" s="42" t="str">
        <f t="shared" si="20"/>
        <v/>
      </c>
      <c r="AK49"/>
      <c r="AL49" t="str">
        <f t="shared" si="5"/>
        <v/>
      </c>
      <c r="AM49" s="42" t="str">
        <f t="shared" si="6"/>
        <v/>
      </c>
      <c r="AO49" t="str">
        <f t="shared" si="7"/>
        <v/>
      </c>
      <c r="AP49" s="42" t="str">
        <f t="shared" si="31"/>
        <v/>
      </c>
      <c r="AQ49"/>
      <c r="AR49" t="str">
        <f t="shared" si="9"/>
        <v/>
      </c>
      <c r="AS49" s="42" t="str">
        <f t="shared" si="32"/>
        <v/>
      </c>
      <c r="AT49"/>
      <c r="AU49" t="str">
        <f t="shared" si="10"/>
        <v/>
      </c>
      <c r="AV49" s="42" t="str">
        <f t="shared" si="33"/>
        <v/>
      </c>
      <c r="AX49" t="str">
        <f t="shared" si="12"/>
        <v/>
      </c>
      <c r="AY49" s="42" t="str">
        <f t="shared" si="13"/>
        <v/>
      </c>
      <c r="AZ49"/>
      <c r="BA49" t="str">
        <f t="shared" si="14"/>
        <v/>
      </c>
      <c r="BB49" s="42" t="str">
        <f t="shared" si="15"/>
        <v/>
      </c>
      <c r="BC49"/>
      <c r="BD49" t="str">
        <f t="shared" si="16"/>
        <v/>
      </c>
      <c r="BE49" s="42" t="str">
        <f t="shared" si="17"/>
        <v/>
      </c>
    </row>
    <row r="50" spans="2:57" ht="15">
      <c r="B50" s="142"/>
      <c r="C50" s="171" t="s">
        <v>1160</v>
      </c>
      <c r="D50" s="432"/>
      <c r="E50" s="163"/>
      <c r="F50" s="356"/>
      <c r="G50" s="144"/>
      <c r="H50" s="144"/>
      <c r="I50" s="144"/>
      <c r="J50" s="164"/>
      <c r="K50" s="145"/>
      <c r="L50" s="146"/>
      <c r="M50" s="147"/>
      <c r="N50" s="146"/>
      <c r="O50" s="148"/>
      <c r="P50" s="367"/>
      <c r="Q50" s="146"/>
      <c r="R50" s="147"/>
      <c r="S50" s="146"/>
      <c r="T50" s="148"/>
      <c r="U50" s="367"/>
      <c r="V50" s="146"/>
      <c r="W50" s="147"/>
      <c r="X50" s="146"/>
      <c r="Y50" s="148"/>
      <c r="Z50" s="367"/>
      <c r="AA50" s="146"/>
      <c r="AB50" s="147"/>
      <c r="AC50" s="146"/>
      <c r="AD50" s="148"/>
      <c r="AF50" t="str">
        <f t="shared" si="2"/>
        <v/>
      </c>
      <c r="AG50" s="42" t="str">
        <f t="shared" si="3"/>
        <v/>
      </c>
      <c r="AI50" t="str">
        <f t="shared" si="4"/>
        <v/>
      </c>
      <c r="AJ50" s="42" t="str">
        <f t="shared" si="20"/>
        <v/>
      </c>
      <c r="AL50" t="str">
        <f t="shared" si="5"/>
        <v/>
      </c>
      <c r="AM50" s="42" t="str">
        <f t="shared" si="6"/>
        <v/>
      </c>
      <c r="AO50" t="str">
        <f t="shared" si="7"/>
        <v/>
      </c>
      <c r="AP50" s="42" t="str">
        <f t="shared" si="31"/>
        <v/>
      </c>
      <c r="AR50" t="str">
        <f t="shared" si="9"/>
        <v/>
      </c>
      <c r="AS50" s="42" t="str">
        <f t="shared" si="32"/>
        <v/>
      </c>
      <c r="AU50" t="str">
        <f t="shared" si="10"/>
        <v/>
      </c>
      <c r="AV50" s="42" t="str">
        <f t="shared" si="33"/>
        <v/>
      </c>
      <c r="AX50" t="str">
        <f t="shared" si="12"/>
        <v/>
      </c>
      <c r="AY50" s="42" t="str">
        <f t="shared" si="13"/>
        <v/>
      </c>
      <c r="BA50" t="str">
        <f t="shared" si="14"/>
        <v/>
      </c>
      <c r="BB50" s="42" t="str">
        <f t="shared" si="15"/>
        <v/>
      </c>
      <c r="BD50" t="str">
        <f t="shared" si="16"/>
        <v/>
      </c>
      <c r="BE50" s="42" t="str">
        <f t="shared" si="17"/>
        <v/>
      </c>
    </row>
    <row r="51" spans="2:57" ht="15">
      <c r="B51" s="126"/>
      <c r="C51" s="162" t="s">
        <v>17</v>
      </c>
      <c r="D51" s="432"/>
      <c r="E51" s="163"/>
      <c r="F51" s="356"/>
      <c r="G51" s="144"/>
      <c r="H51" s="144"/>
      <c r="I51" s="144"/>
      <c r="J51" s="164"/>
      <c r="K51" s="145"/>
      <c r="L51" s="146"/>
      <c r="M51" s="147"/>
      <c r="N51" s="146"/>
      <c r="O51" s="148"/>
      <c r="P51" s="367"/>
      <c r="Q51" s="146"/>
      <c r="R51" s="147"/>
      <c r="S51" s="146"/>
      <c r="T51" s="148"/>
      <c r="U51" s="367"/>
      <c r="V51" s="146"/>
      <c r="W51" s="147"/>
      <c r="X51" s="146"/>
      <c r="Y51" s="148"/>
      <c r="Z51" s="367"/>
      <c r="AA51" s="146"/>
      <c r="AB51" s="147"/>
      <c r="AC51" s="146"/>
      <c r="AD51" s="148"/>
      <c r="AF51" t="str">
        <f t="shared" si="2"/>
        <v/>
      </c>
      <c r="AG51" s="42" t="str">
        <f t="shared" si="3"/>
        <v/>
      </c>
      <c r="AI51" t="str">
        <f t="shared" si="4"/>
        <v/>
      </c>
      <c r="AJ51" s="42" t="str">
        <f t="shared" si="20"/>
        <v/>
      </c>
      <c r="AL51" t="str">
        <f t="shared" si="5"/>
        <v/>
      </c>
      <c r="AM51" s="42" t="str">
        <f t="shared" si="6"/>
        <v/>
      </c>
      <c r="AO51" t="str">
        <f t="shared" si="7"/>
        <v/>
      </c>
      <c r="AP51" s="42" t="str">
        <f t="shared" si="31"/>
        <v/>
      </c>
      <c r="AR51" t="str">
        <f t="shared" si="9"/>
        <v/>
      </c>
      <c r="AS51" s="42" t="str">
        <f t="shared" si="32"/>
        <v/>
      </c>
      <c r="AU51" t="str">
        <f t="shared" si="10"/>
        <v/>
      </c>
      <c r="AV51" s="42" t="str">
        <f t="shared" si="33"/>
        <v/>
      </c>
      <c r="AX51" t="str">
        <f t="shared" si="12"/>
        <v/>
      </c>
      <c r="AY51" s="42" t="str">
        <f t="shared" si="13"/>
        <v/>
      </c>
      <c r="BA51" t="str">
        <f t="shared" si="14"/>
        <v/>
      </c>
      <c r="BB51" s="42" t="str">
        <f t="shared" si="15"/>
        <v/>
      </c>
      <c r="BD51" t="str">
        <f t="shared" si="16"/>
        <v/>
      </c>
      <c r="BE51" s="42" t="str">
        <f t="shared" si="17"/>
        <v/>
      </c>
    </row>
    <row r="52" spans="2:57">
      <c r="B52" s="126"/>
      <c r="C52" s="130" t="s">
        <v>252</v>
      </c>
      <c r="D52" s="433">
        <v>2</v>
      </c>
      <c r="E52" s="116" t="str">
        <f>'T2 - Unit Rates'!$C$16</f>
        <v>CAT D9N</v>
      </c>
      <c r="F52" s="45" t="str">
        <f>EquipProd!C64</f>
        <v>D9 Loose recontouring</v>
      </c>
      <c r="G52" s="420">
        <f>VLOOKUP(F52,Productivity,2,FALSE)</f>
        <v>764.74124999999992</v>
      </c>
      <c r="H52" s="45" t="s">
        <v>422</v>
      </c>
      <c r="I52" s="62">
        <f>VLOOKUP(E52,EquipRates,$BO$1,FALSE)</f>
        <v>498.15</v>
      </c>
      <c r="J52" s="130" t="s">
        <v>263</v>
      </c>
      <c r="K52" s="134">
        <f>Quantities!D29</f>
        <v>0</v>
      </c>
      <c r="L52" s="55" t="s">
        <v>268</v>
      </c>
      <c r="M52" s="100"/>
      <c r="N52" s="55" t="s">
        <v>263</v>
      </c>
      <c r="O52" s="127">
        <f>$I52*M52</f>
        <v>0</v>
      </c>
      <c r="P52" s="368">
        <f>Quantities!E29</f>
        <v>7890</v>
      </c>
      <c r="Q52" s="55" t="s">
        <v>268</v>
      </c>
      <c r="R52" s="100">
        <f>P52/$G52</f>
        <v>10.317215136492246</v>
      </c>
      <c r="S52" s="55" t="s">
        <v>263</v>
      </c>
      <c r="T52" s="127">
        <f>$I52*R52</f>
        <v>5139.5207202436122</v>
      </c>
      <c r="U52" s="368">
        <f>Quantities!F29</f>
        <v>32540</v>
      </c>
      <c r="V52" s="55" t="s">
        <v>268</v>
      </c>
      <c r="W52" s="100">
        <f>U52/$G52</f>
        <v>42.550339739094767</v>
      </c>
      <c r="X52" s="55" t="s">
        <v>263</v>
      </c>
      <c r="Y52" s="127">
        <f>$I52*W52</f>
        <v>21196.451741030058</v>
      </c>
      <c r="Z52" s="368">
        <f>Quantities!H29</f>
        <v>47470</v>
      </c>
      <c r="AA52" s="55" t="s">
        <v>268</v>
      </c>
      <c r="AB52" s="100">
        <f>Z52/$G52</f>
        <v>62.073282956817103</v>
      </c>
      <c r="AC52" s="55" t="s">
        <v>263</v>
      </c>
      <c r="AD52" s="127">
        <f>$I52*AB52</f>
        <v>30921.805904938439</v>
      </c>
      <c r="AF52" t="str">
        <f t="shared" si="2"/>
        <v/>
      </c>
      <c r="AG52" s="42" t="str">
        <f t="shared" si="3"/>
        <v/>
      </c>
      <c r="AI52" t="str">
        <f t="shared" si="4"/>
        <v>CAT D9N</v>
      </c>
      <c r="AJ52" s="42">
        <f t="shared" si="20"/>
        <v>10.317215136492246</v>
      </c>
      <c r="AL52" t="str">
        <f t="shared" si="5"/>
        <v/>
      </c>
      <c r="AM52" s="42" t="str">
        <f t="shared" si="6"/>
        <v/>
      </c>
      <c r="AO52" t="str">
        <f t="shared" si="7"/>
        <v/>
      </c>
      <c r="AP52" s="42" t="str">
        <f t="shared" si="31"/>
        <v/>
      </c>
      <c r="AR52" t="str">
        <f t="shared" si="9"/>
        <v>CAT D9N</v>
      </c>
      <c r="AS52" s="42">
        <f>IF(AR52="","",W52)</f>
        <v>42.550339739094767</v>
      </c>
      <c r="AU52" t="str">
        <f t="shared" si="10"/>
        <v/>
      </c>
      <c r="AV52" s="42" t="str">
        <f t="shared" si="33"/>
        <v/>
      </c>
      <c r="AX52" t="str">
        <f t="shared" si="12"/>
        <v/>
      </c>
      <c r="AY52" s="42" t="str">
        <f t="shared" si="13"/>
        <v/>
      </c>
      <c r="BA52" t="str">
        <f t="shared" si="14"/>
        <v>CAT D9N</v>
      </c>
      <c r="BB52" s="42">
        <f t="shared" si="15"/>
        <v>62.073282956817103</v>
      </c>
      <c r="BD52" t="str">
        <f t="shared" si="16"/>
        <v/>
      </c>
      <c r="BE52" s="42" t="str">
        <f t="shared" si="17"/>
        <v/>
      </c>
    </row>
    <row r="53" spans="2:57">
      <c r="B53" s="126"/>
      <c r="C53" s="113" t="s">
        <v>1157</v>
      </c>
      <c r="D53" s="433">
        <v>2</v>
      </c>
      <c r="E53" s="116" t="str">
        <f>'T2 - Unit Rates'!$C$16</f>
        <v>CAT D9N</v>
      </c>
      <c r="F53" s="350" t="str">
        <f>EquipProd!C64</f>
        <v>D9 Loose recontouring</v>
      </c>
      <c r="G53" s="420">
        <f>VLOOKUP(F53,Productivity,2,FALSE)</f>
        <v>764.74124999999992</v>
      </c>
      <c r="H53" s="45" t="s">
        <v>422</v>
      </c>
      <c r="I53" s="62">
        <f>VLOOKUP(E53,EquipRates,$I$3,FALSE)</f>
        <v>498.15</v>
      </c>
      <c r="J53" s="130" t="s">
        <v>263</v>
      </c>
      <c r="K53" s="134"/>
      <c r="L53" s="55" t="s">
        <v>268</v>
      </c>
      <c r="M53" s="100">
        <f>K53/$G53</f>
        <v>0</v>
      </c>
      <c r="N53" s="55" t="s">
        <v>263</v>
      </c>
      <c r="O53" s="127">
        <f>$I53*M53</f>
        <v>0</v>
      </c>
      <c r="P53" s="221">
        <f>Quantities!E27*0.2</f>
        <v>6940</v>
      </c>
      <c r="Q53" s="55" t="s">
        <v>268</v>
      </c>
      <c r="R53" s="100">
        <f>P53/$G53</f>
        <v>9.074964898258072</v>
      </c>
      <c r="S53" s="55" t="s">
        <v>263</v>
      </c>
      <c r="T53" s="127">
        <f>$I53*R53</f>
        <v>4520.6937640672586</v>
      </c>
      <c r="U53" s="368">
        <f>Quantities!F27*0.3</f>
        <v>10410</v>
      </c>
      <c r="V53" s="55" t="s">
        <v>268</v>
      </c>
      <c r="W53" s="100">
        <f>U53/$G53</f>
        <v>13.612447347387107</v>
      </c>
      <c r="X53" s="55" t="s">
        <v>263</v>
      </c>
      <c r="Y53" s="127">
        <f>$I53*W53</f>
        <v>6781.040646100887</v>
      </c>
      <c r="Z53" s="368">
        <f>IF($BO$2=5,Quantities!G27,Quantities!H27)*0.3</f>
        <v>10410</v>
      </c>
      <c r="AA53" s="55" t="s">
        <v>268</v>
      </c>
      <c r="AB53" s="100">
        <f>Z53/$G53</f>
        <v>13.612447347387107</v>
      </c>
      <c r="AC53" s="55" t="s">
        <v>263</v>
      </c>
      <c r="AD53" s="127">
        <f>$I53*AB53</f>
        <v>6781.040646100887</v>
      </c>
      <c r="AF53" t="str">
        <f t="shared" si="2"/>
        <v/>
      </c>
      <c r="AG53" s="42" t="str">
        <f t="shared" ref="AG53" si="34">IF(AF53="","",R53)</f>
        <v/>
      </c>
      <c r="AI53" t="str">
        <f t="shared" si="4"/>
        <v>CAT D9N</v>
      </c>
      <c r="AJ53" s="42">
        <f t="shared" si="20"/>
        <v>9.074964898258072</v>
      </c>
      <c r="AL53" t="str">
        <f t="shared" si="5"/>
        <v/>
      </c>
      <c r="AM53" s="42" t="str">
        <f t="shared" ref="AM53" si="35">IF(AL53="","",R53)</f>
        <v/>
      </c>
      <c r="AO53" t="str">
        <f t="shared" si="7"/>
        <v/>
      </c>
      <c r="AP53" s="42" t="str">
        <f t="shared" si="31"/>
        <v/>
      </c>
      <c r="AR53" t="str">
        <f t="shared" si="9"/>
        <v>CAT D9N</v>
      </c>
      <c r="AS53" s="42">
        <f>IF(AR53="","",W53)</f>
        <v>13.612447347387107</v>
      </c>
      <c r="AU53" t="str">
        <f t="shared" si="10"/>
        <v/>
      </c>
      <c r="AV53" s="42" t="str">
        <f t="shared" si="33"/>
        <v/>
      </c>
      <c r="AX53" t="str">
        <f t="shared" si="12"/>
        <v/>
      </c>
      <c r="AY53" s="42" t="str">
        <f t="shared" ref="AY53" si="36">IF(AX53="","",AB53)</f>
        <v/>
      </c>
      <c r="BA53" t="str">
        <f t="shared" si="14"/>
        <v>CAT D9N</v>
      </c>
      <c r="BB53" s="42">
        <f t="shared" ref="BB53" si="37">IF(BA53="","",AB53)</f>
        <v>13.612447347387107</v>
      </c>
      <c r="BD53" t="str">
        <f t="shared" si="16"/>
        <v/>
      </c>
      <c r="BE53" s="42" t="str">
        <f t="shared" ref="BE53" si="38">IF(BD53="","",AB53)</f>
        <v/>
      </c>
    </row>
    <row r="54" spans="2:57" ht="15">
      <c r="B54" s="126"/>
      <c r="C54" s="162" t="s">
        <v>251</v>
      </c>
      <c r="D54" s="432"/>
      <c r="E54" s="163"/>
      <c r="F54" s="356"/>
      <c r="G54" s="144"/>
      <c r="H54" s="144"/>
      <c r="I54" s="144"/>
      <c r="J54" s="164"/>
      <c r="K54" s="226"/>
      <c r="L54" s="146"/>
      <c r="M54" s="147"/>
      <c r="N54" s="146"/>
      <c r="O54" s="148"/>
      <c r="P54" s="367"/>
      <c r="Q54" s="146"/>
      <c r="R54" s="147"/>
      <c r="S54" s="146"/>
      <c r="T54" s="148"/>
      <c r="U54" s="367"/>
      <c r="V54" s="146"/>
      <c r="W54" s="147"/>
      <c r="X54" s="146"/>
      <c r="Y54" s="148"/>
      <c r="Z54" s="367"/>
      <c r="AA54" s="146"/>
      <c r="AB54" s="147"/>
      <c r="AC54" s="146"/>
      <c r="AD54" s="148"/>
      <c r="AF54" t="str">
        <f t="shared" si="2"/>
        <v/>
      </c>
      <c r="AG54" s="42" t="str">
        <f t="shared" si="3"/>
        <v/>
      </c>
      <c r="AI54" t="str">
        <f t="shared" si="4"/>
        <v/>
      </c>
      <c r="AJ54" s="42" t="str">
        <f t="shared" si="20"/>
        <v/>
      </c>
      <c r="AL54" t="str">
        <f t="shared" si="5"/>
        <v/>
      </c>
      <c r="AM54" s="42" t="str">
        <f t="shared" si="6"/>
        <v/>
      </c>
      <c r="AO54" t="str">
        <f t="shared" si="7"/>
        <v/>
      </c>
      <c r="AP54" s="42" t="str">
        <f t="shared" si="31"/>
        <v/>
      </c>
      <c r="AR54" t="str">
        <f t="shared" si="9"/>
        <v/>
      </c>
      <c r="AS54" s="42" t="str">
        <f t="shared" si="32"/>
        <v/>
      </c>
      <c r="AU54" t="str">
        <f t="shared" si="10"/>
        <v/>
      </c>
      <c r="AV54" s="42" t="str">
        <f t="shared" si="33"/>
        <v/>
      </c>
      <c r="AX54" t="str">
        <f t="shared" si="12"/>
        <v/>
      </c>
      <c r="AY54" s="42" t="str">
        <f t="shared" si="13"/>
        <v/>
      </c>
      <c r="BA54" t="str">
        <f t="shared" si="14"/>
        <v/>
      </c>
      <c r="BB54" s="42" t="str">
        <f t="shared" si="15"/>
        <v/>
      </c>
      <c r="BD54" t="str">
        <f t="shared" si="16"/>
        <v/>
      </c>
      <c r="BE54" s="42" t="str">
        <f t="shared" si="17"/>
        <v/>
      </c>
    </row>
    <row r="55" spans="2:57">
      <c r="B55" s="126"/>
      <c r="C55" s="130" t="s">
        <v>3</v>
      </c>
      <c r="D55" s="433"/>
      <c r="E55" s="116"/>
      <c r="F55" s="350" t="str">
        <f>'T2 - Unit Rates'!$C$80</f>
        <v>Revegetation incl Application</v>
      </c>
      <c r="G55" s="45"/>
      <c r="H55" s="45"/>
      <c r="I55" s="62">
        <f>VLOOKUP(F55,MatRate,3,FALSE)</f>
        <v>4569.75</v>
      </c>
      <c r="J55" s="130" t="s">
        <v>35</v>
      </c>
      <c r="K55" s="221">
        <f>Quantities!$D$26+Quantities!$D$27</f>
        <v>0</v>
      </c>
      <c r="L55" s="55" t="s">
        <v>112</v>
      </c>
      <c r="M55" s="195"/>
      <c r="N55" s="55" t="s">
        <v>178</v>
      </c>
      <c r="O55" s="127">
        <f>$I55*M55</f>
        <v>0</v>
      </c>
      <c r="P55" s="368">
        <f>Quantities!$E$26+Quantities!$E$27</f>
        <v>113600</v>
      </c>
      <c r="Q55" s="55" t="s">
        <v>112</v>
      </c>
      <c r="R55" s="195">
        <f>P55/10000</f>
        <v>11.36</v>
      </c>
      <c r="S55" s="55" t="s">
        <v>178</v>
      </c>
      <c r="T55" s="127">
        <f>$I55*R55</f>
        <v>51912.36</v>
      </c>
      <c r="U55" s="368">
        <f>Quantities!$F$26+Quantities!$F$27</f>
        <v>360100</v>
      </c>
      <c r="V55" s="55" t="s">
        <v>112</v>
      </c>
      <c r="W55" s="195">
        <f>U55/10000</f>
        <v>36.01</v>
      </c>
      <c r="X55" s="55" t="s">
        <v>178</v>
      </c>
      <c r="Y55" s="127">
        <f>$I55*W55</f>
        <v>164556.69749999998</v>
      </c>
      <c r="Z55" s="368">
        <f>Quantities!$H$26+Quantities!$H$27</f>
        <v>509400</v>
      </c>
      <c r="AA55" s="55" t="s">
        <v>112</v>
      </c>
      <c r="AB55" s="195">
        <f>Z55/10000</f>
        <v>50.94</v>
      </c>
      <c r="AC55" s="55" t="s">
        <v>178</v>
      </c>
      <c r="AD55" s="127">
        <f>$I55*AB55</f>
        <v>232783.065</v>
      </c>
      <c r="AF55" t="str">
        <f t="shared" si="2"/>
        <v/>
      </c>
      <c r="AG55" s="42" t="str">
        <f t="shared" si="3"/>
        <v/>
      </c>
      <c r="AI55" t="str">
        <f t="shared" si="4"/>
        <v/>
      </c>
      <c r="AJ55" s="42" t="str">
        <f t="shared" si="20"/>
        <v/>
      </c>
      <c r="AL55" t="str">
        <f t="shared" si="5"/>
        <v/>
      </c>
      <c r="AM55" s="42" t="str">
        <f t="shared" si="6"/>
        <v/>
      </c>
      <c r="AO55" t="str">
        <f t="shared" si="7"/>
        <v/>
      </c>
      <c r="AP55" s="42" t="str">
        <f t="shared" si="31"/>
        <v/>
      </c>
      <c r="AR55" t="str">
        <f t="shared" si="9"/>
        <v/>
      </c>
      <c r="AS55" s="42" t="str">
        <f t="shared" si="32"/>
        <v/>
      </c>
      <c r="AU55" t="str">
        <f t="shared" si="10"/>
        <v/>
      </c>
      <c r="AV55" s="42" t="str">
        <f t="shared" si="33"/>
        <v/>
      </c>
      <c r="AX55" t="str">
        <f t="shared" si="12"/>
        <v/>
      </c>
      <c r="AY55" s="42" t="str">
        <f t="shared" si="13"/>
        <v/>
      </c>
      <c r="BA55" t="str">
        <f t="shared" si="14"/>
        <v/>
      </c>
      <c r="BB55" s="42" t="str">
        <f t="shared" si="15"/>
        <v/>
      </c>
      <c r="BD55" t="str">
        <f t="shared" si="16"/>
        <v/>
      </c>
      <c r="BE55" s="42" t="str">
        <f t="shared" si="17"/>
        <v/>
      </c>
    </row>
    <row r="56" spans="2:57" ht="15">
      <c r="B56" s="126"/>
      <c r="C56" s="162" t="s">
        <v>250</v>
      </c>
      <c r="D56" s="432"/>
      <c r="E56" s="163"/>
      <c r="F56" s="356"/>
      <c r="G56" s="144"/>
      <c r="H56" s="144"/>
      <c r="I56" s="144"/>
      <c r="J56" s="164"/>
      <c r="K56" s="145"/>
      <c r="L56" s="146"/>
      <c r="M56" s="147"/>
      <c r="N56" s="146"/>
      <c r="O56" s="148"/>
      <c r="P56" s="367"/>
      <c r="Q56" s="146"/>
      <c r="R56" s="147"/>
      <c r="S56" s="146"/>
      <c r="T56" s="148"/>
      <c r="U56" s="367"/>
      <c r="V56" s="146"/>
      <c r="W56" s="147"/>
      <c r="X56" s="146"/>
      <c r="Y56" s="148"/>
      <c r="Z56" s="367"/>
      <c r="AA56" s="146"/>
      <c r="AB56" s="147"/>
      <c r="AC56" s="146"/>
      <c r="AD56" s="148"/>
      <c r="AF56" t="str">
        <f t="shared" si="2"/>
        <v/>
      </c>
      <c r="AG56" s="42" t="str">
        <f t="shared" si="3"/>
        <v/>
      </c>
      <c r="AI56" t="str">
        <f t="shared" si="4"/>
        <v/>
      </c>
      <c r="AJ56" s="42" t="str">
        <f t="shared" si="20"/>
        <v/>
      </c>
      <c r="AL56" t="str">
        <f t="shared" si="5"/>
        <v/>
      </c>
      <c r="AM56" s="42" t="str">
        <f t="shared" si="6"/>
        <v/>
      </c>
      <c r="AO56" t="str">
        <f t="shared" si="7"/>
        <v/>
      </c>
      <c r="AP56" s="42" t="str">
        <f t="shared" si="31"/>
        <v/>
      </c>
      <c r="AR56" t="str">
        <f t="shared" si="9"/>
        <v/>
      </c>
      <c r="AS56" s="42" t="str">
        <f t="shared" si="32"/>
        <v/>
      </c>
      <c r="AU56" t="str">
        <f t="shared" si="10"/>
        <v/>
      </c>
      <c r="AV56" s="42" t="str">
        <f t="shared" si="33"/>
        <v/>
      </c>
      <c r="AX56" t="str">
        <f t="shared" si="12"/>
        <v/>
      </c>
      <c r="AY56" s="42" t="str">
        <f t="shared" si="13"/>
        <v/>
      </c>
      <c r="BA56" t="str">
        <f t="shared" si="14"/>
        <v/>
      </c>
      <c r="BB56" s="42" t="str">
        <f t="shared" si="15"/>
        <v/>
      </c>
      <c r="BD56" t="str">
        <f t="shared" si="16"/>
        <v/>
      </c>
      <c r="BE56" s="42" t="str">
        <f t="shared" si="17"/>
        <v/>
      </c>
    </row>
    <row r="57" spans="2:57" ht="15">
      <c r="B57" s="126"/>
      <c r="C57" s="162" t="s">
        <v>249</v>
      </c>
      <c r="D57" s="432"/>
      <c r="E57" s="163"/>
      <c r="F57" s="356"/>
      <c r="G57" s="144"/>
      <c r="H57" s="144"/>
      <c r="I57" s="144"/>
      <c r="J57" s="164"/>
      <c r="K57" s="145"/>
      <c r="L57" s="146"/>
      <c r="M57" s="147"/>
      <c r="N57" s="146"/>
      <c r="O57" s="148"/>
      <c r="P57" s="367"/>
      <c r="Q57" s="146"/>
      <c r="R57" s="147"/>
      <c r="S57" s="146"/>
      <c r="T57" s="148"/>
      <c r="U57" s="367"/>
      <c r="V57" s="146"/>
      <c r="W57" s="147"/>
      <c r="X57" s="146"/>
      <c r="Y57" s="148"/>
      <c r="Z57" s="367"/>
      <c r="AA57" s="146"/>
      <c r="AB57" s="147"/>
      <c r="AC57" s="146"/>
      <c r="AD57" s="148"/>
      <c r="AF57" t="str">
        <f t="shared" si="2"/>
        <v/>
      </c>
      <c r="AG57" s="42" t="str">
        <f t="shared" si="3"/>
        <v/>
      </c>
      <c r="AI57" t="str">
        <f t="shared" si="4"/>
        <v/>
      </c>
      <c r="AJ57" s="42" t="str">
        <f t="shared" si="20"/>
        <v/>
      </c>
      <c r="AL57" t="str">
        <f t="shared" si="5"/>
        <v/>
      </c>
      <c r="AM57" s="42" t="str">
        <f t="shared" si="6"/>
        <v/>
      </c>
      <c r="AO57" t="str">
        <f t="shared" si="7"/>
        <v/>
      </c>
      <c r="AP57" s="42" t="str">
        <f t="shared" si="31"/>
        <v/>
      </c>
      <c r="AR57" t="str">
        <f t="shared" si="9"/>
        <v/>
      </c>
      <c r="AS57" s="42" t="str">
        <f t="shared" si="32"/>
        <v/>
      </c>
      <c r="AU57" t="str">
        <f t="shared" si="10"/>
        <v/>
      </c>
      <c r="AV57" s="42" t="str">
        <f t="shared" si="33"/>
        <v/>
      </c>
      <c r="AX57" t="str">
        <f t="shared" si="12"/>
        <v/>
      </c>
      <c r="AY57" s="42" t="str">
        <f t="shared" si="13"/>
        <v/>
      </c>
      <c r="BA57" t="str">
        <f t="shared" si="14"/>
        <v/>
      </c>
      <c r="BB57" s="42" t="str">
        <f t="shared" si="15"/>
        <v/>
      </c>
      <c r="BD57" t="str">
        <f t="shared" si="16"/>
        <v/>
      </c>
      <c r="BE57" s="42" t="str">
        <f t="shared" si="17"/>
        <v/>
      </c>
    </row>
    <row r="58" spans="2:57" ht="15">
      <c r="B58" s="126"/>
      <c r="C58" s="130"/>
      <c r="D58" s="433"/>
      <c r="E58" s="116"/>
      <c r="F58" s="350"/>
      <c r="G58" s="45"/>
      <c r="H58" s="45"/>
      <c r="I58" s="62"/>
      <c r="J58" s="130"/>
      <c r="K58" s="134"/>
      <c r="L58" s="55"/>
      <c r="M58" s="100"/>
      <c r="N58" s="55"/>
      <c r="O58" s="127"/>
      <c r="P58" s="368"/>
      <c r="Q58" s="55"/>
      <c r="R58" s="100"/>
      <c r="S58" s="55"/>
      <c r="T58" s="127"/>
      <c r="U58" s="368"/>
      <c r="V58" s="55"/>
      <c r="W58" s="100"/>
      <c r="X58" s="55"/>
      <c r="Y58" s="127"/>
      <c r="Z58" s="368"/>
      <c r="AA58" s="55"/>
      <c r="AB58" s="100"/>
      <c r="AC58" s="55"/>
      <c r="AD58" s="127"/>
      <c r="AF58" t="str">
        <f t="shared" si="2"/>
        <v/>
      </c>
      <c r="AG58" s="42" t="str">
        <f t="shared" si="3"/>
        <v/>
      </c>
      <c r="AI58" t="str">
        <f t="shared" si="4"/>
        <v/>
      </c>
      <c r="AJ58" s="42" t="str">
        <f t="shared" si="20"/>
        <v/>
      </c>
      <c r="AL58" t="str">
        <f t="shared" si="5"/>
        <v/>
      </c>
      <c r="AM58" s="42" t="str">
        <f t="shared" si="6"/>
        <v/>
      </c>
      <c r="AO58" t="str">
        <f t="shared" si="7"/>
        <v/>
      </c>
      <c r="AP58" s="42" t="str">
        <f t="shared" si="31"/>
        <v/>
      </c>
      <c r="AR58" t="str">
        <f t="shared" si="9"/>
        <v/>
      </c>
      <c r="AS58" s="42" t="str">
        <f t="shared" si="32"/>
        <v/>
      </c>
      <c r="AU58" t="str">
        <f t="shared" si="10"/>
        <v/>
      </c>
      <c r="AV58" s="42" t="str">
        <f t="shared" si="33"/>
        <v/>
      </c>
      <c r="AX58" t="str">
        <f t="shared" si="12"/>
        <v/>
      </c>
      <c r="AY58" s="42" t="str">
        <f t="shared" si="13"/>
        <v/>
      </c>
      <c r="BA58" t="str">
        <f t="shared" si="14"/>
        <v/>
      </c>
      <c r="BB58" s="42" t="str">
        <f t="shared" si="15"/>
        <v/>
      </c>
      <c r="BD58" t="str">
        <f t="shared" si="16"/>
        <v/>
      </c>
      <c r="BE58" s="42" t="str">
        <f t="shared" si="17"/>
        <v/>
      </c>
    </row>
    <row r="59" spans="2:57" ht="15">
      <c r="B59" s="126"/>
      <c r="C59" s="130"/>
      <c r="D59" s="433"/>
      <c r="E59" s="116"/>
      <c r="F59" s="350"/>
      <c r="G59" s="45"/>
      <c r="H59" s="45"/>
      <c r="I59" s="45"/>
      <c r="J59" s="130"/>
      <c r="K59" s="134"/>
      <c r="L59" s="55"/>
      <c r="M59" s="100"/>
      <c r="N59" s="55"/>
      <c r="O59" s="117"/>
      <c r="P59" s="368"/>
      <c r="Q59" s="55"/>
      <c r="R59" s="100"/>
      <c r="S59" s="55"/>
      <c r="T59" s="117"/>
      <c r="U59" s="368"/>
      <c r="V59" s="55"/>
      <c r="W59" s="100"/>
      <c r="X59" s="55"/>
      <c r="Y59" s="117"/>
      <c r="Z59" s="368"/>
      <c r="AA59" s="55"/>
      <c r="AB59" s="100"/>
      <c r="AC59" s="55"/>
      <c r="AD59" s="117"/>
      <c r="AF59" t="str">
        <f t="shared" si="2"/>
        <v/>
      </c>
      <c r="AG59" s="42" t="str">
        <f t="shared" si="3"/>
        <v/>
      </c>
      <c r="AI59" t="str">
        <f t="shared" si="4"/>
        <v/>
      </c>
      <c r="AJ59" s="42" t="str">
        <f t="shared" si="20"/>
        <v/>
      </c>
      <c r="AL59" t="str">
        <f t="shared" si="5"/>
        <v/>
      </c>
      <c r="AM59" s="42" t="str">
        <f t="shared" si="6"/>
        <v/>
      </c>
      <c r="AO59" t="str">
        <f t="shared" si="7"/>
        <v/>
      </c>
      <c r="AP59" s="42" t="str">
        <f t="shared" si="31"/>
        <v/>
      </c>
      <c r="AR59" t="str">
        <f t="shared" si="9"/>
        <v/>
      </c>
      <c r="AS59" s="42" t="str">
        <f t="shared" si="32"/>
        <v/>
      </c>
      <c r="AU59" t="str">
        <f t="shared" si="10"/>
        <v/>
      </c>
      <c r="AV59" s="42" t="str">
        <f t="shared" si="33"/>
        <v/>
      </c>
      <c r="AX59" t="str">
        <f t="shared" si="12"/>
        <v/>
      </c>
      <c r="AY59" s="42" t="str">
        <f t="shared" si="13"/>
        <v/>
      </c>
      <c r="BA59" t="str">
        <f t="shared" si="14"/>
        <v/>
      </c>
      <c r="BB59" s="42" t="str">
        <f t="shared" si="15"/>
        <v/>
      </c>
      <c r="BD59" t="str">
        <f t="shared" si="16"/>
        <v/>
      </c>
      <c r="BE59" s="42" t="str">
        <f t="shared" si="17"/>
        <v/>
      </c>
    </row>
    <row r="60" spans="2:57" s="93" customFormat="1" ht="15">
      <c r="B60" s="203"/>
      <c r="C60" s="114" t="s">
        <v>8</v>
      </c>
      <c r="D60" s="436"/>
      <c r="E60" s="165"/>
      <c r="F60" s="357"/>
      <c r="G60" s="204"/>
      <c r="H60" s="204"/>
      <c r="I60" s="204"/>
      <c r="J60" s="205"/>
      <c r="K60" s="133"/>
      <c r="L60" s="206"/>
      <c r="M60" s="202"/>
      <c r="N60" s="206"/>
      <c r="O60" s="124">
        <f>SUM(O50:O59)</f>
        <v>0</v>
      </c>
      <c r="P60" s="370"/>
      <c r="Q60" s="206"/>
      <c r="R60" s="202"/>
      <c r="S60" s="206"/>
      <c r="T60" s="124">
        <f>SUM(T51:T59)</f>
        <v>61572.57448431087</v>
      </c>
      <c r="U60" s="370"/>
      <c r="V60" s="206"/>
      <c r="W60" s="202"/>
      <c r="X60" s="206"/>
      <c r="Y60" s="124">
        <f>SUM(Y51:Y59)</f>
        <v>192534.18988713092</v>
      </c>
      <c r="Z60" s="370"/>
      <c r="AA60" s="206"/>
      <c r="AB60" s="202"/>
      <c r="AC60" s="206"/>
      <c r="AD60" s="124">
        <f>SUM(AD51:AD59)</f>
        <v>270485.91155103932</v>
      </c>
      <c r="AF60" t="str">
        <f t="shared" si="2"/>
        <v/>
      </c>
      <c r="AG60" s="42" t="str">
        <f t="shared" si="3"/>
        <v/>
      </c>
      <c r="AH60"/>
      <c r="AI60" t="str">
        <f t="shared" si="4"/>
        <v/>
      </c>
      <c r="AJ60" s="42" t="str">
        <f t="shared" si="20"/>
        <v/>
      </c>
      <c r="AK60"/>
      <c r="AL60" t="str">
        <f t="shared" si="5"/>
        <v/>
      </c>
      <c r="AM60" s="42" t="str">
        <f t="shared" si="6"/>
        <v/>
      </c>
      <c r="AO60" t="str">
        <f t="shared" si="7"/>
        <v/>
      </c>
      <c r="AP60" s="42" t="str">
        <f t="shared" si="31"/>
        <v/>
      </c>
      <c r="AQ60"/>
      <c r="AR60" t="str">
        <f t="shared" si="9"/>
        <v/>
      </c>
      <c r="AS60" s="42" t="str">
        <f t="shared" si="32"/>
        <v/>
      </c>
      <c r="AT60"/>
      <c r="AU60" t="str">
        <f t="shared" si="10"/>
        <v/>
      </c>
      <c r="AV60" s="42" t="str">
        <f t="shared" si="33"/>
        <v/>
      </c>
      <c r="AX60" t="str">
        <f t="shared" si="12"/>
        <v/>
      </c>
      <c r="AY60" s="42" t="str">
        <f t="shared" si="13"/>
        <v/>
      </c>
      <c r="AZ60"/>
      <c r="BA60" t="str">
        <f t="shared" si="14"/>
        <v/>
      </c>
      <c r="BB60" s="42" t="str">
        <f t="shared" si="15"/>
        <v/>
      </c>
      <c r="BC60"/>
      <c r="BD60" t="str">
        <f t="shared" si="16"/>
        <v/>
      </c>
      <c r="BE60" s="42" t="str">
        <f t="shared" si="17"/>
        <v/>
      </c>
    </row>
    <row r="61" spans="2:57" ht="15">
      <c r="B61" s="142"/>
      <c r="C61" s="171" t="s">
        <v>253</v>
      </c>
      <c r="D61" s="432"/>
      <c r="E61" s="163"/>
      <c r="F61" s="356"/>
      <c r="G61" s="144"/>
      <c r="H61" s="144"/>
      <c r="I61" s="144"/>
      <c r="J61" s="164"/>
      <c r="K61" s="145"/>
      <c r="L61" s="146"/>
      <c r="M61" s="147"/>
      <c r="N61" s="146"/>
      <c r="O61" s="148"/>
      <c r="P61" s="367"/>
      <c r="Q61" s="146"/>
      <c r="R61" s="147"/>
      <c r="S61" s="146"/>
      <c r="T61" s="148"/>
      <c r="U61" s="367"/>
      <c r="V61" s="146"/>
      <c r="W61" s="147"/>
      <c r="X61" s="146"/>
      <c r="Y61" s="148"/>
      <c r="Z61" s="367"/>
      <c r="AA61" s="146"/>
      <c r="AB61" s="147"/>
      <c r="AC61" s="146"/>
      <c r="AD61" s="148"/>
      <c r="AF61" t="str">
        <f t="shared" si="2"/>
        <v/>
      </c>
      <c r="AG61" s="42" t="str">
        <f t="shared" si="3"/>
        <v/>
      </c>
      <c r="AI61" t="str">
        <f t="shared" si="4"/>
        <v/>
      </c>
      <c r="AJ61" s="42" t="str">
        <f t="shared" si="20"/>
        <v/>
      </c>
      <c r="AL61" t="str">
        <f t="shared" si="5"/>
        <v/>
      </c>
      <c r="AM61" s="42" t="str">
        <f t="shared" si="6"/>
        <v/>
      </c>
      <c r="AO61" t="str">
        <f t="shared" si="7"/>
        <v/>
      </c>
      <c r="AP61" s="42" t="str">
        <f t="shared" si="31"/>
        <v/>
      </c>
      <c r="AR61" t="str">
        <f t="shared" si="9"/>
        <v/>
      </c>
      <c r="AS61" s="42" t="str">
        <f t="shared" si="32"/>
        <v/>
      </c>
      <c r="AU61" t="str">
        <f t="shared" si="10"/>
        <v/>
      </c>
      <c r="AV61" s="42" t="str">
        <f t="shared" si="33"/>
        <v/>
      </c>
      <c r="AX61" t="str">
        <f t="shared" si="12"/>
        <v/>
      </c>
      <c r="AY61" s="42" t="str">
        <f t="shared" si="13"/>
        <v/>
      </c>
      <c r="BA61" t="str">
        <f t="shared" si="14"/>
        <v/>
      </c>
      <c r="BB61" s="42" t="str">
        <f t="shared" si="15"/>
        <v/>
      </c>
      <c r="BD61" t="str">
        <f t="shared" si="16"/>
        <v/>
      </c>
      <c r="BE61" s="42" t="str">
        <f t="shared" si="17"/>
        <v/>
      </c>
    </row>
    <row r="62" spans="2:57" ht="15">
      <c r="B62" s="126"/>
      <c r="C62" s="162" t="s">
        <v>17</v>
      </c>
      <c r="D62" s="432"/>
      <c r="E62" s="163"/>
      <c r="F62" s="356"/>
      <c r="G62" s="144"/>
      <c r="H62" s="144"/>
      <c r="I62" s="144"/>
      <c r="J62" s="164"/>
      <c r="K62" s="145"/>
      <c r="L62" s="146"/>
      <c r="M62" s="147"/>
      <c r="N62" s="146"/>
      <c r="O62" s="148"/>
      <c r="P62" s="367"/>
      <c r="Q62" s="146"/>
      <c r="R62" s="147"/>
      <c r="S62" s="146"/>
      <c r="T62" s="148"/>
      <c r="U62" s="367"/>
      <c r="V62" s="146"/>
      <c r="W62" s="147"/>
      <c r="X62" s="146"/>
      <c r="Y62" s="148"/>
      <c r="Z62" s="367"/>
      <c r="AA62" s="146"/>
      <c r="AB62" s="147"/>
      <c r="AC62" s="146"/>
      <c r="AD62" s="148"/>
      <c r="AF62" t="str">
        <f t="shared" si="2"/>
        <v/>
      </c>
      <c r="AG62" s="42" t="str">
        <f t="shared" si="3"/>
        <v/>
      </c>
      <c r="AI62" t="str">
        <f t="shared" si="4"/>
        <v/>
      </c>
      <c r="AJ62" s="42" t="str">
        <f t="shared" si="20"/>
        <v/>
      </c>
      <c r="AL62" t="str">
        <f t="shared" si="5"/>
        <v/>
      </c>
      <c r="AM62" s="42" t="str">
        <f t="shared" si="6"/>
        <v/>
      </c>
      <c r="AO62" t="str">
        <f t="shared" si="7"/>
        <v/>
      </c>
      <c r="AP62" s="42" t="str">
        <f t="shared" si="31"/>
        <v/>
      </c>
      <c r="AR62" t="str">
        <f t="shared" si="9"/>
        <v/>
      </c>
      <c r="AS62" s="42" t="str">
        <f t="shared" si="32"/>
        <v/>
      </c>
      <c r="AU62" t="str">
        <f t="shared" si="10"/>
        <v/>
      </c>
      <c r="AV62" s="42" t="str">
        <f t="shared" si="33"/>
        <v/>
      </c>
      <c r="AX62" t="str">
        <f t="shared" si="12"/>
        <v/>
      </c>
      <c r="AY62" s="42" t="str">
        <f t="shared" si="13"/>
        <v/>
      </c>
      <c r="BA62" t="str">
        <f t="shared" si="14"/>
        <v/>
      </c>
      <c r="BB62" s="42" t="str">
        <f t="shared" si="15"/>
        <v/>
      </c>
      <c r="BD62" t="str">
        <f t="shared" si="16"/>
        <v/>
      </c>
      <c r="BE62" s="42" t="str">
        <f t="shared" si="17"/>
        <v/>
      </c>
    </row>
    <row r="63" spans="2:57">
      <c r="B63" s="126"/>
      <c r="C63" s="130" t="s">
        <v>252</v>
      </c>
      <c r="D63" s="433">
        <v>2</v>
      </c>
      <c r="E63" s="116" t="str">
        <f>'T2 - Unit Rates'!$C$16</f>
        <v>CAT D9N</v>
      </c>
      <c r="F63" s="45" t="str">
        <f>EquipProd!C64</f>
        <v>D9 Loose recontouring</v>
      </c>
      <c r="G63" s="420">
        <f>VLOOKUP(F63,Productivity,2,FALSE)</f>
        <v>764.74124999999992</v>
      </c>
      <c r="H63" s="45" t="s">
        <v>422</v>
      </c>
      <c r="I63" s="62">
        <f>VLOOKUP(E63,EquipRates,$BO$1,FALSE)</f>
        <v>498.15</v>
      </c>
      <c r="J63" s="130" t="s">
        <v>263</v>
      </c>
      <c r="K63" s="134">
        <f>Quantities!$D$31</f>
        <v>0</v>
      </c>
      <c r="L63" s="55" t="s">
        <v>268</v>
      </c>
      <c r="M63" s="100"/>
      <c r="N63" s="55" t="s">
        <v>263</v>
      </c>
      <c r="O63" s="127">
        <f>$I63*M63</f>
        <v>0</v>
      </c>
      <c r="P63" s="368">
        <f>Quantities!$E$31</f>
        <v>4220</v>
      </c>
      <c r="Q63" s="55" t="s">
        <v>268</v>
      </c>
      <c r="R63" s="100">
        <f>P63/$G63</f>
        <v>5.5182063214191732</v>
      </c>
      <c r="S63" s="55" t="s">
        <v>263</v>
      </c>
      <c r="T63" s="127">
        <f>$I63*R63</f>
        <v>2748.8944790149612</v>
      </c>
      <c r="U63" s="368">
        <f>Quantities!$F$31</f>
        <v>22730</v>
      </c>
      <c r="V63" s="55" t="s">
        <v>268</v>
      </c>
      <c r="W63" s="100">
        <f>U63/$G63</f>
        <v>29.722471489539764</v>
      </c>
      <c r="X63" s="55" t="s">
        <v>263</v>
      </c>
      <c r="Y63" s="127">
        <f>$I63*W63</f>
        <v>14806.249172514234</v>
      </c>
      <c r="Z63" s="368">
        <f>IF($BO$2=5,Quantities!G30,Quantities!H30)*0.1</f>
        <v>16030</v>
      </c>
      <c r="AA63" s="55" t="s">
        <v>268</v>
      </c>
      <c r="AB63" s="100">
        <f>Z63/$G63</f>
        <v>20.961338230414537</v>
      </c>
      <c r="AC63" s="55" t="s">
        <v>263</v>
      </c>
      <c r="AD63" s="127">
        <f>$I63*AB63</f>
        <v>10441.890639481002</v>
      </c>
      <c r="AF63" t="str">
        <f t="shared" si="2"/>
        <v/>
      </c>
      <c r="AG63" s="42" t="str">
        <f t="shared" si="3"/>
        <v/>
      </c>
      <c r="AI63" t="str">
        <f t="shared" si="4"/>
        <v>CAT D9N</v>
      </c>
      <c r="AJ63" s="42">
        <f t="shared" si="20"/>
        <v>5.5182063214191732</v>
      </c>
      <c r="AL63" t="str">
        <f t="shared" si="5"/>
        <v/>
      </c>
      <c r="AM63" s="42" t="str">
        <f t="shared" si="6"/>
        <v/>
      </c>
      <c r="AO63" t="str">
        <f t="shared" si="7"/>
        <v/>
      </c>
      <c r="AP63" s="42" t="str">
        <f t="shared" si="31"/>
        <v/>
      </c>
      <c r="AR63" t="str">
        <f t="shared" si="9"/>
        <v>CAT D9N</v>
      </c>
      <c r="AS63" s="42">
        <f>IF(AR63="","",W63)</f>
        <v>29.722471489539764</v>
      </c>
      <c r="AU63" t="str">
        <f t="shared" si="10"/>
        <v/>
      </c>
      <c r="AV63" s="42" t="str">
        <f t="shared" si="33"/>
        <v/>
      </c>
      <c r="AX63" t="str">
        <f t="shared" si="12"/>
        <v/>
      </c>
      <c r="AY63" s="42" t="str">
        <f t="shared" si="13"/>
        <v/>
      </c>
      <c r="BA63" t="str">
        <f t="shared" si="14"/>
        <v>CAT D9N</v>
      </c>
      <c r="BB63" s="42">
        <f t="shared" si="15"/>
        <v>20.961338230414537</v>
      </c>
      <c r="BD63" t="str">
        <f t="shared" si="16"/>
        <v/>
      </c>
      <c r="BE63" s="42" t="str">
        <f t="shared" si="17"/>
        <v/>
      </c>
    </row>
    <row r="64" spans="2:57" ht="15">
      <c r="B64" s="126"/>
      <c r="C64" s="162" t="s">
        <v>592</v>
      </c>
      <c r="D64" s="432"/>
      <c r="E64" s="163"/>
      <c r="F64" s="356"/>
      <c r="G64" s="144"/>
      <c r="H64" s="144"/>
      <c r="I64" s="144"/>
      <c r="J64" s="164"/>
      <c r="K64" s="145"/>
      <c r="L64" s="146"/>
      <c r="M64" s="147"/>
      <c r="N64" s="146"/>
      <c r="O64" s="148"/>
      <c r="P64" s="367"/>
      <c r="Q64" s="146"/>
      <c r="R64" s="147"/>
      <c r="S64" s="146"/>
      <c r="T64" s="148"/>
      <c r="U64" s="367"/>
      <c r="V64" s="146"/>
      <c r="W64" s="147"/>
      <c r="X64" s="146"/>
      <c r="Y64" s="148"/>
      <c r="Z64" s="367"/>
      <c r="AA64" s="146"/>
      <c r="AB64" s="147"/>
      <c r="AC64" s="146"/>
      <c r="AD64" s="148"/>
      <c r="AF64" t="str">
        <f t="shared" si="2"/>
        <v/>
      </c>
      <c r="AG64" s="42" t="str">
        <f t="shared" si="3"/>
        <v/>
      </c>
      <c r="AI64" t="str">
        <f t="shared" si="4"/>
        <v/>
      </c>
      <c r="AJ64" s="42" t="str">
        <f t="shared" si="20"/>
        <v/>
      </c>
      <c r="AL64" t="str">
        <f t="shared" si="5"/>
        <v/>
      </c>
      <c r="AM64" s="42" t="str">
        <f t="shared" si="6"/>
        <v/>
      </c>
      <c r="AO64" t="str">
        <f t="shared" si="7"/>
        <v/>
      </c>
      <c r="AP64" s="42" t="str">
        <f t="shared" si="31"/>
        <v/>
      </c>
      <c r="AR64" t="str">
        <f t="shared" si="9"/>
        <v/>
      </c>
      <c r="AS64" s="42" t="str">
        <f t="shared" si="32"/>
        <v/>
      </c>
      <c r="AU64" t="str">
        <f t="shared" si="10"/>
        <v/>
      </c>
      <c r="AV64" s="42" t="str">
        <f t="shared" si="33"/>
        <v/>
      </c>
      <c r="AX64" t="str">
        <f t="shared" si="12"/>
        <v/>
      </c>
      <c r="AY64" s="42" t="str">
        <f t="shared" si="13"/>
        <v/>
      </c>
      <c r="BA64" t="str">
        <f t="shared" si="14"/>
        <v/>
      </c>
      <c r="BB64" s="42" t="str">
        <f t="shared" si="15"/>
        <v/>
      </c>
      <c r="BD64" t="str">
        <f t="shared" si="16"/>
        <v/>
      </c>
      <c r="BE64" s="42" t="str">
        <f t="shared" si="17"/>
        <v/>
      </c>
    </row>
    <row r="65" spans="2:57">
      <c r="B65" s="126"/>
      <c r="C65" s="130" t="s">
        <v>3</v>
      </c>
      <c r="D65" s="433"/>
      <c r="E65" s="116" t="s">
        <v>420</v>
      </c>
      <c r="F65" s="350" t="str">
        <f>'T2 - Unit Rates'!$C$80</f>
        <v>Revegetation incl Application</v>
      </c>
      <c r="G65" s="45"/>
      <c r="H65" s="45"/>
      <c r="I65" s="62">
        <f>VLOOKUP(F65,MatRate,3,FALSE)</f>
        <v>4569.75</v>
      </c>
      <c r="J65" s="130" t="s">
        <v>35</v>
      </c>
      <c r="K65" s="134">
        <f>Quantities!$D$30</f>
        <v>0</v>
      </c>
      <c r="L65" s="55" t="s">
        <v>112</v>
      </c>
      <c r="M65" s="195"/>
      <c r="N65" s="55" t="s">
        <v>178</v>
      </c>
      <c r="O65" s="127">
        <f>$I65*M65</f>
        <v>0</v>
      </c>
      <c r="P65" s="368">
        <f>Quantities!$E$30</f>
        <v>42200</v>
      </c>
      <c r="Q65" s="55" t="s">
        <v>112</v>
      </c>
      <c r="R65" s="195">
        <f>P65/10000</f>
        <v>4.22</v>
      </c>
      <c r="S65" s="55" t="s">
        <v>178</v>
      </c>
      <c r="T65" s="127">
        <f>$I65*R65</f>
        <v>19284.344999999998</v>
      </c>
      <c r="U65" s="368">
        <f>Quantities!$F$30</f>
        <v>227300</v>
      </c>
      <c r="V65" s="55" t="s">
        <v>112</v>
      </c>
      <c r="W65" s="195">
        <f>U65/10000</f>
        <v>22.73</v>
      </c>
      <c r="X65" s="55" t="s">
        <v>178</v>
      </c>
      <c r="Y65" s="127">
        <f>$I65*W65</f>
        <v>103870.4175</v>
      </c>
      <c r="Z65" s="368">
        <f>IF($BO$2=5,Quantities!G30,Quantities!H30)</f>
        <v>160300</v>
      </c>
      <c r="AA65" s="55" t="s">
        <v>112</v>
      </c>
      <c r="AB65" s="195">
        <f>Z65/10000</f>
        <v>16.03</v>
      </c>
      <c r="AC65" s="55" t="s">
        <v>178</v>
      </c>
      <c r="AD65" s="127">
        <f>$I65*AB65</f>
        <v>73253.092499999999</v>
      </c>
      <c r="AF65" t="str">
        <f t="shared" si="2"/>
        <v/>
      </c>
      <c r="AG65" s="42" t="str">
        <f t="shared" si="3"/>
        <v/>
      </c>
      <c r="AI65" t="str">
        <f t="shared" si="4"/>
        <v/>
      </c>
      <c r="AJ65" s="42" t="str">
        <f t="shared" si="20"/>
        <v/>
      </c>
      <c r="AL65" t="str">
        <f t="shared" si="5"/>
        <v/>
      </c>
      <c r="AM65" s="42" t="str">
        <f t="shared" si="6"/>
        <v/>
      </c>
      <c r="AO65" t="str">
        <f t="shared" si="7"/>
        <v/>
      </c>
      <c r="AP65" s="42" t="str">
        <f t="shared" si="31"/>
        <v/>
      </c>
      <c r="AR65" t="str">
        <f t="shared" si="9"/>
        <v/>
      </c>
      <c r="AS65" s="42" t="str">
        <f t="shared" si="32"/>
        <v/>
      </c>
      <c r="AU65" t="str">
        <f t="shared" si="10"/>
        <v/>
      </c>
      <c r="AV65" s="42" t="str">
        <f t="shared" si="33"/>
        <v/>
      </c>
      <c r="AX65" t="str">
        <f t="shared" si="12"/>
        <v/>
      </c>
      <c r="AY65" s="42" t="str">
        <f t="shared" si="13"/>
        <v/>
      </c>
      <c r="BA65" t="str">
        <f t="shared" si="14"/>
        <v/>
      </c>
      <c r="BB65" s="42" t="str">
        <f t="shared" si="15"/>
        <v/>
      </c>
      <c r="BD65" t="str">
        <f t="shared" si="16"/>
        <v/>
      </c>
      <c r="BE65" s="42" t="str">
        <f t="shared" si="17"/>
        <v/>
      </c>
    </row>
    <row r="66" spans="2:57" ht="15">
      <c r="B66" s="126"/>
      <c r="C66" s="162" t="s">
        <v>250</v>
      </c>
      <c r="D66" s="432"/>
      <c r="E66" s="163"/>
      <c r="F66" s="356"/>
      <c r="G66" s="144"/>
      <c r="H66" s="144"/>
      <c r="I66" s="144"/>
      <c r="J66" s="164"/>
      <c r="K66" s="145"/>
      <c r="L66" s="146"/>
      <c r="M66" s="147"/>
      <c r="N66" s="146"/>
      <c r="O66" s="148"/>
      <c r="P66" s="367"/>
      <c r="Q66" s="146"/>
      <c r="R66" s="147"/>
      <c r="S66" s="146"/>
      <c r="T66" s="148"/>
      <c r="U66" s="367"/>
      <c r="V66" s="146"/>
      <c r="W66" s="147"/>
      <c r="X66" s="146"/>
      <c r="Y66" s="148"/>
      <c r="Z66" s="367"/>
      <c r="AA66" s="146"/>
      <c r="AB66" s="147"/>
      <c r="AC66" s="146"/>
      <c r="AD66" s="148"/>
      <c r="AF66" t="str">
        <f t="shared" si="2"/>
        <v/>
      </c>
      <c r="AG66" s="42" t="str">
        <f t="shared" si="3"/>
        <v/>
      </c>
      <c r="AI66" t="str">
        <f t="shared" si="4"/>
        <v/>
      </c>
      <c r="AJ66" s="42" t="str">
        <f t="shared" si="20"/>
        <v/>
      </c>
      <c r="AL66" t="str">
        <f t="shared" si="5"/>
        <v/>
      </c>
      <c r="AM66" s="42" t="str">
        <f t="shared" si="6"/>
        <v/>
      </c>
      <c r="AO66" t="str">
        <f t="shared" si="7"/>
        <v/>
      </c>
      <c r="AP66" s="42" t="str">
        <f t="shared" si="31"/>
        <v/>
      </c>
      <c r="AR66" t="str">
        <f t="shared" si="9"/>
        <v/>
      </c>
      <c r="AS66" s="42" t="str">
        <f t="shared" si="32"/>
        <v/>
      </c>
      <c r="AU66" t="str">
        <f t="shared" si="10"/>
        <v/>
      </c>
      <c r="AV66" s="42" t="str">
        <f t="shared" si="33"/>
        <v/>
      </c>
      <c r="AX66" t="str">
        <f t="shared" si="12"/>
        <v/>
      </c>
      <c r="AY66" s="42" t="str">
        <f t="shared" si="13"/>
        <v/>
      </c>
      <c r="BA66" t="str">
        <f t="shared" si="14"/>
        <v/>
      </c>
      <c r="BB66" s="42" t="str">
        <f t="shared" si="15"/>
        <v/>
      </c>
      <c r="BD66" t="str">
        <f t="shared" si="16"/>
        <v/>
      </c>
      <c r="BE66" s="42" t="str">
        <f t="shared" si="17"/>
        <v/>
      </c>
    </row>
    <row r="67" spans="2:57" ht="15">
      <c r="B67" s="126"/>
      <c r="C67" s="162" t="s">
        <v>249</v>
      </c>
      <c r="D67" s="432"/>
      <c r="E67" s="163"/>
      <c r="F67" s="356"/>
      <c r="G67" s="144"/>
      <c r="H67" s="144"/>
      <c r="I67" s="144"/>
      <c r="J67" s="164"/>
      <c r="K67" s="145"/>
      <c r="L67" s="146"/>
      <c r="M67" s="147"/>
      <c r="N67" s="146"/>
      <c r="O67" s="148"/>
      <c r="P67" s="367"/>
      <c r="Q67" s="146"/>
      <c r="R67" s="147"/>
      <c r="S67" s="146"/>
      <c r="T67" s="148"/>
      <c r="U67" s="367"/>
      <c r="V67" s="146"/>
      <c r="W67" s="147"/>
      <c r="X67" s="146"/>
      <c r="Y67" s="148"/>
      <c r="Z67" s="367"/>
      <c r="AA67" s="146"/>
      <c r="AB67" s="147"/>
      <c r="AC67" s="146"/>
      <c r="AD67" s="148"/>
      <c r="AF67" t="str">
        <f t="shared" si="2"/>
        <v/>
      </c>
      <c r="AG67" s="42" t="str">
        <f t="shared" si="3"/>
        <v/>
      </c>
      <c r="AI67" t="str">
        <f t="shared" si="4"/>
        <v/>
      </c>
      <c r="AJ67" s="42" t="str">
        <f t="shared" si="20"/>
        <v/>
      </c>
      <c r="AL67" t="str">
        <f t="shared" si="5"/>
        <v/>
      </c>
      <c r="AM67" s="42" t="str">
        <f t="shared" si="6"/>
        <v/>
      </c>
      <c r="AO67" t="str">
        <f t="shared" si="7"/>
        <v/>
      </c>
      <c r="AP67" s="42" t="str">
        <f t="shared" si="31"/>
        <v/>
      </c>
      <c r="AR67" t="str">
        <f t="shared" si="9"/>
        <v/>
      </c>
      <c r="AS67" s="42" t="str">
        <f t="shared" si="32"/>
        <v/>
      </c>
      <c r="AU67" t="str">
        <f t="shared" si="10"/>
        <v/>
      </c>
      <c r="AV67" s="42" t="str">
        <f t="shared" si="33"/>
        <v/>
      </c>
      <c r="AX67" t="str">
        <f t="shared" si="12"/>
        <v/>
      </c>
      <c r="AY67" s="42" t="str">
        <f t="shared" si="13"/>
        <v/>
      </c>
      <c r="BA67" t="str">
        <f t="shared" si="14"/>
        <v/>
      </c>
      <c r="BB67" s="42" t="str">
        <f t="shared" si="15"/>
        <v/>
      </c>
      <c r="BD67" t="str">
        <f t="shared" si="16"/>
        <v/>
      </c>
      <c r="BE67" s="42" t="str">
        <f t="shared" si="17"/>
        <v/>
      </c>
    </row>
    <row r="68" spans="2:57" ht="15">
      <c r="B68" s="126"/>
      <c r="C68" s="130"/>
      <c r="D68" s="433"/>
      <c r="E68" s="116"/>
      <c r="F68" s="350"/>
      <c r="G68" s="45"/>
      <c r="H68" s="45"/>
      <c r="I68" s="45"/>
      <c r="J68" s="130"/>
      <c r="K68" s="134"/>
      <c r="L68" s="55"/>
      <c r="M68" s="100"/>
      <c r="N68" s="55"/>
      <c r="O68" s="117"/>
      <c r="P68" s="368"/>
      <c r="Q68" s="55"/>
      <c r="R68" s="100"/>
      <c r="S68" s="55"/>
      <c r="T68" s="117"/>
      <c r="U68" s="368"/>
      <c r="V68" s="55"/>
      <c r="W68" s="100"/>
      <c r="X68" s="55"/>
      <c r="Y68" s="117"/>
      <c r="Z68" s="368"/>
      <c r="AA68" s="55"/>
      <c r="AB68" s="100"/>
      <c r="AC68" s="55"/>
      <c r="AD68" s="117"/>
      <c r="AF68" t="str">
        <f t="shared" si="2"/>
        <v/>
      </c>
      <c r="AG68" s="42" t="str">
        <f t="shared" si="3"/>
        <v/>
      </c>
      <c r="AI68" t="str">
        <f t="shared" si="4"/>
        <v/>
      </c>
      <c r="AJ68" s="42" t="str">
        <f t="shared" si="20"/>
        <v/>
      </c>
      <c r="AL68" t="str">
        <f t="shared" si="5"/>
        <v/>
      </c>
      <c r="AM68" s="42" t="str">
        <f t="shared" si="6"/>
        <v/>
      </c>
      <c r="AO68" t="str">
        <f t="shared" si="7"/>
        <v/>
      </c>
      <c r="AP68" s="42" t="str">
        <f t="shared" si="31"/>
        <v/>
      </c>
      <c r="AR68" t="str">
        <f t="shared" si="9"/>
        <v/>
      </c>
      <c r="AS68" s="42" t="str">
        <f t="shared" si="32"/>
        <v/>
      </c>
      <c r="AU68" t="str">
        <f t="shared" si="10"/>
        <v/>
      </c>
      <c r="AV68" s="42" t="str">
        <f t="shared" si="33"/>
        <v/>
      </c>
      <c r="AX68" t="str">
        <f t="shared" si="12"/>
        <v/>
      </c>
      <c r="AY68" s="42" t="str">
        <f t="shared" si="13"/>
        <v/>
      </c>
      <c r="BA68" t="str">
        <f t="shared" si="14"/>
        <v/>
      </c>
      <c r="BB68" s="42" t="str">
        <f t="shared" si="15"/>
        <v/>
      </c>
      <c r="BD68" t="str">
        <f t="shared" si="16"/>
        <v/>
      </c>
      <c r="BE68" s="42" t="str">
        <f t="shared" si="17"/>
        <v/>
      </c>
    </row>
    <row r="69" spans="2:57" s="93" customFormat="1" thickBot="1">
      <c r="B69" s="203"/>
      <c r="C69" s="114" t="s">
        <v>8</v>
      </c>
      <c r="D69" s="436"/>
      <c r="E69" s="165"/>
      <c r="F69" s="357"/>
      <c r="G69" s="204"/>
      <c r="H69" s="204"/>
      <c r="I69" s="204"/>
      <c r="J69" s="205"/>
      <c r="K69" s="133"/>
      <c r="L69" s="206"/>
      <c r="M69" s="202"/>
      <c r="N69" s="206"/>
      <c r="O69" s="124">
        <f>SUM(O61:O68)</f>
        <v>0</v>
      </c>
      <c r="P69" s="370"/>
      <c r="Q69" s="206"/>
      <c r="R69" s="202"/>
      <c r="S69" s="206"/>
      <c r="T69" s="124">
        <f>SUM(T61:T68)</f>
        <v>22033.239479014959</v>
      </c>
      <c r="U69" s="370"/>
      <c r="V69" s="206"/>
      <c r="W69" s="202"/>
      <c r="X69" s="206"/>
      <c r="Y69" s="124">
        <f>SUM(Y61:Y68)</f>
        <v>118676.66667251423</v>
      </c>
      <c r="Z69" s="370"/>
      <c r="AA69" s="206"/>
      <c r="AB69" s="202"/>
      <c r="AC69" s="206"/>
      <c r="AD69" s="124">
        <f>SUM(AD61:AD68)</f>
        <v>83694.983139481003</v>
      </c>
      <c r="AF69" t="str">
        <f t="shared" si="2"/>
        <v/>
      </c>
      <c r="AG69" s="42" t="str">
        <f t="shared" si="3"/>
        <v/>
      </c>
      <c r="AH69"/>
      <c r="AI69" t="str">
        <f t="shared" si="4"/>
        <v/>
      </c>
      <c r="AJ69" s="42" t="str">
        <f t="shared" si="20"/>
        <v/>
      </c>
      <c r="AK69"/>
      <c r="AL69" t="str">
        <f t="shared" si="5"/>
        <v/>
      </c>
      <c r="AM69" s="42" t="str">
        <f t="shared" si="6"/>
        <v/>
      </c>
      <c r="AO69" t="str">
        <f t="shared" si="7"/>
        <v/>
      </c>
      <c r="AP69" s="42" t="str">
        <f t="shared" si="31"/>
        <v/>
      </c>
      <c r="AQ69"/>
      <c r="AR69" t="str">
        <f t="shared" si="9"/>
        <v/>
      </c>
      <c r="AS69" s="42" t="str">
        <f t="shared" si="32"/>
        <v/>
      </c>
      <c r="AT69"/>
      <c r="AU69" t="str">
        <f t="shared" si="10"/>
        <v/>
      </c>
      <c r="AV69" s="42" t="str">
        <f t="shared" si="33"/>
        <v/>
      </c>
      <c r="AX69" t="str">
        <f t="shared" si="12"/>
        <v/>
      </c>
      <c r="AY69" s="42" t="str">
        <f t="shared" si="13"/>
        <v/>
      </c>
      <c r="AZ69"/>
      <c r="BA69" t="str">
        <f t="shared" si="14"/>
        <v/>
      </c>
      <c r="BB69" s="42" t="str">
        <f t="shared" si="15"/>
        <v/>
      </c>
      <c r="BC69"/>
      <c r="BD69" t="str">
        <f t="shared" si="16"/>
        <v/>
      </c>
      <c r="BE69" s="42" t="str">
        <f t="shared" si="17"/>
        <v/>
      </c>
    </row>
    <row r="70" spans="2:57" thickBot="1">
      <c r="B70" s="155" t="s">
        <v>56</v>
      </c>
      <c r="C70" s="157"/>
      <c r="D70" s="437"/>
      <c r="E70" s="155"/>
      <c r="F70" s="361"/>
      <c r="G70" s="156"/>
      <c r="H70" s="156"/>
      <c r="I70" s="156"/>
      <c r="J70" s="169"/>
      <c r="K70" s="158"/>
      <c r="L70" s="159"/>
      <c r="M70" s="90"/>
      <c r="N70" s="160"/>
      <c r="O70" s="161">
        <f>SUMIF($C6:$C69,"Sub-total",O6:O69)</f>
        <v>0</v>
      </c>
      <c r="P70" s="371"/>
      <c r="Q70" s="159"/>
      <c r="R70" s="90"/>
      <c r="S70" s="160"/>
      <c r="T70" s="161">
        <f>SUMIF($C6:$C69,"Sub-total",T6:T69)</f>
        <v>83605.813963325825</v>
      </c>
      <c r="U70" s="371"/>
      <c r="V70" s="159"/>
      <c r="W70" s="90"/>
      <c r="X70" s="160"/>
      <c r="Y70" s="161">
        <f>SUMIF($C6:$C69,"Sub-total",Y6:Y69)</f>
        <v>21268342.211835407</v>
      </c>
      <c r="Z70" s="371"/>
      <c r="AA70" s="159"/>
      <c r="AB70" s="90"/>
      <c r="AC70" s="160"/>
      <c r="AD70" s="161">
        <f>SUMIF($C6:$C69,"Sub-total",AD6:AD69)</f>
        <v>30561817.150008067</v>
      </c>
      <c r="AF70" s="440"/>
      <c r="AG70" s="441">
        <f>SUM(AG7:AG69)+AJ70</f>
        <v>24.910386356169489</v>
      </c>
      <c r="AH70" s="440"/>
      <c r="AI70" s="440"/>
      <c r="AJ70" s="441">
        <f>SUM(AJ7:AJ69)</f>
        <v>24.910386356169489</v>
      </c>
      <c r="AK70" s="440"/>
      <c r="AL70" s="440"/>
      <c r="AM70" s="441">
        <f>SUM(AM7:AM69)</f>
        <v>0</v>
      </c>
      <c r="AO70" s="440"/>
      <c r="AP70" s="441">
        <f>SUM(AP7:AP69)+AS70</f>
        <v>179.35069541495244</v>
      </c>
      <c r="AQ70" s="440"/>
      <c r="AR70" s="440"/>
      <c r="AS70" s="441">
        <f>SUM(AS7:AS69)</f>
        <v>179.35069541495244</v>
      </c>
      <c r="AT70" s="440"/>
      <c r="AU70" s="440"/>
      <c r="AV70" s="441">
        <f>SUM(AV7:AV69)</f>
        <v>2333600</v>
      </c>
      <c r="AX70" s="440"/>
      <c r="AY70" s="441">
        <f>SUM(AY7:AY69)+BB70</f>
        <v>617.23497571891164</v>
      </c>
      <c r="AZ70" s="440"/>
      <c r="BA70" s="440"/>
      <c r="BB70" s="441">
        <f>SUM(BB7:BB69)</f>
        <v>617.23497571891164</v>
      </c>
      <c r="BC70" s="440"/>
      <c r="BD70" s="440"/>
      <c r="BE70" s="441">
        <f>SUM(BE7:BE69)</f>
        <v>3519460</v>
      </c>
    </row>
    <row r="71" spans="2:57" ht="15">
      <c r="B71" s="96"/>
      <c r="C71" s="97"/>
      <c r="D71" s="2"/>
      <c r="E71" s="1"/>
      <c r="F71" s="1"/>
      <c r="G71" s="1"/>
      <c r="H71" s="1"/>
      <c r="I71" s="1"/>
      <c r="J71" s="1"/>
      <c r="K71" s="2"/>
      <c r="L71" s="16"/>
      <c r="M71" s="7"/>
      <c r="N71" s="16"/>
      <c r="O71" s="16"/>
      <c r="P71" s="372"/>
      <c r="Q71" s="16"/>
      <c r="R71" s="7"/>
      <c r="S71" s="16"/>
      <c r="T71" s="16"/>
      <c r="U71" s="372"/>
      <c r="V71" s="16"/>
      <c r="W71" s="7"/>
      <c r="X71" s="16"/>
      <c r="Y71" s="16"/>
      <c r="Z71" s="372"/>
      <c r="AA71" s="16"/>
      <c r="AB71" s="7"/>
      <c r="AC71" s="16"/>
      <c r="AD71" s="16"/>
    </row>
    <row r="72" spans="2:57" ht="15">
      <c r="B72" s="9"/>
      <c r="C72" s="10"/>
      <c r="D72" s="11"/>
      <c r="E72" s="9"/>
      <c r="F72" s="9"/>
      <c r="G72" s="9"/>
      <c r="H72" s="9"/>
      <c r="I72" s="9"/>
      <c r="J72" s="9"/>
      <c r="K72" s="11"/>
      <c r="L72" s="12"/>
      <c r="M72" s="13"/>
      <c r="N72" s="12"/>
      <c r="O72" s="12"/>
      <c r="P72" s="373"/>
      <c r="Q72" s="12"/>
      <c r="R72" s="13"/>
      <c r="S72" s="12"/>
      <c r="T72" s="12"/>
      <c r="U72" s="373"/>
      <c r="V72" s="12"/>
      <c r="W72" s="13"/>
      <c r="X72" s="12"/>
      <c r="Y72" s="12"/>
      <c r="Z72" s="373"/>
      <c r="AA72" s="12"/>
      <c r="AB72" s="13"/>
      <c r="AC72" s="12"/>
      <c r="AD72" s="12"/>
    </row>
    <row r="73" spans="2:57" ht="15">
      <c r="B73" s="5"/>
      <c r="C73" s="1"/>
      <c r="D73" s="16"/>
      <c r="E73" s="1"/>
      <c r="F73" s="1"/>
      <c r="G73" s="1"/>
      <c r="H73" s="1"/>
      <c r="I73" s="1"/>
      <c r="J73" s="1"/>
      <c r="K73" s="16"/>
      <c r="L73" s="16"/>
      <c r="M73" s="7"/>
      <c r="N73" s="16"/>
      <c r="O73" s="16"/>
      <c r="P73" s="374"/>
      <c r="Q73" s="16"/>
      <c r="R73" s="7"/>
      <c r="S73" s="16"/>
      <c r="T73" s="16"/>
      <c r="U73" s="374"/>
      <c r="V73" s="16"/>
      <c r="W73" s="7"/>
      <c r="X73" s="16"/>
      <c r="Y73" s="16"/>
      <c r="Z73" s="374"/>
      <c r="AA73" s="16"/>
      <c r="AB73" s="7"/>
      <c r="AC73" s="16"/>
      <c r="AD73" s="16"/>
    </row>
    <row r="74" spans="2:57" ht="15">
      <c r="B74" s="17"/>
      <c r="C74" s="17"/>
      <c r="D74" s="18"/>
      <c r="E74" s="17"/>
      <c r="F74" s="17"/>
      <c r="G74" s="17"/>
      <c r="H74" s="17"/>
      <c r="I74" s="17"/>
      <c r="J74" s="17"/>
      <c r="K74" s="18"/>
      <c r="L74" s="18"/>
      <c r="M74" s="19"/>
      <c r="N74" s="18"/>
      <c r="O74" s="18"/>
      <c r="P74" s="375"/>
      <c r="Q74" s="18"/>
      <c r="R74" s="19"/>
      <c r="S74" s="18"/>
      <c r="T74" s="18"/>
      <c r="U74" s="375"/>
      <c r="V74" s="18"/>
      <c r="W74" s="19"/>
      <c r="X74" s="18"/>
      <c r="Y74" s="18"/>
      <c r="Z74" s="375"/>
      <c r="AA74" s="18"/>
      <c r="AB74" s="19"/>
      <c r="AC74" s="18"/>
      <c r="AD74" s="18"/>
    </row>
    <row r="75" spans="2:57" ht="15">
      <c r="B75" s="1"/>
      <c r="C75" s="17"/>
      <c r="D75" s="18"/>
      <c r="E75" s="17"/>
      <c r="F75" s="17"/>
      <c r="G75" s="17"/>
      <c r="H75" s="17"/>
      <c r="I75" s="17"/>
      <c r="J75" s="17"/>
      <c r="K75" s="18"/>
      <c r="L75" s="18"/>
      <c r="M75" s="19"/>
      <c r="N75" s="18"/>
      <c r="O75" s="18"/>
      <c r="P75" s="375"/>
      <c r="Q75" s="18"/>
      <c r="R75" s="19"/>
      <c r="S75" s="18"/>
      <c r="T75" s="18"/>
      <c r="U75" s="375"/>
      <c r="V75" s="18"/>
      <c r="W75" s="19"/>
      <c r="X75" s="18"/>
      <c r="Y75" s="18"/>
      <c r="Z75" s="375"/>
      <c r="AA75" s="18"/>
      <c r="AB75" s="19"/>
      <c r="AC75" s="18"/>
      <c r="AD75" s="18"/>
    </row>
    <row r="76" spans="2:57" ht="15">
      <c r="B76" s="1"/>
      <c r="C76" s="17"/>
      <c r="D76" s="18"/>
      <c r="E76" s="17"/>
      <c r="F76" s="17"/>
      <c r="G76" s="17"/>
      <c r="H76" s="17"/>
      <c r="I76" s="17"/>
      <c r="J76" s="17"/>
      <c r="K76" s="18"/>
      <c r="L76" s="18"/>
      <c r="M76" s="19"/>
      <c r="N76" s="18"/>
      <c r="O76" s="18"/>
      <c r="P76" s="375"/>
      <c r="Q76" s="18"/>
      <c r="R76" s="19"/>
      <c r="S76" s="18"/>
      <c r="T76" s="18"/>
      <c r="U76" s="375"/>
      <c r="V76" s="18"/>
      <c r="W76" s="19"/>
      <c r="X76" s="18"/>
      <c r="Y76" s="18"/>
      <c r="Z76" s="375"/>
      <c r="AA76" s="577"/>
      <c r="AB76" s="19"/>
      <c r="AC76" s="18"/>
      <c r="AD76" s="579"/>
    </row>
    <row r="77" spans="2:57" ht="15">
      <c r="B77" s="1"/>
      <c r="C77" s="20"/>
      <c r="D77" s="21"/>
      <c r="E77" s="1"/>
      <c r="F77" s="1"/>
      <c r="G77" s="1"/>
      <c r="H77" s="1"/>
      <c r="I77" s="1"/>
      <c r="J77" s="1"/>
      <c r="K77" s="21"/>
      <c r="L77" s="16"/>
      <c r="M77" s="22"/>
      <c r="N77" s="16"/>
      <c r="O77" s="16"/>
      <c r="P77" s="376"/>
      <c r="Q77" s="16"/>
      <c r="R77" s="22"/>
      <c r="S77" s="16"/>
      <c r="T77" s="16"/>
      <c r="U77" s="376"/>
      <c r="V77" s="16"/>
      <c r="W77" s="22"/>
      <c r="X77" s="16"/>
      <c r="Y77" s="16"/>
      <c r="Z77" s="376"/>
      <c r="AA77" s="16"/>
      <c r="AB77" s="22"/>
      <c r="AC77" s="16"/>
      <c r="AD77" s="578"/>
    </row>
    <row r="78" spans="2:57" ht="15">
      <c r="B78" s="1"/>
      <c r="C78" s="1"/>
      <c r="D78" s="16"/>
      <c r="E78" s="1"/>
      <c r="F78" s="1"/>
      <c r="G78" s="1"/>
      <c r="H78" s="1"/>
      <c r="I78" s="1"/>
      <c r="J78" s="1"/>
      <c r="K78" s="16"/>
      <c r="L78" s="16"/>
      <c r="M78" s="22"/>
      <c r="N78" s="16"/>
      <c r="O78" s="16"/>
      <c r="P78" s="374"/>
      <c r="Q78" s="16"/>
      <c r="R78" s="22"/>
      <c r="S78" s="16"/>
      <c r="T78" s="16"/>
      <c r="U78" s="374"/>
      <c r="V78" s="16"/>
      <c r="W78" s="22"/>
      <c r="X78" s="16"/>
      <c r="Y78" s="16"/>
      <c r="Z78" s="374"/>
      <c r="AA78" s="16"/>
      <c r="AB78" s="22"/>
      <c r="AC78" s="16"/>
      <c r="AD78" s="16"/>
    </row>
    <row r="79" spans="2:57" ht="15">
      <c r="B79" s="1"/>
      <c r="C79" s="1"/>
      <c r="D79" s="16"/>
      <c r="E79" s="1"/>
      <c r="F79" s="1"/>
      <c r="G79" s="1"/>
      <c r="H79" s="1"/>
      <c r="I79" s="1"/>
      <c r="J79" s="1"/>
      <c r="K79" s="16"/>
      <c r="L79" s="16"/>
      <c r="M79" s="22"/>
      <c r="N79" s="16"/>
      <c r="O79" s="16"/>
      <c r="P79" s="374"/>
      <c r="Q79" s="16"/>
      <c r="R79" s="22"/>
      <c r="S79" s="16"/>
      <c r="T79" s="16"/>
      <c r="U79" s="374"/>
      <c r="V79" s="16"/>
      <c r="W79" s="22"/>
      <c r="X79" s="16"/>
      <c r="Y79" s="16"/>
      <c r="Z79" s="374"/>
      <c r="AA79" s="16"/>
      <c r="AB79" s="22"/>
      <c r="AC79" s="16"/>
      <c r="AD79" s="16"/>
    </row>
    <row r="80" spans="2:57" ht="15">
      <c r="B80" s="20"/>
      <c r="C80" s="1"/>
      <c r="D80" s="16"/>
      <c r="E80" s="1"/>
      <c r="F80" s="1"/>
      <c r="G80" s="1"/>
      <c r="H80" s="1"/>
      <c r="I80" s="1"/>
      <c r="J80" s="1"/>
      <c r="K80" s="16"/>
      <c r="L80" s="16"/>
      <c r="M80" s="22"/>
      <c r="N80" s="16"/>
      <c r="O80" s="16"/>
      <c r="P80" s="374"/>
      <c r="Q80" s="16"/>
      <c r="R80" s="22"/>
      <c r="S80" s="16"/>
      <c r="T80" s="16"/>
      <c r="U80" s="374"/>
      <c r="V80" s="16"/>
      <c r="W80" s="22"/>
      <c r="X80" s="16"/>
      <c r="Y80" s="16"/>
      <c r="Z80" s="374"/>
      <c r="AA80" s="16"/>
      <c r="AB80" s="22"/>
      <c r="AC80" s="16"/>
      <c r="AD80" s="16"/>
    </row>
    <row r="81" spans="2:30" ht="15">
      <c r="B81" s="1"/>
      <c r="C81" s="1"/>
      <c r="D81" s="16"/>
      <c r="E81" s="1"/>
      <c r="F81" s="1"/>
      <c r="G81" s="1"/>
      <c r="H81" s="1"/>
      <c r="I81" s="1"/>
      <c r="J81" s="1"/>
      <c r="K81" s="16"/>
      <c r="L81" s="16"/>
      <c r="M81" s="22"/>
      <c r="N81" s="16"/>
      <c r="O81" s="16"/>
      <c r="P81" s="374"/>
      <c r="Q81" s="16"/>
      <c r="R81" s="22"/>
      <c r="S81" s="16"/>
      <c r="T81" s="16"/>
      <c r="U81" s="374"/>
      <c r="V81" s="16"/>
      <c r="W81" s="22"/>
      <c r="X81" s="16"/>
      <c r="Y81" s="16"/>
      <c r="Z81" s="374"/>
      <c r="AA81" s="16"/>
      <c r="AB81" s="22"/>
      <c r="AC81" s="16"/>
      <c r="AD81" s="16"/>
    </row>
    <row r="82" spans="2:30" ht="15">
      <c r="B82" s="1"/>
      <c r="C82" s="1"/>
      <c r="D82" s="16"/>
      <c r="E82" s="1"/>
      <c r="F82" s="1"/>
      <c r="G82" s="1"/>
      <c r="H82" s="1"/>
      <c r="I82" s="1"/>
      <c r="J82" s="1"/>
      <c r="K82" s="16"/>
      <c r="L82" s="16"/>
      <c r="M82" s="22"/>
      <c r="N82" s="16"/>
      <c r="O82" s="16"/>
      <c r="P82" s="374"/>
      <c r="Q82" s="16"/>
      <c r="R82" s="22"/>
      <c r="S82" s="16"/>
      <c r="T82" s="16"/>
      <c r="U82" s="374"/>
      <c r="V82" s="16"/>
      <c r="W82" s="22"/>
      <c r="X82" s="16"/>
      <c r="Y82" s="16"/>
      <c r="Z82" s="374"/>
      <c r="AA82" s="16"/>
      <c r="AB82" s="22"/>
      <c r="AC82" s="16"/>
      <c r="AD82" s="16"/>
    </row>
    <row r="83" spans="2:30" ht="15">
      <c r="B83" s="1"/>
      <c r="C83" s="1"/>
      <c r="D83" s="16"/>
      <c r="E83" s="1"/>
      <c r="F83" s="1"/>
      <c r="G83" s="1"/>
      <c r="H83" s="1"/>
      <c r="I83" s="1"/>
      <c r="J83" s="1"/>
      <c r="K83" s="16"/>
      <c r="L83" s="16"/>
      <c r="M83" s="22"/>
      <c r="N83" s="16"/>
      <c r="O83" s="16"/>
      <c r="P83" s="374"/>
      <c r="Q83" s="16"/>
      <c r="R83" s="22"/>
      <c r="S83" s="16"/>
      <c r="T83" s="16"/>
      <c r="U83" s="374"/>
      <c r="V83" s="16"/>
      <c r="W83" s="22"/>
      <c r="X83" s="16"/>
      <c r="Y83" s="16"/>
      <c r="Z83" s="374"/>
      <c r="AA83" s="16"/>
      <c r="AB83" s="22"/>
      <c r="AC83" s="16"/>
      <c r="AD83" s="16"/>
    </row>
    <row r="84" spans="2:30" ht="15">
      <c r="B84" s="20"/>
      <c r="C84" s="1"/>
      <c r="D84" s="16"/>
      <c r="E84" s="1"/>
      <c r="F84" s="1"/>
      <c r="G84" s="1"/>
      <c r="H84" s="1"/>
      <c r="I84" s="1"/>
      <c r="J84" s="1"/>
      <c r="K84" s="16"/>
      <c r="L84" s="16"/>
      <c r="M84" s="22"/>
      <c r="N84" s="16"/>
      <c r="O84" s="16"/>
      <c r="P84" s="374"/>
      <c r="Q84" s="16"/>
      <c r="R84" s="22"/>
      <c r="S84" s="16"/>
      <c r="T84" s="16"/>
      <c r="U84" s="374"/>
      <c r="V84" s="16"/>
      <c r="W84" s="22"/>
      <c r="X84" s="16"/>
      <c r="Y84" s="16"/>
      <c r="Z84" s="374"/>
      <c r="AA84" s="16"/>
      <c r="AB84" s="22"/>
      <c r="AC84" s="16"/>
      <c r="AD84" s="16"/>
    </row>
    <row r="85" spans="2:30" ht="15">
      <c r="B85" s="20"/>
      <c r="C85" s="1"/>
      <c r="D85" s="16"/>
      <c r="E85" s="1"/>
      <c r="F85" s="1"/>
      <c r="G85" s="1"/>
      <c r="H85" s="1"/>
      <c r="I85" s="1"/>
      <c r="J85" s="1"/>
      <c r="K85" s="16"/>
      <c r="L85" s="16"/>
      <c r="M85" s="22"/>
      <c r="N85" s="16"/>
      <c r="O85" s="16"/>
      <c r="P85" s="374"/>
      <c r="Q85" s="16"/>
      <c r="R85" s="22"/>
      <c r="S85" s="16"/>
      <c r="T85" s="16"/>
      <c r="U85" s="374"/>
      <c r="V85" s="16"/>
      <c r="W85" s="22"/>
      <c r="X85" s="16"/>
      <c r="Y85" s="16"/>
      <c r="Z85" s="374"/>
      <c r="AA85" s="16"/>
      <c r="AB85" s="22"/>
      <c r="AC85" s="16"/>
      <c r="AD85" s="16"/>
    </row>
    <row r="86" spans="2:30" ht="15">
      <c r="B86" s="20"/>
      <c r="C86" s="1"/>
      <c r="D86" s="16"/>
      <c r="E86" s="1"/>
      <c r="F86" s="1"/>
      <c r="G86" s="1"/>
      <c r="H86" s="1"/>
      <c r="I86" s="1"/>
      <c r="J86" s="1"/>
      <c r="K86" s="16"/>
      <c r="L86" s="16"/>
      <c r="M86" s="22"/>
      <c r="N86" s="16"/>
      <c r="O86" s="16"/>
      <c r="P86" s="374"/>
      <c r="Q86" s="16"/>
      <c r="R86" s="22"/>
      <c r="S86" s="16"/>
      <c r="T86" s="16"/>
      <c r="U86" s="374"/>
      <c r="V86" s="16"/>
      <c r="W86" s="22"/>
      <c r="X86" s="16"/>
      <c r="Y86" s="16"/>
      <c r="Z86" s="374"/>
      <c r="AA86" s="16"/>
      <c r="AB86" s="22"/>
      <c r="AC86" s="16"/>
      <c r="AD86" s="16"/>
    </row>
    <row r="87" spans="2:30" ht="15">
      <c r="B87" s="20"/>
      <c r="C87" s="1"/>
      <c r="D87" s="16"/>
      <c r="E87" s="1"/>
      <c r="F87" s="1"/>
      <c r="G87" s="1"/>
      <c r="H87" s="1"/>
      <c r="I87" s="1"/>
      <c r="J87" s="1"/>
      <c r="K87" s="16"/>
      <c r="L87" s="16"/>
      <c r="M87" s="22"/>
      <c r="N87" s="16"/>
      <c r="O87" s="16"/>
      <c r="P87" s="374"/>
      <c r="Q87" s="16"/>
      <c r="R87" s="22"/>
      <c r="S87" s="16"/>
      <c r="T87" s="16"/>
      <c r="U87" s="374"/>
      <c r="V87" s="16"/>
      <c r="W87" s="22"/>
      <c r="X87" s="16"/>
      <c r="Y87" s="16"/>
      <c r="Z87" s="374"/>
      <c r="AA87" s="16"/>
      <c r="AB87" s="22"/>
      <c r="AC87" s="16"/>
      <c r="AD87" s="16"/>
    </row>
    <row r="88" spans="2:30" ht="15">
      <c r="B88" s="20"/>
      <c r="C88" s="1"/>
      <c r="D88" s="16"/>
      <c r="E88" s="1"/>
      <c r="F88" s="1"/>
      <c r="G88" s="1"/>
      <c r="H88" s="1"/>
      <c r="I88" s="1"/>
      <c r="J88" s="1"/>
      <c r="K88" s="16"/>
      <c r="L88" s="16"/>
      <c r="M88" s="22"/>
      <c r="N88" s="16"/>
      <c r="O88" s="16"/>
      <c r="P88" s="374"/>
      <c r="Q88" s="16"/>
      <c r="R88" s="22"/>
      <c r="S88" s="16"/>
      <c r="T88" s="16"/>
      <c r="U88" s="374"/>
      <c r="V88" s="16"/>
      <c r="W88" s="22"/>
      <c r="X88" s="16"/>
      <c r="Y88" s="16"/>
      <c r="Z88" s="374"/>
      <c r="AA88" s="16"/>
      <c r="AB88" s="22"/>
      <c r="AC88" s="16"/>
      <c r="AD88" s="16"/>
    </row>
    <row r="89" spans="2:30" ht="15">
      <c r="B89" s="20"/>
      <c r="C89" s="1"/>
      <c r="D89" s="16"/>
      <c r="E89" s="1"/>
      <c r="F89" s="1"/>
      <c r="G89" s="1"/>
      <c r="H89" s="1"/>
      <c r="I89" s="1"/>
      <c r="J89" s="1"/>
      <c r="K89" s="16"/>
      <c r="L89" s="16"/>
      <c r="M89" s="22"/>
      <c r="N89" s="16"/>
      <c r="O89" s="16"/>
      <c r="P89" s="374"/>
      <c r="Q89" s="16"/>
      <c r="R89" s="22"/>
      <c r="S89" s="16"/>
      <c r="T89" s="16"/>
      <c r="U89" s="374"/>
      <c r="V89" s="16"/>
      <c r="W89" s="22"/>
      <c r="X89" s="16"/>
      <c r="Y89" s="16"/>
      <c r="Z89" s="374"/>
      <c r="AA89" s="16"/>
      <c r="AB89" s="22"/>
      <c r="AC89" s="16"/>
      <c r="AD89" s="16"/>
    </row>
    <row r="90" spans="2:30" ht="15">
      <c r="B90" s="20"/>
      <c r="C90" s="1"/>
      <c r="D90" s="16"/>
      <c r="E90" s="1"/>
      <c r="F90" s="1"/>
      <c r="G90" s="1"/>
      <c r="H90" s="1"/>
      <c r="I90" s="1"/>
      <c r="J90" s="1"/>
      <c r="K90" s="16"/>
      <c r="L90" s="16"/>
      <c r="M90" s="22"/>
      <c r="N90" s="16"/>
      <c r="O90" s="16"/>
      <c r="P90" s="374"/>
      <c r="Q90" s="16"/>
      <c r="R90" s="22"/>
      <c r="S90" s="16"/>
      <c r="T90" s="16"/>
      <c r="U90" s="374"/>
      <c r="V90" s="16"/>
      <c r="W90" s="22"/>
      <c r="X90" s="16"/>
      <c r="Y90" s="16"/>
      <c r="Z90" s="374"/>
      <c r="AA90" s="16"/>
      <c r="AB90" s="22"/>
      <c r="AC90" s="16"/>
      <c r="AD90" s="16"/>
    </row>
    <row r="91" spans="2:30" ht="15">
      <c r="B91" s="20"/>
      <c r="C91" s="1"/>
      <c r="D91" s="16"/>
      <c r="E91" s="1"/>
      <c r="F91" s="1"/>
      <c r="G91" s="1"/>
      <c r="H91" s="1"/>
      <c r="I91" s="1"/>
      <c r="J91" s="1"/>
      <c r="K91" s="16"/>
      <c r="L91" s="16"/>
      <c r="M91" s="22"/>
      <c r="N91" s="16"/>
      <c r="O91" s="16"/>
      <c r="P91" s="374"/>
      <c r="Q91" s="16"/>
      <c r="R91" s="22"/>
      <c r="S91" s="16"/>
      <c r="T91" s="16"/>
      <c r="U91" s="374"/>
      <c r="V91" s="16"/>
      <c r="W91" s="22"/>
      <c r="X91" s="16"/>
      <c r="Y91" s="16"/>
      <c r="Z91" s="374"/>
      <c r="AA91" s="16"/>
      <c r="AB91" s="22"/>
      <c r="AC91" s="16"/>
      <c r="AD91" s="16"/>
    </row>
    <row r="92" spans="2:30" ht="15">
      <c r="B92" s="20"/>
      <c r="C92" s="1"/>
      <c r="D92" s="16"/>
      <c r="E92" s="1"/>
      <c r="F92" s="1"/>
      <c r="G92" s="1"/>
      <c r="H92" s="1"/>
      <c r="I92" s="1"/>
      <c r="J92" s="1"/>
      <c r="K92" s="16"/>
      <c r="L92" s="16"/>
      <c r="M92" s="22"/>
      <c r="N92" s="16"/>
      <c r="O92" s="16"/>
      <c r="P92" s="374"/>
      <c r="Q92" s="16"/>
      <c r="R92" s="22"/>
      <c r="S92" s="16"/>
      <c r="T92" s="16"/>
      <c r="U92" s="374"/>
      <c r="V92" s="16"/>
      <c r="W92" s="22"/>
      <c r="X92" s="16"/>
      <c r="Y92" s="16"/>
      <c r="Z92" s="374"/>
      <c r="AA92" s="16"/>
      <c r="AB92" s="22"/>
      <c r="AC92" s="16"/>
      <c r="AD92" s="16"/>
    </row>
    <row r="93" spans="2:30" ht="15">
      <c r="B93" s="20"/>
      <c r="C93" s="1"/>
      <c r="D93" s="16"/>
      <c r="E93" s="1"/>
      <c r="F93" s="1"/>
      <c r="G93" s="1"/>
      <c r="H93" s="1"/>
      <c r="I93" s="1"/>
      <c r="J93" s="1"/>
      <c r="K93" s="16"/>
      <c r="L93" s="16"/>
      <c r="M93" s="22"/>
      <c r="N93" s="16"/>
      <c r="O93" s="16"/>
      <c r="P93" s="374"/>
      <c r="Q93" s="16"/>
      <c r="R93" s="22"/>
      <c r="S93" s="16"/>
      <c r="T93" s="16"/>
      <c r="U93" s="374"/>
      <c r="V93" s="16"/>
      <c r="W93" s="22"/>
      <c r="X93" s="16"/>
      <c r="Y93" s="16"/>
      <c r="Z93" s="374"/>
      <c r="AA93" s="16"/>
      <c r="AB93" s="22"/>
      <c r="AC93" s="16"/>
      <c r="AD93" s="16"/>
    </row>
    <row r="94" spans="2:30" ht="15">
      <c r="B94" s="20"/>
      <c r="C94" s="1"/>
      <c r="D94" s="16"/>
      <c r="E94" s="1"/>
      <c r="F94" s="1"/>
      <c r="G94" s="1"/>
      <c r="H94" s="1"/>
      <c r="I94" s="1"/>
      <c r="J94" s="1"/>
      <c r="K94" s="16"/>
      <c r="L94" s="16"/>
      <c r="M94" s="22"/>
      <c r="N94" s="16"/>
      <c r="O94" s="16"/>
      <c r="P94" s="374"/>
      <c r="Q94" s="16"/>
      <c r="R94" s="22"/>
      <c r="S94" s="16"/>
      <c r="T94" s="16"/>
      <c r="U94" s="374"/>
      <c r="V94" s="16"/>
      <c r="W94" s="22"/>
      <c r="X94" s="16"/>
      <c r="Y94" s="16"/>
      <c r="Z94" s="374"/>
      <c r="AA94" s="16"/>
      <c r="AB94" s="22"/>
      <c r="AC94" s="16"/>
      <c r="AD94" s="16"/>
    </row>
    <row r="95" spans="2:30" ht="15">
      <c r="B95" s="20"/>
      <c r="C95" s="1"/>
      <c r="D95" s="16"/>
      <c r="E95" s="1"/>
      <c r="F95" s="1"/>
      <c r="G95" s="1"/>
      <c r="H95" s="1"/>
      <c r="I95" s="1"/>
      <c r="J95" s="1"/>
      <c r="K95" s="16"/>
      <c r="L95" s="16"/>
      <c r="M95" s="22"/>
      <c r="N95" s="16"/>
      <c r="O95" s="16"/>
      <c r="P95" s="374"/>
      <c r="Q95" s="16"/>
      <c r="R95" s="22"/>
      <c r="S95" s="16"/>
      <c r="T95" s="16"/>
      <c r="U95" s="374"/>
      <c r="V95" s="16"/>
      <c r="W95" s="22"/>
      <c r="X95" s="16"/>
      <c r="Y95" s="16"/>
      <c r="Z95" s="374"/>
      <c r="AA95" s="16"/>
      <c r="AB95" s="22"/>
      <c r="AC95" s="16"/>
      <c r="AD95" s="16"/>
    </row>
    <row r="96" spans="2:30" ht="15">
      <c r="B96" s="20"/>
      <c r="C96" s="1"/>
      <c r="D96" s="16"/>
      <c r="E96" s="1"/>
      <c r="F96" s="1"/>
      <c r="G96" s="1"/>
      <c r="H96" s="1"/>
      <c r="I96" s="1"/>
      <c r="J96" s="1"/>
      <c r="K96" s="16"/>
      <c r="L96" s="16"/>
      <c r="M96" s="22"/>
      <c r="N96" s="16"/>
      <c r="O96" s="16"/>
      <c r="P96" s="374"/>
      <c r="Q96" s="16"/>
      <c r="R96" s="22"/>
      <c r="S96" s="16"/>
      <c r="T96" s="16"/>
      <c r="U96" s="374"/>
      <c r="V96" s="16"/>
      <c r="W96" s="22"/>
      <c r="X96" s="16"/>
      <c r="Y96" s="16"/>
      <c r="Z96" s="374"/>
      <c r="AA96" s="16"/>
      <c r="AB96" s="22"/>
      <c r="AC96" s="16"/>
      <c r="AD96" s="16"/>
    </row>
    <row r="97" spans="2:30" ht="15">
      <c r="B97" s="20"/>
      <c r="C97" s="1"/>
      <c r="D97" s="16"/>
      <c r="E97" s="1"/>
      <c r="F97" s="1"/>
      <c r="G97" s="1"/>
      <c r="H97" s="1"/>
      <c r="I97" s="1"/>
      <c r="J97" s="1"/>
      <c r="K97" s="16"/>
      <c r="L97" s="16"/>
      <c r="M97" s="22"/>
      <c r="N97" s="16"/>
      <c r="O97" s="16"/>
      <c r="P97" s="374"/>
      <c r="Q97" s="16"/>
      <c r="R97" s="22"/>
      <c r="S97" s="16"/>
      <c r="T97" s="16"/>
      <c r="U97" s="374"/>
      <c r="V97" s="16"/>
      <c r="W97" s="22"/>
      <c r="X97" s="16"/>
      <c r="Y97" s="16"/>
      <c r="Z97" s="374"/>
      <c r="AA97" s="16"/>
      <c r="AB97" s="22"/>
      <c r="AC97" s="16"/>
      <c r="AD97" s="16"/>
    </row>
    <row r="98" spans="2:30" ht="15">
      <c r="B98" s="20"/>
      <c r="C98" s="1"/>
      <c r="D98" s="16"/>
      <c r="E98" s="1"/>
      <c r="F98" s="1"/>
      <c r="G98" s="1"/>
      <c r="H98" s="1"/>
      <c r="I98" s="1"/>
      <c r="J98" s="1"/>
      <c r="K98" s="16"/>
      <c r="L98" s="16"/>
      <c r="M98" s="22"/>
      <c r="N98" s="16"/>
      <c r="O98" s="16"/>
      <c r="P98" s="374"/>
      <c r="Q98" s="16"/>
      <c r="R98" s="22"/>
      <c r="S98" s="16"/>
      <c r="T98" s="16"/>
      <c r="U98" s="374"/>
      <c r="V98" s="16"/>
      <c r="W98" s="22"/>
      <c r="X98" s="16"/>
      <c r="Y98" s="16"/>
      <c r="Z98" s="374"/>
      <c r="AA98" s="16"/>
      <c r="AB98" s="22"/>
      <c r="AC98" s="16"/>
      <c r="AD98" s="16"/>
    </row>
    <row r="99" spans="2:30" ht="15">
      <c r="B99" s="20"/>
      <c r="C99" s="1"/>
      <c r="D99" s="16"/>
      <c r="E99" s="1"/>
      <c r="F99" s="1"/>
      <c r="G99" s="1"/>
      <c r="H99" s="1"/>
      <c r="I99" s="1"/>
      <c r="J99" s="1"/>
      <c r="K99" s="16"/>
      <c r="L99" s="16"/>
      <c r="M99" s="22"/>
      <c r="N99" s="16"/>
      <c r="O99" s="16"/>
      <c r="P99" s="374"/>
      <c r="Q99" s="16"/>
      <c r="R99" s="22"/>
      <c r="S99" s="16"/>
      <c r="T99" s="16"/>
      <c r="U99" s="374"/>
      <c r="V99" s="16"/>
      <c r="W99" s="22"/>
      <c r="X99" s="16"/>
      <c r="Y99" s="16"/>
      <c r="Z99" s="374"/>
      <c r="AA99" s="16"/>
      <c r="AB99" s="22"/>
      <c r="AC99" s="16"/>
      <c r="AD99" s="16"/>
    </row>
    <row r="100" spans="2:30" ht="15">
      <c r="B100" s="20"/>
      <c r="C100" s="1"/>
      <c r="D100" s="16"/>
      <c r="E100" s="1"/>
      <c r="F100" s="1"/>
      <c r="G100" s="1"/>
      <c r="H100" s="1"/>
      <c r="I100" s="1"/>
      <c r="J100" s="1"/>
      <c r="K100" s="16"/>
      <c r="L100" s="16"/>
      <c r="M100" s="22"/>
      <c r="N100" s="16"/>
      <c r="O100" s="16"/>
      <c r="P100" s="374"/>
      <c r="Q100" s="16"/>
      <c r="R100" s="22"/>
      <c r="S100" s="16"/>
      <c r="T100" s="16"/>
      <c r="U100" s="374"/>
      <c r="V100" s="16"/>
      <c r="W100" s="22"/>
      <c r="X100" s="16"/>
      <c r="Y100" s="16"/>
      <c r="Z100" s="374"/>
      <c r="AA100" s="16"/>
      <c r="AB100" s="22"/>
      <c r="AC100" s="16"/>
      <c r="AD100" s="16"/>
    </row>
    <row r="101" spans="2:30" ht="15">
      <c r="B101" s="20"/>
      <c r="C101" s="1"/>
      <c r="D101" s="16"/>
      <c r="E101" s="1"/>
      <c r="F101" s="1"/>
      <c r="G101" s="1"/>
      <c r="H101" s="1"/>
      <c r="I101" s="1"/>
      <c r="J101" s="1"/>
      <c r="K101" s="16"/>
      <c r="L101" s="16"/>
      <c r="M101" s="22"/>
      <c r="N101" s="16"/>
      <c r="O101" s="16"/>
      <c r="P101" s="374"/>
      <c r="Q101" s="16"/>
      <c r="R101" s="22"/>
      <c r="S101" s="16"/>
      <c r="T101" s="16"/>
      <c r="U101" s="374"/>
      <c r="V101" s="16"/>
      <c r="W101" s="22"/>
      <c r="X101" s="16"/>
      <c r="Y101" s="16"/>
      <c r="Z101" s="374"/>
      <c r="AA101" s="16"/>
      <c r="AB101" s="22"/>
      <c r="AC101" s="16"/>
      <c r="AD101" s="16"/>
    </row>
    <row r="102" spans="2:30" ht="15">
      <c r="B102" s="20"/>
      <c r="C102" s="1"/>
      <c r="D102" s="16"/>
      <c r="E102" s="1"/>
      <c r="F102" s="1"/>
      <c r="G102" s="1"/>
      <c r="H102" s="1"/>
      <c r="I102" s="1"/>
      <c r="J102" s="1"/>
      <c r="K102" s="16"/>
      <c r="L102" s="16"/>
      <c r="M102" s="22"/>
      <c r="N102" s="16"/>
      <c r="O102" s="16"/>
      <c r="P102" s="374"/>
      <c r="Q102" s="16"/>
      <c r="R102" s="22"/>
      <c r="S102" s="16"/>
      <c r="T102" s="16"/>
      <c r="U102" s="374"/>
      <c r="V102" s="16"/>
      <c r="W102" s="22"/>
      <c r="X102" s="16"/>
      <c r="Y102" s="16"/>
      <c r="Z102" s="374"/>
      <c r="AA102" s="16"/>
      <c r="AB102" s="22"/>
      <c r="AC102" s="16"/>
      <c r="AD102" s="16"/>
    </row>
    <row r="103" spans="2:30" ht="15">
      <c r="B103" s="20"/>
      <c r="C103" s="1"/>
      <c r="D103" s="16"/>
      <c r="E103" s="1"/>
      <c r="F103" s="1"/>
      <c r="G103" s="1"/>
      <c r="H103" s="1"/>
      <c r="I103" s="1"/>
      <c r="J103" s="1"/>
      <c r="K103" s="16"/>
      <c r="L103" s="16"/>
      <c r="M103" s="22"/>
      <c r="N103" s="16"/>
      <c r="O103" s="16"/>
      <c r="P103" s="374"/>
      <c r="Q103" s="16"/>
      <c r="R103" s="22"/>
      <c r="S103" s="16"/>
      <c r="T103" s="16"/>
      <c r="U103" s="374"/>
      <c r="V103" s="16"/>
      <c r="W103" s="22"/>
      <c r="X103" s="16"/>
      <c r="Y103" s="16"/>
      <c r="Z103" s="374"/>
      <c r="AA103" s="16"/>
      <c r="AB103" s="22"/>
      <c r="AC103" s="16"/>
      <c r="AD103" s="16"/>
    </row>
    <row r="104" spans="2:30" ht="15">
      <c r="B104" s="20"/>
      <c r="C104" s="1"/>
      <c r="D104" s="16"/>
      <c r="E104" s="1"/>
      <c r="F104" s="1"/>
      <c r="G104" s="1"/>
      <c r="H104" s="1"/>
      <c r="I104" s="1"/>
      <c r="J104" s="1"/>
      <c r="K104" s="16"/>
      <c r="L104" s="16"/>
      <c r="M104" s="22"/>
      <c r="N104" s="16"/>
      <c r="O104" s="16"/>
      <c r="P104" s="374"/>
      <c r="Q104" s="16"/>
      <c r="R104" s="22"/>
      <c r="S104" s="16"/>
      <c r="T104" s="16"/>
      <c r="U104" s="374"/>
      <c r="V104" s="16"/>
      <c r="W104" s="22"/>
      <c r="X104" s="16"/>
      <c r="Y104" s="16"/>
      <c r="Z104" s="374"/>
      <c r="AA104" s="16"/>
      <c r="AB104" s="22"/>
      <c r="AC104" s="16"/>
      <c r="AD104" s="16"/>
    </row>
    <row r="105" spans="2:30" ht="15">
      <c r="B105" s="20"/>
      <c r="C105" s="1"/>
      <c r="D105" s="16"/>
      <c r="E105" s="1"/>
      <c r="F105" s="1"/>
      <c r="G105" s="1"/>
      <c r="H105" s="1"/>
      <c r="I105" s="1"/>
      <c r="J105" s="1"/>
      <c r="K105" s="16"/>
      <c r="L105" s="16"/>
      <c r="M105" s="22"/>
      <c r="N105" s="16"/>
      <c r="O105" s="16"/>
      <c r="P105" s="374"/>
      <c r="Q105" s="16"/>
      <c r="R105" s="22"/>
      <c r="S105" s="16"/>
      <c r="T105" s="16"/>
      <c r="U105" s="374"/>
      <c r="V105" s="16"/>
      <c r="W105" s="22"/>
      <c r="X105" s="16"/>
      <c r="Y105" s="16"/>
      <c r="Z105" s="374"/>
      <c r="AA105" s="16"/>
      <c r="AB105" s="22"/>
      <c r="AC105" s="16"/>
      <c r="AD105" s="16"/>
    </row>
    <row r="106" spans="2:30" ht="15">
      <c r="B106" s="20"/>
      <c r="C106" s="1"/>
      <c r="D106" s="16"/>
      <c r="E106" s="1"/>
      <c r="F106" s="1"/>
      <c r="G106" s="1"/>
      <c r="H106" s="1"/>
      <c r="I106" s="1"/>
      <c r="J106" s="1"/>
      <c r="K106" s="16"/>
      <c r="L106" s="16"/>
      <c r="M106" s="22"/>
      <c r="N106" s="16"/>
      <c r="O106" s="16"/>
      <c r="P106" s="374"/>
      <c r="Q106" s="16"/>
      <c r="R106" s="22"/>
      <c r="S106" s="16"/>
      <c r="T106" s="16"/>
      <c r="U106" s="374"/>
      <c r="V106" s="16"/>
      <c r="W106" s="22"/>
      <c r="X106" s="16"/>
      <c r="Y106" s="16"/>
      <c r="Z106" s="374"/>
      <c r="AA106" s="16"/>
      <c r="AB106" s="22"/>
      <c r="AC106" s="16"/>
      <c r="AD106" s="16"/>
    </row>
    <row r="107" spans="2:30" ht="15">
      <c r="B107" s="20"/>
      <c r="C107" s="1"/>
      <c r="D107" s="16"/>
      <c r="E107" s="1"/>
      <c r="F107" s="1"/>
      <c r="G107" s="1"/>
      <c r="H107" s="1"/>
      <c r="I107" s="1"/>
      <c r="J107" s="1"/>
      <c r="K107" s="16"/>
      <c r="L107" s="16"/>
      <c r="M107" s="22"/>
      <c r="N107" s="16"/>
      <c r="O107" s="16"/>
      <c r="P107" s="374"/>
      <c r="Q107" s="16"/>
      <c r="R107" s="22"/>
      <c r="S107" s="16"/>
      <c r="T107" s="16"/>
      <c r="U107" s="374"/>
      <c r="V107" s="16"/>
      <c r="W107" s="22"/>
      <c r="X107" s="16"/>
      <c r="Y107" s="16"/>
      <c r="Z107" s="374"/>
      <c r="AA107" s="16"/>
      <c r="AB107" s="22"/>
      <c r="AC107" s="16"/>
      <c r="AD107" s="16"/>
    </row>
    <row r="108" spans="2:30" ht="15">
      <c r="B108" s="24"/>
      <c r="C108" s="1"/>
      <c r="D108" s="16"/>
      <c r="E108" s="1"/>
      <c r="F108" s="1"/>
      <c r="G108" s="1"/>
      <c r="H108" s="1"/>
      <c r="I108" s="1"/>
      <c r="J108" s="1"/>
      <c r="K108" s="16"/>
      <c r="L108" s="16"/>
      <c r="M108" s="22"/>
      <c r="N108" s="16"/>
      <c r="O108" s="16"/>
      <c r="P108" s="374"/>
      <c r="Q108" s="16"/>
      <c r="R108" s="22"/>
      <c r="S108" s="16"/>
      <c r="T108" s="16"/>
      <c r="U108" s="374"/>
      <c r="V108" s="16"/>
      <c r="W108" s="22"/>
      <c r="X108" s="16"/>
      <c r="Y108" s="16"/>
      <c r="Z108" s="374"/>
      <c r="AA108" s="16"/>
      <c r="AB108" s="22"/>
      <c r="AC108" s="16"/>
      <c r="AD108" s="16"/>
    </row>
    <row r="109" spans="2:30" ht="15">
      <c r="B109" s="24"/>
      <c r="C109" s="1"/>
      <c r="D109" s="16"/>
      <c r="E109" s="1"/>
      <c r="F109" s="1"/>
      <c r="G109" s="1"/>
      <c r="H109" s="1"/>
      <c r="I109" s="1"/>
      <c r="J109" s="1"/>
      <c r="K109" s="16"/>
      <c r="L109" s="16"/>
      <c r="M109" s="22"/>
      <c r="N109" s="16"/>
      <c r="O109" s="16"/>
      <c r="P109" s="374"/>
      <c r="Q109" s="16"/>
      <c r="R109" s="22"/>
      <c r="S109" s="16"/>
      <c r="T109" s="16"/>
      <c r="U109" s="374"/>
      <c r="V109" s="16"/>
      <c r="W109" s="22"/>
      <c r="X109" s="16"/>
      <c r="Y109" s="16"/>
      <c r="Z109" s="374"/>
      <c r="AA109" s="16"/>
      <c r="AB109" s="22"/>
      <c r="AC109" s="16"/>
      <c r="AD109" s="16"/>
    </row>
    <row r="110" spans="2:30">
      <c r="B110" s="25"/>
    </row>
  </sheetData>
  <mergeCells count="7">
    <mergeCell ref="AX4:BE4"/>
    <mergeCell ref="K4:O4"/>
    <mergeCell ref="P4:T4"/>
    <mergeCell ref="Z4:AD4"/>
    <mergeCell ref="AF4:AM4"/>
    <mergeCell ref="U4:Y4"/>
    <mergeCell ref="AO4:AV4"/>
  </mergeCells>
  <phoneticPr fontId="20" type="noConversion"/>
  <pageMargins left="0.7" right="0.7" top="0.75" bottom="0.75" header="0.3" footer="0.3"/>
  <pageSetup paperSize="119" scale="46" orientation="landscape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00B050"/>
    <pageSetUpPr fitToPage="1"/>
  </sheetPr>
  <dimension ref="A2:BE155"/>
  <sheetViews>
    <sheetView zoomScale="85" zoomScaleNormal="85" workbookViewId="0">
      <pane xSplit="5" ySplit="5" topLeftCell="F6" activePane="bottomRight" state="frozen"/>
      <selection activeCell="T4" sqref="T4:X4"/>
      <selection pane="topRight" activeCell="T4" sqref="T4:X4"/>
      <selection pane="bottomLeft" activeCell="T4" sqref="T4:X4"/>
      <selection pane="bottomRight" activeCell="F6" sqref="F6"/>
    </sheetView>
  </sheetViews>
  <sheetFormatPr defaultRowHeight="15.75"/>
  <cols>
    <col min="1" max="1" width="0" hidden="1" customWidth="1"/>
    <col min="2" max="2" width="9.42578125" style="31" hidden="1" customWidth="1"/>
    <col min="3" max="3" width="53" style="26" bestFit="1" customWidth="1"/>
    <col min="4" max="4" width="5" style="26" bestFit="1" customWidth="1"/>
    <col min="5" max="5" width="20.7109375" style="26" customWidth="1"/>
    <col min="6" max="6" width="17.85546875" style="26" customWidth="1"/>
    <col min="7" max="8" width="10.42578125" style="26" customWidth="1"/>
    <col min="9" max="9" width="9.85546875" style="26" customWidth="1"/>
    <col min="10" max="10" width="8.28515625" style="26" customWidth="1"/>
    <col min="11" max="11" width="9.42578125" style="27" bestFit="1" customWidth="1"/>
    <col min="12" max="12" width="5" style="28" customWidth="1"/>
    <col min="13" max="13" width="7.5703125" style="29" bestFit="1" customWidth="1"/>
    <col min="14" max="14" width="6.28515625" style="28" customWidth="1"/>
    <col min="15" max="15" width="13.42578125" style="28" customWidth="1"/>
    <col min="16" max="16" width="9.42578125" style="27" bestFit="1" customWidth="1"/>
    <col min="17" max="17" width="7" style="28" customWidth="1"/>
    <col min="18" max="18" width="7.5703125" style="29" bestFit="1" customWidth="1"/>
    <col min="19" max="19" width="7" style="28" customWidth="1"/>
    <col min="20" max="20" width="10.85546875" style="28" customWidth="1"/>
    <col min="21" max="21" width="9.42578125" style="27" bestFit="1" customWidth="1"/>
    <col min="22" max="22" width="7" style="28" customWidth="1"/>
    <col min="23" max="23" width="7.5703125" style="29" bestFit="1" customWidth="1"/>
    <col min="24" max="24" width="7" style="28" customWidth="1"/>
    <col min="25" max="25" width="10.85546875" style="28" customWidth="1"/>
    <col min="26" max="26" width="9.42578125" style="27" bestFit="1" customWidth="1"/>
    <col min="27" max="27" width="7" style="28" customWidth="1"/>
    <col min="28" max="28" width="7.5703125" style="29" bestFit="1" customWidth="1"/>
    <col min="29" max="29" width="7" style="28" customWidth="1"/>
    <col min="30" max="30" width="10.85546875" style="28" customWidth="1"/>
    <col min="31" max="31" width="9.140625" customWidth="1"/>
    <col min="32" max="32" width="20.85546875" customWidth="1"/>
    <col min="33" max="33" width="10.7109375" style="42" customWidth="1"/>
    <col min="34" max="34" width="4.28515625" customWidth="1"/>
    <col min="35" max="35" width="25.28515625" customWidth="1"/>
    <col min="36" max="36" width="10.7109375" style="42" customWidth="1"/>
    <col min="37" max="37" width="2.85546875" customWidth="1"/>
    <col min="38" max="38" width="30.28515625" bestFit="1" customWidth="1"/>
    <col min="39" max="39" width="9.140625" style="42"/>
    <col min="41" max="41" width="20.85546875" customWidth="1"/>
    <col min="42" max="42" width="10.7109375" style="42" customWidth="1"/>
    <col min="43" max="43" width="4.28515625" customWidth="1"/>
    <col min="44" max="44" width="25.28515625" customWidth="1"/>
    <col min="45" max="45" width="10.7109375" style="42" customWidth="1"/>
    <col min="46" max="46" width="2.85546875" customWidth="1"/>
    <col min="47" max="47" width="30.28515625" bestFit="1" customWidth="1"/>
    <col min="48" max="48" width="8.7109375" style="42"/>
    <col min="50" max="50" width="20.85546875" customWidth="1"/>
    <col min="51" max="51" width="10.7109375" style="42" customWidth="1"/>
    <col min="52" max="52" width="4.28515625" customWidth="1"/>
    <col min="53" max="53" width="25.28515625" customWidth="1"/>
    <col min="54" max="54" width="10.7109375" style="42" customWidth="1"/>
    <col min="55" max="55" width="2.85546875" customWidth="1"/>
    <col min="56" max="56" width="30.28515625" bestFit="1" customWidth="1"/>
    <col min="57" max="57" width="9.140625" style="42"/>
  </cols>
  <sheetData>
    <row r="2" spans="1:57">
      <c r="C2" s="94" t="s">
        <v>142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57" ht="16.5" thickBot="1">
      <c r="C3" s="95" t="s">
        <v>718</v>
      </c>
      <c r="D3" s="4"/>
      <c r="E3" s="4"/>
      <c r="F3" s="4"/>
      <c r="G3" s="4"/>
      <c r="H3" s="4"/>
      <c r="I3" s="41">
        <f>Lists!$B$3</f>
        <v>5</v>
      </c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</row>
    <row r="4" spans="1:57" thickBot="1">
      <c r="B4" s="5"/>
      <c r="C4" s="6"/>
      <c r="D4" s="6"/>
      <c r="E4" s="6"/>
      <c r="F4" s="6"/>
      <c r="G4" s="6"/>
      <c r="H4" s="6"/>
      <c r="I4" s="6"/>
      <c r="J4" s="6"/>
      <c r="K4" s="764" t="s">
        <v>237</v>
      </c>
      <c r="L4" s="765"/>
      <c r="M4" s="765"/>
      <c r="N4" s="765"/>
      <c r="O4" s="766"/>
      <c r="P4" s="764" t="s">
        <v>238</v>
      </c>
      <c r="Q4" s="765"/>
      <c r="R4" s="765"/>
      <c r="S4" s="765"/>
      <c r="T4" s="766"/>
      <c r="U4" s="764" t="s">
        <v>565</v>
      </c>
      <c r="V4" s="765"/>
      <c r="W4" s="765"/>
      <c r="X4" s="765"/>
      <c r="Y4" s="766"/>
      <c r="Z4" s="764" t="str">
        <f>'T1-Summary'!$F$5</f>
        <v>EOM</v>
      </c>
      <c r="AA4" s="765" t="str">
        <f>'T1-Summary'!$F$5</f>
        <v>EOM</v>
      </c>
      <c r="AB4" s="765" t="str">
        <f>'T1-Summary'!$F$5</f>
        <v>EOM</v>
      </c>
      <c r="AC4" s="765" t="str">
        <f>'T1-Summary'!$F$5</f>
        <v>EOM</v>
      </c>
      <c r="AD4" s="766" t="str">
        <f>'T1-Summary'!$F$5</f>
        <v>EOM</v>
      </c>
      <c r="AF4" s="764" t="s">
        <v>238</v>
      </c>
      <c r="AG4" s="765"/>
      <c r="AH4" s="765"/>
      <c r="AI4" s="765"/>
      <c r="AJ4" s="765"/>
      <c r="AK4" s="765"/>
      <c r="AL4" s="765"/>
      <c r="AM4" s="765"/>
      <c r="AO4" s="764" t="s">
        <v>565</v>
      </c>
      <c r="AP4" s="765"/>
      <c r="AQ4" s="765"/>
      <c r="AR4" s="765"/>
      <c r="AS4" s="765"/>
      <c r="AT4" s="765"/>
      <c r="AU4" s="765"/>
      <c r="AV4" s="765"/>
      <c r="AX4" s="764" t="s">
        <v>444</v>
      </c>
      <c r="AY4" s="765"/>
      <c r="AZ4" s="765"/>
      <c r="BA4" s="765"/>
      <c r="BB4" s="765"/>
      <c r="BC4" s="765"/>
      <c r="BD4" s="765"/>
      <c r="BE4" s="765"/>
    </row>
    <row r="5" spans="1:57" ht="39" thickBot="1">
      <c r="B5" s="136" t="s">
        <v>50</v>
      </c>
      <c r="C5" s="138" t="s">
        <v>51</v>
      </c>
      <c r="D5" s="693" t="s">
        <v>668</v>
      </c>
      <c r="E5" s="355" t="s">
        <v>243</v>
      </c>
      <c r="F5" s="355" t="s">
        <v>514</v>
      </c>
      <c r="G5" s="137" t="s">
        <v>242</v>
      </c>
      <c r="H5" s="137" t="s">
        <v>53</v>
      </c>
      <c r="I5" s="137" t="s">
        <v>89</v>
      </c>
      <c r="J5" s="141" t="s">
        <v>53</v>
      </c>
      <c r="K5" s="139" t="s">
        <v>54</v>
      </c>
      <c r="L5" s="137" t="s">
        <v>53</v>
      </c>
      <c r="M5" s="140" t="s">
        <v>244</v>
      </c>
      <c r="N5" s="137" t="s">
        <v>53</v>
      </c>
      <c r="O5" s="141" t="s">
        <v>113</v>
      </c>
      <c r="P5" s="139" t="s">
        <v>54</v>
      </c>
      <c r="Q5" s="137" t="s">
        <v>53</v>
      </c>
      <c r="R5" s="140" t="s">
        <v>244</v>
      </c>
      <c r="S5" s="137" t="s">
        <v>53</v>
      </c>
      <c r="T5" s="141" t="s">
        <v>113</v>
      </c>
      <c r="U5" s="139" t="s">
        <v>54</v>
      </c>
      <c r="V5" s="137" t="s">
        <v>53</v>
      </c>
      <c r="W5" s="140" t="s">
        <v>244</v>
      </c>
      <c r="X5" s="137" t="s">
        <v>53</v>
      </c>
      <c r="Y5" s="141" t="s">
        <v>113</v>
      </c>
      <c r="Z5" s="139" t="s">
        <v>54</v>
      </c>
      <c r="AA5" s="137" t="s">
        <v>53</v>
      </c>
      <c r="AB5" s="140" t="s">
        <v>244</v>
      </c>
      <c r="AC5" s="137" t="s">
        <v>53</v>
      </c>
      <c r="AD5" s="141" t="s">
        <v>113</v>
      </c>
      <c r="AF5" s="140" t="s">
        <v>665</v>
      </c>
      <c r="AG5" s="438" t="s">
        <v>666</v>
      </c>
      <c r="AI5" s="140" t="s">
        <v>17</v>
      </c>
      <c r="AJ5" s="438" t="s">
        <v>664</v>
      </c>
      <c r="AL5" s="140" t="s">
        <v>335</v>
      </c>
      <c r="AM5" s="438" t="s">
        <v>669</v>
      </c>
      <c r="AO5" s="140" t="s">
        <v>665</v>
      </c>
      <c r="AP5" s="438" t="s">
        <v>666</v>
      </c>
      <c r="AR5" s="140" t="s">
        <v>17</v>
      </c>
      <c r="AS5" s="438" t="s">
        <v>664</v>
      </c>
      <c r="AU5" s="140" t="s">
        <v>335</v>
      </c>
      <c r="AV5" s="438" t="s">
        <v>669</v>
      </c>
      <c r="AX5" s="140" t="s">
        <v>665</v>
      </c>
      <c r="AY5" s="438" t="s">
        <v>666</v>
      </c>
      <c r="BA5" s="140" t="s">
        <v>17</v>
      </c>
      <c r="BB5" s="438" t="s">
        <v>664</v>
      </c>
      <c r="BD5" s="140" t="s">
        <v>335</v>
      </c>
      <c r="BE5" s="438" t="s">
        <v>669</v>
      </c>
    </row>
    <row r="6" spans="1:57" ht="15">
      <c r="B6" s="142"/>
      <c r="C6" s="162" t="s">
        <v>494</v>
      </c>
      <c r="D6" s="694"/>
      <c r="E6" s="356"/>
      <c r="F6" s="356"/>
      <c r="G6" s="144"/>
      <c r="H6" s="144"/>
      <c r="I6" s="144"/>
      <c r="J6" s="164"/>
      <c r="K6" s="145"/>
      <c r="L6" s="146"/>
      <c r="M6" s="147"/>
      <c r="N6" s="146"/>
      <c r="O6" s="148"/>
      <c r="P6" s="145"/>
      <c r="Q6" s="146"/>
      <c r="R6" s="147"/>
      <c r="S6" s="146"/>
      <c r="T6" s="148"/>
      <c r="U6" s="145"/>
      <c r="V6" s="146"/>
      <c r="W6" s="147"/>
      <c r="X6" s="146"/>
      <c r="Y6" s="148"/>
      <c r="Z6" s="145"/>
      <c r="AA6" s="146"/>
      <c r="AB6" s="147"/>
      <c r="AC6" s="146"/>
      <c r="AD6" s="148"/>
    </row>
    <row r="7" spans="1:57" ht="15">
      <c r="B7" s="126"/>
      <c r="C7" s="162" t="s">
        <v>17</v>
      </c>
      <c r="D7" s="694"/>
      <c r="E7" s="356"/>
      <c r="F7" s="356"/>
      <c r="G7" s="144"/>
      <c r="H7" s="144"/>
      <c r="I7" s="144"/>
      <c r="J7" s="164"/>
      <c r="K7" s="145"/>
      <c r="L7" s="146"/>
      <c r="M7" s="147"/>
      <c r="N7" s="146"/>
      <c r="O7" s="148"/>
      <c r="P7" s="145"/>
      <c r="Q7" s="146"/>
      <c r="R7" s="147"/>
      <c r="S7" s="146"/>
      <c r="T7" s="148"/>
      <c r="U7" s="145"/>
      <c r="V7" s="146"/>
      <c r="W7" s="147"/>
      <c r="X7" s="146"/>
      <c r="Y7" s="148"/>
      <c r="Z7" s="145"/>
      <c r="AA7" s="146"/>
      <c r="AB7" s="147"/>
      <c r="AC7" s="146"/>
      <c r="AD7" s="148"/>
      <c r="AF7" t="str">
        <f>IF($D7=1,$E7,"")</f>
        <v/>
      </c>
      <c r="AG7" s="42" t="str">
        <f>IF(AF7="","",R7)</f>
        <v/>
      </c>
      <c r="AI7" t="str">
        <f>IF($D7=2,$E7,"")</f>
        <v/>
      </c>
      <c r="AJ7" s="42" t="str">
        <f t="shared" ref="AJ7:AJ12" si="0">IF(AI7="","",R7)</f>
        <v/>
      </c>
      <c r="AL7" t="str">
        <f>IF($D7=3,$F7,"")</f>
        <v/>
      </c>
      <c r="AM7" s="42" t="str">
        <f>IF(AL7="","",R7)</f>
        <v/>
      </c>
      <c r="AO7" t="str">
        <f>IF($D7=1,$E7,"")</f>
        <v/>
      </c>
      <c r="AP7" s="42" t="str">
        <f>IF(AO7="","",AA7)</f>
        <v/>
      </c>
      <c r="AR7" t="str">
        <f>IF($D7=2,$E7,"")</f>
        <v/>
      </c>
      <c r="AS7" s="42" t="str">
        <f t="shared" ref="AS7:AS70" si="1">IF(AR7="","",AA7)</f>
        <v/>
      </c>
      <c r="AU7" t="str">
        <f>IF($D7=3,$F7,"")</f>
        <v/>
      </c>
      <c r="AV7" s="42" t="str">
        <f>IF(AU7="","",AA7)</f>
        <v/>
      </c>
      <c r="AX7" t="str">
        <f>IF($D7=1,$E7,"")</f>
        <v/>
      </c>
      <c r="AY7" s="42" t="str">
        <f>IF(AX7="","",AB7)</f>
        <v/>
      </c>
      <c r="BA7" t="str">
        <f>IF($D7=2,$E7,"")</f>
        <v/>
      </c>
      <c r="BB7" s="42" t="str">
        <f>IF(BA7="","",AB7)</f>
        <v/>
      </c>
      <c r="BD7" t="str">
        <f>IF($D7=3,$F7,"")</f>
        <v/>
      </c>
      <c r="BE7" s="42" t="str">
        <f>IF(BD7="","",AB7)</f>
        <v/>
      </c>
    </row>
    <row r="8" spans="1:57" ht="15">
      <c r="B8" s="126"/>
      <c r="C8" s="113"/>
      <c r="D8" s="695"/>
      <c r="E8" s="350"/>
      <c r="F8" s="350"/>
      <c r="G8" s="45"/>
      <c r="H8" s="45"/>
      <c r="I8" s="62"/>
      <c r="J8" s="130"/>
      <c r="K8" s="134"/>
      <c r="L8" s="55"/>
      <c r="M8" s="100"/>
      <c r="N8" s="55"/>
      <c r="O8" s="127"/>
      <c r="P8" s="134"/>
      <c r="Q8" s="55"/>
      <c r="R8" s="100"/>
      <c r="S8" s="55"/>
      <c r="T8" s="127"/>
      <c r="U8" s="134"/>
      <c r="V8" s="55"/>
      <c r="W8" s="100"/>
      <c r="X8" s="55"/>
      <c r="Y8" s="127"/>
      <c r="Z8" s="134"/>
      <c r="AA8" s="55"/>
      <c r="AB8" s="100"/>
      <c r="AC8" s="55"/>
      <c r="AD8" s="127"/>
      <c r="AF8" t="str">
        <f t="shared" ref="AF8:AF73" si="2">IF($D8=1,$E8,"")</f>
        <v/>
      </c>
      <c r="AG8" s="42" t="str">
        <f t="shared" ref="AG8:AG61" si="3">IF(AF8="","",R8)</f>
        <v/>
      </c>
      <c r="AI8" t="str">
        <f t="shared" ref="AI8:AI73" si="4">IF($D8=2,$E8,"")</f>
        <v/>
      </c>
      <c r="AJ8" s="42" t="str">
        <f t="shared" si="0"/>
        <v/>
      </c>
      <c r="AL8" t="str">
        <f t="shared" ref="AL8:AL73" si="5">IF($D8=3,$F8,"")</f>
        <v/>
      </c>
      <c r="AM8" s="42" t="str">
        <f t="shared" ref="AM8:AM61" si="6">IF(AL8="","",R8)</f>
        <v/>
      </c>
      <c r="AO8" t="str">
        <f t="shared" ref="AO8:AO73" si="7">IF($D8=1,$E8,"")</f>
        <v/>
      </c>
      <c r="AP8" s="42" t="str">
        <f t="shared" ref="AP8:AP71" si="8">IF(AO8="","",AA8)</f>
        <v/>
      </c>
      <c r="AR8" t="str">
        <f t="shared" ref="AR8:AR73" si="9">IF($D8=2,$E8,"")</f>
        <v/>
      </c>
      <c r="AS8" s="42" t="str">
        <f t="shared" si="1"/>
        <v/>
      </c>
      <c r="AU8" t="str">
        <f t="shared" ref="AU8:AU73" si="10">IF($D8=3,$F8,"")</f>
        <v/>
      </c>
      <c r="AV8" s="42" t="str">
        <f t="shared" ref="AV8:AV71" si="11">IF(AU8="","",AA8)</f>
        <v/>
      </c>
      <c r="AX8" t="str">
        <f t="shared" ref="AX8:AX73" si="12">IF($D8=1,$E8,"")</f>
        <v/>
      </c>
      <c r="AY8" s="42" t="str">
        <f t="shared" ref="AY8:AY61" si="13">IF(AX8="","",AB8)</f>
        <v/>
      </c>
      <c r="BA8" t="str">
        <f t="shared" ref="BA8:BA73" si="14">IF($D8=2,$E8,"")</f>
        <v/>
      </c>
      <c r="BB8" s="42" t="str">
        <f t="shared" ref="BB8:BB61" si="15">IF(BA8="","",AB8)</f>
        <v/>
      </c>
      <c r="BD8" t="str">
        <f t="shared" ref="BD8:BD73" si="16">IF($D8=3,$F8,"")</f>
        <v/>
      </c>
      <c r="BE8" s="42" t="str">
        <f t="shared" ref="BE8:BE61" si="17">IF(BD8="","",AB8)</f>
        <v/>
      </c>
    </row>
    <row r="9" spans="1:57" ht="15">
      <c r="B9" s="126"/>
      <c r="C9" s="162" t="s">
        <v>249</v>
      </c>
      <c r="D9" s="694"/>
      <c r="E9" s="356"/>
      <c r="F9" s="356"/>
      <c r="G9" s="144"/>
      <c r="H9" s="144"/>
      <c r="I9" s="144"/>
      <c r="J9" s="164"/>
      <c r="K9" s="145"/>
      <c r="L9" s="146"/>
      <c r="M9" s="147"/>
      <c r="N9" s="146"/>
      <c r="O9" s="148"/>
      <c r="P9" s="145"/>
      <c r="Q9" s="146"/>
      <c r="R9" s="147"/>
      <c r="S9" s="146"/>
      <c r="T9" s="148"/>
      <c r="U9" s="145"/>
      <c r="V9" s="146"/>
      <c r="W9" s="147"/>
      <c r="X9" s="146"/>
      <c r="Y9" s="148"/>
      <c r="Z9" s="145"/>
      <c r="AA9" s="146"/>
      <c r="AB9" s="147"/>
      <c r="AC9" s="146"/>
      <c r="AD9" s="148"/>
      <c r="AF9" t="str">
        <f t="shared" si="2"/>
        <v/>
      </c>
      <c r="AG9" s="42" t="str">
        <f t="shared" si="3"/>
        <v/>
      </c>
      <c r="AI9" t="str">
        <f t="shared" si="4"/>
        <v/>
      </c>
      <c r="AJ9" s="42" t="str">
        <f t="shared" si="0"/>
        <v/>
      </c>
      <c r="AL9" t="str">
        <f t="shared" si="5"/>
        <v/>
      </c>
      <c r="AM9" s="42" t="str">
        <f t="shared" si="6"/>
        <v/>
      </c>
      <c r="AO9" t="str">
        <f t="shared" si="7"/>
        <v/>
      </c>
      <c r="AP9" s="42" t="str">
        <f t="shared" si="8"/>
        <v/>
      </c>
      <c r="AR9" t="str">
        <f t="shared" si="9"/>
        <v/>
      </c>
      <c r="AS9" s="42" t="str">
        <f t="shared" si="1"/>
        <v/>
      </c>
      <c r="AU9" t="str">
        <f t="shared" si="10"/>
        <v/>
      </c>
      <c r="AV9" s="42" t="str">
        <f t="shared" si="11"/>
        <v/>
      </c>
      <c r="AX9" t="str">
        <f t="shared" si="12"/>
        <v/>
      </c>
      <c r="AY9" s="42" t="str">
        <f t="shared" si="13"/>
        <v/>
      </c>
      <c r="BA9" t="str">
        <f t="shared" si="14"/>
        <v/>
      </c>
      <c r="BB9" s="42" t="str">
        <f t="shared" si="15"/>
        <v/>
      </c>
      <c r="BD9" t="str">
        <f t="shared" si="16"/>
        <v/>
      </c>
      <c r="BE9" s="42" t="str">
        <f t="shared" si="17"/>
        <v/>
      </c>
    </row>
    <row r="10" spans="1:57" ht="15">
      <c r="B10" s="126"/>
      <c r="C10" s="113"/>
      <c r="D10" s="695"/>
      <c r="E10" s="350"/>
      <c r="F10" s="350"/>
      <c r="G10" s="45"/>
      <c r="H10" s="45"/>
      <c r="I10" s="62"/>
      <c r="J10" s="130"/>
      <c r="K10" s="134"/>
      <c r="L10" s="55"/>
      <c r="M10" s="100"/>
      <c r="N10" s="55"/>
      <c r="O10" s="127"/>
      <c r="P10" s="134"/>
      <c r="Q10" s="55"/>
      <c r="R10" s="100"/>
      <c r="S10" s="55"/>
      <c r="T10" s="127"/>
      <c r="U10" s="134"/>
      <c r="V10" s="55"/>
      <c r="W10" s="100"/>
      <c r="X10" s="55"/>
      <c r="Y10" s="127"/>
      <c r="Z10" s="134"/>
      <c r="AA10" s="55"/>
      <c r="AB10" s="100"/>
      <c r="AC10" s="55"/>
      <c r="AD10" s="127"/>
      <c r="AF10" t="str">
        <f t="shared" si="2"/>
        <v/>
      </c>
      <c r="AG10" s="42" t="str">
        <f t="shared" si="3"/>
        <v/>
      </c>
      <c r="AI10" t="str">
        <f t="shared" si="4"/>
        <v/>
      </c>
      <c r="AJ10" s="42" t="str">
        <f t="shared" si="0"/>
        <v/>
      </c>
      <c r="AL10" t="str">
        <f t="shared" si="5"/>
        <v/>
      </c>
      <c r="AM10" s="42" t="str">
        <f t="shared" si="6"/>
        <v/>
      </c>
      <c r="AO10" t="str">
        <f t="shared" si="7"/>
        <v/>
      </c>
      <c r="AP10" s="42" t="str">
        <f t="shared" si="8"/>
        <v/>
      </c>
      <c r="AR10" t="str">
        <f t="shared" si="9"/>
        <v/>
      </c>
      <c r="AS10" s="42" t="str">
        <f t="shared" si="1"/>
        <v/>
      </c>
      <c r="AU10" t="str">
        <f t="shared" si="10"/>
        <v/>
      </c>
      <c r="AV10" s="42" t="str">
        <f t="shared" si="11"/>
        <v/>
      </c>
      <c r="AX10" t="str">
        <f t="shared" si="12"/>
        <v/>
      </c>
      <c r="AY10" s="42" t="str">
        <f t="shared" si="13"/>
        <v/>
      </c>
      <c r="BA10" t="str">
        <f t="shared" si="14"/>
        <v/>
      </c>
      <c r="BB10" s="42" t="str">
        <f t="shared" si="15"/>
        <v/>
      </c>
      <c r="BD10" t="str">
        <f t="shared" si="16"/>
        <v/>
      </c>
      <c r="BE10" s="42" t="str">
        <f t="shared" si="17"/>
        <v/>
      </c>
    </row>
    <row r="11" spans="1:57" ht="15">
      <c r="B11" s="126"/>
      <c r="C11" s="162" t="s">
        <v>251</v>
      </c>
      <c r="D11" s="694"/>
      <c r="E11" s="356"/>
      <c r="F11" s="356"/>
      <c r="G11" s="144"/>
      <c r="H11" s="144"/>
      <c r="I11" s="144"/>
      <c r="J11" s="164"/>
      <c r="K11" s="145"/>
      <c r="L11" s="146"/>
      <c r="M11" s="147"/>
      <c r="N11" s="146"/>
      <c r="O11" s="148"/>
      <c r="P11" s="145"/>
      <c r="Q11" s="146"/>
      <c r="R11" s="147"/>
      <c r="S11" s="146"/>
      <c r="T11" s="148"/>
      <c r="U11" s="145"/>
      <c r="V11" s="146"/>
      <c r="W11" s="147"/>
      <c r="X11" s="146"/>
      <c r="Y11" s="148"/>
      <c r="Z11" s="145"/>
      <c r="AA11" s="146"/>
      <c r="AB11" s="147"/>
      <c r="AC11" s="146"/>
      <c r="AD11" s="148"/>
      <c r="AF11" t="str">
        <f t="shared" si="2"/>
        <v/>
      </c>
      <c r="AG11" s="42" t="str">
        <f t="shared" si="3"/>
        <v/>
      </c>
      <c r="AI11" t="str">
        <f t="shared" si="4"/>
        <v/>
      </c>
      <c r="AJ11" s="42" t="str">
        <f t="shared" si="0"/>
        <v/>
      </c>
      <c r="AL11" t="str">
        <f t="shared" si="5"/>
        <v/>
      </c>
      <c r="AM11" s="42" t="str">
        <f t="shared" si="6"/>
        <v/>
      </c>
      <c r="AO11" t="str">
        <f t="shared" si="7"/>
        <v/>
      </c>
      <c r="AP11" s="42" t="str">
        <f t="shared" si="8"/>
        <v/>
      </c>
      <c r="AR11" t="str">
        <f t="shared" si="9"/>
        <v/>
      </c>
      <c r="AS11" s="42" t="str">
        <f t="shared" si="1"/>
        <v/>
      </c>
      <c r="AU11" t="str">
        <f t="shared" si="10"/>
        <v/>
      </c>
      <c r="AV11" s="42" t="str">
        <f t="shared" si="11"/>
        <v/>
      </c>
      <c r="AX11" t="str">
        <f t="shared" si="12"/>
        <v/>
      </c>
      <c r="AY11" s="42" t="str">
        <f t="shared" si="13"/>
        <v/>
      </c>
      <c r="BA11" t="str">
        <f t="shared" si="14"/>
        <v/>
      </c>
      <c r="BB11" s="42" t="str">
        <f t="shared" si="15"/>
        <v/>
      </c>
      <c r="BD11" t="str">
        <f t="shared" si="16"/>
        <v/>
      </c>
      <c r="BE11" s="42" t="str">
        <f t="shared" si="17"/>
        <v/>
      </c>
    </row>
    <row r="12" spans="1:57" ht="15">
      <c r="B12" s="126"/>
      <c r="C12" s="113"/>
      <c r="D12" s="695"/>
      <c r="E12" s="350"/>
      <c r="F12" s="350"/>
      <c r="G12" s="45"/>
      <c r="H12" s="45"/>
      <c r="I12" s="125"/>
      <c r="J12" s="130"/>
      <c r="K12" s="221"/>
      <c r="L12" s="55"/>
      <c r="M12" s="100"/>
      <c r="N12" s="55"/>
      <c r="O12" s="127"/>
      <c r="P12" s="221"/>
      <c r="Q12" s="55"/>
      <c r="R12" s="100"/>
      <c r="S12" s="55"/>
      <c r="T12" s="127"/>
      <c r="U12" s="221"/>
      <c r="V12" s="55"/>
      <c r="W12" s="100"/>
      <c r="X12" s="55"/>
      <c r="Y12" s="127"/>
      <c r="Z12" s="221"/>
      <c r="AA12" s="55"/>
      <c r="AB12" s="100"/>
      <c r="AC12" s="55"/>
      <c r="AD12" s="127"/>
      <c r="AF12" t="str">
        <f t="shared" si="2"/>
        <v/>
      </c>
      <c r="AG12" s="42" t="str">
        <f t="shared" si="3"/>
        <v/>
      </c>
      <c r="AI12" t="str">
        <f t="shared" si="4"/>
        <v/>
      </c>
      <c r="AJ12" s="42" t="str">
        <f t="shared" si="0"/>
        <v/>
      </c>
      <c r="AL12" t="str">
        <f t="shared" si="5"/>
        <v/>
      </c>
      <c r="AM12" s="42" t="str">
        <f t="shared" si="6"/>
        <v/>
      </c>
      <c r="AO12" t="str">
        <f t="shared" si="7"/>
        <v/>
      </c>
      <c r="AP12" s="42" t="str">
        <f t="shared" si="8"/>
        <v/>
      </c>
      <c r="AR12" t="str">
        <f t="shared" si="9"/>
        <v/>
      </c>
      <c r="AS12" s="42" t="str">
        <f t="shared" si="1"/>
        <v/>
      </c>
      <c r="AU12" t="str">
        <f t="shared" si="10"/>
        <v/>
      </c>
      <c r="AV12" s="42" t="str">
        <f t="shared" si="11"/>
        <v/>
      </c>
      <c r="AX12" t="str">
        <f t="shared" si="12"/>
        <v/>
      </c>
      <c r="AY12" s="42" t="str">
        <f t="shared" si="13"/>
        <v/>
      </c>
      <c r="BA12" t="str">
        <f t="shared" si="14"/>
        <v/>
      </c>
      <c r="BB12" s="42" t="str">
        <f t="shared" si="15"/>
        <v/>
      </c>
      <c r="BD12" t="str">
        <f t="shared" si="16"/>
        <v/>
      </c>
      <c r="BE12" s="42" t="str">
        <f t="shared" si="17"/>
        <v/>
      </c>
    </row>
    <row r="13" spans="1:57" ht="15">
      <c r="A13" s="93"/>
      <c r="B13" s="128"/>
      <c r="C13" s="114" t="s">
        <v>8</v>
      </c>
      <c r="D13" s="696"/>
      <c r="E13" s="357"/>
      <c r="F13" s="357"/>
      <c r="G13" s="98"/>
      <c r="H13" s="98"/>
      <c r="I13" s="98"/>
      <c r="J13" s="131"/>
      <c r="K13" s="133"/>
      <c r="L13" s="99"/>
      <c r="M13" s="100"/>
      <c r="N13" s="99"/>
      <c r="O13" s="124">
        <f>SUM(O6:O12)</f>
        <v>0</v>
      </c>
      <c r="P13" s="133"/>
      <c r="Q13" s="99"/>
      <c r="R13" s="100"/>
      <c r="S13" s="99"/>
      <c r="T13" s="124">
        <f>SUM(T6:T12)</f>
        <v>0</v>
      </c>
      <c r="U13" s="133"/>
      <c r="V13" s="99"/>
      <c r="W13" s="100"/>
      <c r="X13" s="99"/>
      <c r="Y13" s="124">
        <f>SUM(Y6:Y12)</f>
        <v>0</v>
      </c>
      <c r="Z13" s="133"/>
      <c r="AA13" s="99"/>
      <c r="AB13" s="100"/>
      <c r="AC13" s="99"/>
      <c r="AD13" s="124">
        <f>SUM(AD6:AD12)</f>
        <v>0</v>
      </c>
      <c r="AF13" t="str">
        <f t="shared" si="2"/>
        <v/>
      </c>
      <c r="AG13" s="42" t="str">
        <f t="shared" si="3"/>
        <v/>
      </c>
      <c r="AI13" t="str">
        <f t="shared" si="4"/>
        <v/>
      </c>
      <c r="AJ13" s="42" t="str">
        <f t="shared" ref="AJ13:AJ78" si="18">IF(AI13="","",R13)</f>
        <v/>
      </c>
      <c r="AL13" t="str">
        <f t="shared" si="5"/>
        <v/>
      </c>
      <c r="AM13" s="42" t="str">
        <f t="shared" si="6"/>
        <v/>
      </c>
      <c r="AO13" t="str">
        <f t="shared" si="7"/>
        <v/>
      </c>
      <c r="AP13" s="42" t="str">
        <f t="shared" si="8"/>
        <v/>
      </c>
      <c r="AR13" t="str">
        <f t="shared" si="9"/>
        <v/>
      </c>
      <c r="AS13" s="42" t="str">
        <f t="shared" si="1"/>
        <v/>
      </c>
      <c r="AU13" t="str">
        <f t="shared" si="10"/>
        <v/>
      </c>
      <c r="AV13" s="42" t="str">
        <f t="shared" si="11"/>
        <v/>
      </c>
      <c r="AX13" t="str">
        <f t="shared" si="12"/>
        <v/>
      </c>
      <c r="AY13" s="42" t="str">
        <f t="shared" si="13"/>
        <v/>
      </c>
      <c r="BA13" t="str">
        <f t="shared" si="14"/>
        <v/>
      </c>
      <c r="BB13" s="42" t="str">
        <f t="shared" si="15"/>
        <v/>
      </c>
      <c r="BD13" t="str">
        <f t="shared" si="16"/>
        <v/>
      </c>
      <c r="BE13" s="42" t="str">
        <f t="shared" si="17"/>
        <v/>
      </c>
    </row>
    <row r="14" spans="1:57" ht="15">
      <c r="B14" s="142"/>
      <c r="C14" s="678" t="s">
        <v>1056</v>
      </c>
      <c r="D14" s="694"/>
      <c r="E14" s="356"/>
      <c r="F14" s="356"/>
      <c r="G14" s="144"/>
      <c r="H14" s="144"/>
      <c r="I14" s="144"/>
      <c r="J14" s="164"/>
      <c r="K14" s="145"/>
      <c r="L14" s="146"/>
      <c r="M14" s="147"/>
      <c r="N14" s="146"/>
      <c r="O14" s="148"/>
      <c r="P14" s="145"/>
      <c r="Q14" s="146"/>
      <c r="R14" s="147"/>
      <c r="S14" s="146"/>
      <c r="T14" s="148"/>
      <c r="U14" s="145"/>
      <c r="V14" s="146"/>
      <c r="W14" s="147"/>
      <c r="X14" s="146"/>
      <c r="Y14" s="148"/>
      <c r="Z14" s="145"/>
      <c r="AA14" s="146"/>
      <c r="AB14" s="147"/>
      <c r="AC14" s="146"/>
      <c r="AD14" s="148"/>
      <c r="AF14" t="str">
        <f t="shared" si="2"/>
        <v/>
      </c>
      <c r="AG14" s="42" t="str">
        <f t="shared" si="3"/>
        <v/>
      </c>
      <c r="AI14" t="str">
        <f t="shared" si="4"/>
        <v/>
      </c>
      <c r="AJ14" s="42" t="str">
        <f t="shared" si="18"/>
        <v/>
      </c>
      <c r="AL14" t="str">
        <f t="shared" si="5"/>
        <v/>
      </c>
      <c r="AM14" s="42" t="str">
        <f t="shared" si="6"/>
        <v/>
      </c>
      <c r="AO14" t="str">
        <f t="shared" si="7"/>
        <v/>
      </c>
      <c r="AP14" s="42" t="str">
        <f t="shared" si="8"/>
        <v/>
      </c>
      <c r="AR14" t="str">
        <f t="shared" si="9"/>
        <v/>
      </c>
      <c r="AS14" s="42" t="str">
        <f t="shared" si="1"/>
        <v/>
      </c>
      <c r="AU14" t="str">
        <f t="shared" si="10"/>
        <v/>
      </c>
      <c r="AV14" s="42" t="str">
        <f t="shared" si="11"/>
        <v/>
      </c>
      <c r="AX14" t="str">
        <f t="shared" si="12"/>
        <v/>
      </c>
      <c r="AY14" s="42" t="str">
        <f t="shared" si="13"/>
        <v/>
      </c>
      <c r="BA14" t="str">
        <f t="shared" si="14"/>
        <v/>
      </c>
      <c r="BB14" s="42" t="str">
        <f t="shared" si="15"/>
        <v/>
      </c>
      <c r="BD14" t="str">
        <f t="shared" si="16"/>
        <v/>
      </c>
      <c r="BE14" s="42" t="str">
        <f t="shared" si="17"/>
        <v/>
      </c>
    </row>
    <row r="15" spans="1:57" ht="15">
      <c r="B15" s="126"/>
      <c r="C15" s="162" t="s">
        <v>17</v>
      </c>
      <c r="D15" s="694"/>
      <c r="E15" s="356"/>
      <c r="F15" s="356"/>
      <c r="G15" s="144"/>
      <c r="H15" s="144"/>
      <c r="I15" s="144"/>
      <c r="J15" s="164"/>
      <c r="K15" s="145"/>
      <c r="L15" s="146"/>
      <c r="M15" s="147"/>
      <c r="N15" s="146"/>
      <c r="O15" s="148"/>
      <c r="P15" s="145"/>
      <c r="Q15" s="146"/>
      <c r="R15" s="147"/>
      <c r="S15" s="146"/>
      <c r="T15" s="148"/>
      <c r="U15" s="145"/>
      <c r="V15" s="146"/>
      <c r="W15" s="147"/>
      <c r="X15" s="146"/>
      <c r="Y15" s="148"/>
      <c r="Z15" s="145"/>
      <c r="AA15" s="146"/>
      <c r="AB15" s="147"/>
      <c r="AC15" s="146"/>
      <c r="AD15" s="148"/>
      <c r="AF15" t="str">
        <f t="shared" si="2"/>
        <v/>
      </c>
      <c r="AG15" s="42" t="str">
        <f t="shared" si="3"/>
        <v/>
      </c>
      <c r="AI15" t="str">
        <f t="shared" si="4"/>
        <v/>
      </c>
      <c r="AJ15" s="42" t="str">
        <f t="shared" si="18"/>
        <v/>
      </c>
      <c r="AL15" t="str">
        <f t="shared" si="5"/>
        <v/>
      </c>
      <c r="AM15" s="42" t="str">
        <f t="shared" si="6"/>
        <v/>
      </c>
      <c r="AO15" t="str">
        <f t="shared" si="7"/>
        <v/>
      </c>
      <c r="AP15" s="42" t="str">
        <f t="shared" si="8"/>
        <v/>
      </c>
      <c r="AR15" t="str">
        <f t="shared" si="9"/>
        <v/>
      </c>
      <c r="AS15" s="42" t="str">
        <f t="shared" si="1"/>
        <v/>
      </c>
      <c r="AU15" t="str">
        <f t="shared" si="10"/>
        <v/>
      </c>
      <c r="AV15" s="42" t="str">
        <f t="shared" si="11"/>
        <v/>
      </c>
      <c r="AX15" t="str">
        <f t="shared" si="12"/>
        <v/>
      </c>
      <c r="AY15" s="42" t="str">
        <f t="shared" si="13"/>
        <v/>
      </c>
      <c r="BA15" t="str">
        <f t="shared" si="14"/>
        <v/>
      </c>
      <c r="BB15" s="42" t="str">
        <f t="shared" si="15"/>
        <v/>
      </c>
      <c r="BD15" t="str">
        <f t="shared" si="16"/>
        <v/>
      </c>
      <c r="BE15" s="42" t="str">
        <f t="shared" si="17"/>
        <v/>
      </c>
    </row>
    <row r="16" spans="1:57" ht="15">
      <c r="B16" s="126"/>
      <c r="C16" s="113" t="s">
        <v>1055</v>
      </c>
      <c r="D16" s="695">
        <v>2</v>
      </c>
      <c r="E16" s="350" t="str">
        <f>'T2 - Unit Rates'!$C$44</f>
        <v>Tractor Trailer - 60 ton - lowbed</v>
      </c>
      <c r="F16" s="45"/>
      <c r="G16" s="45"/>
      <c r="H16" s="45"/>
      <c r="I16" s="62">
        <f>VLOOKUP(E16,EquipRates,$I$3,FALSE)</f>
        <v>222.6</v>
      </c>
      <c r="J16" s="130" t="s">
        <v>263</v>
      </c>
      <c r="K16" s="134"/>
      <c r="L16" s="55"/>
      <c r="M16" s="100">
        <v>0</v>
      </c>
      <c r="N16" s="55" t="s">
        <v>263</v>
      </c>
      <c r="O16" s="127">
        <f t="shared" ref="O16" si="19">$I16*M16</f>
        <v>0</v>
      </c>
      <c r="P16" s="134"/>
      <c r="Q16" s="55"/>
      <c r="R16" s="100">
        <v>0</v>
      </c>
      <c r="S16" s="55" t="s">
        <v>263</v>
      </c>
      <c r="T16" s="127">
        <f t="shared" ref="T16" si="20">$I16*R16</f>
        <v>0</v>
      </c>
      <c r="U16" s="134"/>
      <c r="V16" s="55"/>
      <c r="W16" s="100">
        <f>14*3</f>
        <v>42</v>
      </c>
      <c r="X16" s="55" t="s">
        <v>263</v>
      </c>
      <c r="Y16" s="127">
        <f t="shared" ref="Y16" si="21">$I16*W16</f>
        <v>9349.1999999999989</v>
      </c>
      <c r="Z16" s="134"/>
      <c r="AA16" s="55"/>
      <c r="AB16" s="100">
        <f>14*3</f>
        <v>42</v>
      </c>
      <c r="AC16" s="55" t="s">
        <v>263</v>
      </c>
      <c r="AD16" s="127">
        <f t="shared" ref="AD16" si="22">$I16*AB16</f>
        <v>9349.1999999999989</v>
      </c>
      <c r="AF16" t="str">
        <f t="shared" si="2"/>
        <v/>
      </c>
      <c r="AG16" s="42" t="str">
        <f t="shared" si="3"/>
        <v/>
      </c>
      <c r="AI16" t="str">
        <f t="shared" si="4"/>
        <v>Tractor Trailer - 60 ton - lowbed</v>
      </c>
      <c r="AJ16" s="42">
        <f t="shared" si="18"/>
        <v>0</v>
      </c>
      <c r="AL16" t="str">
        <f t="shared" si="5"/>
        <v/>
      </c>
      <c r="AM16" s="42" t="str">
        <f t="shared" si="6"/>
        <v/>
      </c>
      <c r="AO16" t="str">
        <f t="shared" si="7"/>
        <v/>
      </c>
      <c r="AP16" s="42" t="str">
        <f t="shared" si="8"/>
        <v/>
      </c>
      <c r="AR16" t="str">
        <f t="shared" si="9"/>
        <v>Tractor Trailer - 60 ton - lowbed</v>
      </c>
      <c r="AS16" s="42">
        <f>IF(AR16="","",W16)</f>
        <v>42</v>
      </c>
      <c r="AU16" t="str">
        <f t="shared" si="10"/>
        <v/>
      </c>
      <c r="AV16" s="42" t="str">
        <f t="shared" si="11"/>
        <v/>
      </c>
      <c r="AX16" t="str">
        <f t="shared" si="12"/>
        <v/>
      </c>
      <c r="AY16" s="42" t="str">
        <f t="shared" si="13"/>
        <v/>
      </c>
      <c r="BA16" t="str">
        <f t="shared" si="14"/>
        <v>Tractor Trailer - 60 ton - lowbed</v>
      </c>
      <c r="BB16" s="42">
        <f t="shared" si="15"/>
        <v>42</v>
      </c>
      <c r="BD16" t="str">
        <f t="shared" si="16"/>
        <v/>
      </c>
      <c r="BE16" s="42" t="str">
        <f t="shared" si="17"/>
        <v/>
      </c>
    </row>
    <row r="17" spans="1:57" ht="15">
      <c r="B17" s="126"/>
      <c r="C17" s="162" t="s">
        <v>249</v>
      </c>
      <c r="D17" s="694"/>
      <c r="E17" s="356"/>
      <c r="F17" s="356"/>
      <c r="G17" s="144"/>
      <c r="H17" s="144"/>
      <c r="I17" s="144"/>
      <c r="J17" s="164"/>
      <c r="K17" s="145"/>
      <c r="L17" s="146"/>
      <c r="M17" s="147"/>
      <c r="N17" s="146"/>
      <c r="O17" s="148"/>
      <c r="P17" s="145"/>
      <c r="Q17" s="146"/>
      <c r="R17" s="147"/>
      <c r="S17" s="146"/>
      <c r="T17" s="148"/>
      <c r="U17" s="145"/>
      <c r="V17" s="146"/>
      <c r="W17" s="147"/>
      <c r="X17" s="146"/>
      <c r="Y17" s="148"/>
      <c r="Z17" s="145"/>
      <c r="AA17" s="146"/>
      <c r="AB17" s="147"/>
      <c r="AC17" s="146"/>
      <c r="AD17" s="148"/>
      <c r="AF17" t="str">
        <f t="shared" si="2"/>
        <v/>
      </c>
      <c r="AG17" s="42" t="str">
        <f t="shared" si="3"/>
        <v/>
      </c>
      <c r="AI17" t="str">
        <f t="shared" si="4"/>
        <v/>
      </c>
      <c r="AJ17" s="42" t="str">
        <f t="shared" si="18"/>
        <v/>
      </c>
      <c r="AL17" t="str">
        <f t="shared" si="5"/>
        <v/>
      </c>
      <c r="AM17" s="42" t="str">
        <f t="shared" si="6"/>
        <v/>
      </c>
      <c r="AO17" t="str">
        <f t="shared" si="7"/>
        <v/>
      </c>
      <c r="AP17" s="42" t="str">
        <f t="shared" si="8"/>
        <v/>
      </c>
      <c r="AR17" t="str">
        <f t="shared" si="9"/>
        <v/>
      </c>
      <c r="AS17" s="42" t="str">
        <f t="shared" si="1"/>
        <v/>
      </c>
      <c r="AU17" t="str">
        <f t="shared" si="10"/>
        <v/>
      </c>
      <c r="AV17" s="42" t="str">
        <f t="shared" si="11"/>
        <v/>
      </c>
      <c r="AX17" t="str">
        <f t="shared" si="12"/>
        <v/>
      </c>
      <c r="AY17" s="42" t="str">
        <f t="shared" si="13"/>
        <v/>
      </c>
      <c r="BA17" t="str">
        <f t="shared" si="14"/>
        <v/>
      </c>
      <c r="BB17" s="42" t="str">
        <f t="shared" si="15"/>
        <v/>
      </c>
      <c r="BD17" t="str">
        <f t="shared" si="16"/>
        <v/>
      </c>
      <c r="BE17" s="42" t="str">
        <f t="shared" si="17"/>
        <v/>
      </c>
    </row>
    <row r="18" spans="1:57" ht="15">
      <c r="B18" s="126"/>
      <c r="C18" s="113" t="s">
        <v>1057</v>
      </c>
      <c r="D18" s="695">
        <v>1</v>
      </c>
      <c r="E18" s="350" t="s">
        <v>23</v>
      </c>
      <c r="F18" s="350"/>
      <c r="G18" s="45"/>
      <c r="H18" s="45"/>
      <c r="I18" s="62">
        <f t="shared" ref="I18" si="23">VLOOKUP(E18,LabourRates,2,FALSE)</f>
        <v>46.5</v>
      </c>
      <c r="J18" s="130" t="s">
        <v>263</v>
      </c>
      <c r="K18" s="134"/>
      <c r="L18" s="55"/>
      <c r="M18" s="100"/>
      <c r="N18" s="55" t="s">
        <v>263</v>
      </c>
      <c r="O18" s="127">
        <f>$I18*M18</f>
        <v>0</v>
      </c>
      <c r="P18" s="134"/>
      <c r="Q18" s="55"/>
      <c r="R18" s="100"/>
      <c r="S18" s="55" t="s">
        <v>263</v>
      </c>
      <c r="T18" s="127">
        <f t="shared" ref="T18" si="24">$I18*R18</f>
        <v>0</v>
      </c>
      <c r="U18" s="134"/>
      <c r="V18" s="55"/>
      <c r="W18" s="100">
        <f>3*12*3</f>
        <v>108</v>
      </c>
      <c r="X18" s="55" t="s">
        <v>263</v>
      </c>
      <c r="Y18" s="127">
        <f t="shared" ref="Y18" si="25">$I18*W18</f>
        <v>5022</v>
      </c>
      <c r="Z18" s="134"/>
      <c r="AA18" s="55"/>
      <c r="AB18" s="100">
        <f>3*12*3</f>
        <v>108</v>
      </c>
      <c r="AC18" s="55" t="s">
        <v>263</v>
      </c>
      <c r="AD18" s="127">
        <f t="shared" ref="AD18" si="26">$I18*AB18</f>
        <v>5022</v>
      </c>
      <c r="AF18" t="str">
        <f t="shared" si="2"/>
        <v>General Labourer</v>
      </c>
      <c r="AG18" s="42">
        <f t="shared" si="3"/>
        <v>0</v>
      </c>
      <c r="AI18" t="str">
        <f t="shared" si="4"/>
        <v/>
      </c>
      <c r="AJ18" s="42" t="str">
        <f t="shared" si="18"/>
        <v/>
      </c>
      <c r="AL18" t="str">
        <f t="shared" si="5"/>
        <v/>
      </c>
      <c r="AM18" s="42" t="str">
        <f t="shared" si="6"/>
        <v/>
      </c>
      <c r="AO18" t="str">
        <f t="shared" si="7"/>
        <v>General Labourer</v>
      </c>
      <c r="AP18" s="42">
        <f>IF(AO18="","",W18)</f>
        <v>108</v>
      </c>
      <c r="AR18" t="str">
        <f t="shared" si="9"/>
        <v/>
      </c>
      <c r="AS18" s="42" t="str">
        <f t="shared" si="1"/>
        <v/>
      </c>
      <c r="AU18" t="str">
        <f t="shared" si="10"/>
        <v/>
      </c>
      <c r="AV18" s="42" t="str">
        <f t="shared" si="11"/>
        <v/>
      </c>
      <c r="AX18" t="str">
        <f t="shared" si="12"/>
        <v>General Labourer</v>
      </c>
      <c r="AY18" s="42">
        <f t="shared" si="13"/>
        <v>108</v>
      </c>
      <c r="BA18" t="str">
        <f t="shared" si="14"/>
        <v/>
      </c>
      <c r="BB18" s="42" t="str">
        <f t="shared" si="15"/>
        <v/>
      </c>
      <c r="BD18" t="str">
        <f t="shared" si="16"/>
        <v/>
      </c>
      <c r="BE18" s="42" t="str">
        <f t="shared" si="17"/>
        <v/>
      </c>
    </row>
    <row r="19" spans="1:57" ht="15">
      <c r="B19" s="126"/>
      <c r="C19" s="162" t="s">
        <v>250</v>
      </c>
      <c r="D19" s="694"/>
      <c r="E19" s="356"/>
      <c r="F19" s="356"/>
      <c r="G19" s="144"/>
      <c r="H19" s="144"/>
      <c r="I19" s="144"/>
      <c r="J19" s="164"/>
      <c r="K19" s="145"/>
      <c r="L19" s="146"/>
      <c r="M19" s="147"/>
      <c r="N19" s="146"/>
      <c r="O19" s="148"/>
      <c r="P19" s="145"/>
      <c r="Q19" s="146"/>
      <c r="R19" s="147"/>
      <c r="S19" s="146"/>
      <c r="T19" s="148"/>
      <c r="U19" s="145"/>
      <c r="V19" s="146"/>
      <c r="W19" s="147"/>
      <c r="X19" s="146"/>
      <c r="Y19" s="148"/>
      <c r="Z19" s="145"/>
      <c r="AA19" s="146"/>
      <c r="AB19" s="147"/>
      <c r="AC19" s="146"/>
      <c r="AD19" s="148"/>
      <c r="AF19" t="str">
        <f t="shared" si="2"/>
        <v/>
      </c>
      <c r="AG19" s="42" t="str">
        <f t="shared" ref="AG19:AG22" si="27">IF(AF19="","",R19)</f>
        <v/>
      </c>
      <c r="AI19" t="str">
        <f t="shared" si="4"/>
        <v/>
      </c>
      <c r="AJ19" s="42" t="str">
        <f t="shared" ref="AJ19:AJ22" si="28">IF(AI19="","",R19)</f>
        <v/>
      </c>
      <c r="AL19" t="str">
        <f t="shared" si="5"/>
        <v/>
      </c>
      <c r="AM19" s="42" t="str">
        <f t="shared" ref="AM19:AM22" si="29">IF(AL19="","",R19)</f>
        <v/>
      </c>
      <c r="AO19" t="str">
        <f t="shared" si="7"/>
        <v/>
      </c>
      <c r="AP19" s="42" t="str">
        <f t="shared" si="8"/>
        <v/>
      </c>
      <c r="AR19" t="str">
        <f t="shared" si="9"/>
        <v/>
      </c>
      <c r="AS19" s="42" t="str">
        <f t="shared" si="1"/>
        <v/>
      </c>
      <c r="AU19" t="str">
        <f t="shared" si="10"/>
        <v/>
      </c>
      <c r="AV19" s="42" t="str">
        <f t="shared" si="11"/>
        <v/>
      </c>
      <c r="AX19" t="str">
        <f t="shared" si="12"/>
        <v/>
      </c>
      <c r="AY19" s="42" t="str">
        <f t="shared" ref="AY19:AY22" si="30">IF(AX19="","",AB19)</f>
        <v/>
      </c>
      <c r="BA19" t="str">
        <f t="shared" si="14"/>
        <v/>
      </c>
      <c r="BB19" s="42" t="str">
        <f t="shared" ref="BB19:BB22" si="31">IF(BA19="","",AB19)</f>
        <v/>
      </c>
      <c r="BD19" t="str">
        <f t="shared" si="16"/>
        <v/>
      </c>
      <c r="BE19" s="42" t="str">
        <f t="shared" ref="BE19:BE22" si="32">IF(BD19="","",AB19)</f>
        <v/>
      </c>
    </row>
    <row r="20" spans="1:57" ht="15">
      <c r="B20" s="126"/>
      <c r="C20" s="113" t="s">
        <v>1054</v>
      </c>
      <c r="D20" s="695"/>
      <c r="E20" s="350" t="s">
        <v>260</v>
      </c>
      <c r="F20" s="350"/>
      <c r="G20" s="45"/>
      <c r="H20" s="45"/>
      <c r="I20" s="62">
        <v>25000</v>
      </c>
      <c r="J20" s="130" t="s">
        <v>116</v>
      </c>
      <c r="K20" s="134"/>
      <c r="L20" s="55"/>
      <c r="M20" s="100"/>
      <c r="N20" s="55" t="s">
        <v>116</v>
      </c>
      <c r="O20" s="127">
        <f t="shared" ref="O20" si="33">$I20*M20</f>
        <v>0</v>
      </c>
      <c r="P20" s="134"/>
      <c r="Q20" s="55"/>
      <c r="R20" s="100"/>
      <c r="S20" s="55" t="s">
        <v>116</v>
      </c>
      <c r="T20" s="127">
        <f>$I20*R20</f>
        <v>0</v>
      </c>
      <c r="U20" s="134"/>
      <c r="V20" s="55"/>
      <c r="W20" s="100">
        <v>1</v>
      </c>
      <c r="X20" s="55" t="s">
        <v>116</v>
      </c>
      <c r="Y20" s="127">
        <f>$I20*W20</f>
        <v>25000</v>
      </c>
      <c r="Z20" s="134"/>
      <c r="AA20" s="55"/>
      <c r="AB20" s="100">
        <v>1</v>
      </c>
      <c r="AC20" s="55" t="s">
        <v>116</v>
      </c>
      <c r="AD20" s="127">
        <f>$I20*AB20</f>
        <v>25000</v>
      </c>
      <c r="AF20" t="str">
        <f t="shared" si="2"/>
        <v/>
      </c>
      <c r="AG20" s="42" t="str">
        <f t="shared" si="27"/>
        <v/>
      </c>
      <c r="AI20" t="str">
        <f t="shared" si="4"/>
        <v/>
      </c>
      <c r="AJ20" s="42" t="str">
        <f t="shared" si="28"/>
        <v/>
      </c>
      <c r="AL20" t="str">
        <f t="shared" si="5"/>
        <v/>
      </c>
      <c r="AM20" s="42" t="str">
        <f t="shared" si="29"/>
        <v/>
      </c>
      <c r="AO20" t="str">
        <f t="shared" si="7"/>
        <v/>
      </c>
      <c r="AP20" s="42" t="str">
        <f t="shared" si="8"/>
        <v/>
      </c>
      <c r="AR20" t="str">
        <f t="shared" si="9"/>
        <v/>
      </c>
      <c r="AS20" s="42" t="str">
        <f t="shared" si="1"/>
        <v/>
      </c>
      <c r="AU20" t="str">
        <f t="shared" si="10"/>
        <v/>
      </c>
      <c r="AV20" s="42" t="str">
        <f t="shared" si="11"/>
        <v/>
      </c>
      <c r="AX20" t="str">
        <f t="shared" si="12"/>
        <v/>
      </c>
      <c r="AY20" s="42" t="str">
        <f t="shared" si="30"/>
        <v/>
      </c>
      <c r="BA20" t="str">
        <f t="shared" si="14"/>
        <v/>
      </c>
      <c r="BB20" s="42" t="str">
        <f t="shared" si="31"/>
        <v/>
      </c>
      <c r="BD20" t="str">
        <f t="shared" si="16"/>
        <v/>
      </c>
      <c r="BE20" s="42" t="str">
        <f t="shared" si="32"/>
        <v/>
      </c>
    </row>
    <row r="21" spans="1:57" ht="15">
      <c r="B21" s="126"/>
      <c r="C21" s="113"/>
      <c r="D21" s="695"/>
      <c r="E21" s="350"/>
      <c r="F21" s="350"/>
      <c r="G21" s="45"/>
      <c r="H21" s="45"/>
      <c r="I21" s="62"/>
      <c r="J21" s="130"/>
      <c r="K21" s="134"/>
      <c r="L21" s="55"/>
      <c r="M21" s="100"/>
      <c r="N21" s="55"/>
      <c r="O21" s="127"/>
      <c r="P21" s="134"/>
      <c r="Q21" s="55"/>
      <c r="R21" s="100"/>
      <c r="S21" s="55"/>
      <c r="T21" s="127"/>
      <c r="U21" s="134"/>
      <c r="V21" s="55"/>
      <c r="W21" s="100"/>
      <c r="X21" s="55"/>
      <c r="Y21" s="127"/>
      <c r="Z21" s="134"/>
      <c r="AA21" s="55"/>
      <c r="AB21" s="100"/>
      <c r="AC21" s="55"/>
      <c r="AD21" s="127"/>
      <c r="AF21" t="str">
        <f t="shared" si="2"/>
        <v/>
      </c>
      <c r="AG21" s="42" t="str">
        <f t="shared" si="27"/>
        <v/>
      </c>
      <c r="AI21" t="str">
        <f t="shared" si="4"/>
        <v/>
      </c>
      <c r="AJ21" s="42" t="str">
        <f t="shared" si="28"/>
        <v/>
      </c>
      <c r="AL21" t="str">
        <f t="shared" si="5"/>
        <v/>
      </c>
      <c r="AM21" s="42" t="str">
        <f t="shared" si="29"/>
        <v/>
      </c>
      <c r="AO21" t="str">
        <f t="shared" si="7"/>
        <v/>
      </c>
      <c r="AP21" s="42" t="str">
        <f t="shared" si="8"/>
        <v/>
      </c>
      <c r="AR21" t="str">
        <f t="shared" si="9"/>
        <v/>
      </c>
      <c r="AS21" s="42" t="str">
        <f t="shared" si="1"/>
        <v/>
      </c>
      <c r="AU21" t="str">
        <f t="shared" si="10"/>
        <v/>
      </c>
      <c r="AV21" s="42" t="str">
        <f t="shared" si="11"/>
        <v/>
      </c>
      <c r="AX21" t="str">
        <f t="shared" si="12"/>
        <v/>
      </c>
      <c r="AY21" s="42" t="str">
        <f t="shared" si="30"/>
        <v/>
      </c>
      <c r="BA21" t="str">
        <f t="shared" si="14"/>
        <v/>
      </c>
      <c r="BB21" s="42" t="str">
        <f t="shared" si="31"/>
        <v/>
      </c>
      <c r="BD21" t="str">
        <f t="shared" si="16"/>
        <v/>
      </c>
      <c r="BE21" s="42" t="str">
        <f t="shared" si="32"/>
        <v/>
      </c>
    </row>
    <row r="22" spans="1:57" ht="15">
      <c r="B22" s="126"/>
      <c r="C22" s="113"/>
      <c r="D22" s="695"/>
      <c r="E22" s="350"/>
      <c r="F22" s="350"/>
      <c r="G22" s="45"/>
      <c r="H22" s="45"/>
      <c r="I22" s="62"/>
      <c r="J22" s="130"/>
      <c r="K22" s="134"/>
      <c r="L22" s="55"/>
      <c r="M22" s="100"/>
      <c r="N22" s="55"/>
      <c r="O22" s="127"/>
      <c r="P22" s="134"/>
      <c r="Q22" s="55"/>
      <c r="R22" s="100"/>
      <c r="S22" s="55"/>
      <c r="T22" s="127"/>
      <c r="U22" s="134"/>
      <c r="V22" s="55"/>
      <c r="W22" s="100"/>
      <c r="X22" s="55"/>
      <c r="Y22" s="127"/>
      <c r="Z22" s="134"/>
      <c r="AA22" s="55"/>
      <c r="AB22" s="100"/>
      <c r="AC22" s="55"/>
      <c r="AD22" s="127"/>
      <c r="AF22" t="str">
        <f t="shared" si="2"/>
        <v/>
      </c>
      <c r="AG22" s="42" t="str">
        <f t="shared" si="27"/>
        <v/>
      </c>
      <c r="AI22" t="str">
        <f t="shared" si="4"/>
        <v/>
      </c>
      <c r="AJ22" s="42" t="str">
        <f t="shared" si="28"/>
        <v/>
      </c>
      <c r="AL22" t="str">
        <f t="shared" si="5"/>
        <v/>
      </c>
      <c r="AM22" s="42" t="str">
        <f t="shared" si="29"/>
        <v/>
      </c>
      <c r="AO22" t="str">
        <f t="shared" si="7"/>
        <v/>
      </c>
      <c r="AP22" s="42" t="str">
        <f t="shared" si="8"/>
        <v/>
      </c>
      <c r="AR22" t="str">
        <f t="shared" si="9"/>
        <v/>
      </c>
      <c r="AS22" s="42" t="str">
        <f t="shared" si="1"/>
        <v/>
      </c>
      <c r="AU22" t="str">
        <f t="shared" si="10"/>
        <v/>
      </c>
      <c r="AV22" s="42" t="str">
        <f t="shared" si="11"/>
        <v/>
      </c>
      <c r="AX22" t="str">
        <f t="shared" si="12"/>
        <v/>
      </c>
      <c r="AY22" s="42" t="str">
        <f t="shared" si="30"/>
        <v/>
      </c>
      <c r="BA22" t="str">
        <f t="shared" si="14"/>
        <v/>
      </c>
      <c r="BB22" s="42" t="str">
        <f t="shared" si="31"/>
        <v/>
      </c>
      <c r="BD22" t="str">
        <f t="shared" si="16"/>
        <v/>
      </c>
      <c r="BE22" s="42" t="str">
        <f t="shared" si="32"/>
        <v/>
      </c>
    </row>
    <row r="23" spans="1:57" ht="15">
      <c r="A23" s="93"/>
      <c r="B23" s="128"/>
      <c r="C23" s="114" t="s">
        <v>8</v>
      </c>
      <c r="D23" s="696"/>
      <c r="E23" s="357"/>
      <c r="F23" s="357"/>
      <c r="G23" s="98"/>
      <c r="H23" s="98"/>
      <c r="I23" s="98"/>
      <c r="J23" s="131"/>
      <c r="K23" s="133"/>
      <c r="L23" s="99"/>
      <c r="M23" s="100"/>
      <c r="N23" s="99"/>
      <c r="O23" s="124">
        <f>SUM(O14:O22)</f>
        <v>0</v>
      </c>
      <c r="P23" s="133"/>
      <c r="Q23" s="99"/>
      <c r="R23" s="100"/>
      <c r="S23" s="99"/>
      <c r="T23" s="124">
        <f>SUM(T14:T22)</f>
        <v>0</v>
      </c>
      <c r="U23" s="133"/>
      <c r="V23" s="99"/>
      <c r="W23" s="100"/>
      <c r="X23" s="99"/>
      <c r="Y23" s="124">
        <f>SUM(Y14:Y22)</f>
        <v>39371.199999999997</v>
      </c>
      <c r="Z23" s="133"/>
      <c r="AA23" s="99"/>
      <c r="AB23" s="100"/>
      <c r="AC23" s="99"/>
      <c r="AD23" s="124">
        <f>SUM(AD14:AD22)</f>
        <v>39371.199999999997</v>
      </c>
      <c r="AF23" t="str">
        <f t="shared" si="2"/>
        <v/>
      </c>
      <c r="AG23" s="42" t="str">
        <f t="shared" si="3"/>
        <v/>
      </c>
      <c r="AI23" t="str">
        <f t="shared" si="4"/>
        <v/>
      </c>
      <c r="AJ23" s="42" t="str">
        <f t="shared" si="18"/>
        <v/>
      </c>
      <c r="AL23" t="str">
        <f t="shared" si="5"/>
        <v/>
      </c>
      <c r="AM23" s="42" t="str">
        <f t="shared" si="6"/>
        <v/>
      </c>
      <c r="AO23" t="str">
        <f t="shared" si="7"/>
        <v/>
      </c>
      <c r="AP23" s="42" t="str">
        <f t="shared" si="8"/>
        <v/>
      </c>
      <c r="AR23" t="str">
        <f t="shared" si="9"/>
        <v/>
      </c>
      <c r="AS23" s="42" t="str">
        <f t="shared" si="1"/>
        <v/>
      </c>
      <c r="AU23" t="str">
        <f t="shared" si="10"/>
        <v/>
      </c>
      <c r="AV23" s="42" t="str">
        <f t="shared" si="11"/>
        <v/>
      </c>
      <c r="AX23" t="str">
        <f t="shared" si="12"/>
        <v/>
      </c>
      <c r="AY23" s="42" t="str">
        <f t="shared" si="13"/>
        <v/>
      </c>
      <c r="BA23" t="str">
        <f t="shared" si="14"/>
        <v/>
      </c>
      <c r="BB23" s="42" t="str">
        <f t="shared" si="15"/>
        <v/>
      </c>
      <c r="BD23" t="str">
        <f t="shared" si="16"/>
        <v/>
      </c>
      <c r="BE23" s="42" t="str">
        <f t="shared" si="17"/>
        <v/>
      </c>
    </row>
    <row r="24" spans="1:57" ht="15">
      <c r="B24" s="142"/>
      <c r="C24" s="162" t="s">
        <v>257</v>
      </c>
      <c r="D24" s="694"/>
      <c r="E24" s="356"/>
      <c r="F24" s="356"/>
      <c r="G24" s="144"/>
      <c r="H24" s="144"/>
      <c r="I24" s="144"/>
      <c r="J24" s="164"/>
      <c r="K24" s="145"/>
      <c r="L24" s="146"/>
      <c r="M24" s="147"/>
      <c r="N24" s="146"/>
      <c r="O24" s="148"/>
      <c r="P24" s="145"/>
      <c r="Q24" s="146"/>
      <c r="R24" s="147"/>
      <c r="S24" s="146"/>
      <c r="T24" s="148"/>
      <c r="U24" s="145"/>
      <c r="V24" s="146"/>
      <c r="W24" s="147"/>
      <c r="X24" s="146"/>
      <c r="Y24" s="148"/>
      <c r="Z24" s="145"/>
      <c r="AA24" s="146"/>
      <c r="AB24" s="147"/>
      <c r="AC24" s="146"/>
      <c r="AD24" s="148"/>
      <c r="AF24" t="str">
        <f t="shared" si="2"/>
        <v/>
      </c>
      <c r="AG24" s="42" t="str">
        <f t="shared" si="3"/>
        <v/>
      </c>
      <c r="AI24" t="str">
        <f t="shared" si="4"/>
        <v/>
      </c>
      <c r="AJ24" s="42" t="str">
        <f t="shared" si="18"/>
        <v/>
      </c>
      <c r="AL24" t="str">
        <f t="shared" si="5"/>
        <v/>
      </c>
      <c r="AM24" s="42" t="str">
        <f t="shared" si="6"/>
        <v/>
      </c>
      <c r="AO24" t="str">
        <f t="shared" si="7"/>
        <v/>
      </c>
      <c r="AP24" s="42" t="str">
        <f t="shared" si="8"/>
        <v/>
      </c>
      <c r="AR24" t="str">
        <f t="shared" si="9"/>
        <v/>
      </c>
      <c r="AS24" s="42" t="str">
        <f t="shared" si="1"/>
        <v/>
      </c>
      <c r="AU24" t="str">
        <f t="shared" si="10"/>
        <v/>
      </c>
      <c r="AV24" s="42" t="str">
        <f t="shared" si="11"/>
        <v/>
      </c>
      <c r="AX24" t="str">
        <f t="shared" si="12"/>
        <v/>
      </c>
      <c r="AY24" s="42" t="str">
        <f t="shared" si="13"/>
        <v/>
      </c>
      <c r="BA24" t="str">
        <f t="shared" si="14"/>
        <v/>
      </c>
      <c r="BB24" s="42" t="str">
        <f t="shared" si="15"/>
        <v/>
      </c>
      <c r="BD24" t="str">
        <f t="shared" si="16"/>
        <v/>
      </c>
      <c r="BE24" s="42" t="str">
        <f t="shared" si="17"/>
        <v/>
      </c>
    </row>
    <row r="25" spans="1:57" ht="15">
      <c r="B25" s="126"/>
      <c r="C25" s="162" t="s">
        <v>17</v>
      </c>
      <c r="D25" s="694"/>
      <c r="E25" s="356"/>
      <c r="F25" s="356"/>
      <c r="G25" s="144"/>
      <c r="H25" s="144"/>
      <c r="I25" s="144"/>
      <c r="J25" s="164"/>
      <c r="K25" s="145"/>
      <c r="L25" s="146"/>
      <c r="M25" s="147"/>
      <c r="N25" s="146"/>
      <c r="O25" s="148"/>
      <c r="P25" s="145"/>
      <c r="Q25" s="146"/>
      <c r="R25" s="147"/>
      <c r="S25" s="146"/>
      <c r="T25" s="148"/>
      <c r="U25" s="145"/>
      <c r="V25" s="146"/>
      <c r="W25" s="147"/>
      <c r="X25" s="146"/>
      <c r="Y25" s="148"/>
      <c r="Z25" s="145"/>
      <c r="AA25" s="146"/>
      <c r="AB25" s="147"/>
      <c r="AC25" s="146"/>
      <c r="AD25" s="148"/>
      <c r="AF25" t="str">
        <f t="shared" si="2"/>
        <v/>
      </c>
      <c r="AG25" s="42" t="str">
        <f t="shared" si="3"/>
        <v/>
      </c>
      <c r="AI25" t="str">
        <f t="shared" si="4"/>
        <v/>
      </c>
      <c r="AJ25" s="42" t="str">
        <f t="shared" si="18"/>
        <v/>
      </c>
      <c r="AL25" t="str">
        <f t="shared" si="5"/>
        <v/>
      </c>
      <c r="AM25" s="42" t="str">
        <f t="shared" si="6"/>
        <v/>
      </c>
      <c r="AO25" t="str">
        <f t="shared" si="7"/>
        <v/>
      </c>
      <c r="AP25" s="42" t="str">
        <f t="shared" si="8"/>
        <v/>
      </c>
      <c r="AR25" t="str">
        <f t="shared" si="9"/>
        <v/>
      </c>
      <c r="AS25" s="42" t="str">
        <f t="shared" si="1"/>
        <v/>
      </c>
      <c r="AU25" t="str">
        <f t="shared" si="10"/>
        <v/>
      </c>
      <c r="AV25" s="42" t="str">
        <f t="shared" si="11"/>
        <v/>
      </c>
      <c r="AX25" t="str">
        <f t="shared" si="12"/>
        <v/>
      </c>
      <c r="AY25" s="42" t="str">
        <f t="shared" si="13"/>
        <v/>
      </c>
      <c r="BA25" t="str">
        <f t="shared" si="14"/>
        <v/>
      </c>
      <c r="BB25" s="42" t="str">
        <f t="shared" si="15"/>
        <v/>
      </c>
      <c r="BD25" t="str">
        <f t="shared" si="16"/>
        <v/>
      </c>
      <c r="BE25" s="42" t="str">
        <f t="shared" si="17"/>
        <v/>
      </c>
    </row>
    <row r="26" spans="1:57" ht="15">
      <c r="B26" s="126"/>
      <c r="C26" s="113" t="s">
        <v>70</v>
      </c>
      <c r="D26" s="695">
        <v>2</v>
      </c>
      <c r="E26" s="350" t="str">
        <f>'T2 - Unit Rates'!$C$36</f>
        <v>30 ton Crane</v>
      </c>
      <c r="F26" s="350"/>
      <c r="G26" s="45"/>
      <c r="H26" s="45"/>
      <c r="I26" s="62">
        <f t="shared" ref="I26:I33" si="34">VLOOKUP(E26,EquipRates,$I$3,FALSE)</f>
        <v>255.4</v>
      </c>
      <c r="J26" s="130" t="s">
        <v>263</v>
      </c>
      <c r="K26" s="134"/>
      <c r="L26" s="55"/>
      <c r="M26" s="100"/>
      <c r="N26" s="55" t="s">
        <v>263</v>
      </c>
      <c r="O26" s="127">
        <f>$I26*M26</f>
        <v>0</v>
      </c>
      <c r="P26" s="134"/>
      <c r="Q26" s="55"/>
      <c r="R26" s="100"/>
      <c r="S26" s="55" t="s">
        <v>263</v>
      </c>
      <c r="T26" s="127">
        <f>$I26*R26</f>
        <v>0</v>
      </c>
      <c r="U26" s="134"/>
      <c r="V26" s="55"/>
      <c r="W26" s="100">
        <v>450</v>
      </c>
      <c r="X26" s="55" t="s">
        <v>263</v>
      </c>
      <c r="Y26" s="127">
        <f>$I26*W26</f>
        <v>114930</v>
      </c>
      <c r="Z26" s="134"/>
      <c r="AA26" s="55"/>
      <c r="AB26" s="100">
        <v>450</v>
      </c>
      <c r="AC26" s="55" t="s">
        <v>263</v>
      </c>
      <c r="AD26" s="127">
        <f>$I26*AB26</f>
        <v>114930</v>
      </c>
      <c r="AF26" t="str">
        <f t="shared" si="2"/>
        <v/>
      </c>
      <c r="AG26" s="42" t="str">
        <f t="shared" si="3"/>
        <v/>
      </c>
      <c r="AI26" t="str">
        <f t="shared" si="4"/>
        <v>30 ton Crane</v>
      </c>
      <c r="AJ26" s="42">
        <f t="shared" si="18"/>
        <v>0</v>
      </c>
      <c r="AL26" t="str">
        <f t="shared" si="5"/>
        <v/>
      </c>
      <c r="AM26" s="42" t="str">
        <f t="shared" si="6"/>
        <v/>
      </c>
      <c r="AO26" t="str">
        <f t="shared" si="7"/>
        <v/>
      </c>
      <c r="AP26" s="42" t="str">
        <f t="shared" si="8"/>
        <v/>
      </c>
      <c r="AR26" t="str">
        <f t="shared" si="9"/>
        <v>30 ton Crane</v>
      </c>
      <c r="AS26" s="42">
        <f>IF(AR26="","",W26)</f>
        <v>450</v>
      </c>
      <c r="AU26" t="str">
        <f t="shared" si="10"/>
        <v/>
      </c>
      <c r="AV26" s="42" t="str">
        <f t="shared" si="11"/>
        <v/>
      </c>
      <c r="AX26" t="str">
        <f t="shared" si="12"/>
        <v/>
      </c>
      <c r="AY26" s="42" t="str">
        <f t="shared" si="13"/>
        <v/>
      </c>
      <c r="BA26" t="str">
        <f t="shared" si="14"/>
        <v>30 ton Crane</v>
      </c>
      <c r="BB26" s="42">
        <f t="shared" si="15"/>
        <v>450</v>
      </c>
      <c r="BD26" t="str">
        <f t="shared" si="16"/>
        <v/>
      </c>
      <c r="BE26" s="42" t="str">
        <f t="shared" si="17"/>
        <v/>
      </c>
    </row>
    <row r="27" spans="1:57" ht="15">
      <c r="B27" s="126"/>
      <c r="C27" s="113" t="s">
        <v>72</v>
      </c>
      <c r="D27" s="695">
        <v>2</v>
      </c>
      <c r="E27" s="350" t="str">
        <f>'T2 - Unit Rates'!$C$23</f>
        <v>CAT 336 (40 ton)</v>
      </c>
      <c r="F27" s="45"/>
      <c r="G27" s="45"/>
      <c r="H27" s="45"/>
      <c r="I27" s="62">
        <f t="shared" si="34"/>
        <v>300.05</v>
      </c>
      <c r="J27" s="130" t="s">
        <v>263</v>
      </c>
      <c r="K27" s="134"/>
      <c r="L27" s="55"/>
      <c r="M27" s="100"/>
      <c r="N27" s="55" t="s">
        <v>263</v>
      </c>
      <c r="O27" s="127">
        <f t="shared" ref="O27:O33" si="35">$I27*M27</f>
        <v>0</v>
      </c>
      <c r="P27" s="134"/>
      <c r="Q27" s="55"/>
      <c r="R27" s="100"/>
      <c r="S27" s="55" t="s">
        <v>263</v>
      </c>
      <c r="T27" s="127">
        <f t="shared" ref="T27:T33" si="36">$I27*R27</f>
        <v>0</v>
      </c>
      <c r="U27" s="134"/>
      <c r="V27" s="55"/>
      <c r="W27" s="100">
        <v>3500</v>
      </c>
      <c r="X27" s="55" t="s">
        <v>263</v>
      </c>
      <c r="Y27" s="127">
        <f t="shared" ref="Y27:Y33" si="37">$I27*W27</f>
        <v>1050175</v>
      </c>
      <c r="Z27" s="134"/>
      <c r="AA27" s="55"/>
      <c r="AB27" s="100">
        <v>3500</v>
      </c>
      <c r="AC27" s="55" t="s">
        <v>263</v>
      </c>
      <c r="AD27" s="127">
        <f t="shared" ref="AD27:AD33" si="38">$I27*AB27</f>
        <v>1050175</v>
      </c>
      <c r="AF27" t="str">
        <f t="shared" si="2"/>
        <v/>
      </c>
      <c r="AG27" s="42" t="str">
        <f t="shared" si="3"/>
        <v/>
      </c>
      <c r="AI27" t="str">
        <f t="shared" si="4"/>
        <v>CAT 336 (40 ton)</v>
      </c>
      <c r="AJ27" s="42">
        <f t="shared" si="18"/>
        <v>0</v>
      </c>
      <c r="AL27" t="str">
        <f t="shared" si="5"/>
        <v/>
      </c>
      <c r="AM27" s="42" t="str">
        <f t="shared" si="6"/>
        <v/>
      </c>
      <c r="AO27" t="str">
        <f t="shared" si="7"/>
        <v/>
      </c>
      <c r="AP27" s="42" t="str">
        <f t="shared" si="8"/>
        <v/>
      </c>
      <c r="AR27" t="str">
        <f t="shared" si="9"/>
        <v>CAT 336 (40 ton)</v>
      </c>
      <c r="AS27" s="42">
        <f t="shared" ref="AS27:AS33" si="39">IF(AR27="","",W27)</f>
        <v>3500</v>
      </c>
      <c r="AU27" t="str">
        <f t="shared" si="10"/>
        <v/>
      </c>
      <c r="AV27" s="42" t="str">
        <f t="shared" si="11"/>
        <v/>
      </c>
      <c r="AX27" t="str">
        <f t="shared" si="12"/>
        <v/>
      </c>
      <c r="AY27" s="42" t="str">
        <f t="shared" si="13"/>
        <v/>
      </c>
      <c r="BA27" t="str">
        <f t="shared" si="14"/>
        <v>CAT 336 (40 ton)</v>
      </c>
      <c r="BB27" s="42">
        <f t="shared" si="15"/>
        <v>3500</v>
      </c>
      <c r="BD27" t="str">
        <f t="shared" si="16"/>
        <v/>
      </c>
      <c r="BE27" s="42" t="str">
        <f t="shared" si="17"/>
        <v/>
      </c>
    </row>
    <row r="28" spans="1:57" ht="15">
      <c r="B28" s="126"/>
      <c r="C28" s="113"/>
      <c r="D28" s="695">
        <v>2</v>
      </c>
      <c r="E28" s="350" t="str">
        <f>'T2 - Unit Rates'!$C$36</f>
        <v>30 ton Crane</v>
      </c>
      <c r="F28" s="350"/>
      <c r="G28" s="45"/>
      <c r="H28" s="45"/>
      <c r="I28" s="62">
        <f t="shared" si="34"/>
        <v>255.4</v>
      </c>
      <c r="J28" s="130" t="s">
        <v>263</v>
      </c>
      <c r="K28" s="134"/>
      <c r="L28" s="55"/>
      <c r="M28" s="100"/>
      <c r="N28" s="55" t="s">
        <v>263</v>
      </c>
      <c r="O28" s="127">
        <f t="shared" si="35"/>
        <v>0</v>
      </c>
      <c r="P28" s="134"/>
      <c r="Q28" s="55"/>
      <c r="R28" s="100"/>
      <c r="S28" s="55" t="s">
        <v>263</v>
      </c>
      <c r="T28" s="127">
        <f t="shared" si="36"/>
        <v>0</v>
      </c>
      <c r="U28" s="134"/>
      <c r="V28" s="55"/>
      <c r="W28" s="100">
        <f>0.5*W$27</f>
        <v>1750</v>
      </c>
      <c r="X28" s="55" t="s">
        <v>263</v>
      </c>
      <c r="Y28" s="127">
        <f t="shared" si="37"/>
        <v>446950</v>
      </c>
      <c r="Z28" s="134"/>
      <c r="AA28" s="55"/>
      <c r="AB28" s="100">
        <f>0.5*AB$27</f>
        <v>1750</v>
      </c>
      <c r="AC28" s="55" t="s">
        <v>263</v>
      </c>
      <c r="AD28" s="127">
        <f t="shared" si="38"/>
        <v>446950</v>
      </c>
      <c r="AF28" t="str">
        <f t="shared" si="2"/>
        <v/>
      </c>
      <c r="AG28" s="42" t="str">
        <f t="shared" si="3"/>
        <v/>
      </c>
      <c r="AI28" t="str">
        <f t="shared" si="4"/>
        <v>30 ton Crane</v>
      </c>
      <c r="AJ28" s="42">
        <f t="shared" si="18"/>
        <v>0</v>
      </c>
      <c r="AL28" t="str">
        <f t="shared" si="5"/>
        <v/>
      </c>
      <c r="AM28" s="42" t="str">
        <f t="shared" si="6"/>
        <v/>
      </c>
      <c r="AO28" t="str">
        <f t="shared" si="7"/>
        <v/>
      </c>
      <c r="AP28" s="42" t="str">
        <f t="shared" si="8"/>
        <v/>
      </c>
      <c r="AR28" t="str">
        <f t="shared" si="9"/>
        <v>30 ton Crane</v>
      </c>
      <c r="AS28" s="42">
        <f t="shared" si="39"/>
        <v>1750</v>
      </c>
      <c r="AU28" t="str">
        <f t="shared" si="10"/>
        <v/>
      </c>
      <c r="AV28" s="42" t="str">
        <f t="shared" si="11"/>
        <v/>
      </c>
      <c r="AX28" t="str">
        <f t="shared" si="12"/>
        <v/>
      </c>
      <c r="AY28" s="42" t="str">
        <f t="shared" si="13"/>
        <v/>
      </c>
      <c r="BA28" t="str">
        <f t="shared" si="14"/>
        <v>30 ton Crane</v>
      </c>
      <c r="BB28" s="42">
        <f t="shared" si="15"/>
        <v>1750</v>
      </c>
      <c r="BD28" t="str">
        <f t="shared" si="16"/>
        <v/>
      </c>
      <c r="BE28" s="42" t="str">
        <f t="shared" si="17"/>
        <v/>
      </c>
    </row>
    <row r="29" spans="1:57" ht="15">
      <c r="B29" s="126"/>
      <c r="C29" s="113" t="s">
        <v>73</v>
      </c>
      <c r="D29" s="695">
        <v>2</v>
      </c>
      <c r="E29" s="350" t="str">
        <f>'T2 - Unit Rates'!$C$24</f>
        <v>CAT 336 w hammer</v>
      </c>
      <c r="F29" s="45"/>
      <c r="G29" s="45"/>
      <c r="H29" s="45"/>
      <c r="I29" s="62">
        <f t="shared" si="34"/>
        <v>466.6</v>
      </c>
      <c r="J29" s="130" t="s">
        <v>263</v>
      </c>
      <c r="K29" s="134"/>
      <c r="L29" s="55"/>
      <c r="M29" s="100"/>
      <c r="N29" s="55" t="s">
        <v>263</v>
      </c>
      <c r="O29" s="127">
        <f t="shared" si="35"/>
        <v>0</v>
      </c>
      <c r="P29" s="134"/>
      <c r="Q29" s="55"/>
      <c r="R29" s="100"/>
      <c r="S29" s="55" t="s">
        <v>263</v>
      </c>
      <c r="T29" s="127">
        <f t="shared" si="36"/>
        <v>0</v>
      </c>
      <c r="U29" s="134"/>
      <c r="V29" s="55"/>
      <c r="W29" s="100">
        <v>100</v>
      </c>
      <c r="X29" s="55" t="s">
        <v>263</v>
      </c>
      <c r="Y29" s="127">
        <f t="shared" si="37"/>
        <v>46660</v>
      </c>
      <c r="Z29" s="134"/>
      <c r="AA29" s="55"/>
      <c r="AB29" s="100">
        <v>100</v>
      </c>
      <c r="AC29" s="55" t="s">
        <v>263</v>
      </c>
      <c r="AD29" s="127">
        <f t="shared" si="38"/>
        <v>46660</v>
      </c>
      <c r="AF29" t="str">
        <f t="shared" si="2"/>
        <v/>
      </c>
      <c r="AG29" s="42" t="str">
        <f t="shared" si="3"/>
        <v/>
      </c>
      <c r="AI29" t="str">
        <f t="shared" si="4"/>
        <v>CAT 336 w hammer</v>
      </c>
      <c r="AJ29" s="42">
        <f t="shared" si="18"/>
        <v>0</v>
      </c>
      <c r="AL29" t="str">
        <f t="shared" si="5"/>
        <v/>
      </c>
      <c r="AM29" s="42" t="str">
        <f t="shared" si="6"/>
        <v/>
      </c>
      <c r="AO29" t="str">
        <f t="shared" si="7"/>
        <v/>
      </c>
      <c r="AP29" s="42" t="str">
        <f t="shared" si="8"/>
        <v/>
      </c>
      <c r="AR29" t="str">
        <f t="shared" si="9"/>
        <v>CAT 336 w hammer</v>
      </c>
      <c r="AS29" s="42">
        <f t="shared" si="39"/>
        <v>100</v>
      </c>
      <c r="AU29" t="str">
        <f t="shared" si="10"/>
        <v/>
      </c>
      <c r="AV29" s="42" t="str">
        <f t="shared" si="11"/>
        <v/>
      </c>
      <c r="AX29" t="str">
        <f t="shared" si="12"/>
        <v/>
      </c>
      <c r="AY29" s="42" t="str">
        <f t="shared" si="13"/>
        <v/>
      </c>
      <c r="BA29" t="str">
        <f t="shared" si="14"/>
        <v>CAT 336 w hammer</v>
      </c>
      <c r="BB29" s="42">
        <f t="shared" si="15"/>
        <v>100</v>
      </c>
      <c r="BD29" t="str">
        <f t="shared" si="16"/>
        <v/>
      </c>
      <c r="BE29" s="42" t="str">
        <f t="shared" si="17"/>
        <v/>
      </c>
    </row>
    <row r="30" spans="1:57" ht="15">
      <c r="B30" s="126"/>
      <c r="C30" s="113"/>
      <c r="D30" s="695">
        <v>2</v>
      </c>
      <c r="E30" s="350" t="str">
        <f>'T2 - Unit Rates'!$C$23</f>
        <v>CAT 336 (40 ton)</v>
      </c>
      <c r="F30" s="45"/>
      <c r="G30" s="45"/>
      <c r="H30" s="45"/>
      <c r="I30" s="62">
        <f t="shared" si="34"/>
        <v>300.05</v>
      </c>
      <c r="J30" s="130" t="s">
        <v>263</v>
      </c>
      <c r="K30" s="134"/>
      <c r="L30" s="55"/>
      <c r="M30" s="100"/>
      <c r="N30" s="55" t="s">
        <v>263</v>
      </c>
      <c r="O30" s="127">
        <f t="shared" si="35"/>
        <v>0</v>
      </c>
      <c r="P30" s="134"/>
      <c r="Q30" s="55"/>
      <c r="R30" s="100"/>
      <c r="S30" s="55" t="s">
        <v>263</v>
      </c>
      <c r="T30" s="127">
        <f t="shared" si="36"/>
        <v>0</v>
      </c>
      <c r="U30" s="134"/>
      <c r="V30" s="55"/>
      <c r="W30" s="100">
        <v>75</v>
      </c>
      <c r="X30" s="55" t="s">
        <v>263</v>
      </c>
      <c r="Y30" s="127">
        <f t="shared" si="37"/>
        <v>22503.75</v>
      </c>
      <c r="Z30" s="134"/>
      <c r="AA30" s="55"/>
      <c r="AB30" s="100">
        <v>75</v>
      </c>
      <c r="AC30" s="55" t="s">
        <v>263</v>
      </c>
      <c r="AD30" s="127">
        <f t="shared" si="38"/>
        <v>22503.75</v>
      </c>
      <c r="AF30" t="str">
        <f t="shared" si="2"/>
        <v/>
      </c>
      <c r="AG30" s="42" t="str">
        <f t="shared" si="3"/>
        <v/>
      </c>
      <c r="AI30" t="str">
        <f t="shared" si="4"/>
        <v>CAT 336 (40 ton)</v>
      </c>
      <c r="AJ30" s="42">
        <f t="shared" si="18"/>
        <v>0</v>
      </c>
      <c r="AL30" t="str">
        <f t="shared" si="5"/>
        <v/>
      </c>
      <c r="AM30" s="42" t="str">
        <f t="shared" si="6"/>
        <v/>
      </c>
      <c r="AO30" t="str">
        <f t="shared" si="7"/>
        <v/>
      </c>
      <c r="AP30" s="42" t="str">
        <f t="shared" si="8"/>
        <v/>
      </c>
      <c r="AR30" t="str">
        <f t="shared" si="9"/>
        <v>CAT 336 (40 ton)</v>
      </c>
      <c r="AS30" s="42">
        <f t="shared" si="39"/>
        <v>75</v>
      </c>
      <c r="AU30" t="str">
        <f t="shared" si="10"/>
        <v/>
      </c>
      <c r="AV30" s="42" t="str">
        <f t="shared" si="11"/>
        <v/>
      </c>
      <c r="AX30" t="str">
        <f t="shared" si="12"/>
        <v/>
      </c>
      <c r="AY30" s="42" t="str">
        <f t="shared" si="13"/>
        <v/>
      </c>
      <c r="BA30" t="str">
        <f t="shared" si="14"/>
        <v>CAT 336 (40 ton)</v>
      </c>
      <c r="BB30" s="42">
        <f t="shared" si="15"/>
        <v>75</v>
      </c>
      <c r="BD30" t="str">
        <f t="shared" si="16"/>
        <v/>
      </c>
      <c r="BE30" s="42" t="str">
        <f t="shared" si="17"/>
        <v/>
      </c>
    </row>
    <row r="31" spans="1:57" ht="15">
      <c r="B31" s="126"/>
      <c r="C31" s="113"/>
      <c r="D31" s="695">
        <v>2</v>
      </c>
      <c r="E31" s="350" t="str">
        <f>'T2 - Unit Rates'!$C$16</f>
        <v>CAT D9N</v>
      </c>
      <c r="F31" s="45"/>
      <c r="G31" s="45"/>
      <c r="H31" s="45"/>
      <c r="I31" s="62">
        <f t="shared" si="34"/>
        <v>498.15</v>
      </c>
      <c r="J31" s="130" t="s">
        <v>263</v>
      </c>
      <c r="K31" s="134"/>
      <c r="L31" s="55"/>
      <c r="M31" s="100"/>
      <c r="N31" s="55" t="s">
        <v>263</v>
      </c>
      <c r="O31" s="127">
        <f t="shared" si="35"/>
        <v>0</v>
      </c>
      <c r="P31" s="134"/>
      <c r="Q31" s="55"/>
      <c r="R31" s="100"/>
      <c r="S31" s="55" t="s">
        <v>263</v>
      </c>
      <c r="T31" s="127">
        <f t="shared" si="36"/>
        <v>0</v>
      </c>
      <c r="U31" s="134"/>
      <c r="V31" s="55"/>
      <c r="W31" s="100">
        <v>75</v>
      </c>
      <c r="X31" s="55" t="s">
        <v>263</v>
      </c>
      <c r="Y31" s="127">
        <f t="shared" si="37"/>
        <v>37361.25</v>
      </c>
      <c r="Z31" s="134"/>
      <c r="AA31" s="55"/>
      <c r="AB31" s="100">
        <v>75</v>
      </c>
      <c r="AC31" s="55" t="s">
        <v>263</v>
      </c>
      <c r="AD31" s="127">
        <f t="shared" si="38"/>
        <v>37361.25</v>
      </c>
      <c r="AF31" t="str">
        <f t="shared" si="2"/>
        <v/>
      </c>
      <c r="AG31" s="42" t="str">
        <f t="shared" si="3"/>
        <v/>
      </c>
      <c r="AI31" t="str">
        <f t="shared" si="4"/>
        <v>CAT D9N</v>
      </c>
      <c r="AJ31" s="42">
        <f t="shared" si="18"/>
        <v>0</v>
      </c>
      <c r="AL31" t="str">
        <f t="shared" si="5"/>
        <v/>
      </c>
      <c r="AM31" s="42" t="str">
        <f t="shared" si="6"/>
        <v/>
      </c>
      <c r="AO31" t="str">
        <f t="shared" si="7"/>
        <v/>
      </c>
      <c r="AP31" s="42" t="str">
        <f t="shared" si="8"/>
        <v/>
      </c>
      <c r="AR31" t="str">
        <f t="shared" si="9"/>
        <v>CAT D9N</v>
      </c>
      <c r="AS31" s="42">
        <f t="shared" si="39"/>
        <v>75</v>
      </c>
      <c r="AU31" t="str">
        <f t="shared" si="10"/>
        <v/>
      </c>
      <c r="AV31" s="42" t="str">
        <f t="shared" si="11"/>
        <v/>
      </c>
      <c r="AX31" t="str">
        <f t="shared" si="12"/>
        <v/>
      </c>
      <c r="AY31" s="42" t="str">
        <f t="shared" si="13"/>
        <v/>
      </c>
      <c r="BA31" t="str">
        <f t="shared" si="14"/>
        <v>CAT D9N</v>
      </c>
      <c r="BB31" s="42">
        <f t="shared" si="15"/>
        <v>75</v>
      </c>
      <c r="BD31" t="str">
        <f t="shared" si="16"/>
        <v/>
      </c>
      <c r="BE31" s="42" t="str">
        <f t="shared" si="17"/>
        <v/>
      </c>
    </row>
    <row r="32" spans="1:57" ht="15">
      <c r="B32" s="126"/>
      <c r="C32" s="113" t="s">
        <v>265</v>
      </c>
      <c r="D32" s="695">
        <v>2</v>
      </c>
      <c r="E32" s="350" t="str">
        <f>'T2 - Unit Rates'!$C$23</f>
        <v>CAT 336 (40 ton)</v>
      </c>
      <c r="F32" s="45"/>
      <c r="G32" s="45"/>
      <c r="H32" s="45"/>
      <c r="I32" s="62">
        <f t="shared" si="34"/>
        <v>300.05</v>
      </c>
      <c r="J32" s="130" t="s">
        <v>263</v>
      </c>
      <c r="K32" s="134"/>
      <c r="L32" s="55"/>
      <c r="M32" s="100"/>
      <c r="N32" s="55" t="s">
        <v>263</v>
      </c>
      <c r="O32" s="127">
        <f t="shared" si="35"/>
        <v>0</v>
      </c>
      <c r="P32" s="134"/>
      <c r="Q32" s="55"/>
      <c r="R32" s="100">
        <f>0.5*R$27</f>
        <v>0</v>
      </c>
      <c r="S32" s="55" t="s">
        <v>263</v>
      </c>
      <c r="T32" s="127">
        <f t="shared" si="36"/>
        <v>0</v>
      </c>
      <c r="U32" s="134"/>
      <c r="V32" s="55"/>
      <c r="W32" s="100">
        <f>0.5*W$27</f>
        <v>1750</v>
      </c>
      <c r="X32" s="55" t="s">
        <v>263</v>
      </c>
      <c r="Y32" s="127">
        <f t="shared" si="37"/>
        <v>525087.5</v>
      </c>
      <c r="Z32" s="134"/>
      <c r="AA32" s="55"/>
      <c r="AB32" s="100">
        <f>0.5*AB$27</f>
        <v>1750</v>
      </c>
      <c r="AC32" s="55" t="s">
        <v>263</v>
      </c>
      <c r="AD32" s="127">
        <f t="shared" si="38"/>
        <v>525087.5</v>
      </c>
      <c r="AF32" t="str">
        <f t="shared" si="2"/>
        <v/>
      </c>
      <c r="AG32" s="42" t="str">
        <f t="shared" si="3"/>
        <v/>
      </c>
      <c r="AI32" t="str">
        <f t="shared" si="4"/>
        <v>CAT 336 (40 ton)</v>
      </c>
      <c r="AJ32" s="42">
        <f t="shared" si="18"/>
        <v>0</v>
      </c>
      <c r="AL32" t="str">
        <f t="shared" si="5"/>
        <v/>
      </c>
      <c r="AM32" s="42" t="str">
        <f t="shared" si="6"/>
        <v/>
      </c>
      <c r="AO32" t="str">
        <f t="shared" si="7"/>
        <v/>
      </c>
      <c r="AP32" s="42" t="str">
        <f t="shared" si="8"/>
        <v/>
      </c>
      <c r="AR32" t="str">
        <f t="shared" si="9"/>
        <v>CAT 336 (40 ton)</v>
      </c>
      <c r="AS32" s="42">
        <f t="shared" si="39"/>
        <v>1750</v>
      </c>
      <c r="AU32" t="str">
        <f t="shared" si="10"/>
        <v/>
      </c>
      <c r="AV32" s="42" t="str">
        <f t="shared" si="11"/>
        <v/>
      </c>
      <c r="AX32" t="str">
        <f t="shared" si="12"/>
        <v/>
      </c>
      <c r="AY32" s="42" t="str">
        <f t="shared" si="13"/>
        <v/>
      </c>
      <c r="BA32" t="str">
        <f t="shared" si="14"/>
        <v>CAT 336 (40 ton)</v>
      </c>
      <c r="BB32" s="42">
        <f t="shared" si="15"/>
        <v>1750</v>
      </c>
      <c r="BD32" t="str">
        <f t="shared" si="16"/>
        <v/>
      </c>
      <c r="BE32" s="42" t="str">
        <f t="shared" si="17"/>
        <v/>
      </c>
    </row>
    <row r="33" spans="1:57" ht="15">
      <c r="B33" s="126"/>
      <c r="C33" s="113"/>
      <c r="D33" s="695">
        <v>2</v>
      </c>
      <c r="E33" s="350" t="str">
        <f>'T2 - Unit Rates'!$C$32</f>
        <v>40 ton Articulated Haul Truck</v>
      </c>
      <c r="F33" s="45"/>
      <c r="G33" s="45"/>
      <c r="H33" s="45"/>
      <c r="I33" s="62">
        <f t="shared" si="34"/>
        <v>337.7</v>
      </c>
      <c r="J33" s="130" t="s">
        <v>263</v>
      </c>
      <c r="K33" s="134"/>
      <c r="L33" s="55"/>
      <c r="M33" s="100"/>
      <c r="N33" s="55" t="s">
        <v>263</v>
      </c>
      <c r="O33" s="127">
        <f t="shared" si="35"/>
        <v>0</v>
      </c>
      <c r="P33" s="134"/>
      <c r="Q33" s="55"/>
      <c r="R33" s="100">
        <f>0.5*R$27</f>
        <v>0</v>
      </c>
      <c r="S33" s="55" t="s">
        <v>263</v>
      </c>
      <c r="T33" s="127">
        <f t="shared" si="36"/>
        <v>0</v>
      </c>
      <c r="U33" s="134"/>
      <c r="V33" s="55"/>
      <c r="W33" s="100">
        <f>0.5*W$27</f>
        <v>1750</v>
      </c>
      <c r="X33" s="55" t="s">
        <v>263</v>
      </c>
      <c r="Y33" s="127">
        <f t="shared" si="37"/>
        <v>590975</v>
      </c>
      <c r="Z33" s="134"/>
      <c r="AA33" s="55"/>
      <c r="AB33" s="100">
        <f>0.5*AB$27</f>
        <v>1750</v>
      </c>
      <c r="AC33" s="55" t="s">
        <v>263</v>
      </c>
      <c r="AD33" s="127">
        <f t="shared" si="38"/>
        <v>590975</v>
      </c>
      <c r="AF33" t="str">
        <f t="shared" si="2"/>
        <v/>
      </c>
      <c r="AG33" s="42" t="str">
        <f t="shared" si="3"/>
        <v/>
      </c>
      <c r="AI33" t="str">
        <f t="shared" si="4"/>
        <v>40 ton Articulated Haul Truck</v>
      </c>
      <c r="AJ33" s="42">
        <f t="shared" si="18"/>
        <v>0</v>
      </c>
      <c r="AL33" t="str">
        <f t="shared" si="5"/>
        <v/>
      </c>
      <c r="AM33" s="42" t="str">
        <f t="shared" si="6"/>
        <v/>
      </c>
      <c r="AO33" t="str">
        <f t="shared" si="7"/>
        <v/>
      </c>
      <c r="AP33" s="42" t="str">
        <f t="shared" si="8"/>
        <v/>
      </c>
      <c r="AR33" t="str">
        <f t="shared" si="9"/>
        <v>40 ton Articulated Haul Truck</v>
      </c>
      <c r="AS33" s="42">
        <f t="shared" si="39"/>
        <v>1750</v>
      </c>
      <c r="AU33" t="str">
        <f t="shared" si="10"/>
        <v/>
      </c>
      <c r="AV33" s="42" t="str">
        <f t="shared" si="11"/>
        <v/>
      </c>
      <c r="AX33" t="str">
        <f t="shared" si="12"/>
        <v/>
      </c>
      <c r="AY33" s="42" t="str">
        <f t="shared" si="13"/>
        <v/>
      </c>
      <c r="BA33" t="str">
        <f t="shared" si="14"/>
        <v>40 ton Articulated Haul Truck</v>
      </c>
      <c r="BB33" s="42">
        <f t="shared" si="15"/>
        <v>1750</v>
      </c>
      <c r="BD33" t="str">
        <f t="shared" si="16"/>
        <v/>
      </c>
      <c r="BE33" s="42" t="str">
        <f t="shared" si="17"/>
        <v/>
      </c>
    </row>
    <row r="34" spans="1:57" ht="15">
      <c r="B34" s="126"/>
      <c r="C34" s="162" t="s">
        <v>249</v>
      </c>
      <c r="D34" s="694"/>
      <c r="E34" s="356"/>
      <c r="F34" s="356"/>
      <c r="G34" s="144"/>
      <c r="H34" s="144"/>
      <c r="I34" s="144"/>
      <c r="J34" s="164"/>
      <c r="K34" s="145"/>
      <c r="L34" s="146"/>
      <c r="M34" s="147"/>
      <c r="N34" s="146"/>
      <c r="O34" s="148"/>
      <c r="P34" s="145"/>
      <c r="Q34" s="146"/>
      <c r="R34" s="147"/>
      <c r="S34" s="146"/>
      <c r="T34" s="148"/>
      <c r="U34" s="145"/>
      <c r="V34" s="146"/>
      <c r="W34" s="147"/>
      <c r="X34" s="146"/>
      <c r="Y34" s="148"/>
      <c r="Z34" s="145"/>
      <c r="AA34" s="146"/>
      <c r="AB34" s="147"/>
      <c r="AC34" s="146"/>
      <c r="AD34" s="148"/>
      <c r="AF34" t="str">
        <f t="shared" si="2"/>
        <v/>
      </c>
      <c r="AG34" s="42" t="str">
        <f t="shared" si="3"/>
        <v/>
      </c>
      <c r="AI34" t="str">
        <f t="shared" si="4"/>
        <v/>
      </c>
      <c r="AJ34" s="42" t="str">
        <f t="shared" si="18"/>
        <v/>
      </c>
      <c r="AL34" t="str">
        <f t="shared" si="5"/>
        <v/>
      </c>
      <c r="AM34" s="42" t="str">
        <f t="shared" si="6"/>
        <v/>
      </c>
      <c r="AO34" t="str">
        <f t="shared" si="7"/>
        <v/>
      </c>
      <c r="AP34" s="42" t="str">
        <f t="shared" si="8"/>
        <v/>
      </c>
      <c r="AR34" t="str">
        <f t="shared" si="9"/>
        <v/>
      </c>
      <c r="AS34" s="42" t="str">
        <f t="shared" si="1"/>
        <v/>
      </c>
      <c r="AU34" t="str">
        <f t="shared" si="10"/>
        <v/>
      </c>
      <c r="AV34" s="42" t="str">
        <f t="shared" si="11"/>
        <v/>
      </c>
      <c r="AX34" t="str">
        <f t="shared" si="12"/>
        <v/>
      </c>
      <c r="AY34" s="42" t="str">
        <f t="shared" si="13"/>
        <v/>
      </c>
      <c r="BA34" t="str">
        <f t="shared" si="14"/>
        <v/>
      </c>
      <c r="BB34" s="42" t="str">
        <f t="shared" si="15"/>
        <v/>
      </c>
      <c r="BD34" t="str">
        <f t="shared" si="16"/>
        <v/>
      </c>
      <c r="BE34" s="42" t="str">
        <f t="shared" si="17"/>
        <v/>
      </c>
    </row>
    <row r="35" spans="1:57" ht="15">
      <c r="B35" s="126"/>
      <c r="C35" s="113" t="s">
        <v>70</v>
      </c>
      <c r="D35" s="695">
        <v>1</v>
      </c>
      <c r="E35" s="350" t="s">
        <v>23</v>
      </c>
      <c r="F35" s="350"/>
      <c r="G35" s="45"/>
      <c r="H35" s="45"/>
      <c r="I35" s="62">
        <f t="shared" ref="I35:I40" si="40">VLOOKUP(E35,LabourRates,2,FALSE)</f>
        <v>46.5</v>
      </c>
      <c r="J35" s="130" t="s">
        <v>263</v>
      </c>
      <c r="K35" s="134"/>
      <c r="L35" s="55"/>
      <c r="M35" s="100"/>
      <c r="N35" s="55" t="s">
        <v>263</v>
      </c>
      <c r="O35" s="127">
        <f>$I35*M35</f>
        <v>0</v>
      </c>
      <c r="P35" s="134"/>
      <c r="Q35" s="55"/>
      <c r="R35" s="100"/>
      <c r="S35" s="55" t="s">
        <v>263</v>
      </c>
      <c r="T35" s="127">
        <f t="shared" ref="T35:T40" si="41">$I35*R35</f>
        <v>0</v>
      </c>
      <c r="U35" s="134"/>
      <c r="V35" s="55"/>
      <c r="W35" s="100">
        <v>550</v>
      </c>
      <c r="X35" s="55" t="s">
        <v>263</v>
      </c>
      <c r="Y35" s="127">
        <f t="shared" ref="Y35:Y40" si="42">$I35*W35</f>
        <v>25575</v>
      </c>
      <c r="Z35" s="134"/>
      <c r="AA35" s="55"/>
      <c r="AB35" s="100">
        <v>550</v>
      </c>
      <c r="AC35" s="55" t="s">
        <v>263</v>
      </c>
      <c r="AD35" s="127">
        <f t="shared" ref="AD35:AD40" si="43">$I35*AB35</f>
        <v>25575</v>
      </c>
      <c r="AF35" t="str">
        <f t="shared" si="2"/>
        <v>General Labourer</v>
      </c>
      <c r="AG35" s="42">
        <f t="shared" si="3"/>
        <v>0</v>
      </c>
      <c r="AI35" t="str">
        <f t="shared" si="4"/>
        <v/>
      </c>
      <c r="AJ35" s="42" t="str">
        <f t="shared" si="18"/>
        <v/>
      </c>
      <c r="AL35" t="str">
        <f t="shared" si="5"/>
        <v/>
      </c>
      <c r="AM35" s="42" t="str">
        <f t="shared" si="6"/>
        <v/>
      </c>
      <c r="AN35" s="93"/>
      <c r="AO35" t="str">
        <f t="shared" si="7"/>
        <v>General Labourer</v>
      </c>
      <c r="AP35" s="42">
        <f>IF(AO35="","",W35)</f>
        <v>550</v>
      </c>
      <c r="AR35" t="str">
        <f t="shared" si="9"/>
        <v/>
      </c>
      <c r="AS35" s="42" t="str">
        <f t="shared" si="1"/>
        <v/>
      </c>
      <c r="AU35" t="str">
        <f t="shared" si="10"/>
        <v/>
      </c>
      <c r="AV35" s="42" t="str">
        <f t="shared" si="11"/>
        <v/>
      </c>
      <c r="AW35" s="93"/>
      <c r="AX35" t="str">
        <f t="shared" si="12"/>
        <v>General Labourer</v>
      </c>
      <c r="AY35" s="42">
        <f t="shared" si="13"/>
        <v>550</v>
      </c>
      <c r="BA35" t="str">
        <f t="shared" si="14"/>
        <v/>
      </c>
      <c r="BB35" s="42" t="str">
        <f t="shared" si="15"/>
        <v/>
      </c>
      <c r="BD35" t="str">
        <f t="shared" si="16"/>
        <v/>
      </c>
      <c r="BE35" s="42" t="str">
        <f t="shared" si="17"/>
        <v/>
      </c>
    </row>
    <row r="36" spans="1:57" ht="15">
      <c r="B36" s="126"/>
      <c r="C36" s="113"/>
      <c r="D36" s="695">
        <v>1</v>
      </c>
      <c r="E36" s="350" t="s">
        <v>24</v>
      </c>
      <c r="F36" s="350"/>
      <c r="G36" s="45"/>
      <c r="H36" s="45"/>
      <c r="I36" s="62">
        <f t="shared" si="40"/>
        <v>64.425000000000011</v>
      </c>
      <c r="J36" s="130" t="s">
        <v>263</v>
      </c>
      <c r="K36" s="134"/>
      <c r="L36" s="55"/>
      <c r="M36" s="100"/>
      <c r="N36" s="55" t="s">
        <v>263</v>
      </c>
      <c r="O36" s="127">
        <f t="shared" ref="O36:O42" si="44">$I36*M36</f>
        <v>0</v>
      </c>
      <c r="P36" s="134"/>
      <c r="Q36" s="55"/>
      <c r="R36" s="100"/>
      <c r="S36" s="55" t="s">
        <v>263</v>
      </c>
      <c r="T36" s="127">
        <f t="shared" si="41"/>
        <v>0</v>
      </c>
      <c r="U36" s="134"/>
      <c r="V36" s="55"/>
      <c r="W36" s="100">
        <v>600</v>
      </c>
      <c r="X36" s="55" t="s">
        <v>263</v>
      </c>
      <c r="Y36" s="127">
        <f t="shared" si="42"/>
        <v>38655.000000000007</v>
      </c>
      <c r="Z36" s="134"/>
      <c r="AA36" s="55"/>
      <c r="AB36" s="100">
        <v>600</v>
      </c>
      <c r="AC36" s="55" t="s">
        <v>263</v>
      </c>
      <c r="AD36" s="127">
        <f t="shared" si="43"/>
        <v>38655.000000000007</v>
      </c>
      <c r="AF36" t="str">
        <f t="shared" si="2"/>
        <v>Trades Labourer</v>
      </c>
      <c r="AG36" s="42">
        <f t="shared" si="3"/>
        <v>0</v>
      </c>
      <c r="AI36" t="str">
        <f t="shared" si="4"/>
        <v/>
      </c>
      <c r="AJ36" s="42" t="str">
        <f t="shared" si="18"/>
        <v/>
      </c>
      <c r="AL36" t="str">
        <f t="shared" si="5"/>
        <v/>
      </c>
      <c r="AM36" s="42" t="str">
        <f t="shared" si="6"/>
        <v/>
      </c>
      <c r="AO36" t="str">
        <f t="shared" si="7"/>
        <v>Trades Labourer</v>
      </c>
      <c r="AP36" s="42">
        <f t="shared" ref="AP36:AP40" si="45">IF(AO36="","",W36)</f>
        <v>600</v>
      </c>
      <c r="AR36" t="str">
        <f t="shared" si="9"/>
        <v/>
      </c>
      <c r="AS36" s="42" t="str">
        <f t="shared" si="1"/>
        <v/>
      </c>
      <c r="AU36" t="str">
        <f t="shared" si="10"/>
        <v/>
      </c>
      <c r="AV36" s="42" t="str">
        <f t="shared" si="11"/>
        <v/>
      </c>
      <c r="AX36" t="str">
        <f t="shared" si="12"/>
        <v>Trades Labourer</v>
      </c>
      <c r="AY36" s="42">
        <f t="shared" si="13"/>
        <v>600</v>
      </c>
      <c r="BA36" t="str">
        <f t="shared" si="14"/>
        <v/>
      </c>
      <c r="BB36" s="42" t="str">
        <f t="shared" si="15"/>
        <v/>
      </c>
      <c r="BD36" t="str">
        <f t="shared" si="16"/>
        <v/>
      </c>
      <c r="BE36" s="42" t="str">
        <f t="shared" si="17"/>
        <v/>
      </c>
    </row>
    <row r="37" spans="1:57" ht="15">
      <c r="B37" s="126"/>
      <c r="C37" s="113" t="s">
        <v>71</v>
      </c>
      <c r="D37" s="695">
        <v>1</v>
      </c>
      <c r="E37" s="350" t="s">
        <v>24</v>
      </c>
      <c r="F37" s="350"/>
      <c r="G37" s="45"/>
      <c r="H37" s="45"/>
      <c r="I37" s="62">
        <f t="shared" si="40"/>
        <v>64.425000000000011</v>
      </c>
      <c r="J37" s="130" t="s">
        <v>263</v>
      </c>
      <c r="K37" s="134"/>
      <c r="L37" s="55"/>
      <c r="M37" s="100"/>
      <c r="N37" s="55" t="s">
        <v>263</v>
      </c>
      <c r="O37" s="127">
        <f t="shared" si="44"/>
        <v>0</v>
      </c>
      <c r="P37" s="134"/>
      <c r="Q37" s="55"/>
      <c r="R37" s="100"/>
      <c r="S37" s="55" t="s">
        <v>263</v>
      </c>
      <c r="T37" s="127">
        <f t="shared" si="41"/>
        <v>0</v>
      </c>
      <c r="U37" s="134"/>
      <c r="V37" s="55"/>
      <c r="W37" s="100">
        <v>160</v>
      </c>
      <c r="X37" s="55" t="s">
        <v>263</v>
      </c>
      <c r="Y37" s="127">
        <f t="shared" si="42"/>
        <v>10308.000000000002</v>
      </c>
      <c r="Z37" s="134"/>
      <c r="AA37" s="55"/>
      <c r="AB37" s="100">
        <v>160</v>
      </c>
      <c r="AC37" s="55" t="s">
        <v>263</v>
      </c>
      <c r="AD37" s="127">
        <f t="shared" si="43"/>
        <v>10308.000000000002</v>
      </c>
      <c r="AF37" t="str">
        <f t="shared" si="2"/>
        <v>Trades Labourer</v>
      </c>
      <c r="AG37" s="42">
        <f t="shared" si="3"/>
        <v>0</v>
      </c>
      <c r="AI37" t="str">
        <f t="shared" si="4"/>
        <v/>
      </c>
      <c r="AJ37" s="42" t="str">
        <f t="shared" si="18"/>
        <v/>
      </c>
      <c r="AL37" t="str">
        <f t="shared" si="5"/>
        <v/>
      </c>
      <c r="AM37" s="42" t="str">
        <f t="shared" si="6"/>
        <v/>
      </c>
      <c r="AO37" t="str">
        <f t="shared" si="7"/>
        <v>Trades Labourer</v>
      </c>
      <c r="AP37" s="42">
        <f t="shared" si="45"/>
        <v>160</v>
      </c>
      <c r="AR37" t="str">
        <f t="shared" si="9"/>
        <v/>
      </c>
      <c r="AS37" s="42" t="str">
        <f t="shared" si="1"/>
        <v/>
      </c>
      <c r="AU37" t="str">
        <f t="shared" si="10"/>
        <v/>
      </c>
      <c r="AV37" s="42" t="str">
        <f t="shared" si="11"/>
        <v/>
      </c>
      <c r="AX37" t="str">
        <f t="shared" si="12"/>
        <v>Trades Labourer</v>
      </c>
      <c r="AY37" s="42">
        <f t="shared" si="13"/>
        <v>160</v>
      </c>
      <c r="BA37" t="str">
        <f t="shared" si="14"/>
        <v/>
      </c>
      <c r="BB37" s="42" t="str">
        <f t="shared" si="15"/>
        <v/>
      </c>
      <c r="BD37" t="str">
        <f t="shared" si="16"/>
        <v/>
      </c>
      <c r="BE37" s="42" t="str">
        <f t="shared" si="17"/>
        <v/>
      </c>
    </row>
    <row r="38" spans="1:57" ht="15">
      <c r="B38" s="126"/>
      <c r="C38" s="113" t="s">
        <v>72</v>
      </c>
      <c r="D38" s="695">
        <v>1</v>
      </c>
      <c r="E38" s="350" t="s">
        <v>23</v>
      </c>
      <c r="F38" s="350"/>
      <c r="G38" s="45"/>
      <c r="H38" s="45"/>
      <c r="I38" s="62">
        <f t="shared" si="40"/>
        <v>46.5</v>
      </c>
      <c r="J38" s="130" t="s">
        <v>263</v>
      </c>
      <c r="K38" s="134"/>
      <c r="L38" s="55"/>
      <c r="M38" s="100"/>
      <c r="N38" s="55" t="s">
        <v>263</v>
      </c>
      <c r="O38" s="127">
        <f t="shared" si="44"/>
        <v>0</v>
      </c>
      <c r="P38" s="134"/>
      <c r="Q38" s="55"/>
      <c r="R38" s="100">
        <f>0.5*R$27</f>
        <v>0</v>
      </c>
      <c r="S38" s="55" t="s">
        <v>263</v>
      </c>
      <c r="T38" s="127">
        <f t="shared" si="41"/>
        <v>0</v>
      </c>
      <c r="U38" s="134"/>
      <c r="V38" s="55"/>
      <c r="W38" s="100">
        <f>0.5*W$27</f>
        <v>1750</v>
      </c>
      <c r="X38" s="55" t="s">
        <v>263</v>
      </c>
      <c r="Y38" s="127">
        <f t="shared" si="42"/>
        <v>81375</v>
      </c>
      <c r="Z38" s="134"/>
      <c r="AA38" s="55"/>
      <c r="AB38" s="100">
        <f>0.5*AB$27</f>
        <v>1750</v>
      </c>
      <c r="AC38" s="55" t="s">
        <v>263</v>
      </c>
      <c r="AD38" s="127">
        <f t="shared" si="43"/>
        <v>81375</v>
      </c>
      <c r="AF38" t="str">
        <f t="shared" si="2"/>
        <v>General Labourer</v>
      </c>
      <c r="AG38" s="42">
        <f t="shared" si="3"/>
        <v>0</v>
      </c>
      <c r="AI38" t="str">
        <f t="shared" si="4"/>
        <v/>
      </c>
      <c r="AJ38" s="42" t="str">
        <f t="shared" si="18"/>
        <v/>
      </c>
      <c r="AL38" t="str">
        <f t="shared" si="5"/>
        <v/>
      </c>
      <c r="AM38" s="42" t="str">
        <f t="shared" si="6"/>
        <v/>
      </c>
      <c r="AO38" t="str">
        <f t="shared" si="7"/>
        <v>General Labourer</v>
      </c>
      <c r="AP38" s="42">
        <f t="shared" si="45"/>
        <v>1750</v>
      </c>
      <c r="AR38" t="str">
        <f t="shared" si="9"/>
        <v/>
      </c>
      <c r="AS38" s="42" t="str">
        <f t="shared" si="1"/>
        <v/>
      </c>
      <c r="AU38" t="str">
        <f t="shared" si="10"/>
        <v/>
      </c>
      <c r="AV38" s="42" t="str">
        <f t="shared" si="11"/>
        <v/>
      </c>
      <c r="AX38" t="str">
        <f t="shared" si="12"/>
        <v>General Labourer</v>
      </c>
      <c r="AY38" s="42">
        <f t="shared" si="13"/>
        <v>1750</v>
      </c>
      <c r="BA38" t="str">
        <f t="shared" si="14"/>
        <v/>
      </c>
      <c r="BB38" s="42" t="str">
        <f t="shared" si="15"/>
        <v/>
      </c>
      <c r="BD38" t="str">
        <f t="shared" si="16"/>
        <v/>
      </c>
      <c r="BE38" s="42" t="str">
        <f t="shared" si="17"/>
        <v/>
      </c>
    </row>
    <row r="39" spans="1:57" ht="15">
      <c r="B39" s="126"/>
      <c r="C39" s="113"/>
      <c r="D39" s="695">
        <v>1</v>
      </c>
      <c r="E39" s="350" t="s">
        <v>24</v>
      </c>
      <c r="F39" s="350"/>
      <c r="G39" s="45"/>
      <c r="H39" s="45"/>
      <c r="I39" s="62">
        <f t="shared" si="40"/>
        <v>64.425000000000011</v>
      </c>
      <c r="J39" s="130" t="s">
        <v>263</v>
      </c>
      <c r="K39" s="134"/>
      <c r="L39" s="55"/>
      <c r="M39" s="100"/>
      <c r="N39" s="55" t="s">
        <v>263</v>
      </c>
      <c r="O39" s="127">
        <f t="shared" si="44"/>
        <v>0</v>
      </c>
      <c r="P39" s="134"/>
      <c r="Q39" s="55"/>
      <c r="R39" s="100">
        <f>0.5*R$27</f>
        <v>0</v>
      </c>
      <c r="S39" s="55" t="s">
        <v>263</v>
      </c>
      <c r="T39" s="127">
        <f t="shared" si="41"/>
        <v>0</v>
      </c>
      <c r="U39" s="134"/>
      <c r="V39" s="55"/>
      <c r="W39" s="100">
        <f>0.5*W$27</f>
        <v>1750</v>
      </c>
      <c r="X39" s="55" t="s">
        <v>263</v>
      </c>
      <c r="Y39" s="127">
        <f t="shared" si="42"/>
        <v>112743.75000000001</v>
      </c>
      <c r="Z39" s="134"/>
      <c r="AA39" s="55"/>
      <c r="AB39" s="100">
        <f>0.5*AB$27</f>
        <v>1750</v>
      </c>
      <c r="AC39" s="55" t="s">
        <v>263</v>
      </c>
      <c r="AD39" s="127">
        <f t="shared" si="43"/>
        <v>112743.75000000001</v>
      </c>
      <c r="AF39" t="str">
        <f t="shared" si="2"/>
        <v>Trades Labourer</v>
      </c>
      <c r="AG39" s="42">
        <f t="shared" si="3"/>
        <v>0</v>
      </c>
      <c r="AI39" t="str">
        <f t="shared" si="4"/>
        <v/>
      </c>
      <c r="AJ39" s="42" t="str">
        <f t="shared" si="18"/>
        <v/>
      </c>
      <c r="AL39" t="str">
        <f t="shared" si="5"/>
        <v/>
      </c>
      <c r="AM39" s="42" t="str">
        <f t="shared" si="6"/>
        <v/>
      </c>
      <c r="AO39" t="str">
        <f t="shared" si="7"/>
        <v>Trades Labourer</v>
      </c>
      <c r="AP39" s="42">
        <f t="shared" si="45"/>
        <v>1750</v>
      </c>
      <c r="AR39" t="str">
        <f t="shared" si="9"/>
        <v/>
      </c>
      <c r="AS39" s="42" t="str">
        <f t="shared" si="1"/>
        <v/>
      </c>
      <c r="AU39" t="str">
        <f t="shared" si="10"/>
        <v/>
      </c>
      <c r="AV39" s="42" t="str">
        <f t="shared" si="11"/>
        <v/>
      </c>
      <c r="AX39" t="str">
        <f t="shared" si="12"/>
        <v>Trades Labourer</v>
      </c>
      <c r="AY39" s="42">
        <f t="shared" si="13"/>
        <v>1750</v>
      </c>
      <c r="BA39" t="str">
        <f t="shared" si="14"/>
        <v/>
      </c>
      <c r="BB39" s="42" t="str">
        <f t="shared" si="15"/>
        <v/>
      </c>
      <c r="BD39" t="str">
        <f t="shared" si="16"/>
        <v/>
      </c>
      <c r="BE39" s="42" t="str">
        <f t="shared" si="17"/>
        <v/>
      </c>
    </row>
    <row r="40" spans="1:57" ht="15">
      <c r="B40" s="126"/>
      <c r="C40" s="113" t="s">
        <v>73</v>
      </c>
      <c r="D40" s="695">
        <v>1</v>
      </c>
      <c r="E40" s="350" t="s">
        <v>22</v>
      </c>
      <c r="F40" s="350"/>
      <c r="G40" s="45"/>
      <c r="H40" s="45"/>
      <c r="I40" s="62">
        <f t="shared" si="40"/>
        <v>57.75</v>
      </c>
      <c r="J40" s="130" t="s">
        <v>263</v>
      </c>
      <c r="K40" s="134"/>
      <c r="L40" s="55"/>
      <c r="M40" s="100"/>
      <c r="N40" s="55" t="s">
        <v>263</v>
      </c>
      <c r="O40" s="127">
        <f t="shared" si="44"/>
        <v>0</v>
      </c>
      <c r="P40" s="134"/>
      <c r="Q40" s="55"/>
      <c r="R40" s="100"/>
      <c r="S40" s="55" t="s">
        <v>263</v>
      </c>
      <c r="T40" s="127">
        <f t="shared" si="41"/>
        <v>0</v>
      </c>
      <c r="U40" s="134"/>
      <c r="V40" s="55"/>
      <c r="W40" s="100">
        <v>40</v>
      </c>
      <c r="X40" s="55" t="s">
        <v>263</v>
      </c>
      <c r="Y40" s="127">
        <f t="shared" si="42"/>
        <v>2310</v>
      </c>
      <c r="Z40" s="134"/>
      <c r="AA40" s="55"/>
      <c r="AB40" s="100">
        <v>40</v>
      </c>
      <c r="AC40" s="55" t="s">
        <v>263</v>
      </c>
      <c r="AD40" s="127">
        <f t="shared" si="43"/>
        <v>2310</v>
      </c>
      <c r="AF40" t="str">
        <f t="shared" si="2"/>
        <v>Blaster</v>
      </c>
      <c r="AG40" s="42">
        <f t="shared" si="3"/>
        <v>0</v>
      </c>
      <c r="AI40" t="str">
        <f t="shared" si="4"/>
        <v/>
      </c>
      <c r="AJ40" s="42" t="str">
        <f t="shared" si="18"/>
        <v/>
      </c>
      <c r="AL40" t="str">
        <f t="shared" si="5"/>
        <v/>
      </c>
      <c r="AM40" s="42" t="str">
        <f t="shared" si="6"/>
        <v/>
      </c>
      <c r="AO40" t="str">
        <f t="shared" si="7"/>
        <v>Blaster</v>
      </c>
      <c r="AP40" s="42">
        <f t="shared" si="45"/>
        <v>40</v>
      </c>
      <c r="AR40" t="str">
        <f t="shared" si="9"/>
        <v/>
      </c>
      <c r="AS40" s="42" t="str">
        <f t="shared" si="1"/>
        <v/>
      </c>
      <c r="AU40" t="str">
        <f t="shared" si="10"/>
        <v/>
      </c>
      <c r="AV40" s="42" t="str">
        <f t="shared" si="11"/>
        <v/>
      </c>
      <c r="AX40" t="str">
        <f t="shared" si="12"/>
        <v>Blaster</v>
      </c>
      <c r="AY40" s="42">
        <f t="shared" si="13"/>
        <v>40</v>
      </c>
      <c r="BA40" t="str">
        <f t="shared" si="14"/>
        <v/>
      </c>
      <c r="BB40" s="42" t="str">
        <f t="shared" si="15"/>
        <v/>
      </c>
      <c r="BD40" t="str">
        <f t="shared" si="16"/>
        <v/>
      </c>
      <c r="BE40" s="42" t="str">
        <f t="shared" si="17"/>
        <v/>
      </c>
    </row>
    <row r="41" spans="1:57" ht="15">
      <c r="B41" s="126"/>
      <c r="C41" s="162" t="s">
        <v>250</v>
      </c>
      <c r="D41" s="694"/>
      <c r="E41" s="356"/>
      <c r="F41" s="356"/>
      <c r="G41" s="144"/>
      <c r="H41" s="144"/>
      <c r="I41" s="144"/>
      <c r="J41" s="164"/>
      <c r="K41" s="145"/>
      <c r="L41" s="146"/>
      <c r="M41" s="147"/>
      <c r="N41" s="146"/>
      <c r="O41" s="148"/>
      <c r="P41" s="145"/>
      <c r="Q41" s="146"/>
      <c r="R41" s="147"/>
      <c r="S41" s="146"/>
      <c r="T41" s="148"/>
      <c r="U41" s="145"/>
      <c r="V41" s="146"/>
      <c r="W41" s="147"/>
      <c r="X41" s="146"/>
      <c r="Y41" s="148"/>
      <c r="Z41" s="145"/>
      <c r="AA41" s="146"/>
      <c r="AB41" s="147"/>
      <c r="AC41" s="146"/>
      <c r="AD41" s="148"/>
      <c r="AF41" t="str">
        <f t="shared" si="2"/>
        <v/>
      </c>
      <c r="AG41" s="42" t="str">
        <f t="shared" si="3"/>
        <v/>
      </c>
      <c r="AI41" t="str">
        <f t="shared" si="4"/>
        <v/>
      </c>
      <c r="AJ41" s="42" t="str">
        <f t="shared" si="18"/>
        <v/>
      </c>
      <c r="AL41" t="str">
        <f t="shared" si="5"/>
        <v/>
      </c>
      <c r="AM41" s="42" t="str">
        <f t="shared" si="6"/>
        <v/>
      </c>
      <c r="AO41" t="str">
        <f t="shared" si="7"/>
        <v/>
      </c>
      <c r="AP41" s="42" t="str">
        <f t="shared" si="8"/>
        <v/>
      </c>
      <c r="AR41" t="str">
        <f t="shared" si="9"/>
        <v/>
      </c>
      <c r="AS41" s="42" t="str">
        <f t="shared" si="1"/>
        <v/>
      </c>
      <c r="AU41" t="str">
        <f t="shared" si="10"/>
        <v/>
      </c>
      <c r="AV41" s="42" t="str">
        <f t="shared" si="11"/>
        <v/>
      </c>
      <c r="AX41" t="str">
        <f t="shared" si="12"/>
        <v/>
      </c>
      <c r="AY41" s="42" t="str">
        <f t="shared" si="13"/>
        <v/>
      </c>
      <c r="BA41" t="str">
        <f t="shared" si="14"/>
        <v/>
      </c>
      <c r="BB41" s="42" t="str">
        <f t="shared" si="15"/>
        <v/>
      </c>
      <c r="BD41" t="str">
        <f t="shared" si="16"/>
        <v/>
      </c>
      <c r="BE41" s="42" t="str">
        <f t="shared" si="17"/>
        <v/>
      </c>
    </row>
    <row r="42" spans="1:57" ht="15">
      <c r="B42" s="126"/>
      <c r="C42" s="113" t="s">
        <v>74</v>
      </c>
      <c r="D42" s="695"/>
      <c r="E42" s="350" t="s">
        <v>260</v>
      </c>
      <c r="F42" s="350"/>
      <c r="G42" s="45"/>
      <c r="H42" s="45"/>
      <c r="I42" s="62">
        <v>20000</v>
      </c>
      <c r="J42" s="130" t="s">
        <v>116</v>
      </c>
      <c r="K42" s="134"/>
      <c r="L42" s="55"/>
      <c r="M42" s="100"/>
      <c r="N42" s="55" t="s">
        <v>116</v>
      </c>
      <c r="O42" s="127">
        <f t="shared" si="44"/>
        <v>0</v>
      </c>
      <c r="P42" s="134"/>
      <c r="Q42" s="55"/>
      <c r="R42" s="100"/>
      <c r="S42" s="55" t="s">
        <v>116</v>
      </c>
      <c r="T42" s="127">
        <f>$I42*R42</f>
        <v>0</v>
      </c>
      <c r="U42" s="134"/>
      <c r="V42" s="55"/>
      <c r="W42" s="100">
        <v>1</v>
      </c>
      <c r="X42" s="55" t="s">
        <v>116</v>
      </c>
      <c r="Y42" s="127">
        <f>$I42*W42</f>
        <v>20000</v>
      </c>
      <c r="Z42" s="134"/>
      <c r="AA42" s="55"/>
      <c r="AB42" s="100">
        <v>1</v>
      </c>
      <c r="AC42" s="55" t="s">
        <v>116</v>
      </c>
      <c r="AD42" s="127">
        <f>$I42*AB42</f>
        <v>20000</v>
      </c>
      <c r="AF42" t="str">
        <f t="shared" si="2"/>
        <v/>
      </c>
      <c r="AG42" s="42" t="str">
        <f t="shared" si="3"/>
        <v/>
      </c>
      <c r="AI42" t="str">
        <f t="shared" si="4"/>
        <v/>
      </c>
      <c r="AJ42" s="42" t="str">
        <f t="shared" si="18"/>
        <v/>
      </c>
      <c r="AL42" t="str">
        <f t="shared" si="5"/>
        <v/>
      </c>
      <c r="AM42" s="42" t="str">
        <f t="shared" si="6"/>
        <v/>
      </c>
      <c r="AO42" t="str">
        <f t="shared" si="7"/>
        <v/>
      </c>
      <c r="AP42" s="42" t="str">
        <f t="shared" si="8"/>
        <v/>
      </c>
      <c r="AR42" t="str">
        <f t="shared" si="9"/>
        <v/>
      </c>
      <c r="AS42" s="42" t="str">
        <f t="shared" si="1"/>
        <v/>
      </c>
      <c r="AU42" t="str">
        <f t="shared" si="10"/>
        <v/>
      </c>
      <c r="AV42" s="42" t="str">
        <f t="shared" si="11"/>
        <v/>
      </c>
      <c r="AX42" t="str">
        <f t="shared" si="12"/>
        <v/>
      </c>
      <c r="AY42" s="42" t="str">
        <f t="shared" si="13"/>
        <v/>
      </c>
      <c r="BA42" t="str">
        <f t="shared" si="14"/>
        <v/>
      </c>
      <c r="BB42" s="42" t="str">
        <f t="shared" si="15"/>
        <v/>
      </c>
      <c r="BD42" t="str">
        <f t="shared" si="16"/>
        <v/>
      </c>
      <c r="BE42" s="42" t="str">
        <f t="shared" si="17"/>
        <v/>
      </c>
    </row>
    <row r="43" spans="1:57" ht="15">
      <c r="B43" s="126"/>
      <c r="C43" s="162"/>
      <c r="D43" s="694"/>
      <c r="E43" s="356"/>
      <c r="F43" s="356"/>
      <c r="G43" s="144"/>
      <c r="H43" s="144"/>
      <c r="I43" s="144"/>
      <c r="J43" s="164"/>
      <c r="K43" s="145"/>
      <c r="L43" s="146"/>
      <c r="M43" s="147"/>
      <c r="N43" s="146"/>
      <c r="O43" s="148"/>
      <c r="P43" s="145"/>
      <c r="Q43" s="146"/>
      <c r="R43" s="147"/>
      <c r="S43" s="146"/>
      <c r="T43" s="148"/>
      <c r="U43" s="145"/>
      <c r="V43" s="146"/>
      <c r="W43" s="147"/>
      <c r="X43" s="146"/>
      <c r="Y43" s="148"/>
      <c r="Z43" s="145"/>
      <c r="AA43" s="146"/>
      <c r="AB43" s="147"/>
      <c r="AC43" s="146"/>
      <c r="AD43" s="148"/>
      <c r="AF43" t="str">
        <f t="shared" si="2"/>
        <v/>
      </c>
      <c r="AG43" s="42" t="str">
        <f t="shared" si="3"/>
        <v/>
      </c>
      <c r="AI43" t="str">
        <f t="shared" si="4"/>
        <v/>
      </c>
      <c r="AJ43" s="42" t="str">
        <f t="shared" si="18"/>
        <v/>
      </c>
      <c r="AL43" t="str">
        <f t="shared" si="5"/>
        <v/>
      </c>
      <c r="AM43" s="42" t="str">
        <f t="shared" si="6"/>
        <v/>
      </c>
      <c r="AO43" t="str">
        <f t="shared" si="7"/>
        <v/>
      </c>
      <c r="AP43" s="42" t="str">
        <f t="shared" si="8"/>
        <v/>
      </c>
      <c r="AR43" t="str">
        <f t="shared" si="9"/>
        <v/>
      </c>
      <c r="AS43" s="42" t="str">
        <f t="shared" si="1"/>
        <v/>
      </c>
      <c r="AU43" t="str">
        <f t="shared" si="10"/>
        <v/>
      </c>
      <c r="AV43" s="42" t="str">
        <f t="shared" si="11"/>
        <v/>
      </c>
      <c r="AX43" t="str">
        <f t="shared" si="12"/>
        <v/>
      </c>
      <c r="AY43" s="42" t="str">
        <f t="shared" si="13"/>
        <v/>
      </c>
      <c r="BA43" t="str">
        <f t="shared" si="14"/>
        <v/>
      </c>
      <c r="BB43" s="42" t="str">
        <f t="shared" si="15"/>
        <v/>
      </c>
      <c r="BD43" t="str">
        <f t="shared" si="16"/>
        <v/>
      </c>
      <c r="BE43" s="42" t="str">
        <f t="shared" si="17"/>
        <v/>
      </c>
    </row>
    <row r="44" spans="1:57" ht="15">
      <c r="B44" s="126"/>
      <c r="C44" s="113"/>
      <c r="D44" s="695"/>
      <c r="E44" s="350"/>
      <c r="F44" s="350"/>
      <c r="G44" s="45"/>
      <c r="H44" s="45"/>
      <c r="I44" s="62"/>
      <c r="J44" s="130"/>
      <c r="K44" s="134"/>
      <c r="L44" s="55"/>
      <c r="M44" s="100"/>
      <c r="N44" s="55"/>
      <c r="O44" s="127"/>
      <c r="P44" s="134"/>
      <c r="Q44" s="55"/>
      <c r="R44" s="100"/>
      <c r="S44" s="55"/>
      <c r="T44" s="127"/>
      <c r="U44" s="134"/>
      <c r="V44" s="55"/>
      <c r="W44" s="100"/>
      <c r="X44" s="55"/>
      <c r="Y44" s="127"/>
      <c r="Z44" s="134"/>
      <c r="AA44" s="55"/>
      <c r="AB44" s="100"/>
      <c r="AC44" s="55"/>
      <c r="AD44" s="127"/>
      <c r="AF44" t="str">
        <f t="shared" si="2"/>
        <v/>
      </c>
      <c r="AG44" s="42" t="str">
        <f t="shared" si="3"/>
        <v/>
      </c>
      <c r="AH44" s="93"/>
      <c r="AI44" t="str">
        <f t="shared" si="4"/>
        <v/>
      </c>
      <c r="AJ44" s="42" t="str">
        <f t="shared" si="18"/>
        <v/>
      </c>
      <c r="AK44" s="93"/>
      <c r="AL44" t="str">
        <f t="shared" si="5"/>
        <v/>
      </c>
      <c r="AM44" s="42" t="str">
        <f t="shared" si="6"/>
        <v/>
      </c>
      <c r="AO44" t="str">
        <f t="shared" si="7"/>
        <v/>
      </c>
      <c r="AP44" s="42" t="str">
        <f t="shared" si="8"/>
        <v/>
      </c>
      <c r="AQ44" s="93"/>
      <c r="AR44" t="str">
        <f t="shared" si="9"/>
        <v/>
      </c>
      <c r="AS44" s="42" t="str">
        <f t="shared" si="1"/>
        <v/>
      </c>
      <c r="AT44" s="93"/>
      <c r="AU44" t="str">
        <f t="shared" si="10"/>
        <v/>
      </c>
      <c r="AV44" s="42" t="str">
        <f t="shared" si="11"/>
        <v/>
      </c>
      <c r="AX44" t="str">
        <f t="shared" si="12"/>
        <v/>
      </c>
      <c r="AY44" s="42" t="str">
        <f t="shared" si="13"/>
        <v/>
      </c>
      <c r="AZ44" s="93"/>
      <c r="BA44" t="str">
        <f t="shared" si="14"/>
        <v/>
      </c>
      <c r="BB44" s="42" t="str">
        <f t="shared" si="15"/>
        <v/>
      </c>
      <c r="BC44" s="93"/>
      <c r="BD44" t="str">
        <f t="shared" si="16"/>
        <v/>
      </c>
      <c r="BE44" s="42" t="str">
        <f t="shared" si="17"/>
        <v/>
      </c>
    </row>
    <row r="45" spans="1:57" ht="15">
      <c r="A45" s="93"/>
      <c r="B45" s="128"/>
      <c r="C45" s="114" t="s">
        <v>8</v>
      </c>
      <c r="D45" s="696"/>
      <c r="E45" s="357"/>
      <c r="F45" s="357"/>
      <c r="G45" s="98"/>
      <c r="H45" s="98"/>
      <c r="I45" s="98"/>
      <c r="J45" s="131"/>
      <c r="K45" s="133"/>
      <c r="L45" s="99"/>
      <c r="M45" s="100"/>
      <c r="N45" s="99"/>
      <c r="O45" s="124">
        <f>SUM(O24:O44)</f>
        <v>0</v>
      </c>
      <c r="P45" s="133"/>
      <c r="Q45" s="99"/>
      <c r="R45" s="100"/>
      <c r="S45" s="99"/>
      <c r="T45" s="124">
        <f>SUM(T24:T44)</f>
        <v>0</v>
      </c>
      <c r="U45" s="133"/>
      <c r="V45" s="99"/>
      <c r="W45" s="100"/>
      <c r="X45" s="99"/>
      <c r="Y45" s="124">
        <f>SUM(Y24:Y44)</f>
        <v>3125609.25</v>
      </c>
      <c r="Z45" s="133"/>
      <c r="AA45" s="99"/>
      <c r="AB45" s="100"/>
      <c r="AC45" s="99"/>
      <c r="AD45" s="124">
        <f>SUM(AD24:AD44)</f>
        <v>3125609.25</v>
      </c>
      <c r="AF45" t="str">
        <f t="shared" si="2"/>
        <v/>
      </c>
      <c r="AG45" s="42" t="str">
        <f t="shared" si="3"/>
        <v/>
      </c>
      <c r="AI45" t="str">
        <f t="shared" si="4"/>
        <v/>
      </c>
      <c r="AJ45" s="42" t="str">
        <f t="shared" si="18"/>
        <v/>
      </c>
      <c r="AL45" t="str">
        <f t="shared" si="5"/>
        <v/>
      </c>
      <c r="AM45" s="42" t="str">
        <f t="shared" si="6"/>
        <v/>
      </c>
      <c r="AN45" s="93"/>
      <c r="AO45" t="str">
        <f t="shared" si="7"/>
        <v/>
      </c>
      <c r="AP45" s="42" t="str">
        <f t="shared" si="8"/>
        <v/>
      </c>
      <c r="AR45" t="str">
        <f t="shared" si="9"/>
        <v/>
      </c>
      <c r="AS45" s="42" t="str">
        <f t="shared" si="1"/>
        <v/>
      </c>
      <c r="AU45" t="str">
        <f t="shared" si="10"/>
        <v/>
      </c>
      <c r="AV45" s="42" t="str">
        <f t="shared" si="11"/>
        <v/>
      </c>
      <c r="AW45" s="93"/>
      <c r="AX45" t="str">
        <f t="shared" si="12"/>
        <v/>
      </c>
      <c r="AY45" s="42" t="str">
        <f t="shared" si="13"/>
        <v/>
      </c>
      <c r="BA45" t="str">
        <f t="shared" si="14"/>
        <v/>
      </c>
      <c r="BB45" s="42" t="str">
        <f t="shared" si="15"/>
        <v/>
      </c>
      <c r="BD45" t="str">
        <f t="shared" si="16"/>
        <v/>
      </c>
      <c r="BE45" s="42" t="str">
        <f t="shared" si="17"/>
        <v/>
      </c>
    </row>
    <row r="46" spans="1:57" ht="15">
      <c r="B46" s="142"/>
      <c r="C46" s="162" t="s">
        <v>258</v>
      </c>
      <c r="D46" s="694"/>
      <c r="E46" s="356"/>
      <c r="F46" s="356"/>
      <c r="G46" s="144"/>
      <c r="H46" s="144"/>
      <c r="I46" s="144"/>
      <c r="J46" s="164"/>
      <c r="K46" s="145"/>
      <c r="L46" s="146"/>
      <c r="M46" s="147"/>
      <c r="N46" s="146"/>
      <c r="O46" s="148"/>
      <c r="P46" s="145"/>
      <c r="Q46" s="146"/>
      <c r="R46" s="147"/>
      <c r="S46" s="146"/>
      <c r="T46" s="148"/>
      <c r="U46" s="145"/>
      <c r="V46" s="146"/>
      <c r="W46" s="147"/>
      <c r="X46" s="146"/>
      <c r="Y46" s="148"/>
      <c r="Z46" s="145"/>
      <c r="AA46" s="146"/>
      <c r="AB46" s="147"/>
      <c r="AC46" s="146"/>
      <c r="AD46" s="148"/>
      <c r="AF46" t="str">
        <f t="shared" si="2"/>
        <v/>
      </c>
      <c r="AG46" s="42" t="str">
        <f t="shared" si="3"/>
        <v/>
      </c>
      <c r="AI46" t="str">
        <f t="shared" si="4"/>
        <v/>
      </c>
      <c r="AJ46" s="42" t="str">
        <f t="shared" si="18"/>
        <v/>
      </c>
      <c r="AL46" t="str">
        <f t="shared" si="5"/>
        <v/>
      </c>
      <c r="AM46" s="42" t="str">
        <f t="shared" si="6"/>
        <v/>
      </c>
      <c r="AO46" t="str">
        <f t="shared" si="7"/>
        <v/>
      </c>
      <c r="AP46" s="42" t="str">
        <f t="shared" si="8"/>
        <v/>
      </c>
      <c r="AR46" t="str">
        <f t="shared" si="9"/>
        <v/>
      </c>
      <c r="AS46" s="42" t="str">
        <f t="shared" si="1"/>
        <v/>
      </c>
      <c r="AU46" t="str">
        <f t="shared" si="10"/>
        <v/>
      </c>
      <c r="AV46" s="42" t="str">
        <f t="shared" si="11"/>
        <v/>
      </c>
      <c r="AX46" t="str">
        <f t="shared" si="12"/>
        <v/>
      </c>
      <c r="AY46" s="42" t="str">
        <f t="shared" si="13"/>
        <v/>
      </c>
      <c r="BA46" t="str">
        <f t="shared" si="14"/>
        <v/>
      </c>
      <c r="BB46" s="42" t="str">
        <f t="shared" si="15"/>
        <v/>
      </c>
      <c r="BD46" t="str">
        <f t="shared" si="16"/>
        <v/>
      </c>
      <c r="BE46" s="42" t="str">
        <f t="shared" si="17"/>
        <v/>
      </c>
    </row>
    <row r="47" spans="1:57" ht="15">
      <c r="B47" s="126"/>
      <c r="C47" s="162" t="s">
        <v>17</v>
      </c>
      <c r="D47" s="694"/>
      <c r="E47" s="356"/>
      <c r="F47" s="356"/>
      <c r="G47" s="144"/>
      <c r="H47" s="144"/>
      <c r="I47" s="144"/>
      <c r="J47" s="164"/>
      <c r="K47" s="145"/>
      <c r="L47" s="146"/>
      <c r="M47" s="147"/>
      <c r="N47" s="146"/>
      <c r="O47" s="148"/>
      <c r="P47" s="145"/>
      <c r="Q47" s="146"/>
      <c r="R47" s="147"/>
      <c r="S47" s="146"/>
      <c r="T47" s="148"/>
      <c r="U47" s="145"/>
      <c r="V47" s="146"/>
      <c r="W47" s="147"/>
      <c r="X47" s="146"/>
      <c r="Y47" s="148"/>
      <c r="Z47" s="145"/>
      <c r="AA47" s="146"/>
      <c r="AB47" s="147"/>
      <c r="AC47" s="146"/>
      <c r="AD47" s="148"/>
      <c r="AF47" t="str">
        <f t="shared" si="2"/>
        <v/>
      </c>
      <c r="AG47" s="42" t="str">
        <f t="shared" si="3"/>
        <v/>
      </c>
      <c r="AI47" t="str">
        <f t="shared" si="4"/>
        <v/>
      </c>
      <c r="AJ47" s="42" t="str">
        <f t="shared" si="18"/>
        <v/>
      </c>
      <c r="AL47" t="str">
        <f t="shared" si="5"/>
        <v/>
      </c>
      <c r="AM47" s="42" t="str">
        <f t="shared" si="6"/>
        <v/>
      </c>
      <c r="AO47" t="str">
        <f t="shared" si="7"/>
        <v/>
      </c>
      <c r="AP47" s="42" t="str">
        <f t="shared" si="8"/>
        <v/>
      </c>
      <c r="AR47" t="str">
        <f t="shared" si="9"/>
        <v/>
      </c>
      <c r="AS47" s="42" t="str">
        <f t="shared" si="1"/>
        <v/>
      </c>
      <c r="AU47" t="str">
        <f t="shared" si="10"/>
        <v/>
      </c>
      <c r="AV47" s="42" t="str">
        <f t="shared" si="11"/>
        <v/>
      </c>
      <c r="AX47" t="str">
        <f t="shared" si="12"/>
        <v/>
      </c>
      <c r="AY47" s="42" t="str">
        <f t="shared" si="13"/>
        <v/>
      </c>
      <c r="BA47" t="str">
        <f t="shared" si="14"/>
        <v/>
      </c>
      <c r="BB47" s="42" t="str">
        <f t="shared" si="15"/>
        <v/>
      </c>
      <c r="BD47" t="str">
        <f t="shared" si="16"/>
        <v/>
      </c>
      <c r="BE47" s="42" t="str">
        <f t="shared" si="17"/>
        <v/>
      </c>
    </row>
    <row r="48" spans="1:57" ht="15">
      <c r="B48" s="126"/>
      <c r="C48" s="113" t="s">
        <v>70</v>
      </c>
      <c r="D48" s="695">
        <v>2</v>
      </c>
      <c r="E48" s="350" t="str">
        <f>'T2 - Unit Rates'!$C$36</f>
        <v>30 ton Crane</v>
      </c>
      <c r="F48" s="350"/>
      <c r="G48" s="45"/>
      <c r="H48" s="45"/>
      <c r="I48" s="62">
        <f t="shared" ref="I48:I55" si="46">VLOOKUP(E48,EquipRates,$I$3,FALSE)</f>
        <v>255.4</v>
      </c>
      <c r="J48" s="130" t="s">
        <v>263</v>
      </c>
      <c r="K48" s="134"/>
      <c r="L48" s="55"/>
      <c r="M48" s="100"/>
      <c r="N48" s="55" t="s">
        <v>263</v>
      </c>
      <c r="O48" s="127">
        <f>$I48*M48</f>
        <v>0</v>
      </c>
      <c r="P48" s="134"/>
      <c r="Q48" s="55"/>
      <c r="R48" s="100">
        <v>0</v>
      </c>
      <c r="S48" s="55" t="s">
        <v>263</v>
      </c>
      <c r="T48" s="127">
        <f>$I48*R48</f>
        <v>0</v>
      </c>
      <c r="U48" s="134"/>
      <c r="V48" s="55"/>
      <c r="W48" s="100">
        <v>25</v>
      </c>
      <c r="X48" s="55" t="s">
        <v>263</v>
      </c>
      <c r="Y48" s="127">
        <f>$I48*W48</f>
        <v>6385</v>
      </c>
      <c r="Z48" s="134"/>
      <c r="AA48" s="55"/>
      <c r="AB48" s="100">
        <v>25</v>
      </c>
      <c r="AC48" s="55" t="s">
        <v>263</v>
      </c>
      <c r="AD48" s="127">
        <f>$I48*AB48</f>
        <v>6385</v>
      </c>
      <c r="AF48" t="str">
        <f t="shared" si="2"/>
        <v/>
      </c>
      <c r="AG48" s="42" t="str">
        <f t="shared" si="3"/>
        <v/>
      </c>
      <c r="AI48" t="str">
        <f t="shared" si="4"/>
        <v>30 ton Crane</v>
      </c>
      <c r="AJ48" s="42">
        <f t="shared" si="18"/>
        <v>0</v>
      </c>
      <c r="AL48" t="str">
        <f t="shared" si="5"/>
        <v/>
      </c>
      <c r="AM48" s="42" t="str">
        <f t="shared" si="6"/>
        <v/>
      </c>
      <c r="AO48" t="str">
        <f t="shared" si="7"/>
        <v/>
      </c>
      <c r="AP48" s="42" t="str">
        <f t="shared" si="8"/>
        <v/>
      </c>
      <c r="AR48" t="str">
        <f t="shared" si="9"/>
        <v>30 ton Crane</v>
      </c>
      <c r="AS48" s="42">
        <f>IF(AR48="","",W48)</f>
        <v>25</v>
      </c>
      <c r="AU48" t="str">
        <f t="shared" si="10"/>
        <v/>
      </c>
      <c r="AV48" s="42" t="str">
        <f t="shared" si="11"/>
        <v/>
      </c>
      <c r="AX48" t="str">
        <f t="shared" si="12"/>
        <v/>
      </c>
      <c r="AY48" s="42" t="str">
        <f t="shared" si="13"/>
        <v/>
      </c>
      <c r="BA48" t="str">
        <f t="shared" si="14"/>
        <v>30 ton Crane</v>
      </c>
      <c r="BB48" s="42">
        <f t="shared" si="15"/>
        <v>25</v>
      </c>
      <c r="BD48" t="str">
        <f t="shared" si="16"/>
        <v/>
      </c>
      <c r="BE48" s="42" t="str">
        <f t="shared" si="17"/>
        <v/>
      </c>
    </row>
    <row r="49" spans="2:57" ht="15">
      <c r="B49" s="126"/>
      <c r="C49" s="113" t="s">
        <v>72</v>
      </c>
      <c r="D49" s="695">
        <v>2</v>
      </c>
      <c r="E49" s="350" t="str">
        <f>'T2 - Unit Rates'!$C$24</f>
        <v>CAT 336 w hammer</v>
      </c>
      <c r="F49" s="45"/>
      <c r="G49" s="45"/>
      <c r="H49" s="45"/>
      <c r="I49" s="62">
        <f t="shared" si="46"/>
        <v>466.6</v>
      </c>
      <c r="J49" s="130" t="s">
        <v>263</v>
      </c>
      <c r="K49" s="134"/>
      <c r="L49" s="55"/>
      <c r="M49" s="100"/>
      <c r="N49" s="55" t="s">
        <v>263</v>
      </c>
      <c r="O49" s="127">
        <f t="shared" ref="O49:O55" si="47">$I49*M49</f>
        <v>0</v>
      </c>
      <c r="P49" s="134"/>
      <c r="Q49" s="55"/>
      <c r="R49" s="100">
        <v>0</v>
      </c>
      <c r="S49" s="55" t="s">
        <v>263</v>
      </c>
      <c r="T49" s="127">
        <f t="shared" ref="T49:T55" si="48">$I49*R49</f>
        <v>0</v>
      </c>
      <c r="U49" s="134"/>
      <c r="V49" s="55"/>
      <c r="W49" s="100">
        <v>200</v>
      </c>
      <c r="X49" s="55" t="s">
        <v>263</v>
      </c>
      <c r="Y49" s="127">
        <f t="shared" ref="Y49:Y55" si="49">$I49*W49</f>
        <v>93320</v>
      </c>
      <c r="Z49" s="134"/>
      <c r="AA49" s="55"/>
      <c r="AB49" s="100">
        <v>200</v>
      </c>
      <c r="AC49" s="55" t="s">
        <v>263</v>
      </c>
      <c r="AD49" s="127">
        <f t="shared" ref="AD49:AD55" si="50">$I49*AB49</f>
        <v>93320</v>
      </c>
      <c r="AF49" t="str">
        <f t="shared" si="2"/>
        <v/>
      </c>
      <c r="AG49" s="42" t="str">
        <f t="shared" si="3"/>
        <v/>
      </c>
      <c r="AI49" t="str">
        <f t="shared" si="4"/>
        <v>CAT 336 w hammer</v>
      </c>
      <c r="AJ49" s="42">
        <f t="shared" si="18"/>
        <v>0</v>
      </c>
      <c r="AL49" t="str">
        <f t="shared" si="5"/>
        <v/>
      </c>
      <c r="AM49" s="42" t="str">
        <f t="shared" si="6"/>
        <v/>
      </c>
      <c r="AO49" t="str">
        <f t="shared" si="7"/>
        <v/>
      </c>
      <c r="AP49" s="42" t="str">
        <f t="shared" si="8"/>
        <v/>
      </c>
      <c r="AR49" t="str">
        <f t="shared" si="9"/>
        <v>CAT 336 w hammer</v>
      </c>
      <c r="AS49" s="42">
        <f t="shared" ref="AS49:AS55" si="51">IF(AR49="","",W49)</f>
        <v>200</v>
      </c>
      <c r="AU49" t="str">
        <f t="shared" si="10"/>
        <v/>
      </c>
      <c r="AV49" s="42" t="str">
        <f t="shared" si="11"/>
        <v/>
      </c>
      <c r="AX49" t="str">
        <f t="shared" si="12"/>
        <v/>
      </c>
      <c r="AY49" s="42" t="str">
        <f t="shared" si="13"/>
        <v/>
      </c>
      <c r="BA49" t="str">
        <f t="shared" si="14"/>
        <v>CAT 336 w hammer</v>
      </c>
      <c r="BB49" s="42">
        <f t="shared" si="15"/>
        <v>200</v>
      </c>
      <c r="BD49" t="str">
        <f t="shared" si="16"/>
        <v/>
      </c>
      <c r="BE49" s="42" t="str">
        <f t="shared" si="17"/>
        <v/>
      </c>
    </row>
    <row r="50" spans="2:57" ht="15">
      <c r="B50" s="126"/>
      <c r="C50" s="113"/>
      <c r="D50" s="695">
        <v>2</v>
      </c>
      <c r="E50" s="350" t="str">
        <f>'T2 - Unit Rates'!$C$36</f>
        <v>30 ton Crane</v>
      </c>
      <c r="F50" s="350"/>
      <c r="G50" s="45"/>
      <c r="H50" s="45"/>
      <c r="I50" s="62">
        <f t="shared" si="46"/>
        <v>255.4</v>
      </c>
      <c r="J50" s="130" t="s">
        <v>263</v>
      </c>
      <c r="K50" s="134"/>
      <c r="L50" s="55"/>
      <c r="M50" s="100"/>
      <c r="N50" s="55" t="s">
        <v>263</v>
      </c>
      <c r="O50" s="127">
        <f t="shared" si="47"/>
        <v>0</v>
      </c>
      <c r="P50" s="134"/>
      <c r="Q50" s="55"/>
      <c r="R50" s="100">
        <v>0</v>
      </c>
      <c r="S50" s="55" t="s">
        <v>263</v>
      </c>
      <c r="T50" s="127">
        <f t="shared" si="48"/>
        <v>0</v>
      </c>
      <c r="U50" s="134"/>
      <c r="V50" s="55"/>
      <c r="W50" s="100">
        <v>100</v>
      </c>
      <c r="X50" s="55" t="s">
        <v>263</v>
      </c>
      <c r="Y50" s="127">
        <f t="shared" si="49"/>
        <v>25540</v>
      </c>
      <c r="Z50" s="134"/>
      <c r="AA50" s="55"/>
      <c r="AB50" s="100">
        <v>100</v>
      </c>
      <c r="AC50" s="55" t="s">
        <v>263</v>
      </c>
      <c r="AD50" s="127">
        <f t="shared" si="50"/>
        <v>25540</v>
      </c>
      <c r="AF50" t="str">
        <f t="shared" si="2"/>
        <v/>
      </c>
      <c r="AG50" s="42" t="str">
        <f t="shared" si="3"/>
        <v/>
      </c>
      <c r="AI50" t="str">
        <f t="shared" si="4"/>
        <v>30 ton Crane</v>
      </c>
      <c r="AJ50" s="42">
        <f t="shared" si="18"/>
        <v>0</v>
      </c>
      <c r="AL50" t="str">
        <f t="shared" si="5"/>
        <v/>
      </c>
      <c r="AM50" s="42" t="str">
        <f t="shared" si="6"/>
        <v/>
      </c>
      <c r="AO50" t="str">
        <f t="shared" si="7"/>
        <v/>
      </c>
      <c r="AP50" s="42" t="str">
        <f t="shared" si="8"/>
        <v/>
      </c>
      <c r="AR50" t="str">
        <f t="shared" si="9"/>
        <v>30 ton Crane</v>
      </c>
      <c r="AS50" s="42">
        <f t="shared" si="51"/>
        <v>100</v>
      </c>
      <c r="AU50" t="str">
        <f t="shared" si="10"/>
        <v/>
      </c>
      <c r="AV50" s="42" t="str">
        <f t="shared" si="11"/>
        <v/>
      </c>
      <c r="AX50" t="str">
        <f t="shared" si="12"/>
        <v/>
      </c>
      <c r="AY50" s="42" t="str">
        <f t="shared" si="13"/>
        <v/>
      </c>
      <c r="BA50" t="str">
        <f t="shared" si="14"/>
        <v>30 ton Crane</v>
      </c>
      <c r="BB50" s="42">
        <f t="shared" si="15"/>
        <v>100</v>
      </c>
      <c r="BD50" t="str">
        <f t="shared" si="16"/>
        <v/>
      </c>
      <c r="BE50" s="42" t="str">
        <f t="shared" si="17"/>
        <v/>
      </c>
    </row>
    <row r="51" spans="2:57" ht="15">
      <c r="B51" s="126"/>
      <c r="C51" s="113" t="s">
        <v>73</v>
      </c>
      <c r="D51" s="695">
        <v>2</v>
      </c>
      <c r="E51" s="350" t="str">
        <f>'T2 - Unit Rates'!$C$24</f>
        <v>CAT 336 w hammer</v>
      </c>
      <c r="F51" s="45"/>
      <c r="G51" s="45"/>
      <c r="H51" s="45"/>
      <c r="I51" s="62">
        <f t="shared" si="46"/>
        <v>466.6</v>
      </c>
      <c r="J51" s="130" t="s">
        <v>263</v>
      </c>
      <c r="K51" s="134"/>
      <c r="L51" s="55"/>
      <c r="M51" s="100"/>
      <c r="N51" s="55" t="s">
        <v>263</v>
      </c>
      <c r="O51" s="127">
        <f t="shared" si="47"/>
        <v>0</v>
      </c>
      <c r="P51" s="134"/>
      <c r="Q51" s="55"/>
      <c r="R51" s="100">
        <v>0</v>
      </c>
      <c r="S51" s="55" t="s">
        <v>263</v>
      </c>
      <c r="T51" s="127">
        <f t="shared" si="48"/>
        <v>0</v>
      </c>
      <c r="U51" s="134"/>
      <c r="V51" s="55"/>
      <c r="W51" s="100">
        <v>30</v>
      </c>
      <c r="X51" s="55" t="s">
        <v>263</v>
      </c>
      <c r="Y51" s="127">
        <f t="shared" si="49"/>
        <v>13998</v>
      </c>
      <c r="Z51" s="134"/>
      <c r="AA51" s="55"/>
      <c r="AB51" s="100">
        <v>30</v>
      </c>
      <c r="AC51" s="55" t="s">
        <v>263</v>
      </c>
      <c r="AD51" s="127">
        <f t="shared" si="50"/>
        <v>13998</v>
      </c>
      <c r="AF51" t="str">
        <f t="shared" si="2"/>
        <v/>
      </c>
      <c r="AG51" s="42" t="str">
        <f t="shared" si="3"/>
        <v/>
      </c>
      <c r="AI51" t="str">
        <f t="shared" si="4"/>
        <v>CAT 336 w hammer</v>
      </c>
      <c r="AJ51" s="42">
        <f t="shared" si="18"/>
        <v>0</v>
      </c>
      <c r="AL51" t="str">
        <f t="shared" si="5"/>
        <v/>
      </c>
      <c r="AM51" s="42" t="str">
        <f t="shared" si="6"/>
        <v/>
      </c>
      <c r="AO51" t="str">
        <f t="shared" si="7"/>
        <v/>
      </c>
      <c r="AP51" s="42" t="str">
        <f t="shared" si="8"/>
        <v/>
      </c>
      <c r="AR51" t="str">
        <f t="shared" si="9"/>
        <v>CAT 336 w hammer</v>
      </c>
      <c r="AS51" s="42">
        <f t="shared" si="51"/>
        <v>30</v>
      </c>
      <c r="AU51" t="str">
        <f t="shared" si="10"/>
        <v/>
      </c>
      <c r="AV51" s="42" t="str">
        <f t="shared" si="11"/>
        <v/>
      </c>
      <c r="AX51" t="str">
        <f t="shared" si="12"/>
        <v/>
      </c>
      <c r="AY51" s="42" t="str">
        <f t="shared" si="13"/>
        <v/>
      </c>
      <c r="BA51" t="str">
        <f t="shared" si="14"/>
        <v>CAT 336 w hammer</v>
      </c>
      <c r="BB51" s="42">
        <f t="shared" si="15"/>
        <v>30</v>
      </c>
      <c r="BD51" t="str">
        <f t="shared" si="16"/>
        <v/>
      </c>
      <c r="BE51" s="42" t="str">
        <f t="shared" si="17"/>
        <v/>
      </c>
    </row>
    <row r="52" spans="2:57" ht="15">
      <c r="B52" s="126"/>
      <c r="C52" s="113"/>
      <c r="D52" s="695">
        <v>2</v>
      </c>
      <c r="E52" s="350" t="str">
        <f>'T2 - Unit Rates'!$C$23</f>
        <v>CAT 336 (40 ton)</v>
      </c>
      <c r="F52" s="45"/>
      <c r="G52" s="45"/>
      <c r="H52" s="45"/>
      <c r="I52" s="62">
        <f t="shared" si="46"/>
        <v>300.05</v>
      </c>
      <c r="J52" s="130" t="s">
        <v>263</v>
      </c>
      <c r="K52" s="134"/>
      <c r="L52" s="55"/>
      <c r="M52" s="100"/>
      <c r="N52" s="55" t="s">
        <v>263</v>
      </c>
      <c r="O52" s="127">
        <f t="shared" si="47"/>
        <v>0</v>
      </c>
      <c r="P52" s="134"/>
      <c r="Q52" s="55"/>
      <c r="R52" s="100">
        <v>0</v>
      </c>
      <c r="S52" s="55" t="s">
        <v>263</v>
      </c>
      <c r="T52" s="127">
        <f t="shared" si="48"/>
        <v>0</v>
      </c>
      <c r="U52" s="134"/>
      <c r="V52" s="55"/>
      <c r="W52" s="100">
        <v>20</v>
      </c>
      <c r="X52" s="55" t="s">
        <v>263</v>
      </c>
      <c r="Y52" s="127">
        <f t="shared" si="49"/>
        <v>6001</v>
      </c>
      <c r="Z52" s="134"/>
      <c r="AA52" s="55"/>
      <c r="AB52" s="100">
        <v>20</v>
      </c>
      <c r="AC52" s="55" t="s">
        <v>263</v>
      </c>
      <c r="AD52" s="127">
        <f t="shared" si="50"/>
        <v>6001</v>
      </c>
      <c r="AF52" t="str">
        <f t="shared" si="2"/>
        <v/>
      </c>
      <c r="AG52" s="42" t="str">
        <f t="shared" si="3"/>
        <v/>
      </c>
      <c r="AI52" t="str">
        <f t="shared" si="4"/>
        <v>CAT 336 (40 ton)</v>
      </c>
      <c r="AJ52" s="42">
        <f t="shared" si="18"/>
        <v>0</v>
      </c>
      <c r="AL52" t="str">
        <f t="shared" si="5"/>
        <v/>
      </c>
      <c r="AM52" s="42" t="str">
        <f t="shared" si="6"/>
        <v/>
      </c>
      <c r="AO52" t="str">
        <f t="shared" si="7"/>
        <v/>
      </c>
      <c r="AP52" s="42" t="str">
        <f t="shared" si="8"/>
        <v/>
      </c>
      <c r="AR52" t="str">
        <f t="shared" si="9"/>
        <v>CAT 336 (40 ton)</v>
      </c>
      <c r="AS52" s="42">
        <f t="shared" si="51"/>
        <v>20</v>
      </c>
      <c r="AU52" t="str">
        <f t="shared" si="10"/>
        <v/>
      </c>
      <c r="AV52" s="42" t="str">
        <f t="shared" si="11"/>
        <v/>
      </c>
      <c r="AX52" t="str">
        <f t="shared" si="12"/>
        <v/>
      </c>
      <c r="AY52" s="42" t="str">
        <f t="shared" si="13"/>
        <v/>
      </c>
      <c r="BA52" t="str">
        <f t="shared" si="14"/>
        <v>CAT 336 (40 ton)</v>
      </c>
      <c r="BB52" s="42">
        <f t="shared" si="15"/>
        <v>20</v>
      </c>
      <c r="BD52" t="str">
        <f t="shared" si="16"/>
        <v/>
      </c>
      <c r="BE52" s="42" t="str">
        <f t="shared" si="17"/>
        <v/>
      </c>
    </row>
    <row r="53" spans="2:57" ht="15">
      <c r="B53" s="126"/>
      <c r="C53" s="113"/>
      <c r="D53" s="695">
        <v>2</v>
      </c>
      <c r="E53" s="350" t="str">
        <f>'T2 - Unit Rates'!$C$16</f>
        <v>CAT D9N</v>
      </c>
      <c r="F53" s="45"/>
      <c r="G53" s="45"/>
      <c r="H53" s="45"/>
      <c r="I53" s="62">
        <f t="shared" si="46"/>
        <v>498.15</v>
      </c>
      <c r="J53" s="130" t="s">
        <v>263</v>
      </c>
      <c r="K53" s="134"/>
      <c r="L53" s="55"/>
      <c r="M53" s="100"/>
      <c r="N53" s="55" t="s">
        <v>263</v>
      </c>
      <c r="O53" s="127">
        <f t="shared" si="47"/>
        <v>0</v>
      </c>
      <c r="P53" s="134"/>
      <c r="Q53" s="55"/>
      <c r="R53" s="100">
        <v>0</v>
      </c>
      <c r="S53" s="55" t="s">
        <v>263</v>
      </c>
      <c r="T53" s="127">
        <f t="shared" si="48"/>
        <v>0</v>
      </c>
      <c r="U53" s="134"/>
      <c r="V53" s="55"/>
      <c r="W53" s="100">
        <v>22</v>
      </c>
      <c r="X53" s="55" t="s">
        <v>263</v>
      </c>
      <c r="Y53" s="127">
        <f t="shared" si="49"/>
        <v>10959.3</v>
      </c>
      <c r="Z53" s="134"/>
      <c r="AA53" s="55"/>
      <c r="AB53" s="100">
        <v>22</v>
      </c>
      <c r="AC53" s="55" t="s">
        <v>263</v>
      </c>
      <c r="AD53" s="127">
        <f t="shared" si="50"/>
        <v>10959.3</v>
      </c>
      <c r="AF53" t="str">
        <f t="shared" si="2"/>
        <v/>
      </c>
      <c r="AG53" s="42" t="str">
        <f t="shared" si="3"/>
        <v/>
      </c>
      <c r="AI53" t="str">
        <f t="shared" si="4"/>
        <v>CAT D9N</v>
      </c>
      <c r="AJ53" s="42">
        <f t="shared" si="18"/>
        <v>0</v>
      </c>
      <c r="AL53" t="str">
        <f t="shared" si="5"/>
        <v/>
      </c>
      <c r="AM53" s="42" t="str">
        <f t="shared" si="6"/>
        <v/>
      </c>
      <c r="AO53" t="str">
        <f t="shared" si="7"/>
        <v/>
      </c>
      <c r="AP53" s="42" t="str">
        <f t="shared" si="8"/>
        <v/>
      </c>
      <c r="AR53" t="str">
        <f t="shared" si="9"/>
        <v>CAT D9N</v>
      </c>
      <c r="AS53" s="42">
        <f t="shared" si="51"/>
        <v>22</v>
      </c>
      <c r="AU53" t="str">
        <f t="shared" si="10"/>
        <v/>
      </c>
      <c r="AV53" s="42" t="str">
        <f t="shared" si="11"/>
        <v/>
      </c>
      <c r="AX53" t="str">
        <f t="shared" si="12"/>
        <v/>
      </c>
      <c r="AY53" s="42" t="str">
        <f t="shared" si="13"/>
        <v/>
      </c>
      <c r="BA53" t="str">
        <f t="shared" si="14"/>
        <v>CAT D9N</v>
      </c>
      <c r="BB53" s="42">
        <f t="shared" si="15"/>
        <v>22</v>
      </c>
      <c r="BD53" t="str">
        <f t="shared" si="16"/>
        <v/>
      </c>
      <c r="BE53" s="42" t="str">
        <f t="shared" si="17"/>
        <v/>
      </c>
    </row>
    <row r="54" spans="2:57" ht="15">
      <c r="B54" s="126"/>
      <c r="C54" s="113" t="s">
        <v>265</v>
      </c>
      <c r="D54" s="695">
        <v>2</v>
      </c>
      <c r="E54" s="350" t="str">
        <f>'T2 - Unit Rates'!$C$23</f>
        <v>CAT 336 (40 ton)</v>
      </c>
      <c r="F54" s="45"/>
      <c r="G54" s="45"/>
      <c r="H54" s="45"/>
      <c r="I54" s="62">
        <f t="shared" si="46"/>
        <v>300.05</v>
      </c>
      <c r="J54" s="130" t="s">
        <v>263</v>
      </c>
      <c r="K54" s="134"/>
      <c r="L54" s="55"/>
      <c r="M54" s="100"/>
      <c r="N54" s="55" t="s">
        <v>263</v>
      </c>
      <c r="O54" s="127">
        <f t="shared" si="47"/>
        <v>0</v>
      </c>
      <c r="P54" s="134"/>
      <c r="Q54" s="55"/>
      <c r="R54" s="100">
        <v>0</v>
      </c>
      <c r="S54" s="55" t="s">
        <v>263</v>
      </c>
      <c r="T54" s="127">
        <f t="shared" si="48"/>
        <v>0</v>
      </c>
      <c r="U54" s="134"/>
      <c r="V54" s="55"/>
      <c r="W54" s="100">
        <v>100</v>
      </c>
      <c r="X54" s="55" t="s">
        <v>263</v>
      </c>
      <c r="Y54" s="127">
        <f t="shared" si="49"/>
        <v>30005</v>
      </c>
      <c r="Z54" s="134"/>
      <c r="AA54" s="55"/>
      <c r="AB54" s="100">
        <v>100</v>
      </c>
      <c r="AC54" s="55" t="s">
        <v>263</v>
      </c>
      <c r="AD54" s="127">
        <f t="shared" si="50"/>
        <v>30005</v>
      </c>
      <c r="AF54" t="str">
        <f t="shared" si="2"/>
        <v/>
      </c>
      <c r="AG54" s="42" t="str">
        <f t="shared" si="3"/>
        <v/>
      </c>
      <c r="AI54" t="str">
        <f t="shared" si="4"/>
        <v>CAT 336 (40 ton)</v>
      </c>
      <c r="AJ54" s="42">
        <f t="shared" si="18"/>
        <v>0</v>
      </c>
      <c r="AL54" t="str">
        <f t="shared" si="5"/>
        <v/>
      </c>
      <c r="AM54" s="42" t="str">
        <f t="shared" si="6"/>
        <v/>
      </c>
      <c r="AO54" t="str">
        <f t="shared" si="7"/>
        <v/>
      </c>
      <c r="AP54" s="42" t="str">
        <f t="shared" si="8"/>
        <v/>
      </c>
      <c r="AR54" t="str">
        <f t="shared" si="9"/>
        <v>CAT 336 (40 ton)</v>
      </c>
      <c r="AS54" s="42">
        <f t="shared" si="51"/>
        <v>100</v>
      </c>
      <c r="AU54" t="str">
        <f t="shared" si="10"/>
        <v/>
      </c>
      <c r="AV54" s="42" t="str">
        <f t="shared" si="11"/>
        <v/>
      </c>
      <c r="AX54" t="str">
        <f t="shared" si="12"/>
        <v/>
      </c>
      <c r="AY54" s="42" t="str">
        <f t="shared" si="13"/>
        <v/>
      </c>
      <c r="BA54" t="str">
        <f t="shared" si="14"/>
        <v>CAT 336 (40 ton)</v>
      </c>
      <c r="BB54" s="42">
        <f t="shared" si="15"/>
        <v>100</v>
      </c>
      <c r="BD54" t="str">
        <f t="shared" si="16"/>
        <v/>
      </c>
      <c r="BE54" s="42" t="str">
        <f t="shared" si="17"/>
        <v/>
      </c>
    </row>
    <row r="55" spans="2:57" ht="15">
      <c r="B55" s="126"/>
      <c r="C55" s="113"/>
      <c r="D55" s="695">
        <v>2</v>
      </c>
      <c r="E55" s="350" t="str">
        <f>'T2 - Unit Rates'!$C$32</f>
        <v>40 ton Articulated Haul Truck</v>
      </c>
      <c r="F55" s="45"/>
      <c r="G55" s="45"/>
      <c r="H55" s="45"/>
      <c r="I55" s="62">
        <f t="shared" si="46"/>
        <v>337.7</v>
      </c>
      <c r="J55" s="130" t="s">
        <v>263</v>
      </c>
      <c r="K55" s="134"/>
      <c r="L55" s="55"/>
      <c r="M55" s="100"/>
      <c r="N55" s="55" t="s">
        <v>263</v>
      </c>
      <c r="O55" s="127">
        <f t="shared" si="47"/>
        <v>0</v>
      </c>
      <c r="P55" s="134"/>
      <c r="Q55" s="55"/>
      <c r="R55" s="100">
        <v>0</v>
      </c>
      <c r="S55" s="55" t="s">
        <v>263</v>
      </c>
      <c r="T55" s="127">
        <f t="shared" si="48"/>
        <v>0</v>
      </c>
      <c r="U55" s="134"/>
      <c r="V55" s="55"/>
      <c r="W55" s="100">
        <v>100</v>
      </c>
      <c r="X55" s="55" t="s">
        <v>263</v>
      </c>
      <c r="Y55" s="127">
        <f t="shared" si="49"/>
        <v>33770</v>
      </c>
      <c r="Z55" s="134"/>
      <c r="AA55" s="55"/>
      <c r="AB55" s="100">
        <v>100</v>
      </c>
      <c r="AC55" s="55" t="s">
        <v>263</v>
      </c>
      <c r="AD55" s="127">
        <f t="shared" si="50"/>
        <v>33770</v>
      </c>
      <c r="AF55" t="str">
        <f t="shared" si="2"/>
        <v/>
      </c>
      <c r="AG55" s="42" t="str">
        <f t="shared" si="3"/>
        <v/>
      </c>
      <c r="AI55" t="str">
        <f t="shared" si="4"/>
        <v>40 ton Articulated Haul Truck</v>
      </c>
      <c r="AJ55" s="42">
        <f t="shared" si="18"/>
        <v>0</v>
      </c>
      <c r="AL55" t="str">
        <f t="shared" si="5"/>
        <v/>
      </c>
      <c r="AM55" s="42" t="str">
        <f t="shared" si="6"/>
        <v/>
      </c>
      <c r="AN55" s="93"/>
      <c r="AO55" t="str">
        <f t="shared" si="7"/>
        <v/>
      </c>
      <c r="AP55" s="42" t="str">
        <f t="shared" si="8"/>
        <v/>
      </c>
      <c r="AR55" t="str">
        <f t="shared" si="9"/>
        <v>40 ton Articulated Haul Truck</v>
      </c>
      <c r="AS55" s="42">
        <f t="shared" si="51"/>
        <v>100</v>
      </c>
      <c r="AU55" t="str">
        <f t="shared" si="10"/>
        <v/>
      </c>
      <c r="AV55" s="42" t="str">
        <f t="shared" si="11"/>
        <v/>
      </c>
      <c r="AW55" s="93"/>
      <c r="AX55" t="str">
        <f t="shared" si="12"/>
        <v/>
      </c>
      <c r="AY55" s="42" t="str">
        <f t="shared" si="13"/>
        <v/>
      </c>
      <c r="BA55" t="str">
        <f t="shared" si="14"/>
        <v>40 ton Articulated Haul Truck</v>
      </c>
      <c r="BB55" s="42">
        <f t="shared" si="15"/>
        <v>100</v>
      </c>
      <c r="BD55" t="str">
        <f t="shared" si="16"/>
        <v/>
      </c>
      <c r="BE55" s="42" t="str">
        <f t="shared" si="17"/>
        <v/>
      </c>
    </row>
    <row r="56" spans="2:57" ht="15">
      <c r="B56" s="126"/>
      <c r="C56" s="162" t="s">
        <v>249</v>
      </c>
      <c r="D56" s="694"/>
      <c r="E56" s="356"/>
      <c r="F56" s="356"/>
      <c r="G56" s="144"/>
      <c r="H56" s="144"/>
      <c r="I56" s="144"/>
      <c r="J56" s="164"/>
      <c r="K56" s="145"/>
      <c r="L56" s="146"/>
      <c r="M56" s="147"/>
      <c r="N56" s="146"/>
      <c r="O56" s="148"/>
      <c r="P56" s="145"/>
      <c r="Q56" s="146"/>
      <c r="R56" s="147"/>
      <c r="S56" s="146"/>
      <c r="T56" s="148"/>
      <c r="U56" s="145"/>
      <c r="V56" s="146"/>
      <c r="W56" s="147"/>
      <c r="X56" s="146"/>
      <c r="Y56" s="148"/>
      <c r="Z56" s="145"/>
      <c r="AA56" s="146"/>
      <c r="AB56" s="147"/>
      <c r="AC56" s="146"/>
      <c r="AD56" s="148"/>
      <c r="AF56" t="str">
        <f t="shared" si="2"/>
        <v/>
      </c>
      <c r="AG56" s="42" t="str">
        <f t="shared" si="3"/>
        <v/>
      </c>
      <c r="AI56" t="str">
        <f t="shared" si="4"/>
        <v/>
      </c>
      <c r="AJ56" s="42" t="str">
        <f t="shared" si="18"/>
        <v/>
      </c>
      <c r="AL56" t="str">
        <f t="shared" si="5"/>
        <v/>
      </c>
      <c r="AM56" s="42" t="str">
        <f t="shared" si="6"/>
        <v/>
      </c>
      <c r="AO56" t="str">
        <f t="shared" si="7"/>
        <v/>
      </c>
      <c r="AP56" s="42" t="str">
        <f t="shared" si="8"/>
        <v/>
      </c>
      <c r="AR56" t="str">
        <f t="shared" si="9"/>
        <v/>
      </c>
      <c r="AS56" s="42" t="str">
        <f t="shared" si="1"/>
        <v/>
      </c>
      <c r="AU56" t="str">
        <f t="shared" si="10"/>
        <v/>
      </c>
      <c r="AV56" s="42" t="str">
        <f t="shared" si="11"/>
        <v/>
      </c>
      <c r="AX56" t="str">
        <f t="shared" si="12"/>
        <v/>
      </c>
      <c r="AY56" s="42" t="str">
        <f t="shared" si="13"/>
        <v/>
      </c>
      <c r="BA56" t="str">
        <f t="shared" si="14"/>
        <v/>
      </c>
      <c r="BB56" s="42" t="str">
        <f t="shared" si="15"/>
        <v/>
      </c>
      <c r="BD56" t="str">
        <f t="shared" si="16"/>
        <v/>
      </c>
      <c r="BE56" s="42" t="str">
        <f t="shared" si="17"/>
        <v/>
      </c>
    </row>
    <row r="57" spans="2:57" ht="15">
      <c r="B57" s="126"/>
      <c r="C57" s="113" t="s">
        <v>70</v>
      </c>
      <c r="D57" s="695">
        <v>1</v>
      </c>
      <c r="E57" s="350" t="s">
        <v>23</v>
      </c>
      <c r="F57" s="350"/>
      <c r="G57" s="45"/>
      <c r="H57" s="45"/>
      <c r="I57" s="62">
        <f>VLOOKUP(E57,LabourRates,2,FALSE)</f>
        <v>46.5</v>
      </c>
      <c r="J57" s="130" t="s">
        <v>263</v>
      </c>
      <c r="K57" s="134"/>
      <c r="L57" s="55"/>
      <c r="M57" s="100"/>
      <c r="N57" s="55" t="s">
        <v>263</v>
      </c>
      <c r="O57" s="127">
        <f>$I57*M57</f>
        <v>0</v>
      </c>
      <c r="P57" s="134"/>
      <c r="Q57" s="55"/>
      <c r="R57" s="100">
        <v>0</v>
      </c>
      <c r="S57" s="55" t="s">
        <v>263</v>
      </c>
      <c r="T57" s="127">
        <f>$I57*R57</f>
        <v>0</v>
      </c>
      <c r="U57" s="134"/>
      <c r="V57" s="55"/>
      <c r="W57" s="100">
        <v>275</v>
      </c>
      <c r="X57" s="55" t="s">
        <v>263</v>
      </c>
      <c r="Y57" s="127">
        <f>$I57*W57</f>
        <v>12787.5</v>
      </c>
      <c r="Z57" s="134"/>
      <c r="AA57" s="55"/>
      <c r="AB57" s="100">
        <v>275</v>
      </c>
      <c r="AC57" s="55" t="s">
        <v>263</v>
      </c>
      <c r="AD57" s="127">
        <f>$I57*AB57</f>
        <v>12787.5</v>
      </c>
      <c r="AF57" t="str">
        <f t="shared" si="2"/>
        <v>General Labourer</v>
      </c>
      <c r="AG57" s="42">
        <f t="shared" si="3"/>
        <v>0</v>
      </c>
      <c r="AI57" t="str">
        <f t="shared" si="4"/>
        <v/>
      </c>
      <c r="AJ57" s="42" t="str">
        <f t="shared" si="18"/>
        <v/>
      </c>
      <c r="AL57" t="str">
        <f t="shared" si="5"/>
        <v/>
      </c>
      <c r="AM57" s="42" t="str">
        <f t="shared" si="6"/>
        <v/>
      </c>
      <c r="AO57" t="str">
        <f t="shared" si="7"/>
        <v>General Labourer</v>
      </c>
      <c r="AP57" s="42">
        <f>IF(AO57="","",W57)</f>
        <v>275</v>
      </c>
      <c r="AR57" t="str">
        <f t="shared" si="9"/>
        <v/>
      </c>
      <c r="AS57" s="42" t="str">
        <f t="shared" si="1"/>
        <v/>
      </c>
      <c r="AU57" t="str">
        <f t="shared" si="10"/>
        <v/>
      </c>
      <c r="AV57" s="42" t="str">
        <f t="shared" si="11"/>
        <v/>
      </c>
      <c r="AX57" t="str">
        <f t="shared" si="12"/>
        <v>General Labourer</v>
      </c>
      <c r="AY57" s="42">
        <f t="shared" si="13"/>
        <v>275</v>
      </c>
      <c r="BA57" t="str">
        <f t="shared" si="14"/>
        <v/>
      </c>
      <c r="BB57" s="42" t="str">
        <f t="shared" si="15"/>
        <v/>
      </c>
      <c r="BD57" t="str">
        <f t="shared" si="16"/>
        <v/>
      </c>
      <c r="BE57" s="42" t="str">
        <f t="shared" si="17"/>
        <v/>
      </c>
    </row>
    <row r="58" spans="2:57" ht="15">
      <c r="B58" s="126"/>
      <c r="C58" s="113"/>
      <c r="D58" s="695">
        <v>1</v>
      </c>
      <c r="E58" s="350" t="s">
        <v>24</v>
      </c>
      <c r="F58" s="350"/>
      <c r="G58" s="45"/>
      <c r="H58" s="45"/>
      <c r="I58" s="62">
        <f>VLOOKUP(E58,LabourRates,2,FALSE)</f>
        <v>64.425000000000011</v>
      </c>
      <c r="J58" s="130" t="s">
        <v>263</v>
      </c>
      <c r="K58" s="134"/>
      <c r="L58" s="55"/>
      <c r="M58" s="100"/>
      <c r="N58" s="55" t="s">
        <v>263</v>
      </c>
      <c r="O58" s="127">
        <f>$I58*M58</f>
        <v>0</v>
      </c>
      <c r="P58" s="134"/>
      <c r="Q58" s="55"/>
      <c r="R58" s="100">
        <v>0</v>
      </c>
      <c r="S58" s="55" t="s">
        <v>263</v>
      </c>
      <c r="T58" s="127">
        <f>$I58*R58</f>
        <v>0</v>
      </c>
      <c r="U58" s="134"/>
      <c r="V58" s="55"/>
      <c r="W58" s="100">
        <v>275</v>
      </c>
      <c r="X58" s="55" t="s">
        <v>263</v>
      </c>
      <c r="Y58" s="127">
        <f>$I58*W58</f>
        <v>17716.875000000004</v>
      </c>
      <c r="Z58" s="134"/>
      <c r="AA58" s="55"/>
      <c r="AB58" s="100">
        <v>275</v>
      </c>
      <c r="AC58" s="55" t="s">
        <v>263</v>
      </c>
      <c r="AD58" s="127">
        <f>$I58*AB58</f>
        <v>17716.875000000004</v>
      </c>
      <c r="AF58" t="str">
        <f t="shared" si="2"/>
        <v>Trades Labourer</v>
      </c>
      <c r="AG58" s="42">
        <f t="shared" si="3"/>
        <v>0</v>
      </c>
      <c r="AI58" t="str">
        <f t="shared" si="4"/>
        <v/>
      </c>
      <c r="AJ58" s="42" t="str">
        <f t="shared" si="18"/>
        <v/>
      </c>
      <c r="AL58" t="str">
        <f t="shared" si="5"/>
        <v/>
      </c>
      <c r="AM58" s="42" t="str">
        <f t="shared" si="6"/>
        <v/>
      </c>
      <c r="AO58" t="str">
        <f t="shared" si="7"/>
        <v>Trades Labourer</v>
      </c>
      <c r="AP58" s="42">
        <f t="shared" ref="AP58:AP61" si="52">IF(AO58="","",W58)</f>
        <v>275</v>
      </c>
      <c r="AR58" t="str">
        <f t="shared" si="9"/>
        <v/>
      </c>
      <c r="AS58" s="42" t="str">
        <f t="shared" si="1"/>
        <v/>
      </c>
      <c r="AU58" t="str">
        <f t="shared" si="10"/>
        <v/>
      </c>
      <c r="AV58" s="42" t="str">
        <f t="shared" si="11"/>
        <v/>
      </c>
      <c r="AX58" t="str">
        <f t="shared" si="12"/>
        <v>Trades Labourer</v>
      </c>
      <c r="AY58" s="42">
        <f t="shared" si="13"/>
        <v>275</v>
      </c>
      <c r="BA58" t="str">
        <f t="shared" si="14"/>
        <v/>
      </c>
      <c r="BB58" s="42" t="str">
        <f t="shared" si="15"/>
        <v/>
      </c>
      <c r="BD58" t="str">
        <f t="shared" si="16"/>
        <v/>
      </c>
      <c r="BE58" s="42" t="str">
        <f t="shared" si="17"/>
        <v/>
      </c>
    </row>
    <row r="59" spans="2:57" ht="15">
      <c r="B59" s="126"/>
      <c r="C59" s="113" t="s">
        <v>72</v>
      </c>
      <c r="D59" s="695">
        <v>1</v>
      </c>
      <c r="E59" s="350" t="s">
        <v>23</v>
      </c>
      <c r="F59" s="350"/>
      <c r="G59" s="45"/>
      <c r="H59" s="45"/>
      <c r="I59" s="62">
        <f>VLOOKUP(E59,LabourRates,2,FALSE)</f>
        <v>46.5</v>
      </c>
      <c r="J59" s="130" t="s">
        <v>263</v>
      </c>
      <c r="K59" s="134"/>
      <c r="L59" s="55"/>
      <c r="M59" s="100"/>
      <c r="N59" s="55" t="s">
        <v>263</v>
      </c>
      <c r="O59" s="127">
        <f>$I59*M59</f>
        <v>0</v>
      </c>
      <c r="P59" s="134"/>
      <c r="Q59" s="55"/>
      <c r="R59" s="100">
        <v>0</v>
      </c>
      <c r="S59" s="55" t="s">
        <v>263</v>
      </c>
      <c r="T59" s="127">
        <f>$I59*R59</f>
        <v>0</v>
      </c>
      <c r="U59" s="134"/>
      <c r="V59" s="55"/>
      <c r="W59" s="100">
        <v>180</v>
      </c>
      <c r="X59" s="55" t="s">
        <v>263</v>
      </c>
      <c r="Y59" s="127">
        <f>$I59*W59</f>
        <v>8370</v>
      </c>
      <c r="Z59" s="134"/>
      <c r="AA59" s="55"/>
      <c r="AB59" s="100">
        <v>180</v>
      </c>
      <c r="AC59" s="55" t="s">
        <v>263</v>
      </c>
      <c r="AD59" s="127">
        <f>$I59*AB59</f>
        <v>8370</v>
      </c>
      <c r="AF59" t="str">
        <f t="shared" si="2"/>
        <v>General Labourer</v>
      </c>
      <c r="AG59" s="42">
        <f t="shared" si="3"/>
        <v>0</v>
      </c>
      <c r="AI59" t="str">
        <f t="shared" si="4"/>
        <v/>
      </c>
      <c r="AJ59" s="42" t="str">
        <f t="shared" si="18"/>
        <v/>
      </c>
      <c r="AL59" t="str">
        <f t="shared" si="5"/>
        <v/>
      </c>
      <c r="AM59" s="42" t="str">
        <f t="shared" si="6"/>
        <v/>
      </c>
      <c r="AO59" t="str">
        <f t="shared" si="7"/>
        <v>General Labourer</v>
      </c>
      <c r="AP59" s="42">
        <f t="shared" si="52"/>
        <v>180</v>
      </c>
      <c r="AR59" t="str">
        <f t="shared" si="9"/>
        <v/>
      </c>
      <c r="AS59" s="42" t="str">
        <f t="shared" si="1"/>
        <v/>
      </c>
      <c r="AU59" t="str">
        <f t="shared" si="10"/>
        <v/>
      </c>
      <c r="AV59" s="42" t="str">
        <f t="shared" si="11"/>
        <v/>
      </c>
      <c r="AX59" t="str">
        <f t="shared" si="12"/>
        <v>General Labourer</v>
      </c>
      <c r="AY59" s="42">
        <f t="shared" si="13"/>
        <v>180</v>
      </c>
      <c r="BA59" t="str">
        <f t="shared" si="14"/>
        <v/>
      </c>
      <c r="BB59" s="42" t="str">
        <f t="shared" si="15"/>
        <v/>
      </c>
      <c r="BD59" t="str">
        <f t="shared" si="16"/>
        <v/>
      </c>
      <c r="BE59" s="42" t="str">
        <f t="shared" si="17"/>
        <v/>
      </c>
    </row>
    <row r="60" spans="2:57" ht="15">
      <c r="B60" s="126"/>
      <c r="C60" s="113"/>
      <c r="D60" s="695">
        <v>1</v>
      </c>
      <c r="E60" s="350" t="s">
        <v>24</v>
      </c>
      <c r="F60" s="350"/>
      <c r="G60" s="45"/>
      <c r="H60" s="45"/>
      <c r="I60" s="62">
        <f>VLOOKUP(E60,LabourRates,2,FALSE)</f>
        <v>64.425000000000011</v>
      </c>
      <c r="J60" s="130" t="s">
        <v>263</v>
      </c>
      <c r="K60" s="134"/>
      <c r="L60" s="55"/>
      <c r="M60" s="100"/>
      <c r="N60" s="55" t="s">
        <v>263</v>
      </c>
      <c r="O60" s="127">
        <f>$I60*M60</f>
        <v>0</v>
      </c>
      <c r="P60" s="134"/>
      <c r="Q60" s="55"/>
      <c r="R60" s="100">
        <v>0</v>
      </c>
      <c r="S60" s="55" t="s">
        <v>263</v>
      </c>
      <c r="T60" s="127">
        <f>$I60*R60</f>
        <v>0</v>
      </c>
      <c r="U60" s="134"/>
      <c r="V60" s="55"/>
      <c r="W60" s="100">
        <v>90</v>
      </c>
      <c r="X60" s="55" t="s">
        <v>263</v>
      </c>
      <c r="Y60" s="127">
        <f>$I60*W60</f>
        <v>5798.2500000000009</v>
      </c>
      <c r="Z60" s="134"/>
      <c r="AA60" s="55"/>
      <c r="AB60" s="100">
        <v>90</v>
      </c>
      <c r="AC60" s="55" t="s">
        <v>263</v>
      </c>
      <c r="AD60" s="127">
        <f>$I60*AB60</f>
        <v>5798.2500000000009</v>
      </c>
      <c r="AF60" t="str">
        <f t="shared" si="2"/>
        <v>Trades Labourer</v>
      </c>
      <c r="AG60" s="42">
        <f t="shared" si="3"/>
        <v>0</v>
      </c>
      <c r="AI60" t="str">
        <f t="shared" si="4"/>
        <v/>
      </c>
      <c r="AJ60" s="42" t="str">
        <f t="shared" si="18"/>
        <v/>
      </c>
      <c r="AL60" t="str">
        <f t="shared" si="5"/>
        <v/>
      </c>
      <c r="AM60" s="42" t="str">
        <f t="shared" si="6"/>
        <v/>
      </c>
      <c r="AO60" t="str">
        <f t="shared" si="7"/>
        <v>Trades Labourer</v>
      </c>
      <c r="AP60" s="42">
        <f t="shared" si="52"/>
        <v>90</v>
      </c>
      <c r="AR60" t="str">
        <f t="shared" si="9"/>
        <v/>
      </c>
      <c r="AS60" s="42" t="str">
        <f t="shared" si="1"/>
        <v/>
      </c>
      <c r="AU60" t="str">
        <f t="shared" si="10"/>
        <v/>
      </c>
      <c r="AV60" s="42" t="str">
        <f t="shared" si="11"/>
        <v/>
      </c>
      <c r="AX60" t="str">
        <f t="shared" si="12"/>
        <v>Trades Labourer</v>
      </c>
      <c r="AY60" s="42">
        <f t="shared" si="13"/>
        <v>90</v>
      </c>
      <c r="BA60" t="str">
        <f t="shared" si="14"/>
        <v/>
      </c>
      <c r="BB60" s="42" t="str">
        <f t="shared" si="15"/>
        <v/>
      </c>
      <c r="BD60" t="str">
        <f t="shared" si="16"/>
        <v/>
      </c>
      <c r="BE60" s="42" t="str">
        <f t="shared" si="17"/>
        <v/>
      </c>
    </row>
    <row r="61" spans="2:57" ht="15">
      <c r="B61" s="126"/>
      <c r="C61" s="113" t="s">
        <v>73</v>
      </c>
      <c r="D61" s="695">
        <v>1</v>
      </c>
      <c r="E61" s="350" t="s">
        <v>22</v>
      </c>
      <c r="F61" s="350"/>
      <c r="G61" s="45"/>
      <c r="H61" s="45"/>
      <c r="I61" s="62">
        <f>VLOOKUP(E61,LabourRates,2,FALSE)</f>
        <v>57.75</v>
      </c>
      <c r="J61" s="130" t="s">
        <v>263</v>
      </c>
      <c r="K61" s="134"/>
      <c r="L61" s="55"/>
      <c r="M61" s="100"/>
      <c r="N61" s="55" t="s">
        <v>263</v>
      </c>
      <c r="O61" s="127">
        <f>$I61*M61</f>
        <v>0</v>
      </c>
      <c r="P61" s="134"/>
      <c r="Q61" s="55"/>
      <c r="R61" s="100">
        <v>0</v>
      </c>
      <c r="S61" s="55" t="s">
        <v>263</v>
      </c>
      <c r="T61" s="127">
        <f>$I61*R61</f>
        <v>0</v>
      </c>
      <c r="U61" s="134"/>
      <c r="V61" s="55"/>
      <c r="W61" s="100">
        <v>20</v>
      </c>
      <c r="X61" s="55" t="s">
        <v>263</v>
      </c>
      <c r="Y61" s="127">
        <f>$I61*W61</f>
        <v>1155</v>
      </c>
      <c r="Z61" s="134"/>
      <c r="AA61" s="55"/>
      <c r="AB61" s="100">
        <v>20</v>
      </c>
      <c r="AC61" s="55" t="s">
        <v>263</v>
      </c>
      <c r="AD61" s="127">
        <f>$I61*AB61</f>
        <v>1155</v>
      </c>
      <c r="AF61" t="str">
        <f t="shared" si="2"/>
        <v>Blaster</v>
      </c>
      <c r="AG61" s="42">
        <f t="shared" si="3"/>
        <v>0</v>
      </c>
      <c r="AI61" t="str">
        <f t="shared" si="4"/>
        <v/>
      </c>
      <c r="AJ61" s="42" t="str">
        <f t="shared" si="18"/>
        <v/>
      </c>
      <c r="AL61" t="str">
        <f t="shared" si="5"/>
        <v/>
      </c>
      <c r="AM61" s="42" t="str">
        <f t="shared" si="6"/>
        <v/>
      </c>
      <c r="AO61" t="str">
        <f t="shared" si="7"/>
        <v>Blaster</v>
      </c>
      <c r="AP61" s="42">
        <f t="shared" si="52"/>
        <v>20</v>
      </c>
      <c r="AR61" t="str">
        <f t="shared" si="9"/>
        <v/>
      </c>
      <c r="AS61" s="42" t="str">
        <f t="shared" si="1"/>
        <v/>
      </c>
      <c r="AU61" t="str">
        <f t="shared" si="10"/>
        <v/>
      </c>
      <c r="AV61" s="42" t="str">
        <f t="shared" si="11"/>
        <v/>
      </c>
      <c r="AX61" t="str">
        <f t="shared" si="12"/>
        <v>Blaster</v>
      </c>
      <c r="AY61" s="42">
        <f t="shared" si="13"/>
        <v>20</v>
      </c>
      <c r="BA61" t="str">
        <f t="shared" si="14"/>
        <v/>
      </c>
      <c r="BB61" s="42" t="str">
        <f t="shared" si="15"/>
        <v/>
      </c>
      <c r="BD61" t="str">
        <f t="shared" si="16"/>
        <v/>
      </c>
      <c r="BE61" s="42" t="str">
        <f t="shared" si="17"/>
        <v/>
      </c>
    </row>
    <row r="62" spans="2:57" ht="15">
      <c r="B62" s="126"/>
      <c r="C62" s="162" t="s">
        <v>55</v>
      </c>
      <c r="D62" s="694"/>
      <c r="E62" s="356"/>
      <c r="F62" s="356"/>
      <c r="G62" s="144"/>
      <c r="H62" s="144"/>
      <c r="I62" s="144"/>
      <c r="J62" s="164"/>
      <c r="K62" s="145"/>
      <c r="L62" s="146"/>
      <c r="M62" s="147"/>
      <c r="N62" s="146"/>
      <c r="O62" s="148"/>
      <c r="P62" s="145"/>
      <c r="Q62" s="146"/>
      <c r="R62" s="147"/>
      <c r="S62" s="146"/>
      <c r="T62" s="148"/>
      <c r="U62" s="145"/>
      <c r="V62" s="146"/>
      <c r="W62" s="147"/>
      <c r="X62" s="146"/>
      <c r="Y62" s="148"/>
      <c r="Z62" s="145"/>
      <c r="AA62" s="146"/>
      <c r="AB62" s="147"/>
      <c r="AC62" s="146"/>
      <c r="AD62" s="148"/>
      <c r="AF62" t="str">
        <f t="shared" si="2"/>
        <v/>
      </c>
      <c r="AG62" s="42" t="str">
        <f t="shared" ref="AG62:AG115" si="53">IF(AF62="","",R62)</f>
        <v/>
      </c>
      <c r="AI62" t="str">
        <f t="shared" si="4"/>
        <v/>
      </c>
      <c r="AJ62" s="42" t="str">
        <f t="shared" si="18"/>
        <v/>
      </c>
      <c r="AL62" t="str">
        <f t="shared" si="5"/>
        <v/>
      </c>
      <c r="AM62" s="42" t="str">
        <f t="shared" ref="AM62:AM115" si="54">IF(AL62="","",R62)</f>
        <v/>
      </c>
      <c r="AO62" t="str">
        <f t="shared" si="7"/>
        <v/>
      </c>
      <c r="AP62" s="42" t="str">
        <f t="shared" si="8"/>
        <v/>
      </c>
      <c r="AR62" t="str">
        <f t="shared" si="9"/>
        <v/>
      </c>
      <c r="AS62" s="42" t="str">
        <f t="shared" si="1"/>
        <v/>
      </c>
      <c r="AU62" t="str">
        <f t="shared" si="10"/>
        <v/>
      </c>
      <c r="AV62" s="42" t="str">
        <f t="shared" si="11"/>
        <v/>
      </c>
      <c r="AX62" t="str">
        <f t="shared" si="12"/>
        <v/>
      </c>
      <c r="AY62" s="42" t="str">
        <f t="shared" ref="AY62:AY115" si="55">IF(AX62="","",AB62)</f>
        <v/>
      </c>
      <c r="BA62" t="str">
        <f t="shared" si="14"/>
        <v/>
      </c>
      <c r="BB62" s="42" t="str">
        <f t="shared" ref="BB62:BB115" si="56">IF(BA62="","",AB62)</f>
        <v/>
      </c>
      <c r="BD62" t="str">
        <f t="shared" si="16"/>
        <v/>
      </c>
      <c r="BE62" s="42" t="str">
        <f t="shared" ref="BE62:BE115" si="57">IF(BD62="","",AB62)</f>
        <v/>
      </c>
    </row>
    <row r="63" spans="2:57" ht="15">
      <c r="B63" s="126"/>
      <c r="C63" s="113" t="s">
        <v>74</v>
      </c>
      <c r="D63" s="695"/>
      <c r="E63" s="350" t="s">
        <v>260</v>
      </c>
      <c r="F63" s="350"/>
      <c r="G63" s="45"/>
      <c r="H63" s="45"/>
      <c r="I63" s="62">
        <v>10000</v>
      </c>
      <c r="J63" s="130" t="s">
        <v>116</v>
      </c>
      <c r="K63" s="134"/>
      <c r="L63" s="55"/>
      <c r="M63" s="100"/>
      <c r="N63" s="55" t="s">
        <v>116</v>
      </c>
      <c r="O63" s="127">
        <f>$I63*M63</f>
        <v>0</v>
      </c>
      <c r="P63" s="134"/>
      <c r="Q63" s="55"/>
      <c r="R63" s="100">
        <v>0</v>
      </c>
      <c r="S63" s="55" t="s">
        <v>116</v>
      </c>
      <c r="T63" s="127">
        <f>$I63*R63</f>
        <v>0</v>
      </c>
      <c r="U63" s="134"/>
      <c r="V63" s="55"/>
      <c r="W63" s="100">
        <v>1</v>
      </c>
      <c r="X63" s="55" t="s">
        <v>116</v>
      </c>
      <c r="Y63" s="127">
        <f>$I63*W63</f>
        <v>10000</v>
      </c>
      <c r="Z63" s="134"/>
      <c r="AA63" s="55"/>
      <c r="AB63" s="100">
        <v>1</v>
      </c>
      <c r="AC63" s="55" t="s">
        <v>116</v>
      </c>
      <c r="AD63" s="127">
        <f>$I63*AB63</f>
        <v>10000</v>
      </c>
      <c r="AF63" t="str">
        <f t="shared" si="2"/>
        <v/>
      </c>
      <c r="AG63" s="42" t="str">
        <f t="shared" si="53"/>
        <v/>
      </c>
      <c r="AI63" t="str">
        <f t="shared" si="4"/>
        <v/>
      </c>
      <c r="AJ63" s="42" t="str">
        <f t="shared" si="18"/>
        <v/>
      </c>
      <c r="AL63" t="str">
        <f t="shared" si="5"/>
        <v/>
      </c>
      <c r="AM63" s="42" t="str">
        <f t="shared" si="54"/>
        <v/>
      </c>
      <c r="AO63" t="str">
        <f t="shared" si="7"/>
        <v/>
      </c>
      <c r="AP63" s="42" t="str">
        <f t="shared" si="8"/>
        <v/>
      </c>
      <c r="AR63" t="str">
        <f t="shared" si="9"/>
        <v/>
      </c>
      <c r="AS63" s="42" t="str">
        <f t="shared" si="1"/>
        <v/>
      </c>
      <c r="AU63" t="str">
        <f t="shared" si="10"/>
        <v/>
      </c>
      <c r="AV63" s="42" t="str">
        <f t="shared" si="11"/>
        <v/>
      </c>
      <c r="AX63" t="str">
        <f t="shared" si="12"/>
        <v/>
      </c>
      <c r="AY63" s="42" t="str">
        <f t="shared" si="55"/>
        <v/>
      </c>
      <c r="BA63" t="str">
        <f t="shared" si="14"/>
        <v/>
      </c>
      <c r="BB63" s="42" t="str">
        <f t="shared" si="56"/>
        <v/>
      </c>
      <c r="BD63" t="str">
        <f t="shared" si="16"/>
        <v/>
      </c>
      <c r="BE63" s="42" t="str">
        <f t="shared" si="57"/>
        <v/>
      </c>
    </row>
    <row r="64" spans="2:57" ht="15">
      <c r="B64" s="126"/>
      <c r="C64" s="113" t="s">
        <v>75</v>
      </c>
      <c r="D64" s="695"/>
      <c r="E64" s="350" t="s">
        <v>260</v>
      </c>
      <c r="F64" s="350"/>
      <c r="G64" s="45"/>
      <c r="H64" s="45"/>
      <c r="I64" s="62">
        <v>27500</v>
      </c>
      <c r="J64" s="130" t="s">
        <v>116</v>
      </c>
      <c r="K64" s="134"/>
      <c r="L64" s="55"/>
      <c r="M64" s="100"/>
      <c r="N64" s="55" t="s">
        <v>116</v>
      </c>
      <c r="O64" s="127">
        <f>$I64*M64</f>
        <v>0</v>
      </c>
      <c r="P64" s="134"/>
      <c r="Q64" s="55"/>
      <c r="R64" s="100">
        <v>0</v>
      </c>
      <c r="S64" s="55" t="s">
        <v>116</v>
      </c>
      <c r="T64" s="127">
        <f>$I64*R64</f>
        <v>0</v>
      </c>
      <c r="U64" s="134"/>
      <c r="V64" s="55"/>
      <c r="W64" s="100">
        <v>1</v>
      </c>
      <c r="X64" s="55" t="s">
        <v>116</v>
      </c>
      <c r="Y64" s="127">
        <f>$I64*W64</f>
        <v>27500</v>
      </c>
      <c r="Z64" s="134"/>
      <c r="AA64" s="55"/>
      <c r="AB64" s="100">
        <v>1</v>
      </c>
      <c r="AC64" s="55" t="s">
        <v>116</v>
      </c>
      <c r="AD64" s="127">
        <f>$I64*AB64</f>
        <v>27500</v>
      </c>
      <c r="AF64" t="str">
        <f t="shared" si="2"/>
        <v/>
      </c>
      <c r="AG64" s="42" t="str">
        <f t="shared" si="53"/>
        <v/>
      </c>
      <c r="AI64" t="str">
        <f t="shared" si="4"/>
        <v/>
      </c>
      <c r="AJ64" s="42" t="str">
        <f t="shared" si="18"/>
        <v/>
      </c>
      <c r="AL64" t="str">
        <f t="shared" si="5"/>
        <v/>
      </c>
      <c r="AM64" s="42" t="str">
        <f t="shared" si="54"/>
        <v/>
      </c>
      <c r="AO64" t="str">
        <f t="shared" si="7"/>
        <v/>
      </c>
      <c r="AP64" s="42" t="str">
        <f t="shared" si="8"/>
        <v/>
      </c>
      <c r="AR64" t="str">
        <f t="shared" si="9"/>
        <v/>
      </c>
      <c r="AS64" s="42" t="str">
        <f t="shared" si="1"/>
        <v/>
      </c>
      <c r="AU64" t="str">
        <f t="shared" si="10"/>
        <v/>
      </c>
      <c r="AV64" s="42" t="str">
        <f t="shared" si="11"/>
        <v/>
      </c>
      <c r="AX64" t="str">
        <f t="shared" si="12"/>
        <v/>
      </c>
      <c r="AY64" s="42" t="str">
        <f t="shared" si="55"/>
        <v/>
      </c>
      <c r="BA64" t="str">
        <f t="shared" si="14"/>
        <v/>
      </c>
      <c r="BB64" s="42" t="str">
        <f t="shared" si="56"/>
        <v/>
      </c>
      <c r="BD64" t="str">
        <f t="shared" si="16"/>
        <v/>
      </c>
      <c r="BE64" s="42" t="str">
        <f t="shared" si="57"/>
        <v/>
      </c>
    </row>
    <row r="65" spans="1:57" ht="15">
      <c r="B65" s="126"/>
      <c r="C65" s="113"/>
      <c r="D65" s="695"/>
      <c r="E65" s="350"/>
      <c r="F65" s="350"/>
      <c r="G65" s="45"/>
      <c r="H65" s="45"/>
      <c r="I65" s="62"/>
      <c r="J65" s="130"/>
      <c r="K65" s="134"/>
      <c r="L65" s="55"/>
      <c r="M65" s="100"/>
      <c r="N65" s="55"/>
      <c r="O65" s="127"/>
      <c r="P65" s="134"/>
      <c r="Q65" s="55"/>
      <c r="R65" s="100"/>
      <c r="S65" s="55"/>
      <c r="T65" s="127"/>
      <c r="U65" s="134"/>
      <c r="V65" s="55"/>
      <c r="W65" s="100"/>
      <c r="X65" s="55"/>
      <c r="Y65" s="127"/>
      <c r="Z65" s="134"/>
      <c r="AA65" s="55"/>
      <c r="AB65" s="100"/>
      <c r="AC65" s="55"/>
      <c r="AD65" s="127"/>
      <c r="AF65" t="str">
        <f t="shared" si="2"/>
        <v/>
      </c>
      <c r="AG65" s="42" t="str">
        <f t="shared" si="53"/>
        <v/>
      </c>
      <c r="AI65" t="str">
        <f t="shared" si="4"/>
        <v/>
      </c>
      <c r="AJ65" s="42" t="str">
        <f t="shared" si="18"/>
        <v/>
      </c>
      <c r="AL65" t="str">
        <f t="shared" si="5"/>
        <v/>
      </c>
      <c r="AM65" s="42" t="str">
        <f t="shared" si="54"/>
        <v/>
      </c>
      <c r="AO65" t="str">
        <f t="shared" si="7"/>
        <v/>
      </c>
      <c r="AP65" s="42" t="str">
        <f t="shared" si="8"/>
        <v/>
      </c>
      <c r="AR65" t="str">
        <f t="shared" si="9"/>
        <v/>
      </c>
      <c r="AS65" s="42" t="str">
        <f t="shared" si="1"/>
        <v/>
      </c>
      <c r="AU65" t="str">
        <f t="shared" si="10"/>
        <v/>
      </c>
      <c r="AV65" s="42" t="str">
        <f t="shared" si="11"/>
        <v/>
      </c>
      <c r="AX65" t="str">
        <f t="shared" si="12"/>
        <v/>
      </c>
      <c r="AY65" s="42" t="str">
        <f t="shared" si="55"/>
        <v/>
      </c>
      <c r="BA65" t="str">
        <f t="shared" si="14"/>
        <v/>
      </c>
      <c r="BB65" s="42" t="str">
        <f t="shared" si="56"/>
        <v/>
      </c>
      <c r="BD65" t="str">
        <f t="shared" si="16"/>
        <v/>
      </c>
      <c r="BE65" s="42" t="str">
        <f t="shared" si="57"/>
        <v/>
      </c>
    </row>
    <row r="66" spans="1:57" ht="15">
      <c r="A66" s="93"/>
      <c r="B66" s="128"/>
      <c r="C66" s="114" t="s">
        <v>8</v>
      </c>
      <c r="D66" s="696"/>
      <c r="E66" s="357"/>
      <c r="F66" s="357"/>
      <c r="G66" s="98"/>
      <c r="H66" s="98"/>
      <c r="I66" s="98"/>
      <c r="J66" s="131"/>
      <c r="K66" s="133"/>
      <c r="L66" s="99"/>
      <c r="M66" s="100"/>
      <c r="N66" s="99"/>
      <c r="O66" s="124">
        <f>SUM(O46:O65)</f>
        <v>0</v>
      </c>
      <c r="P66" s="133"/>
      <c r="Q66" s="99"/>
      <c r="R66" s="100"/>
      <c r="S66" s="99"/>
      <c r="T66" s="124">
        <f>SUM(T46:T65)</f>
        <v>0</v>
      </c>
      <c r="U66" s="133"/>
      <c r="V66" s="99"/>
      <c r="W66" s="100"/>
      <c r="X66" s="99"/>
      <c r="Y66" s="124">
        <f>SUM(Y46:Y65)</f>
        <v>303305.92499999999</v>
      </c>
      <c r="Z66" s="133"/>
      <c r="AA66" s="99"/>
      <c r="AB66" s="100"/>
      <c r="AC66" s="99"/>
      <c r="AD66" s="124">
        <f>SUM(AD46:AD65)</f>
        <v>303305.92499999999</v>
      </c>
      <c r="AF66" t="str">
        <f t="shared" si="2"/>
        <v/>
      </c>
      <c r="AG66" s="42" t="str">
        <f t="shared" si="53"/>
        <v/>
      </c>
      <c r="AI66" t="str">
        <f t="shared" si="4"/>
        <v/>
      </c>
      <c r="AJ66" s="42" t="str">
        <f t="shared" si="18"/>
        <v/>
      </c>
      <c r="AL66" t="str">
        <f t="shared" si="5"/>
        <v/>
      </c>
      <c r="AM66" s="42" t="str">
        <f t="shared" si="54"/>
        <v/>
      </c>
      <c r="AO66" t="str">
        <f t="shared" si="7"/>
        <v/>
      </c>
      <c r="AP66" s="42" t="str">
        <f t="shared" si="8"/>
        <v/>
      </c>
      <c r="AR66" t="str">
        <f t="shared" si="9"/>
        <v/>
      </c>
      <c r="AS66" s="42" t="str">
        <f t="shared" si="1"/>
        <v/>
      </c>
      <c r="AU66" t="str">
        <f t="shared" si="10"/>
        <v/>
      </c>
      <c r="AV66" s="42" t="str">
        <f t="shared" si="11"/>
        <v/>
      </c>
      <c r="AX66" t="str">
        <f t="shared" si="12"/>
        <v/>
      </c>
      <c r="AY66" s="42" t="str">
        <f t="shared" si="55"/>
        <v/>
      </c>
      <c r="BA66" t="str">
        <f t="shared" si="14"/>
        <v/>
      </c>
      <c r="BB66" s="42" t="str">
        <f t="shared" si="56"/>
        <v/>
      </c>
      <c r="BD66" t="str">
        <f t="shared" si="16"/>
        <v/>
      </c>
      <c r="BE66" s="42" t="str">
        <f t="shared" si="57"/>
        <v/>
      </c>
    </row>
    <row r="67" spans="1:57" ht="15">
      <c r="B67" s="142"/>
      <c r="C67" s="162" t="s">
        <v>180</v>
      </c>
      <c r="D67" s="694"/>
      <c r="E67" s="692"/>
      <c r="F67" s="162"/>
      <c r="G67" s="144"/>
      <c r="H67" s="144"/>
      <c r="I67" s="144"/>
      <c r="J67" s="164"/>
      <c r="K67" s="145"/>
      <c r="L67" s="146"/>
      <c r="M67" s="147"/>
      <c r="N67" s="146"/>
      <c r="O67" s="148"/>
      <c r="P67" s="145"/>
      <c r="Q67" s="146"/>
      <c r="R67" s="147"/>
      <c r="S67" s="146"/>
      <c r="T67" s="148"/>
      <c r="U67" s="145"/>
      <c r="V67" s="146"/>
      <c r="W67" s="147"/>
      <c r="X67" s="146"/>
      <c r="Y67" s="148"/>
      <c r="Z67" s="145"/>
      <c r="AA67" s="146"/>
      <c r="AB67" s="147"/>
      <c r="AC67" s="146"/>
      <c r="AD67" s="148"/>
      <c r="AF67" t="str">
        <f t="shared" si="2"/>
        <v/>
      </c>
      <c r="AG67" s="42" t="str">
        <f t="shared" si="53"/>
        <v/>
      </c>
      <c r="AI67" t="str">
        <f t="shared" si="4"/>
        <v/>
      </c>
      <c r="AJ67" s="42" t="str">
        <f t="shared" si="18"/>
        <v/>
      </c>
      <c r="AL67" t="str">
        <f t="shared" si="5"/>
        <v/>
      </c>
      <c r="AM67" s="42" t="str">
        <f t="shared" si="54"/>
        <v/>
      </c>
      <c r="AO67" t="str">
        <f t="shared" si="7"/>
        <v/>
      </c>
      <c r="AP67" s="42" t="str">
        <f t="shared" si="8"/>
        <v/>
      </c>
      <c r="AR67" t="str">
        <f t="shared" si="9"/>
        <v/>
      </c>
      <c r="AS67" s="42" t="str">
        <f t="shared" si="1"/>
        <v/>
      </c>
      <c r="AU67" t="str">
        <f t="shared" si="10"/>
        <v/>
      </c>
      <c r="AV67" s="42" t="str">
        <f t="shared" si="11"/>
        <v/>
      </c>
      <c r="AX67" t="str">
        <f t="shared" si="12"/>
        <v/>
      </c>
      <c r="AY67" s="42" t="str">
        <f t="shared" si="55"/>
        <v/>
      </c>
      <c r="BA67" t="str">
        <f t="shared" si="14"/>
        <v/>
      </c>
      <c r="BB67" s="42" t="str">
        <f t="shared" si="56"/>
        <v/>
      </c>
      <c r="BD67" t="str">
        <f t="shared" si="16"/>
        <v/>
      </c>
      <c r="BE67" s="42" t="str">
        <f t="shared" si="57"/>
        <v/>
      </c>
    </row>
    <row r="68" spans="1:57" ht="15">
      <c r="B68" s="126"/>
      <c r="C68" s="162" t="s">
        <v>17</v>
      </c>
      <c r="D68" s="694"/>
      <c r="E68" s="356"/>
      <c r="F68" s="356"/>
      <c r="G68" s="144"/>
      <c r="H68" s="144"/>
      <c r="I68" s="144"/>
      <c r="J68" s="164"/>
      <c r="K68" s="145"/>
      <c r="L68" s="146"/>
      <c r="M68" s="147"/>
      <c r="N68" s="146"/>
      <c r="O68" s="148"/>
      <c r="P68" s="145"/>
      <c r="Q68" s="146"/>
      <c r="R68" s="147"/>
      <c r="S68" s="146"/>
      <c r="T68" s="148"/>
      <c r="U68" s="145"/>
      <c r="V68" s="146"/>
      <c r="W68" s="147"/>
      <c r="X68" s="146"/>
      <c r="Y68" s="148"/>
      <c r="Z68" s="145"/>
      <c r="AA68" s="146"/>
      <c r="AB68" s="147"/>
      <c r="AC68" s="146"/>
      <c r="AD68" s="148"/>
      <c r="AF68" t="str">
        <f t="shared" si="2"/>
        <v/>
      </c>
      <c r="AG68" s="42" t="str">
        <f t="shared" si="53"/>
        <v/>
      </c>
      <c r="AI68" t="str">
        <f t="shared" si="4"/>
        <v/>
      </c>
      <c r="AJ68" s="42" t="str">
        <f t="shared" si="18"/>
        <v/>
      </c>
      <c r="AL68" t="str">
        <f t="shared" si="5"/>
        <v/>
      </c>
      <c r="AM68" s="42" t="str">
        <f t="shared" si="54"/>
        <v/>
      </c>
      <c r="AO68" t="str">
        <f t="shared" si="7"/>
        <v/>
      </c>
      <c r="AP68" s="42" t="str">
        <f t="shared" si="8"/>
        <v/>
      </c>
      <c r="AR68" t="str">
        <f t="shared" si="9"/>
        <v/>
      </c>
      <c r="AS68" s="42" t="str">
        <f t="shared" si="1"/>
        <v/>
      </c>
      <c r="AU68" t="str">
        <f t="shared" si="10"/>
        <v/>
      </c>
      <c r="AV68" s="42" t="str">
        <f t="shared" si="11"/>
        <v/>
      </c>
      <c r="AX68" t="str">
        <f t="shared" si="12"/>
        <v/>
      </c>
      <c r="AY68" s="42" t="str">
        <f t="shared" si="55"/>
        <v/>
      </c>
      <c r="BA68" t="str">
        <f t="shared" si="14"/>
        <v/>
      </c>
      <c r="BB68" s="42" t="str">
        <f t="shared" si="56"/>
        <v/>
      </c>
      <c r="BD68" t="str">
        <f t="shared" si="16"/>
        <v/>
      </c>
      <c r="BE68" s="42" t="str">
        <f t="shared" si="57"/>
        <v/>
      </c>
    </row>
    <row r="69" spans="1:57" ht="15">
      <c r="B69" s="126"/>
      <c r="C69" s="113" t="s">
        <v>78</v>
      </c>
      <c r="D69" s="695">
        <v>2</v>
      </c>
      <c r="E69" s="350" t="str">
        <f>'T2 - Unit Rates'!$C$36</f>
        <v>30 ton Crane</v>
      </c>
      <c r="F69" s="350"/>
      <c r="G69" s="45"/>
      <c r="H69" s="45"/>
      <c r="I69" s="62">
        <f>VLOOKUP(E69,EquipRates,$I$3,FALSE)</f>
        <v>255.4</v>
      </c>
      <c r="J69" s="130" t="s">
        <v>263</v>
      </c>
      <c r="K69" s="134"/>
      <c r="L69" s="55"/>
      <c r="M69" s="100"/>
      <c r="N69" s="55" t="s">
        <v>263</v>
      </c>
      <c r="O69" s="127">
        <f t="shared" ref="O69:O74" si="58">$I69*M69</f>
        <v>0</v>
      </c>
      <c r="P69" s="134"/>
      <c r="Q69" s="55"/>
      <c r="R69" s="100">
        <v>15</v>
      </c>
      <c r="S69" s="55" t="s">
        <v>263</v>
      </c>
      <c r="T69" s="127">
        <f t="shared" ref="T69:T74" si="59">$I69*R69</f>
        <v>3831</v>
      </c>
      <c r="U69" s="134"/>
      <c r="V69" s="55"/>
      <c r="W69" s="100">
        <v>30</v>
      </c>
      <c r="X69" s="55" t="s">
        <v>263</v>
      </c>
      <c r="Y69" s="127">
        <f t="shared" ref="Y69:Y74" si="60">$I69*W69</f>
        <v>7662</v>
      </c>
      <c r="Z69" s="134"/>
      <c r="AA69" s="55"/>
      <c r="AB69" s="100">
        <v>30</v>
      </c>
      <c r="AC69" s="55" t="s">
        <v>263</v>
      </c>
      <c r="AD69" s="127">
        <f t="shared" ref="AD69:AD74" si="61">$I69*AB69</f>
        <v>7662</v>
      </c>
      <c r="AF69" t="str">
        <f t="shared" si="2"/>
        <v/>
      </c>
      <c r="AG69" s="42" t="str">
        <f t="shared" si="53"/>
        <v/>
      </c>
      <c r="AI69" t="str">
        <f t="shared" si="4"/>
        <v>30 ton Crane</v>
      </c>
      <c r="AJ69" s="42">
        <f t="shared" si="18"/>
        <v>15</v>
      </c>
      <c r="AL69" t="str">
        <f t="shared" si="5"/>
        <v/>
      </c>
      <c r="AM69" s="42" t="str">
        <f t="shared" si="54"/>
        <v/>
      </c>
      <c r="AO69" t="str">
        <f t="shared" si="7"/>
        <v/>
      </c>
      <c r="AP69" s="42" t="str">
        <f t="shared" si="8"/>
        <v/>
      </c>
      <c r="AR69" t="str">
        <f t="shared" si="9"/>
        <v>30 ton Crane</v>
      </c>
      <c r="AS69" s="42">
        <f>IF(AR69="","",W69)</f>
        <v>30</v>
      </c>
      <c r="AU69" t="str">
        <f t="shared" si="10"/>
        <v/>
      </c>
      <c r="AV69" s="42" t="str">
        <f t="shared" si="11"/>
        <v/>
      </c>
      <c r="AX69" t="str">
        <f t="shared" si="12"/>
        <v/>
      </c>
      <c r="AY69" s="42" t="str">
        <f t="shared" si="55"/>
        <v/>
      </c>
      <c r="BA69" t="str">
        <f t="shared" si="14"/>
        <v>30 ton Crane</v>
      </c>
      <c r="BB69" s="42">
        <f t="shared" si="56"/>
        <v>30</v>
      </c>
      <c r="BD69" t="str">
        <f t="shared" si="16"/>
        <v/>
      </c>
      <c r="BE69" s="42" t="str">
        <f t="shared" si="57"/>
        <v/>
      </c>
    </row>
    <row r="70" spans="1:57" ht="15">
      <c r="B70" s="126"/>
      <c r="C70" s="113"/>
      <c r="D70" s="695"/>
      <c r="E70" s="350" t="s">
        <v>79</v>
      </c>
      <c r="F70" s="350"/>
      <c r="G70" s="45"/>
      <c r="H70" s="45"/>
      <c r="I70" s="62">
        <v>2500</v>
      </c>
      <c r="J70" s="130" t="s">
        <v>116</v>
      </c>
      <c r="K70" s="134"/>
      <c r="L70" s="55"/>
      <c r="M70" s="100"/>
      <c r="N70" s="55" t="s">
        <v>116</v>
      </c>
      <c r="O70" s="127">
        <f t="shared" si="58"/>
        <v>0</v>
      </c>
      <c r="P70" s="134"/>
      <c r="Q70" s="55"/>
      <c r="R70" s="100">
        <v>1</v>
      </c>
      <c r="S70" s="55" t="s">
        <v>116</v>
      </c>
      <c r="T70" s="127">
        <f t="shared" si="59"/>
        <v>2500</v>
      </c>
      <c r="U70" s="134"/>
      <c r="V70" s="55"/>
      <c r="W70" s="100">
        <v>1</v>
      </c>
      <c r="X70" s="55" t="s">
        <v>116</v>
      </c>
      <c r="Y70" s="127">
        <f t="shared" si="60"/>
        <v>2500</v>
      </c>
      <c r="Z70" s="134"/>
      <c r="AA70" s="55"/>
      <c r="AB70" s="100">
        <v>1</v>
      </c>
      <c r="AC70" s="55" t="s">
        <v>116</v>
      </c>
      <c r="AD70" s="127">
        <f t="shared" si="61"/>
        <v>2500</v>
      </c>
      <c r="AF70" t="str">
        <f t="shared" si="2"/>
        <v/>
      </c>
      <c r="AG70" s="42" t="str">
        <f t="shared" si="53"/>
        <v/>
      </c>
      <c r="AI70" t="str">
        <f t="shared" si="4"/>
        <v/>
      </c>
      <c r="AJ70" s="42" t="str">
        <f t="shared" si="18"/>
        <v/>
      </c>
      <c r="AL70" t="str">
        <f t="shared" si="5"/>
        <v/>
      </c>
      <c r="AM70" s="42" t="str">
        <f t="shared" si="54"/>
        <v/>
      </c>
      <c r="AO70" t="str">
        <f t="shared" si="7"/>
        <v/>
      </c>
      <c r="AP70" s="42" t="str">
        <f t="shared" si="8"/>
        <v/>
      </c>
      <c r="AR70" t="str">
        <f t="shared" si="9"/>
        <v/>
      </c>
      <c r="AS70" s="42" t="str">
        <f t="shared" si="1"/>
        <v/>
      </c>
      <c r="AU70" t="str">
        <f t="shared" si="10"/>
        <v/>
      </c>
      <c r="AV70" s="42" t="str">
        <f t="shared" si="11"/>
        <v/>
      </c>
      <c r="AX70" t="str">
        <f t="shared" si="12"/>
        <v/>
      </c>
      <c r="AY70" s="42" t="str">
        <f t="shared" si="55"/>
        <v/>
      </c>
      <c r="BA70" t="str">
        <f t="shared" si="14"/>
        <v/>
      </c>
      <c r="BB70" s="42" t="str">
        <f t="shared" si="56"/>
        <v/>
      </c>
      <c r="BD70" t="str">
        <f t="shared" si="16"/>
        <v/>
      </c>
      <c r="BE70" s="42" t="str">
        <f t="shared" si="57"/>
        <v/>
      </c>
    </row>
    <row r="71" spans="1:57" ht="15">
      <c r="B71" s="126"/>
      <c r="C71" s="113"/>
      <c r="D71" s="695">
        <v>2</v>
      </c>
      <c r="E71" s="350" t="str">
        <f>'T2 - Unit Rates'!$C$23</f>
        <v>CAT 336 (40 ton)</v>
      </c>
      <c r="F71" s="45"/>
      <c r="G71" s="45"/>
      <c r="H71" s="45"/>
      <c r="I71" s="62">
        <f>VLOOKUP(E71,EquipRates,$I$3,FALSE)</f>
        <v>300.05</v>
      </c>
      <c r="J71" s="130" t="s">
        <v>263</v>
      </c>
      <c r="K71" s="134"/>
      <c r="L71" s="55"/>
      <c r="M71" s="100"/>
      <c r="N71" s="55" t="s">
        <v>263</v>
      </c>
      <c r="O71" s="127">
        <f t="shared" si="58"/>
        <v>0</v>
      </c>
      <c r="P71" s="134"/>
      <c r="Q71" s="55"/>
      <c r="R71" s="100">
        <v>20</v>
      </c>
      <c r="S71" s="55" t="s">
        <v>263</v>
      </c>
      <c r="T71" s="127">
        <f t="shared" si="59"/>
        <v>6001</v>
      </c>
      <c r="U71" s="134"/>
      <c r="V71" s="55"/>
      <c r="W71" s="100">
        <v>40</v>
      </c>
      <c r="X71" s="55" t="s">
        <v>263</v>
      </c>
      <c r="Y71" s="127">
        <f t="shared" si="60"/>
        <v>12002</v>
      </c>
      <c r="Z71" s="134"/>
      <c r="AA71" s="55"/>
      <c r="AB71" s="100">
        <v>40</v>
      </c>
      <c r="AC71" s="55" t="s">
        <v>263</v>
      </c>
      <c r="AD71" s="127">
        <f t="shared" si="61"/>
        <v>12002</v>
      </c>
      <c r="AF71" t="str">
        <f t="shared" si="2"/>
        <v/>
      </c>
      <c r="AG71" s="42" t="str">
        <f t="shared" si="53"/>
        <v/>
      </c>
      <c r="AI71" t="str">
        <f t="shared" si="4"/>
        <v>CAT 336 (40 ton)</v>
      </c>
      <c r="AJ71" s="42">
        <f t="shared" si="18"/>
        <v>20</v>
      </c>
      <c r="AL71" t="str">
        <f t="shared" si="5"/>
        <v/>
      </c>
      <c r="AM71" s="42" t="str">
        <f t="shared" si="54"/>
        <v/>
      </c>
      <c r="AO71" t="str">
        <f t="shared" si="7"/>
        <v/>
      </c>
      <c r="AP71" s="42" t="str">
        <f t="shared" si="8"/>
        <v/>
      </c>
      <c r="AR71" t="str">
        <f t="shared" si="9"/>
        <v>CAT 336 (40 ton)</v>
      </c>
      <c r="AS71" s="42">
        <f t="shared" ref="AS71:AS74" si="62">IF(AR71="","",W71)</f>
        <v>40</v>
      </c>
      <c r="AU71" t="str">
        <f t="shared" si="10"/>
        <v/>
      </c>
      <c r="AV71" s="42" t="str">
        <f t="shared" si="11"/>
        <v/>
      </c>
      <c r="AX71" t="str">
        <f t="shared" si="12"/>
        <v/>
      </c>
      <c r="AY71" s="42" t="str">
        <f t="shared" si="55"/>
        <v/>
      </c>
      <c r="BA71" t="str">
        <f t="shared" si="14"/>
        <v>CAT 336 (40 ton)</v>
      </c>
      <c r="BB71" s="42">
        <f t="shared" si="56"/>
        <v>40</v>
      </c>
      <c r="BD71" t="str">
        <f t="shared" si="16"/>
        <v/>
      </c>
      <c r="BE71" s="42" t="str">
        <f t="shared" si="57"/>
        <v/>
      </c>
    </row>
    <row r="72" spans="1:57" ht="15">
      <c r="B72" s="126"/>
      <c r="C72" s="113"/>
      <c r="D72" s="695">
        <v>2</v>
      </c>
      <c r="E72" s="350" t="str">
        <f>'T2 - Unit Rates'!$C$44</f>
        <v>Tractor Trailer - 60 ton - lowbed</v>
      </c>
      <c r="F72" s="45"/>
      <c r="G72" s="45"/>
      <c r="H72" s="45"/>
      <c r="I72" s="62">
        <f>VLOOKUP(E72,EquipRates,$I$3,FALSE)</f>
        <v>222.6</v>
      </c>
      <c r="J72" s="130" t="s">
        <v>263</v>
      </c>
      <c r="K72" s="134"/>
      <c r="L72" s="55"/>
      <c r="M72" s="100"/>
      <c r="N72" s="55" t="s">
        <v>263</v>
      </c>
      <c r="O72" s="127">
        <f t="shared" si="58"/>
        <v>0</v>
      </c>
      <c r="P72" s="134"/>
      <c r="Q72" s="55"/>
      <c r="R72" s="100">
        <v>15</v>
      </c>
      <c r="S72" s="55" t="s">
        <v>263</v>
      </c>
      <c r="T72" s="127">
        <f t="shared" si="59"/>
        <v>3339</v>
      </c>
      <c r="U72" s="134"/>
      <c r="V72" s="55"/>
      <c r="W72" s="100">
        <v>30</v>
      </c>
      <c r="X72" s="55" t="s">
        <v>263</v>
      </c>
      <c r="Y72" s="127">
        <f t="shared" si="60"/>
        <v>6678</v>
      </c>
      <c r="Z72" s="134"/>
      <c r="AA72" s="55"/>
      <c r="AB72" s="100">
        <v>30</v>
      </c>
      <c r="AC72" s="55" t="s">
        <v>263</v>
      </c>
      <c r="AD72" s="127">
        <f t="shared" si="61"/>
        <v>6678</v>
      </c>
      <c r="AF72" t="str">
        <f t="shared" si="2"/>
        <v/>
      </c>
      <c r="AG72" s="42" t="str">
        <f t="shared" si="53"/>
        <v/>
      </c>
      <c r="AI72" t="str">
        <f t="shared" si="4"/>
        <v>Tractor Trailer - 60 ton - lowbed</v>
      </c>
      <c r="AJ72" s="42">
        <f t="shared" si="18"/>
        <v>15</v>
      </c>
      <c r="AL72" t="str">
        <f t="shared" si="5"/>
        <v/>
      </c>
      <c r="AM72" s="42" t="str">
        <f t="shared" si="54"/>
        <v/>
      </c>
      <c r="AO72" t="str">
        <f t="shared" si="7"/>
        <v/>
      </c>
      <c r="AP72" s="42" t="str">
        <f t="shared" ref="AP72:AP115" si="63">IF(AO72="","",AA72)</f>
        <v/>
      </c>
      <c r="AR72" t="str">
        <f t="shared" si="9"/>
        <v>Tractor Trailer - 60 ton - lowbed</v>
      </c>
      <c r="AS72" s="42">
        <f t="shared" si="62"/>
        <v>30</v>
      </c>
      <c r="AU72" t="str">
        <f t="shared" si="10"/>
        <v/>
      </c>
      <c r="AV72" s="42" t="str">
        <f t="shared" ref="AV72:AV115" si="64">IF(AU72="","",AA72)</f>
        <v/>
      </c>
      <c r="AX72" t="str">
        <f t="shared" si="12"/>
        <v/>
      </c>
      <c r="AY72" s="42" t="str">
        <f t="shared" si="55"/>
        <v/>
      </c>
      <c r="BA72" t="str">
        <f t="shared" si="14"/>
        <v>Tractor Trailer - 60 ton - lowbed</v>
      </c>
      <c r="BB72" s="42">
        <f t="shared" si="56"/>
        <v>30</v>
      </c>
      <c r="BD72" t="str">
        <f t="shared" si="16"/>
        <v/>
      </c>
      <c r="BE72" s="42" t="str">
        <f t="shared" si="57"/>
        <v/>
      </c>
    </row>
    <row r="73" spans="1:57" ht="15">
      <c r="B73" s="126"/>
      <c r="C73" s="113" t="s">
        <v>80</v>
      </c>
      <c r="D73" s="695">
        <v>2</v>
      </c>
      <c r="E73" s="350" t="str">
        <f>'T2 - Unit Rates'!$C$23</f>
        <v>CAT 336 (40 ton)</v>
      </c>
      <c r="F73" s="45"/>
      <c r="G73" s="45"/>
      <c r="H73" s="45"/>
      <c r="I73" s="62">
        <f>VLOOKUP(E73,EquipRates,$I$3,FALSE)</f>
        <v>300.05</v>
      </c>
      <c r="J73" s="130" t="s">
        <v>263</v>
      </c>
      <c r="K73" s="134"/>
      <c r="L73" s="55"/>
      <c r="M73" s="100"/>
      <c r="N73" s="55" t="s">
        <v>263</v>
      </c>
      <c r="O73" s="127">
        <f t="shared" si="58"/>
        <v>0</v>
      </c>
      <c r="P73" s="134"/>
      <c r="Q73" s="55"/>
      <c r="R73" s="100">
        <v>10</v>
      </c>
      <c r="S73" s="55" t="s">
        <v>263</v>
      </c>
      <c r="T73" s="127">
        <f t="shared" si="59"/>
        <v>3000.5</v>
      </c>
      <c r="U73" s="134"/>
      <c r="V73" s="55"/>
      <c r="W73" s="100">
        <v>20</v>
      </c>
      <c r="X73" s="55" t="s">
        <v>263</v>
      </c>
      <c r="Y73" s="127">
        <f t="shared" si="60"/>
        <v>6001</v>
      </c>
      <c r="Z73" s="134"/>
      <c r="AA73" s="55"/>
      <c r="AB73" s="100">
        <v>20</v>
      </c>
      <c r="AC73" s="55" t="s">
        <v>263</v>
      </c>
      <c r="AD73" s="127">
        <f t="shared" si="61"/>
        <v>6001</v>
      </c>
      <c r="AF73" t="str">
        <f t="shared" si="2"/>
        <v/>
      </c>
      <c r="AG73" s="42" t="str">
        <f t="shared" si="53"/>
        <v/>
      </c>
      <c r="AI73" t="str">
        <f t="shared" si="4"/>
        <v>CAT 336 (40 ton)</v>
      </c>
      <c r="AJ73" s="42">
        <f t="shared" si="18"/>
        <v>10</v>
      </c>
      <c r="AL73" t="str">
        <f t="shared" si="5"/>
        <v/>
      </c>
      <c r="AM73" s="42" t="str">
        <f t="shared" si="54"/>
        <v/>
      </c>
      <c r="AO73" t="str">
        <f t="shared" si="7"/>
        <v/>
      </c>
      <c r="AP73" s="42" t="str">
        <f t="shared" si="63"/>
        <v/>
      </c>
      <c r="AR73" t="str">
        <f t="shared" si="9"/>
        <v>CAT 336 (40 ton)</v>
      </c>
      <c r="AS73" s="42">
        <f t="shared" si="62"/>
        <v>20</v>
      </c>
      <c r="AU73" t="str">
        <f t="shared" si="10"/>
        <v/>
      </c>
      <c r="AV73" s="42" t="str">
        <f t="shared" si="64"/>
        <v/>
      </c>
      <c r="AX73" t="str">
        <f t="shared" si="12"/>
        <v/>
      </c>
      <c r="AY73" s="42" t="str">
        <f t="shared" si="55"/>
        <v/>
      </c>
      <c r="BA73" t="str">
        <f t="shared" si="14"/>
        <v>CAT 336 (40 ton)</v>
      </c>
      <c r="BB73" s="42">
        <f t="shared" si="56"/>
        <v>20</v>
      </c>
      <c r="BD73" t="str">
        <f t="shared" si="16"/>
        <v/>
      </c>
      <c r="BE73" s="42" t="str">
        <f t="shared" si="57"/>
        <v/>
      </c>
    </row>
    <row r="74" spans="1:57" ht="15">
      <c r="B74" s="126"/>
      <c r="C74" s="113" t="s">
        <v>88</v>
      </c>
      <c r="D74" s="695">
        <v>2</v>
      </c>
      <c r="E74" s="350" t="str">
        <f>'T2 - Unit Rates'!$C$16</f>
        <v>CAT D9N</v>
      </c>
      <c r="F74" s="45"/>
      <c r="G74" s="45"/>
      <c r="H74" s="45"/>
      <c r="I74" s="62">
        <f>VLOOKUP(E74,EquipRates,$I$3,FALSE)</f>
        <v>498.15</v>
      </c>
      <c r="J74" s="130" t="s">
        <v>263</v>
      </c>
      <c r="K74" s="134"/>
      <c r="L74" s="55"/>
      <c r="M74" s="100"/>
      <c r="N74" s="55" t="s">
        <v>263</v>
      </c>
      <c r="O74" s="127">
        <f t="shared" si="58"/>
        <v>0</v>
      </c>
      <c r="P74" s="134"/>
      <c r="Q74" s="55"/>
      <c r="R74" s="100">
        <v>15</v>
      </c>
      <c r="S74" s="55" t="s">
        <v>263</v>
      </c>
      <c r="T74" s="127">
        <f t="shared" si="59"/>
        <v>7472.25</v>
      </c>
      <c r="U74" s="134"/>
      <c r="V74" s="55"/>
      <c r="W74" s="100">
        <f>W93*0.12</f>
        <v>30</v>
      </c>
      <c r="X74" s="55" t="s">
        <v>263</v>
      </c>
      <c r="Y74" s="127">
        <f t="shared" si="60"/>
        <v>14944.5</v>
      </c>
      <c r="Z74" s="134"/>
      <c r="AA74" s="55"/>
      <c r="AB74" s="100">
        <f>AB93*0.12</f>
        <v>30</v>
      </c>
      <c r="AC74" s="55" t="s">
        <v>263</v>
      </c>
      <c r="AD74" s="127">
        <f t="shared" si="61"/>
        <v>14944.5</v>
      </c>
      <c r="AF74" t="str">
        <f t="shared" ref="AF74:AF115" si="65">IF($D74=1,$E74,"")</f>
        <v/>
      </c>
      <c r="AG74" s="42" t="str">
        <f t="shared" si="53"/>
        <v/>
      </c>
      <c r="AI74" t="str">
        <f t="shared" ref="AI74:AI115" si="66">IF($D74=2,$E74,"")</f>
        <v>CAT D9N</v>
      </c>
      <c r="AJ74" s="42">
        <f t="shared" si="18"/>
        <v>15</v>
      </c>
      <c r="AL74" t="str">
        <f t="shared" ref="AL74:AL115" si="67">IF($D74=3,$F74,"")</f>
        <v/>
      </c>
      <c r="AM74" s="42" t="str">
        <f t="shared" si="54"/>
        <v/>
      </c>
      <c r="AO74" t="str">
        <f t="shared" ref="AO74:AO115" si="68">IF($D74=1,$E74,"")</f>
        <v/>
      </c>
      <c r="AP74" s="42" t="str">
        <f t="shared" si="63"/>
        <v/>
      </c>
      <c r="AR74" t="str">
        <f t="shared" ref="AR74:AR115" si="69">IF($D74=2,$E74,"")</f>
        <v>CAT D9N</v>
      </c>
      <c r="AS74" s="42">
        <f t="shared" si="62"/>
        <v>30</v>
      </c>
      <c r="AU74" t="str">
        <f t="shared" ref="AU74:AU115" si="70">IF($D74=3,$F74,"")</f>
        <v/>
      </c>
      <c r="AV74" s="42" t="str">
        <f t="shared" si="64"/>
        <v/>
      </c>
      <c r="AX74" t="str">
        <f t="shared" ref="AX74:AX115" si="71">IF($D74=1,$E74,"")</f>
        <v/>
      </c>
      <c r="AY74" s="42" t="str">
        <f t="shared" si="55"/>
        <v/>
      </c>
      <c r="BA74" t="str">
        <f t="shared" ref="BA74:BA115" si="72">IF($D74=2,$E74,"")</f>
        <v>CAT D9N</v>
      </c>
      <c r="BB74" s="42">
        <f t="shared" si="56"/>
        <v>30</v>
      </c>
      <c r="BD74" t="str">
        <f t="shared" ref="BD74:BD115" si="73">IF($D74=3,$F74,"")</f>
        <v/>
      </c>
      <c r="BE74" s="42" t="str">
        <f t="shared" si="57"/>
        <v/>
      </c>
    </row>
    <row r="75" spans="1:57" ht="15">
      <c r="B75" s="126"/>
      <c r="C75" s="162" t="s">
        <v>249</v>
      </c>
      <c r="D75" s="694"/>
      <c r="E75" s="356"/>
      <c r="F75" s="356"/>
      <c r="G75" s="144"/>
      <c r="H75" s="144"/>
      <c r="I75" s="144"/>
      <c r="J75" s="164"/>
      <c r="K75" s="145"/>
      <c r="L75" s="146"/>
      <c r="M75" s="147"/>
      <c r="N75" s="146"/>
      <c r="O75" s="148"/>
      <c r="P75" s="145"/>
      <c r="Q75" s="146"/>
      <c r="R75" s="147"/>
      <c r="S75" s="146"/>
      <c r="T75" s="148"/>
      <c r="U75" s="145"/>
      <c r="V75" s="146"/>
      <c r="W75" s="147"/>
      <c r="X75" s="146"/>
      <c r="Y75" s="148"/>
      <c r="Z75" s="145"/>
      <c r="AA75" s="146"/>
      <c r="AB75" s="147"/>
      <c r="AC75" s="146"/>
      <c r="AD75" s="148"/>
      <c r="AF75" t="str">
        <f t="shared" si="65"/>
        <v/>
      </c>
      <c r="AG75" s="42" t="str">
        <f t="shared" si="53"/>
        <v/>
      </c>
      <c r="AI75" t="str">
        <f t="shared" si="66"/>
        <v/>
      </c>
      <c r="AJ75" s="42" t="str">
        <f t="shared" si="18"/>
        <v/>
      </c>
      <c r="AL75" t="str">
        <f t="shared" si="67"/>
        <v/>
      </c>
      <c r="AM75" s="42" t="str">
        <f t="shared" si="54"/>
        <v/>
      </c>
      <c r="AO75" t="str">
        <f t="shared" si="68"/>
        <v/>
      </c>
      <c r="AP75" s="42" t="str">
        <f t="shared" si="63"/>
        <v/>
      </c>
      <c r="AR75" t="str">
        <f t="shared" si="69"/>
        <v/>
      </c>
      <c r="AS75" s="42" t="str">
        <f t="shared" ref="AS75:AS115" si="74">IF(AR75="","",AA75)</f>
        <v/>
      </c>
      <c r="AU75" t="str">
        <f t="shared" si="70"/>
        <v/>
      </c>
      <c r="AV75" s="42" t="str">
        <f t="shared" si="64"/>
        <v/>
      </c>
      <c r="AX75" t="str">
        <f t="shared" si="71"/>
        <v/>
      </c>
      <c r="AY75" s="42" t="str">
        <f t="shared" si="55"/>
        <v/>
      </c>
      <c r="BA75" t="str">
        <f t="shared" si="72"/>
        <v/>
      </c>
      <c r="BB75" s="42" t="str">
        <f t="shared" si="56"/>
        <v/>
      </c>
      <c r="BD75" t="str">
        <f t="shared" si="73"/>
        <v/>
      </c>
      <c r="BE75" s="42" t="str">
        <f t="shared" si="57"/>
        <v/>
      </c>
    </row>
    <row r="76" spans="1:57" ht="15">
      <c r="B76" s="126"/>
      <c r="C76" s="113" t="s">
        <v>76</v>
      </c>
      <c r="D76" s="695">
        <v>1</v>
      </c>
      <c r="E76" s="350" t="s">
        <v>23</v>
      </c>
      <c r="F76" s="350"/>
      <c r="G76" s="45"/>
      <c r="H76" s="45"/>
      <c r="I76" s="62">
        <f>VLOOKUP(E76,LabourRates,2,FALSE)</f>
        <v>46.5</v>
      </c>
      <c r="J76" s="130" t="s">
        <v>263</v>
      </c>
      <c r="K76" s="134"/>
      <c r="L76" s="55"/>
      <c r="M76" s="100"/>
      <c r="N76" s="55" t="s">
        <v>263</v>
      </c>
      <c r="O76" s="127">
        <f>$I76*M76</f>
        <v>0</v>
      </c>
      <c r="P76" s="134"/>
      <c r="Q76" s="55"/>
      <c r="R76" s="100">
        <v>30</v>
      </c>
      <c r="S76" s="55" t="s">
        <v>263</v>
      </c>
      <c r="T76" s="127">
        <f>$I76*R76</f>
        <v>1395</v>
      </c>
      <c r="U76" s="134"/>
      <c r="V76" s="55"/>
      <c r="W76" s="100">
        <v>60</v>
      </c>
      <c r="X76" s="55" t="s">
        <v>263</v>
      </c>
      <c r="Y76" s="127">
        <f>$I76*W76</f>
        <v>2790</v>
      </c>
      <c r="Z76" s="134"/>
      <c r="AA76" s="55"/>
      <c r="AB76" s="100">
        <v>60</v>
      </c>
      <c r="AC76" s="55" t="s">
        <v>263</v>
      </c>
      <c r="AD76" s="127">
        <f>$I76*AB76</f>
        <v>2790</v>
      </c>
      <c r="AF76" t="str">
        <f t="shared" si="65"/>
        <v>General Labourer</v>
      </c>
      <c r="AG76" s="42">
        <f t="shared" si="53"/>
        <v>30</v>
      </c>
      <c r="AI76" t="str">
        <f t="shared" si="66"/>
        <v/>
      </c>
      <c r="AJ76" s="42" t="str">
        <f t="shared" si="18"/>
        <v/>
      </c>
      <c r="AL76" t="str">
        <f t="shared" si="67"/>
        <v/>
      </c>
      <c r="AM76" s="42" t="str">
        <f t="shared" si="54"/>
        <v/>
      </c>
      <c r="AO76" t="str">
        <f t="shared" si="68"/>
        <v>General Labourer</v>
      </c>
      <c r="AP76" s="42">
        <f>IF(AO76="","",W76)</f>
        <v>60</v>
      </c>
      <c r="AR76" t="str">
        <f t="shared" si="69"/>
        <v/>
      </c>
      <c r="AS76" s="42" t="str">
        <f t="shared" si="74"/>
        <v/>
      </c>
      <c r="AU76" t="str">
        <f t="shared" si="70"/>
        <v/>
      </c>
      <c r="AV76" s="42" t="str">
        <f t="shared" si="64"/>
        <v/>
      </c>
      <c r="AX76" t="str">
        <f t="shared" si="71"/>
        <v>General Labourer</v>
      </c>
      <c r="AY76" s="42">
        <f t="shared" si="55"/>
        <v>60</v>
      </c>
      <c r="BA76" t="str">
        <f t="shared" si="72"/>
        <v/>
      </c>
      <c r="BB76" s="42" t="str">
        <f t="shared" si="56"/>
        <v/>
      </c>
      <c r="BD76" t="str">
        <f t="shared" si="73"/>
        <v/>
      </c>
      <c r="BE76" s="42" t="str">
        <f t="shared" si="57"/>
        <v/>
      </c>
    </row>
    <row r="77" spans="1:57" ht="15">
      <c r="B77" s="126"/>
      <c r="C77" s="113" t="s">
        <v>78</v>
      </c>
      <c r="D77" s="695">
        <v>1</v>
      </c>
      <c r="E77" s="350" t="s">
        <v>23</v>
      </c>
      <c r="F77" s="350"/>
      <c r="G77" s="45"/>
      <c r="H77" s="45"/>
      <c r="I77" s="62">
        <f>VLOOKUP(E77,LabourRates,2,FALSE)</f>
        <v>46.5</v>
      </c>
      <c r="J77" s="130" t="s">
        <v>263</v>
      </c>
      <c r="K77" s="134"/>
      <c r="L77" s="55"/>
      <c r="M77" s="100"/>
      <c r="N77" s="55" t="s">
        <v>263</v>
      </c>
      <c r="O77" s="127">
        <f>$I77*M77</f>
        <v>0</v>
      </c>
      <c r="P77" s="134"/>
      <c r="Q77" s="55"/>
      <c r="R77" s="100">
        <v>50</v>
      </c>
      <c r="S77" s="55" t="s">
        <v>263</v>
      </c>
      <c r="T77" s="127">
        <f>$I77*R77</f>
        <v>2325</v>
      </c>
      <c r="U77" s="134"/>
      <c r="V77" s="55"/>
      <c r="W77" s="100">
        <v>100</v>
      </c>
      <c r="X77" s="55" t="s">
        <v>263</v>
      </c>
      <c r="Y77" s="127">
        <f>$I77*W77</f>
        <v>4650</v>
      </c>
      <c r="Z77" s="134"/>
      <c r="AA77" s="55"/>
      <c r="AB77" s="100">
        <v>100</v>
      </c>
      <c r="AC77" s="55" t="s">
        <v>263</v>
      </c>
      <c r="AD77" s="127">
        <f>$I77*AB77</f>
        <v>4650</v>
      </c>
      <c r="AF77" t="str">
        <f t="shared" si="65"/>
        <v>General Labourer</v>
      </c>
      <c r="AG77" s="42">
        <f t="shared" si="53"/>
        <v>50</v>
      </c>
      <c r="AI77" t="str">
        <f t="shared" si="66"/>
        <v/>
      </c>
      <c r="AJ77" s="42" t="str">
        <f t="shared" si="18"/>
        <v/>
      </c>
      <c r="AL77" t="str">
        <f t="shared" si="67"/>
        <v/>
      </c>
      <c r="AM77" s="42" t="str">
        <f t="shared" si="54"/>
        <v/>
      </c>
      <c r="AO77" t="str">
        <f t="shared" si="68"/>
        <v>General Labourer</v>
      </c>
      <c r="AP77" s="42">
        <f t="shared" ref="AP77:AP79" si="75">IF(AO77="","",W77)</f>
        <v>100</v>
      </c>
      <c r="AR77" t="str">
        <f t="shared" si="69"/>
        <v/>
      </c>
      <c r="AS77" s="42" t="str">
        <f t="shared" si="74"/>
        <v/>
      </c>
      <c r="AU77" t="str">
        <f t="shared" si="70"/>
        <v/>
      </c>
      <c r="AV77" s="42" t="str">
        <f t="shared" si="64"/>
        <v/>
      </c>
      <c r="AX77" t="str">
        <f t="shared" si="71"/>
        <v>General Labourer</v>
      </c>
      <c r="AY77" s="42">
        <f t="shared" si="55"/>
        <v>100</v>
      </c>
      <c r="BA77" t="str">
        <f t="shared" si="72"/>
        <v/>
      </c>
      <c r="BB77" s="42" t="str">
        <f t="shared" si="56"/>
        <v/>
      </c>
      <c r="BD77" t="str">
        <f t="shared" si="73"/>
        <v/>
      </c>
      <c r="BE77" s="42" t="str">
        <f t="shared" si="57"/>
        <v/>
      </c>
    </row>
    <row r="78" spans="1:57" ht="15">
      <c r="B78" s="126"/>
      <c r="C78" s="113"/>
      <c r="D78" s="695">
        <v>1</v>
      </c>
      <c r="E78" s="350" t="s">
        <v>24</v>
      </c>
      <c r="F78" s="350"/>
      <c r="G78" s="45"/>
      <c r="H78" s="45"/>
      <c r="I78" s="62">
        <f>VLOOKUP(E78,LabourRates,2,FALSE)</f>
        <v>64.425000000000011</v>
      </c>
      <c r="J78" s="130" t="s">
        <v>263</v>
      </c>
      <c r="K78" s="134"/>
      <c r="L78" s="55"/>
      <c r="M78" s="100"/>
      <c r="N78" s="55" t="s">
        <v>263</v>
      </c>
      <c r="O78" s="127">
        <f>$I78*M78</f>
        <v>0</v>
      </c>
      <c r="P78" s="134"/>
      <c r="Q78" s="55"/>
      <c r="R78" s="100">
        <v>60</v>
      </c>
      <c r="S78" s="55" t="s">
        <v>263</v>
      </c>
      <c r="T78" s="127">
        <f>$I78*R78</f>
        <v>3865.5000000000009</v>
      </c>
      <c r="U78" s="134"/>
      <c r="V78" s="55"/>
      <c r="W78" s="100">
        <v>120</v>
      </c>
      <c r="X78" s="55" t="s">
        <v>263</v>
      </c>
      <c r="Y78" s="127">
        <f>$I78*W78</f>
        <v>7731.0000000000018</v>
      </c>
      <c r="Z78" s="134"/>
      <c r="AA78" s="55"/>
      <c r="AB78" s="100">
        <v>120</v>
      </c>
      <c r="AC78" s="55" t="s">
        <v>263</v>
      </c>
      <c r="AD78" s="127">
        <f>$I78*AB78</f>
        <v>7731.0000000000018</v>
      </c>
      <c r="AF78" t="str">
        <f t="shared" si="65"/>
        <v>Trades Labourer</v>
      </c>
      <c r="AG78" s="42">
        <f t="shared" si="53"/>
        <v>60</v>
      </c>
      <c r="AI78" t="str">
        <f t="shared" si="66"/>
        <v/>
      </c>
      <c r="AJ78" s="42" t="str">
        <f t="shared" si="18"/>
        <v/>
      </c>
      <c r="AL78" t="str">
        <f t="shared" si="67"/>
        <v/>
      </c>
      <c r="AM78" s="42" t="str">
        <f t="shared" si="54"/>
        <v/>
      </c>
      <c r="AO78" t="str">
        <f t="shared" si="68"/>
        <v>Trades Labourer</v>
      </c>
      <c r="AP78" s="42">
        <f t="shared" si="75"/>
        <v>120</v>
      </c>
      <c r="AR78" t="str">
        <f t="shared" si="69"/>
        <v/>
      </c>
      <c r="AS78" s="42" t="str">
        <f t="shared" si="74"/>
        <v/>
      </c>
      <c r="AU78" t="str">
        <f t="shared" si="70"/>
        <v/>
      </c>
      <c r="AV78" s="42" t="str">
        <f t="shared" si="64"/>
        <v/>
      </c>
      <c r="AX78" t="str">
        <f t="shared" si="71"/>
        <v>Trades Labourer</v>
      </c>
      <c r="AY78" s="42">
        <f t="shared" si="55"/>
        <v>120</v>
      </c>
      <c r="BA78" t="str">
        <f t="shared" si="72"/>
        <v/>
      </c>
      <c r="BB78" s="42" t="str">
        <f t="shared" si="56"/>
        <v/>
      </c>
      <c r="BD78" t="str">
        <f t="shared" si="73"/>
        <v/>
      </c>
      <c r="BE78" s="42" t="str">
        <f t="shared" si="57"/>
        <v/>
      </c>
    </row>
    <row r="79" spans="1:57" ht="15">
      <c r="B79" s="126"/>
      <c r="C79" s="113" t="s">
        <v>85</v>
      </c>
      <c r="D79" s="695">
        <v>1</v>
      </c>
      <c r="E79" s="350" t="s">
        <v>27</v>
      </c>
      <c r="F79" s="350"/>
      <c r="G79" s="45"/>
      <c r="H79" s="45"/>
      <c r="I79" s="62">
        <f>VLOOKUP(E79,LabourRates,2,FALSE)</f>
        <v>220</v>
      </c>
      <c r="J79" s="130" t="s">
        <v>263</v>
      </c>
      <c r="K79" s="134"/>
      <c r="L79" s="55"/>
      <c r="M79" s="100"/>
      <c r="N79" s="55" t="s">
        <v>263</v>
      </c>
      <c r="O79" s="127">
        <f>$I79*M79</f>
        <v>0</v>
      </c>
      <c r="P79" s="134"/>
      <c r="Q79" s="55"/>
      <c r="R79" s="100">
        <v>20</v>
      </c>
      <c r="S79" s="55" t="s">
        <v>263</v>
      </c>
      <c r="T79" s="127">
        <f>$I79*R79</f>
        <v>4400</v>
      </c>
      <c r="U79" s="134"/>
      <c r="V79" s="55"/>
      <c r="W79" s="100">
        <v>35</v>
      </c>
      <c r="X79" s="55" t="s">
        <v>263</v>
      </c>
      <c r="Y79" s="127">
        <f>$I79*W79</f>
        <v>7700</v>
      </c>
      <c r="Z79" s="134"/>
      <c r="AA79" s="55"/>
      <c r="AB79" s="100">
        <v>35</v>
      </c>
      <c r="AC79" s="55" t="s">
        <v>263</v>
      </c>
      <c r="AD79" s="127">
        <f>$I79*AB79</f>
        <v>7700</v>
      </c>
      <c r="AF79" t="str">
        <f t="shared" si="65"/>
        <v>Environmental Scientist</v>
      </c>
      <c r="AG79" s="42">
        <f t="shared" si="53"/>
        <v>20</v>
      </c>
      <c r="AI79" t="str">
        <f t="shared" si="66"/>
        <v/>
      </c>
      <c r="AJ79" s="42" t="str">
        <f t="shared" ref="AJ79:AJ115" si="76">IF(AI79="","",R79)</f>
        <v/>
      </c>
      <c r="AL79" t="str">
        <f t="shared" si="67"/>
        <v/>
      </c>
      <c r="AM79" s="42" t="str">
        <f t="shared" si="54"/>
        <v/>
      </c>
      <c r="AO79" t="str">
        <f t="shared" si="68"/>
        <v>Environmental Scientist</v>
      </c>
      <c r="AP79" s="42">
        <f t="shared" si="75"/>
        <v>35</v>
      </c>
      <c r="AR79" t="str">
        <f t="shared" si="69"/>
        <v/>
      </c>
      <c r="AS79" s="42" t="str">
        <f t="shared" si="74"/>
        <v/>
      </c>
      <c r="AU79" t="str">
        <f t="shared" si="70"/>
        <v/>
      </c>
      <c r="AV79" s="42" t="str">
        <f t="shared" si="64"/>
        <v/>
      </c>
      <c r="AX79" t="str">
        <f t="shared" si="71"/>
        <v>Environmental Scientist</v>
      </c>
      <c r="AY79" s="42">
        <f t="shared" si="55"/>
        <v>35</v>
      </c>
      <c r="BA79" t="str">
        <f t="shared" si="72"/>
        <v/>
      </c>
      <c r="BB79" s="42" t="str">
        <f t="shared" si="56"/>
        <v/>
      </c>
      <c r="BD79" t="str">
        <f t="shared" si="73"/>
        <v/>
      </c>
      <c r="BE79" s="42" t="str">
        <f t="shared" si="57"/>
        <v/>
      </c>
    </row>
    <row r="80" spans="1:57" ht="15">
      <c r="B80" s="126"/>
      <c r="C80" s="162" t="s">
        <v>251</v>
      </c>
      <c r="D80" s="694"/>
      <c r="E80" s="356"/>
      <c r="F80" s="356"/>
      <c r="G80" s="144"/>
      <c r="H80" s="144"/>
      <c r="I80" s="144"/>
      <c r="J80" s="164"/>
      <c r="K80" s="145"/>
      <c r="L80" s="146"/>
      <c r="M80" s="147"/>
      <c r="N80" s="207"/>
      <c r="O80" s="208"/>
      <c r="P80" s="145"/>
      <c r="Q80" s="146"/>
      <c r="R80" s="147"/>
      <c r="S80" s="207"/>
      <c r="T80" s="208"/>
      <c r="U80" s="145"/>
      <c r="V80" s="146"/>
      <c r="W80" s="147"/>
      <c r="X80" s="207"/>
      <c r="Y80" s="208"/>
      <c r="Z80" s="145"/>
      <c r="AA80" s="146"/>
      <c r="AB80" s="147"/>
      <c r="AC80" s="207"/>
      <c r="AD80" s="208"/>
      <c r="AF80" t="str">
        <f t="shared" si="65"/>
        <v/>
      </c>
      <c r="AG80" s="42" t="str">
        <f t="shared" si="53"/>
        <v/>
      </c>
      <c r="AI80" t="str">
        <f t="shared" si="66"/>
        <v/>
      </c>
      <c r="AJ80" s="42" t="str">
        <f t="shared" si="76"/>
        <v/>
      </c>
      <c r="AL80" t="str">
        <f t="shared" si="67"/>
        <v/>
      </c>
      <c r="AM80" s="42" t="str">
        <f t="shared" si="54"/>
        <v/>
      </c>
      <c r="AO80" t="str">
        <f t="shared" si="68"/>
        <v/>
      </c>
      <c r="AP80" s="42" t="str">
        <f t="shared" si="63"/>
        <v/>
      </c>
      <c r="AR80" t="str">
        <f t="shared" si="69"/>
        <v/>
      </c>
      <c r="AS80" s="42" t="str">
        <f t="shared" si="74"/>
        <v/>
      </c>
      <c r="AU80" t="str">
        <f t="shared" si="70"/>
        <v/>
      </c>
      <c r="AV80" s="42" t="str">
        <f t="shared" si="64"/>
        <v/>
      </c>
      <c r="AX80" t="str">
        <f t="shared" si="71"/>
        <v/>
      </c>
      <c r="AY80" s="42" t="str">
        <f t="shared" si="55"/>
        <v/>
      </c>
      <c r="BA80" t="str">
        <f t="shared" si="72"/>
        <v/>
      </c>
      <c r="BB80" s="42" t="str">
        <f t="shared" si="56"/>
        <v/>
      </c>
      <c r="BD80" t="str">
        <f t="shared" si="73"/>
        <v/>
      </c>
      <c r="BE80" s="42" t="str">
        <f t="shared" si="57"/>
        <v/>
      </c>
    </row>
    <row r="81" spans="1:57">
      <c r="B81" s="126"/>
      <c r="C81" s="113" t="s">
        <v>415</v>
      </c>
      <c r="D81" s="695">
        <v>3</v>
      </c>
      <c r="E81" s="350" t="s">
        <v>670</v>
      </c>
      <c r="F81" s="116" t="str">
        <f>LHD!B41</f>
        <v>Mining Workshop Overburden</v>
      </c>
      <c r="G81" s="45"/>
      <c r="H81" s="45"/>
      <c r="I81" s="125">
        <f>VLOOKUP(F81,RehabCover,4,FALSE)</f>
        <v>5.4142968750000007</v>
      </c>
      <c r="J81" s="130" t="s">
        <v>264</v>
      </c>
      <c r="K81" s="221">
        <f>Quantities!D8</f>
        <v>0</v>
      </c>
      <c r="L81" s="55" t="s">
        <v>112</v>
      </c>
      <c r="M81" s="209"/>
      <c r="N81" s="45" t="s">
        <v>264</v>
      </c>
      <c r="O81" s="127">
        <f>$I81*M81</f>
        <v>0</v>
      </c>
      <c r="P81" s="221">
        <f>Quantities!E8</f>
        <v>0</v>
      </c>
      <c r="Q81" s="55" t="s">
        <v>112</v>
      </c>
      <c r="R81" s="209">
        <f>P81*0.5</f>
        <v>0</v>
      </c>
      <c r="S81" s="45" t="s">
        <v>264</v>
      </c>
      <c r="T81" s="127">
        <f>$I81*R81</f>
        <v>0</v>
      </c>
      <c r="U81" s="221">
        <f>Quantities!H8</f>
        <v>66615</v>
      </c>
      <c r="V81" s="55" t="s">
        <v>112</v>
      </c>
      <c r="W81" s="209">
        <f>U81*0.5</f>
        <v>33307.5</v>
      </c>
      <c r="X81" s="45" t="s">
        <v>264</v>
      </c>
      <c r="Y81" s="127">
        <f>$I81*W81</f>
        <v>180336.69316406251</v>
      </c>
      <c r="Z81" s="221">
        <f>Quantities!H8</f>
        <v>66615</v>
      </c>
      <c r="AA81" s="55" t="s">
        <v>112</v>
      </c>
      <c r="AB81" s="209">
        <f>Z81*0.5</f>
        <v>33307.5</v>
      </c>
      <c r="AC81" s="45" t="s">
        <v>264</v>
      </c>
      <c r="AD81" s="127">
        <f>$I81*AB81</f>
        <v>180336.69316406251</v>
      </c>
      <c r="AF81" t="str">
        <f t="shared" si="65"/>
        <v/>
      </c>
      <c r="AG81" s="42" t="str">
        <f t="shared" si="53"/>
        <v/>
      </c>
      <c r="AI81" t="str">
        <f t="shared" si="66"/>
        <v/>
      </c>
      <c r="AJ81" s="42" t="str">
        <f t="shared" si="76"/>
        <v/>
      </c>
      <c r="AL81" t="str">
        <f t="shared" si="67"/>
        <v>Mining Workshop Overburden</v>
      </c>
      <c r="AM81" s="42">
        <f t="shared" si="54"/>
        <v>0</v>
      </c>
      <c r="AO81" t="str">
        <f t="shared" si="68"/>
        <v/>
      </c>
      <c r="AP81" s="42" t="str">
        <f t="shared" si="63"/>
        <v/>
      </c>
      <c r="AR81" t="str">
        <f t="shared" si="69"/>
        <v/>
      </c>
      <c r="AS81" s="42" t="str">
        <f t="shared" si="74"/>
        <v/>
      </c>
      <c r="AU81" t="str">
        <f t="shared" si="70"/>
        <v>Mining Workshop Overburden</v>
      </c>
      <c r="AV81" s="42">
        <f>IF(AU81="","",W81)</f>
        <v>33307.5</v>
      </c>
      <c r="AX81" t="str">
        <f t="shared" si="71"/>
        <v/>
      </c>
      <c r="AY81" s="42" t="str">
        <f t="shared" si="55"/>
        <v/>
      </c>
      <c r="BA81" t="str">
        <f t="shared" si="72"/>
        <v/>
      </c>
      <c r="BB81" s="42" t="str">
        <f t="shared" si="56"/>
        <v/>
      </c>
      <c r="BD81" t="str">
        <f t="shared" si="73"/>
        <v>Mining Workshop Overburden</v>
      </c>
      <c r="BE81" s="42">
        <f t="shared" si="57"/>
        <v>33307.5</v>
      </c>
    </row>
    <row r="82" spans="1:57">
      <c r="B82" s="126"/>
      <c r="C82" s="210" t="s">
        <v>467</v>
      </c>
      <c r="D82" s="697">
        <v>3</v>
      </c>
      <c r="E82" s="350" t="s">
        <v>465</v>
      </c>
      <c r="F82" s="116" t="str">
        <f>LHD!B42</f>
        <v>Mining Workshop Topsoil</v>
      </c>
      <c r="G82" s="212"/>
      <c r="H82" s="212"/>
      <c r="I82" s="125">
        <f>VLOOKUP(F82,RehabCover,4,FALSE)</f>
        <v>3.1569010416666665</v>
      </c>
      <c r="J82" s="130" t="s">
        <v>264</v>
      </c>
      <c r="K82" s="221">
        <f>K81</f>
        <v>0</v>
      </c>
      <c r="L82" s="55" t="s">
        <v>112</v>
      </c>
      <c r="M82" s="336"/>
      <c r="N82" s="45" t="s">
        <v>264</v>
      </c>
      <c r="O82" s="127">
        <f>$I82*M82</f>
        <v>0</v>
      </c>
      <c r="P82" s="221">
        <f>P81</f>
        <v>0</v>
      </c>
      <c r="Q82" s="55" t="s">
        <v>112</v>
      </c>
      <c r="R82" s="336">
        <f>P82*0.15</f>
        <v>0</v>
      </c>
      <c r="S82" s="45" t="s">
        <v>264</v>
      </c>
      <c r="T82" s="127">
        <f>$I82*R82</f>
        <v>0</v>
      </c>
      <c r="U82" s="221">
        <f>U81</f>
        <v>66615</v>
      </c>
      <c r="V82" s="55" t="s">
        <v>112</v>
      </c>
      <c r="W82" s="336">
        <f>U82*0.15</f>
        <v>9992.25</v>
      </c>
      <c r="X82" s="45" t="s">
        <v>264</v>
      </c>
      <c r="Y82" s="127">
        <f>$I82*W82</f>
        <v>31544.54443359375</v>
      </c>
      <c r="Z82" s="221">
        <f>Z81</f>
        <v>66615</v>
      </c>
      <c r="AA82" s="55" t="s">
        <v>112</v>
      </c>
      <c r="AB82" s="336">
        <f>Z82*0.15</f>
        <v>9992.25</v>
      </c>
      <c r="AC82" s="45" t="s">
        <v>264</v>
      </c>
      <c r="AD82" s="127">
        <f>$I82*AB82</f>
        <v>31544.54443359375</v>
      </c>
      <c r="AF82" t="str">
        <f t="shared" si="65"/>
        <v/>
      </c>
      <c r="AG82" s="42" t="str">
        <f t="shared" si="53"/>
        <v/>
      </c>
      <c r="AI82" t="str">
        <f t="shared" si="66"/>
        <v/>
      </c>
      <c r="AJ82" s="42" t="str">
        <f t="shared" si="76"/>
        <v/>
      </c>
      <c r="AL82" t="str">
        <f t="shared" si="67"/>
        <v>Mining Workshop Topsoil</v>
      </c>
      <c r="AM82" s="42">
        <f t="shared" si="54"/>
        <v>0</v>
      </c>
      <c r="AO82" t="str">
        <f t="shared" si="68"/>
        <v/>
      </c>
      <c r="AP82" s="42" t="str">
        <f t="shared" si="63"/>
        <v/>
      </c>
      <c r="AR82" t="str">
        <f t="shared" si="69"/>
        <v/>
      </c>
      <c r="AS82" s="42" t="str">
        <f t="shared" si="74"/>
        <v/>
      </c>
      <c r="AU82" t="str">
        <f t="shared" si="70"/>
        <v>Mining Workshop Topsoil</v>
      </c>
      <c r="AV82" s="42">
        <f>IF(AU82="","",W82)</f>
        <v>9992.25</v>
      </c>
      <c r="AX82" t="str">
        <f t="shared" si="71"/>
        <v/>
      </c>
      <c r="AY82" s="42" t="str">
        <f t="shared" si="55"/>
        <v/>
      </c>
      <c r="BA82" t="str">
        <f t="shared" si="72"/>
        <v/>
      </c>
      <c r="BB82" s="42" t="str">
        <f t="shared" si="56"/>
        <v/>
      </c>
      <c r="BD82" t="str">
        <f t="shared" si="73"/>
        <v>Mining Workshop Topsoil</v>
      </c>
      <c r="BE82" s="42">
        <f t="shared" si="57"/>
        <v>9992.25</v>
      </c>
    </row>
    <row r="83" spans="1:57" ht="15">
      <c r="B83" s="126"/>
      <c r="C83" s="162" t="s">
        <v>250</v>
      </c>
      <c r="D83" s="694"/>
      <c r="E83" s="356"/>
      <c r="F83" s="356"/>
      <c r="G83" s="144"/>
      <c r="H83" s="144"/>
      <c r="I83" s="144"/>
      <c r="J83" s="164"/>
      <c r="K83" s="226"/>
      <c r="L83" s="146"/>
      <c r="M83" s="147"/>
      <c r="N83" s="146"/>
      <c r="O83" s="148"/>
      <c r="P83" s="226"/>
      <c r="Q83" s="146"/>
      <c r="R83" s="147"/>
      <c r="S83" s="146"/>
      <c r="T83" s="148"/>
      <c r="U83" s="226"/>
      <c r="V83" s="146"/>
      <c r="W83" s="147"/>
      <c r="X83" s="146"/>
      <c r="Y83" s="148"/>
      <c r="Z83" s="226"/>
      <c r="AA83" s="146"/>
      <c r="AB83" s="147"/>
      <c r="AC83" s="146"/>
      <c r="AD83" s="148"/>
      <c r="AF83" t="str">
        <f t="shared" si="65"/>
        <v/>
      </c>
      <c r="AG83" s="42" t="str">
        <f t="shared" si="53"/>
        <v/>
      </c>
      <c r="AI83" t="str">
        <f t="shared" si="66"/>
        <v/>
      </c>
      <c r="AJ83" s="42" t="str">
        <f t="shared" si="76"/>
        <v/>
      </c>
      <c r="AL83" t="str">
        <f t="shared" si="67"/>
        <v/>
      </c>
      <c r="AM83" s="42" t="str">
        <f t="shared" si="54"/>
        <v/>
      </c>
      <c r="AO83" t="str">
        <f t="shared" si="68"/>
        <v/>
      </c>
      <c r="AP83" s="42" t="str">
        <f t="shared" si="63"/>
        <v/>
      </c>
      <c r="AR83" t="str">
        <f t="shared" si="69"/>
        <v/>
      </c>
      <c r="AS83" s="42" t="str">
        <f t="shared" si="74"/>
        <v/>
      </c>
      <c r="AU83" t="str">
        <f t="shared" si="70"/>
        <v/>
      </c>
      <c r="AV83" s="42" t="str">
        <f t="shared" si="64"/>
        <v/>
      </c>
      <c r="AX83" t="str">
        <f t="shared" si="71"/>
        <v/>
      </c>
      <c r="AY83" s="42" t="str">
        <f t="shared" si="55"/>
        <v/>
      </c>
      <c r="BA83" t="str">
        <f t="shared" si="72"/>
        <v/>
      </c>
      <c r="BB83" s="42" t="str">
        <f t="shared" si="56"/>
        <v/>
      </c>
      <c r="BD83" t="str">
        <f t="shared" si="73"/>
        <v/>
      </c>
      <c r="BE83" s="42" t="str">
        <f t="shared" si="57"/>
        <v/>
      </c>
    </row>
    <row r="84" spans="1:57">
      <c r="B84" s="126"/>
      <c r="C84" s="113" t="s">
        <v>182</v>
      </c>
      <c r="D84" s="695"/>
      <c r="E84" s="350" t="s">
        <v>42</v>
      </c>
      <c r="F84" s="350" t="str">
        <f>'T2 - Unit Rates'!$C$80</f>
        <v>Revegetation incl Application</v>
      </c>
      <c r="G84" s="45"/>
      <c r="H84" s="45"/>
      <c r="I84" s="62">
        <f>VLOOKUP(F84,MatRate,3,FALSE)</f>
        <v>4569.75</v>
      </c>
      <c r="J84" s="130" t="s">
        <v>178</v>
      </c>
      <c r="K84" s="221">
        <f>K81</f>
        <v>0</v>
      </c>
      <c r="L84" s="55" t="s">
        <v>112</v>
      </c>
      <c r="M84" s="100"/>
      <c r="N84" s="55" t="s">
        <v>178</v>
      </c>
      <c r="O84" s="127">
        <f>$I84*M84</f>
        <v>0</v>
      </c>
      <c r="P84" s="221">
        <f>P81</f>
        <v>0</v>
      </c>
      <c r="Q84" s="55" t="s">
        <v>112</v>
      </c>
      <c r="R84" s="100">
        <f>P84/10000</f>
        <v>0</v>
      </c>
      <c r="S84" s="55" t="s">
        <v>178</v>
      </c>
      <c r="T84" s="127">
        <f>$I84*R84</f>
        <v>0</v>
      </c>
      <c r="U84" s="221">
        <f>U81</f>
        <v>66615</v>
      </c>
      <c r="V84" s="55" t="s">
        <v>112</v>
      </c>
      <c r="W84" s="100">
        <f>U84/10000</f>
        <v>6.6615000000000002</v>
      </c>
      <c r="X84" s="55" t="s">
        <v>178</v>
      </c>
      <c r="Y84" s="127">
        <f>$I84*W84</f>
        <v>30441.389625</v>
      </c>
      <c r="Z84" s="221">
        <f>Z81</f>
        <v>66615</v>
      </c>
      <c r="AA84" s="55" t="s">
        <v>112</v>
      </c>
      <c r="AB84" s="100">
        <f>Z84/10000</f>
        <v>6.6615000000000002</v>
      </c>
      <c r="AC84" s="55" t="s">
        <v>178</v>
      </c>
      <c r="AD84" s="127">
        <f>$I84*AB84</f>
        <v>30441.389625</v>
      </c>
      <c r="AF84" t="str">
        <f t="shared" si="65"/>
        <v/>
      </c>
      <c r="AG84" s="42" t="str">
        <f t="shared" si="53"/>
        <v/>
      </c>
      <c r="AI84" t="str">
        <f t="shared" si="66"/>
        <v/>
      </c>
      <c r="AJ84" s="42" t="str">
        <f t="shared" si="76"/>
        <v/>
      </c>
      <c r="AL84" t="str">
        <f t="shared" si="67"/>
        <v/>
      </c>
      <c r="AM84" s="42" t="str">
        <f t="shared" si="54"/>
        <v/>
      </c>
      <c r="AO84" t="str">
        <f t="shared" si="68"/>
        <v/>
      </c>
      <c r="AP84" s="42" t="str">
        <f t="shared" si="63"/>
        <v/>
      </c>
      <c r="AR84" t="str">
        <f t="shared" si="69"/>
        <v/>
      </c>
      <c r="AS84" s="42" t="str">
        <f t="shared" si="74"/>
        <v/>
      </c>
      <c r="AU84" t="str">
        <f t="shared" si="70"/>
        <v/>
      </c>
      <c r="AV84" s="42" t="str">
        <f t="shared" si="64"/>
        <v/>
      </c>
      <c r="AX84" t="str">
        <f t="shared" si="71"/>
        <v/>
      </c>
      <c r="AY84" s="42" t="str">
        <f t="shared" si="55"/>
        <v/>
      </c>
      <c r="BA84" t="str">
        <f t="shared" si="72"/>
        <v/>
      </c>
      <c r="BB84" s="42" t="str">
        <f t="shared" si="56"/>
        <v/>
      </c>
      <c r="BD84" t="str">
        <f t="shared" si="73"/>
        <v/>
      </c>
      <c r="BE84" s="42" t="str">
        <f t="shared" si="57"/>
        <v/>
      </c>
    </row>
    <row r="85" spans="1:57" ht="15">
      <c r="B85" s="126"/>
      <c r="C85" s="162" t="s">
        <v>55</v>
      </c>
      <c r="D85" s="694"/>
      <c r="E85" s="356"/>
      <c r="F85" s="356"/>
      <c r="G85" s="144"/>
      <c r="H85" s="144"/>
      <c r="I85" s="144"/>
      <c r="J85" s="164"/>
      <c r="K85" s="145"/>
      <c r="L85" s="146"/>
      <c r="M85" s="147"/>
      <c r="N85" s="146"/>
      <c r="O85" s="148"/>
      <c r="P85" s="145"/>
      <c r="Q85" s="146"/>
      <c r="R85" s="147"/>
      <c r="S85" s="146"/>
      <c r="T85" s="148"/>
      <c r="U85" s="145"/>
      <c r="V85" s="146"/>
      <c r="W85" s="147"/>
      <c r="X85" s="146"/>
      <c r="Y85" s="148"/>
      <c r="Z85" s="145"/>
      <c r="AA85" s="146"/>
      <c r="AB85" s="147"/>
      <c r="AC85" s="146"/>
      <c r="AD85" s="148"/>
      <c r="AF85" t="str">
        <f t="shared" si="65"/>
        <v/>
      </c>
      <c r="AG85" s="42" t="str">
        <f t="shared" si="53"/>
        <v/>
      </c>
      <c r="AI85" t="str">
        <f t="shared" si="66"/>
        <v/>
      </c>
      <c r="AJ85" s="42" t="str">
        <f t="shared" si="76"/>
        <v/>
      </c>
      <c r="AL85" t="str">
        <f t="shared" si="67"/>
        <v/>
      </c>
      <c r="AM85" s="42" t="str">
        <f t="shared" si="54"/>
        <v/>
      </c>
      <c r="AO85" t="str">
        <f t="shared" si="68"/>
        <v/>
      </c>
      <c r="AP85" s="42" t="str">
        <f t="shared" si="63"/>
        <v/>
      </c>
      <c r="AR85" t="str">
        <f t="shared" si="69"/>
        <v/>
      </c>
      <c r="AS85" s="42" t="str">
        <f t="shared" si="74"/>
        <v/>
      </c>
      <c r="AU85" t="str">
        <f t="shared" si="70"/>
        <v/>
      </c>
      <c r="AV85" s="42" t="str">
        <f t="shared" si="64"/>
        <v/>
      </c>
      <c r="AX85" t="str">
        <f t="shared" si="71"/>
        <v/>
      </c>
      <c r="AY85" s="42" t="str">
        <f t="shared" si="55"/>
        <v/>
      </c>
      <c r="BA85" t="str">
        <f t="shared" si="72"/>
        <v/>
      </c>
      <c r="BB85" s="42" t="str">
        <f t="shared" si="56"/>
        <v/>
      </c>
      <c r="BD85" t="str">
        <f t="shared" si="73"/>
        <v/>
      </c>
      <c r="BE85" s="42" t="str">
        <f t="shared" si="57"/>
        <v/>
      </c>
    </row>
    <row r="86" spans="1:57" ht="15">
      <c r="B86" s="126"/>
      <c r="C86" s="113" t="s">
        <v>76</v>
      </c>
      <c r="D86" s="695"/>
      <c r="E86" s="350" t="s">
        <v>77</v>
      </c>
      <c r="F86" s="350"/>
      <c r="G86" s="45"/>
      <c r="H86" s="45"/>
      <c r="I86" s="62">
        <v>10000</v>
      </c>
      <c r="J86" s="130" t="s">
        <v>116</v>
      </c>
      <c r="K86" s="134"/>
      <c r="L86" s="55"/>
      <c r="M86" s="100"/>
      <c r="N86" s="55" t="s">
        <v>116</v>
      </c>
      <c r="O86" s="127">
        <f>$I86*M86</f>
        <v>0</v>
      </c>
      <c r="P86" s="134"/>
      <c r="Q86" s="55"/>
      <c r="R86" s="100">
        <v>1</v>
      </c>
      <c r="S86" s="55" t="s">
        <v>116</v>
      </c>
      <c r="T86" s="127">
        <f>$I86*R86</f>
        <v>10000</v>
      </c>
      <c r="U86" s="134"/>
      <c r="V86" s="55"/>
      <c r="W86" s="100">
        <v>1</v>
      </c>
      <c r="X86" s="55" t="s">
        <v>116</v>
      </c>
      <c r="Y86" s="127">
        <f>$I86*W86</f>
        <v>10000</v>
      </c>
      <c r="Z86" s="134"/>
      <c r="AA86" s="55"/>
      <c r="AB86" s="100">
        <v>1</v>
      </c>
      <c r="AC86" s="55" t="s">
        <v>116</v>
      </c>
      <c r="AD86" s="127">
        <f>$I86*AB86</f>
        <v>10000</v>
      </c>
      <c r="AF86" t="str">
        <f t="shared" si="65"/>
        <v/>
      </c>
      <c r="AG86" s="42" t="str">
        <f t="shared" si="53"/>
        <v/>
      </c>
      <c r="AI86" t="str">
        <f t="shared" si="66"/>
        <v/>
      </c>
      <c r="AJ86" s="42" t="str">
        <f t="shared" si="76"/>
        <v/>
      </c>
      <c r="AL86" t="str">
        <f t="shared" si="67"/>
        <v/>
      </c>
      <c r="AM86" s="42" t="str">
        <f t="shared" si="54"/>
        <v/>
      </c>
      <c r="AO86" t="str">
        <f t="shared" si="68"/>
        <v/>
      </c>
      <c r="AP86" s="42" t="str">
        <f t="shared" si="63"/>
        <v/>
      </c>
      <c r="AR86" t="str">
        <f t="shared" si="69"/>
        <v/>
      </c>
      <c r="AS86" s="42" t="str">
        <f t="shared" si="74"/>
        <v/>
      </c>
      <c r="AU86" t="str">
        <f t="shared" si="70"/>
        <v/>
      </c>
      <c r="AV86" s="42" t="str">
        <f t="shared" si="64"/>
        <v/>
      </c>
      <c r="AX86" t="str">
        <f t="shared" si="71"/>
        <v/>
      </c>
      <c r="AY86" s="42" t="str">
        <f t="shared" si="55"/>
        <v/>
      </c>
      <c r="BA86" t="str">
        <f t="shared" si="72"/>
        <v/>
      </c>
      <c r="BB86" s="42" t="str">
        <f t="shared" si="56"/>
        <v/>
      </c>
      <c r="BD86" t="str">
        <f t="shared" si="73"/>
        <v/>
      </c>
      <c r="BE86" s="42" t="str">
        <f t="shared" si="57"/>
        <v/>
      </c>
    </row>
    <row r="87" spans="1:57" ht="15">
      <c r="B87" s="126"/>
      <c r="C87" s="113"/>
      <c r="D87" s="695"/>
      <c r="E87" s="350"/>
      <c r="F87" s="350"/>
      <c r="G87" s="45"/>
      <c r="H87" s="45"/>
      <c r="I87" s="62"/>
      <c r="J87" s="130"/>
      <c r="K87" s="134"/>
      <c r="L87" s="55"/>
      <c r="M87" s="100"/>
      <c r="N87" s="55"/>
      <c r="O87" s="127"/>
      <c r="P87" s="134"/>
      <c r="Q87" s="55"/>
      <c r="R87" s="100"/>
      <c r="S87" s="55"/>
      <c r="T87" s="127"/>
      <c r="U87" s="134"/>
      <c r="V87" s="55"/>
      <c r="W87" s="100"/>
      <c r="X87" s="55"/>
      <c r="Y87" s="127"/>
      <c r="Z87" s="134"/>
      <c r="AA87" s="55"/>
      <c r="AB87" s="100"/>
      <c r="AC87" s="55"/>
      <c r="AD87" s="127"/>
      <c r="AF87" t="str">
        <f t="shared" si="65"/>
        <v/>
      </c>
      <c r="AG87" s="42" t="str">
        <f t="shared" si="53"/>
        <v/>
      </c>
      <c r="AI87" t="str">
        <f t="shared" si="66"/>
        <v/>
      </c>
      <c r="AJ87" s="42" t="str">
        <f t="shared" si="76"/>
        <v/>
      </c>
      <c r="AL87" t="str">
        <f t="shared" si="67"/>
        <v/>
      </c>
      <c r="AM87" s="42" t="str">
        <f t="shared" si="54"/>
        <v/>
      </c>
      <c r="AO87" t="str">
        <f t="shared" si="68"/>
        <v/>
      </c>
      <c r="AP87" s="42" t="str">
        <f t="shared" si="63"/>
        <v/>
      </c>
      <c r="AR87" t="str">
        <f t="shared" si="69"/>
        <v/>
      </c>
      <c r="AS87" s="42" t="str">
        <f t="shared" si="74"/>
        <v/>
      </c>
      <c r="AU87" t="str">
        <f t="shared" si="70"/>
        <v/>
      </c>
      <c r="AV87" s="42" t="str">
        <f t="shared" si="64"/>
        <v/>
      </c>
      <c r="AX87" t="str">
        <f t="shared" si="71"/>
        <v/>
      </c>
      <c r="AY87" s="42" t="str">
        <f t="shared" si="55"/>
        <v/>
      </c>
      <c r="BA87" t="str">
        <f t="shared" si="72"/>
        <v/>
      </c>
      <c r="BB87" s="42" t="str">
        <f t="shared" si="56"/>
        <v/>
      </c>
      <c r="BD87" t="str">
        <f t="shared" si="73"/>
        <v/>
      </c>
      <c r="BE87" s="42" t="str">
        <f t="shared" si="57"/>
        <v/>
      </c>
    </row>
    <row r="88" spans="1:57" ht="15">
      <c r="B88" s="128"/>
      <c r="C88" s="114" t="s">
        <v>8</v>
      </c>
      <c r="D88" s="696"/>
      <c r="E88" s="357"/>
      <c r="F88" s="357"/>
      <c r="G88" s="98"/>
      <c r="H88" s="98"/>
      <c r="I88" s="98"/>
      <c r="J88" s="131"/>
      <c r="K88" s="133"/>
      <c r="L88" s="99"/>
      <c r="M88" s="100"/>
      <c r="N88" s="99"/>
      <c r="O88" s="124">
        <f>SUM(O67:O87)</f>
        <v>0</v>
      </c>
      <c r="P88" s="133"/>
      <c r="Q88" s="99"/>
      <c r="R88" s="100"/>
      <c r="S88" s="99"/>
      <c r="T88" s="124">
        <f>SUM(T67:T87)</f>
        <v>48129.25</v>
      </c>
      <c r="U88" s="133"/>
      <c r="V88" s="99"/>
      <c r="W88" s="100"/>
      <c r="X88" s="99"/>
      <c r="Y88" s="124">
        <f>SUM(Y67:Y87)</f>
        <v>324981.12722265627</v>
      </c>
      <c r="Z88" s="133"/>
      <c r="AA88" s="99"/>
      <c r="AB88" s="100"/>
      <c r="AC88" s="99"/>
      <c r="AD88" s="124">
        <f>SUM(AD67:AD87)</f>
        <v>324981.12722265627</v>
      </c>
      <c r="AF88" t="str">
        <f t="shared" si="65"/>
        <v/>
      </c>
      <c r="AG88" s="42" t="str">
        <f t="shared" si="53"/>
        <v/>
      </c>
      <c r="AI88" t="str">
        <f t="shared" si="66"/>
        <v/>
      </c>
      <c r="AJ88" s="42" t="str">
        <f t="shared" si="76"/>
        <v/>
      </c>
      <c r="AL88" t="str">
        <f t="shared" si="67"/>
        <v/>
      </c>
      <c r="AM88" s="42" t="str">
        <f t="shared" si="54"/>
        <v/>
      </c>
      <c r="AO88" t="str">
        <f t="shared" si="68"/>
        <v/>
      </c>
      <c r="AP88" s="42" t="str">
        <f t="shared" si="63"/>
        <v/>
      </c>
      <c r="AR88" t="str">
        <f t="shared" si="69"/>
        <v/>
      </c>
      <c r="AS88" s="42" t="str">
        <f t="shared" si="74"/>
        <v/>
      </c>
      <c r="AU88" t="str">
        <f t="shared" si="70"/>
        <v/>
      </c>
      <c r="AV88" s="42" t="str">
        <f t="shared" si="64"/>
        <v/>
      </c>
      <c r="AX88" t="str">
        <f t="shared" si="71"/>
        <v/>
      </c>
      <c r="AY88" s="42" t="str">
        <f t="shared" si="55"/>
        <v/>
      </c>
      <c r="BA88" t="str">
        <f t="shared" si="72"/>
        <v/>
      </c>
      <c r="BB88" s="42" t="str">
        <f t="shared" si="56"/>
        <v/>
      </c>
      <c r="BD88" t="str">
        <f t="shared" si="73"/>
        <v/>
      </c>
      <c r="BE88" s="42" t="str">
        <f t="shared" si="57"/>
        <v/>
      </c>
    </row>
    <row r="89" spans="1:57" ht="15">
      <c r="B89" s="142"/>
      <c r="C89" s="162" t="s">
        <v>259</v>
      </c>
      <c r="D89" s="694"/>
      <c r="E89" s="356"/>
      <c r="F89" s="356"/>
      <c r="G89" s="144"/>
      <c r="H89" s="144"/>
      <c r="I89" s="144"/>
      <c r="J89" s="164"/>
      <c r="K89" s="145"/>
      <c r="L89" s="146"/>
      <c r="M89" s="147"/>
      <c r="N89" s="146"/>
      <c r="O89" s="148"/>
      <c r="P89" s="145"/>
      <c r="Q89" s="146"/>
      <c r="R89" s="147"/>
      <c r="S89" s="146"/>
      <c r="T89" s="148"/>
      <c r="U89" s="145"/>
      <c r="V89" s="146"/>
      <c r="W89" s="147"/>
      <c r="X89" s="146"/>
      <c r="Y89" s="148"/>
      <c r="Z89" s="145"/>
      <c r="AA89" s="146"/>
      <c r="AB89" s="147"/>
      <c r="AC89" s="146"/>
      <c r="AD89" s="148"/>
      <c r="AF89" t="str">
        <f t="shared" si="65"/>
        <v/>
      </c>
      <c r="AG89" s="42" t="str">
        <f t="shared" si="53"/>
        <v/>
      </c>
      <c r="AI89" t="str">
        <f t="shared" si="66"/>
        <v/>
      </c>
      <c r="AJ89" s="42" t="str">
        <f t="shared" si="76"/>
        <v/>
      </c>
      <c r="AL89" t="str">
        <f t="shared" si="67"/>
        <v/>
      </c>
      <c r="AM89" s="42" t="str">
        <f t="shared" si="54"/>
        <v/>
      </c>
      <c r="AO89" t="str">
        <f t="shared" si="68"/>
        <v/>
      </c>
      <c r="AP89" s="42" t="str">
        <f t="shared" si="63"/>
        <v/>
      </c>
      <c r="AR89" t="str">
        <f t="shared" si="69"/>
        <v/>
      </c>
      <c r="AS89" s="42" t="str">
        <f t="shared" si="74"/>
        <v/>
      </c>
      <c r="AU89" t="str">
        <f t="shared" si="70"/>
        <v/>
      </c>
      <c r="AV89" s="42" t="str">
        <f t="shared" si="64"/>
        <v/>
      </c>
      <c r="AX89" t="str">
        <f t="shared" si="71"/>
        <v/>
      </c>
      <c r="AY89" s="42" t="str">
        <f t="shared" si="55"/>
        <v/>
      </c>
      <c r="BA89" t="str">
        <f t="shared" si="72"/>
        <v/>
      </c>
      <c r="BB89" s="42" t="str">
        <f t="shared" si="56"/>
        <v/>
      </c>
      <c r="BD89" t="str">
        <f t="shared" si="73"/>
        <v/>
      </c>
      <c r="BE89" s="42" t="str">
        <f t="shared" si="57"/>
        <v/>
      </c>
    </row>
    <row r="90" spans="1:57" ht="15">
      <c r="A90" s="93"/>
      <c r="B90" s="126"/>
      <c r="C90" s="162" t="s">
        <v>17</v>
      </c>
      <c r="D90" s="694"/>
      <c r="E90" s="356"/>
      <c r="F90" s="356"/>
      <c r="G90" s="144"/>
      <c r="H90" s="144"/>
      <c r="I90" s="144"/>
      <c r="J90" s="164"/>
      <c r="K90" s="145"/>
      <c r="L90" s="146"/>
      <c r="M90" s="147"/>
      <c r="N90" s="146"/>
      <c r="O90" s="148"/>
      <c r="P90" s="145"/>
      <c r="Q90" s="146"/>
      <c r="R90" s="147"/>
      <c r="S90" s="146"/>
      <c r="T90" s="148"/>
      <c r="U90" s="145"/>
      <c r="V90" s="146"/>
      <c r="W90" s="147"/>
      <c r="X90" s="146"/>
      <c r="Y90" s="148"/>
      <c r="Z90" s="145"/>
      <c r="AA90" s="146"/>
      <c r="AB90" s="147"/>
      <c r="AC90" s="146"/>
      <c r="AD90" s="148"/>
      <c r="AF90" t="str">
        <f t="shared" si="65"/>
        <v/>
      </c>
      <c r="AG90" s="42" t="str">
        <f t="shared" si="53"/>
        <v/>
      </c>
      <c r="AI90" t="str">
        <f t="shared" si="66"/>
        <v/>
      </c>
      <c r="AJ90" s="42" t="str">
        <f t="shared" si="76"/>
        <v/>
      </c>
      <c r="AL90" t="str">
        <f t="shared" si="67"/>
        <v/>
      </c>
      <c r="AM90" s="42" t="str">
        <f t="shared" si="54"/>
        <v/>
      </c>
      <c r="AO90" t="str">
        <f t="shared" si="68"/>
        <v/>
      </c>
      <c r="AP90" s="42" t="str">
        <f t="shared" si="63"/>
        <v/>
      </c>
      <c r="AR90" t="str">
        <f t="shared" si="69"/>
        <v/>
      </c>
      <c r="AS90" s="42" t="str">
        <f t="shared" si="74"/>
        <v/>
      </c>
      <c r="AU90" t="str">
        <f t="shared" si="70"/>
        <v/>
      </c>
      <c r="AV90" s="42" t="str">
        <f t="shared" si="64"/>
        <v/>
      </c>
      <c r="AX90" t="str">
        <f t="shared" si="71"/>
        <v/>
      </c>
      <c r="AY90" s="42" t="str">
        <f t="shared" si="55"/>
        <v/>
      </c>
      <c r="BA90" t="str">
        <f t="shared" si="72"/>
        <v/>
      </c>
      <c r="BB90" s="42" t="str">
        <f t="shared" si="56"/>
        <v/>
      </c>
      <c r="BD90" t="str">
        <f t="shared" si="73"/>
        <v/>
      </c>
      <c r="BE90" s="42" t="str">
        <f t="shared" si="57"/>
        <v/>
      </c>
    </row>
    <row r="91" spans="1:57" ht="15">
      <c r="B91" s="126"/>
      <c r="C91" s="113" t="s">
        <v>87</v>
      </c>
      <c r="D91" s="695">
        <v>2</v>
      </c>
      <c r="E91" s="350" t="str">
        <f>'T2 - Unit Rates'!$C$23</f>
        <v>CAT 336 (40 ton)</v>
      </c>
      <c r="F91" s="45"/>
      <c r="G91" s="45"/>
      <c r="H91" s="45"/>
      <c r="I91" s="62">
        <f>VLOOKUP(E91,EquipRates,$I$3,FALSE)</f>
        <v>300.05</v>
      </c>
      <c r="J91" s="130" t="s">
        <v>263</v>
      </c>
      <c r="K91" s="134"/>
      <c r="L91" s="55"/>
      <c r="M91" s="100"/>
      <c r="N91" s="55" t="s">
        <v>263</v>
      </c>
      <c r="O91" s="127">
        <f>$I91*M91</f>
        <v>0</v>
      </c>
      <c r="P91" s="134"/>
      <c r="Q91" s="55"/>
      <c r="R91" s="100">
        <v>5</v>
      </c>
      <c r="S91" s="55" t="s">
        <v>263</v>
      </c>
      <c r="T91" s="127">
        <f>$I91*R91</f>
        <v>1500.25</v>
      </c>
      <c r="U91" s="134"/>
      <c r="V91" s="55"/>
      <c r="W91" s="100">
        <v>20</v>
      </c>
      <c r="X91" s="55" t="s">
        <v>263</v>
      </c>
      <c r="Y91" s="127">
        <f>$I91*W91</f>
        <v>6001</v>
      </c>
      <c r="Z91" s="134"/>
      <c r="AA91" s="55"/>
      <c r="AB91" s="100">
        <v>20</v>
      </c>
      <c r="AC91" s="55" t="s">
        <v>263</v>
      </c>
      <c r="AD91" s="127">
        <f>$I91*AB91</f>
        <v>6001</v>
      </c>
      <c r="AF91" t="str">
        <f t="shared" si="65"/>
        <v/>
      </c>
      <c r="AG91" s="42" t="str">
        <f t="shared" si="53"/>
        <v/>
      </c>
      <c r="AI91" t="str">
        <f t="shared" si="66"/>
        <v>CAT 336 (40 ton)</v>
      </c>
      <c r="AJ91" s="42">
        <f t="shared" si="76"/>
        <v>5</v>
      </c>
      <c r="AL91" t="str">
        <f t="shared" si="67"/>
        <v/>
      </c>
      <c r="AM91" s="42" t="str">
        <f t="shared" si="54"/>
        <v/>
      </c>
      <c r="AO91" t="str">
        <f t="shared" si="68"/>
        <v/>
      </c>
      <c r="AP91" s="42" t="str">
        <f t="shared" si="63"/>
        <v/>
      </c>
      <c r="AR91" t="str">
        <f t="shared" si="69"/>
        <v>CAT 336 (40 ton)</v>
      </c>
      <c r="AS91" s="42">
        <f>IF(AR91="","",W91)</f>
        <v>20</v>
      </c>
      <c r="AU91" t="str">
        <f t="shared" si="70"/>
        <v/>
      </c>
      <c r="AV91" s="42" t="str">
        <f t="shared" si="64"/>
        <v/>
      </c>
      <c r="AX91" t="str">
        <f t="shared" si="71"/>
        <v/>
      </c>
      <c r="AY91" s="42" t="str">
        <f t="shared" si="55"/>
        <v/>
      </c>
      <c r="BA91" t="str">
        <f t="shared" si="72"/>
        <v>CAT 336 (40 ton)</v>
      </c>
      <c r="BB91" s="42">
        <f t="shared" si="56"/>
        <v>20</v>
      </c>
      <c r="BD91" t="str">
        <f t="shared" si="73"/>
        <v/>
      </c>
      <c r="BE91" s="42" t="str">
        <f t="shared" si="57"/>
        <v/>
      </c>
    </row>
    <row r="92" spans="1:57" ht="15">
      <c r="B92" s="126"/>
      <c r="C92" s="113" t="s">
        <v>87</v>
      </c>
      <c r="D92" s="695">
        <v>2</v>
      </c>
      <c r="E92" s="350" t="str">
        <f>'T2 - Unit Rates'!$C$32</f>
        <v>40 ton Articulated Haul Truck</v>
      </c>
      <c r="F92" s="45"/>
      <c r="G92" s="45"/>
      <c r="H92" s="45"/>
      <c r="I92" s="62">
        <f>VLOOKUP(E92,EquipRates,$I$3,FALSE)</f>
        <v>337.7</v>
      </c>
      <c r="J92" s="130" t="s">
        <v>263</v>
      </c>
      <c r="K92" s="134"/>
      <c r="L92" s="55"/>
      <c r="M92" s="100"/>
      <c r="N92" s="55" t="s">
        <v>263</v>
      </c>
      <c r="O92" s="127">
        <f>$I92*M92</f>
        <v>0</v>
      </c>
      <c r="P92" s="134"/>
      <c r="Q92" s="55"/>
      <c r="R92" s="100">
        <v>5</v>
      </c>
      <c r="S92" s="55" t="s">
        <v>263</v>
      </c>
      <c r="T92" s="127">
        <f>$I92*R92</f>
        <v>1688.5</v>
      </c>
      <c r="U92" s="134"/>
      <c r="V92" s="55"/>
      <c r="W92" s="100">
        <v>20</v>
      </c>
      <c r="X92" s="55" t="s">
        <v>263</v>
      </c>
      <c r="Y92" s="127">
        <f>$I92*W92</f>
        <v>6754</v>
      </c>
      <c r="Z92" s="134"/>
      <c r="AA92" s="55"/>
      <c r="AB92" s="100">
        <v>20</v>
      </c>
      <c r="AC92" s="55" t="s">
        <v>263</v>
      </c>
      <c r="AD92" s="127">
        <f>$I92*AB92</f>
        <v>6754</v>
      </c>
      <c r="AF92" t="str">
        <f t="shared" si="65"/>
        <v/>
      </c>
      <c r="AG92" s="42" t="str">
        <f t="shared" si="53"/>
        <v/>
      </c>
      <c r="AI92" t="str">
        <f t="shared" si="66"/>
        <v>40 ton Articulated Haul Truck</v>
      </c>
      <c r="AJ92" s="42">
        <f t="shared" si="76"/>
        <v>5</v>
      </c>
      <c r="AL92" t="str">
        <f t="shared" si="67"/>
        <v/>
      </c>
      <c r="AM92" s="42" t="str">
        <f t="shared" si="54"/>
        <v/>
      </c>
      <c r="AO92" t="str">
        <f t="shared" si="68"/>
        <v/>
      </c>
      <c r="AP92" s="42" t="str">
        <f t="shared" si="63"/>
        <v/>
      </c>
      <c r="AR92" t="str">
        <f t="shared" si="69"/>
        <v>40 ton Articulated Haul Truck</v>
      </c>
      <c r="AS92" s="42">
        <f t="shared" ref="AS92:AS93" si="77">IF(AR92="","",W92)</f>
        <v>20</v>
      </c>
      <c r="AU92" t="str">
        <f t="shared" si="70"/>
        <v/>
      </c>
      <c r="AV92" s="42" t="str">
        <f t="shared" si="64"/>
        <v/>
      </c>
      <c r="AX92" t="str">
        <f t="shared" si="71"/>
        <v/>
      </c>
      <c r="AY92" s="42" t="str">
        <f t="shared" si="55"/>
        <v/>
      </c>
      <c r="BA92" t="str">
        <f t="shared" si="72"/>
        <v>40 ton Articulated Haul Truck</v>
      </c>
      <c r="BB92" s="42">
        <f t="shared" si="56"/>
        <v>20</v>
      </c>
      <c r="BD92" t="str">
        <f t="shared" si="73"/>
        <v/>
      </c>
      <c r="BE92" s="42" t="str">
        <f t="shared" si="57"/>
        <v/>
      </c>
    </row>
    <row r="93" spans="1:57" ht="15">
      <c r="B93" s="126"/>
      <c r="C93" s="113" t="s">
        <v>88</v>
      </c>
      <c r="D93" s="695">
        <v>2</v>
      </c>
      <c r="E93" s="350" t="str">
        <f>'T2 - Unit Rates'!$C$16</f>
        <v>CAT D9N</v>
      </c>
      <c r="F93" s="45"/>
      <c r="G93" s="45"/>
      <c r="H93" s="45"/>
      <c r="I93" s="62">
        <f>VLOOKUP(E93,EquipRates,$I$3,FALSE)</f>
        <v>498.15</v>
      </c>
      <c r="J93" s="130" t="s">
        <v>263</v>
      </c>
      <c r="K93" s="134"/>
      <c r="L93" s="55"/>
      <c r="M93" s="100"/>
      <c r="N93" s="55" t="s">
        <v>263</v>
      </c>
      <c r="O93" s="127">
        <f>$I93*M93</f>
        <v>0</v>
      </c>
      <c r="P93" s="134"/>
      <c r="Q93" s="55"/>
      <c r="R93" s="100">
        <v>200</v>
      </c>
      <c r="S93" s="55" t="s">
        <v>263</v>
      </c>
      <c r="T93" s="127">
        <f>$I93*R93</f>
        <v>99630</v>
      </c>
      <c r="U93" s="134"/>
      <c r="V93" s="55"/>
      <c r="W93" s="100">
        <v>250</v>
      </c>
      <c r="X93" s="55" t="s">
        <v>263</v>
      </c>
      <c r="Y93" s="127">
        <f>$I93*W93</f>
        <v>124537.5</v>
      </c>
      <c r="Z93" s="134"/>
      <c r="AA93" s="55"/>
      <c r="AB93" s="100">
        <v>250</v>
      </c>
      <c r="AC93" s="55" t="s">
        <v>263</v>
      </c>
      <c r="AD93" s="127">
        <f>$I93*AB93</f>
        <v>124537.5</v>
      </c>
      <c r="AF93" t="str">
        <f t="shared" si="65"/>
        <v/>
      </c>
      <c r="AG93" s="42" t="str">
        <f t="shared" si="53"/>
        <v/>
      </c>
      <c r="AI93" t="str">
        <f t="shared" si="66"/>
        <v>CAT D9N</v>
      </c>
      <c r="AJ93" s="42">
        <f t="shared" si="76"/>
        <v>200</v>
      </c>
      <c r="AL93" t="str">
        <f t="shared" si="67"/>
        <v/>
      </c>
      <c r="AM93" s="42" t="str">
        <f t="shared" si="54"/>
        <v/>
      </c>
      <c r="AO93" t="str">
        <f t="shared" si="68"/>
        <v/>
      </c>
      <c r="AP93" s="42" t="str">
        <f t="shared" si="63"/>
        <v/>
      </c>
      <c r="AR93" t="str">
        <f t="shared" si="69"/>
        <v>CAT D9N</v>
      </c>
      <c r="AS93" s="42">
        <f t="shared" si="77"/>
        <v>250</v>
      </c>
      <c r="AU93" t="str">
        <f t="shared" si="70"/>
        <v/>
      </c>
      <c r="AV93" s="42" t="str">
        <f t="shared" si="64"/>
        <v/>
      </c>
      <c r="AX93" t="str">
        <f t="shared" si="71"/>
        <v/>
      </c>
      <c r="AY93" s="42" t="str">
        <f t="shared" si="55"/>
        <v/>
      </c>
      <c r="BA93" t="str">
        <f t="shared" si="72"/>
        <v>CAT D9N</v>
      </c>
      <c r="BB93" s="42">
        <f t="shared" si="56"/>
        <v>250</v>
      </c>
      <c r="BD93" t="str">
        <f t="shared" si="73"/>
        <v/>
      </c>
      <c r="BE93" s="42" t="str">
        <f t="shared" si="57"/>
        <v/>
      </c>
    </row>
    <row r="94" spans="1:57" ht="15">
      <c r="B94" s="126"/>
      <c r="C94" s="162" t="s">
        <v>249</v>
      </c>
      <c r="D94" s="694"/>
      <c r="E94" s="356"/>
      <c r="F94" s="356"/>
      <c r="G94" s="144"/>
      <c r="H94" s="144"/>
      <c r="I94" s="144"/>
      <c r="J94" s="164"/>
      <c r="K94" s="145"/>
      <c r="L94" s="146"/>
      <c r="M94" s="147"/>
      <c r="N94" s="146"/>
      <c r="O94" s="148"/>
      <c r="P94" s="145"/>
      <c r="Q94" s="146"/>
      <c r="R94" s="147"/>
      <c r="S94" s="146"/>
      <c r="T94" s="148"/>
      <c r="U94" s="145"/>
      <c r="V94" s="146"/>
      <c r="W94" s="147"/>
      <c r="X94" s="146"/>
      <c r="Y94" s="148"/>
      <c r="Z94" s="145"/>
      <c r="AA94" s="146"/>
      <c r="AB94" s="147"/>
      <c r="AC94" s="146"/>
      <c r="AD94" s="148"/>
      <c r="AF94" t="str">
        <f t="shared" si="65"/>
        <v/>
      </c>
      <c r="AG94" s="42" t="str">
        <f t="shared" si="53"/>
        <v/>
      </c>
      <c r="AI94" t="str">
        <f t="shared" si="66"/>
        <v/>
      </c>
      <c r="AJ94" s="42" t="str">
        <f t="shared" si="76"/>
        <v/>
      </c>
      <c r="AL94" t="str">
        <f t="shared" si="67"/>
        <v/>
      </c>
      <c r="AM94" s="42" t="str">
        <f t="shared" si="54"/>
        <v/>
      </c>
      <c r="AO94" t="str">
        <f t="shared" si="68"/>
        <v/>
      </c>
      <c r="AP94" s="42" t="str">
        <f t="shared" si="63"/>
        <v/>
      </c>
      <c r="AR94" t="str">
        <f t="shared" si="69"/>
        <v/>
      </c>
      <c r="AS94" s="42" t="str">
        <f t="shared" si="74"/>
        <v/>
      </c>
      <c r="AU94" t="str">
        <f t="shared" si="70"/>
        <v/>
      </c>
      <c r="AV94" s="42" t="str">
        <f t="shared" si="64"/>
        <v/>
      </c>
      <c r="AX94" t="str">
        <f t="shared" si="71"/>
        <v/>
      </c>
      <c r="AY94" s="42" t="str">
        <f t="shared" si="55"/>
        <v/>
      </c>
      <c r="BA94" t="str">
        <f t="shared" si="72"/>
        <v/>
      </c>
      <c r="BB94" s="42" t="str">
        <f t="shared" si="56"/>
        <v/>
      </c>
      <c r="BD94" t="str">
        <f t="shared" si="73"/>
        <v/>
      </c>
      <c r="BE94" s="42" t="str">
        <f t="shared" si="57"/>
        <v/>
      </c>
    </row>
    <row r="95" spans="1:57" ht="15">
      <c r="B95" s="126"/>
      <c r="C95" s="113" t="s">
        <v>85</v>
      </c>
      <c r="D95" s="695">
        <v>1</v>
      </c>
      <c r="E95" s="350" t="s">
        <v>27</v>
      </c>
      <c r="F95" s="350"/>
      <c r="G95" s="45"/>
      <c r="H95" s="45"/>
      <c r="I95" s="62">
        <f>VLOOKUP(E95,LabourRates,2,FALSE)</f>
        <v>220</v>
      </c>
      <c r="J95" s="130" t="s">
        <v>263</v>
      </c>
      <c r="K95" s="134"/>
      <c r="L95" s="55"/>
      <c r="M95" s="100"/>
      <c r="N95" s="55" t="s">
        <v>263</v>
      </c>
      <c r="O95" s="127">
        <f t="shared" ref="O95:O101" si="78">$I95*M95</f>
        <v>0</v>
      </c>
      <c r="P95" s="134"/>
      <c r="Q95" s="55"/>
      <c r="R95" s="100"/>
      <c r="S95" s="55" t="s">
        <v>263</v>
      </c>
      <c r="T95" s="127">
        <f>$I95*R95</f>
        <v>0</v>
      </c>
      <c r="U95" s="134"/>
      <c r="V95" s="55"/>
      <c r="W95" s="100">
        <v>35</v>
      </c>
      <c r="X95" s="55" t="s">
        <v>263</v>
      </c>
      <c r="Y95" s="127">
        <f>$I95*W95</f>
        <v>7700</v>
      </c>
      <c r="Z95" s="134"/>
      <c r="AA95" s="55"/>
      <c r="AB95" s="100">
        <v>35</v>
      </c>
      <c r="AC95" s="55" t="s">
        <v>263</v>
      </c>
      <c r="AD95" s="127">
        <f>$I95*AB95</f>
        <v>7700</v>
      </c>
      <c r="AF95" t="str">
        <f t="shared" si="65"/>
        <v>Environmental Scientist</v>
      </c>
      <c r="AG95" s="42">
        <f t="shared" si="53"/>
        <v>0</v>
      </c>
      <c r="AI95" t="str">
        <f t="shared" si="66"/>
        <v/>
      </c>
      <c r="AJ95" s="42" t="str">
        <f t="shared" si="76"/>
        <v/>
      </c>
      <c r="AL95" t="str">
        <f t="shared" si="67"/>
        <v/>
      </c>
      <c r="AM95" s="42" t="str">
        <f t="shared" si="54"/>
        <v/>
      </c>
      <c r="AO95" t="str">
        <f t="shared" si="68"/>
        <v>Environmental Scientist</v>
      </c>
      <c r="AP95" s="42">
        <f>IF(AO95="","",W95)</f>
        <v>35</v>
      </c>
      <c r="AR95" t="str">
        <f t="shared" si="69"/>
        <v/>
      </c>
      <c r="AS95" s="42" t="str">
        <f t="shared" si="74"/>
        <v/>
      </c>
      <c r="AU95" t="str">
        <f t="shared" si="70"/>
        <v/>
      </c>
      <c r="AV95" s="42" t="str">
        <f t="shared" si="64"/>
        <v/>
      </c>
      <c r="AX95" t="str">
        <f t="shared" si="71"/>
        <v>Environmental Scientist</v>
      </c>
      <c r="AY95" s="42">
        <f t="shared" si="55"/>
        <v>35</v>
      </c>
      <c r="BA95" t="str">
        <f t="shared" si="72"/>
        <v/>
      </c>
      <c r="BB95" s="42" t="str">
        <f t="shared" si="56"/>
        <v/>
      </c>
      <c r="BD95" t="str">
        <f t="shared" si="73"/>
        <v/>
      </c>
      <c r="BE95" s="42" t="str">
        <f t="shared" si="57"/>
        <v/>
      </c>
    </row>
    <row r="96" spans="1:57" ht="15">
      <c r="B96" s="126"/>
      <c r="C96" s="162" t="s">
        <v>251</v>
      </c>
      <c r="D96" s="694"/>
      <c r="E96" s="356"/>
      <c r="F96" s="356"/>
      <c r="G96" s="144"/>
      <c r="H96" s="144"/>
      <c r="I96" s="144"/>
      <c r="J96" s="164"/>
      <c r="K96" s="145"/>
      <c r="L96" s="146"/>
      <c r="M96" s="147"/>
      <c r="N96" s="207"/>
      <c r="O96" s="208"/>
      <c r="P96" s="145"/>
      <c r="Q96" s="146"/>
      <c r="R96" s="147"/>
      <c r="S96" s="207"/>
      <c r="T96" s="208"/>
      <c r="U96" s="145"/>
      <c r="V96" s="146"/>
      <c r="W96" s="147"/>
      <c r="X96" s="207"/>
      <c r="Y96" s="208"/>
      <c r="Z96" s="145"/>
      <c r="AA96" s="146"/>
      <c r="AB96" s="147"/>
      <c r="AC96" s="207"/>
      <c r="AD96" s="208"/>
      <c r="AF96" t="str">
        <f t="shared" si="65"/>
        <v/>
      </c>
      <c r="AG96" s="42" t="str">
        <f t="shared" si="53"/>
        <v/>
      </c>
      <c r="AI96" t="str">
        <f t="shared" si="66"/>
        <v/>
      </c>
      <c r="AJ96" s="42" t="str">
        <f t="shared" si="76"/>
        <v/>
      </c>
      <c r="AL96" t="str">
        <f t="shared" si="67"/>
        <v/>
      </c>
      <c r="AM96" s="42" t="str">
        <f t="shared" si="54"/>
        <v/>
      </c>
      <c r="AO96" t="str">
        <f t="shared" si="68"/>
        <v/>
      </c>
      <c r="AP96" s="42" t="str">
        <f t="shared" si="63"/>
        <v/>
      </c>
      <c r="AR96" t="str">
        <f t="shared" si="69"/>
        <v/>
      </c>
      <c r="AS96" s="42" t="str">
        <f t="shared" si="74"/>
        <v/>
      </c>
      <c r="AU96" t="str">
        <f t="shared" si="70"/>
        <v/>
      </c>
      <c r="AV96" s="42" t="str">
        <f t="shared" si="64"/>
        <v/>
      </c>
      <c r="AX96" t="str">
        <f t="shared" si="71"/>
        <v/>
      </c>
      <c r="AY96" s="42" t="str">
        <f t="shared" si="55"/>
        <v/>
      </c>
      <c r="BA96" t="str">
        <f t="shared" si="72"/>
        <v/>
      </c>
      <c r="BB96" s="42" t="str">
        <f t="shared" si="56"/>
        <v/>
      </c>
      <c r="BD96" t="str">
        <f t="shared" si="73"/>
        <v/>
      </c>
      <c r="BE96" s="42" t="str">
        <f t="shared" si="57"/>
        <v/>
      </c>
    </row>
    <row r="97" spans="2:57">
      <c r="B97" s="126"/>
      <c r="C97" s="113" t="s">
        <v>466</v>
      </c>
      <c r="D97" s="695">
        <v>3</v>
      </c>
      <c r="E97" s="350" t="s">
        <v>670</v>
      </c>
      <c r="F97" s="116" t="str">
        <f>LHD!B43</f>
        <v>Mill Site Overburden</v>
      </c>
      <c r="G97" s="45"/>
      <c r="H97" s="45"/>
      <c r="I97" s="125">
        <f>VLOOKUP(F97,RehabCover,4,FALSE)</f>
        <v>5.5808906250000012</v>
      </c>
      <c r="J97" s="130" t="s">
        <v>264</v>
      </c>
      <c r="K97" s="221">
        <f>Quantities!$D$5</f>
        <v>0</v>
      </c>
      <c r="L97" s="55" t="s">
        <v>112</v>
      </c>
      <c r="M97" s="209"/>
      <c r="N97" s="45" t="s">
        <v>264</v>
      </c>
      <c r="O97" s="127">
        <f t="shared" si="78"/>
        <v>0</v>
      </c>
      <c r="P97" s="221">
        <f>Quantities!$E$5</f>
        <v>200900</v>
      </c>
      <c r="Q97" s="55" t="s">
        <v>112</v>
      </c>
      <c r="R97" s="209">
        <f>P97*0.3</f>
        <v>60270</v>
      </c>
      <c r="S97" s="45" t="s">
        <v>264</v>
      </c>
      <c r="T97" s="127">
        <f>$I97*R97</f>
        <v>336360.27796875004</v>
      </c>
      <c r="U97" s="221">
        <f>Quantities!$F$5</f>
        <v>200900</v>
      </c>
      <c r="V97" s="55" t="s">
        <v>112</v>
      </c>
      <c r="W97" s="209">
        <f>U97*0.3</f>
        <v>60270</v>
      </c>
      <c r="X97" s="45" t="s">
        <v>264</v>
      </c>
      <c r="Y97" s="127">
        <f>$I97*W97</f>
        <v>336360.27796875004</v>
      </c>
      <c r="Z97" s="221">
        <f>Quantities!$H$5</f>
        <v>200900</v>
      </c>
      <c r="AA97" s="55" t="s">
        <v>112</v>
      </c>
      <c r="AB97" s="209">
        <f>Z97*0.3</f>
        <v>60270</v>
      </c>
      <c r="AC97" s="45" t="s">
        <v>264</v>
      </c>
      <c r="AD97" s="127">
        <f>$I97*AB97</f>
        <v>336360.27796875004</v>
      </c>
      <c r="AF97" t="str">
        <f t="shared" si="65"/>
        <v/>
      </c>
      <c r="AG97" s="42" t="str">
        <f t="shared" si="53"/>
        <v/>
      </c>
      <c r="AI97" t="str">
        <f t="shared" si="66"/>
        <v/>
      </c>
      <c r="AJ97" s="42" t="str">
        <f t="shared" si="76"/>
        <v/>
      </c>
      <c r="AL97" t="str">
        <f t="shared" si="67"/>
        <v>Mill Site Overburden</v>
      </c>
      <c r="AM97" s="42">
        <f t="shared" si="54"/>
        <v>60270</v>
      </c>
      <c r="AO97" t="str">
        <f t="shared" si="68"/>
        <v/>
      </c>
      <c r="AP97" s="42" t="str">
        <f t="shared" si="63"/>
        <v/>
      </c>
      <c r="AR97" t="str">
        <f t="shared" si="69"/>
        <v/>
      </c>
      <c r="AS97" s="42" t="str">
        <f t="shared" si="74"/>
        <v/>
      </c>
      <c r="AU97" t="str">
        <f t="shared" si="70"/>
        <v>Mill Site Overburden</v>
      </c>
      <c r="AV97" s="42">
        <f>IF(AU97="","",W97)</f>
        <v>60270</v>
      </c>
      <c r="AX97" t="str">
        <f t="shared" si="71"/>
        <v/>
      </c>
      <c r="AY97" s="42" t="str">
        <f t="shared" si="55"/>
        <v/>
      </c>
      <c r="BA97" t="str">
        <f t="shared" si="72"/>
        <v/>
      </c>
      <c r="BB97" s="42" t="str">
        <f t="shared" si="56"/>
        <v/>
      </c>
      <c r="BD97" t="str">
        <f t="shared" si="73"/>
        <v>Mill Site Overburden</v>
      </c>
      <c r="BE97" s="42">
        <f t="shared" si="57"/>
        <v>60270</v>
      </c>
    </row>
    <row r="98" spans="2:57">
      <c r="B98" s="126"/>
      <c r="C98" s="210" t="s">
        <v>467</v>
      </c>
      <c r="D98" s="697">
        <v>3</v>
      </c>
      <c r="E98" s="350" t="s">
        <v>465</v>
      </c>
      <c r="F98" s="116" t="str">
        <f>LHD!$B44</f>
        <v>Mill Site Topsoil</v>
      </c>
      <c r="G98" s="212"/>
      <c r="H98" s="212"/>
      <c r="I98" s="125">
        <f>VLOOKUP(F98,RehabCover,4,FALSE)</f>
        <v>3.1569010416666665</v>
      </c>
      <c r="J98" s="130" t="s">
        <v>264</v>
      </c>
      <c r="K98" s="221">
        <f>Quantities!$D$5</f>
        <v>0</v>
      </c>
      <c r="L98" s="55" t="s">
        <v>112</v>
      </c>
      <c r="M98" s="336"/>
      <c r="N98" s="45" t="s">
        <v>264</v>
      </c>
      <c r="O98" s="127">
        <f>$I98*M98</f>
        <v>0</v>
      </c>
      <c r="P98" s="221">
        <f>Quantities!$E$5</f>
        <v>200900</v>
      </c>
      <c r="Q98" s="55" t="s">
        <v>112</v>
      </c>
      <c r="R98" s="336">
        <f>P98*0.15</f>
        <v>30135</v>
      </c>
      <c r="S98" s="45" t="s">
        <v>264</v>
      </c>
      <c r="T98" s="127">
        <f>$I98*R98</f>
        <v>95133.212890625</v>
      </c>
      <c r="U98" s="221">
        <f>Quantities!$F$5</f>
        <v>200900</v>
      </c>
      <c r="V98" s="55" t="s">
        <v>112</v>
      </c>
      <c r="W98" s="336">
        <f>U98*0.15</f>
        <v>30135</v>
      </c>
      <c r="X98" s="45" t="s">
        <v>264</v>
      </c>
      <c r="Y98" s="127">
        <f>$I98*W98</f>
        <v>95133.212890625</v>
      </c>
      <c r="Z98" s="221">
        <f>Quantities!$H$5</f>
        <v>200900</v>
      </c>
      <c r="AA98" s="55" t="s">
        <v>112</v>
      </c>
      <c r="AB98" s="336">
        <f>Z98*0.15</f>
        <v>30135</v>
      </c>
      <c r="AC98" s="45" t="s">
        <v>264</v>
      </c>
      <c r="AD98" s="127">
        <f>$I98*AB98</f>
        <v>95133.212890625</v>
      </c>
      <c r="AF98" t="str">
        <f t="shared" si="65"/>
        <v/>
      </c>
      <c r="AG98" s="42" t="str">
        <f t="shared" si="53"/>
        <v/>
      </c>
      <c r="AI98" t="str">
        <f t="shared" si="66"/>
        <v/>
      </c>
      <c r="AJ98" s="42" t="str">
        <f t="shared" si="76"/>
        <v/>
      </c>
      <c r="AL98" t="str">
        <f t="shared" si="67"/>
        <v>Mill Site Topsoil</v>
      </c>
      <c r="AM98" s="42">
        <f t="shared" si="54"/>
        <v>30135</v>
      </c>
      <c r="AO98" t="str">
        <f t="shared" si="68"/>
        <v/>
      </c>
      <c r="AP98" s="42" t="str">
        <f t="shared" si="63"/>
        <v/>
      </c>
      <c r="AR98" t="str">
        <f t="shared" si="69"/>
        <v/>
      </c>
      <c r="AS98" s="42" t="str">
        <f t="shared" si="74"/>
        <v/>
      </c>
      <c r="AU98" t="str">
        <f t="shared" si="70"/>
        <v>Mill Site Topsoil</v>
      </c>
      <c r="AV98" s="42">
        <f>IF(AU98="","",W98)</f>
        <v>30135</v>
      </c>
      <c r="AX98" t="str">
        <f t="shared" si="71"/>
        <v/>
      </c>
      <c r="AY98" s="42" t="str">
        <f t="shared" si="55"/>
        <v/>
      </c>
      <c r="BA98" t="str">
        <f t="shared" si="72"/>
        <v/>
      </c>
      <c r="BB98" s="42" t="str">
        <f t="shared" si="56"/>
        <v/>
      </c>
      <c r="BD98" t="str">
        <f t="shared" si="73"/>
        <v>Mill Site Topsoil</v>
      </c>
      <c r="BE98" s="42">
        <f t="shared" si="57"/>
        <v>30135</v>
      </c>
    </row>
    <row r="99" spans="2:57" ht="15">
      <c r="B99" s="126"/>
      <c r="C99" s="162" t="s">
        <v>250</v>
      </c>
      <c r="D99" s="694"/>
      <c r="E99" s="356"/>
      <c r="F99" s="356"/>
      <c r="G99" s="144"/>
      <c r="H99" s="144"/>
      <c r="I99" s="144"/>
      <c r="J99" s="164"/>
      <c r="K99" s="226"/>
      <c r="L99" s="146"/>
      <c r="M99" s="147"/>
      <c r="N99" s="146"/>
      <c r="O99" s="148"/>
      <c r="P99" s="226"/>
      <c r="Q99" s="146"/>
      <c r="R99" s="147"/>
      <c r="S99" s="146"/>
      <c r="T99" s="148"/>
      <c r="U99" s="226"/>
      <c r="V99" s="146"/>
      <c r="W99" s="147"/>
      <c r="X99" s="146"/>
      <c r="Y99" s="148"/>
      <c r="Z99" s="226"/>
      <c r="AA99" s="146"/>
      <c r="AB99" s="147"/>
      <c r="AC99" s="146"/>
      <c r="AD99" s="148"/>
      <c r="AF99" t="str">
        <f t="shared" si="65"/>
        <v/>
      </c>
      <c r="AG99" s="42" t="str">
        <f t="shared" si="53"/>
        <v/>
      </c>
      <c r="AI99" t="str">
        <f t="shared" si="66"/>
        <v/>
      </c>
      <c r="AJ99" s="42" t="str">
        <f t="shared" si="76"/>
        <v/>
      </c>
      <c r="AL99" t="str">
        <f t="shared" si="67"/>
        <v/>
      </c>
      <c r="AM99" s="42" t="str">
        <f t="shared" si="54"/>
        <v/>
      </c>
      <c r="AO99" t="str">
        <f t="shared" si="68"/>
        <v/>
      </c>
      <c r="AP99" s="42" t="str">
        <f t="shared" si="63"/>
        <v/>
      </c>
      <c r="AR99" t="str">
        <f t="shared" si="69"/>
        <v/>
      </c>
      <c r="AS99" s="42" t="str">
        <f t="shared" si="74"/>
        <v/>
      </c>
      <c r="AU99" t="str">
        <f t="shared" si="70"/>
        <v/>
      </c>
      <c r="AV99" s="42" t="str">
        <f t="shared" si="64"/>
        <v/>
      </c>
      <c r="AX99" t="str">
        <f t="shared" si="71"/>
        <v/>
      </c>
      <c r="AY99" s="42" t="str">
        <f t="shared" si="55"/>
        <v/>
      </c>
      <c r="BA99" t="str">
        <f t="shared" si="72"/>
        <v/>
      </c>
      <c r="BB99" s="42" t="str">
        <f t="shared" si="56"/>
        <v/>
      </c>
      <c r="BD99" t="str">
        <f t="shared" si="73"/>
        <v/>
      </c>
      <c r="BE99" s="42" t="str">
        <f t="shared" si="57"/>
        <v/>
      </c>
    </row>
    <row r="100" spans="2:57" ht="15">
      <c r="B100" s="126"/>
      <c r="C100" s="113" t="s">
        <v>85</v>
      </c>
      <c r="D100" s="695"/>
      <c r="E100" s="350" t="s">
        <v>86</v>
      </c>
      <c r="F100" s="350"/>
      <c r="G100" s="45"/>
      <c r="H100" s="45"/>
      <c r="I100" s="62">
        <v>6000</v>
      </c>
      <c r="J100" s="130" t="s">
        <v>116</v>
      </c>
      <c r="K100" s="221"/>
      <c r="L100" s="55"/>
      <c r="M100" s="100"/>
      <c r="N100" s="55" t="s">
        <v>116</v>
      </c>
      <c r="O100" s="127">
        <f t="shared" si="78"/>
        <v>0</v>
      </c>
      <c r="P100" s="221"/>
      <c r="Q100" s="55"/>
      <c r="R100" s="100"/>
      <c r="S100" s="55" t="s">
        <v>116</v>
      </c>
      <c r="T100" s="127">
        <f>$I100*R100</f>
        <v>0</v>
      </c>
      <c r="U100" s="221"/>
      <c r="V100" s="55"/>
      <c r="W100" s="100">
        <v>1</v>
      </c>
      <c r="X100" s="55" t="s">
        <v>116</v>
      </c>
      <c r="Y100" s="127">
        <f>$I100*W100</f>
        <v>6000</v>
      </c>
      <c r="Z100" s="221"/>
      <c r="AA100" s="55"/>
      <c r="AB100" s="100">
        <v>1</v>
      </c>
      <c r="AC100" s="55" t="s">
        <v>116</v>
      </c>
      <c r="AD100" s="127">
        <f>$I100*AB100</f>
        <v>6000</v>
      </c>
      <c r="AF100" t="str">
        <f t="shared" si="65"/>
        <v/>
      </c>
      <c r="AG100" s="42" t="str">
        <f t="shared" si="53"/>
        <v/>
      </c>
      <c r="AI100" t="str">
        <f t="shared" si="66"/>
        <v/>
      </c>
      <c r="AJ100" s="42" t="str">
        <f t="shared" si="76"/>
        <v/>
      </c>
      <c r="AL100" t="str">
        <f t="shared" si="67"/>
        <v/>
      </c>
      <c r="AM100" s="42" t="str">
        <f t="shared" si="54"/>
        <v/>
      </c>
      <c r="AO100" t="str">
        <f t="shared" si="68"/>
        <v/>
      </c>
      <c r="AP100" s="42" t="str">
        <f t="shared" si="63"/>
        <v/>
      </c>
      <c r="AR100" t="str">
        <f t="shared" si="69"/>
        <v/>
      </c>
      <c r="AS100" s="42" t="str">
        <f t="shared" si="74"/>
        <v/>
      </c>
      <c r="AU100" t="str">
        <f t="shared" si="70"/>
        <v/>
      </c>
      <c r="AV100" s="42" t="str">
        <f t="shared" si="64"/>
        <v/>
      </c>
      <c r="AX100" t="str">
        <f t="shared" si="71"/>
        <v/>
      </c>
      <c r="AY100" s="42" t="str">
        <f t="shared" si="55"/>
        <v/>
      </c>
      <c r="BA100" t="str">
        <f t="shared" si="72"/>
        <v/>
      </c>
      <c r="BB100" s="42" t="str">
        <f t="shared" si="56"/>
        <v/>
      </c>
      <c r="BD100" t="str">
        <f t="shared" si="73"/>
        <v/>
      </c>
      <c r="BE100" s="42" t="str">
        <f t="shared" si="57"/>
        <v/>
      </c>
    </row>
    <row r="101" spans="2:57">
      <c r="B101" s="126"/>
      <c r="C101" s="113" t="s">
        <v>182</v>
      </c>
      <c r="D101" s="695"/>
      <c r="E101" s="350"/>
      <c r="F101" s="350" t="str">
        <f>'T2 - Unit Rates'!$C$80</f>
        <v>Revegetation incl Application</v>
      </c>
      <c r="G101" s="45"/>
      <c r="H101" s="45"/>
      <c r="I101" s="62">
        <f>VLOOKUP(F101,MatRate,3,FALSE)</f>
        <v>4569.75</v>
      </c>
      <c r="J101" s="130" t="s">
        <v>178</v>
      </c>
      <c r="K101" s="221">
        <f>Quantities!$D$5</f>
        <v>0</v>
      </c>
      <c r="L101" s="55" t="s">
        <v>112</v>
      </c>
      <c r="M101" s="100"/>
      <c r="N101" s="55" t="s">
        <v>178</v>
      </c>
      <c r="O101" s="127">
        <f t="shared" si="78"/>
        <v>0</v>
      </c>
      <c r="P101" s="221">
        <f>Quantities!$E$5</f>
        <v>200900</v>
      </c>
      <c r="Q101" s="55" t="s">
        <v>112</v>
      </c>
      <c r="R101" s="100">
        <f>P101/10000</f>
        <v>20.09</v>
      </c>
      <c r="S101" s="55" t="s">
        <v>178</v>
      </c>
      <c r="T101" s="127">
        <f>$I101*R101</f>
        <v>91806.277499999997</v>
      </c>
      <c r="U101" s="221">
        <f>Quantities!$F$5</f>
        <v>200900</v>
      </c>
      <c r="V101" s="55" t="s">
        <v>112</v>
      </c>
      <c r="W101" s="100">
        <f>U101/10000</f>
        <v>20.09</v>
      </c>
      <c r="X101" s="55" t="s">
        <v>178</v>
      </c>
      <c r="Y101" s="127">
        <f>$I101*W101</f>
        <v>91806.277499999997</v>
      </c>
      <c r="Z101" s="221">
        <f>Quantities!$H$5</f>
        <v>200900</v>
      </c>
      <c r="AA101" s="55" t="s">
        <v>112</v>
      </c>
      <c r="AB101" s="100">
        <f>Z101/10000</f>
        <v>20.09</v>
      </c>
      <c r="AC101" s="55" t="s">
        <v>178</v>
      </c>
      <c r="AD101" s="127">
        <f>$I101*AB101</f>
        <v>91806.277499999997</v>
      </c>
      <c r="AF101" t="str">
        <f t="shared" si="65"/>
        <v/>
      </c>
      <c r="AG101" s="42" t="str">
        <f t="shared" si="53"/>
        <v/>
      </c>
      <c r="AI101" t="str">
        <f t="shared" si="66"/>
        <v/>
      </c>
      <c r="AJ101" s="42" t="str">
        <f t="shared" si="76"/>
        <v/>
      </c>
      <c r="AL101" t="str">
        <f t="shared" si="67"/>
        <v/>
      </c>
      <c r="AM101" s="42" t="str">
        <f t="shared" si="54"/>
        <v/>
      </c>
      <c r="AO101" t="str">
        <f t="shared" si="68"/>
        <v/>
      </c>
      <c r="AP101" s="42" t="str">
        <f t="shared" si="63"/>
        <v/>
      </c>
      <c r="AR101" t="str">
        <f t="shared" si="69"/>
        <v/>
      </c>
      <c r="AS101" s="42" t="str">
        <f t="shared" si="74"/>
        <v/>
      </c>
      <c r="AU101" t="str">
        <f t="shared" si="70"/>
        <v/>
      </c>
      <c r="AV101" s="42" t="str">
        <f t="shared" si="64"/>
        <v/>
      </c>
      <c r="AX101" t="str">
        <f t="shared" si="71"/>
        <v/>
      </c>
      <c r="AY101" s="42" t="str">
        <f t="shared" si="55"/>
        <v/>
      </c>
      <c r="BA101" t="str">
        <f t="shared" si="72"/>
        <v/>
      </c>
      <c r="BB101" s="42" t="str">
        <f t="shared" si="56"/>
        <v/>
      </c>
      <c r="BD101" t="str">
        <f t="shared" si="73"/>
        <v/>
      </c>
      <c r="BE101" s="42" t="str">
        <f t="shared" si="57"/>
        <v/>
      </c>
    </row>
    <row r="102" spans="2:57" ht="15">
      <c r="B102" s="126"/>
      <c r="C102" s="113"/>
      <c r="D102" s="695"/>
      <c r="E102" s="350"/>
      <c r="F102" s="350"/>
      <c r="G102" s="45"/>
      <c r="H102" s="45"/>
      <c r="I102" s="62"/>
      <c r="J102" s="130"/>
      <c r="K102" s="134"/>
      <c r="L102" s="55"/>
      <c r="M102" s="100"/>
      <c r="N102" s="55"/>
      <c r="O102" s="127"/>
      <c r="P102" s="134"/>
      <c r="Q102" s="55"/>
      <c r="R102" s="100"/>
      <c r="S102" s="55"/>
      <c r="T102" s="127"/>
      <c r="U102" s="134"/>
      <c r="V102" s="55"/>
      <c r="W102" s="100"/>
      <c r="X102" s="55"/>
      <c r="Y102" s="127"/>
      <c r="Z102" s="134"/>
      <c r="AA102" s="55"/>
      <c r="AB102" s="100"/>
      <c r="AC102" s="55"/>
      <c r="AD102" s="127"/>
      <c r="AF102" t="str">
        <f t="shared" si="65"/>
        <v/>
      </c>
      <c r="AG102" s="42" t="str">
        <f t="shared" si="53"/>
        <v/>
      </c>
      <c r="AI102" t="str">
        <f t="shared" si="66"/>
        <v/>
      </c>
      <c r="AJ102" s="42" t="str">
        <f t="shared" si="76"/>
        <v/>
      </c>
      <c r="AL102" t="str">
        <f t="shared" si="67"/>
        <v/>
      </c>
      <c r="AM102" s="42" t="str">
        <f t="shared" si="54"/>
        <v/>
      </c>
      <c r="AO102" t="str">
        <f t="shared" si="68"/>
        <v/>
      </c>
      <c r="AP102" s="42" t="str">
        <f t="shared" si="63"/>
        <v/>
      </c>
      <c r="AR102" t="str">
        <f t="shared" si="69"/>
        <v/>
      </c>
      <c r="AS102" s="42" t="str">
        <f t="shared" si="74"/>
        <v/>
      </c>
      <c r="AU102" t="str">
        <f t="shared" si="70"/>
        <v/>
      </c>
      <c r="AV102" s="42" t="str">
        <f t="shared" si="64"/>
        <v/>
      </c>
      <c r="AX102" t="str">
        <f t="shared" si="71"/>
        <v/>
      </c>
      <c r="AY102" s="42" t="str">
        <f t="shared" si="55"/>
        <v/>
      </c>
      <c r="BA102" t="str">
        <f t="shared" si="72"/>
        <v/>
      </c>
      <c r="BB102" s="42" t="str">
        <f t="shared" si="56"/>
        <v/>
      </c>
      <c r="BD102" t="str">
        <f t="shared" si="73"/>
        <v/>
      </c>
      <c r="BE102" s="42" t="str">
        <f t="shared" si="57"/>
        <v/>
      </c>
    </row>
    <row r="103" spans="2:57" ht="15">
      <c r="B103" s="128"/>
      <c r="C103" s="114" t="s">
        <v>8</v>
      </c>
      <c r="D103" s="696"/>
      <c r="E103" s="357"/>
      <c r="F103" s="357"/>
      <c r="G103" s="98"/>
      <c r="H103" s="98"/>
      <c r="I103" s="98"/>
      <c r="J103" s="131"/>
      <c r="K103" s="133"/>
      <c r="L103" s="99"/>
      <c r="M103" s="100"/>
      <c r="N103" s="99"/>
      <c r="O103" s="124">
        <f>SUM(O89:O102)</f>
        <v>0</v>
      </c>
      <c r="P103" s="133"/>
      <c r="Q103" s="99"/>
      <c r="R103" s="100"/>
      <c r="S103" s="99"/>
      <c r="T103" s="124">
        <f>SUM(T89:T102)</f>
        <v>626118.51835937507</v>
      </c>
      <c r="U103" s="133"/>
      <c r="V103" s="99"/>
      <c r="W103" s="100"/>
      <c r="X103" s="99"/>
      <c r="Y103" s="124">
        <f>SUM(Y89:Y102)</f>
        <v>674292.26835937507</v>
      </c>
      <c r="Z103" s="133"/>
      <c r="AA103" s="99"/>
      <c r="AB103" s="100"/>
      <c r="AC103" s="99"/>
      <c r="AD103" s="124">
        <f>SUM(AD89:AD102)</f>
        <v>674292.26835937507</v>
      </c>
      <c r="AF103" t="str">
        <f t="shared" si="65"/>
        <v/>
      </c>
      <c r="AG103" s="42" t="str">
        <f t="shared" si="53"/>
        <v/>
      </c>
      <c r="AI103" t="str">
        <f t="shared" si="66"/>
        <v/>
      </c>
      <c r="AJ103" s="42" t="str">
        <f t="shared" si="76"/>
        <v/>
      </c>
      <c r="AL103" t="str">
        <f t="shared" si="67"/>
        <v/>
      </c>
      <c r="AM103" s="42" t="str">
        <f t="shared" si="54"/>
        <v/>
      </c>
      <c r="AO103" t="str">
        <f t="shared" si="68"/>
        <v/>
      </c>
      <c r="AP103" s="42" t="str">
        <f t="shared" si="63"/>
        <v/>
      </c>
      <c r="AR103" t="str">
        <f t="shared" si="69"/>
        <v/>
      </c>
      <c r="AS103" s="42" t="str">
        <f t="shared" si="74"/>
        <v/>
      </c>
      <c r="AU103" t="str">
        <f t="shared" si="70"/>
        <v/>
      </c>
      <c r="AV103" s="42" t="str">
        <f t="shared" si="64"/>
        <v/>
      </c>
      <c r="AX103" t="str">
        <f t="shared" si="71"/>
        <v/>
      </c>
      <c r="AY103" s="42" t="str">
        <f t="shared" si="55"/>
        <v/>
      </c>
      <c r="BA103" t="str">
        <f t="shared" si="72"/>
        <v/>
      </c>
      <c r="BB103" s="42" t="str">
        <f t="shared" si="56"/>
        <v/>
      </c>
      <c r="BD103" t="str">
        <f t="shared" si="73"/>
        <v/>
      </c>
      <c r="BE103" s="42" t="str">
        <f t="shared" si="57"/>
        <v/>
      </c>
    </row>
    <row r="104" spans="2:57" ht="15">
      <c r="B104" s="142"/>
      <c r="C104" s="162" t="s">
        <v>181</v>
      </c>
      <c r="D104" s="694"/>
      <c r="E104" s="356"/>
      <c r="F104" s="356"/>
      <c r="G104" s="144"/>
      <c r="H104" s="144"/>
      <c r="I104" s="144"/>
      <c r="J104" s="164"/>
      <c r="K104" s="145"/>
      <c r="L104" s="146"/>
      <c r="M104" s="147"/>
      <c r="N104" s="146"/>
      <c r="O104" s="148"/>
      <c r="P104" s="145"/>
      <c r="Q104" s="146"/>
      <c r="R104" s="147"/>
      <c r="S104" s="146"/>
      <c r="T104" s="148"/>
      <c r="U104" s="145"/>
      <c r="V104" s="146"/>
      <c r="W104" s="147"/>
      <c r="X104" s="146"/>
      <c r="Y104" s="148"/>
      <c r="Z104" s="145"/>
      <c r="AA104" s="146"/>
      <c r="AB104" s="147"/>
      <c r="AC104" s="146"/>
      <c r="AD104" s="148"/>
      <c r="AF104" t="str">
        <f t="shared" si="65"/>
        <v/>
      </c>
      <c r="AG104" s="42" t="str">
        <f t="shared" si="53"/>
        <v/>
      </c>
      <c r="AI104" t="str">
        <f t="shared" si="66"/>
        <v/>
      </c>
      <c r="AJ104" s="42" t="str">
        <f t="shared" si="76"/>
        <v/>
      </c>
      <c r="AL104" t="str">
        <f t="shared" si="67"/>
        <v/>
      </c>
      <c r="AM104" s="42" t="str">
        <f t="shared" si="54"/>
        <v/>
      </c>
      <c r="AO104" t="str">
        <f t="shared" si="68"/>
        <v/>
      </c>
      <c r="AP104" s="42" t="str">
        <f t="shared" si="63"/>
        <v/>
      </c>
      <c r="AR104" t="str">
        <f t="shared" si="69"/>
        <v/>
      </c>
      <c r="AS104" s="42" t="str">
        <f t="shared" si="74"/>
        <v/>
      </c>
      <c r="AU104" t="str">
        <f t="shared" si="70"/>
        <v/>
      </c>
      <c r="AV104" s="42" t="str">
        <f t="shared" si="64"/>
        <v/>
      </c>
      <c r="AX104" t="str">
        <f t="shared" si="71"/>
        <v/>
      </c>
      <c r="AY104" s="42" t="str">
        <f t="shared" si="55"/>
        <v/>
      </c>
      <c r="BA104" t="str">
        <f t="shared" si="72"/>
        <v/>
      </c>
      <c r="BB104" s="42" t="str">
        <f t="shared" si="56"/>
        <v/>
      </c>
      <c r="BD104" t="str">
        <f t="shared" si="73"/>
        <v/>
      </c>
      <c r="BE104" s="42" t="str">
        <f t="shared" si="57"/>
        <v/>
      </c>
    </row>
    <row r="105" spans="2:57" ht="15">
      <c r="B105" s="126"/>
      <c r="C105" s="162" t="s">
        <v>17</v>
      </c>
      <c r="D105" s="694"/>
      <c r="E105" s="356"/>
      <c r="F105" s="356"/>
      <c r="G105" s="144"/>
      <c r="H105" s="144"/>
      <c r="I105" s="144"/>
      <c r="J105" s="164"/>
      <c r="K105" s="145"/>
      <c r="L105" s="146"/>
      <c r="M105" s="147"/>
      <c r="N105" s="146"/>
      <c r="O105" s="148"/>
      <c r="P105" s="145"/>
      <c r="Q105" s="146"/>
      <c r="R105" s="147"/>
      <c r="S105" s="146"/>
      <c r="T105" s="148"/>
      <c r="U105" s="145"/>
      <c r="V105" s="146"/>
      <c r="W105" s="147"/>
      <c r="X105" s="146"/>
      <c r="Y105" s="148"/>
      <c r="Z105" s="145"/>
      <c r="AA105" s="146"/>
      <c r="AB105" s="147"/>
      <c r="AC105" s="146"/>
      <c r="AD105" s="148"/>
      <c r="AF105" t="str">
        <f t="shared" si="65"/>
        <v/>
      </c>
      <c r="AG105" s="42" t="str">
        <f t="shared" si="53"/>
        <v/>
      </c>
      <c r="AI105" t="str">
        <f t="shared" si="66"/>
        <v/>
      </c>
      <c r="AJ105" s="42" t="str">
        <f t="shared" si="76"/>
        <v/>
      </c>
      <c r="AL105" t="str">
        <f t="shared" si="67"/>
        <v/>
      </c>
      <c r="AM105" s="42" t="str">
        <f t="shared" si="54"/>
        <v/>
      </c>
      <c r="AO105" t="str">
        <f t="shared" si="68"/>
        <v/>
      </c>
      <c r="AP105" s="42" t="str">
        <f t="shared" si="63"/>
        <v/>
      </c>
      <c r="AR105" t="str">
        <f t="shared" si="69"/>
        <v/>
      </c>
      <c r="AS105" s="42" t="str">
        <f t="shared" si="74"/>
        <v/>
      </c>
      <c r="AU105" t="str">
        <f t="shared" si="70"/>
        <v/>
      </c>
      <c r="AV105" s="42" t="str">
        <f t="shared" si="64"/>
        <v/>
      </c>
      <c r="AX105" t="str">
        <f t="shared" si="71"/>
        <v/>
      </c>
      <c r="AY105" s="42" t="str">
        <f t="shared" si="55"/>
        <v/>
      </c>
      <c r="BA105" t="str">
        <f t="shared" si="72"/>
        <v/>
      </c>
      <c r="BB105" s="42" t="str">
        <f t="shared" si="56"/>
        <v/>
      </c>
      <c r="BD105" t="str">
        <f t="shared" si="73"/>
        <v/>
      </c>
      <c r="BE105" s="42" t="str">
        <f t="shared" si="57"/>
        <v/>
      </c>
    </row>
    <row r="106" spans="2:57" ht="15">
      <c r="B106" s="126"/>
      <c r="C106" s="113" t="s">
        <v>81</v>
      </c>
      <c r="D106" s="695"/>
      <c r="E106" s="350" t="s">
        <v>79</v>
      </c>
      <c r="F106" s="350"/>
      <c r="G106" s="45"/>
      <c r="H106" s="45"/>
      <c r="I106" s="62">
        <v>2500</v>
      </c>
      <c r="J106" s="130" t="s">
        <v>116</v>
      </c>
      <c r="K106" s="134"/>
      <c r="L106" s="55"/>
      <c r="M106" s="100"/>
      <c r="N106" s="55" t="s">
        <v>116</v>
      </c>
      <c r="O106" s="127">
        <f>$I106*M106</f>
        <v>0</v>
      </c>
      <c r="P106" s="134"/>
      <c r="Q106" s="55"/>
      <c r="R106" s="100"/>
      <c r="S106" s="55" t="s">
        <v>116</v>
      </c>
      <c r="T106" s="127">
        <f>$I106*R106</f>
        <v>0</v>
      </c>
      <c r="U106" s="134"/>
      <c r="V106" s="55"/>
      <c r="W106" s="100">
        <v>2</v>
      </c>
      <c r="X106" s="55" t="s">
        <v>116</v>
      </c>
      <c r="Y106" s="127">
        <f>$I106*W106</f>
        <v>5000</v>
      </c>
      <c r="Z106" s="134"/>
      <c r="AA106" s="55"/>
      <c r="AB106" s="100">
        <v>2</v>
      </c>
      <c r="AC106" s="55" t="s">
        <v>116</v>
      </c>
      <c r="AD106" s="127">
        <f>$I106*AB106</f>
        <v>5000</v>
      </c>
      <c r="AF106" t="str">
        <f t="shared" si="65"/>
        <v/>
      </c>
      <c r="AG106" s="42" t="str">
        <f t="shared" si="53"/>
        <v/>
      </c>
      <c r="AI106" t="str">
        <f t="shared" si="66"/>
        <v/>
      </c>
      <c r="AJ106" s="42" t="str">
        <f t="shared" si="76"/>
        <v/>
      </c>
      <c r="AL106" t="str">
        <f t="shared" si="67"/>
        <v/>
      </c>
      <c r="AM106" s="42" t="str">
        <f t="shared" si="54"/>
        <v/>
      </c>
      <c r="AO106" t="str">
        <f t="shared" si="68"/>
        <v/>
      </c>
      <c r="AP106" s="42" t="str">
        <f t="shared" si="63"/>
        <v/>
      </c>
      <c r="AR106" t="str">
        <f t="shared" si="69"/>
        <v/>
      </c>
      <c r="AS106" s="42" t="str">
        <f t="shared" si="74"/>
        <v/>
      </c>
      <c r="AU106" t="str">
        <f t="shared" si="70"/>
        <v/>
      </c>
      <c r="AV106" s="42" t="str">
        <f t="shared" si="64"/>
        <v/>
      </c>
      <c r="AX106" t="str">
        <f t="shared" si="71"/>
        <v/>
      </c>
      <c r="AY106" s="42" t="str">
        <f t="shared" si="55"/>
        <v/>
      </c>
      <c r="BA106" t="str">
        <f t="shared" si="72"/>
        <v/>
      </c>
      <c r="BB106" s="42" t="str">
        <f t="shared" si="56"/>
        <v/>
      </c>
      <c r="BD106" t="str">
        <f t="shared" si="73"/>
        <v/>
      </c>
      <c r="BE106" s="42" t="str">
        <f t="shared" si="57"/>
        <v/>
      </c>
    </row>
    <row r="107" spans="2:57" ht="15">
      <c r="B107" s="126"/>
      <c r="C107" s="162" t="s">
        <v>249</v>
      </c>
      <c r="D107" s="694"/>
      <c r="E107" s="356"/>
      <c r="F107" s="356"/>
      <c r="G107" s="144"/>
      <c r="H107" s="144"/>
      <c r="I107" s="144"/>
      <c r="J107" s="164"/>
      <c r="K107" s="145"/>
      <c r="L107" s="146"/>
      <c r="M107" s="147"/>
      <c r="N107" s="146"/>
      <c r="O107" s="148"/>
      <c r="P107" s="145"/>
      <c r="Q107" s="146"/>
      <c r="R107" s="147"/>
      <c r="S107" s="146"/>
      <c r="T107" s="148"/>
      <c r="U107" s="145"/>
      <c r="V107" s="146"/>
      <c r="W107" s="147"/>
      <c r="X107" s="146"/>
      <c r="Y107" s="148"/>
      <c r="Z107" s="145"/>
      <c r="AA107" s="146"/>
      <c r="AB107" s="147"/>
      <c r="AC107" s="146"/>
      <c r="AD107" s="148"/>
      <c r="AF107" t="str">
        <f t="shared" si="65"/>
        <v/>
      </c>
      <c r="AG107" s="42" t="str">
        <f t="shared" si="53"/>
        <v/>
      </c>
      <c r="AI107" t="str">
        <f t="shared" si="66"/>
        <v/>
      </c>
      <c r="AJ107" s="42" t="str">
        <f t="shared" si="76"/>
        <v/>
      </c>
      <c r="AL107" t="str">
        <f t="shared" si="67"/>
        <v/>
      </c>
      <c r="AM107" s="42" t="str">
        <f t="shared" si="54"/>
        <v/>
      </c>
      <c r="AO107" t="str">
        <f t="shared" si="68"/>
        <v/>
      </c>
      <c r="AP107" s="42" t="str">
        <f t="shared" si="63"/>
        <v/>
      </c>
      <c r="AR107" t="str">
        <f t="shared" si="69"/>
        <v/>
      </c>
      <c r="AS107" s="42" t="str">
        <f t="shared" si="74"/>
        <v/>
      </c>
      <c r="AU107" t="str">
        <f t="shared" si="70"/>
        <v/>
      </c>
      <c r="AV107" s="42" t="str">
        <f t="shared" si="64"/>
        <v/>
      </c>
      <c r="AX107" t="str">
        <f t="shared" si="71"/>
        <v/>
      </c>
      <c r="AY107" s="42" t="str">
        <f t="shared" si="55"/>
        <v/>
      </c>
      <c r="BA107" t="str">
        <f t="shared" si="72"/>
        <v/>
      </c>
      <c r="BB107" s="42" t="str">
        <f t="shared" si="56"/>
        <v/>
      </c>
      <c r="BD107" t="str">
        <f t="shared" si="73"/>
        <v/>
      </c>
      <c r="BE107" s="42" t="str">
        <f t="shared" si="57"/>
        <v/>
      </c>
    </row>
    <row r="108" spans="2:57" ht="15">
      <c r="B108" s="126"/>
      <c r="C108" s="113" t="s">
        <v>81</v>
      </c>
      <c r="D108" s="695">
        <v>1</v>
      </c>
      <c r="E108" s="350" t="s">
        <v>23</v>
      </c>
      <c r="F108" s="350"/>
      <c r="G108" s="45"/>
      <c r="H108" s="45"/>
      <c r="I108" s="62">
        <f>VLOOKUP(E108,LabourRates,2,FALSE)</f>
        <v>46.5</v>
      </c>
      <c r="J108" s="130" t="s">
        <v>263</v>
      </c>
      <c r="K108" s="134"/>
      <c r="L108" s="55"/>
      <c r="M108" s="100"/>
      <c r="N108" s="55" t="s">
        <v>263</v>
      </c>
      <c r="O108" s="127">
        <f>$I108*M108</f>
        <v>0</v>
      </c>
      <c r="P108" s="134"/>
      <c r="Q108" s="55"/>
      <c r="R108" s="100"/>
      <c r="S108" s="55" t="s">
        <v>263</v>
      </c>
      <c r="T108" s="127">
        <f>$I108*R108</f>
        <v>0</v>
      </c>
      <c r="U108" s="134"/>
      <c r="V108" s="55"/>
      <c r="W108" s="100">
        <v>100</v>
      </c>
      <c r="X108" s="55" t="s">
        <v>263</v>
      </c>
      <c r="Y108" s="127">
        <f>$I108*W108</f>
        <v>4650</v>
      </c>
      <c r="Z108" s="134"/>
      <c r="AA108" s="55"/>
      <c r="AB108" s="100">
        <v>100</v>
      </c>
      <c r="AC108" s="55" t="s">
        <v>263</v>
      </c>
      <c r="AD108" s="127">
        <f>$I108*AB108</f>
        <v>4650</v>
      </c>
      <c r="AF108" t="str">
        <f t="shared" si="65"/>
        <v>General Labourer</v>
      </c>
      <c r="AG108" s="42">
        <f t="shared" si="53"/>
        <v>0</v>
      </c>
      <c r="AI108" t="str">
        <f t="shared" si="66"/>
        <v/>
      </c>
      <c r="AJ108" s="42" t="str">
        <f t="shared" si="76"/>
        <v/>
      </c>
      <c r="AL108" t="str">
        <f t="shared" si="67"/>
        <v/>
      </c>
      <c r="AM108" s="42" t="str">
        <f t="shared" si="54"/>
        <v/>
      </c>
      <c r="AO108" t="str">
        <f t="shared" si="68"/>
        <v>General Labourer</v>
      </c>
      <c r="AP108" s="42">
        <f>IF(AO108="","",W108)</f>
        <v>100</v>
      </c>
      <c r="AR108" t="str">
        <f t="shared" si="69"/>
        <v/>
      </c>
      <c r="AS108" s="42" t="str">
        <f t="shared" si="74"/>
        <v/>
      </c>
      <c r="AU108" t="str">
        <f t="shared" si="70"/>
        <v/>
      </c>
      <c r="AV108" s="42" t="str">
        <f t="shared" si="64"/>
        <v/>
      </c>
      <c r="AX108" t="str">
        <f t="shared" si="71"/>
        <v>General Labourer</v>
      </c>
      <c r="AY108" s="42">
        <f t="shared" si="55"/>
        <v>100</v>
      </c>
      <c r="BA108" t="str">
        <f t="shared" si="72"/>
        <v/>
      </c>
      <c r="BB108" s="42" t="str">
        <f t="shared" si="56"/>
        <v/>
      </c>
      <c r="BD108" t="str">
        <f t="shared" si="73"/>
        <v/>
      </c>
      <c r="BE108" s="42" t="str">
        <f t="shared" si="57"/>
        <v/>
      </c>
    </row>
    <row r="109" spans="2:57" ht="15">
      <c r="B109" s="126"/>
      <c r="C109" s="162" t="s">
        <v>261</v>
      </c>
      <c r="D109" s="694"/>
      <c r="E109" s="356"/>
      <c r="F109" s="356"/>
      <c r="G109" s="144"/>
      <c r="H109" s="144"/>
      <c r="I109" s="144"/>
      <c r="J109" s="164"/>
      <c r="K109" s="145"/>
      <c r="L109" s="146"/>
      <c r="M109" s="147"/>
      <c r="N109" s="146"/>
      <c r="O109" s="148"/>
      <c r="P109" s="145"/>
      <c r="Q109" s="146"/>
      <c r="R109" s="147"/>
      <c r="S109" s="146"/>
      <c r="T109" s="148"/>
      <c r="U109" s="145"/>
      <c r="V109" s="146"/>
      <c r="W109" s="147"/>
      <c r="X109" s="146"/>
      <c r="Y109" s="148"/>
      <c r="Z109" s="145"/>
      <c r="AA109" s="146"/>
      <c r="AB109" s="147"/>
      <c r="AC109" s="146"/>
      <c r="AD109" s="148"/>
      <c r="AF109" t="str">
        <f t="shared" si="65"/>
        <v/>
      </c>
      <c r="AG109" s="42" t="str">
        <f t="shared" si="53"/>
        <v/>
      </c>
      <c r="AI109" t="str">
        <f t="shared" si="66"/>
        <v/>
      </c>
      <c r="AJ109" s="42" t="str">
        <f t="shared" si="76"/>
        <v/>
      </c>
      <c r="AL109" t="str">
        <f t="shared" si="67"/>
        <v/>
      </c>
      <c r="AM109" s="42" t="str">
        <f t="shared" si="54"/>
        <v/>
      </c>
      <c r="AO109" t="str">
        <f t="shared" si="68"/>
        <v/>
      </c>
      <c r="AP109" s="42" t="str">
        <f t="shared" si="63"/>
        <v/>
      </c>
      <c r="AR109" t="str">
        <f t="shared" si="69"/>
        <v/>
      </c>
      <c r="AS109" s="42" t="str">
        <f t="shared" si="74"/>
        <v/>
      </c>
      <c r="AU109" t="str">
        <f t="shared" si="70"/>
        <v/>
      </c>
      <c r="AV109" s="42" t="str">
        <f t="shared" si="64"/>
        <v/>
      </c>
      <c r="AX109" t="str">
        <f t="shared" si="71"/>
        <v/>
      </c>
      <c r="AY109" s="42" t="str">
        <f t="shared" si="55"/>
        <v/>
      </c>
      <c r="BA109" t="str">
        <f t="shared" si="72"/>
        <v/>
      </c>
      <c r="BB109" s="42" t="str">
        <f t="shared" si="56"/>
        <v/>
      </c>
      <c r="BD109" t="str">
        <f t="shared" si="73"/>
        <v/>
      </c>
      <c r="BE109" s="42" t="str">
        <f t="shared" si="57"/>
        <v/>
      </c>
    </row>
    <row r="110" spans="2:57" ht="15">
      <c r="B110" s="126"/>
      <c r="C110" s="113" t="s">
        <v>82</v>
      </c>
      <c r="D110" s="695"/>
      <c r="E110" s="350"/>
      <c r="F110" s="350"/>
      <c r="G110" s="45"/>
      <c r="H110" s="45"/>
      <c r="I110" s="62">
        <v>5000</v>
      </c>
      <c r="J110" s="130" t="s">
        <v>116</v>
      </c>
      <c r="K110" s="134"/>
      <c r="L110" s="55"/>
      <c r="M110" s="100"/>
      <c r="N110" s="55" t="s">
        <v>116</v>
      </c>
      <c r="O110" s="127">
        <f>$I110*M110</f>
        <v>0</v>
      </c>
      <c r="P110" s="134"/>
      <c r="Q110" s="55"/>
      <c r="R110" s="100"/>
      <c r="S110" s="55" t="s">
        <v>116</v>
      </c>
      <c r="T110" s="127">
        <f>$I110*R110</f>
        <v>0</v>
      </c>
      <c r="U110" s="134"/>
      <c r="V110" s="55"/>
      <c r="W110" s="100">
        <v>2</v>
      </c>
      <c r="X110" s="55" t="s">
        <v>116</v>
      </c>
      <c r="Y110" s="127">
        <f>$I110*W110</f>
        <v>10000</v>
      </c>
      <c r="Z110" s="134"/>
      <c r="AA110" s="55"/>
      <c r="AB110" s="100">
        <v>2</v>
      </c>
      <c r="AC110" s="55" t="s">
        <v>116</v>
      </c>
      <c r="AD110" s="127">
        <f>$I110*AB110</f>
        <v>10000</v>
      </c>
      <c r="AF110" t="str">
        <f t="shared" si="65"/>
        <v/>
      </c>
      <c r="AG110" s="42" t="str">
        <f t="shared" si="53"/>
        <v/>
      </c>
      <c r="AI110" t="str">
        <f t="shared" si="66"/>
        <v/>
      </c>
      <c r="AJ110" s="42" t="str">
        <f t="shared" si="76"/>
        <v/>
      </c>
      <c r="AL110" t="str">
        <f t="shared" si="67"/>
        <v/>
      </c>
      <c r="AM110" s="42" t="str">
        <f t="shared" si="54"/>
        <v/>
      </c>
      <c r="AO110" t="str">
        <f t="shared" si="68"/>
        <v/>
      </c>
      <c r="AP110" s="42" t="str">
        <f t="shared" si="63"/>
        <v/>
      </c>
      <c r="AR110" t="str">
        <f t="shared" si="69"/>
        <v/>
      </c>
      <c r="AS110" s="42" t="str">
        <f t="shared" si="74"/>
        <v/>
      </c>
      <c r="AU110" t="str">
        <f t="shared" si="70"/>
        <v/>
      </c>
      <c r="AV110" s="42" t="str">
        <f t="shared" si="64"/>
        <v/>
      </c>
      <c r="AX110" t="str">
        <f t="shared" si="71"/>
        <v/>
      </c>
      <c r="AY110" s="42" t="str">
        <f t="shared" si="55"/>
        <v/>
      </c>
      <c r="BA110" t="str">
        <f t="shared" si="72"/>
        <v/>
      </c>
      <c r="BB110" s="42" t="str">
        <f t="shared" si="56"/>
        <v/>
      </c>
      <c r="BD110" t="str">
        <f t="shared" si="73"/>
        <v/>
      </c>
      <c r="BE110" s="42" t="str">
        <f t="shared" si="57"/>
        <v/>
      </c>
    </row>
    <row r="111" spans="2:57" ht="15">
      <c r="B111" s="126"/>
      <c r="C111" s="113" t="s">
        <v>83</v>
      </c>
      <c r="D111" s="695"/>
      <c r="E111" s="350"/>
      <c r="F111" s="350"/>
      <c r="G111" s="45"/>
      <c r="H111" s="45"/>
      <c r="I111" s="62">
        <v>2000</v>
      </c>
      <c r="J111" s="130" t="s">
        <v>84</v>
      </c>
      <c r="K111" s="134"/>
      <c r="L111" s="55"/>
      <c r="M111" s="100"/>
      <c r="N111" s="55" t="s">
        <v>84</v>
      </c>
      <c r="O111" s="127">
        <f>$I111*M111</f>
        <v>0</v>
      </c>
      <c r="P111" s="134"/>
      <c r="Q111" s="55"/>
      <c r="R111" s="100"/>
      <c r="S111" s="55" t="s">
        <v>84</v>
      </c>
      <c r="T111" s="127">
        <f>$I111*R111</f>
        <v>0</v>
      </c>
      <c r="U111" s="134"/>
      <c r="V111" s="55"/>
      <c r="W111" s="100">
        <v>2</v>
      </c>
      <c r="X111" s="55" t="s">
        <v>84</v>
      </c>
      <c r="Y111" s="127">
        <f>$I111*W111</f>
        <v>4000</v>
      </c>
      <c r="Z111" s="134"/>
      <c r="AA111" s="55"/>
      <c r="AB111" s="100">
        <v>2</v>
      </c>
      <c r="AC111" s="55" t="s">
        <v>84</v>
      </c>
      <c r="AD111" s="127">
        <f>$I111*AB111</f>
        <v>4000</v>
      </c>
      <c r="AF111" t="str">
        <f t="shared" si="65"/>
        <v/>
      </c>
      <c r="AG111" s="42" t="str">
        <f t="shared" si="53"/>
        <v/>
      </c>
      <c r="AI111" t="str">
        <f t="shared" si="66"/>
        <v/>
      </c>
      <c r="AJ111" s="42" t="str">
        <f t="shared" si="76"/>
        <v/>
      </c>
      <c r="AL111" t="str">
        <f t="shared" si="67"/>
        <v/>
      </c>
      <c r="AM111" s="42" t="str">
        <f t="shared" si="54"/>
        <v/>
      </c>
      <c r="AO111" t="str">
        <f t="shared" si="68"/>
        <v/>
      </c>
      <c r="AP111" s="42" t="str">
        <f t="shared" si="63"/>
        <v/>
      </c>
      <c r="AR111" t="str">
        <f t="shared" si="69"/>
        <v/>
      </c>
      <c r="AS111" s="42" t="str">
        <f t="shared" si="74"/>
        <v/>
      </c>
      <c r="AU111" t="str">
        <f t="shared" si="70"/>
        <v/>
      </c>
      <c r="AV111" s="42" t="str">
        <f t="shared" si="64"/>
        <v/>
      </c>
      <c r="AX111" t="str">
        <f t="shared" si="71"/>
        <v/>
      </c>
      <c r="AY111" s="42" t="str">
        <f t="shared" si="55"/>
        <v/>
      </c>
      <c r="BA111" t="str">
        <f t="shared" si="72"/>
        <v/>
      </c>
      <c r="BB111" s="42" t="str">
        <f t="shared" si="56"/>
        <v/>
      </c>
      <c r="BD111" t="str">
        <f t="shared" si="73"/>
        <v/>
      </c>
      <c r="BE111" s="42" t="str">
        <f t="shared" si="57"/>
        <v/>
      </c>
    </row>
    <row r="112" spans="2:57" ht="15">
      <c r="B112" s="126"/>
      <c r="C112" s="113" t="s">
        <v>262</v>
      </c>
      <c r="D112" s="695"/>
      <c r="E112" s="350"/>
      <c r="F112" s="350"/>
      <c r="G112" s="45"/>
      <c r="H112" s="45"/>
      <c r="I112" s="62">
        <v>61080</v>
      </c>
      <c r="J112" s="130" t="s">
        <v>116</v>
      </c>
      <c r="K112" s="134"/>
      <c r="L112" s="55"/>
      <c r="M112" s="100"/>
      <c r="N112" s="55" t="s">
        <v>116</v>
      </c>
      <c r="O112" s="127">
        <f>$I112*M112</f>
        <v>0</v>
      </c>
      <c r="P112" s="134"/>
      <c r="Q112" s="55"/>
      <c r="R112" s="100"/>
      <c r="S112" s="55" t="s">
        <v>116</v>
      </c>
      <c r="T112" s="127">
        <f>$I112*R112</f>
        <v>0</v>
      </c>
      <c r="U112" s="134"/>
      <c r="V112" s="55"/>
      <c r="W112" s="100">
        <v>2</v>
      </c>
      <c r="X112" s="55" t="s">
        <v>116</v>
      </c>
      <c r="Y112" s="127">
        <f>$I112*W112</f>
        <v>122160</v>
      </c>
      <c r="Z112" s="134"/>
      <c r="AA112" s="55"/>
      <c r="AB112" s="100">
        <v>2</v>
      </c>
      <c r="AC112" s="55" t="s">
        <v>116</v>
      </c>
      <c r="AD112" s="127">
        <f>$I112*AB112</f>
        <v>122160</v>
      </c>
      <c r="AF112" t="str">
        <f t="shared" si="65"/>
        <v/>
      </c>
      <c r="AG112" s="42" t="str">
        <f t="shared" si="53"/>
        <v/>
      </c>
      <c r="AI112" t="str">
        <f t="shared" si="66"/>
        <v/>
      </c>
      <c r="AJ112" s="42" t="str">
        <f t="shared" si="76"/>
        <v/>
      </c>
      <c r="AL112" t="str">
        <f t="shared" si="67"/>
        <v/>
      </c>
      <c r="AM112" s="42" t="str">
        <f t="shared" si="54"/>
        <v/>
      </c>
      <c r="AO112" t="str">
        <f t="shared" si="68"/>
        <v/>
      </c>
      <c r="AP112" s="42" t="str">
        <f t="shared" si="63"/>
        <v/>
      </c>
      <c r="AR112" t="str">
        <f t="shared" si="69"/>
        <v/>
      </c>
      <c r="AS112" s="42" t="str">
        <f t="shared" si="74"/>
        <v/>
      </c>
      <c r="AU112" t="str">
        <f t="shared" si="70"/>
        <v/>
      </c>
      <c r="AV112" s="42" t="str">
        <f t="shared" si="64"/>
        <v/>
      </c>
      <c r="AX112" t="str">
        <f t="shared" si="71"/>
        <v/>
      </c>
      <c r="AY112" s="42" t="str">
        <f t="shared" si="55"/>
        <v/>
      </c>
      <c r="BA112" t="str">
        <f t="shared" si="72"/>
        <v/>
      </c>
      <c r="BB112" s="42" t="str">
        <f t="shared" si="56"/>
        <v/>
      </c>
      <c r="BD112" t="str">
        <f t="shared" si="73"/>
        <v/>
      </c>
      <c r="BE112" s="42" t="str">
        <f t="shared" si="57"/>
        <v/>
      </c>
    </row>
    <row r="113" spans="2:57" ht="15">
      <c r="B113" s="126"/>
      <c r="C113" s="113"/>
      <c r="D113" s="695"/>
      <c r="E113" s="350"/>
      <c r="F113" s="350"/>
      <c r="G113" s="45"/>
      <c r="H113" s="45"/>
      <c r="I113" s="62"/>
      <c r="J113" s="130"/>
      <c r="K113" s="134"/>
      <c r="L113" s="55"/>
      <c r="M113" s="100"/>
      <c r="N113" s="55"/>
      <c r="O113" s="127"/>
      <c r="P113" s="134"/>
      <c r="Q113" s="55"/>
      <c r="R113" s="100"/>
      <c r="S113" s="55"/>
      <c r="T113" s="127"/>
      <c r="U113" s="134"/>
      <c r="V113" s="55"/>
      <c r="W113" s="100"/>
      <c r="X113" s="55"/>
      <c r="Y113" s="127"/>
      <c r="Z113" s="134"/>
      <c r="AA113" s="55"/>
      <c r="AB113" s="100"/>
      <c r="AC113" s="55"/>
      <c r="AD113" s="127"/>
      <c r="AF113" t="str">
        <f t="shared" si="65"/>
        <v/>
      </c>
      <c r="AG113" s="42" t="str">
        <f t="shared" si="53"/>
        <v/>
      </c>
      <c r="AI113" t="str">
        <f t="shared" si="66"/>
        <v/>
      </c>
      <c r="AJ113" s="42" t="str">
        <f t="shared" si="76"/>
        <v/>
      </c>
      <c r="AL113" t="str">
        <f t="shared" si="67"/>
        <v/>
      </c>
      <c r="AM113" s="42" t="str">
        <f t="shared" si="54"/>
        <v/>
      </c>
      <c r="AO113" t="str">
        <f t="shared" si="68"/>
        <v/>
      </c>
      <c r="AP113" s="42" t="str">
        <f t="shared" si="63"/>
        <v/>
      </c>
      <c r="AR113" t="str">
        <f t="shared" si="69"/>
        <v/>
      </c>
      <c r="AS113" s="42" t="str">
        <f t="shared" si="74"/>
        <v/>
      </c>
      <c r="AU113" t="str">
        <f t="shared" si="70"/>
        <v/>
      </c>
      <c r="AV113" s="42" t="str">
        <f t="shared" si="64"/>
        <v/>
      </c>
      <c r="AX113" t="str">
        <f t="shared" si="71"/>
        <v/>
      </c>
      <c r="AY113" s="42" t="str">
        <f t="shared" si="55"/>
        <v/>
      </c>
      <c r="BA113" t="str">
        <f t="shared" si="72"/>
        <v/>
      </c>
      <c r="BB113" s="42" t="str">
        <f t="shared" si="56"/>
        <v/>
      </c>
      <c r="BD113" t="str">
        <f t="shared" si="73"/>
        <v/>
      </c>
      <c r="BE113" s="42" t="str">
        <f t="shared" si="57"/>
        <v/>
      </c>
    </row>
    <row r="114" spans="2:57" thickBot="1">
      <c r="B114" s="128"/>
      <c r="C114" s="114" t="s">
        <v>8</v>
      </c>
      <c r="D114" s="696"/>
      <c r="E114" s="357"/>
      <c r="F114" s="357"/>
      <c r="G114" s="98"/>
      <c r="H114" s="98"/>
      <c r="I114" s="98"/>
      <c r="J114" s="131"/>
      <c r="K114" s="133"/>
      <c r="L114" s="99"/>
      <c r="M114" s="100"/>
      <c r="N114" s="99"/>
      <c r="O114" s="124">
        <f>SUM(O104:O113)</f>
        <v>0</v>
      </c>
      <c r="P114" s="133"/>
      <c r="Q114" s="99"/>
      <c r="R114" s="100"/>
      <c r="S114" s="99"/>
      <c r="T114" s="124">
        <f>SUM(T104:T113)</f>
        <v>0</v>
      </c>
      <c r="U114" s="133"/>
      <c r="V114" s="99"/>
      <c r="W114" s="100"/>
      <c r="X114" s="99"/>
      <c r="Y114" s="124">
        <f>SUM(Y104:Y113)</f>
        <v>145810</v>
      </c>
      <c r="Z114" s="133"/>
      <c r="AA114" s="99"/>
      <c r="AB114" s="100"/>
      <c r="AC114" s="99"/>
      <c r="AD114" s="124">
        <f>SUM(AD104:AD113)</f>
        <v>145810</v>
      </c>
      <c r="AF114" t="str">
        <f t="shared" si="65"/>
        <v/>
      </c>
      <c r="AG114" s="42" t="str">
        <f t="shared" si="53"/>
        <v/>
      </c>
      <c r="AI114" t="str">
        <f t="shared" si="66"/>
        <v/>
      </c>
      <c r="AJ114" s="42" t="str">
        <f t="shared" si="76"/>
        <v/>
      </c>
      <c r="AL114" t="str">
        <f t="shared" si="67"/>
        <v/>
      </c>
      <c r="AM114" s="42" t="str">
        <f t="shared" si="54"/>
        <v/>
      </c>
      <c r="AO114" t="str">
        <f t="shared" si="68"/>
        <v/>
      </c>
      <c r="AP114" s="42" t="str">
        <f t="shared" si="63"/>
        <v/>
      </c>
      <c r="AR114" t="str">
        <f t="shared" si="69"/>
        <v/>
      </c>
      <c r="AS114" s="42" t="str">
        <f t="shared" si="74"/>
        <v/>
      </c>
      <c r="AU114" t="str">
        <f t="shared" si="70"/>
        <v/>
      </c>
      <c r="AV114" s="42" t="str">
        <f t="shared" si="64"/>
        <v/>
      </c>
      <c r="AX114" t="str">
        <f t="shared" si="71"/>
        <v/>
      </c>
      <c r="AY114" s="42" t="str">
        <f t="shared" si="55"/>
        <v/>
      </c>
      <c r="BA114" t="str">
        <f t="shared" si="72"/>
        <v/>
      </c>
      <c r="BB114" s="42" t="str">
        <f t="shared" si="56"/>
        <v/>
      </c>
      <c r="BD114" t="str">
        <f t="shared" si="73"/>
        <v/>
      </c>
      <c r="BE114" s="42" t="str">
        <f t="shared" si="57"/>
        <v/>
      </c>
    </row>
    <row r="115" spans="2:57" thickBot="1">
      <c r="B115" s="155" t="s">
        <v>273</v>
      </c>
      <c r="C115" s="157"/>
      <c r="D115" s="698"/>
      <c r="E115" s="361"/>
      <c r="F115" s="361"/>
      <c r="G115" s="156"/>
      <c r="H115" s="156"/>
      <c r="I115" s="156"/>
      <c r="J115" s="169"/>
      <c r="K115" s="158"/>
      <c r="L115" s="159"/>
      <c r="M115" s="90"/>
      <c r="N115" s="160"/>
      <c r="O115" s="161">
        <f>SUMIF($C6:$C114,"Sub-total",O6:O114)</f>
        <v>0</v>
      </c>
      <c r="P115" s="158"/>
      <c r="Q115" s="159"/>
      <c r="R115" s="90"/>
      <c r="S115" s="160"/>
      <c r="T115" s="161">
        <f>SUMIF($C6:$C114,"Sub-total",T6:T114)</f>
        <v>674247.76835937507</v>
      </c>
      <c r="U115" s="158"/>
      <c r="V115" s="159"/>
      <c r="W115" s="90"/>
      <c r="X115" s="160"/>
      <c r="Y115" s="161">
        <f>SUMIF($C6:$C114,"Sub-total",Y6:Y114)</f>
        <v>4613369.7705820315</v>
      </c>
      <c r="Z115" s="158"/>
      <c r="AA115" s="159"/>
      <c r="AB115" s="90"/>
      <c r="AC115" s="160"/>
      <c r="AD115" s="161">
        <f>SUMIF($C6:$C114,"Sub-total",AD6:AD114)</f>
        <v>4613369.7705820315</v>
      </c>
      <c r="AF115" t="str">
        <f t="shared" si="65"/>
        <v/>
      </c>
      <c r="AG115" s="42" t="str">
        <f t="shared" si="53"/>
        <v/>
      </c>
      <c r="AI115" t="str">
        <f t="shared" si="66"/>
        <v/>
      </c>
      <c r="AJ115" s="42" t="str">
        <f t="shared" si="76"/>
        <v/>
      </c>
      <c r="AL115" t="str">
        <f t="shared" si="67"/>
        <v/>
      </c>
      <c r="AM115" s="42" t="str">
        <f t="shared" si="54"/>
        <v/>
      </c>
      <c r="AO115" t="str">
        <f t="shared" si="68"/>
        <v/>
      </c>
      <c r="AP115" s="42" t="str">
        <f t="shared" si="63"/>
        <v/>
      </c>
      <c r="AR115" t="str">
        <f t="shared" si="69"/>
        <v/>
      </c>
      <c r="AS115" s="42" t="str">
        <f t="shared" si="74"/>
        <v/>
      </c>
      <c r="AU115" t="str">
        <f t="shared" si="70"/>
        <v/>
      </c>
      <c r="AV115" s="42" t="str">
        <f t="shared" si="64"/>
        <v/>
      </c>
      <c r="AX115" t="str">
        <f t="shared" si="71"/>
        <v/>
      </c>
      <c r="AY115" s="42" t="str">
        <f t="shared" si="55"/>
        <v/>
      </c>
      <c r="BA115" t="str">
        <f t="shared" si="72"/>
        <v/>
      </c>
      <c r="BB115" s="42" t="str">
        <f t="shared" si="56"/>
        <v/>
      </c>
      <c r="BD115" t="str">
        <f t="shared" si="73"/>
        <v/>
      </c>
      <c r="BE115" s="42" t="str">
        <f t="shared" si="57"/>
        <v/>
      </c>
    </row>
    <row r="116" spans="2:57" ht="15">
      <c r="B116" s="96"/>
      <c r="C116" s="97"/>
      <c r="D116" s="97"/>
      <c r="E116" s="1"/>
      <c r="F116" s="1"/>
      <c r="G116" s="1"/>
      <c r="H116" s="1"/>
      <c r="I116" s="1"/>
      <c r="J116" s="1"/>
      <c r="K116" s="2"/>
      <c r="L116" s="16"/>
      <c r="M116" s="7"/>
      <c r="N116" s="16"/>
      <c r="O116" s="16"/>
      <c r="P116" s="2"/>
      <c r="Q116" s="16"/>
      <c r="R116" s="7"/>
      <c r="S116" s="16"/>
      <c r="T116" s="16"/>
      <c r="U116" s="2"/>
      <c r="V116" s="16"/>
      <c r="W116" s="7"/>
      <c r="X116" s="16"/>
      <c r="Y116" s="16"/>
      <c r="Z116" s="2"/>
      <c r="AA116" s="16"/>
      <c r="AB116" s="7"/>
      <c r="AC116" s="16"/>
      <c r="AD116" s="16"/>
      <c r="AF116" s="440"/>
      <c r="AG116" s="441">
        <f>SUM(AG7:AG115)+AJ116</f>
        <v>445</v>
      </c>
      <c r="AH116" s="440"/>
      <c r="AI116" s="440"/>
      <c r="AJ116" s="441">
        <f>SUM(AJ7:AJ115)</f>
        <v>285</v>
      </c>
      <c r="AK116" s="440"/>
      <c r="AL116" s="440"/>
      <c r="AM116" s="441">
        <f>SUM(AM7:AM115)</f>
        <v>90405</v>
      </c>
      <c r="AO116" s="440"/>
      <c r="AP116" s="441">
        <f>SUM(AP7:AP115)+AS116</f>
        <v>16777</v>
      </c>
      <c r="AQ116" s="440"/>
      <c r="AR116" s="440"/>
      <c r="AS116" s="441">
        <f>SUM(AS7:AS115)</f>
        <v>10529</v>
      </c>
      <c r="AT116" s="440"/>
      <c r="AU116" s="440"/>
      <c r="AV116" s="441">
        <f>SUM(AV7:AV115)</f>
        <v>133704.75</v>
      </c>
      <c r="AX116" s="440"/>
      <c r="AY116" s="441">
        <f>SUM(AY7:AY115)+BB116</f>
        <v>16777</v>
      </c>
      <c r="AZ116" s="440"/>
      <c r="BA116" s="440"/>
      <c r="BB116" s="441">
        <f>SUM(BB7:BB115)</f>
        <v>10529</v>
      </c>
      <c r="BC116" s="440"/>
      <c r="BD116" s="440"/>
      <c r="BE116" s="441">
        <f>SUM(BE7:BE115)</f>
        <v>133704.75</v>
      </c>
    </row>
    <row r="117" spans="2:57" ht="15">
      <c r="B117" s="9"/>
      <c r="C117" s="10"/>
      <c r="D117" s="10"/>
      <c r="E117" s="9"/>
      <c r="F117" s="9"/>
      <c r="G117" s="9"/>
      <c r="H117" s="9"/>
      <c r="I117" s="9"/>
      <c r="J117" s="9"/>
      <c r="K117" s="11"/>
      <c r="L117" s="12"/>
      <c r="M117" s="13"/>
      <c r="N117" s="12"/>
      <c r="O117" s="12"/>
      <c r="P117" s="11"/>
      <c r="Q117" s="12"/>
      <c r="R117" s="13"/>
      <c r="S117" s="12"/>
      <c r="T117" s="12"/>
      <c r="U117" s="11"/>
      <c r="V117" s="12"/>
      <c r="W117" s="13"/>
      <c r="X117" s="12"/>
      <c r="Y117" s="12"/>
      <c r="Z117" s="11"/>
      <c r="AA117" s="12"/>
      <c r="AB117" s="13"/>
      <c r="AC117" s="12"/>
      <c r="AD117" s="12"/>
    </row>
    <row r="118" spans="2:57" ht="15">
      <c r="B118" s="5"/>
      <c r="C118" s="1"/>
      <c r="D118" s="1"/>
      <c r="E118" s="1"/>
      <c r="F118" s="1"/>
      <c r="G118" s="1"/>
      <c r="H118" s="1"/>
      <c r="I118" s="1"/>
      <c r="J118" s="1"/>
      <c r="K118" s="16"/>
      <c r="L118" s="16"/>
      <c r="M118" s="7"/>
      <c r="N118" s="16"/>
      <c r="O118" s="16"/>
      <c r="P118" s="16"/>
      <c r="Q118" s="16"/>
      <c r="R118" s="7"/>
      <c r="S118" s="16"/>
      <c r="T118" s="16"/>
      <c r="U118" s="16"/>
      <c r="V118" s="16"/>
      <c r="W118" s="7"/>
      <c r="X118" s="16"/>
      <c r="Y118" s="16"/>
      <c r="Z118" s="16"/>
      <c r="AA118" s="16"/>
      <c r="AB118" s="7"/>
      <c r="AC118" s="16"/>
      <c r="AD118" s="16"/>
    </row>
    <row r="119" spans="2:57" ht="15">
      <c r="B119" s="17"/>
      <c r="C119" s="17"/>
      <c r="D119" s="17"/>
      <c r="E119" s="17"/>
      <c r="F119" s="17"/>
      <c r="G119" s="17"/>
      <c r="H119" s="17"/>
      <c r="I119" s="17"/>
      <c r="J119" s="17"/>
      <c r="K119" s="18"/>
      <c r="L119" s="18"/>
      <c r="M119" s="19"/>
      <c r="N119" s="18"/>
      <c r="O119" s="18"/>
      <c r="P119" s="18"/>
      <c r="Q119" s="18"/>
      <c r="R119" s="19"/>
      <c r="S119" s="18"/>
      <c r="T119" s="18"/>
      <c r="U119" s="18"/>
      <c r="V119" s="18"/>
      <c r="W119" s="19"/>
      <c r="X119" s="18"/>
      <c r="Y119" s="18"/>
      <c r="Z119" s="18"/>
      <c r="AA119" s="18"/>
      <c r="AB119" s="19"/>
      <c r="AC119" s="18"/>
      <c r="AD119" s="18"/>
    </row>
    <row r="120" spans="2:57" ht="15">
      <c r="B120" s="1"/>
      <c r="C120" s="17"/>
      <c r="D120" s="17"/>
      <c r="E120" s="17"/>
      <c r="F120" s="17"/>
      <c r="G120" s="17"/>
      <c r="H120" s="17"/>
      <c r="I120" s="17"/>
      <c r="J120" s="17"/>
      <c r="K120" s="18"/>
      <c r="L120" s="18"/>
      <c r="M120" s="19"/>
      <c r="N120" s="18"/>
      <c r="O120" s="18"/>
      <c r="P120" s="18"/>
      <c r="Q120" s="18"/>
      <c r="R120" s="19"/>
      <c r="S120" s="18"/>
      <c r="T120" s="18"/>
      <c r="U120" s="18"/>
      <c r="V120" s="18"/>
      <c r="W120" s="19"/>
      <c r="X120" s="18"/>
      <c r="Y120" s="18"/>
      <c r="Z120" s="18"/>
      <c r="AA120" s="18"/>
      <c r="AB120" s="19"/>
      <c r="AC120" s="18"/>
      <c r="AD120" s="18"/>
    </row>
    <row r="121" spans="2:57" ht="15">
      <c r="B121" s="1"/>
      <c r="C121" s="17"/>
      <c r="D121" s="17"/>
      <c r="E121" s="17"/>
      <c r="F121" s="17"/>
      <c r="G121" s="17"/>
      <c r="H121" s="17"/>
      <c r="I121" s="17"/>
      <c r="J121" s="17"/>
      <c r="K121" s="18"/>
      <c r="L121" s="18"/>
      <c r="M121" s="19"/>
      <c r="N121" s="18"/>
      <c r="O121" s="18"/>
      <c r="P121" s="18"/>
      <c r="Q121" s="18"/>
      <c r="R121" s="19"/>
      <c r="S121" s="18"/>
      <c r="T121" s="18"/>
      <c r="U121" s="18"/>
      <c r="V121" s="18"/>
      <c r="W121" s="19"/>
      <c r="X121" s="18"/>
      <c r="Y121" s="18"/>
      <c r="Z121" s="18"/>
      <c r="AA121" s="18"/>
      <c r="AB121" s="19"/>
      <c r="AC121" s="18"/>
      <c r="AD121" s="18"/>
    </row>
    <row r="122" spans="2:57" ht="15">
      <c r="B122" s="1"/>
      <c r="C122" s="20"/>
      <c r="D122" s="20"/>
      <c r="E122" s="1"/>
      <c r="F122" s="1"/>
      <c r="G122" s="1"/>
      <c r="H122" s="1"/>
      <c r="I122" s="1"/>
      <c r="J122" s="1"/>
      <c r="K122" s="21"/>
      <c r="L122" s="16"/>
      <c r="M122" s="22"/>
      <c r="N122" s="16"/>
      <c r="O122" s="16"/>
      <c r="P122" s="21"/>
      <c r="Q122" s="16"/>
      <c r="R122" s="22"/>
      <c r="S122" s="16"/>
      <c r="T122" s="16"/>
      <c r="U122" s="21"/>
      <c r="V122" s="16"/>
      <c r="W122" s="22"/>
      <c r="X122" s="16"/>
      <c r="Y122" s="16"/>
      <c r="Z122" s="21"/>
      <c r="AA122" s="16"/>
      <c r="AB122" s="22"/>
      <c r="AC122" s="16"/>
      <c r="AD122" s="16"/>
    </row>
    <row r="123" spans="2:57" ht="15">
      <c r="B123" s="1"/>
      <c r="C123" s="1"/>
      <c r="D123" s="1"/>
      <c r="E123" s="1"/>
      <c r="F123" s="1"/>
      <c r="G123" s="1"/>
      <c r="H123" s="1"/>
      <c r="I123" s="1"/>
      <c r="J123" s="1"/>
      <c r="K123" s="16"/>
      <c r="L123" s="16"/>
      <c r="M123" s="22"/>
      <c r="N123" s="16"/>
      <c r="O123" s="16"/>
      <c r="P123" s="16"/>
      <c r="Q123" s="16"/>
      <c r="R123" s="22"/>
      <c r="S123" s="16"/>
      <c r="T123" s="16"/>
      <c r="U123" s="16"/>
      <c r="V123" s="16"/>
      <c r="W123" s="22"/>
      <c r="X123" s="16"/>
      <c r="Y123" s="16"/>
      <c r="Z123" s="16"/>
      <c r="AA123" s="16"/>
      <c r="AB123" s="22"/>
      <c r="AC123" s="16"/>
      <c r="AD123" s="16"/>
    </row>
    <row r="124" spans="2:57" ht="15">
      <c r="B124" s="1"/>
      <c r="C124" s="1"/>
      <c r="D124" s="1"/>
      <c r="E124" s="1"/>
      <c r="F124" s="1"/>
      <c r="G124" s="1"/>
      <c r="H124" s="1"/>
      <c r="I124" s="1"/>
      <c r="J124" s="1"/>
      <c r="K124" s="16"/>
      <c r="L124" s="16"/>
      <c r="M124" s="22"/>
      <c r="N124" s="16"/>
      <c r="O124" s="16"/>
      <c r="P124" s="16"/>
      <c r="Q124" s="16"/>
      <c r="R124" s="22"/>
      <c r="S124" s="16"/>
      <c r="T124" s="16"/>
      <c r="U124" s="16"/>
      <c r="V124" s="16"/>
      <c r="W124" s="22"/>
      <c r="X124" s="16"/>
      <c r="Y124" s="16"/>
      <c r="Z124" s="16"/>
      <c r="AA124" s="16"/>
      <c r="AB124" s="22"/>
      <c r="AC124" s="16"/>
      <c r="AD124" s="16"/>
    </row>
    <row r="125" spans="2:57" ht="15">
      <c r="B125" s="20"/>
      <c r="C125" s="1"/>
      <c r="D125" s="1"/>
      <c r="E125" s="1"/>
      <c r="F125" s="1"/>
      <c r="G125" s="1"/>
      <c r="H125" s="1"/>
      <c r="I125" s="1"/>
      <c r="J125" s="1"/>
      <c r="K125" s="16"/>
      <c r="L125" s="16"/>
      <c r="M125" s="22"/>
      <c r="N125" s="16"/>
      <c r="O125" s="16"/>
      <c r="P125" s="16"/>
      <c r="Q125" s="16"/>
      <c r="R125" s="22"/>
      <c r="S125" s="16"/>
      <c r="T125" s="16"/>
      <c r="U125" s="16"/>
      <c r="V125" s="16"/>
      <c r="W125" s="22"/>
      <c r="X125" s="16"/>
      <c r="Y125" s="16"/>
      <c r="Z125" s="16"/>
      <c r="AA125" s="16"/>
      <c r="AB125" s="22"/>
      <c r="AC125" s="16"/>
      <c r="AD125" s="16"/>
    </row>
    <row r="126" spans="2:57" ht="15">
      <c r="B126" s="1"/>
      <c r="C126" s="1"/>
      <c r="D126" s="1"/>
      <c r="E126" s="1"/>
      <c r="F126" s="1"/>
      <c r="G126" s="1"/>
      <c r="H126" s="1"/>
      <c r="I126" s="1"/>
      <c r="J126" s="1"/>
      <c r="K126" s="16"/>
      <c r="L126" s="16"/>
      <c r="M126" s="22"/>
      <c r="N126" s="16"/>
      <c r="O126" s="16"/>
      <c r="P126" s="16"/>
      <c r="Q126" s="16"/>
      <c r="R126" s="22"/>
      <c r="S126" s="16"/>
      <c r="T126" s="16"/>
      <c r="U126" s="16"/>
      <c r="V126" s="16"/>
      <c r="W126" s="22"/>
      <c r="X126" s="16"/>
      <c r="Y126" s="16"/>
      <c r="Z126" s="16"/>
      <c r="AA126" s="16"/>
      <c r="AB126" s="22"/>
      <c r="AC126" s="16"/>
      <c r="AD126" s="16"/>
    </row>
    <row r="127" spans="2:57" ht="15">
      <c r="B127" s="1"/>
      <c r="C127" s="1"/>
      <c r="D127" s="1"/>
      <c r="E127" s="1"/>
      <c r="F127" s="1"/>
      <c r="G127" s="1"/>
      <c r="H127" s="1"/>
      <c r="I127" s="1"/>
      <c r="J127" s="1"/>
      <c r="K127" s="16"/>
      <c r="L127" s="16"/>
      <c r="M127" s="22"/>
      <c r="N127" s="16"/>
      <c r="O127" s="16"/>
      <c r="P127" s="16"/>
      <c r="Q127" s="16"/>
      <c r="R127" s="22"/>
      <c r="S127" s="16"/>
      <c r="T127" s="16"/>
      <c r="U127" s="16"/>
      <c r="V127" s="16"/>
      <c r="W127" s="22"/>
      <c r="X127" s="16"/>
      <c r="Y127" s="16"/>
      <c r="Z127" s="16"/>
      <c r="AA127" s="16"/>
      <c r="AB127" s="22"/>
      <c r="AC127" s="16"/>
      <c r="AD127" s="16"/>
    </row>
    <row r="128" spans="2:57" ht="15">
      <c r="B128" s="1"/>
      <c r="C128" s="1"/>
      <c r="D128" s="1"/>
      <c r="E128" s="1"/>
      <c r="F128" s="1"/>
      <c r="G128" s="1"/>
      <c r="H128" s="1"/>
      <c r="I128" s="1"/>
      <c r="J128" s="1"/>
      <c r="K128" s="16"/>
      <c r="L128" s="16"/>
      <c r="M128" s="22"/>
      <c r="N128" s="16"/>
      <c r="O128" s="16"/>
      <c r="P128" s="16"/>
      <c r="Q128" s="16"/>
      <c r="R128" s="22"/>
      <c r="S128" s="16"/>
      <c r="T128" s="16"/>
      <c r="U128" s="16"/>
      <c r="V128" s="16"/>
      <c r="W128" s="22"/>
      <c r="X128" s="16"/>
      <c r="Y128" s="16"/>
      <c r="Z128" s="16"/>
      <c r="AA128" s="16"/>
      <c r="AB128" s="22"/>
      <c r="AC128" s="16"/>
      <c r="AD128" s="16"/>
    </row>
    <row r="129" spans="2:30" ht="15">
      <c r="B129" s="20"/>
      <c r="C129" s="1"/>
      <c r="D129" s="1"/>
      <c r="E129" s="1"/>
      <c r="F129" s="1"/>
      <c r="G129" s="1"/>
      <c r="H129" s="1"/>
      <c r="I129" s="1"/>
      <c r="J129" s="1"/>
      <c r="K129" s="16"/>
      <c r="L129" s="16"/>
      <c r="M129" s="22"/>
      <c r="N129" s="16"/>
      <c r="O129" s="16"/>
      <c r="P129" s="16"/>
      <c r="Q129" s="16"/>
      <c r="R129" s="22"/>
      <c r="S129" s="16"/>
      <c r="T129" s="16"/>
      <c r="U129" s="16"/>
      <c r="V129" s="16"/>
      <c r="W129" s="22"/>
      <c r="X129" s="16"/>
      <c r="Y129" s="16"/>
      <c r="Z129" s="16"/>
      <c r="AA129" s="16"/>
      <c r="AB129" s="22"/>
      <c r="AC129" s="16"/>
      <c r="AD129" s="16"/>
    </row>
    <row r="130" spans="2:30" ht="15">
      <c r="B130" s="20"/>
      <c r="C130" s="1"/>
      <c r="D130" s="1"/>
      <c r="E130" s="1"/>
      <c r="F130" s="1"/>
      <c r="G130" s="1"/>
      <c r="H130" s="1"/>
      <c r="I130" s="1"/>
      <c r="J130" s="1"/>
      <c r="K130" s="16"/>
      <c r="L130" s="16"/>
      <c r="M130" s="22"/>
      <c r="N130" s="16"/>
      <c r="O130" s="16"/>
      <c r="P130" s="16"/>
      <c r="Q130" s="16"/>
      <c r="R130" s="22"/>
      <c r="S130" s="16"/>
      <c r="T130" s="16"/>
      <c r="U130" s="16"/>
      <c r="V130" s="16"/>
      <c r="W130" s="22"/>
      <c r="X130" s="16"/>
      <c r="Y130" s="16"/>
      <c r="Z130" s="16"/>
      <c r="AA130" s="16"/>
      <c r="AB130" s="22"/>
      <c r="AC130" s="16"/>
      <c r="AD130" s="16"/>
    </row>
    <row r="131" spans="2:30" ht="15">
      <c r="B131" s="20"/>
      <c r="C131" s="1"/>
      <c r="D131" s="1"/>
      <c r="E131" s="1"/>
      <c r="F131" s="1"/>
      <c r="G131" s="1"/>
      <c r="H131" s="1"/>
      <c r="I131" s="1"/>
      <c r="J131" s="1"/>
      <c r="K131" s="16"/>
      <c r="L131" s="16"/>
      <c r="M131" s="22"/>
      <c r="N131" s="16"/>
      <c r="O131" s="16"/>
      <c r="P131" s="16"/>
      <c r="Q131" s="16"/>
      <c r="R131" s="22"/>
      <c r="S131" s="16"/>
      <c r="T131" s="16"/>
      <c r="U131" s="16"/>
      <c r="V131" s="16"/>
      <c r="W131" s="22"/>
      <c r="X131" s="16"/>
      <c r="Y131" s="16"/>
      <c r="Z131" s="16"/>
      <c r="AA131" s="16"/>
      <c r="AB131" s="22"/>
      <c r="AC131" s="16"/>
      <c r="AD131" s="16"/>
    </row>
    <row r="132" spans="2:30" ht="15">
      <c r="B132" s="20"/>
      <c r="C132" s="1"/>
      <c r="D132" s="1"/>
      <c r="E132" s="1"/>
      <c r="F132" s="1"/>
      <c r="G132" s="1"/>
      <c r="H132" s="1"/>
      <c r="I132" s="1"/>
      <c r="J132" s="1"/>
      <c r="K132" s="16"/>
      <c r="L132" s="16"/>
      <c r="M132" s="22"/>
      <c r="N132" s="16"/>
      <c r="O132" s="16"/>
      <c r="P132" s="16"/>
      <c r="Q132" s="16"/>
      <c r="R132" s="22"/>
      <c r="S132" s="16"/>
      <c r="T132" s="16"/>
      <c r="U132" s="16"/>
      <c r="V132" s="16"/>
      <c r="W132" s="22"/>
      <c r="X132" s="16"/>
      <c r="Y132" s="16"/>
      <c r="Z132" s="16"/>
      <c r="AA132" s="16"/>
      <c r="AB132" s="22"/>
      <c r="AC132" s="16"/>
      <c r="AD132" s="16"/>
    </row>
    <row r="133" spans="2:30" ht="15">
      <c r="B133" s="20"/>
      <c r="C133" s="1"/>
      <c r="D133" s="1"/>
      <c r="E133" s="1"/>
      <c r="F133" s="1"/>
      <c r="G133" s="1"/>
      <c r="H133" s="1"/>
      <c r="I133" s="1"/>
      <c r="J133" s="1"/>
      <c r="K133" s="16"/>
      <c r="L133" s="16"/>
      <c r="M133" s="22"/>
      <c r="N133" s="16"/>
      <c r="O133" s="16"/>
      <c r="P133" s="16"/>
      <c r="Q133" s="16"/>
      <c r="R133" s="22"/>
      <c r="S133" s="16"/>
      <c r="T133" s="16"/>
      <c r="U133" s="16"/>
      <c r="V133" s="16"/>
      <c r="W133" s="22"/>
      <c r="X133" s="16"/>
      <c r="Y133" s="16"/>
      <c r="Z133" s="16"/>
      <c r="AA133" s="16"/>
      <c r="AB133" s="22"/>
      <c r="AC133" s="16"/>
      <c r="AD133" s="16"/>
    </row>
    <row r="134" spans="2:30" ht="15">
      <c r="B134" s="20"/>
      <c r="C134" s="1"/>
      <c r="D134" s="1"/>
      <c r="E134" s="1"/>
      <c r="F134" s="1"/>
      <c r="G134" s="1"/>
      <c r="H134" s="1"/>
      <c r="I134" s="1"/>
      <c r="J134" s="1"/>
      <c r="K134" s="16"/>
      <c r="L134" s="16"/>
      <c r="M134" s="22"/>
      <c r="N134" s="16"/>
      <c r="O134" s="16"/>
      <c r="P134" s="16"/>
      <c r="Q134" s="16"/>
      <c r="R134" s="22"/>
      <c r="S134" s="16"/>
      <c r="T134" s="16"/>
      <c r="U134" s="16"/>
      <c r="V134" s="16"/>
      <c r="W134" s="22"/>
      <c r="X134" s="16"/>
      <c r="Y134" s="16"/>
      <c r="Z134" s="16"/>
      <c r="AA134" s="16"/>
      <c r="AB134" s="22"/>
      <c r="AC134" s="16"/>
      <c r="AD134" s="16"/>
    </row>
    <row r="135" spans="2:30" ht="15">
      <c r="B135" s="20"/>
      <c r="C135" s="1"/>
      <c r="D135" s="1"/>
      <c r="E135" s="1"/>
      <c r="F135" s="1"/>
      <c r="G135" s="1"/>
      <c r="H135" s="1"/>
      <c r="I135" s="1"/>
      <c r="J135" s="1"/>
      <c r="K135" s="16"/>
      <c r="L135" s="16"/>
      <c r="M135" s="22"/>
      <c r="N135" s="16"/>
      <c r="O135" s="16"/>
      <c r="P135" s="16"/>
      <c r="Q135" s="16"/>
      <c r="R135" s="22"/>
      <c r="S135" s="16"/>
      <c r="T135" s="16"/>
      <c r="U135" s="16"/>
      <c r="V135" s="16"/>
      <c r="W135" s="22"/>
      <c r="X135" s="16"/>
      <c r="Y135" s="16"/>
      <c r="Z135" s="16"/>
      <c r="AA135" s="16"/>
      <c r="AB135" s="22"/>
      <c r="AC135" s="16"/>
      <c r="AD135" s="16"/>
    </row>
    <row r="136" spans="2:30" ht="15">
      <c r="B136" s="20"/>
      <c r="C136" s="1"/>
      <c r="D136" s="1"/>
      <c r="E136" s="1"/>
      <c r="F136" s="1"/>
      <c r="G136" s="1"/>
      <c r="H136" s="1"/>
      <c r="I136" s="1"/>
      <c r="J136" s="1"/>
      <c r="K136" s="16"/>
      <c r="L136" s="16"/>
      <c r="M136" s="22"/>
      <c r="N136" s="16"/>
      <c r="O136" s="16"/>
      <c r="P136" s="16"/>
      <c r="Q136" s="16"/>
      <c r="R136" s="22"/>
      <c r="S136" s="16"/>
      <c r="T136" s="16"/>
      <c r="U136" s="16"/>
      <c r="V136" s="16"/>
      <c r="W136" s="22"/>
      <c r="X136" s="16"/>
      <c r="Y136" s="16"/>
      <c r="Z136" s="16"/>
      <c r="AA136" s="16"/>
      <c r="AB136" s="22"/>
      <c r="AC136" s="16"/>
      <c r="AD136" s="16"/>
    </row>
    <row r="137" spans="2:30" ht="15">
      <c r="B137" s="20"/>
      <c r="C137" s="1"/>
      <c r="D137" s="1"/>
      <c r="E137" s="1"/>
      <c r="F137" s="1"/>
      <c r="G137" s="1"/>
      <c r="H137" s="1"/>
      <c r="I137" s="1"/>
      <c r="J137" s="1"/>
      <c r="K137" s="16"/>
      <c r="L137" s="16"/>
      <c r="M137" s="22"/>
      <c r="N137" s="16"/>
      <c r="O137" s="16"/>
      <c r="P137" s="16"/>
      <c r="Q137" s="16"/>
      <c r="R137" s="22"/>
      <c r="S137" s="16"/>
      <c r="T137" s="16"/>
      <c r="U137" s="16"/>
      <c r="V137" s="16"/>
      <c r="W137" s="22"/>
      <c r="X137" s="16"/>
      <c r="Y137" s="16"/>
      <c r="Z137" s="16"/>
      <c r="AA137" s="16"/>
      <c r="AB137" s="22"/>
      <c r="AC137" s="16"/>
      <c r="AD137" s="16"/>
    </row>
    <row r="138" spans="2:30" ht="15">
      <c r="B138" s="20"/>
      <c r="C138" s="1"/>
      <c r="D138" s="1"/>
      <c r="E138" s="1"/>
      <c r="F138" s="1"/>
      <c r="G138" s="1"/>
      <c r="H138" s="1"/>
      <c r="I138" s="1"/>
      <c r="J138" s="1"/>
      <c r="K138" s="16"/>
      <c r="L138" s="16"/>
      <c r="M138" s="22"/>
      <c r="N138" s="16"/>
      <c r="O138" s="16"/>
      <c r="P138" s="16"/>
      <c r="Q138" s="16"/>
      <c r="R138" s="22"/>
      <c r="S138" s="16"/>
      <c r="T138" s="16"/>
      <c r="U138" s="16"/>
      <c r="V138" s="16"/>
      <c r="W138" s="22"/>
      <c r="X138" s="16"/>
      <c r="Y138" s="16"/>
      <c r="Z138" s="16"/>
      <c r="AA138" s="16"/>
      <c r="AB138" s="22"/>
      <c r="AC138" s="16"/>
      <c r="AD138" s="16"/>
    </row>
    <row r="139" spans="2:30" ht="15">
      <c r="B139" s="20"/>
      <c r="C139" s="1"/>
      <c r="D139" s="1"/>
      <c r="E139" s="1"/>
      <c r="F139" s="1"/>
      <c r="G139" s="1"/>
      <c r="H139" s="1"/>
      <c r="I139" s="1"/>
      <c r="J139" s="1"/>
      <c r="K139" s="16"/>
      <c r="L139" s="16"/>
      <c r="M139" s="22"/>
      <c r="N139" s="16"/>
      <c r="O139" s="16"/>
      <c r="P139" s="16"/>
      <c r="Q139" s="16"/>
      <c r="R139" s="22"/>
      <c r="S139" s="16"/>
      <c r="T139" s="16"/>
      <c r="U139" s="16"/>
      <c r="V139" s="16"/>
      <c r="W139" s="22"/>
      <c r="X139" s="16"/>
      <c r="Y139" s="16"/>
      <c r="Z139" s="16"/>
      <c r="AA139" s="16"/>
      <c r="AB139" s="22"/>
      <c r="AC139" s="16"/>
      <c r="AD139" s="16"/>
    </row>
    <row r="140" spans="2:30" ht="15">
      <c r="B140" s="20"/>
      <c r="C140" s="1"/>
      <c r="D140" s="1"/>
      <c r="E140" s="1"/>
      <c r="F140" s="1"/>
      <c r="G140" s="1"/>
      <c r="H140" s="1"/>
      <c r="I140" s="1"/>
      <c r="J140" s="1"/>
      <c r="K140" s="16"/>
      <c r="L140" s="16"/>
      <c r="M140" s="22"/>
      <c r="N140" s="16"/>
      <c r="O140" s="16"/>
      <c r="P140" s="16"/>
      <c r="Q140" s="16"/>
      <c r="R140" s="22"/>
      <c r="S140" s="16"/>
      <c r="T140" s="16"/>
      <c r="U140" s="16"/>
      <c r="V140" s="16"/>
      <c r="W140" s="22"/>
      <c r="X140" s="16"/>
      <c r="Y140" s="16"/>
      <c r="Z140" s="16"/>
      <c r="AA140" s="16"/>
      <c r="AB140" s="22"/>
      <c r="AC140" s="16"/>
      <c r="AD140" s="16"/>
    </row>
    <row r="141" spans="2:30" ht="15">
      <c r="B141" s="20"/>
      <c r="C141" s="1"/>
      <c r="D141" s="1"/>
      <c r="E141" s="1"/>
      <c r="F141" s="1"/>
      <c r="G141" s="1"/>
      <c r="H141" s="1"/>
      <c r="I141" s="1"/>
      <c r="J141" s="1"/>
      <c r="K141" s="16"/>
      <c r="L141" s="16"/>
      <c r="M141" s="22"/>
      <c r="N141" s="16"/>
      <c r="O141" s="16"/>
      <c r="P141" s="16"/>
      <c r="Q141" s="16"/>
      <c r="R141" s="22"/>
      <c r="S141" s="16"/>
      <c r="T141" s="16"/>
      <c r="U141" s="16"/>
      <c r="V141" s="16"/>
      <c r="W141" s="22"/>
      <c r="X141" s="16"/>
      <c r="Y141" s="16"/>
      <c r="Z141" s="16"/>
      <c r="AA141" s="16"/>
      <c r="AB141" s="22"/>
      <c r="AC141" s="16"/>
      <c r="AD141" s="16"/>
    </row>
    <row r="142" spans="2:30" ht="15">
      <c r="B142" s="20"/>
      <c r="C142" s="1"/>
      <c r="D142" s="1"/>
      <c r="E142" s="1"/>
      <c r="F142" s="1"/>
      <c r="G142" s="1"/>
      <c r="H142" s="1"/>
      <c r="I142" s="1"/>
      <c r="J142" s="1"/>
      <c r="K142" s="16"/>
      <c r="L142" s="16"/>
      <c r="M142" s="22"/>
      <c r="N142" s="16"/>
      <c r="O142" s="16"/>
      <c r="P142" s="16"/>
      <c r="Q142" s="16"/>
      <c r="R142" s="22"/>
      <c r="S142" s="16"/>
      <c r="T142" s="16"/>
      <c r="U142" s="16"/>
      <c r="V142" s="16"/>
      <c r="W142" s="22"/>
      <c r="X142" s="16"/>
      <c r="Y142" s="16"/>
      <c r="Z142" s="16"/>
      <c r="AA142" s="16"/>
      <c r="AB142" s="22"/>
      <c r="AC142" s="16"/>
      <c r="AD142" s="16"/>
    </row>
    <row r="143" spans="2:30" ht="15">
      <c r="B143" s="20"/>
      <c r="C143" s="1"/>
      <c r="D143" s="1"/>
      <c r="E143" s="1"/>
      <c r="F143" s="1"/>
      <c r="G143" s="1"/>
      <c r="H143" s="1"/>
      <c r="I143" s="1"/>
      <c r="J143" s="1"/>
      <c r="K143" s="16"/>
      <c r="L143" s="16"/>
      <c r="M143" s="22"/>
      <c r="N143" s="16"/>
      <c r="O143" s="16"/>
      <c r="P143" s="16"/>
      <c r="Q143" s="16"/>
      <c r="R143" s="22"/>
      <c r="S143" s="16"/>
      <c r="T143" s="16"/>
      <c r="U143" s="16"/>
      <c r="V143" s="16"/>
      <c r="W143" s="22"/>
      <c r="X143" s="16"/>
      <c r="Y143" s="16"/>
      <c r="Z143" s="16"/>
      <c r="AA143" s="16"/>
      <c r="AB143" s="22"/>
      <c r="AC143" s="16"/>
      <c r="AD143" s="16"/>
    </row>
    <row r="144" spans="2:30" ht="15">
      <c r="B144" s="20"/>
      <c r="C144" s="1"/>
      <c r="D144" s="1"/>
      <c r="E144" s="1"/>
      <c r="F144" s="1"/>
      <c r="G144" s="1"/>
      <c r="H144" s="1"/>
      <c r="I144" s="1"/>
      <c r="J144" s="1"/>
      <c r="K144" s="16"/>
      <c r="L144" s="16"/>
      <c r="M144" s="22"/>
      <c r="N144" s="16"/>
      <c r="O144" s="16"/>
      <c r="P144" s="16"/>
      <c r="Q144" s="16"/>
      <c r="R144" s="22"/>
      <c r="S144" s="16"/>
      <c r="T144" s="16"/>
      <c r="U144" s="16"/>
      <c r="V144" s="16"/>
      <c r="W144" s="22"/>
      <c r="X144" s="16"/>
      <c r="Y144" s="16"/>
      <c r="Z144" s="16"/>
      <c r="AA144" s="16"/>
      <c r="AB144" s="22"/>
      <c r="AC144" s="16"/>
      <c r="AD144" s="16"/>
    </row>
    <row r="145" spans="2:30" ht="15">
      <c r="B145" s="20"/>
      <c r="C145" s="1"/>
      <c r="D145" s="1"/>
      <c r="E145" s="1"/>
      <c r="F145" s="1"/>
      <c r="G145" s="1"/>
      <c r="H145" s="1"/>
      <c r="I145" s="1"/>
      <c r="J145" s="1"/>
      <c r="K145" s="16"/>
      <c r="L145" s="16"/>
      <c r="M145" s="22"/>
      <c r="N145" s="16"/>
      <c r="O145" s="16"/>
      <c r="P145" s="16"/>
      <c r="Q145" s="16"/>
      <c r="R145" s="22"/>
      <c r="S145" s="16"/>
      <c r="T145" s="16"/>
      <c r="U145" s="16"/>
      <c r="V145" s="16"/>
      <c r="W145" s="22"/>
      <c r="X145" s="16"/>
      <c r="Y145" s="16"/>
      <c r="Z145" s="16"/>
      <c r="AA145" s="16"/>
      <c r="AB145" s="22"/>
      <c r="AC145" s="16"/>
      <c r="AD145" s="16"/>
    </row>
    <row r="146" spans="2:30" ht="15">
      <c r="B146" s="20"/>
      <c r="C146" s="1"/>
      <c r="D146" s="1"/>
      <c r="E146" s="1"/>
      <c r="F146" s="1"/>
      <c r="G146" s="1"/>
      <c r="H146" s="1"/>
      <c r="I146" s="1"/>
      <c r="J146" s="1"/>
      <c r="K146" s="16"/>
      <c r="L146" s="16"/>
      <c r="M146" s="22"/>
      <c r="N146" s="16"/>
      <c r="O146" s="16"/>
      <c r="P146" s="16"/>
      <c r="Q146" s="16"/>
      <c r="R146" s="22"/>
      <c r="S146" s="16"/>
      <c r="T146" s="16"/>
      <c r="U146" s="16"/>
      <c r="V146" s="16"/>
      <c r="W146" s="22"/>
      <c r="X146" s="16"/>
      <c r="Y146" s="16"/>
      <c r="Z146" s="16"/>
      <c r="AA146" s="16"/>
      <c r="AB146" s="22"/>
      <c r="AC146" s="16"/>
      <c r="AD146" s="16"/>
    </row>
    <row r="147" spans="2:30" ht="15">
      <c r="B147" s="20"/>
      <c r="C147" s="1"/>
      <c r="D147" s="1"/>
      <c r="E147" s="1"/>
      <c r="F147" s="1"/>
      <c r="G147" s="1"/>
      <c r="H147" s="1"/>
      <c r="I147" s="1"/>
      <c r="J147" s="1"/>
      <c r="K147" s="16"/>
      <c r="L147" s="16"/>
      <c r="M147" s="22"/>
      <c r="N147" s="16"/>
      <c r="O147" s="16"/>
      <c r="P147" s="16"/>
      <c r="Q147" s="16"/>
      <c r="R147" s="22"/>
      <c r="S147" s="16"/>
      <c r="T147" s="16"/>
      <c r="U147" s="16"/>
      <c r="V147" s="16"/>
      <c r="W147" s="22"/>
      <c r="X147" s="16"/>
      <c r="Y147" s="16"/>
      <c r="Z147" s="16"/>
      <c r="AA147" s="16"/>
      <c r="AB147" s="22"/>
      <c r="AC147" s="16"/>
      <c r="AD147" s="16"/>
    </row>
    <row r="148" spans="2:30" ht="15">
      <c r="B148" s="20"/>
      <c r="C148" s="1"/>
      <c r="D148" s="1"/>
      <c r="E148" s="1"/>
      <c r="F148" s="1"/>
      <c r="G148" s="1"/>
      <c r="H148" s="1"/>
      <c r="I148" s="1"/>
      <c r="J148" s="1"/>
      <c r="K148" s="16"/>
      <c r="L148" s="16"/>
      <c r="M148" s="22"/>
      <c r="N148" s="16"/>
      <c r="O148" s="16"/>
      <c r="P148" s="16"/>
      <c r="Q148" s="16"/>
      <c r="R148" s="22"/>
      <c r="S148" s="16"/>
      <c r="T148" s="16"/>
      <c r="U148" s="16"/>
      <c r="V148" s="16"/>
      <c r="W148" s="22"/>
      <c r="X148" s="16"/>
      <c r="Y148" s="16"/>
      <c r="Z148" s="16"/>
      <c r="AA148" s="16"/>
      <c r="AB148" s="22"/>
      <c r="AC148" s="16"/>
      <c r="AD148" s="16"/>
    </row>
    <row r="149" spans="2:30" ht="15">
      <c r="B149" s="20"/>
      <c r="C149" s="1"/>
      <c r="D149" s="1"/>
      <c r="E149" s="1"/>
      <c r="F149" s="1"/>
      <c r="G149" s="1"/>
      <c r="H149" s="1"/>
      <c r="I149" s="1"/>
      <c r="J149" s="1"/>
      <c r="K149" s="16"/>
      <c r="L149" s="16"/>
      <c r="M149" s="22"/>
      <c r="N149" s="16"/>
      <c r="O149" s="16"/>
      <c r="P149" s="16"/>
      <c r="Q149" s="16"/>
      <c r="R149" s="22"/>
      <c r="S149" s="16"/>
      <c r="T149" s="16"/>
      <c r="U149" s="16"/>
      <c r="V149" s="16"/>
      <c r="W149" s="22"/>
      <c r="X149" s="16"/>
      <c r="Y149" s="16"/>
      <c r="Z149" s="16"/>
      <c r="AA149" s="16"/>
      <c r="AB149" s="22"/>
      <c r="AC149" s="16"/>
      <c r="AD149" s="16"/>
    </row>
    <row r="150" spans="2:30" ht="15">
      <c r="B150" s="20"/>
      <c r="C150" s="1"/>
      <c r="D150" s="1"/>
      <c r="E150" s="1"/>
      <c r="F150" s="1"/>
      <c r="G150" s="1"/>
      <c r="H150" s="1"/>
      <c r="I150" s="1"/>
      <c r="J150" s="1"/>
      <c r="K150" s="16"/>
      <c r="L150" s="16"/>
      <c r="M150" s="22"/>
      <c r="N150" s="16"/>
      <c r="O150" s="16"/>
      <c r="P150" s="16"/>
      <c r="Q150" s="16"/>
      <c r="R150" s="22"/>
      <c r="S150" s="16"/>
      <c r="T150" s="16"/>
      <c r="U150" s="16"/>
      <c r="V150" s="16"/>
      <c r="W150" s="22"/>
      <c r="X150" s="16"/>
      <c r="Y150" s="16"/>
      <c r="Z150" s="16"/>
      <c r="AA150" s="16"/>
      <c r="AB150" s="22"/>
      <c r="AC150" s="16"/>
      <c r="AD150" s="16"/>
    </row>
    <row r="151" spans="2:30" ht="15">
      <c r="B151" s="20"/>
      <c r="C151" s="1"/>
      <c r="D151" s="1"/>
      <c r="E151" s="1"/>
      <c r="F151" s="1"/>
      <c r="G151" s="1"/>
      <c r="H151" s="1"/>
      <c r="I151" s="1"/>
      <c r="J151" s="1"/>
      <c r="K151" s="16"/>
      <c r="L151" s="16"/>
      <c r="M151" s="22"/>
      <c r="N151" s="16"/>
      <c r="O151" s="16"/>
      <c r="P151" s="16"/>
      <c r="Q151" s="16"/>
      <c r="R151" s="22"/>
      <c r="S151" s="16"/>
      <c r="T151" s="16"/>
      <c r="U151" s="16"/>
      <c r="V151" s="16"/>
      <c r="W151" s="22"/>
      <c r="X151" s="16"/>
      <c r="Y151" s="16"/>
      <c r="Z151" s="16"/>
      <c r="AA151" s="16"/>
      <c r="AB151" s="22"/>
      <c r="AC151" s="16"/>
      <c r="AD151" s="16"/>
    </row>
    <row r="152" spans="2:30" ht="15">
      <c r="B152" s="20"/>
      <c r="C152" s="1"/>
      <c r="D152" s="1"/>
      <c r="E152" s="1"/>
      <c r="F152" s="1"/>
      <c r="G152" s="1"/>
      <c r="H152" s="1"/>
      <c r="I152" s="1"/>
      <c r="J152" s="1"/>
      <c r="K152" s="16"/>
      <c r="L152" s="16"/>
      <c r="M152" s="22"/>
      <c r="N152" s="16"/>
      <c r="O152" s="16"/>
      <c r="P152" s="16"/>
      <c r="Q152" s="16"/>
      <c r="R152" s="22"/>
      <c r="S152" s="16"/>
      <c r="T152" s="16"/>
      <c r="U152" s="16"/>
      <c r="V152" s="16"/>
      <c r="W152" s="22"/>
      <c r="X152" s="16"/>
      <c r="Y152" s="16"/>
      <c r="Z152" s="16"/>
      <c r="AA152" s="16"/>
      <c r="AB152" s="22"/>
      <c r="AC152" s="16"/>
      <c r="AD152" s="16"/>
    </row>
    <row r="153" spans="2:30" ht="15">
      <c r="B153" s="24"/>
      <c r="C153" s="1"/>
      <c r="D153" s="1"/>
      <c r="E153" s="1"/>
      <c r="F153" s="1"/>
      <c r="G153" s="1"/>
      <c r="H153" s="1"/>
      <c r="I153" s="1"/>
      <c r="J153" s="1"/>
      <c r="K153" s="16"/>
      <c r="L153" s="16"/>
      <c r="M153" s="22"/>
      <c r="N153" s="16"/>
      <c r="O153" s="16"/>
      <c r="P153" s="16"/>
      <c r="Q153" s="16"/>
      <c r="R153" s="22"/>
      <c r="S153" s="16"/>
      <c r="T153" s="16"/>
      <c r="U153" s="16"/>
      <c r="V153" s="16"/>
      <c r="W153" s="22"/>
      <c r="X153" s="16"/>
      <c r="Y153" s="16"/>
      <c r="Z153" s="16"/>
      <c r="AA153" s="16"/>
      <c r="AB153" s="22"/>
      <c r="AC153" s="16"/>
      <c r="AD153" s="16"/>
    </row>
    <row r="154" spans="2:30" ht="15">
      <c r="B154" s="24"/>
      <c r="C154" s="1"/>
      <c r="D154" s="1"/>
      <c r="E154" s="1"/>
      <c r="F154" s="1"/>
      <c r="G154" s="1"/>
      <c r="H154" s="1"/>
      <c r="I154" s="1"/>
      <c r="J154" s="1"/>
      <c r="K154" s="16"/>
      <c r="L154" s="16"/>
      <c r="M154" s="22"/>
      <c r="N154" s="16"/>
      <c r="O154" s="16"/>
      <c r="P154" s="16"/>
      <c r="Q154" s="16"/>
      <c r="R154" s="22"/>
      <c r="S154" s="16"/>
      <c r="T154" s="16"/>
      <c r="U154" s="16"/>
      <c r="V154" s="16"/>
      <c r="W154" s="22"/>
      <c r="X154" s="16"/>
      <c r="Y154" s="16"/>
      <c r="Z154" s="16"/>
      <c r="AA154" s="16"/>
      <c r="AB154" s="22"/>
      <c r="AC154" s="16"/>
      <c r="AD154" s="16"/>
    </row>
    <row r="155" spans="2:30">
      <c r="B155" s="25"/>
    </row>
  </sheetData>
  <mergeCells count="7">
    <mergeCell ref="K4:O4"/>
    <mergeCell ref="P4:T4"/>
    <mergeCell ref="Z4:AD4"/>
    <mergeCell ref="AF4:AM4"/>
    <mergeCell ref="AX4:BE4"/>
    <mergeCell ref="U4:Y4"/>
    <mergeCell ref="AO4:AV4"/>
  </mergeCells>
  <pageMargins left="0.7" right="0.7" top="0.75" bottom="0.75" header="0.3" footer="0.3"/>
  <pageSetup paperSize="119" scale="35" orientation="portrait" r:id="rId1"/>
  <legacy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00B050"/>
    <pageSetUpPr fitToPage="1"/>
  </sheetPr>
  <dimension ref="A2:BE102"/>
  <sheetViews>
    <sheetView topLeftCell="C1" zoomScale="85" zoomScaleNormal="85" workbookViewId="0">
      <pane xSplit="2" ySplit="5" topLeftCell="E6" activePane="bottomRight" state="frozen"/>
      <selection activeCell="C1" sqref="C1"/>
      <selection pane="topRight" activeCell="E1" sqref="E1"/>
      <selection pane="bottomLeft" activeCell="C6" sqref="C6"/>
      <selection pane="bottomRight" activeCell="E6" sqref="E6"/>
    </sheetView>
  </sheetViews>
  <sheetFormatPr defaultRowHeight="15.75"/>
  <cols>
    <col min="1" max="1" width="0" hidden="1" customWidth="1"/>
    <col min="2" max="2" width="9.42578125" style="31" hidden="1" customWidth="1"/>
    <col min="3" max="3" width="55.28515625" style="26" bestFit="1" customWidth="1"/>
    <col min="4" max="4" width="5.140625" style="26" bestFit="1" customWidth="1"/>
    <col min="5" max="6" width="20.7109375" style="26" customWidth="1"/>
    <col min="7" max="8" width="10.42578125" style="26" customWidth="1"/>
    <col min="9" max="9" width="9.85546875" style="26" customWidth="1"/>
    <col min="10" max="10" width="8.28515625" style="26" customWidth="1"/>
    <col min="11" max="11" width="10.42578125" style="27" customWidth="1"/>
    <col min="12" max="12" width="5" style="28" customWidth="1"/>
    <col min="13" max="13" width="10" style="29" customWidth="1"/>
    <col min="14" max="14" width="6.28515625" style="28" customWidth="1"/>
    <col min="15" max="15" width="13.42578125" style="28" customWidth="1"/>
    <col min="16" max="16" width="11.42578125" style="27" customWidth="1"/>
    <col min="17" max="17" width="7" style="28" customWidth="1"/>
    <col min="18" max="18" width="11.42578125" style="29" customWidth="1"/>
    <col min="19" max="19" width="7" style="28" customWidth="1"/>
    <col min="20" max="20" width="10.85546875" style="28" customWidth="1"/>
    <col min="21" max="21" width="11.42578125" style="27" customWidth="1"/>
    <col min="22" max="22" width="7" style="28" customWidth="1"/>
    <col min="23" max="23" width="11.42578125" style="29" customWidth="1"/>
    <col min="24" max="24" width="7" style="28" customWidth="1"/>
    <col min="25" max="25" width="10.85546875" style="28" customWidth="1"/>
    <col min="26" max="26" width="11.42578125" style="377" customWidth="1"/>
    <col min="27" max="27" width="7" style="28" customWidth="1"/>
    <col min="28" max="28" width="11.42578125" style="29" customWidth="1"/>
    <col min="29" max="29" width="7" style="28" customWidth="1"/>
    <col min="30" max="30" width="10.85546875" style="28" customWidth="1"/>
    <col min="32" max="32" width="20.85546875" customWidth="1"/>
    <col min="33" max="33" width="10.7109375" style="42" customWidth="1"/>
    <col min="34" max="34" width="4.28515625" customWidth="1"/>
    <col min="35" max="35" width="25.28515625" customWidth="1"/>
    <col min="36" max="36" width="10.7109375" style="42" customWidth="1"/>
    <col min="37" max="37" width="2.85546875" customWidth="1"/>
    <col min="38" max="38" width="30.28515625" bestFit="1" customWidth="1"/>
    <col min="39" max="39" width="9.140625" style="42"/>
    <col min="41" max="41" width="20.85546875" customWidth="1"/>
    <col min="42" max="42" width="10.7109375" style="42" customWidth="1"/>
    <col min="43" max="43" width="4.28515625" customWidth="1"/>
    <col min="44" max="44" width="25.28515625" customWidth="1"/>
    <col min="45" max="45" width="10.7109375" style="42" customWidth="1"/>
    <col min="46" max="46" width="2.85546875" customWidth="1"/>
    <col min="47" max="47" width="30.28515625" bestFit="1" customWidth="1"/>
    <col min="48" max="48" width="8.7109375" style="42"/>
    <col min="50" max="50" width="20.85546875" customWidth="1"/>
    <col min="51" max="51" width="10.7109375" style="42" customWidth="1"/>
    <col min="52" max="52" width="4.28515625" customWidth="1"/>
    <col min="53" max="53" width="25.28515625" customWidth="1"/>
    <col min="54" max="54" width="10.7109375" style="42" customWidth="1"/>
    <col min="55" max="55" width="2.85546875" customWidth="1"/>
    <col min="56" max="56" width="30.28515625" bestFit="1" customWidth="1"/>
    <col min="57" max="57" width="9.140625" style="42"/>
  </cols>
  <sheetData>
    <row r="2" spans="2:57">
      <c r="C2" s="94" t="s">
        <v>448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64"/>
      <c r="AA2" s="3"/>
      <c r="AB2" s="3"/>
      <c r="AC2" s="3"/>
      <c r="AD2" s="3"/>
    </row>
    <row r="3" spans="2:57" ht="16.5" thickBot="1">
      <c r="C3" s="95" t="s">
        <v>169</v>
      </c>
      <c r="D3" s="4"/>
      <c r="E3" s="4"/>
      <c r="F3" s="4"/>
      <c r="G3" s="4"/>
      <c r="H3" s="4"/>
      <c r="I3" s="41">
        <f>Lists!$B$3</f>
        <v>5</v>
      </c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365"/>
      <c r="AA3" s="4"/>
      <c r="AB3" s="4"/>
      <c r="AC3" s="4"/>
      <c r="AD3" s="4"/>
    </row>
    <row r="4" spans="2:57" thickBot="1">
      <c r="B4" s="5"/>
      <c r="C4" s="6"/>
      <c r="D4" s="6"/>
      <c r="E4" s="6"/>
      <c r="F4" s="6"/>
      <c r="G4" s="6"/>
      <c r="H4" s="6"/>
      <c r="I4" s="6"/>
      <c r="J4" s="6"/>
      <c r="K4" s="764" t="s">
        <v>237</v>
      </c>
      <c r="L4" s="765"/>
      <c r="M4" s="765"/>
      <c r="N4" s="765"/>
      <c r="O4" s="766"/>
      <c r="P4" s="764" t="s">
        <v>238</v>
      </c>
      <c r="Q4" s="765"/>
      <c r="R4" s="765"/>
      <c r="S4" s="765"/>
      <c r="T4" s="766"/>
      <c r="U4" s="764" t="s">
        <v>565</v>
      </c>
      <c r="V4" s="765"/>
      <c r="W4" s="765"/>
      <c r="X4" s="765"/>
      <c r="Y4" s="766"/>
      <c r="Z4" s="764" t="str">
        <f>'T1-Summary'!$F$5</f>
        <v>EOM</v>
      </c>
      <c r="AA4" s="765" t="str">
        <f>'T1-Summary'!$F$5</f>
        <v>EOM</v>
      </c>
      <c r="AB4" s="765" t="str">
        <f>'T1-Summary'!$F$5</f>
        <v>EOM</v>
      </c>
      <c r="AC4" s="765" t="str">
        <f>'T1-Summary'!$F$5</f>
        <v>EOM</v>
      </c>
      <c r="AD4" s="766" t="str">
        <f>'T1-Summary'!$F$5</f>
        <v>EOM</v>
      </c>
      <c r="AF4" s="764" t="s">
        <v>238</v>
      </c>
      <c r="AG4" s="765"/>
      <c r="AH4" s="765"/>
      <c r="AI4" s="765"/>
      <c r="AJ4" s="765"/>
      <c r="AK4" s="765"/>
      <c r="AL4" s="765"/>
      <c r="AM4" s="765"/>
      <c r="AO4" s="764" t="s">
        <v>565</v>
      </c>
      <c r="AP4" s="765"/>
      <c r="AQ4" s="765"/>
      <c r="AR4" s="765"/>
      <c r="AS4" s="765"/>
      <c r="AT4" s="765"/>
      <c r="AU4" s="765"/>
      <c r="AV4" s="765"/>
      <c r="AX4" s="764" t="s">
        <v>444</v>
      </c>
      <c r="AY4" s="765"/>
      <c r="AZ4" s="765"/>
      <c r="BA4" s="765"/>
      <c r="BB4" s="765"/>
      <c r="BC4" s="765"/>
      <c r="BD4" s="765"/>
      <c r="BE4" s="765"/>
    </row>
    <row r="5" spans="2:57" ht="26.25" thickBot="1">
      <c r="B5" s="136" t="s">
        <v>50</v>
      </c>
      <c r="C5" s="138" t="s">
        <v>51</v>
      </c>
      <c r="D5" s="693" t="s">
        <v>668</v>
      </c>
      <c r="E5" s="355" t="s">
        <v>243</v>
      </c>
      <c r="F5" s="355"/>
      <c r="G5" s="137" t="s">
        <v>242</v>
      </c>
      <c r="H5" s="137" t="s">
        <v>53</v>
      </c>
      <c r="I5" s="137" t="s">
        <v>89</v>
      </c>
      <c r="J5" s="141" t="s">
        <v>53</v>
      </c>
      <c r="K5" s="139" t="s">
        <v>54</v>
      </c>
      <c r="L5" s="137" t="s">
        <v>53</v>
      </c>
      <c r="M5" s="140" t="s">
        <v>244</v>
      </c>
      <c r="N5" s="137" t="s">
        <v>53</v>
      </c>
      <c r="O5" s="141" t="s">
        <v>113</v>
      </c>
      <c r="P5" s="139" t="s">
        <v>54</v>
      </c>
      <c r="Q5" s="137" t="s">
        <v>53</v>
      </c>
      <c r="R5" s="140" t="s">
        <v>244</v>
      </c>
      <c r="S5" s="137" t="s">
        <v>53</v>
      </c>
      <c r="T5" s="141" t="s">
        <v>113</v>
      </c>
      <c r="U5" s="139" t="s">
        <v>54</v>
      </c>
      <c r="V5" s="137" t="s">
        <v>53</v>
      </c>
      <c r="W5" s="140" t="s">
        <v>244</v>
      </c>
      <c r="X5" s="137" t="s">
        <v>53</v>
      </c>
      <c r="Y5" s="141" t="s">
        <v>113</v>
      </c>
      <c r="Z5" s="366" t="s">
        <v>54</v>
      </c>
      <c r="AA5" s="137" t="s">
        <v>53</v>
      </c>
      <c r="AB5" s="140" t="s">
        <v>244</v>
      </c>
      <c r="AC5" s="137" t="s">
        <v>53</v>
      </c>
      <c r="AD5" s="141" t="s">
        <v>113</v>
      </c>
      <c r="AF5" s="140" t="s">
        <v>665</v>
      </c>
      <c r="AG5" s="438" t="s">
        <v>666</v>
      </c>
      <c r="AI5" s="140" t="s">
        <v>17</v>
      </c>
      <c r="AJ5" s="438" t="s">
        <v>664</v>
      </c>
      <c r="AL5" s="140" t="s">
        <v>335</v>
      </c>
      <c r="AM5" s="438" t="s">
        <v>669</v>
      </c>
      <c r="AO5" s="140" t="s">
        <v>665</v>
      </c>
      <c r="AP5" s="438" t="s">
        <v>666</v>
      </c>
      <c r="AR5" s="140" t="s">
        <v>17</v>
      </c>
      <c r="AS5" s="438" t="s">
        <v>664</v>
      </c>
      <c r="AU5" s="140" t="s">
        <v>335</v>
      </c>
      <c r="AV5" s="438" t="s">
        <v>669</v>
      </c>
      <c r="AX5" s="140" t="s">
        <v>665</v>
      </c>
      <c r="AY5" s="438" t="s">
        <v>666</v>
      </c>
      <c r="BA5" s="140" t="s">
        <v>17</v>
      </c>
      <c r="BB5" s="438" t="s">
        <v>664</v>
      </c>
      <c r="BD5" s="140" t="s">
        <v>335</v>
      </c>
      <c r="BE5" s="438" t="s">
        <v>669</v>
      </c>
    </row>
    <row r="6" spans="2:57" ht="15">
      <c r="B6" s="142"/>
      <c r="C6" s="162" t="s">
        <v>437</v>
      </c>
      <c r="D6" s="694"/>
      <c r="E6" s="356"/>
      <c r="F6" s="356"/>
      <c r="G6" s="144"/>
      <c r="H6" s="144"/>
      <c r="I6" s="144"/>
      <c r="J6" s="164"/>
      <c r="K6" s="145"/>
      <c r="L6" s="146"/>
      <c r="M6" s="147"/>
      <c r="N6" s="146"/>
      <c r="O6" s="148"/>
      <c r="P6" s="145"/>
      <c r="Q6" s="146"/>
      <c r="R6" s="147"/>
      <c r="S6" s="146"/>
      <c r="T6" s="148"/>
      <c r="U6" s="145"/>
      <c r="V6" s="146"/>
      <c r="W6" s="147"/>
      <c r="X6" s="146"/>
      <c r="Y6" s="148"/>
      <c r="Z6" s="367"/>
      <c r="AA6" s="146"/>
      <c r="AB6" s="147"/>
      <c r="AC6" s="146"/>
      <c r="AD6" s="148"/>
    </row>
    <row r="7" spans="2:57" ht="15">
      <c r="B7" s="126"/>
      <c r="C7" s="162" t="s">
        <v>17</v>
      </c>
      <c r="D7" s="694"/>
      <c r="E7" s="356"/>
      <c r="F7" s="356"/>
      <c r="G7" s="144"/>
      <c r="H7" s="144"/>
      <c r="I7" s="144"/>
      <c r="J7" s="164"/>
      <c r="K7" s="145"/>
      <c r="L7" s="146"/>
      <c r="M7" s="147"/>
      <c r="N7" s="146"/>
      <c r="O7" s="148"/>
      <c r="P7" s="145"/>
      <c r="Q7" s="146"/>
      <c r="R7" s="147"/>
      <c r="S7" s="146"/>
      <c r="T7" s="148"/>
      <c r="U7" s="145"/>
      <c r="V7" s="146"/>
      <c r="W7" s="147"/>
      <c r="X7" s="146"/>
      <c r="Y7" s="148"/>
      <c r="Z7" s="367"/>
      <c r="AA7" s="146"/>
      <c r="AB7" s="147"/>
      <c r="AC7" s="146"/>
      <c r="AD7" s="148"/>
      <c r="AF7" t="str">
        <f>IF($D7=1,$E7,"")</f>
        <v/>
      </c>
      <c r="AG7" s="42" t="str">
        <f>IF(AF7="","",R7)</f>
        <v/>
      </c>
      <c r="AI7" t="str">
        <f>IF($D7=2,$E7,"")</f>
        <v/>
      </c>
      <c r="AJ7" s="42" t="str">
        <f t="shared" ref="AJ7:AJ12" si="0">IF(AI7="","",R7)</f>
        <v/>
      </c>
      <c r="AL7" t="str">
        <f>IF($D7=3,$F7,"")</f>
        <v/>
      </c>
      <c r="AM7" s="42" t="str">
        <f>IF(AL7="","",R7)</f>
        <v/>
      </c>
      <c r="AO7" t="str">
        <f>IF($D7=1,$E7,"")</f>
        <v/>
      </c>
      <c r="AP7" s="42" t="str">
        <f>IF(AO7="","",S7)</f>
        <v/>
      </c>
      <c r="AR7" t="str">
        <f>IF($D7=2,$E7,"")</f>
        <v/>
      </c>
      <c r="AS7" s="42" t="str">
        <f>IF(AR7="","",S7)</f>
        <v/>
      </c>
      <c r="AU7" t="str">
        <f>IF($D7=3,$F7,"")</f>
        <v/>
      </c>
      <c r="AV7" s="42" t="str">
        <f>IF(AU7="","",S7)</f>
        <v/>
      </c>
      <c r="AX7" t="str">
        <f>IF($D7=1,$E7,"")</f>
        <v/>
      </c>
      <c r="AY7" s="42" t="str">
        <f>IF(AX7="","",AB7)</f>
        <v/>
      </c>
      <c r="BA7" t="str">
        <f>IF($D7=2,$E7,"")</f>
        <v/>
      </c>
      <c r="BB7" s="42" t="str">
        <f>IF(BA7="","",AB7)</f>
        <v/>
      </c>
      <c r="BD7" t="str">
        <f>IF($D7=3,$F7,"")</f>
        <v/>
      </c>
      <c r="BE7" s="42" t="str">
        <f>IF(BD7="","",AB7)</f>
        <v/>
      </c>
    </row>
    <row r="8" spans="2:57">
      <c r="B8" s="126"/>
      <c r="C8" s="113" t="s">
        <v>270</v>
      </c>
      <c r="D8" s="695">
        <v>2</v>
      </c>
      <c r="E8" s="350" t="str">
        <f>'T2 - Unit Rates'!$C$16</f>
        <v>CAT D9N</v>
      </c>
      <c r="F8" s="45" t="str">
        <f>EquipProd!$C$64</f>
        <v>D9 Loose recontouring</v>
      </c>
      <c r="G8" s="420">
        <f>VLOOKUP(F8,Productivity,2,FALSE)</f>
        <v>764.74124999999992</v>
      </c>
      <c r="H8" s="45" t="s">
        <v>422</v>
      </c>
      <c r="I8" s="62">
        <f>VLOOKUP(E8,EquipRates,$I$3,FALSE)</f>
        <v>498.15</v>
      </c>
      <c r="J8" s="130" t="s">
        <v>263</v>
      </c>
      <c r="K8" s="134"/>
      <c r="L8" s="55"/>
      <c r="M8" s="100"/>
      <c r="N8" s="55"/>
      <c r="O8" s="127"/>
      <c r="P8" s="134"/>
      <c r="Q8" s="55"/>
      <c r="R8" s="100"/>
      <c r="S8" s="55" t="s">
        <v>263</v>
      </c>
      <c r="T8" s="127">
        <f>$I8*R8</f>
        <v>0</v>
      </c>
      <c r="U8" s="368">
        <f>Quantities!F22-Quantities!F21</f>
        <v>86915</v>
      </c>
      <c r="V8" s="55"/>
      <c r="W8" s="100">
        <f>U8/$G8</f>
        <v>113.65282048012973</v>
      </c>
      <c r="X8" s="55" t="s">
        <v>263</v>
      </c>
      <c r="Y8" s="127">
        <f>$I8*W8</f>
        <v>56616.152522176621</v>
      </c>
      <c r="Z8" s="368">
        <f>Quantities!G22-Quantities!G21</f>
        <v>86915</v>
      </c>
      <c r="AA8" s="55" t="s">
        <v>268</v>
      </c>
      <c r="AB8" s="100">
        <f>Z8/$G8</f>
        <v>113.65282048012973</v>
      </c>
      <c r="AC8" s="55" t="s">
        <v>263</v>
      </c>
      <c r="AD8" s="127">
        <f>$I8*AB8</f>
        <v>56616.152522176621</v>
      </c>
      <c r="AF8" t="str">
        <f t="shared" ref="AF8:AF61" si="1">IF($D8=1,$E8,"")</f>
        <v/>
      </c>
      <c r="AG8" s="42" t="str">
        <f t="shared" ref="AG8:AG54" si="2">IF(AF8="","",R8)</f>
        <v/>
      </c>
      <c r="AI8" t="str">
        <f t="shared" ref="AI8:AI61" si="3">IF($D8=2,$E8,"")</f>
        <v>CAT D9N</v>
      </c>
      <c r="AJ8" s="42">
        <f t="shared" si="0"/>
        <v>0</v>
      </c>
      <c r="AL8" t="str">
        <f t="shared" ref="AL8:AL61" si="4">IF($D8=3,$F8,"")</f>
        <v/>
      </c>
      <c r="AM8" s="42" t="str">
        <f t="shared" ref="AM8:AM54" si="5">IF(AL8="","",R8)</f>
        <v/>
      </c>
      <c r="AO8" t="str">
        <f t="shared" ref="AO8:AO61" si="6">IF($D8=1,$E8,"")</f>
        <v/>
      </c>
      <c r="AP8" s="42" t="str">
        <f t="shared" ref="AP8:AP61" si="7">IF(AO8="","",S8)</f>
        <v/>
      </c>
      <c r="AR8" t="str">
        <f t="shared" ref="AR8:AR61" si="8">IF($D8=2,$E8,"")</f>
        <v>CAT D9N</v>
      </c>
      <c r="AS8" s="42">
        <f>IF(AR8="","",W8)</f>
        <v>113.65282048012973</v>
      </c>
      <c r="AU8" t="str">
        <f t="shared" ref="AU8:AU61" si="9">IF($D8=3,$F8,"")</f>
        <v/>
      </c>
      <c r="AV8" s="42" t="str">
        <f t="shared" ref="AV8:AV61" si="10">IF(AU8="","",S8)</f>
        <v/>
      </c>
      <c r="AX8" t="str">
        <f t="shared" ref="AX8:AX61" si="11">IF($D8=1,$E8,"")</f>
        <v/>
      </c>
      <c r="AY8" s="42" t="str">
        <f t="shared" ref="AY8:AY54" si="12">IF(AX8="","",AB8)</f>
        <v/>
      </c>
      <c r="BA8" t="str">
        <f t="shared" ref="BA8:BA61" si="13">IF($D8=2,$E8,"")</f>
        <v>CAT D9N</v>
      </c>
      <c r="BB8" s="42">
        <f t="shared" ref="BB8:BB54" si="14">IF(BA8="","",AB8)</f>
        <v>113.65282048012973</v>
      </c>
      <c r="BD8" t="str">
        <f t="shared" ref="BD8:BD61" si="15">IF($D8=3,$F8,"")</f>
        <v/>
      </c>
      <c r="BE8" s="42" t="str">
        <f t="shared" ref="BE8:BE54" si="16">IF(BD8="","",AB8)</f>
        <v/>
      </c>
    </row>
    <row r="9" spans="2:57" ht="15">
      <c r="B9" s="126"/>
      <c r="C9" s="162" t="s">
        <v>249</v>
      </c>
      <c r="D9" s="694"/>
      <c r="E9" s="356"/>
      <c r="F9" s="356"/>
      <c r="G9" s="144"/>
      <c r="H9" s="144"/>
      <c r="I9" s="144"/>
      <c r="J9" s="164"/>
      <c r="K9" s="145"/>
      <c r="L9" s="146"/>
      <c r="M9" s="147"/>
      <c r="N9" s="146"/>
      <c r="O9" s="148"/>
      <c r="P9" s="145"/>
      <c r="Q9" s="146"/>
      <c r="R9" s="147"/>
      <c r="S9" s="146"/>
      <c r="T9" s="148"/>
      <c r="U9" s="145"/>
      <c r="V9" s="146"/>
      <c r="W9" s="147"/>
      <c r="X9" s="146"/>
      <c r="Y9" s="148"/>
      <c r="Z9" s="367"/>
      <c r="AA9" s="146"/>
      <c r="AB9" s="147"/>
      <c r="AC9" s="146"/>
      <c r="AD9" s="148"/>
      <c r="AF9" t="str">
        <f t="shared" si="1"/>
        <v/>
      </c>
      <c r="AG9" s="42" t="str">
        <f t="shared" si="2"/>
        <v/>
      </c>
      <c r="AI9" t="str">
        <f t="shared" si="3"/>
        <v/>
      </c>
      <c r="AJ9" s="42" t="str">
        <f t="shared" si="0"/>
        <v/>
      </c>
      <c r="AL9" t="str">
        <f t="shared" si="4"/>
        <v/>
      </c>
      <c r="AM9" s="42" t="str">
        <f t="shared" si="5"/>
        <v/>
      </c>
      <c r="AO9" t="str">
        <f t="shared" si="6"/>
        <v/>
      </c>
      <c r="AP9" s="42" t="str">
        <f t="shared" si="7"/>
        <v/>
      </c>
      <c r="AR9" t="str">
        <f t="shared" si="8"/>
        <v/>
      </c>
      <c r="AS9" s="42" t="str">
        <f t="shared" ref="AS9:AS61" si="17">IF(AR9="","",S9)</f>
        <v/>
      </c>
      <c r="AU9" t="str">
        <f t="shared" si="9"/>
        <v/>
      </c>
      <c r="AV9" s="42" t="str">
        <f t="shared" si="10"/>
        <v/>
      </c>
      <c r="AX9" t="str">
        <f t="shared" si="11"/>
        <v/>
      </c>
      <c r="AY9" s="42" t="str">
        <f t="shared" si="12"/>
        <v/>
      </c>
      <c r="BA9" t="str">
        <f t="shared" si="13"/>
        <v/>
      </c>
      <c r="BB9" s="42" t="str">
        <f t="shared" si="14"/>
        <v/>
      </c>
      <c r="BD9" t="str">
        <f t="shared" si="15"/>
        <v/>
      </c>
      <c r="BE9" s="42" t="str">
        <f t="shared" si="16"/>
        <v/>
      </c>
    </row>
    <row r="10" spans="2:57" ht="15">
      <c r="B10" s="126"/>
      <c r="C10" s="113" t="s">
        <v>90</v>
      </c>
      <c r="D10" s="695">
        <v>1</v>
      </c>
      <c r="E10" s="350" t="s">
        <v>23</v>
      </c>
      <c r="F10" s="350"/>
      <c r="G10" s="45"/>
      <c r="H10" s="45"/>
      <c r="I10" s="62">
        <f>VLOOKUP(E10,LabourRates,2,FALSE)</f>
        <v>46.5</v>
      </c>
      <c r="J10" s="130" t="s">
        <v>263</v>
      </c>
      <c r="K10" s="134"/>
      <c r="L10" s="55"/>
      <c r="M10" s="100"/>
      <c r="N10" s="55"/>
      <c r="O10" s="127"/>
      <c r="P10" s="134"/>
      <c r="Q10" s="55"/>
      <c r="R10" s="100"/>
      <c r="S10" s="55" t="s">
        <v>263</v>
      </c>
      <c r="T10" s="127">
        <f>$I10*R10</f>
        <v>0</v>
      </c>
      <c r="U10" s="134"/>
      <c r="V10" s="55"/>
      <c r="W10" s="100">
        <v>96</v>
      </c>
      <c r="X10" s="55" t="s">
        <v>263</v>
      </c>
      <c r="Y10" s="127">
        <f>$I10*W10</f>
        <v>4464</v>
      </c>
      <c r="Z10" s="368"/>
      <c r="AA10" s="55"/>
      <c r="AB10" s="100">
        <v>96</v>
      </c>
      <c r="AC10" s="55" t="s">
        <v>263</v>
      </c>
      <c r="AD10" s="127">
        <f>$I10*AB10</f>
        <v>4464</v>
      </c>
      <c r="AF10" t="str">
        <f t="shared" si="1"/>
        <v>General Labourer</v>
      </c>
      <c r="AG10" s="42">
        <f t="shared" si="2"/>
        <v>0</v>
      </c>
      <c r="AI10" t="str">
        <f t="shared" si="3"/>
        <v/>
      </c>
      <c r="AJ10" s="42" t="str">
        <f t="shared" si="0"/>
        <v/>
      </c>
      <c r="AL10" t="str">
        <f t="shared" si="4"/>
        <v/>
      </c>
      <c r="AM10" s="42" t="str">
        <f t="shared" si="5"/>
        <v/>
      </c>
      <c r="AO10" t="str">
        <f t="shared" si="6"/>
        <v>General Labourer</v>
      </c>
      <c r="AP10" s="42">
        <f>IF(AO10="","",W10)</f>
        <v>96</v>
      </c>
      <c r="AR10" t="str">
        <f t="shared" si="8"/>
        <v/>
      </c>
      <c r="AS10" s="42" t="str">
        <f t="shared" si="17"/>
        <v/>
      </c>
      <c r="AU10" t="str">
        <f t="shared" si="9"/>
        <v/>
      </c>
      <c r="AV10" s="42" t="str">
        <f t="shared" si="10"/>
        <v/>
      </c>
      <c r="AX10" t="str">
        <f t="shared" si="11"/>
        <v>General Labourer</v>
      </c>
      <c r="AY10" s="42">
        <f t="shared" si="12"/>
        <v>96</v>
      </c>
      <c r="BA10" t="str">
        <f t="shared" si="13"/>
        <v/>
      </c>
      <c r="BB10" s="42" t="str">
        <f t="shared" si="14"/>
        <v/>
      </c>
      <c r="BD10" t="str">
        <f t="shared" si="15"/>
        <v/>
      </c>
      <c r="BE10" s="42" t="str">
        <f t="shared" si="16"/>
        <v/>
      </c>
    </row>
    <row r="11" spans="2:57" ht="15">
      <c r="B11" s="126"/>
      <c r="C11" s="210" t="s">
        <v>27</v>
      </c>
      <c r="D11" s="697">
        <v>1</v>
      </c>
      <c r="E11" s="384" t="s">
        <v>27</v>
      </c>
      <c r="F11" s="384"/>
      <c r="G11" s="212"/>
      <c r="H11" s="212"/>
      <c r="I11" s="62">
        <f>VLOOKUP(E11,LabourRates,2,FALSE)</f>
        <v>220</v>
      </c>
      <c r="J11" s="130" t="s">
        <v>263</v>
      </c>
      <c r="K11" s="215"/>
      <c r="L11" s="216"/>
      <c r="M11" s="217"/>
      <c r="N11" s="216"/>
      <c r="O11" s="127"/>
      <c r="P11" s="215"/>
      <c r="Q11" s="216"/>
      <c r="R11" s="217"/>
      <c r="S11" s="216" t="s">
        <v>263</v>
      </c>
      <c r="T11" s="127">
        <f>$I11*R11</f>
        <v>0</v>
      </c>
      <c r="U11" s="215"/>
      <c r="V11" s="216"/>
      <c r="W11" s="217">
        <v>60</v>
      </c>
      <c r="X11" s="216" t="s">
        <v>263</v>
      </c>
      <c r="Y11" s="127">
        <f>$I11*W11</f>
        <v>13200</v>
      </c>
      <c r="Z11" s="424"/>
      <c r="AA11" s="216"/>
      <c r="AB11" s="217">
        <v>60</v>
      </c>
      <c r="AC11" s="216" t="s">
        <v>263</v>
      </c>
      <c r="AD11" s="127">
        <f>$I11*AB11</f>
        <v>13200</v>
      </c>
      <c r="AF11" t="str">
        <f t="shared" si="1"/>
        <v>Environmental Scientist</v>
      </c>
      <c r="AG11" s="42">
        <f t="shared" si="2"/>
        <v>0</v>
      </c>
      <c r="AI11" t="str">
        <f t="shared" si="3"/>
        <v/>
      </c>
      <c r="AJ11" s="42" t="str">
        <f t="shared" si="0"/>
        <v/>
      </c>
      <c r="AL11" t="str">
        <f t="shared" si="4"/>
        <v/>
      </c>
      <c r="AM11" s="42" t="str">
        <f t="shared" si="5"/>
        <v/>
      </c>
      <c r="AO11" t="str">
        <f t="shared" si="6"/>
        <v>Environmental Scientist</v>
      </c>
      <c r="AP11" s="42">
        <f>IF(AO11="","",W11)</f>
        <v>60</v>
      </c>
      <c r="AR11" t="str">
        <f t="shared" si="8"/>
        <v/>
      </c>
      <c r="AS11" s="42" t="str">
        <f t="shared" si="17"/>
        <v/>
      </c>
      <c r="AU11" t="str">
        <f t="shared" si="9"/>
        <v/>
      </c>
      <c r="AV11" s="42" t="str">
        <f t="shared" si="10"/>
        <v/>
      </c>
      <c r="AX11" t="str">
        <f t="shared" si="11"/>
        <v>Environmental Scientist</v>
      </c>
      <c r="AY11" s="42">
        <f t="shared" si="12"/>
        <v>60</v>
      </c>
      <c r="BA11" t="str">
        <f t="shared" si="13"/>
        <v/>
      </c>
      <c r="BB11" s="42" t="str">
        <f t="shared" si="14"/>
        <v/>
      </c>
      <c r="BD11" t="str">
        <f t="shared" si="15"/>
        <v/>
      </c>
      <c r="BE11" s="42" t="str">
        <f t="shared" si="16"/>
        <v/>
      </c>
    </row>
    <row r="12" spans="2:57" ht="15">
      <c r="B12" s="126"/>
      <c r="C12" s="210"/>
      <c r="D12" s="697"/>
      <c r="E12" s="384"/>
      <c r="F12" s="384"/>
      <c r="G12" s="212"/>
      <c r="H12" s="212"/>
      <c r="I12" s="213"/>
      <c r="J12" s="214"/>
      <c r="K12" s="215"/>
      <c r="L12" s="216"/>
      <c r="M12" s="217"/>
      <c r="N12" s="216"/>
      <c r="O12" s="218"/>
      <c r="P12" s="215"/>
      <c r="Q12" s="216"/>
      <c r="R12" s="217"/>
      <c r="S12" s="216"/>
      <c r="T12" s="218"/>
      <c r="U12" s="215"/>
      <c r="V12" s="216"/>
      <c r="W12" s="217"/>
      <c r="X12" s="216"/>
      <c r="Y12" s="218"/>
      <c r="Z12" s="424"/>
      <c r="AA12" s="216"/>
      <c r="AB12" s="217"/>
      <c r="AC12" s="216"/>
      <c r="AD12" s="218"/>
      <c r="AF12" t="str">
        <f t="shared" si="1"/>
        <v/>
      </c>
      <c r="AG12" s="42" t="str">
        <f t="shared" si="2"/>
        <v/>
      </c>
      <c r="AI12" t="str">
        <f t="shared" si="3"/>
        <v/>
      </c>
      <c r="AJ12" s="42" t="str">
        <f t="shared" si="0"/>
        <v/>
      </c>
      <c r="AL12" t="str">
        <f t="shared" si="4"/>
        <v/>
      </c>
      <c r="AM12" s="42" t="str">
        <f t="shared" si="5"/>
        <v/>
      </c>
      <c r="AO12" t="str">
        <f t="shared" si="6"/>
        <v/>
      </c>
      <c r="AP12" s="42" t="str">
        <f t="shared" si="7"/>
        <v/>
      </c>
      <c r="AR12" t="str">
        <f t="shared" si="8"/>
        <v/>
      </c>
      <c r="AS12" s="42" t="str">
        <f t="shared" si="17"/>
        <v/>
      </c>
      <c r="AU12" t="str">
        <f t="shared" si="9"/>
        <v/>
      </c>
      <c r="AV12" s="42" t="str">
        <f t="shared" si="10"/>
        <v/>
      </c>
      <c r="AX12" t="str">
        <f t="shared" si="11"/>
        <v/>
      </c>
      <c r="AY12" s="42" t="str">
        <f t="shared" si="12"/>
        <v/>
      </c>
      <c r="BA12" t="str">
        <f t="shared" si="13"/>
        <v/>
      </c>
      <c r="BB12" s="42" t="str">
        <f t="shared" si="14"/>
        <v/>
      </c>
      <c r="BD12" t="str">
        <f t="shared" si="15"/>
        <v/>
      </c>
      <c r="BE12" s="42" t="str">
        <f t="shared" si="16"/>
        <v/>
      </c>
    </row>
    <row r="13" spans="2:57" ht="15">
      <c r="B13" s="126"/>
      <c r="C13" s="162" t="s">
        <v>592</v>
      </c>
      <c r="D13" s="694"/>
      <c r="E13" s="356"/>
      <c r="F13" s="356"/>
      <c r="G13" s="144"/>
      <c r="H13" s="144"/>
      <c r="I13" s="144"/>
      <c r="J13" s="164"/>
      <c r="K13" s="145"/>
      <c r="L13" s="146"/>
      <c r="M13" s="147"/>
      <c r="N13" s="146"/>
      <c r="O13" s="148"/>
      <c r="P13" s="145"/>
      <c r="Q13" s="146"/>
      <c r="R13" s="147"/>
      <c r="S13" s="146"/>
      <c r="T13" s="148"/>
      <c r="U13" s="145"/>
      <c r="V13" s="146"/>
      <c r="W13" s="147"/>
      <c r="X13" s="146"/>
      <c r="Y13" s="148"/>
      <c r="Z13" s="367"/>
      <c r="AA13" s="146"/>
      <c r="AB13" s="147"/>
      <c r="AC13" s="146"/>
      <c r="AD13" s="148"/>
      <c r="AF13" t="str">
        <f t="shared" si="1"/>
        <v/>
      </c>
      <c r="AG13" s="42" t="str">
        <f t="shared" si="2"/>
        <v/>
      </c>
      <c r="AI13" t="str">
        <f t="shared" si="3"/>
        <v/>
      </c>
      <c r="AJ13" s="42" t="str">
        <f t="shared" ref="AJ13:AJ54" si="18">IF(AI13="","",R13)</f>
        <v/>
      </c>
      <c r="AL13" t="str">
        <f t="shared" si="4"/>
        <v/>
      </c>
      <c r="AM13" s="42" t="str">
        <f t="shared" si="5"/>
        <v/>
      </c>
      <c r="AO13" t="str">
        <f t="shared" si="6"/>
        <v/>
      </c>
      <c r="AP13" s="42" t="str">
        <f t="shared" si="7"/>
        <v/>
      </c>
      <c r="AR13" t="str">
        <f t="shared" si="8"/>
        <v/>
      </c>
      <c r="AS13" s="42" t="str">
        <f t="shared" si="17"/>
        <v/>
      </c>
      <c r="AU13" t="str">
        <f t="shared" si="9"/>
        <v/>
      </c>
      <c r="AV13" s="42" t="str">
        <f t="shared" si="10"/>
        <v/>
      </c>
      <c r="AX13" t="str">
        <f t="shared" si="11"/>
        <v/>
      </c>
      <c r="AY13" s="42" t="str">
        <f t="shared" si="12"/>
        <v/>
      </c>
      <c r="BA13" t="str">
        <f t="shared" si="13"/>
        <v/>
      </c>
      <c r="BB13" s="42" t="str">
        <f t="shared" si="14"/>
        <v/>
      </c>
      <c r="BD13" t="str">
        <f t="shared" si="15"/>
        <v/>
      </c>
      <c r="BE13" s="42" t="str">
        <f t="shared" si="16"/>
        <v/>
      </c>
    </row>
    <row r="14" spans="2:57">
      <c r="B14" s="126"/>
      <c r="C14" s="113" t="s">
        <v>472</v>
      </c>
      <c r="D14" s="695">
        <v>3</v>
      </c>
      <c r="E14" s="350" t="s">
        <v>647</v>
      </c>
      <c r="F14" s="350" t="str">
        <f>LHD!$B$45</f>
        <v>Topsoil - General Areas</v>
      </c>
      <c r="G14" s="45"/>
      <c r="H14" s="45"/>
      <c r="I14" s="125">
        <f>VLOOKUP(F14,RehabCover,4,FALSE)</f>
        <v>3.1569010416666665</v>
      </c>
      <c r="J14" s="130" t="s">
        <v>264</v>
      </c>
      <c r="K14" s="215"/>
      <c r="L14" s="216"/>
      <c r="M14" s="217">
        <f>Quantities!D20*0.15</f>
        <v>0</v>
      </c>
      <c r="N14" s="216" t="s">
        <v>268</v>
      </c>
      <c r="O14" s="127">
        <f>$I14*M14</f>
        <v>0</v>
      </c>
      <c r="P14" s="134"/>
      <c r="Q14" s="55"/>
      <c r="R14" s="217"/>
      <c r="S14" s="216" t="s">
        <v>268</v>
      </c>
      <c r="T14" s="127">
        <f>$I14*R14</f>
        <v>0</v>
      </c>
      <c r="U14" s="134"/>
      <c r="V14" s="55"/>
      <c r="W14" s="217">
        <f>Quantities!F20*0.15</f>
        <v>19920</v>
      </c>
      <c r="X14" s="216" t="s">
        <v>268</v>
      </c>
      <c r="Y14" s="127">
        <f>$I14*W14</f>
        <v>62885.46875</v>
      </c>
      <c r="Z14" s="368"/>
      <c r="AA14" s="55"/>
      <c r="AB14" s="217">
        <f>Quantities!H20*0.15</f>
        <v>19920</v>
      </c>
      <c r="AC14" s="216" t="s">
        <v>268</v>
      </c>
      <c r="AD14" s="127">
        <f>$I14*AB14</f>
        <v>62885.46875</v>
      </c>
      <c r="AF14" t="str">
        <f t="shared" si="1"/>
        <v/>
      </c>
      <c r="AG14" s="42" t="str">
        <f t="shared" si="2"/>
        <v/>
      </c>
      <c r="AI14" t="str">
        <f t="shared" si="3"/>
        <v/>
      </c>
      <c r="AJ14" s="42" t="str">
        <f t="shared" si="18"/>
        <v/>
      </c>
      <c r="AL14" t="str">
        <f t="shared" si="4"/>
        <v>Topsoil - General Areas</v>
      </c>
      <c r="AM14" s="42">
        <f t="shared" si="5"/>
        <v>0</v>
      </c>
      <c r="AO14" t="str">
        <f t="shared" si="6"/>
        <v/>
      </c>
      <c r="AP14" s="42" t="str">
        <f t="shared" si="7"/>
        <v/>
      </c>
      <c r="AR14" t="str">
        <f t="shared" si="8"/>
        <v/>
      </c>
      <c r="AS14" s="42" t="str">
        <f t="shared" si="17"/>
        <v/>
      </c>
      <c r="AU14" t="str">
        <f t="shared" si="9"/>
        <v>Topsoil - General Areas</v>
      </c>
      <c r="AV14" s="42">
        <f>IF(AU14="","",W14)</f>
        <v>19920</v>
      </c>
      <c r="AX14" t="str">
        <f t="shared" si="11"/>
        <v/>
      </c>
      <c r="AY14" s="42" t="str">
        <f t="shared" si="12"/>
        <v/>
      </c>
      <c r="BA14" t="str">
        <f t="shared" si="13"/>
        <v/>
      </c>
      <c r="BB14" s="42" t="str">
        <f t="shared" si="14"/>
        <v/>
      </c>
      <c r="BD14" t="str">
        <f t="shared" si="15"/>
        <v>Topsoil - General Areas</v>
      </c>
      <c r="BE14" s="42">
        <f t="shared" si="16"/>
        <v>19920</v>
      </c>
    </row>
    <row r="15" spans="2:57" ht="15">
      <c r="B15" s="126"/>
      <c r="C15" s="162" t="s">
        <v>55</v>
      </c>
      <c r="D15" s="694"/>
      <c r="E15" s="356"/>
      <c r="F15" s="356"/>
      <c r="G15" s="144"/>
      <c r="H15" s="144"/>
      <c r="I15" s="144"/>
      <c r="J15" s="164"/>
      <c r="K15" s="145"/>
      <c r="L15" s="146"/>
      <c r="M15" s="147"/>
      <c r="N15" s="146"/>
      <c r="O15" s="148"/>
      <c r="P15" s="145"/>
      <c r="Q15" s="146"/>
      <c r="R15" s="147"/>
      <c r="S15" s="146"/>
      <c r="T15" s="148"/>
      <c r="U15" s="145"/>
      <c r="V15" s="146"/>
      <c r="W15" s="147"/>
      <c r="X15" s="146"/>
      <c r="Y15" s="148"/>
      <c r="Z15" s="367"/>
      <c r="AA15" s="146"/>
      <c r="AB15" s="147"/>
      <c r="AC15" s="146"/>
      <c r="AD15" s="148"/>
      <c r="AF15" t="str">
        <f t="shared" si="1"/>
        <v/>
      </c>
      <c r="AG15" s="42" t="str">
        <f t="shared" si="2"/>
        <v/>
      </c>
      <c r="AI15" t="str">
        <f t="shared" si="3"/>
        <v/>
      </c>
      <c r="AJ15" s="42" t="str">
        <f t="shared" si="18"/>
        <v/>
      </c>
      <c r="AL15" t="str">
        <f t="shared" si="4"/>
        <v/>
      </c>
      <c r="AM15" s="42" t="str">
        <f t="shared" si="5"/>
        <v/>
      </c>
      <c r="AO15" t="str">
        <f t="shared" si="6"/>
        <v/>
      </c>
      <c r="AP15" s="42" t="str">
        <f t="shared" si="7"/>
        <v/>
      </c>
      <c r="AR15" t="str">
        <f t="shared" si="8"/>
        <v/>
      </c>
      <c r="AS15" s="42" t="str">
        <f t="shared" si="17"/>
        <v/>
      </c>
      <c r="AU15" t="str">
        <f t="shared" si="9"/>
        <v/>
      </c>
      <c r="AV15" s="42" t="str">
        <f t="shared" si="10"/>
        <v/>
      </c>
      <c r="AX15" t="str">
        <f t="shared" si="11"/>
        <v/>
      </c>
      <c r="AY15" s="42" t="str">
        <f t="shared" si="12"/>
        <v/>
      </c>
      <c r="BA15" t="str">
        <f t="shared" si="13"/>
        <v/>
      </c>
      <c r="BB15" s="42" t="str">
        <f t="shared" si="14"/>
        <v/>
      </c>
      <c r="BD15" t="str">
        <f t="shared" si="15"/>
        <v/>
      </c>
      <c r="BE15" s="42" t="str">
        <f t="shared" si="16"/>
        <v/>
      </c>
    </row>
    <row r="16" spans="2:57" ht="15">
      <c r="B16" s="126"/>
      <c r="C16" s="113" t="s">
        <v>267</v>
      </c>
      <c r="D16" s="695"/>
      <c r="E16" s="350" t="s">
        <v>55</v>
      </c>
      <c r="F16" s="350"/>
      <c r="G16" s="45"/>
      <c r="H16" s="45"/>
      <c r="I16" s="62">
        <v>8000</v>
      </c>
      <c r="J16" s="130" t="s">
        <v>116</v>
      </c>
      <c r="K16" s="134"/>
      <c r="L16" s="55"/>
      <c r="M16" s="100"/>
      <c r="N16" s="55"/>
      <c r="O16" s="127"/>
      <c r="P16" s="134"/>
      <c r="Q16" s="55"/>
      <c r="R16" s="100"/>
      <c r="S16" s="55" t="s">
        <v>116</v>
      </c>
      <c r="T16" s="127">
        <f>$I16*R16</f>
        <v>0</v>
      </c>
      <c r="U16" s="134"/>
      <c r="V16" s="55"/>
      <c r="W16" s="100">
        <v>1</v>
      </c>
      <c r="X16" s="55" t="s">
        <v>116</v>
      </c>
      <c r="Y16" s="127">
        <f>$I16*W16</f>
        <v>8000</v>
      </c>
      <c r="Z16" s="368"/>
      <c r="AA16" s="55"/>
      <c r="AB16" s="100">
        <v>1</v>
      </c>
      <c r="AC16" s="55" t="s">
        <v>116</v>
      </c>
      <c r="AD16" s="127">
        <f>$I16*AB16</f>
        <v>8000</v>
      </c>
      <c r="AF16" t="str">
        <f t="shared" si="1"/>
        <v/>
      </c>
      <c r="AG16" s="42" t="str">
        <f t="shared" si="2"/>
        <v/>
      </c>
      <c r="AI16" t="str">
        <f t="shared" si="3"/>
        <v/>
      </c>
      <c r="AJ16" s="42" t="str">
        <f t="shared" si="18"/>
        <v/>
      </c>
      <c r="AL16" t="str">
        <f t="shared" si="4"/>
        <v/>
      </c>
      <c r="AM16" s="42" t="str">
        <f t="shared" si="5"/>
        <v/>
      </c>
      <c r="AO16" t="str">
        <f t="shared" si="6"/>
        <v/>
      </c>
      <c r="AP16" s="42" t="str">
        <f t="shared" si="7"/>
        <v/>
      </c>
      <c r="AR16" t="str">
        <f t="shared" si="8"/>
        <v/>
      </c>
      <c r="AS16" s="42" t="str">
        <f t="shared" si="17"/>
        <v/>
      </c>
      <c r="AU16" t="str">
        <f t="shared" si="9"/>
        <v/>
      </c>
      <c r="AV16" s="42" t="str">
        <f t="shared" si="10"/>
        <v/>
      </c>
      <c r="AX16" t="str">
        <f t="shared" si="11"/>
        <v/>
      </c>
      <c r="AY16" s="42" t="str">
        <f t="shared" si="12"/>
        <v/>
      </c>
      <c r="BA16" t="str">
        <f t="shared" si="13"/>
        <v/>
      </c>
      <c r="BB16" s="42" t="str">
        <f t="shared" si="14"/>
        <v/>
      </c>
      <c r="BD16" t="str">
        <f t="shared" si="15"/>
        <v/>
      </c>
      <c r="BE16" s="42" t="str">
        <f t="shared" si="16"/>
        <v/>
      </c>
    </row>
    <row r="17" spans="1:57" ht="26.25">
      <c r="B17" s="126"/>
      <c r="C17" s="219" t="s">
        <v>91</v>
      </c>
      <c r="D17" s="700"/>
      <c r="E17" s="384"/>
      <c r="F17" s="384"/>
      <c r="G17" s="212"/>
      <c r="H17" s="212"/>
      <c r="I17" s="213">
        <v>20000</v>
      </c>
      <c r="J17" s="214" t="s">
        <v>116</v>
      </c>
      <c r="K17" s="215"/>
      <c r="L17" s="216"/>
      <c r="M17" s="217"/>
      <c r="N17" s="216"/>
      <c r="O17" s="127"/>
      <c r="P17" s="215"/>
      <c r="Q17" s="216"/>
      <c r="R17" s="217"/>
      <c r="S17" s="216" t="s">
        <v>116</v>
      </c>
      <c r="T17" s="127">
        <f>$I17*R17</f>
        <v>0</v>
      </c>
      <c r="U17" s="215"/>
      <c r="V17" s="216"/>
      <c r="W17" s="217">
        <v>1</v>
      </c>
      <c r="X17" s="216" t="s">
        <v>116</v>
      </c>
      <c r="Y17" s="127">
        <f>$I17*W17</f>
        <v>20000</v>
      </c>
      <c r="Z17" s="424"/>
      <c r="AA17" s="216"/>
      <c r="AB17" s="217">
        <v>1</v>
      </c>
      <c r="AC17" s="216" t="s">
        <v>116</v>
      </c>
      <c r="AD17" s="127">
        <f>$I17*AB17</f>
        <v>20000</v>
      </c>
      <c r="AF17" t="str">
        <f t="shared" si="1"/>
        <v/>
      </c>
      <c r="AG17" s="42" t="str">
        <f t="shared" si="2"/>
        <v/>
      </c>
      <c r="AI17" t="str">
        <f t="shared" si="3"/>
        <v/>
      </c>
      <c r="AJ17" s="42" t="str">
        <f t="shared" si="18"/>
        <v/>
      </c>
      <c r="AL17" t="str">
        <f t="shared" si="4"/>
        <v/>
      </c>
      <c r="AM17" s="42" t="str">
        <f t="shared" si="5"/>
        <v/>
      </c>
      <c r="AO17" t="str">
        <f t="shared" si="6"/>
        <v/>
      </c>
      <c r="AP17" s="42" t="str">
        <f t="shared" si="7"/>
        <v/>
      </c>
      <c r="AR17" t="str">
        <f t="shared" si="8"/>
        <v/>
      </c>
      <c r="AS17" s="42" t="str">
        <f t="shared" si="17"/>
        <v/>
      </c>
      <c r="AU17" t="str">
        <f t="shared" si="9"/>
        <v/>
      </c>
      <c r="AV17" s="42" t="str">
        <f t="shared" si="10"/>
        <v/>
      </c>
      <c r="AX17" t="str">
        <f t="shared" si="11"/>
        <v/>
      </c>
      <c r="AY17" s="42" t="str">
        <f t="shared" si="12"/>
        <v/>
      </c>
      <c r="BA17" t="str">
        <f t="shared" si="13"/>
        <v/>
      </c>
      <c r="BB17" s="42" t="str">
        <f t="shared" si="14"/>
        <v/>
      </c>
      <c r="BD17" t="str">
        <f t="shared" si="15"/>
        <v/>
      </c>
      <c r="BE17" s="42" t="str">
        <f t="shared" si="16"/>
        <v/>
      </c>
    </row>
    <row r="18" spans="1:57">
      <c r="B18" s="126"/>
      <c r="C18" s="219" t="s">
        <v>473</v>
      </c>
      <c r="D18" s="700"/>
      <c r="E18" s="384" t="str">
        <f>'T2 - Unit Rates'!$C$105</f>
        <v>Cut and Fold Liner</v>
      </c>
      <c r="F18" s="384"/>
      <c r="G18" s="346"/>
      <c r="H18" s="212"/>
      <c r="I18" s="125">
        <f>VLOOKUP($E18,MiscRates,3,FALSE)</f>
        <v>0.23250000000000001</v>
      </c>
      <c r="J18" s="214" t="s">
        <v>112</v>
      </c>
      <c r="K18" s="215"/>
      <c r="L18" s="216"/>
      <c r="M18" s="217"/>
      <c r="N18" s="214" t="s">
        <v>112</v>
      </c>
      <c r="O18" s="127"/>
      <c r="P18" s="215"/>
      <c r="Q18" s="216"/>
      <c r="R18" s="217"/>
      <c r="S18" s="214" t="s">
        <v>112</v>
      </c>
      <c r="T18" s="127">
        <f>$I18*R18</f>
        <v>0</v>
      </c>
      <c r="U18" s="215"/>
      <c r="V18" s="216"/>
      <c r="W18" s="217">
        <f>Quantities!F23</f>
        <v>102858</v>
      </c>
      <c r="X18" s="214" t="s">
        <v>112</v>
      </c>
      <c r="Y18" s="127">
        <f>$I18*W18+5000</f>
        <v>28914.485000000001</v>
      </c>
      <c r="Z18" s="424"/>
      <c r="AA18" s="216"/>
      <c r="AB18" s="217">
        <f>Quantities!G23</f>
        <v>102858</v>
      </c>
      <c r="AC18" s="214" t="s">
        <v>112</v>
      </c>
      <c r="AD18" s="127">
        <f>$I18*AB18+5000</f>
        <v>28914.485000000001</v>
      </c>
      <c r="AF18" t="str">
        <f t="shared" si="1"/>
        <v/>
      </c>
      <c r="AG18" s="42" t="str">
        <f t="shared" si="2"/>
        <v/>
      </c>
      <c r="AI18" t="str">
        <f t="shared" si="3"/>
        <v/>
      </c>
      <c r="AJ18" s="42" t="str">
        <f t="shared" si="18"/>
        <v/>
      </c>
      <c r="AL18" t="str">
        <f t="shared" si="4"/>
        <v/>
      </c>
      <c r="AM18" s="42" t="str">
        <f t="shared" si="5"/>
        <v/>
      </c>
      <c r="AO18" t="str">
        <f t="shared" si="6"/>
        <v/>
      </c>
      <c r="AP18" s="42" t="str">
        <f t="shared" si="7"/>
        <v/>
      </c>
      <c r="AR18" t="str">
        <f t="shared" si="8"/>
        <v/>
      </c>
      <c r="AS18" s="42" t="str">
        <f t="shared" si="17"/>
        <v/>
      </c>
      <c r="AU18" t="str">
        <f t="shared" si="9"/>
        <v/>
      </c>
      <c r="AV18" s="42" t="str">
        <f t="shared" si="10"/>
        <v/>
      </c>
      <c r="AX18" t="str">
        <f t="shared" si="11"/>
        <v/>
      </c>
      <c r="AY18" s="42" t="str">
        <f t="shared" si="12"/>
        <v/>
      </c>
      <c r="BA18" t="str">
        <f t="shared" si="13"/>
        <v/>
      </c>
      <c r="BB18" s="42" t="str">
        <f t="shared" si="14"/>
        <v/>
      </c>
      <c r="BD18" t="str">
        <f t="shared" si="15"/>
        <v/>
      </c>
      <c r="BE18" s="42" t="str">
        <f t="shared" si="16"/>
        <v/>
      </c>
    </row>
    <row r="19" spans="1:57">
      <c r="B19" s="126"/>
      <c r="C19" s="219" t="s">
        <v>92</v>
      </c>
      <c r="D19" s="700"/>
      <c r="E19" s="384" t="s">
        <v>93</v>
      </c>
      <c r="F19" s="384"/>
      <c r="G19" s="212"/>
      <c r="H19" s="212"/>
      <c r="I19" s="125">
        <f>VLOOKUP($E19,MiscRates,3,FALSE)</f>
        <v>3</v>
      </c>
      <c r="J19" s="214" t="s">
        <v>112</v>
      </c>
      <c r="K19" s="215"/>
      <c r="L19" s="216"/>
      <c r="M19" s="217"/>
      <c r="N19" s="216"/>
      <c r="O19" s="127"/>
      <c r="P19" s="215"/>
      <c r="Q19" s="216"/>
      <c r="R19" s="217"/>
      <c r="S19" s="216" t="s">
        <v>112</v>
      </c>
      <c r="T19" s="127">
        <f>$I19*R19</f>
        <v>0</v>
      </c>
      <c r="U19" s="215"/>
      <c r="V19" s="216"/>
      <c r="W19" s="100">
        <v>15000</v>
      </c>
      <c r="X19" s="216" t="s">
        <v>112</v>
      </c>
      <c r="Y19" s="127">
        <f>$I19*W19</f>
        <v>45000</v>
      </c>
      <c r="Z19" s="424"/>
      <c r="AA19" s="216"/>
      <c r="AB19" s="100">
        <v>15000</v>
      </c>
      <c r="AC19" s="216" t="s">
        <v>112</v>
      </c>
      <c r="AD19" s="127">
        <f>$I19*AB19</f>
        <v>45000</v>
      </c>
      <c r="AF19" t="str">
        <f t="shared" si="1"/>
        <v/>
      </c>
      <c r="AG19" s="42" t="str">
        <f t="shared" si="2"/>
        <v/>
      </c>
      <c r="AI19" t="str">
        <f t="shared" si="3"/>
        <v/>
      </c>
      <c r="AJ19" s="42" t="str">
        <f t="shared" si="18"/>
        <v/>
      </c>
      <c r="AL19" t="str">
        <f t="shared" si="4"/>
        <v/>
      </c>
      <c r="AM19" s="42" t="str">
        <f t="shared" si="5"/>
        <v/>
      </c>
      <c r="AN19" s="93"/>
      <c r="AO19" t="str">
        <f t="shared" si="6"/>
        <v/>
      </c>
      <c r="AP19" s="42" t="str">
        <f t="shared" si="7"/>
        <v/>
      </c>
      <c r="AR19" t="str">
        <f t="shared" si="8"/>
        <v/>
      </c>
      <c r="AS19" s="42" t="str">
        <f t="shared" si="17"/>
        <v/>
      </c>
      <c r="AU19" t="str">
        <f t="shared" si="9"/>
        <v/>
      </c>
      <c r="AV19" s="42" t="str">
        <f t="shared" si="10"/>
        <v/>
      </c>
      <c r="AW19" s="93"/>
      <c r="AX19" t="str">
        <f t="shared" si="11"/>
        <v/>
      </c>
      <c r="AY19" s="42" t="str">
        <f t="shared" si="12"/>
        <v/>
      </c>
      <c r="BA19" t="str">
        <f t="shared" si="13"/>
        <v/>
      </c>
      <c r="BB19" s="42" t="str">
        <f t="shared" si="14"/>
        <v/>
      </c>
      <c r="BD19" t="str">
        <f t="shared" si="15"/>
        <v/>
      </c>
      <c r="BE19" s="42" t="str">
        <f t="shared" si="16"/>
        <v/>
      </c>
    </row>
    <row r="20" spans="1:57">
      <c r="B20" s="126"/>
      <c r="C20" s="219"/>
      <c r="D20" s="700"/>
      <c r="E20" s="384" t="s">
        <v>94</v>
      </c>
      <c r="F20" s="384"/>
      <c r="G20" s="212"/>
      <c r="H20" s="212"/>
      <c r="I20" s="125">
        <f>VLOOKUP($E20,MiscRates,3,FALSE)</f>
        <v>3</v>
      </c>
      <c r="J20" s="214" t="s">
        <v>112</v>
      </c>
      <c r="K20" s="215"/>
      <c r="L20" s="216"/>
      <c r="M20" s="217"/>
      <c r="N20" s="216"/>
      <c r="O20" s="127"/>
      <c r="P20" s="215"/>
      <c r="Q20" s="216"/>
      <c r="R20" s="217"/>
      <c r="S20" s="216" t="s">
        <v>112</v>
      </c>
      <c r="T20" s="127">
        <f>$I20*R20</f>
        <v>0</v>
      </c>
      <c r="U20" s="215"/>
      <c r="V20" s="216"/>
      <c r="W20" s="100">
        <v>15000</v>
      </c>
      <c r="X20" s="216" t="s">
        <v>112</v>
      </c>
      <c r="Y20" s="127">
        <f>$I20*W20</f>
        <v>45000</v>
      </c>
      <c r="Z20" s="424"/>
      <c r="AA20" s="216"/>
      <c r="AB20" s="100">
        <v>15000</v>
      </c>
      <c r="AC20" s="216" t="s">
        <v>112</v>
      </c>
      <c r="AD20" s="127">
        <f>$I20*AB20</f>
        <v>45000</v>
      </c>
      <c r="AF20" t="str">
        <f t="shared" si="1"/>
        <v/>
      </c>
      <c r="AG20" s="42" t="str">
        <f t="shared" si="2"/>
        <v/>
      </c>
      <c r="AI20" t="str">
        <f t="shared" si="3"/>
        <v/>
      </c>
      <c r="AJ20" s="42" t="str">
        <f t="shared" si="18"/>
        <v/>
      </c>
      <c r="AL20" t="str">
        <f t="shared" si="4"/>
        <v/>
      </c>
      <c r="AM20" s="42" t="str">
        <f t="shared" si="5"/>
        <v/>
      </c>
      <c r="AO20" t="str">
        <f t="shared" si="6"/>
        <v/>
      </c>
      <c r="AP20" s="42" t="str">
        <f t="shared" si="7"/>
        <v/>
      </c>
      <c r="AR20" t="str">
        <f t="shared" si="8"/>
        <v/>
      </c>
      <c r="AS20" s="42" t="str">
        <f t="shared" si="17"/>
        <v/>
      </c>
      <c r="AU20" t="str">
        <f t="shared" si="9"/>
        <v/>
      </c>
      <c r="AV20" s="42" t="str">
        <f t="shared" si="10"/>
        <v/>
      </c>
      <c r="AX20" t="str">
        <f t="shared" si="11"/>
        <v/>
      </c>
      <c r="AY20" s="42" t="str">
        <f t="shared" si="12"/>
        <v/>
      </c>
      <c r="BA20" t="str">
        <f t="shared" si="13"/>
        <v/>
      </c>
      <c r="BB20" s="42" t="str">
        <f t="shared" si="14"/>
        <v/>
      </c>
      <c r="BD20" t="str">
        <f t="shared" si="15"/>
        <v/>
      </c>
      <c r="BE20" s="42" t="str">
        <f t="shared" si="16"/>
        <v/>
      </c>
    </row>
    <row r="21" spans="1:57" ht="15">
      <c r="B21" s="126"/>
      <c r="C21" s="162" t="s">
        <v>250</v>
      </c>
      <c r="D21" s="694"/>
      <c r="E21" s="356"/>
      <c r="F21" s="356"/>
      <c r="G21" s="144"/>
      <c r="H21" s="144"/>
      <c r="I21" s="144"/>
      <c r="J21" s="164"/>
      <c r="K21" s="145"/>
      <c r="L21" s="146"/>
      <c r="M21" s="147"/>
      <c r="N21" s="146"/>
      <c r="O21" s="148"/>
      <c r="P21" s="145"/>
      <c r="Q21" s="146"/>
      <c r="R21" s="147"/>
      <c r="S21" s="146"/>
      <c r="T21" s="148"/>
      <c r="U21" s="145"/>
      <c r="V21" s="146"/>
      <c r="W21" s="147"/>
      <c r="X21" s="146"/>
      <c r="Y21" s="148"/>
      <c r="Z21" s="367"/>
      <c r="AA21" s="146"/>
      <c r="AB21" s="147"/>
      <c r="AC21" s="146"/>
      <c r="AD21" s="148"/>
      <c r="AF21" t="str">
        <f t="shared" si="1"/>
        <v/>
      </c>
      <c r="AG21" s="42" t="str">
        <f t="shared" si="2"/>
        <v/>
      </c>
      <c r="AI21" t="str">
        <f t="shared" si="3"/>
        <v/>
      </c>
      <c r="AJ21" s="42" t="str">
        <f t="shared" si="18"/>
        <v/>
      </c>
      <c r="AL21" t="str">
        <f t="shared" si="4"/>
        <v/>
      </c>
      <c r="AM21" s="42" t="str">
        <f t="shared" si="5"/>
        <v/>
      </c>
      <c r="AO21" t="str">
        <f t="shared" si="6"/>
        <v/>
      </c>
      <c r="AP21" s="42" t="str">
        <f t="shared" si="7"/>
        <v/>
      </c>
      <c r="AR21" t="str">
        <f t="shared" si="8"/>
        <v/>
      </c>
      <c r="AS21" s="42" t="str">
        <f t="shared" si="17"/>
        <v/>
      </c>
      <c r="AU21" t="str">
        <f t="shared" si="9"/>
        <v/>
      </c>
      <c r="AV21" s="42" t="str">
        <f t="shared" si="10"/>
        <v/>
      </c>
      <c r="AX21" t="str">
        <f t="shared" si="11"/>
        <v/>
      </c>
      <c r="AY21" s="42" t="str">
        <f t="shared" si="12"/>
        <v/>
      </c>
      <c r="BA21" t="str">
        <f t="shared" si="13"/>
        <v/>
      </c>
      <c r="BB21" s="42" t="str">
        <f t="shared" si="14"/>
        <v/>
      </c>
      <c r="BD21" t="str">
        <f t="shared" si="15"/>
        <v/>
      </c>
      <c r="BE21" s="42" t="str">
        <f t="shared" si="16"/>
        <v/>
      </c>
    </row>
    <row r="22" spans="1:57">
      <c r="B22" s="126"/>
      <c r="C22" s="113" t="s">
        <v>182</v>
      </c>
      <c r="D22" s="695"/>
      <c r="E22" s="350"/>
      <c r="F22" s="350" t="str">
        <f>'T2 - Unit Rates'!$C$80</f>
        <v>Revegetation incl Application</v>
      </c>
      <c r="G22" s="45"/>
      <c r="H22" s="45"/>
      <c r="I22" s="62">
        <f>VLOOKUP(F22,MatRate,3,FALSE)</f>
        <v>4569.75</v>
      </c>
      <c r="J22" s="130" t="s">
        <v>178</v>
      </c>
      <c r="K22" s="368">
        <f>Quantities!D20</f>
        <v>0</v>
      </c>
      <c r="L22" s="55" t="s">
        <v>112</v>
      </c>
      <c r="M22" s="100">
        <f>K22/10000</f>
        <v>0</v>
      </c>
      <c r="N22" s="55" t="s">
        <v>178</v>
      </c>
      <c r="O22" s="127">
        <f>$I22*M22</f>
        <v>0</v>
      </c>
      <c r="P22" s="368">
        <f>Quantities!E20</f>
        <v>0</v>
      </c>
      <c r="Q22" s="55" t="s">
        <v>112</v>
      </c>
      <c r="R22" s="100"/>
      <c r="S22" s="55" t="s">
        <v>178</v>
      </c>
      <c r="T22" s="127">
        <f>$I22*R22</f>
        <v>0</v>
      </c>
      <c r="U22" s="368">
        <f>Quantities!F20-Quantities!F19</f>
        <v>108100</v>
      </c>
      <c r="V22" s="55" t="s">
        <v>112</v>
      </c>
      <c r="W22" s="100">
        <f>U22/10000</f>
        <v>10.81</v>
      </c>
      <c r="X22" s="55" t="s">
        <v>178</v>
      </c>
      <c r="Y22" s="127">
        <f>$I22*W22</f>
        <v>49398.997500000005</v>
      </c>
      <c r="Z22" s="368">
        <f>Quantities!H20-Quantities!H19</f>
        <v>108100</v>
      </c>
      <c r="AA22" s="55" t="s">
        <v>112</v>
      </c>
      <c r="AB22" s="100">
        <f>Z22/10000</f>
        <v>10.81</v>
      </c>
      <c r="AC22" s="55" t="s">
        <v>178</v>
      </c>
      <c r="AD22" s="127">
        <f>$I22*AB22</f>
        <v>49398.997500000005</v>
      </c>
      <c r="AF22" t="str">
        <f t="shared" si="1"/>
        <v/>
      </c>
      <c r="AG22" s="42" t="str">
        <f t="shared" si="2"/>
        <v/>
      </c>
      <c r="AI22" t="str">
        <f t="shared" si="3"/>
        <v/>
      </c>
      <c r="AJ22" s="42" t="str">
        <f t="shared" si="18"/>
        <v/>
      </c>
      <c r="AL22" t="str">
        <f t="shared" si="4"/>
        <v/>
      </c>
      <c r="AM22" s="42" t="str">
        <f t="shared" si="5"/>
        <v/>
      </c>
      <c r="AO22" t="str">
        <f t="shared" si="6"/>
        <v/>
      </c>
      <c r="AP22" s="42" t="str">
        <f t="shared" si="7"/>
        <v/>
      </c>
      <c r="AR22" t="str">
        <f t="shared" si="8"/>
        <v/>
      </c>
      <c r="AS22" s="42" t="str">
        <f t="shared" si="17"/>
        <v/>
      </c>
      <c r="AU22" t="str">
        <f t="shared" si="9"/>
        <v/>
      </c>
      <c r="AV22" s="42" t="str">
        <f t="shared" si="10"/>
        <v/>
      </c>
      <c r="AX22" t="str">
        <f t="shared" si="11"/>
        <v/>
      </c>
      <c r="AY22" s="42" t="str">
        <f t="shared" si="12"/>
        <v/>
      </c>
      <c r="BA22" t="str">
        <f t="shared" si="13"/>
        <v/>
      </c>
      <c r="BB22" s="42" t="str">
        <f t="shared" si="14"/>
        <v/>
      </c>
      <c r="BD22" t="str">
        <f t="shared" si="15"/>
        <v/>
      </c>
      <c r="BE22" s="42" t="str">
        <f t="shared" si="16"/>
        <v/>
      </c>
    </row>
    <row r="23" spans="1:57" ht="15">
      <c r="B23" s="126"/>
      <c r="C23" s="219"/>
      <c r="D23" s="700"/>
      <c r="E23" s="384"/>
      <c r="F23" s="384"/>
      <c r="G23" s="212"/>
      <c r="H23" s="212"/>
      <c r="I23" s="213"/>
      <c r="J23" s="214"/>
      <c r="K23" s="215"/>
      <c r="L23" s="216"/>
      <c r="M23" s="217"/>
      <c r="N23" s="216"/>
      <c r="O23" s="127"/>
      <c r="P23" s="215"/>
      <c r="Q23" s="216"/>
      <c r="R23" s="217"/>
      <c r="S23" s="216"/>
      <c r="T23" s="218"/>
      <c r="U23" s="215"/>
      <c r="V23" s="216"/>
      <c r="W23" s="217"/>
      <c r="X23" s="216"/>
      <c r="Y23" s="218"/>
      <c r="Z23" s="424"/>
      <c r="AA23" s="216"/>
      <c r="AB23" s="217"/>
      <c r="AC23" s="216"/>
      <c r="AD23" s="218"/>
      <c r="AF23" t="str">
        <f t="shared" si="1"/>
        <v/>
      </c>
      <c r="AG23" s="42" t="str">
        <f t="shared" si="2"/>
        <v/>
      </c>
      <c r="AI23" t="str">
        <f t="shared" si="3"/>
        <v/>
      </c>
      <c r="AJ23" s="42" t="str">
        <f t="shared" si="18"/>
        <v/>
      </c>
      <c r="AL23" t="str">
        <f t="shared" si="4"/>
        <v/>
      </c>
      <c r="AM23" s="42" t="str">
        <f t="shared" si="5"/>
        <v/>
      </c>
      <c r="AO23" t="str">
        <f t="shared" si="6"/>
        <v/>
      </c>
      <c r="AP23" s="42" t="str">
        <f t="shared" si="7"/>
        <v/>
      </c>
      <c r="AR23" t="str">
        <f t="shared" si="8"/>
        <v/>
      </c>
      <c r="AS23" s="42" t="str">
        <f t="shared" si="17"/>
        <v/>
      </c>
      <c r="AU23" t="str">
        <f t="shared" si="9"/>
        <v/>
      </c>
      <c r="AV23" s="42" t="str">
        <f t="shared" si="10"/>
        <v/>
      </c>
      <c r="AX23" t="str">
        <f t="shared" si="11"/>
        <v/>
      </c>
      <c r="AY23" s="42" t="str">
        <f t="shared" si="12"/>
        <v/>
      </c>
      <c r="BA23" t="str">
        <f t="shared" si="13"/>
        <v/>
      </c>
      <c r="BB23" s="42" t="str">
        <f t="shared" si="14"/>
        <v/>
      </c>
      <c r="BD23" t="str">
        <f t="shared" si="15"/>
        <v/>
      </c>
      <c r="BE23" s="42" t="str">
        <f t="shared" si="16"/>
        <v/>
      </c>
    </row>
    <row r="24" spans="1:57" ht="15">
      <c r="B24" s="126"/>
      <c r="C24" s="113"/>
      <c r="D24" s="695"/>
      <c r="E24" s="350"/>
      <c r="F24" s="350"/>
      <c r="G24" s="45"/>
      <c r="H24" s="45"/>
      <c r="I24" s="62"/>
      <c r="J24" s="130"/>
      <c r="K24" s="134"/>
      <c r="L24" s="55"/>
      <c r="M24" s="100"/>
      <c r="N24" s="55"/>
      <c r="O24" s="127"/>
      <c r="P24" s="134"/>
      <c r="Q24" s="55"/>
      <c r="R24" s="100"/>
      <c r="S24" s="55"/>
      <c r="T24" s="127"/>
      <c r="U24" s="134"/>
      <c r="V24" s="55"/>
      <c r="W24" s="100"/>
      <c r="X24" s="55"/>
      <c r="Y24" s="127"/>
      <c r="Z24" s="368"/>
      <c r="AA24" s="55"/>
      <c r="AB24" s="100"/>
      <c r="AC24" s="55"/>
      <c r="AD24" s="127"/>
      <c r="AF24" t="str">
        <f t="shared" si="1"/>
        <v/>
      </c>
      <c r="AG24" s="42" t="str">
        <f t="shared" si="2"/>
        <v/>
      </c>
      <c r="AI24" t="str">
        <f t="shared" si="3"/>
        <v/>
      </c>
      <c r="AJ24" s="42" t="str">
        <f t="shared" si="18"/>
        <v/>
      </c>
      <c r="AL24" t="str">
        <f t="shared" si="4"/>
        <v/>
      </c>
      <c r="AM24" s="42" t="str">
        <f t="shared" si="5"/>
        <v/>
      </c>
      <c r="AO24" t="str">
        <f t="shared" si="6"/>
        <v/>
      </c>
      <c r="AP24" s="42" t="str">
        <f t="shared" si="7"/>
        <v/>
      </c>
      <c r="AR24" t="str">
        <f t="shared" si="8"/>
        <v/>
      </c>
      <c r="AS24" s="42" t="str">
        <f t="shared" si="17"/>
        <v/>
      </c>
      <c r="AU24" t="str">
        <f t="shared" si="9"/>
        <v/>
      </c>
      <c r="AV24" s="42" t="str">
        <f t="shared" si="10"/>
        <v/>
      </c>
      <c r="AX24" t="str">
        <f t="shared" si="11"/>
        <v/>
      </c>
      <c r="AY24" s="42" t="str">
        <f t="shared" si="12"/>
        <v/>
      </c>
      <c r="BA24" t="str">
        <f t="shared" si="13"/>
        <v/>
      </c>
      <c r="BB24" s="42" t="str">
        <f t="shared" si="14"/>
        <v/>
      </c>
      <c r="BD24" t="str">
        <f t="shared" si="15"/>
        <v/>
      </c>
      <c r="BE24" s="42" t="str">
        <f t="shared" si="16"/>
        <v/>
      </c>
    </row>
    <row r="25" spans="1:57" ht="15">
      <c r="A25" s="93"/>
      <c r="B25" s="128"/>
      <c r="C25" s="114" t="s">
        <v>8</v>
      </c>
      <c r="D25" s="696"/>
      <c r="E25" s="357"/>
      <c r="F25" s="357"/>
      <c r="G25" s="98"/>
      <c r="H25" s="98"/>
      <c r="I25" s="98"/>
      <c r="J25" s="131"/>
      <c r="K25" s="133"/>
      <c r="L25" s="99"/>
      <c r="M25" s="100"/>
      <c r="N25" s="99"/>
      <c r="O25" s="124">
        <f>SUM(O6:O24)</f>
        <v>0</v>
      </c>
      <c r="P25" s="133"/>
      <c r="Q25" s="99"/>
      <c r="R25" s="100"/>
      <c r="S25" s="99"/>
      <c r="T25" s="124">
        <f>SUM(T6:T24)</f>
        <v>0</v>
      </c>
      <c r="U25" s="133"/>
      <c r="V25" s="99"/>
      <c r="W25" s="100"/>
      <c r="X25" s="99"/>
      <c r="Y25" s="124">
        <f>SUM(Y6:Y24)</f>
        <v>333479.1037721766</v>
      </c>
      <c r="Z25" s="370"/>
      <c r="AA25" s="99"/>
      <c r="AB25" s="100"/>
      <c r="AC25" s="99"/>
      <c r="AD25" s="124">
        <f>SUM(AD6:AD24)</f>
        <v>333479.1037721766</v>
      </c>
      <c r="AF25" t="str">
        <f t="shared" si="1"/>
        <v/>
      </c>
      <c r="AG25" s="42" t="str">
        <f t="shared" si="2"/>
        <v/>
      </c>
      <c r="AI25" t="str">
        <f t="shared" si="3"/>
        <v/>
      </c>
      <c r="AJ25" s="42" t="str">
        <f t="shared" si="18"/>
        <v/>
      </c>
      <c r="AL25" t="str">
        <f t="shared" si="4"/>
        <v/>
      </c>
      <c r="AM25" s="42" t="str">
        <f t="shared" si="5"/>
        <v/>
      </c>
      <c r="AO25" t="str">
        <f t="shared" si="6"/>
        <v/>
      </c>
      <c r="AP25" s="42" t="str">
        <f t="shared" si="7"/>
        <v/>
      </c>
      <c r="AR25" t="str">
        <f t="shared" si="8"/>
        <v/>
      </c>
      <c r="AS25" s="42" t="str">
        <f t="shared" si="17"/>
        <v/>
      </c>
      <c r="AU25" t="str">
        <f t="shared" si="9"/>
        <v/>
      </c>
      <c r="AV25" s="42" t="str">
        <f t="shared" si="10"/>
        <v/>
      </c>
      <c r="AX25" t="str">
        <f t="shared" si="11"/>
        <v/>
      </c>
      <c r="AY25" s="42" t="str">
        <f t="shared" si="12"/>
        <v/>
      </c>
      <c r="BA25" t="str">
        <f t="shared" si="13"/>
        <v/>
      </c>
      <c r="BB25" s="42" t="str">
        <f t="shared" si="14"/>
        <v/>
      </c>
      <c r="BD25" t="str">
        <f t="shared" si="15"/>
        <v/>
      </c>
      <c r="BE25" s="42" t="str">
        <f t="shared" si="16"/>
        <v/>
      </c>
    </row>
    <row r="26" spans="1:57" ht="15">
      <c r="B26" s="142"/>
      <c r="C26" s="162" t="s">
        <v>493</v>
      </c>
      <c r="D26" s="694"/>
      <c r="E26" s="356"/>
      <c r="F26" s="356"/>
      <c r="G26" s="144"/>
      <c r="H26" s="144"/>
      <c r="I26" s="144"/>
      <c r="J26" s="164"/>
      <c r="K26" s="145"/>
      <c r="L26" s="146"/>
      <c r="M26" s="147"/>
      <c r="N26" s="146"/>
      <c r="O26" s="148"/>
      <c r="P26" s="145"/>
      <c r="Q26" s="146"/>
      <c r="R26" s="147"/>
      <c r="S26" s="146"/>
      <c r="T26" s="148"/>
      <c r="U26" s="145"/>
      <c r="V26" s="146"/>
      <c r="W26" s="147"/>
      <c r="X26" s="146"/>
      <c r="Y26" s="148"/>
      <c r="Z26" s="367"/>
      <c r="AA26" s="146"/>
      <c r="AB26" s="147"/>
      <c r="AC26" s="146"/>
      <c r="AD26" s="148"/>
      <c r="AF26" t="str">
        <f t="shared" si="1"/>
        <v/>
      </c>
      <c r="AG26" s="42" t="str">
        <f t="shared" si="2"/>
        <v/>
      </c>
      <c r="AI26" t="str">
        <f t="shared" si="3"/>
        <v/>
      </c>
      <c r="AJ26" s="42" t="str">
        <f t="shared" si="18"/>
        <v/>
      </c>
      <c r="AL26" t="str">
        <f t="shared" si="4"/>
        <v/>
      </c>
      <c r="AM26" s="42" t="str">
        <f t="shared" si="5"/>
        <v/>
      </c>
      <c r="AO26" t="str">
        <f t="shared" si="6"/>
        <v/>
      </c>
      <c r="AP26" s="42" t="str">
        <f t="shared" si="7"/>
        <v/>
      </c>
      <c r="AR26" t="str">
        <f t="shared" si="8"/>
        <v/>
      </c>
      <c r="AS26" s="42" t="str">
        <f t="shared" si="17"/>
        <v/>
      </c>
      <c r="AU26" t="str">
        <f t="shared" si="9"/>
        <v/>
      </c>
      <c r="AV26" s="42" t="str">
        <f t="shared" si="10"/>
        <v/>
      </c>
      <c r="AX26" t="str">
        <f t="shared" si="11"/>
        <v/>
      </c>
      <c r="AY26" s="42" t="str">
        <f t="shared" si="12"/>
        <v/>
      </c>
      <c r="BA26" t="str">
        <f t="shared" si="13"/>
        <v/>
      </c>
      <c r="BB26" s="42" t="str">
        <f t="shared" si="14"/>
        <v/>
      </c>
      <c r="BD26" t="str">
        <f t="shared" si="15"/>
        <v/>
      </c>
      <c r="BE26" s="42" t="str">
        <f t="shared" si="16"/>
        <v/>
      </c>
    </row>
    <row r="27" spans="1:57" ht="15">
      <c r="B27" s="126"/>
      <c r="C27" s="162" t="s">
        <v>17</v>
      </c>
      <c r="D27" s="694"/>
      <c r="E27" s="356"/>
      <c r="F27" s="356"/>
      <c r="G27" s="144"/>
      <c r="H27" s="144"/>
      <c r="I27" s="144"/>
      <c r="J27" s="164"/>
      <c r="K27" s="145"/>
      <c r="L27" s="146"/>
      <c r="M27" s="147"/>
      <c r="N27" s="146"/>
      <c r="O27" s="148"/>
      <c r="P27" s="145"/>
      <c r="Q27" s="146"/>
      <c r="R27" s="147"/>
      <c r="S27" s="146"/>
      <c r="T27" s="148"/>
      <c r="U27" s="145"/>
      <c r="V27" s="146"/>
      <c r="W27" s="147"/>
      <c r="X27" s="146"/>
      <c r="Y27" s="148"/>
      <c r="Z27" s="367"/>
      <c r="AA27" s="146"/>
      <c r="AB27" s="147"/>
      <c r="AC27" s="146"/>
      <c r="AD27" s="148"/>
      <c r="AF27" t="str">
        <f t="shared" si="1"/>
        <v/>
      </c>
      <c r="AG27" s="42" t="str">
        <f t="shared" si="2"/>
        <v/>
      </c>
      <c r="AI27" t="str">
        <f t="shared" si="3"/>
        <v/>
      </c>
      <c r="AJ27" s="42" t="str">
        <f t="shared" si="18"/>
        <v/>
      </c>
      <c r="AL27" t="str">
        <f t="shared" si="4"/>
        <v/>
      </c>
      <c r="AM27" s="42" t="str">
        <f t="shared" si="5"/>
        <v/>
      </c>
      <c r="AO27" t="str">
        <f t="shared" si="6"/>
        <v/>
      </c>
      <c r="AP27" s="42" t="str">
        <f t="shared" si="7"/>
        <v/>
      </c>
      <c r="AR27" t="str">
        <f t="shared" si="8"/>
        <v/>
      </c>
      <c r="AS27" s="42" t="str">
        <f t="shared" si="17"/>
        <v/>
      </c>
      <c r="AU27" t="str">
        <f t="shared" si="9"/>
        <v/>
      </c>
      <c r="AV27" s="42" t="str">
        <f t="shared" si="10"/>
        <v/>
      </c>
      <c r="AX27" t="str">
        <f t="shared" si="11"/>
        <v/>
      </c>
      <c r="AY27" s="42" t="str">
        <f t="shared" si="12"/>
        <v/>
      </c>
      <c r="BA27" t="str">
        <f t="shared" si="13"/>
        <v/>
      </c>
      <c r="BB27" s="42" t="str">
        <f t="shared" si="14"/>
        <v/>
      </c>
      <c r="BD27" t="str">
        <f t="shared" si="15"/>
        <v/>
      </c>
      <c r="BE27" s="42" t="str">
        <f t="shared" si="16"/>
        <v/>
      </c>
    </row>
    <row r="28" spans="1:57">
      <c r="B28" s="126"/>
      <c r="C28" s="113" t="s">
        <v>270</v>
      </c>
      <c r="D28" s="695">
        <v>2</v>
      </c>
      <c r="E28" s="350" t="str">
        <f>'T2 - Unit Rates'!$C$16</f>
        <v>CAT D9N</v>
      </c>
      <c r="F28" s="45" t="str">
        <f>EquipProd!$C$64</f>
        <v>D9 Loose recontouring</v>
      </c>
      <c r="G28" s="420">
        <f>VLOOKUP(F28,Productivity,2,FALSE)</f>
        <v>764.74124999999992</v>
      </c>
      <c r="H28" s="45" t="s">
        <v>422</v>
      </c>
      <c r="I28" s="62">
        <f>VLOOKUP(E28,EquipRates,$I$3,FALSE)</f>
        <v>498.15</v>
      </c>
      <c r="J28" s="130" t="s">
        <v>263</v>
      </c>
      <c r="K28" s="134"/>
      <c r="L28" s="55"/>
      <c r="M28" s="100"/>
      <c r="N28" s="55"/>
      <c r="O28" s="127"/>
      <c r="P28" s="134"/>
      <c r="Q28" s="55"/>
      <c r="R28" s="100"/>
      <c r="S28" s="55" t="s">
        <v>263</v>
      </c>
      <c r="T28" s="127">
        <f>$I28*R28</f>
        <v>0</v>
      </c>
      <c r="U28" s="368">
        <f>Quantities!F17-Quantities!F16</f>
        <v>102929</v>
      </c>
      <c r="V28" s="55"/>
      <c r="W28" s="100">
        <f>U28/$G28</f>
        <v>134.59323660126876</v>
      </c>
      <c r="X28" s="55" t="s">
        <v>263</v>
      </c>
      <c r="Y28" s="127">
        <f>$I28*W28</f>
        <v>67047.620812922032</v>
      </c>
      <c r="Z28" s="368">
        <f>Quantities!G17-Quantities!G16</f>
        <v>102929</v>
      </c>
      <c r="AA28" s="55" t="s">
        <v>268</v>
      </c>
      <c r="AB28" s="100">
        <f>Z28/$G28</f>
        <v>134.59323660126876</v>
      </c>
      <c r="AC28" s="55" t="s">
        <v>263</v>
      </c>
      <c r="AD28" s="127">
        <f>$I28*AB28</f>
        <v>67047.620812922032</v>
      </c>
      <c r="AF28" t="str">
        <f t="shared" si="1"/>
        <v/>
      </c>
      <c r="AG28" s="42" t="str">
        <f t="shared" si="2"/>
        <v/>
      </c>
      <c r="AI28" t="str">
        <f t="shared" si="3"/>
        <v>CAT D9N</v>
      </c>
      <c r="AJ28" s="42">
        <f t="shared" si="18"/>
        <v>0</v>
      </c>
      <c r="AL28" t="str">
        <f t="shared" si="4"/>
        <v/>
      </c>
      <c r="AM28" s="42" t="str">
        <f t="shared" si="5"/>
        <v/>
      </c>
      <c r="AO28" t="str">
        <f t="shared" si="6"/>
        <v/>
      </c>
      <c r="AP28" s="42" t="str">
        <f t="shared" si="7"/>
        <v/>
      </c>
      <c r="AR28" t="str">
        <f t="shared" si="8"/>
        <v>CAT D9N</v>
      </c>
      <c r="AS28" s="42">
        <f>IF(AR28="","",W28)</f>
        <v>134.59323660126876</v>
      </c>
      <c r="AU28" t="str">
        <f t="shared" si="9"/>
        <v/>
      </c>
      <c r="AV28" s="42" t="str">
        <f t="shared" si="10"/>
        <v/>
      </c>
      <c r="AX28" t="str">
        <f t="shared" si="11"/>
        <v/>
      </c>
      <c r="AY28" s="42" t="str">
        <f t="shared" si="12"/>
        <v/>
      </c>
      <c r="BA28" t="str">
        <f t="shared" si="13"/>
        <v>CAT D9N</v>
      </c>
      <c r="BB28" s="42">
        <f t="shared" si="14"/>
        <v>134.59323660126876</v>
      </c>
      <c r="BD28" t="str">
        <f t="shared" si="15"/>
        <v/>
      </c>
      <c r="BE28" s="42" t="str">
        <f t="shared" si="16"/>
        <v/>
      </c>
    </row>
    <row r="29" spans="1:57" ht="15">
      <c r="B29" s="126"/>
      <c r="C29" s="162" t="s">
        <v>249</v>
      </c>
      <c r="D29" s="694"/>
      <c r="E29" s="356"/>
      <c r="F29" s="356"/>
      <c r="G29" s="144"/>
      <c r="H29" s="144"/>
      <c r="I29" s="144"/>
      <c r="J29" s="164"/>
      <c r="K29" s="145"/>
      <c r="L29" s="146"/>
      <c r="M29" s="147"/>
      <c r="N29" s="146"/>
      <c r="O29" s="148"/>
      <c r="P29" s="145"/>
      <c r="Q29" s="146"/>
      <c r="R29" s="147"/>
      <c r="S29" s="146"/>
      <c r="T29" s="148"/>
      <c r="U29" s="145"/>
      <c r="V29" s="146"/>
      <c r="W29" s="147"/>
      <c r="X29" s="146"/>
      <c r="Y29" s="148"/>
      <c r="Z29" s="367"/>
      <c r="AA29" s="146"/>
      <c r="AB29" s="147"/>
      <c r="AC29" s="146"/>
      <c r="AD29" s="148"/>
      <c r="AF29" t="str">
        <f t="shared" si="1"/>
        <v/>
      </c>
      <c r="AG29" s="42" t="str">
        <f t="shared" si="2"/>
        <v/>
      </c>
      <c r="AI29" t="str">
        <f t="shared" si="3"/>
        <v/>
      </c>
      <c r="AJ29" s="42" t="str">
        <f t="shared" si="18"/>
        <v/>
      </c>
      <c r="AL29" t="str">
        <f t="shared" si="4"/>
        <v/>
      </c>
      <c r="AM29" s="42" t="str">
        <f t="shared" si="5"/>
        <v/>
      </c>
      <c r="AO29" t="str">
        <f t="shared" si="6"/>
        <v/>
      </c>
      <c r="AP29" s="42" t="str">
        <f t="shared" si="7"/>
        <v/>
      </c>
      <c r="AR29" t="str">
        <f t="shared" si="8"/>
        <v/>
      </c>
      <c r="AS29" s="42" t="str">
        <f t="shared" si="17"/>
        <v/>
      </c>
      <c r="AU29" t="str">
        <f t="shared" si="9"/>
        <v/>
      </c>
      <c r="AV29" s="42" t="str">
        <f t="shared" si="10"/>
        <v/>
      </c>
      <c r="AX29" t="str">
        <f t="shared" si="11"/>
        <v/>
      </c>
      <c r="AY29" s="42" t="str">
        <f t="shared" si="12"/>
        <v/>
      </c>
      <c r="BA29" t="str">
        <f t="shared" si="13"/>
        <v/>
      </c>
      <c r="BB29" s="42" t="str">
        <f t="shared" si="14"/>
        <v/>
      </c>
      <c r="BD29" t="str">
        <f t="shared" si="15"/>
        <v/>
      </c>
      <c r="BE29" s="42" t="str">
        <f t="shared" si="16"/>
        <v/>
      </c>
    </row>
    <row r="30" spans="1:57" ht="15">
      <c r="B30" s="126"/>
      <c r="C30" s="113" t="s">
        <v>90</v>
      </c>
      <c r="D30" s="695">
        <v>1</v>
      </c>
      <c r="E30" s="350" t="s">
        <v>23</v>
      </c>
      <c r="F30" s="350"/>
      <c r="G30" s="45"/>
      <c r="H30" s="45"/>
      <c r="I30" s="62">
        <f>VLOOKUP(E30,LabourRates,2,FALSE)</f>
        <v>46.5</v>
      </c>
      <c r="J30" s="130" t="s">
        <v>263</v>
      </c>
      <c r="K30" s="134"/>
      <c r="L30" s="55"/>
      <c r="M30" s="100"/>
      <c r="N30" s="55"/>
      <c r="O30" s="127"/>
      <c r="P30" s="134"/>
      <c r="Q30" s="55"/>
      <c r="R30" s="100"/>
      <c r="S30" s="55" t="s">
        <v>263</v>
      </c>
      <c r="T30" s="127">
        <f>$I30*R30</f>
        <v>0</v>
      </c>
      <c r="U30" s="134"/>
      <c r="V30" s="55"/>
      <c r="W30" s="100">
        <v>96</v>
      </c>
      <c r="X30" s="55" t="s">
        <v>263</v>
      </c>
      <c r="Y30" s="127">
        <f>$I30*W30</f>
        <v>4464</v>
      </c>
      <c r="Z30" s="368"/>
      <c r="AA30" s="55"/>
      <c r="AB30" s="100">
        <v>96</v>
      </c>
      <c r="AC30" s="55" t="s">
        <v>263</v>
      </c>
      <c r="AD30" s="127">
        <f>$I30*AB30</f>
        <v>4464</v>
      </c>
      <c r="AF30" t="str">
        <f t="shared" si="1"/>
        <v>General Labourer</v>
      </c>
      <c r="AG30" s="42">
        <f t="shared" si="2"/>
        <v>0</v>
      </c>
      <c r="AI30" t="str">
        <f t="shared" si="3"/>
        <v/>
      </c>
      <c r="AJ30" s="42" t="str">
        <f t="shared" si="18"/>
        <v/>
      </c>
      <c r="AL30" t="str">
        <f t="shared" si="4"/>
        <v/>
      </c>
      <c r="AM30" s="42" t="str">
        <f t="shared" si="5"/>
        <v/>
      </c>
      <c r="AO30" t="str">
        <f t="shared" si="6"/>
        <v>General Labourer</v>
      </c>
      <c r="AP30" s="42">
        <f t="shared" ref="AP30:AP31" si="19">IF(AO30="","",W30)</f>
        <v>96</v>
      </c>
      <c r="AR30" t="str">
        <f t="shared" si="8"/>
        <v/>
      </c>
      <c r="AS30" s="42" t="str">
        <f t="shared" si="17"/>
        <v/>
      </c>
      <c r="AU30" t="str">
        <f t="shared" si="9"/>
        <v/>
      </c>
      <c r="AV30" s="42" t="str">
        <f t="shared" si="10"/>
        <v/>
      </c>
      <c r="AX30" t="str">
        <f t="shared" si="11"/>
        <v>General Labourer</v>
      </c>
      <c r="AY30" s="42">
        <f t="shared" si="12"/>
        <v>96</v>
      </c>
      <c r="BA30" t="str">
        <f t="shared" si="13"/>
        <v/>
      </c>
      <c r="BB30" s="42" t="str">
        <f t="shared" si="14"/>
        <v/>
      </c>
      <c r="BD30" t="str">
        <f t="shared" si="15"/>
        <v/>
      </c>
      <c r="BE30" s="42" t="str">
        <f t="shared" si="16"/>
        <v/>
      </c>
    </row>
    <row r="31" spans="1:57" ht="15">
      <c r="B31" s="126"/>
      <c r="C31" s="113" t="s">
        <v>27</v>
      </c>
      <c r="D31" s="695">
        <v>1</v>
      </c>
      <c r="E31" s="350" t="s">
        <v>27</v>
      </c>
      <c r="F31" s="350"/>
      <c r="G31" s="45"/>
      <c r="H31" s="45"/>
      <c r="I31" s="62">
        <f>VLOOKUP(E31,LabourRates,2,FALSE)</f>
        <v>220</v>
      </c>
      <c r="J31" s="130" t="s">
        <v>263</v>
      </c>
      <c r="K31" s="134"/>
      <c r="L31" s="55"/>
      <c r="M31" s="100"/>
      <c r="N31" s="55"/>
      <c r="O31" s="127"/>
      <c r="P31" s="134"/>
      <c r="Q31" s="55"/>
      <c r="R31" s="100"/>
      <c r="S31" s="55" t="s">
        <v>263</v>
      </c>
      <c r="T31" s="127">
        <f>$I31*R31</f>
        <v>0</v>
      </c>
      <c r="U31" s="134"/>
      <c r="V31" s="55"/>
      <c r="W31" s="100">
        <v>60</v>
      </c>
      <c r="X31" s="55" t="s">
        <v>263</v>
      </c>
      <c r="Y31" s="127">
        <f>$I31*W31</f>
        <v>13200</v>
      </c>
      <c r="Z31" s="368"/>
      <c r="AA31" s="55"/>
      <c r="AB31" s="100">
        <v>60</v>
      </c>
      <c r="AC31" s="55" t="s">
        <v>263</v>
      </c>
      <c r="AD31" s="127">
        <f>$I31*AB31</f>
        <v>13200</v>
      </c>
      <c r="AF31" t="str">
        <f t="shared" si="1"/>
        <v>Environmental Scientist</v>
      </c>
      <c r="AG31" s="42">
        <f t="shared" si="2"/>
        <v>0</v>
      </c>
      <c r="AI31" t="str">
        <f t="shared" si="3"/>
        <v/>
      </c>
      <c r="AJ31" s="42" t="str">
        <f t="shared" si="18"/>
        <v/>
      </c>
      <c r="AL31" t="str">
        <f t="shared" si="4"/>
        <v/>
      </c>
      <c r="AM31" s="42" t="str">
        <f t="shared" si="5"/>
        <v/>
      </c>
      <c r="AO31" t="str">
        <f t="shared" si="6"/>
        <v>Environmental Scientist</v>
      </c>
      <c r="AP31" s="42">
        <f t="shared" si="19"/>
        <v>60</v>
      </c>
      <c r="AR31" t="str">
        <f t="shared" si="8"/>
        <v/>
      </c>
      <c r="AS31" s="42" t="str">
        <f t="shared" si="17"/>
        <v/>
      </c>
      <c r="AU31" t="str">
        <f t="shared" si="9"/>
        <v/>
      </c>
      <c r="AV31" s="42" t="str">
        <f t="shared" si="10"/>
        <v/>
      </c>
      <c r="AX31" t="str">
        <f t="shared" si="11"/>
        <v>Environmental Scientist</v>
      </c>
      <c r="AY31" s="42">
        <f t="shared" si="12"/>
        <v>60</v>
      </c>
      <c r="BA31" t="str">
        <f t="shared" si="13"/>
        <v/>
      </c>
      <c r="BB31" s="42" t="str">
        <f t="shared" si="14"/>
        <v/>
      </c>
      <c r="BD31" t="str">
        <f t="shared" si="15"/>
        <v/>
      </c>
      <c r="BE31" s="42" t="str">
        <f t="shared" si="16"/>
        <v/>
      </c>
    </row>
    <row r="32" spans="1:57" ht="15">
      <c r="B32" s="126"/>
      <c r="C32" s="210"/>
      <c r="D32" s="697"/>
      <c r="E32" s="384"/>
      <c r="F32" s="384"/>
      <c r="G32" s="212"/>
      <c r="H32" s="212"/>
      <c r="I32" s="213"/>
      <c r="J32" s="214"/>
      <c r="K32" s="215"/>
      <c r="L32" s="216"/>
      <c r="M32" s="217"/>
      <c r="N32" s="216"/>
      <c r="O32" s="218"/>
      <c r="P32" s="215"/>
      <c r="Q32" s="216"/>
      <c r="R32" s="217"/>
      <c r="S32" s="216"/>
      <c r="T32" s="218"/>
      <c r="U32" s="215"/>
      <c r="V32" s="216"/>
      <c r="W32" s="217"/>
      <c r="X32" s="216"/>
      <c r="Y32" s="218"/>
      <c r="Z32" s="424"/>
      <c r="AA32" s="216"/>
      <c r="AB32" s="217"/>
      <c r="AC32" s="216"/>
      <c r="AD32" s="218"/>
      <c r="AF32" t="str">
        <f t="shared" si="1"/>
        <v/>
      </c>
      <c r="AG32" s="42" t="str">
        <f t="shared" si="2"/>
        <v/>
      </c>
      <c r="AI32" t="str">
        <f t="shared" si="3"/>
        <v/>
      </c>
      <c r="AJ32" s="42" t="str">
        <f t="shared" si="18"/>
        <v/>
      </c>
      <c r="AL32" t="str">
        <f t="shared" si="4"/>
        <v/>
      </c>
      <c r="AM32" s="42" t="str">
        <f t="shared" si="5"/>
        <v/>
      </c>
      <c r="AO32" t="str">
        <f t="shared" si="6"/>
        <v/>
      </c>
      <c r="AP32" s="42" t="str">
        <f t="shared" si="7"/>
        <v/>
      </c>
      <c r="AR32" t="str">
        <f t="shared" si="8"/>
        <v/>
      </c>
      <c r="AS32" s="42" t="str">
        <f t="shared" si="17"/>
        <v/>
      </c>
      <c r="AU32" t="str">
        <f t="shared" si="9"/>
        <v/>
      </c>
      <c r="AV32" s="42" t="str">
        <f t="shared" si="10"/>
        <v/>
      </c>
      <c r="AX32" t="str">
        <f t="shared" si="11"/>
        <v/>
      </c>
      <c r="AY32" s="42" t="str">
        <f t="shared" si="12"/>
        <v/>
      </c>
      <c r="BA32" t="str">
        <f t="shared" si="13"/>
        <v/>
      </c>
      <c r="BB32" s="42" t="str">
        <f t="shared" si="14"/>
        <v/>
      </c>
      <c r="BD32" t="str">
        <f t="shared" si="15"/>
        <v/>
      </c>
      <c r="BE32" s="42" t="str">
        <f t="shared" si="16"/>
        <v/>
      </c>
    </row>
    <row r="33" spans="1:57" ht="15">
      <c r="B33" s="126"/>
      <c r="C33" s="162" t="s">
        <v>592</v>
      </c>
      <c r="D33" s="694"/>
      <c r="E33" s="356"/>
      <c r="F33" s="356"/>
      <c r="G33" s="144"/>
      <c r="H33" s="144"/>
      <c r="I33" s="144"/>
      <c r="J33" s="164"/>
      <c r="K33" s="145"/>
      <c r="L33" s="146"/>
      <c r="M33" s="147"/>
      <c r="N33" s="146"/>
      <c r="O33" s="148"/>
      <c r="P33" s="145"/>
      <c r="Q33" s="146"/>
      <c r="R33" s="147"/>
      <c r="S33" s="146"/>
      <c r="T33" s="148"/>
      <c r="U33" s="145"/>
      <c r="V33" s="146"/>
      <c r="W33" s="147"/>
      <c r="X33" s="146"/>
      <c r="Y33" s="148"/>
      <c r="Z33" s="367"/>
      <c r="AA33" s="146"/>
      <c r="AB33" s="147"/>
      <c r="AC33" s="146"/>
      <c r="AD33" s="148"/>
      <c r="AF33" t="str">
        <f t="shared" si="1"/>
        <v/>
      </c>
      <c r="AG33" s="42" t="str">
        <f t="shared" si="2"/>
        <v/>
      </c>
      <c r="AI33" t="str">
        <f t="shared" si="3"/>
        <v/>
      </c>
      <c r="AJ33" s="42" t="str">
        <f t="shared" si="18"/>
        <v/>
      </c>
      <c r="AL33" t="str">
        <f t="shared" si="4"/>
        <v/>
      </c>
      <c r="AM33" s="42" t="str">
        <f t="shared" si="5"/>
        <v/>
      </c>
      <c r="AN33" s="93"/>
      <c r="AO33" t="str">
        <f t="shared" si="6"/>
        <v/>
      </c>
      <c r="AP33" s="42" t="str">
        <f t="shared" si="7"/>
        <v/>
      </c>
      <c r="AR33" t="str">
        <f t="shared" si="8"/>
        <v/>
      </c>
      <c r="AS33" s="42" t="str">
        <f t="shared" si="17"/>
        <v/>
      </c>
      <c r="AU33" t="str">
        <f t="shared" si="9"/>
        <v/>
      </c>
      <c r="AV33" s="42" t="str">
        <f t="shared" si="10"/>
        <v/>
      </c>
      <c r="AW33" s="93"/>
      <c r="AX33" t="str">
        <f t="shared" si="11"/>
        <v/>
      </c>
      <c r="AY33" s="42" t="str">
        <f t="shared" si="12"/>
        <v/>
      </c>
      <c r="BA33" t="str">
        <f t="shared" si="13"/>
        <v/>
      </c>
      <c r="BB33" s="42" t="str">
        <f t="shared" si="14"/>
        <v/>
      </c>
      <c r="BD33" t="str">
        <f t="shared" si="15"/>
        <v/>
      </c>
      <c r="BE33" s="42" t="str">
        <f t="shared" si="16"/>
        <v/>
      </c>
    </row>
    <row r="34" spans="1:57">
      <c r="B34" s="126"/>
      <c r="C34" s="113" t="s">
        <v>472</v>
      </c>
      <c r="D34" s="695">
        <v>3</v>
      </c>
      <c r="E34" s="350" t="s">
        <v>650</v>
      </c>
      <c r="F34" s="350" t="str">
        <f>LHD!$B$45</f>
        <v>Topsoil - General Areas</v>
      </c>
      <c r="G34" s="45"/>
      <c r="H34" s="45"/>
      <c r="I34" s="125">
        <f>VLOOKUP(F34,RehabCover,4,FALSE)</f>
        <v>3.1569010416666665</v>
      </c>
      <c r="J34" s="130" t="s">
        <v>264</v>
      </c>
      <c r="K34" s="134"/>
      <c r="L34" s="55"/>
      <c r="M34" s="100">
        <f>Quantities!$D$15*0.15</f>
        <v>0</v>
      </c>
      <c r="N34" s="55" t="s">
        <v>268</v>
      </c>
      <c r="O34" s="127"/>
      <c r="P34" s="134"/>
      <c r="Q34" s="55"/>
      <c r="R34" s="100"/>
      <c r="S34" s="55" t="s">
        <v>268</v>
      </c>
      <c r="T34" s="127">
        <f>$I34*R34</f>
        <v>0</v>
      </c>
      <c r="U34" s="134"/>
      <c r="V34" s="55"/>
      <c r="W34" s="100">
        <f>Quantities!$F$15*0.15</f>
        <v>22725</v>
      </c>
      <c r="X34" s="55" t="s">
        <v>268</v>
      </c>
      <c r="Y34" s="127">
        <f>$I34*W34</f>
        <v>71740.576171875</v>
      </c>
      <c r="Z34" s="368"/>
      <c r="AA34" s="55"/>
      <c r="AB34" s="100">
        <f>Quantities!$H$15*0.15</f>
        <v>22725</v>
      </c>
      <c r="AC34" s="55" t="s">
        <v>268</v>
      </c>
      <c r="AD34" s="127">
        <f>$I34*AB34</f>
        <v>71740.576171875</v>
      </c>
      <c r="AF34" t="str">
        <f t="shared" si="1"/>
        <v/>
      </c>
      <c r="AG34" s="42" t="str">
        <f t="shared" si="2"/>
        <v/>
      </c>
      <c r="AI34" t="str">
        <f t="shared" si="3"/>
        <v/>
      </c>
      <c r="AJ34" s="42" t="str">
        <f t="shared" si="18"/>
        <v/>
      </c>
      <c r="AL34" t="str">
        <f t="shared" si="4"/>
        <v>Topsoil - General Areas</v>
      </c>
      <c r="AM34" s="42">
        <f t="shared" si="5"/>
        <v>0</v>
      </c>
      <c r="AO34" t="str">
        <f t="shared" si="6"/>
        <v/>
      </c>
      <c r="AP34" s="42" t="str">
        <f t="shared" si="7"/>
        <v/>
      </c>
      <c r="AR34" t="str">
        <f t="shared" si="8"/>
        <v/>
      </c>
      <c r="AS34" s="42" t="str">
        <f t="shared" si="17"/>
        <v/>
      </c>
      <c r="AU34" t="str">
        <f t="shared" si="9"/>
        <v>Topsoil - General Areas</v>
      </c>
      <c r="AV34" s="42">
        <f>IF(AU34="","",W34)</f>
        <v>22725</v>
      </c>
      <c r="AX34" t="str">
        <f t="shared" si="11"/>
        <v/>
      </c>
      <c r="AY34" s="42" t="str">
        <f t="shared" si="12"/>
        <v/>
      </c>
      <c r="BA34" t="str">
        <f t="shared" si="13"/>
        <v/>
      </c>
      <c r="BB34" s="42" t="str">
        <f t="shared" si="14"/>
        <v/>
      </c>
      <c r="BD34" t="str">
        <f t="shared" si="15"/>
        <v>Topsoil - General Areas</v>
      </c>
      <c r="BE34" s="42">
        <f t="shared" si="16"/>
        <v>22725</v>
      </c>
    </row>
    <row r="35" spans="1:57" ht="15">
      <c r="B35" s="126"/>
      <c r="C35" s="162" t="s">
        <v>55</v>
      </c>
      <c r="D35" s="694"/>
      <c r="E35" s="356"/>
      <c r="F35" s="356"/>
      <c r="G35" s="144"/>
      <c r="H35" s="144"/>
      <c r="I35" s="144"/>
      <c r="J35" s="164"/>
      <c r="K35" s="145"/>
      <c r="L35" s="146"/>
      <c r="M35" s="147"/>
      <c r="N35" s="146"/>
      <c r="O35" s="148"/>
      <c r="P35" s="145"/>
      <c r="Q35" s="146"/>
      <c r="R35" s="147"/>
      <c r="S35" s="146"/>
      <c r="T35" s="148"/>
      <c r="U35" s="145"/>
      <c r="V35" s="146"/>
      <c r="W35" s="147"/>
      <c r="X35" s="146"/>
      <c r="Y35" s="148"/>
      <c r="Z35" s="367"/>
      <c r="AA35" s="146"/>
      <c r="AB35" s="147"/>
      <c r="AC35" s="146"/>
      <c r="AD35" s="148"/>
      <c r="AF35" t="str">
        <f t="shared" si="1"/>
        <v/>
      </c>
      <c r="AG35" s="42" t="str">
        <f t="shared" si="2"/>
        <v/>
      </c>
      <c r="AI35" t="str">
        <f t="shared" si="3"/>
        <v/>
      </c>
      <c r="AJ35" s="42" t="str">
        <f t="shared" si="18"/>
        <v/>
      </c>
      <c r="AL35" t="str">
        <f t="shared" si="4"/>
        <v/>
      </c>
      <c r="AM35" s="42" t="str">
        <f t="shared" si="5"/>
        <v/>
      </c>
      <c r="AO35" t="str">
        <f t="shared" si="6"/>
        <v/>
      </c>
      <c r="AP35" s="42" t="str">
        <f t="shared" si="7"/>
        <v/>
      </c>
      <c r="AR35" t="str">
        <f t="shared" si="8"/>
        <v/>
      </c>
      <c r="AS35" s="42" t="str">
        <f t="shared" si="17"/>
        <v/>
      </c>
      <c r="AU35" t="str">
        <f t="shared" si="9"/>
        <v/>
      </c>
      <c r="AV35" s="42" t="str">
        <f t="shared" si="10"/>
        <v/>
      </c>
      <c r="AX35" t="str">
        <f t="shared" si="11"/>
        <v/>
      </c>
      <c r="AY35" s="42" t="str">
        <f t="shared" si="12"/>
        <v/>
      </c>
      <c r="BA35" t="str">
        <f t="shared" si="13"/>
        <v/>
      </c>
      <c r="BB35" s="42" t="str">
        <f t="shared" si="14"/>
        <v/>
      </c>
      <c r="BD35" t="str">
        <f t="shared" si="15"/>
        <v/>
      </c>
      <c r="BE35" s="42" t="str">
        <f t="shared" si="16"/>
        <v/>
      </c>
    </row>
    <row r="36" spans="1:57" ht="15">
      <c r="B36" s="126"/>
      <c r="C36" s="113" t="s">
        <v>267</v>
      </c>
      <c r="D36" s="695"/>
      <c r="E36" s="350" t="s">
        <v>55</v>
      </c>
      <c r="F36" s="350"/>
      <c r="G36" s="45"/>
      <c r="H36" s="45"/>
      <c r="I36" s="62">
        <v>8000</v>
      </c>
      <c r="J36" s="130" t="s">
        <v>116</v>
      </c>
      <c r="K36" s="134"/>
      <c r="L36" s="55"/>
      <c r="M36" s="100"/>
      <c r="N36" s="55"/>
      <c r="O36" s="127"/>
      <c r="P36" s="134"/>
      <c r="Q36" s="55"/>
      <c r="R36" s="100"/>
      <c r="S36" s="55" t="s">
        <v>116</v>
      </c>
      <c r="T36" s="127">
        <f>$I36*R36</f>
        <v>0</v>
      </c>
      <c r="U36" s="134"/>
      <c r="V36" s="55"/>
      <c r="W36" s="100">
        <v>1</v>
      </c>
      <c r="X36" s="55" t="s">
        <v>116</v>
      </c>
      <c r="Y36" s="127">
        <f>$I36*W36</f>
        <v>8000</v>
      </c>
      <c r="Z36" s="368"/>
      <c r="AA36" s="55"/>
      <c r="AB36" s="100">
        <v>1</v>
      </c>
      <c r="AC36" s="55" t="s">
        <v>116</v>
      </c>
      <c r="AD36" s="127">
        <f>$I36*AB36</f>
        <v>8000</v>
      </c>
      <c r="AF36" t="str">
        <f t="shared" si="1"/>
        <v/>
      </c>
      <c r="AG36" s="42" t="str">
        <f t="shared" si="2"/>
        <v/>
      </c>
      <c r="AI36" t="str">
        <f t="shared" si="3"/>
        <v/>
      </c>
      <c r="AJ36" s="42" t="str">
        <f t="shared" si="18"/>
        <v/>
      </c>
      <c r="AL36" t="str">
        <f t="shared" si="4"/>
        <v/>
      </c>
      <c r="AM36" s="42" t="str">
        <f t="shared" si="5"/>
        <v/>
      </c>
      <c r="AO36" t="str">
        <f t="shared" si="6"/>
        <v/>
      </c>
      <c r="AP36" s="42" t="str">
        <f t="shared" si="7"/>
        <v/>
      </c>
      <c r="AR36" t="str">
        <f t="shared" si="8"/>
        <v/>
      </c>
      <c r="AS36" s="42" t="str">
        <f t="shared" si="17"/>
        <v/>
      </c>
      <c r="AU36" t="str">
        <f t="shared" si="9"/>
        <v/>
      </c>
      <c r="AV36" s="42" t="str">
        <f t="shared" si="10"/>
        <v/>
      </c>
      <c r="AX36" t="str">
        <f t="shared" si="11"/>
        <v/>
      </c>
      <c r="AY36" s="42" t="str">
        <f t="shared" si="12"/>
        <v/>
      </c>
      <c r="BA36" t="str">
        <f t="shared" si="13"/>
        <v/>
      </c>
      <c r="BB36" s="42" t="str">
        <f t="shared" si="14"/>
        <v/>
      </c>
      <c r="BD36" t="str">
        <f t="shared" si="15"/>
        <v/>
      </c>
      <c r="BE36" s="42" t="str">
        <f t="shared" si="16"/>
        <v/>
      </c>
    </row>
    <row r="37" spans="1:57" ht="26.25">
      <c r="B37" s="126"/>
      <c r="C37" s="699" t="s">
        <v>91</v>
      </c>
      <c r="D37" s="701"/>
      <c r="E37" s="350"/>
      <c r="F37" s="350"/>
      <c r="G37" s="45"/>
      <c r="H37" s="45"/>
      <c r="I37" s="62">
        <v>20000</v>
      </c>
      <c r="J37" s="130" t="s">
        <v>116</v>
      </c>
      <c r="K37" s="134"/>
      <c r="L37" s="55"/>
      <c r="M37" s="100"/>
      <c r="N37" s="55"/>
      <c r="O37" s="127"/>
      <c r="P37" s="134"/>
      <c r="Q37" s="55"/>
      <c r="R37" s="100"/>
      <c r="S37" s="55" t="s">
        <v>116</v>
      </c>
      <c r="T37" s="127">
        <f>$I37*R37</f>
        <v>0</v>
      </c>
      <c r="U37" s="134"/>
      <c r="V37" s="55"/>
      <c r="W37" s="100">
        <v>1</v>
      </c>
      <c r="X37" s="55" t="s">
        <v>116</v>
      </c>
      <c r="Y37" s="127">
        <f>$I37*W37</f>
        <v>20000</v>
      </c>
      <c r="Z37" s="368"/>
      <c r="AA37" s="55"/>
      <c r="AB37" s="100">
        <v>1</v>
      </c>
      <c r="AC37" s="55" t="s">
        <v>116</v>
      </c>
      <c r="AD37" s="127">
        <f>$I37*AB37</f>
        <v>20000</v>
      </c>
      <c r="AF37" t="str">
        <f t="shared" si="1"/>
        <v/>
      </c>
      <c r="AG37" s="42" t="str">
        <f t="shared" si="2"/>
        <v/>
      </c>
      <c r="AI37" t="str">
        <f t="shared" si="3"/>
        <v/>
      </c>
      <c r="AJ37" s="42" t="str">
        <f t="shared" si="18"/>
        <v/>
      </c>
      <c r="AL37" t="str">
        <f t="shared" si="4"/>
        <v/>
      </c>
      <c r="AM37" s="42" t="str">
        <f t="shared" si="5"/>
        <v/>
      </c>
      <c r="AO37" t="str">
        <f t="shared" si="6"/>
        <v/>
      </c>
      <c r="AP37" s="42" t="str">
        <f t="shared" si="7"/>
        <v/>
      </c>
      <c r="AR37" t="str">
        <f t="shared" si="8"/>
        <v/>
      </c>
      <c r="AS37" s="42" t="str">
        <f t="shared" si="17"/>
        <v/>
      </c>
      <c r="AU37" t="str">
        <f t="shared" si="9"/>
        <v/>
      </c>
      <c r="AV37" s="42" t="str">
        <f t="shared" si="10"/>
        <v/>
      </c>
      <c r="AX37" t="str">
        <f t="shared" si="11"/>
        <v/>
      </c>
      <c r="AY37" s="42" t="str">
        <f t="shared" si="12"/>
        <v/>
      </c>
      <c r="BA37" t="str">
        <f t="shared" si="13"/>
        <v/>
      </c>
      <c r="BB37" s="42" t="str">
        <f t="shared" si="14"/>
        <v/>
      </c>
      <c r="BD37" t="str">
        <f t="shared" si="15"/>
        <v/>
      </c>
      <c r="BE37" s="42" t="str">
        <f t="shared" si="16"/>
        <v/>
      </c>
    </row>
    <row r="38" spans="1:57">
      <c r="B38" s="126"/>
      <c r="C38" s="113" t="s">
        <v>473</v>
      </c>
      <c r="D38" s="697"/>
      <c r="E38" s="384" t="str">
        <f>'T2 - Unit Rates'!$C$105</f>
        <v>Cut and Fold Liner</v>
      </c>
      <c r="F38" s="384"/>
      <c r="G38" s="346"/>
      <c r="H38" s="212"/>
      <c r="I38" s="125">
        <f>VLOOKUP($E38,MiscRates,3,FALSE)</f>
        <v>0.23250000000000001</v>
      </c>
      <c r="J38" s="214" t="s">
        <v>112</v>
      </c>
      <c r="K38" s="215"/>
      <c r="L38" s="216"/>
      <c r="M38" s="217"/>
      <c r="N38" s="214" t="s">
        <v>112</v>
      </c>
      <c r="O38" s="127"/>
      <c r="P38" s="215"/>
      <c r="Q38" s="216"/>
      <c r="R38" s="217"/>
      <c r="S38" s="214" t="s">
        <v>112</v>
      </c>
      <c r="T38" s="127">
        <f>$I38*R38</f>
        <v>0</v>
      </c>
      <c r="U38" s="215"/>
      <c r="V38" s="216"/>
      <c r="W38" s="217">
        <f>Quantities!F18</f>
        <v>118856</v>
      </c>
      <c r="X38" s="214" t="s">
        <v>112</v>
      </c>
      <c r="Y38" s="127">
        <f>$I38*W38+5000</f>
        <v>32634.02</v>
      </c>
      <c r="Z38" s="424"/>
      <c r="AA38" s="216"/>
      <c r="AB38" s="217">
        <f>Quantities!G18</f>
        <v>118856</v>
      </c>
      <c r="AC38" s="214" t="s">
        <v>112</v>
      </c>
      <c r="AD38" s="127">
        <f>$I38*AB38+5000</f>
        <v>32634.02</v>
      </c>
      <c r="AF38" t="str">
        <f t="shared" si="1"/>
        <v/>
      </c>
      <c r="AG38" s="42" t="str">
        <f t="shared" si="2"/>
        <v/>
      </c>
      <c r="AI38" t="str">
        <f t="shared" si="3"/>
        <v/>
      </c>
      <c r="AJ38" s="42" t="str">
        <f t="shared" si="18"/>
        <v/>
      </c>
      <c r="AL38" t="str">
        <f t="shared" si="4"/>
        <v/>
      </c>
      <c r="AM38" s="42" t="str">
        <f t="shared" si="5"/>
        <v/>
      </c>
      <c r="AO38" t="str">
        <f t="shared" si="6"/>
        <v/>
      </c>
      <c r="AP38" s="42" t="str">
        <f t="shared" si="7"/>
        <v/>
      </c>
      <c r="AR38" t="str">
        <f t="shared" si="8"/>
        <v/>
      </c>
      <c r="AS38" s="42" t="str">
        <f t="shared" si="17"/>
        <v/>
      </c>
      <c r="AU38" t="str">
        <f t="shared" si="9"/>
        <v/>
      </c>
      <c r="AV38" s="42" t="str">
        <f t="shared" si="10"/>
        <v/>
      </c>
      <c r="AX38" t="str">
        <f t="shared" si="11"/>
        <v/>
      </c>
      <c r="AY38" s="42" t="str">
        <f t="shared" si="12"/>
        <v/>
      </c>
      <c r="BA38" t="str">
        <f t="shared" si="13"/>
        <v/>
      </c>
      <c r="BB38" s="42" t="str">
        <f t="shared" si="14"/>
        <v/>
      </c>
      <c r="BD38" t="str">
        <f t="shared" si="15"/>
        <v/>
      </c>
      <c r="BE38" s="42" t="str">
        <f t="shared" si="16"/>
        <v/>
      </c>
    </row>
    <row r="39" spans="1:57">
      <c r="B39" s="126"/>
      <c r="C39" s="113" t="s">
        <v>92</v>
      </c>
      <c r="D39" s="695"/>
      <c r="E39" s="350" t="s">
        <v>93</v>
      </c>
      <c r="F39" s="350"/>
      <c r="G39" s="45"/>
      <c r="H39" s="45"/>
      <c r="I39" s="125">
        <f>VLOOKUP($E39,MiscRates,3,FALSE)</f>
        <v>3</v>
      </c>
      <c r="J39" s="130" t="s">
        <v>112</v>
      </c>
      <c r="K39" s="134"/>
      <c r="L39" s="55"/>
      <c r="M39" s="100"/>
      <c r="N39" s="55"/>
      <c r="O39" s="127"/>
      <c r="P39" s="134"/>
      <c r="Q39" s="55"/>
      <c r="R39" s="100"/>
      <c r="S39" s="55" t="s">
        <v>112</v>
      </c>
      <c r="T39" s="127">
        <f>$I39*R39</f>
        <v>0</v>
      </c>
      <c r="U39" s="134"/>
      <c r="V39" s="55"/>
      <c r="W39" s="100">
        <v>15000</v>
      </c>
      <c r="X39" s="55" t="s">
        <v>112</v>
      </c>
      <c r="Y39" s="127">
        <f>$I39*W39</f>
        <v>45000</v>
      </c>
      <c r="Z39" s="368"/>
      <c r="AA39" s="55"/>
      <c r="AB39" s="100">
        <v>15000</v>
      </c>
      <c r="AC39" s="55" t="s">
        <v>112</v>
      </c>
      <c r="AD39" s="127">
        <f>$I39*AB39</f>
        <v>45000</v>
      </c>
      <c r="AF39" t="str">
        <f t="shared" si="1"/>
        <v/>
      </c>
      <c r="AG39" s="42" t="str">
        <f t="shared" si="2"/>
        <v/>
      </c>
      <c r="AI39" t="str">
        <f t="shared" si="3"/>
        <v/>
      </c>
      <c r="AJ39" s="42" t="str">
        <f t="shared" si="18"/>
        <v/>
      </c>
      <c r="AL39" t="str">
        <f t="shared" si="4"/>
        <v/>
      </c>
      <c r="AM39" s="42" t="str">
        <f t="shared" si="5"/>
        <v/>
      </c>
      <c r="AO39" t="str">
        <f t="shared" si="6"/>
        <v/>
      </c>
      <c r="AP39" s="42" t="str">
        <f t="shared" si="7"/>
        <v/>
      </c>
      <c r="AR39" t="str">
        <f t="shared" si="8"/>
        <v/>
      </c>
      <c r="AS39" s="42" t="str">
        <f t="shared" si="17"/>
        <v/>
      </c>
      <c r="AU39" t="str">
        <f t="shared" si="9"/>
        <v/>
      </c>
      <c r="AV39" s="42" t="str">
        <f t="shared" si="10"/>
        <v/>
      </c>
      <c r="AX39" t="str">
        <f t="shared" si="11"/>
        <v/>
      </c>
      <c r="AY39" s="42" t="str">
        <f t="shared" si="12"/>
        <v/>
      </c>
      <c r="BA39" t="str">
        <f t="shared" si="13"/>
        <v/>
      </c>
      <c r="BB39" s="42" t="str">
        <f t="shared" si="14"/>
        <v/>
      </c>
      <c r="BD39" t="str">
        <f t="shared" si="15"/>
        <v/>
      </c>
      <c r="BE39" s="42" t="str">
        <f t="shared" si="16"/>
        <v/>
      </c>
    </row>
    <row r="40" spans="1:57">
      <c r="B40" s="126"/>
      <c r="C40" s="219"/>
      <c r="D40" s="700"/>
      <c r="E40" s="384" t="s">
        <v>94</v>
      </c>
      <c r="F40" s="384"/>
      <c r="G40" s="212"/>
      <c r="H40" s="212"/>
      <c r="I40" s="125">
        <f>VLOOKUP($E40,MiscRates,3,FALSE)</f>
        <v>3</v>
      </c>
      <c r="J40" s="214" t="s">
        <v>112</v>
      </c>
      <c r="K40" s="215"/>
      <c r="L40" s="216"/>
      <c r="M40" s="217"/>
      <c r="N40" s="216"/>
      <c r="O40" s="127"/>
      <c r="P40" s="215"/>
      <c r="Q40" s="216"/>
      <c r="R40" s="217"/>
      <c r="S40" s="216" t="s">
        <v>112</v>
      </c>
      <c r="T40" s="127">
        <f>$I40*R40</f>
        <v>0</v>
      </c>
      <c r="U40" s="215"/>
      <c r="V40" s="216"/>
      <c r="W40" s="217">
        <v>15000</v>
      </c>
      <c r="X40" s="216" t="s">
        <v>112</v>
      </c>
      <c r="Y40" s="127">
        <f>$I40*W40</f>
        <v>45000</v>
      </c>
      <c r="Z40" s="424"/>
      <c r="AA40" s="216"/>
      <c r="AB40" s="217">
        <v>15000</v>
      </c>
      <c r="AC40" s="216" t="s">
        <v>112</v>
      </c>
      <c r="AD40" s="127">
        <f>$I40*AB40</f>
        <v>45000</v>
      </c>
      <c r="AF40" t="str">
        <f t="shared" si="1"/>
        <v/>
      </c>
      <c r="AG40" s="42" t="str">
        <f t="shared" si="2"/>
        <v/>
      </c>
      <c r="AI40" t="str">
        <f t="shared" si="3"/>
        <v/>
      </c>
      <c r="AJ40" s="42" t="str">
        <f t="shared" si="18"/>
        <v/>
      </c>
      <c r="AL40" t="str">
        <f t="shared" si="4"/>
        <v/>
      </c>
      <c r="AM40" s="42" t="str">
        <f t="shared" si="5"/>
        <v/>
      </c>
      <c r="AO40" t="str">
        <f t="shared" si="6"/>
        <v/>
      </c>
      <c r="AP40" s="42" t="str">
        <f t="shared" si="7"/>
        <v/>
      </c>
      <c r="AR40" t="str">
        <f t="shared" si="8"/>
        <v/>
      </c>
      <c r="AS40" s="42" t="str">
        <f t="shared" si="17"/>
        <v/>
      </c>
      <c r="AU40" t="str">
        <f t="shared" si="9"/>
        <v/>
      </c>
      <c r="AV40" s="42" t="str">
        <f t="shared" si="10"/>
        <v/>
      </c>
      <c r="AX40" t="str">
        <f t="shared" si="11"/>
        <v/>
      </c>
      <c r="AY40" s="42" t="str">
        <f t="shared" si="12"/>
        <v/>
      </c>
      <c r="BA40" t="str">
        <f t="shared" si="13"/>
        <v/>
      </c>
      <c r="BB40" s="42" t="str">
        <f t="shared" si="14"/>
        <v/>
      </c>
      <c r="BD40" t="str">
        <f t="shared" si="15"/>
        <v/>
      </c>
      <c r="BE40" s="42" t="str">
        <f t="shared" si="16"/>
        <v/>
      </c>
    </row>
    <row r="41" spans="1:57" ht="15">
      <c r="B41" s="126"/>
      <c r="C41" s="162" t="s">
        <v>250</v>
      </c>
      <c r="D41" s="694"/>
      <c r="E41" s="356"/>
      <c r="F41" s="356"/>
      <c r="G41" s="144"/>
      <c r="H41" s="144"/>
      <c r="I41" s="144"/>
      <c r="J41" s="164"/>
      <c r="K41" s="145"/>
      <c r="L41" s="146"/>
      <c r="M41" s="147"/>
      <c r="N41" s="146"/>
      <c r="O41" s="148"/>
      <c r="P41" s="145"/>
      <c r="Q41" s="146"/>
      <c r="R41" s="147"/>
      <c r="S41" s="146"/>
      <c r="T41" s="148"/>
      <c r="U41" s="145"/>
      <c r="V41" s="146"/>
      <c r="W41" s="147"/>
      <c r="X41" s="146"/>
      <c r="Y41" s="148"/>
      <c r="Z41" s="367"/>
      <c r="AA41" s="146"/>
      <c r="AB41" s="147"/>
      <c r="AC41" s="146"/>
      <c r="AD41" s="148"/>
      <c r="AF41" t="str">
        <f t="shared" si="1"/>
        <v/>
      </c>
      <c r="AG41" s="42" t="str">
        <f t="shared" si="2"/>
        <v/>
      </c>
      <c r="AI41" t="str">
        <f t="shared" si="3"/>
        <v/>
      </c>
      <c r="AJ41" s="42" t="str">
        <f t="shared" si="18"/>
        <v/>
      </c>
      <c r="AL41" t="str">
        <f t="shared" si="4"/>
        <v/>
      </c>
      <c r="AM41" s="42" t="str">
        <f t="shared" si="5"/>
        <v/>
      </c>
      <c r="AO41" t="str">
        <f t="shared" si="6"/>
        <v/>
      </c>
      <c r="AP41" s="42" t="str">
        <f t="shared" si="7"/>
        <v/>
      </c>
      <c r="AR41" t="str">
        <f t="shared" si="8"/>
        <v/>
      </c>
      <c r="AS41" s="42" t="str">
        <f t="shared" si="17"/>
        <v/>
      </c>
      <c r="AU41" t="str">
        <f t="shared" si="9"/>
        <v/>
      </c>
      <c r="AV41" s="42" t="str">
        <f t="shared" si="10"/>
        <v/>
      </c>
      <c r="AX41" t="str">
        <f t="shared" si="11"/>
        <v/>
      </c>
      <c r="AY41" s="42" t="str">
        <f t="shared" si="12"/>
        <v/>
      </c>
      <c r="BA41" t="str">
        <f t="shared" si="13"/>
        <v/>
      </c>
      <c r="BB41" s="42" t="str">
        <f t="shared" si="14"/>
        <v/>
      </c>
      <c r="BD41" t="str">
        <f t="shared" si="15"/>
        <v/>
      </c>
      <c r="BE41" s="42" t="str">
        <f t="shared" si="16"/>
        <v/>
      </c>
    </row>
    <row r="42" spans="1:57">
      <c r="B42" s="126"/>
      <c r="C42" s="113" t="s">
        <v>182</v>
      </c>
      <c r="D42" s="695"/>
      <c r="E42" s="350"/>
      <c r="F42" s="350" t="str">
        <f>'T2 - Unit Rates'!$C$80</f>
        <v>Revegetation incl Application</v>
      </c>
      <c r="G42" s="45"/>
      <c r="H42" s="45"/>
      <c r="I42" s="62">
        <f>VLOOKUP(F42,MatRate,3,FALSE)</f>
        <v>4569.75</v>
      </c>
      <c r="J42" s="130" t="s">
        <v>178</v>
      </c>
      <c r="K42" s="134"/>
      <c r="L42" s="55" t="s">
        <v>112</v>
      </c>
      <c r="M42" s="100">
        <f>K42/10000</f>
        <v>0</v>
      </c>
      <c r="N42" s="55" t="s">
        <v>178</v>
      </c>
      <c r="O42" s="127">
        <f>$I42*M42</f>
        <v>0</v>
      </c>
      <c r="P42" s="221">
        <f>Quantities!E15</f>
        <v>0</v>
      </c>
      <c r="Q42" s="55" t="s">
        <v>112</v>
      </c>
      <c r="R42" s="100"/>
      <c r="S42" s="55" t="s">
        <v>178</v>
      </c>
      <c r="T42" s="127">
        <f>$I42*R42</f>
        <v>0</v>
      </c>
      <c r="U42" s="368">
        <f>Quantities!F15-Quantities!F14</f>
        <v>127100</v>
      </c>
      <c r="V42" s="55" t="s">
        <v>112</v>
      </c>
      <c r="W42" s="100">
        <f>U42/10000</f>
        <v>12.71</v>
      </c>
      <c r="X42" s="55" t="s">
        <v>178</v>
      </c>
      <c r="Y42" s="127">
        <f>$I42*W42</f>
        <v>58081.522500000006</v>
      </c>
      <c r="Z42" s="368">
        <f>Quantities!H15-Quantities!H14</f>
        <v>127100</v>
      </c>
      <c r="AA42" s="55" t="s">
        <v>112</v>
      </c>
      <c r="AB42" s="100">
        <f>Z42/10000</f>
        <v>12.71</v>
      </c>
      <c r="AC42" s="55" t="s">
        <v>178</v>
      </c>
      <c r="AD42" s="127">
        <f>$I42*AB42</f>
        <v>58081.522500000006</v>
      </c>
      <c r="AF42" t="str">
        <f t="shared" si="1"/>
        <v/>
      </c>
      <c r="AG42" s="42" t="str">
        <f t="shared" si="2"/>
        <v/>
      </c>
      <c r="AH42" s="93"/>
      <c r="AI42" t="str">
        <f t="shared" si="3"/>
        <v/>
      </c>
      <c r="AJ42" s="42" t="str">
        <f t="shared" si="18"/>
        <v/>
      </c>
      <c r="AK42" s="93"/>
      <c r="AL42" t="str">
        <f t="shared" si="4"/>
        <v/>
      </c>
      <c r="AM42" s="42" t="str">
        <f t="shared" si="5"/>
        <v/>
      </c>
      <c r="AO42" t="str">
        <f t="shared" si="6"/>
        <v/>
      </c>
      <c r="AP42" s="42" t="str">
        <f t="shared" si="7"/>
        <v/>
      </c>
      <c r="AQ42" s="93"/>
      <c r="AR42" t="str">
        <f t="shared" si="8"/>
        <v/>
      </c>
      <c r="AS42" s="42" t="str">
        <f t="shared" si="17"/>
        <v/>
      </c>
      <c r="AT42" s="93"/>
      <c r="AU42" t="str">
        <f t="shared" si="9"/>
        <v/>
      </c>
      <c r="AV42" s="42" t="str">
        <f t="shared" si="10"/>
        <v/>
      </c>
      <c r="AX42" t="str">
        <f t="shared" si="11"/>
        <v/>
      </c>
      <c r="AY42" s="42" t="str">
        <f t="shared" si="12"/>
        <v/>
      </c>
      <c r="AZ42" s="93"/>
      <c r="BA42" t="str">
        <f t="shared" si="13"/>
        <v/>
      </c>
      <c r="BB42" s="42" t="str">
        <f t="shared" si="14"/>
        <v/>
      </c>
      <c r="BC42" s="93"/>
      <c r="BD42" t="str">
        <f t="shared" si="15"/>
        <v/>
      </c>
      <c r="BE42" s="42" t="str">
        <f t="shared" si="16"/>
        <v/>
      </c>
    </row>
    <row r="43" spans="1:57" ht="15">
      <c r="B43" s="126"/>
      <c r="C43" s="219"/>
      <c r="D43" s="700"/>
      <c r="E43" s="384"/>
      <c r="F43" s="384"/>
      <c r="G43" s="212"/>
      <c r="H43" s="212"/>
      <c r="I43" s="213"/>
      <c r="J43" s="214"/>
      <c r="K43" s="215"/>
      <c r="L43" s="216"/>
      <c r="M43" s="217"/>
      <c r="N43" s="216"/>
      <c r="O43" s="127"/>
      <c r="P43" s="215"/>
      <c r="Q43" s="216"/>
      <c r="R43" s="217"/>
      <c r="S43" s="216"/>
      <c r="T43" s="218"/>
      <c r="U43" s="215"/>
      <c r="V43" s="216"/>
      <c r="W43" s="217"/>
      <c r="X43" s="216"/>
      <c r="Y43" s="218"/>
      <c r="Z43" s="424"/>
      <c r="AA43" s="216"/>
      <c r="AB43" s="217"/>
      <c r="AC43" s="216"/>
      <c r="AD43" s="218"/>
      <c r="AF43" t="str">
        <f t="shared" si="1"/>
        <v/>
      </c>
      <c r="AG43" s="42" t="str">
        <f t="shared" si="2"/>
        <v/>
      </c>
      <c r="AI43" t="str">
        <f t="shared" si="3"/>
        <v/>
      </c>
      <c r="AJ43" s="42" t="str">
        <f t="shared" si="18"/>
        <v/>
      </c>
      <c r="AL43" t="str">
        <f t="shared" si="4"/>
        <v/>
      </c>
      <c r="AM43" s="42" t="str">
        <f t="shared" si="5"/>
        <v/>
      </c>
      <c r="AN43" s="93"/>
      <c r="AO43" t="str">
        <f t="shared" si="6"/>
        <v/>
      </c>
      <c r="AP43" s="42" t="str">
        <f t="shared" si="7"/>
        <v/>
      </c>
      <c r="AR43" t="str">
        <f t="shared" si="8"/>
        <v/>
      </c>
      <c r="AS43" s="42" t="str">
        <f t="shared" si="17"/>
        <v/>
      </c>
      <c r="AU43" t="str">
        <f t="shared" si="9"/>
        <v/>
      </c>
      <c r="AV43" s="42" t="str">
        <f t="shared" si="10"/>
        <v/>
      </c>
      <c r="AW43" s="93"/>
      <c r="AX43" t="str">
        <f t="shared" si="11"/>
        <v/>
      </c>
      <c r="AY43" s="42" t="str">
        <f t="shared" si="12"/>
        <v/>
      </c>
      <c r="BA43" t="str">
        <f t="shared" si="13"/>
        <v/>
      </c>
      <c r="BB43" s="42" t="str">
        <f t="shared" si="14"/>
        <v/>
      </c>
      <c r="BD43" t="str">
        <f t="shared" si="15"/>
        <v/>
      </c>
      <c r="BE43" s="42" t="str">
        <f t="shared" si="16"/>
        <v/>
      </c>
    </row>
    <row r="44" spans="1:57" ht="15">
      <c r="A44" s="93"/>
      <c r="B44" s="128"/>
      <c r="C44" s="114" t="s">
        <v>8</v>
      </c>
      <c r="D44" s="696"/>
      <c r="E44" s="357"/>
      <c r="F44" s="357"/>
      <c r="G44" s="98"/>
      <c r="H44" s="98"/>
      <c r="I44" s="98"/>
      <c r="J44" s="131"/>
      <c r="K44" s="133"/>
      <c r="L44" s="99"/>
      <c r="M44" s="100"/>
      <c r="N44" s="99"/>
      <c r="O44" s="124">
        <f>SUM(O26:O43)</f>
        <v>0</v>
      </c>
      <c r="P44" s="133"/>
      <c r="Q44" s="99"/>
      <c r="R44" s="100"/>
      <c r="S44" s="99"/>
      <c r="T44" s="124">
        <f>SUM(T26:T43)</f>
        <v>0</v>
      </c>
      <c r="U44" s="133"/>
      <c r="V44" s="99"/>
      <c r="W44" s="100"/>
      <c r="X44" s="99"/>
      <c r="Y44" s="124">
        <f>SUM(Y26:Y43)</f>
        <v>365167.73948479706</v>
      </c>
      <c r="Z44" s="370"/>
      <c r="AA44" s="99"/>
      <c r="AB44" s="100"/>
      <c r="AC44" s="99"/>
      <c r="AD44" s="124">
        <f>SUM(AD26:AD43)</f>
        <v>365167.73948479706</v>
      </c>
      <c r="AF44" t="str">
        <f t="shared" si="1"/>
        <v/>
      </c>
      <c r="AG44" s="42" t="str">
        <f t="shared" si="2"/>
        <v/>
      </c>
      <c r="AI44" t="str">
        <f t="shared" si="3"/>
        <v/>
      </c>
      <c r="AJ44" s="42" t="str">
        <f t="shared" si="18"/>
        <v/>
      </c>
      <c r="AL44" t="str">
        <f t="shared" si="4"/>
        <v/>
      </c>
      <c r="AM44" s="42" t="str">
        <f t="shared" si="5"/>
        <v/>
      </c>
      <c r="AO44" t="str">
        <f t="shared" si="6"/>
        <v/>
      </c>
      <c r="AP44" s="42" t="str">
        <f t="shared" si="7"/>
        <v/>
      </c>
      <c r="AR44" t="str">
        <f t="shared" si="8"/>
        <v/>
      </c>
      <c r="AS44" s="42" t="str">
        <f t="shared" si="17"/>
        <v/>
      </c>
      <c r="AU44" t="str">
        <f t="shared" si="9"/>
        <v/>
      </c>
      <c r="AV44" s="42" t="str">
        <f t="shared" si="10"/>
        <v/>
      </c>
      <c r="AX44" t="str">
        <f t="shared" si="11"/>
        <v/>
      </c>
      <c r="AY44" s="42" t="str">
        <f t="shared" si="12"/>
        <v/>
      </c>
      <c r="BA44" t="str">
        <f t="shared" si="13"/>
        <v/>
      </c>
      <c r="BB44" s="42" t="str">
        <f t="shared" si="14"/>
        <v/>
      </c>
      <c r="BD44" t="str">
        <f t="shared" si="15"/>
        <v/>
      </c>
      <c r="BE44" s="42" t="str">
        <f t="shared" si="16"/>
        <v/>
      </c>
    </row>
    <row r="45" spans="1:57" ht="15">
      <c r="B45" s="142"/>
      <c r="C45" s="162" t="s">
        <v>440</v>
      </c>
      <c r="D45" s="694"/>
      <c r="E45" s="356"/>
      <c r="F45" s="356"/>
      <c r="G45" s="144"/>
      <c r="H45" s="144"/>
      <c r="I45" s="144"/>
      <c r="J45" s="164"/>
      <c r="K45" s="145"/>
      <c r="L45" s="146"/>
      <c r="M45" s="147"/>
      <c r="N45" s="146"/>
      <c r="O45" s="148"/>
      <c r="P45" s="145"/>
      <c r="Q45" s="146"/>
      <c r="R45" s="147"/>
      <c r="S45" s="146"/>
      <c r="T45" s="148"/>
      <c r="U45" s="145"/>
      <c r="V45" s="146"/>
      <c r="W45" s="147"/>
      <c r="X45" s="146"/>
      <c r="Y45" s="148"/>
      <c r="Z45" s="367"/>
      <c r="AA45" s="146"/>
      <c r="AB45" s="147"/>
      <c r="AC45" s="146"/>
      <c r="AD45" s="148"/>
      <c r="AF45" t="str">
        <f t="shared" si="1"/>
        <v/>
      </c>
      <c r="AG45" s="42" t="str">
        <f t="shared" si="2"/>
        <v/>
      </c>
      <c r="AI45" t="str">
        <f t="shared" si="3"/>
        <v/>
      </c>
      <c r="AJ45" s="42" t="str">
        <f t="shared" si="18"/>
        <v/>
      </c>
      <c r="AL45" t="str">
        <f t="shared" si="4"/>
        <v/>
      </c>
      <c r="AM45" s="42" t="str">
        <f t="shared" si="5"/>
        <v/>
      </c>
      <c r="AO45" t="str">
        <f t="shared" si="6"/>
        <v/>
      </c>
      <c r="AP45" s="42" t="str">
        <f t="shared" si="7"/>
        <v/>
      </c>
      <c r="AR45" t="str">
        <f t="shared" si="8"/>
        <v/>
      </c>
      <c r="AS45" s="42" t="str">
        <f t="shared" si="17"/>
        <v/>
      </c>
      <c r="AU45" t="str">
        <f t="shared" si="9"/>
        <v/>
      </c>
      <c r="AV45" s="42" t="str">
        <f t="shared" si="10"/>
        <v/>
      </c>
      <c r="AX45" t="str">
        <f t="shared" si="11"/>
        <v/>
      </c>
      <c r="AY45" s="42" t="str">
        <f t="shared" si="12"/>
        <v/>
      </c>
      <c r="BA45" t="str">
        <f t="shared" si="13"/>
        <v/>
      </c>
      <c r="BB45" s="42" t="str">
        <f t="shared" si="14"/>
        <v/>
      </c>
      <c r="BD45" t="str">
        <f t="shared" si="15"/>
        <v/>
      </c>
      <c r="BE45" s="42" t="str">
        <f t="shared" si="16"/>
        <v/>
      </c>
    </row>
    <row r="46" spans="1:57" ht="15">
      <c r="B46" s="126"/>
      <c r="C46" s="162" t="s">
        <v>17</v>
      </c>
      <c r="D46" s="694"/>
      <c r="E46" s="356"/>
      <c r="F46" s="356"/>
      <c r="G46" s="144"/>
      <c r="H46" s="144"/>
      <c r="I46" s="144"/>
      <c r="J46" s="164"/>
      <c r="K46" s="145"/>
      <c r="L46" s="146"/>
      <c r="M46" s="147"/>
      <c r="N46" s="146"/>
      <c r="O46" s="148"/>
      <c r="P46" s="145"/>
      <c r="Q46" s="146"/>
      <c r="R46" s="147"/>
      <c r="S46" s="146"/>
      <c r="T46" s="148"/>
      <c r="U46" s="145"/>
      <c r="V46" s="146"/>
      <c r="W46" s="147"/>
      <c r="X46" s="146"/>
      <c r="Y46" s="148"/>
      <c r="Z46" s="367"/>
      <c r="AA46" s="146"/>
      <c r="AB46" s="147"/>
      <c r="AC46" s="146"/>
      <c r="AD46" s="148"/>
      <c r="AF46" t="str">
        <f t="shared" si="1"/>
        <v/>
      </c>
      <c r="AG46" s="42" t="str">
        <f t="shared" si="2"/>
        <v/>
      </c>
      <c r="AI46" t="str">
        <f t="shared" si="3"/>
        <v/>
      </c>
      <c r="AJ46" s="42" t="str">
        <f t="shared" si="18"/>
        <v/>
      </c>
      <c r="AL46" t="str">
        <f t="shared" si="4"/>
        <v/>
      </c>
      <c r="AM46" s="42" t="str">
        <f t="shared" si="5"/>
        <v/>
      </c>
      <c r="AO46" t="str">
        <f t="shared" si="6"/>
        <v/>
      </c>
      <c r="AP46" s="42" t="str">
        <f t="shared" si="7"/>
        <v/>
      </c>
      <c r="AR46" t="str">
        <f t="shared" si="8"/>
        <v/>
      </c>
      <c r="AS46" s="42" t="str">
        <f t="shared" si="17"/>
        <v/>
      </c>
      <c r="AU46" t="str">
        <f t="shared" si="9"/>
        <v/>
      </c>
      <c r="AV46" s="42" t="str">
        <f t="shared" si="10"/>
        <v/>
      </c>
      <c r="AX46" t="str">
        <f t="shared" si="11"/>
        <v/>
      </c>
      <c r="AY46" s="42" t="str">
        <f t="shared" si="12"/>
        <v/>
      </c>
      <c r="BA46" t="str">
        <f t="shared" si="13"/>
        <v/>
      </c>
      <c r="BB46" s="42" t="str">
        <f t="shared" si="14"/>
        <v/>
      </c>
      <c r="BD46" t="str">
        <f t="shared" si="15"/>
        <v/>
      </c>
      <c r="BE46" s="42" t="str">
        <f t="shared" si="16"/>
        <v/>
      </c>
    </row>
    <row r="47" spans="1:57">
      <c r="B47" s="126"/>
      <c r="C47" s="113" t="s">
        <v>252</v>
      </c>
      <c r="D47" s="695">
        <v>2</v>
      </c>
      <c r="E47" s="350" t="str">
        <f>'T2 - Unit Rates'!$C$16</f>
        <v>CAT D9N</v>
      </c>
      <c r="F47" s="350" t="str">
        <f>EquipProd!C64</f>
        <v>D9 Loose recontouring</v>
      </c>
      <c r="G47" s="420">
        <f>VLOOKUP(F47,Productivity,2,FALSE)</f>
        <v>764.74124999999992</v>
      </c>
      <c r="H47" s="45" t="s">
        <v>422</v>
      </c>
      <c r="I47" s="62">
        <f>VLOOKUP(E47,EquipRates,$I$3,FALSE)</f>
        <v>498.15</v>
      </c>
      <c r="J47" s="130" t="s">
        <v>263</v>
      </c>
      <c r="K47" s="134"/>
      <c r="L47" s="55" t="s">
        <v>268</v>
      </c>
      <c r="M47" s="100">
        <f>K47/$G47</f>
        <v>0</v>
      </c>
      <c r="N47" s="55" t="s">
        <v>263</v>
      </c>
      <c r="O47" s="127">
        <f>$I47*M47</f>
        <v>0</v>
      </c>
      <c r="P47" s="221">
        <f>Quantities!E24*0.1</f>
        <v>0</v>
      </c>
      <c r="Q47" s="55" t="s">
        <v>268</v>
      </c>
      <c r="R47" s="100"/>
      <c r="S47" s="55" t="s">
        <v>263</v>
      </c>
      <c r="T47" s="127">
        <f>$I47*R47</f>
        <v>0</v>
      </c>
      <c r="U47" s="368">
        <f>Quantities!F24*0.3</f>
        <v>10530</v>
      </c>
      <c r="V47" s="55" t="s">
        <v>268</v>
      </c>
      <c r="W47" s="100">
        <f>U47/$G47</f>
        <v>13.76936316695353</v>
      </c>
      <c r="X47" s="55" t="s">
        <v>263</v>
      </c>
      <c r="Y47" s="127">
        <f>$I47*W47</f>
        <v>6859.2082616179005</v>
      </c>
      <c r="Z47" s="368">
        <f>Quantities!H24*0.3</f>
        <v>10530</v>
      </c>
      <c r="AA47" s="55" t="s">
        <v>268</v>
      </c>
      <c r="AB47" s="100">
        <f>Z47/$G47</f>
        <v>13.76936316695353</v>
      </c>
      <c r="AC47" s="55" t="s">
        <v>263</v>
      </c>
      <c r="AD47" s="127">
        <f>$I47*AB47</f>
        <v>6859.2082616179005</v>
      </c>
      <c r="AF47" t="str">
        <f t="shared" si="1"/>
        <v/>
      </c>
      <c r="AG47" s="42" t="str">
        <f t="shared" si="2"/>
        <v/>
      </c>
      <c r="AI47" t="str">
        <f t="shared" si="3"/>
        <v>CAT D9N</v>
      </c>
      <c r="AJ47" s="42">
        <f t="shared" si="18"/>
        <v>0</v>
      </c>
      <c r="AL47" t="str">
        <f t="shared" si="4"/>
        <v/>
      </c>
      <c r="AM47" s="42" t="str">
        <f t="shared" si="5"/>
        <v/>
      </c>
      <c r="AO47" t="str">
        <f t="shared" si="6"/>
        <v/>
      </c>
      <c r="AP47" s="42" t="str">
        <f t="shared" si="7"/>
        <v/>
      </c>
      <c r="AR47" t="str">
        <f t="shared" si="8"/>
        <v>CAT D9N</v>
      </c>
      <c r="AS47" s="42">
        <f>IF(AR47="","",W47)</f>
        <v>13.76936316695353</v>
      </c>
      <c r="AU47" t="str">
        <f t="shared" si="9"/>
        <v/>
      </c>
      <c r="AV47" s="42" t="str">
        <f t="shared" si="10"/>
        <v/>
      </c>
      <c r="AX47" t="str">
        <f t="shared" si="11"/>
        <v/>
      </c>
      <c r="AY47" s="42" t="str">
        <f t="shared" si="12"/>
        <v/>
      </c>
      <c r="BA47" t="str">
        <f t="shared" si="13"/>
        <v>CAT D9N</v>
      </c>
      <c r="BB47" s="42">
        <f t="shared" si="14"/>
        <v>13.76936316695353</v>
      </c>
      <c r="BD47" t="str">
        <f t="shared" si="15"/>
        <v/>
      </c>
      <c r="BE47" s="42" t="str">
        <f t="shared" si="16"/>
        <v/>
      </c>
    </row>
    <row r="48" spans="1:57" ht="15">
      <c r="B48" s="126"/>
      <c r="C48" s="162" t="s">
        <v>592</v>
      </c>
      <c r="D48" s="694"/>
      <c r="E48" s="356"/>
      <c r="F48" s="356"/>
      <c r="G48" s="144"/>
      <c r="H48" s="144"/>
      <c r="I48" s="144"/>
      <c r="J48" s="164"/>
      <c r="K48" s="145"/>
      <c r="L48" s="146"/>
      <c r="M48" s="147"/>
      <c r="N48" s="146"/>
      <c r="O48" s="148"/>
      <c r="P48" s="226"/>
      <c r="Q48" s="146"/>
      <c r="R48" s="147"/>
      <c r="S48" s="146"/>
      <c r="T48" s="148"/>
      <c r="U48" s="367"/>
      <c r="V48" s="146"/>
      <c r="W48" s="147"/>
      <c r="X48" s="146"/>
      <c r="Y48" s="148"/>
      <c r="Z48" s="367"/>
      <c r="AA48" s="146"/>
      <c r="AB48" s="147"/>
      <c r="AC48" s="146"/>
      <c r="AD48" s="148"/>
      <c r="AF48" t="str">
        <f t="shared" si="1"/>
        <v/>
      </c>
      <c r="AG48" s="42" t="str">
        <f t="shared" si="2"/>
        <v/>
      </c>
      <c r="AI48" t="str">
        <f t="shared" si="3"/>
        <v/>
      </c>
      <c r="AJ48" s="42" t="str">
        <f t="shared" si="18"/>
        <v/>
      </c>
      <c r="AL48" t="str">
        <f t="shared" si="4"/>
        <v/>
      </c>
      <c r="AM48" s="42" t="str">
        <f t="shared" si="5"/>
        <v/>
      </c>
      <c r="AO48" t="str">
        <f t="shared" si="6"/>
        <v/>
      </c>
      <c r="AP48" s="42" t="str">
        <f t="shared" si="7"/>
        <v/>
      </c>
      <c r="AR48" t="str">
        <f t="shared" si="8"/>
        <v/>
      </c>
      <c r="AS48" s="42" t="str">
        <f t="shared" si="17"/>
        <v/>
      </c>
      <c r="AU48" t="str">
        <f t="shared" si="9"/>
        <v/>
      </c>
      <c r="AV48" s="42" t="str">
        <f t="shared" si="10"/>
        <v/>
      </c>
      <c r="AX48" t="str">
        <f t="shared" si="11"/>
        <v/>
      </c>
      <c r="AY48" s="42" t="str">
        <f t="shared" si="12"/>
        <v/>
      </c>
      <c r="BA48" t="str">
        <f t="shared" si="13"/>
        <v/>
      </c>
      <c r="BB48" s="42" t="str">
        <f t="shared" si="14"/>
        <v/>
      </c>
      <c r="BD48" t="str">
        <f t="shared" si="15"/>
        <v/>
      </c>
      <c r="BE48" s="42" t="str">
        <f t="shared" si="16"/>
        <v/>
      </c>
    </row>
    <row r="49" spans="1:57">
      <c r="B49" s="126"/>
      <c r="C49" s="113" t="s">
        <v>464</v>
      </c>
      <c r="D49" s="695">
        <v>3</v>
      </c>
      <c r="E49" s="350" t="s">
        <v>650</v>
      </c>
      <c r="F49" s="350" t="str">
        <f>LHD!$B$45</f>
        <v>Topsoil - General Areas</v>
      </c>
      <c r="G49" s="45"/>
      <c r="H49" s="45"/>
      <c r="I49" s="125">
        <f>VLOOKUP(F49,RehabCover,4,FALSE)</f>
        <v>3.1569010416666665</v>
      </c>
      <c r="J49" s="130" t="s">
        <v>264</v>
      </c>
      <c r="K49" s="215"/>
      <c r="L49" s="216" t="s">
        <v>112</v>
      </c>
      <c r="M49" s="217">
        <f>K49*0.15</f>
        <v>0</v>
      </c>
      <c r="N49" s="216" t="s">
        <v>268</v>
      </c>
      <c r="O49" s="127">
        <f>$I49*M49</f>
        <v>0</v>
      </c>
      <c r="P49" s="221">
        <f>Quantities!E24</f>
        <v>0</v>
      </c>
      <c r="Q49" s="216" t="s">
        <v>112</v>
      </c>
      <c r="R49" s="217"/>
      <c r="S49" s="216" t="s">
        <v>268</v>
      </c>
      <c r="T49" s="127">
        <f>$I49*R49</f>
        <v>0</v>
      </c>
      <c r="U49" s="368">
        <f>Quantities!F24</f>
        <v>35100</v>
      </c>
      <c r="V49" s="216" t="s">
        <v>112</v>
      </c>
      <c r="W49" s="217">
        <f>U49*0.15</f>
        <v>5265</v>
      </c>
      <c r="X49" s="216" t="s">
        <v>268</v>
      </c>
      <c r="Y49" s="127">
        <f>$I49*W49</f>
        <v>16621.083984375</v>
      </c>
      <c r="Z49" s="368">
        <f>Quantities!H24</f>
        <v>35100</v>
      </c>
      <c r="AA49" s="216" t="s">
        <v>112</v>
      </c>
      <c r="AB49" s="217">
        <f>Z49*0.15</f>
        <v>5265</v>
      </c>
      <c r="AC49" s="216" t="s">
        <v>268</v>
      </c>
      <c r="AD49" s="127">
        <f>$I49*AB49</f>
        <v>16621.083984375</v>
      </c>
      <c r="AF49" t="str">
        <f t="shared" si="1"/>
        <v/>
      </c>
      <c r="AG49" s="42" t="str">
        <f t="shared" si="2"/>
        <v/>
      </c>
      <c r="AI49" t="str">
        <f t="shared" si="3"/>
        <v/>
      </c>
      <c r="AJ49" s="42" t="str">
        <f t="shared" si="18"/>
        <v/>
      </c>
      <c r="AL49" t="str">
        <f t="shared" si="4"/>
        <v>Topsoil - General Areas</v>
      </c>
      <c r="AM49" s="42">
        <f t="shared" si="5"/>
        <v>0</v>
      </c>
      <c r="AO49" t="str">
        <f t="shared" si="6"/>
        <v/>
      </c>
      <c r="AP49" s="42" t="str">
        <f t="shared" si="7"/>
        <v/>
      </c>
      <c r="AR49" t="str">
        <f t="shared" si="8"/>
        <v/>
      </c>
      <c r="AS49" s="42" t="str">
        <f t="shared" si="17"/>
        <v/>
      </c>
      <c r="AU49" t="str">
        <f t="shared" si="9"/>
        <v>Topsoil - General Areas</v>
      </c>
      <c r="AV49" s="42">
        <f>IF(AU49="","",W49)</f>
        <v>5265</v>
      </c>
      <c r="AX49" t="str">
        <f t="shared" si="11"/>
        <v/>
      </c>
      <c r="AY49" s="42" t="str">
        <f t="shared" si="12"/>
        <v/>
      </c>
      <c r="BA49" t="str">
        <f t="shared" si="13"/>
        <v/>
      </c>
      <c r="BB49" s="42" t="str">
        <f t="shared" si="14"/>
        <v/>
      </c>
      <c r="BD49" t="str">
        <f t="shared" si="15"/>
        <v>Topsoil - General Areas</v>
      </c>
      <c r="BE49" s="42">
        <f t="shared" si="16"/>
        <v>5265</v>
      </c>
    </row>
    <row r="50" spans="1:57" ht="15">
      <c r="B50" s="126"/>
      <c r="C50" s="162" t="s">
        <v>250</v>
      </c>
      <c r="D50" s="694"/>
      <c r="E50" s="356"/>
      <c r="F50" s="356"/>
      <c r="G50" s="144"/>
      <c r="H50" s="144"/>
      <c r="I50" s="144"/>
      <c r="J50" s="164"/>
      <c r="K50" s="145"/>
      <c r="L50" s="146"/>
      <c r="M50" s="147"/>
      <c r="N50" s="146"/>
      <c r="O50" s="148"/>
      <c r="P50" s="226"/>
      <c r="Q50" s="146"/>
      <c r="R50" s="147"/>
      <c r="S50" s="146"/>
      <c r="T50" s="148"/>
      <c r="U50" s="367"/>
      <c r="V50" s="146"/>
      <c r="W50" s="147"/>
      <c r="X50" s="146"/>
      <c r="Y50" s="148"/>
      <c r="Z50" s="367"/>
      <c r="AA50" s="146"/>
      <c r="AB50" s="147"/>
      <c r="AC50" s="146"/>
      <c r="AD50" s="148"/>
      <c r="AF50" t="str">
        <f t="shared" si="1"/>
        <v/>
      </c>
      <c r="AG50" s="42" t="str">
        <f t="shared" si="2"/>
        <v/>
      </c>
      <c r="AI50" t="str">
        <f t="shared" si="3"/>
        <v/>
      </c>
      <c r="AJ50" s="42" t="str">
        <f t="shared" si="18"/>
        <v/>
      </c>
      <c r="AL50" t="str">
        <f t="shared" si="4"/>
        <v/>
      </c>
      <c r="AM50" s="42" t="str">
        <f t="shared" si="5"/>
        <v/>
      </c>
      <c r="AO50" t="str">
        <f t="shared" si="6"/>
        <v/>
      </c>
      <c r="AP50" s="42" t="str">
        <f t="shared" si="7"/>
        <v/>
      </c>
      <c r="AR50" t="str">
        <f t="shared" si="8"/>
        <v/>
      </c>
      <c r="AS50" s="42" t="str">
        <f t="shared" si="17"/>
        <v/>
      </c>
      <c r="AU50" t="str">
        <f t="shared" si="9"/>
        <v/>
      </c>
      <c r="AV50" s="42" t="str">
        <f t="shared" si="10"/>
        <v/>
      </c>
      <c r="AX50" t="str">
        <f t="shared" si="11"/>
        <v/>
      </c>
      <c r="AY50" s="42" t="str">
        <f t="shared" si="12"/>
        <v/>
      </c>
      <c r="BA50" t="str">
        <f t="shared" si="13"/>
        <v/>
      </c>
      <c r="BB50" s="42" t="str">
        <f t="shared" si="14"/>
        <v/>
      </c>
      <c r="BD50" t="str">
        <f t="shared" si="15"/>
        <v/>
      </c>
      <c r="BE50" s="42" t="str">
        <f t="shared" si="16"/>
        <v/>
      </c>
    </row>
    <row r="51" spans="1:57">
      <c r="B51" s="126"/>
      <c r="C51" s="113" t="s">
        <v>182</v>
      </c>
      <c r="D51" s="695"/>
      <c r="E51" s="350"/>
      <c r="F51" s="350" t="str">
        <f>'T2 - Unit Rates'!$C$80</f>
        <v>Revegetation incl Application</v>
      </c>
      <c r="G51" s="45"/>
      <c r="H51" s="45"/>
      <c r="I51" s="62">
        <f>VLOOKUP(F51,MatRate,3,FALSE)</f>
        <v>4569.75</v>
      </c>
      <c r="J51" s="130" t="s">
        <v>178</v>
      </c>
      <c r="K51" s="134"/>
      <c r="L51" s="55" t="s">
        <v>112</v>
      </c>
      <c r="M51" s="100">
        <f>K51/10000</f>
        <v>0</v>
      </c>
      <c r="N51" s="55" t="s">
        <v>178</v>
      </c>
      <c r="O51" s="127">
        <f>$I51*M51</f>
        <v>0</v>
      </c>
      <c r="P51" s="221">
        <f>P49</f>
        <v>0</v>
      </c>
      <c r="Q51" s="55" t="s">
        <v>112</v>
      </c>
      <c r="R51" s="100"/>
      <c r="S51" s="55" t="s">
        <v>178</v>
      </c>
      <c r="T51" s="127">
        <f>$I51*R51</f>
        <v>0</v>
      </c>
      <c r="U51" s="368">
        <f>U49</f>
        <v>35100</v>
      </c>
      <c r="V51" s="55" t="s">
        <v>112</v>
      </c>
      <c r="W51" s="100">
        <f>U51/10000</f>
        <v>3.51</v>
      </c>
      <c r="X51" s="55" t="s">
        <v>178</v>
      </c>
      <c r="Y51" s="127">
        <f>$I51*W51</f>
        <v>16039.822499999998</v>
      </c>
      <c r="Z51" s="368">
        <f>Z49</f>
        <v>35100</v>
      </c>
      <c r="AA51" s="55" t="s">
        <v>112</v>
      </c>
      <c r="AB51" s="100">
        <f>Z51/10000</f>
        <v>3.51</v>
      </c>
      <c r="AC51" s="55" t="s">
        <v>178</v>
      </c>
      <c r="AD51" s="127">
        <f>$I51*AB51</f>
        <v>16039.822499999998</v>
      </c>
      <c r="AF51" t="str">
        <f t="shared" si="1"/>
        <v/>
      </c>
      <c r="AG51" s="42" t="str">
        <f t="shared" si="2"/>
        <v/>
      </c>
      <c r="AI51" t="str">
        <f t="shared" si="3"/>
        <v/>
      </c>
      <c r="AJ51" s="42" t="str">
        <f t="shared" si="18"/>
        <v/>
      </c>
      <c r="AL51" t="str">
        <f t="shared" si="4"/>
        <v/>
      </c>
      <c r="AM51" s="42" t="str">
        <f t="shared" si="5"/>
        <v/>
      </c>
      <c r="AO51" t="str">
        <f t="shared" si="6"/>
        <v/>
      </c>
      <c r="AP51" s="42" t="str">
        <f t="shared" si="7"/>
        <v/>
      </c>
      <c r="AR51" t="str">
        <f t="shared" si="8"/>
        <v/>
      </c>
      <c r="AS51" s="42" t="str">
        <f t="shared" si="17"/>
        <v/>
      </c>
      <c r="AU51" t="str">
        <f t="shared" si="9"/>
        <v/>
      </c>
      <c r="AV51" s="42" t="str">
        <f t="shared" si="10"/>
        <v/>
      </c>
      <c r="AX51" t="str">
        <f t="shared" si="11"/>
        <v/>
      </c>
      <c r="AY51" s="42" t="str">
        <f t="shared" si="12"/>
        <v/>
      </c>
      <c r="BA51" t="str">
        <f t="shared" si="13"/>
        <v/>
      </c>
      <c r="BB51" s="42" t="str">
        <f t="shared" si="14"/>
        <v/>
      </c>
      <c r="BD51" t="str">
        <f t="shared" si="15"/>
        <v/>
      </c>
      <c r="BE51" s="42" t="str">
        <f t="shared" si="16"/>
        <v/>
      </c>
    </row>
    <row r="52" spans="1:57" ht="15">
      <c r="B52" s="126"/>
      <c r="C52" s="162" t="s">
        <v>55</v>
      </c>
      <c r="D52" s="694"/>
      <c r="E52" s="356"/>
      <c r="F52" s="356"/>
      <c r="G52" s="144"/>
      <c r="H52" s="144"/>
      <c r="I52" s="144"/>
      <c r="J52" s="164"/>
      <c r="K52" s="145"/>
      <c r="L52" s="146"/>
      <c r="M52" s="147"/>
      <c r="N52" s="146"/>
      <c r="O52" s="148"/>
      <c r="P52" s="145"/>
      <c r="Q52" s="146"/>
      <c r="R52" s="147"/>
      <c r="S52" s="146"/>
      <c r="T52" s="148"/>
      <c r="U52" s="145"/>
      <c r="V52" s="146"/>
      <c r="W52" s="147"/>
      <c r="X52" s="146"/>
      <c r="Y52" s="148"/>
      <c r="Z52" s="367"/>
      <c r="AA52" s="146"/>
      <c r="AB52" s="147"/>
      <c r="AC52" s="146"/>
      <c r="AD52" s="148"/>
      <c r="AF52" t="str">
        <f t="shared" si="1"/>
        <v/>
      </c>
      <c r="AG52" s="42" t="str">
        <f t="shared" si="2"/>
        <v/>
      </c>
      <c r="AI52" t="str">
        <f t="shared" si="3"/>
        <v/>
      </c>
      <c r="AJ52" s="42" t="str">
        <f t="shared" si="18"/>
        <v/>
      </c>
      <c r="AL52" t="str">
        <f t="shared" si="4"/>
        <v/>
      </c>
      <c r="AM52" s="42" t="str">
        <f t="shared" si="5"/>
        <v/>
      </c>
      <c r="AO52" t="str">
        <f t="shared" si="6"/>
        <v/>
      </c>
      <c r="AP52" s="42" t="str">
        <f t="shared" si="7"/>
        <v/>
      </c>
      <c r="AR52" t="str">
        <f t="shared" si="8"/>
        <v/>
      </c>
      <c r="AS52" s="42" t="str">
        <f t="shared" si="17"/>
        <v/>
      </c>
      <c r="AU52" t="str">
        <f t="shared" si="9"/>
        <v/>
      </c>
      <c r="AV52" s="42" t="str">
        <f t="shared" si="10"/>
        <v/>
      </c>
      <c r="AX52" t="str">
        <f t="shared" si="11"/>
        <v/>
      </c>
      <c r="AY52" s="42" t="str">
        <f t="shared" si="12"/>
        <v/>
      </c>
      <c r="BA52" t="str">
        <f t="shared" si="13"/>
        <v/>
      </c>
      <c r="BB52" s="42" t="str">
        <f t="shared" si="14"/>
        <v/>
      </c>
      <c r="BD52" t="str">
        <f t="shared" si="15"/>
        <v/>
      </c>
      <c r="BE52" s="42" t="str">
        <f t="shared" si="16"/>
        <v/>
      </c>
    </row>
    <row r="53" spans="1:57">
      <c r="B53" s="126"/>
      <c r="C53" s="219" t="s">
        <v>473</v>
      </c>
      <c r="D53" s="700"/>
      <c r="E53" s="384" t="str">
        <f>'T2 - Unit Rates'!$C$105</f>
        <v>Cut and Fold Liner</v>
      </c>
      <c r="F53" s="384"/>
      <c r="G53" s="346"/>
      <c r="H53" s="212"/>
      <c r="I53" s="125">
        <f>VLOOKUP($E53,MiscRates,3,FALSE)</f>
        <v>0.23250000000000001</v>
      </c>
      <c r="J53" s="214" t="s">
        <v>112</v>
      </c>
      <c r="K53" s="215"/>
      <c r="L53" s="216"/>
      <c r="M53" s="217"/>
      <c r="N53" s="214" t="s">
        <v>112</v>
      </c>
      <c r="O53" s="127"/>
      <c r="P53" s="215"/>
      <c r="Q53" s="216"/>
      <c r="R53" s="217"/>
      <c r="S53" s="214" t="s">
        <v>112</v>
      </c>
      <c r="T53" s="127">
        <f>$I53*R53</f>
        <v>0</v>
      </c>
      <c r="U53" s="215"/>
      <c r="V53" s="216"/>
      <c r="W53" s="217">
        <f>Quantities!F25</f>
        <v>22000</v>
      </c>
      <c r="X53" s="214" t="s">
        <v>112</v>
      </c>
      <c r="Y53" s="127">
        <f>$I53*W53+5000</f>
        <v>10115</v>
      </c>
      <c r="Z53" s="424"/>
      <c r="AA53" s="216"/>
      <c r="AB53" s="217">
        <f>Quantities!G25</f>
        <v>22000</v>
      </c>
      <c r="AC53" s="214" t="s">
        <v>112</v>
      </c>
      <c r="AD53" s="127">
        <f>$I53*AB53+5000</f>
        <v>10115</v>
      </c>
      <c r="AF53" t="str">
        <f t="shared" si="1"/>
        <v/>
      </c>
      <c r="AG53" s="42" t="str">
        <f t="shared" si="2"/>
        <v/>
      </c>
      <c r="AI53" t="str">
        <f t="shared" si="3"/>
        <v/>
      </c>
      <c r="AJ53" s="42" t="str">
        <f t="shared" si="18"/>
        <v/>
      </c>
      <c r="AL53" t="str">
        <f t="shared" si="4"/>
        <v/>
      </c>
      <c r="AM53" s="42" t="str">
        <f t="shared" si="5"/>
        <v/>
      </c>
      <c r="AN53" s="93"/>
      <c r="AO53" t="str">
        <f t="shared" si="6"/>
        <v/>
      </c>
      <c r="AP53" s="42" t="str">
        <f t="shared" si="7"/>
        <v/>
      </c>
      <c r="AR53" t="str">
        <f t="shared" si="8"/>
        <v/>
      </c>
      <c r="AS53" s="42" t="str">
        <f t="shared" si="17"/>
        <v/>
      </c>
      <c r="AU53" t="str">
        <f t="shared" si="9"/>
        <v/>
      </c>
      <c r="AV53" s="42" t="str">
        <f t="shared" si="10"/>
        <v/>
      </c>
      <c r="AW53" s="93"/>
      <c r="AX53" t="str">
        <f t="shared" si="11"/>
        <v/>
      </c>
      <c r="AY53" s="42" t="str">
        <f t="shared" si="12"/>
        <v/>
      </c>
      <c r="BA53" t="str">
        <f t="shared" si="13"/>
        <v/>
      </c>
      <c r="BB53" s="42" t="str">
        <f t="shared" si="14"/>
        <v/>
      </c>
      <c r="BD53" t="str">
        <f t="shared" si="15"/>
        <v/>
      </c>
      <c r="BE53" s="42" t="str">
        <f t="shared" si="16"/>
        <v/>
      </c>
    </row>
    <row r="54" spans="1:57" ht="15">
      <c r="A54" s="93"/>
      <c r="B54" s="128"/>
      <c r="C54" s="114" t="s">
        <v>8</v>
      </c>
      <c r="D54" s="696"/>
      <c r="E54" s="357"/>
      <c r="F54" s="357"/>
      <c r="G54" s="98"/>
      <c r="H54" s="98"/>
      <c r="I54" s="98"/>
      <c r="J54" s="131"/>
      <c r="K54" s="133"/>
      <c r="L54" s="99"/>
      <c r="M54" s="100"/>
      <c r="N54" s="99"/>
      <c r="O54" s="124">
        <f>SUM(O45:O53)</f>
        <v>0</v>
      </c>
      <c r="P54" s="133"/>
      <c r="Q54" s="99"/>
      <c r="R54" s="100"/>
      <c r="S54" s="99"/>
      <c r="T54" s="124">
        <f>SUM(T45:T53)</f>
        <v>0</v>
      </c>
      <c r="U54" s="133"/>
      <c r="V54" s="99"/>
      <c r="W54" s="100"/>
      <c r="X54" s="99"/>
      <c r="Y54" s="124">
        <f>SUM(Y45:Y53)</f>
        <v>49635.114745992898</v>
      </c>
      <c r="Z54" s="370"/>
      <c r="AA54" s="99"/>
      <c r="AB54" s="100"/>
      <c r="AC54" s="99"/>
      <c r="AD54" s="124">
        <f>SUM(AD45:AD53)</f>
        <v>49635.114745992898</v>
      </c>
      <c r="AF54" t="str">
        <f t="shared" si="1"/>
        <v/>
      </c>
      <c r="AG54" s="42" t="str">
        <f t="shared" si="2"/>
        <v/>
      </c>
      <c r="AI54" t="str">
        <f t="shared" si="3"/>
        <v/>
      </c>
      <c r="AJ54" s="42" t="str">
        <f t="shared" si="18"/>
        <v/>
      </c>
      <c r="AL54" t="str">
        <f t="shared" si="4"/>
        <v/>
      </c>
      <c r="AM54" s="42" t="str">
        <f t="shared" si="5"/>
        <v/>
      </c>
      <c r="AO54" t="str">
        <f t="shared" si="6"/>
        <v/>
      </c>
      <c r="AP54" s="42" t="str">
        <f t="shared" si="7"/>
        <v/>
      </c>
      <c r="AR54" t="str">
        <f t="shared" si="8"/>
        <v/>
      </c>
      <c r="AS54" s="42" t="str">
        <f t="shared" si="17"/>
        <v/>
      </c>
      <c r="AU54" t="str">
        <f t="shared" si="9"/>
        <v/>
      </c>
      <c r="AV54" s="42" t="str">
        <f t="shared" si="10"/>
        <v/>
      </c>
      <c r="AX54" t="str">
        <f t="shared" si="11"/>
        <v/>
      </c>
      <c r="AY54" s="42" t="str">
        <f t="shared" si="12"/>
        <v/>
      </c>
      <c r="BA54" t="str">
        <f t="shared" si="13"/>
        <v/>
      </c>
      <c r="BB54" s="42" t="str">
        <f t="shared" si="14"/>
        <v/>
      </c>
      <c r="BD54" t="str">
        <f t="shared" si="15"/>
        <v/>
      </c>
      <c r="BE54" s="42" t="str">
        <f t="shared" si="16"/>
        <v/>
      </c>
    </row>
    <row r="55" spans="1:57" ht="15">
      <c r="B55" s="142"/>
      <c r="C55" s="162" t="s">
        <v>1136</v>
      </c>
      <c r="D55" s="694"/>
      <c r="E55" s="356"/>
      <c r="F55" s="356"/>
      <c r="G55" s="144"/>
      <c r="H55" s="144"/>
      <c r="I55" s="144"/>
      <c r="J55" s="164"/>
      <c r="K55" s="145"/>
      <c r="L55" s="146"/>
      <c r="M55" s="147"/>
      <c r="N55" s="146"/>
      <c r="O55" s="148"/>
      <c r="P55" s="145"/>
      <c r="Q55" s="146"/>
      <c r="R55" s="147"/>
      <c r="S55" s="146"/>
      <c r="T55" s="148"/>
      <c r="U55" s="145"/>
      <c r="V55" s="146"/>
      <c r="W55" s="147"/>
      <c r="X55" s="146"/>
      <c r="Y55" s="148"/>
      <c r="Z55" s="367"/>
      <c r="AA55" s="146"/>
      <c r="AB55" s="147"/>
      <c r="AC55" s="146"/>
      <c r="AD55" s="148"/>
      <c r="AF55" t="str">
        <f t="shared" si="1"/>
        <v/>
      </c>
      <c r="AG55" s="42" t="str">
        <f t="shared" ref="AG55:AG61" si="20">IF(AF55="","",R55)</f>
        <v/>
      </c>
      <c r="AI55" t="str">
        <f t="shared" si="3"/>
        <v/>
      </c>
      <c r="AJ55" s="42" t="str">
        <f t="shared" ref="AJ55:AJ61" si="21">IF(AI55="","",R55)</f>
        <v/>
      </c>
      <c r="AL55" t="str">
        <f t="shared" si="4"/>
        <v/>
      </c>
      <c r="AM55" s="42" t="str">
        <f t="shared" ref="AM55:AM61" si="22">IF(AL55="","",R55)</f>
        <v/>
      </c>
      <c r="AO55" t="str">
        <f t="shared" si="6"/>
        <v/>
      </c>
      <c r="AP55" s="42" t="str">
        <f t="shared" si="7"/>
        <v/>
      </c>
      <c r="AR55" t="str">
        <f t="shared" si="8"/>
        <v/>
      </c>
      <c r="AS55" s="42" t="str">
        <f t="shared" si="17"/>
        <v/>
      </c>
      <c r="AU55" t="str">
        <f t="shared" si="9"/>
        <v/>
      </c>
      <c r="AV55" s="42" t="str">
        <f t="shared" si="10"/>
        <v/>
      </c>
      <c r="AX55" t="str">
        <f t="shared" si="11"/>
        <v/>
      </c>
      <c r="AY55" s="42" t="str">
        <f t="shared" ref="AY55:AY61" si="23">IF(AX55="","",AB55)</f>
        <v/>
      </c>
      <c r="BA55" t="str">
        <f t="shared" si="13"/>
        <v/>
      </c>
      <c r="BB55" s="42" t="str">
        <f t="shared" ref="BB55:BB61" si="24">IF(BA55="","",AB55)</f>
        <v/>
      </c>
      <c r="BD55" t="str">
        <f t="shared" si="15"/>
        <v/>
      </c>
      <c r="BE55" s="42" t="str">
        <f t="shared" ref="BE55:BE61" si="25">IF(BD55="","",AB55)</f>
        <v/>
      </c>
    </row>
    <row r="56" spans="1:57" ht="15">
      <c r="B56" s="126"/>
      <c r="C56" s="162" t="s">
        <v>55</v>
      </c>
      <c r="D56" s="694"/>
      <c r="E56" s="356"/>
      <c r="F56" s="356"/>
      <c r="G56" s="144"/>
      <c r="H56" s="144"/>
      <c r="I56" s="144"/>
      <c r="J56" s="164"/>
      <c r="K56" s="145"/>
      <c r="L56" s="146"/>
      <c r="M56" s="147"/>
      <c r="N56" s="146"/>
      <c r="O56" s="148"/>
      <c r="P56" s="145"/>
      <c r="Q56" s="146"/>
      <c r="R56" s="147"/>
      <c r="S56" s="146"/>
      <c r="T56" s="148"/>
      <c r="U56" s="145"/>
      <c r="V56" s="146"/>
      <c r="W56" s="147"/>
      <c r="X56" s="146"/>
      <c r="Y56" s="148"/>
      <c r="Z56" s="367"/>
      <c r="AA56" s="146"/>
      <c r="AB56" s="147"/>
      <c r="AC56" s="146"/>
      <c r="AD56" s="148"/>
      <c r="AF56" t="str">
        <f t="shared" si="1"/>
        <v/>
      </c>
      <c r="AG56" s="42" t="str">
        <f t="shared" ref="AG56:AG57" si="26">IF(AF56="","",R56)</f>
        <v/>
      </c>
      <c r="AI56" t="str">
        <f t="shared" si="3"/>
        <v/>
      </c>
      <c r="AJ56" s="42" t="str">
        <f t="shared" ref="AJ56:AJ57" si="27">IF(AI56="","",R56)</f>
        <v/>
      </c>
      <c r="AL56" t="str">
        <f t="shared" si="4"/>
        <v/>
      </c>
      <c r="AM56" s="42" t="str">
        <f t="shared" ref="AM56:AM57" si="28">IF(AL56="","",R56)</f>
        <v/>
      </c>
      <c r="AO56" t="str">
        <f t="shared" si="6"/>
        <v/>
      </c>
      <c r="AP56" s="42" t="str">
        <f t="shared" si="7"/>
        <v/>
      </c>
      <c r="AR56" t="str">
        <f t="shared" si="8"/>
        <v/>
      </c>
      <c r="AS56" s="42" t="str">
        <f t="shared" si="17"/>
        <v/>
      </c>
      <c r="AU56" t="str">
        <f t="shared" si="9"/>
        <v/>
      </c>
      <c r="AV56" s="42" t="str">
        <f t="shared" si="10"/>
        <v/>
      </c>
      <c r="AX56" t="str">
        <f t="shared" si="11"/>
        <v/>
      </c>
      <c r="AY56" s="42" t="str">
        <f t="shared" ref="AY56:AY57" si="29">IF(AX56="","",AB56)</f>
        <v/>
      </c>
      <c r="BA56" t="str">
        <f t="shared" si="13"/>
        <v/>
      </c>
      <c r="BB56" s="42" t="str">
        <f t="shared" ref="BB56:BB57" si="30">IF(BA56="","",AB56)</f>
        <v/>
      </c>
      <c r="BD56" t="str">
        <f t="shared" si="15"/>
        <v/>
      </c>
      <c r="BE56" s="42" t="str">
        <f t="shared" ref="BE56:BE57" si="31">IF(BD56="","",AB56)</f>
        <v/>
      </c>
    </row>
    <row r="57" spans="1:57">
      <c r="B57" s="126"/>
      <c r="C57" s="219" t="s">
        <v>1137</v>
      </c>
      <c r="D57" s="700"/>
      <c r="E57" s="384" t="str">
        <f>'T2 - Unit Rates'!$C$105</f>
        <v>Cut and Fold Liner</v>
      </c>
      <c r="F57" s="384"/>
      <c r="G57" s="346"/>
      <c r="H57" s="212"/>
      <c r="I57" s="125">
        <f>VLOOKUP($E57,MiscRates,3,FALSE)</f>
        <v>0.23250000000000001</v>
      </c>
      <c r="J57" s="214" t="s">
        <v>112</v>
      </c>
      <c r="K57" s="215"/>
      <c r="L57" s="216"/>
      <c r="M57" s="217"/>
      <c r="N57" s="214" t="s">
        <v>112</v>
      </c>
      <c r="O57" s="127"/>
      <c r="P57" s="215"/>
      <c r="Q57" s="216"/>
      <c r="R57" s="217"/>
      <c r="S57" s="214" t="s">
        <v>112</v>
      </c>
      <c r="T57" s="127">
        <f>$I57*R57</f>
        <v>0</v>
      </c>
      <c r="U57" s="215"/>
      <c r="V57" s="216"/>
      <c r="W57" s="217">
        <f>Quantities!F49</f>
        <v>25000</v>
      </c>
      <c r="X57" s="214" t="s">
        <v>112</v>
      </c>
      <c r="Y57" s="127">
        <f>$I57*W57+5000</f>
        <v>10812.5</v>
      </c>
      <c r="Z57" s="424"/>
      <c r="AA57" s="216"/>
      <c r="AB57" s="217">
        <f>Quantities!G49</f>
        <v>25000</v>
      </c>
      <c r="AC57" s="214" t="s">
        <v>112</v>
      </c>
      <c r="AD57" s="127">
        <f>$I57*AB57+5000</f>
        <v>10812.5</v>
      </c>
      <c r="AF57" t="str">
        <f t="shared" si="1"/>
        <v/>
      </c>
      <c r="AG57" s="42" t="str">
        <f t="shared" si="26"/>
        <v/>
      </c>
      <c r="AI57" t="str">
        <f t="shared" si="3"/>
        <v/>
      </c>
      <c r="AJ57" s="42" t="str">
        <f t="shared" si="27"/>
        <v/>
      </c>
      <c r="AL57" t="str">
        <f t="shared" si="4"/>
        <v/>
      </c>
      <c r="AM57" s="42" t="str">
        <f t="shared" si="28"/>
        <v/>
      </c>
      <c r="AN57" s="93"/>
      <c r="AO57" t="str">
        <f t="shared" si="6"/>
        <v/>
      </c>
      <c r="AP57" s="42" t="str">
        <f t="shared" si="7"/>
        <v/>
      </c>
      <c r="AR57" t="str">
        <f t="shared" si="8"/>
        <v/>
      </c>
      <c r="AS57" s="42" t="str">
        <f t="shared" si="17"/>
        <v/>
      </c>
      <c r="AU57" t="str">
        <f t="shared" si="9"/>
        <v/>
      </c>
      <c r="AV57" s="42" t="str">
        <f t="shared" si="10"/>
        <v/>
      </c>
      <c r="AW57" s="93"/>
      <c r="AX57" t="str">
        <f t="shared" si="11"/>
        <v/>
      </c>
      <c r="AY57" s="42" t="str">
        <f t="shared" si="29"/>
        <v/>
      </c>
      <c r="BA57" t="str">
        <f t="shared" si="13"/>
        <v/>
      </c>
      <c r="BB57" s="42" t="str">
        <f t="shared" si="30"/>
        <v/>
      </c>
      <c r="BD57" t="str">
        <f t="shared" si="15"/>
        <v/>
      </c>
      <c r="BE57" s="42" t="str">
        <f t="shared" si="31"/>
        <v/>
      </c>
    </row>
    <row r="58" spans="1:57">
      <c r="B58" s="126"/>
      <c r="C58" s="219" t="s">
        <v>1138</v>
      </c>
      <c r="D58" s="700"/>
      <c r="E58" s="384" t="str">
        <f>'T2 - Unit Rates'!$C$105</f>
        <v>Cut and Fold Liner</v>
      </c>
      <c r="F58" s="384"/>
      <c r="G58" s="346"/>
      <c r="H58" s="212"/>
      <c r="I58" s="125">
        <f>VLOOKUP($E58,MiscRates,3,FALSE)</f>
        <v>0.23250000000000001</v>
      </c>
      <c r="J58" s="214" t="s">
        <v>112</v>
      </c>
      <c r="K58" s="215"/>
      <c r="L58" s="216"/>
      <c r="M58" s="217"/>
      <c r="N58" s="214" t="s">
        <v>112</v>
      </c>
      <c r="O58" s="127"/>
      <c r="P58" s="215"/>
      <c r="Q58" s="216"/>
      <c r="R58" s="217"/>
      <c r="S58" s="214" t="s">
        <v>112</v>
      </c>
      <c r="T58" s="127">
        <f t="shared" ref="T58:T59" si="32">$I58*R58</f>
        <v>0</v>
      </c>
      <c r="U58" s="215"/>
      <c r="V58" s="216"/>
      <c r="W58" s="217">
        <f>Quantities!F65</f>
        <v>17000</v>
      </c>
      <c r="X58" s="214" t="s">
        <v>112</v>
      </c>
      <c r="Y58" s="127">
        <f t="shared" ref="Y58:Y59" si="33">$I58*W58+5000</f>
        <v>8952.5</v>
      </c>
      <c r="Z58" s="424"/>
      <c r="AA58" s="216"/>
      <c r="AB58" s="217">
        <f>Quantities!G65</f>
        <v>17000</v>
      </c>
      <c r="AC58" s="214" t="s">
        <v>112</v>
      </c>
      <c r="AD58" s="127">
        <f t="shared" ref="AD58:AD59" si="34">$I58*AB58+5000</f>
        <v>8952.5</v>
      </c>
      <c r="AF58" t="str">
        <f t="shared" si="1"/>
        <v/>
      </c>
      <c r="AG58" s="42" t="str">
        <f t="shared" ref="AG58:AG59" si="35">IF(AF58="","",R58)</f>
        <v/>
      </c>
      <c r="AI58" t="str">
        <f t="shared" si="3"/>
        <v/>
      </c>
      <c r="AJ58" s="42" t="str">
        <f t="shared" ref="AJ58:AJ59" si="36">IF(AI58="","",R58)</f>
        <v/>
      </c>
      <c r="AL58" t="str">
        <f t="shared" si="4"/>
        <v/>
      </c>
      <c r="AM58" s="42" t="str">
        <f t="shared" ref="AM58:AM59" si="37">IF(AL58="","",R58)</f>
        <v/>
      </c>
      <c r="AN58" s="93"/>
      <c r="AO58" t="str">
        <f t="shared" si="6"/>
        <v/>
      </c>
      <c r="AP58" s="42" t="str">
        <f t="shared" si="7"/>
        <v/>
      </c>
      <c r="AR58" t="str">
        <f t="shared" si="8"/>
        <v/>
      </c>
      <c r="AS58" s="42" t="str">
        <f t="shared" si="17"/>
        <v/>
      </c>
      <c r="AU58" t="str">
        <f t="shared" si="9"/>
        <v/>
      </c>
      <c r="AV58" s="42" t="str">
        <f t="shared" si="10"/>
        <v/>
      </c>
      <c r="AW58" s="93"/>
      <c r="AX58" t="str">
        <f t="shared" si="11"/>
        <v/>
      </c>
      <c r="AY58" s="42" t="str">
        <f t="shared" ref="AY58:AY59" si="38">IF(AX58="","",AB58)</f>
        <v/>
      </c>
      <c r="BA58" t="str">
        <f t="shared" si="13"/>
        <v/>
      </c>
      <c r="BB58" s="42" t="str">
        <f t="shared" ref="BB58:BB59" si="39">IF(BA58="","",AB58)</f>
        <v/>
      </c>
      <c r="BD58" t="str">
        <f t="shared" si="15"/>
        <v/>
      </c>
      <c r="BE58" s="42" t="str">
        <f t="shared" ref="BE58:BE59" si="40">IF(BD58="","",AB58)</f>
        <v/>
      </c>
    </row>
    <row r="59" spans="1:57">
      <c r="B59" s="126"/>
      <c r="C59" s="219" t="s">
        <v>1139</v>
      </c>
      <c r="D59" s="700"/>
      <c r="E59" s="384" t="str">
        <f>'T2 - Unit Rates'!$C$105</f>
        <v>Cut and Fold Liner</v>
      </c>
      <c r="F59" s="384"/>
      <c r="G59" s="346"/>
      <c r="H59" s="212"/>
      <c r="I59" s="125">
        <f>VLOOKUP($E59,MiscRates,3,FALSE)</f>
        <v>0.23250000000000001</v>
      </c>
      <c r="J59" s="214" t="s">
        <v>112</v>
      </c>
      <c r="K59" s="215"/>
      <c r="L59" s="216"/>
      <c r="M59" s="217"/>
      <c r="N59" s="214" t="s">
        <v>112</v>
      </c>
      <c r="O59" s="127"/>
      <c r="P59" s="215"/>
      <c r="Q59" s="216"/>
      <c r="R59" s="217"/>
      <c r="S59" s="214" t="s">
        <v>112</v>
      </c>
      <c r="T59" s="127">
        <f t="shared" si="32"/>
        <v>0</v>
      </c>
      <c r="U59" s="215"/>
      <c r="V59" s="216"/>
      <c r="W59" s="217">
        <f>Quantities!F79</f>
        <v>13000</v>
      </c>
      <c r="X59" s="214" t="s">
        <v>112</v>
      </c>
      <c r="Y59" s="127">
        <f t="shared" si="33"/>
        <v>8022.5</v>
      </c>
      <c r="Z59" s="424"/>
      <c r="AA59" s="216"/>
      <c r="AB59" s="217">
        <f>Quantities!G79</f>
        <v>13000</v>
      </c>
      <c r="AC59" s="214" t="s">
        <v>112</v>
      </c>
      <c r="AD59" s="127">
        <f t="shared" si="34"/>
        <v>8022.5</v>
      </c>
      <c r="AF59" t="str">
        <f t="shared" si="1"/>
        <v/>
      </c>
      <c r="AG59" s="42" t="str">
        <f t="shared" si="35"/>
        <v/>
      </c>
      <c r="AI59" t="str">
        <f t="shared" si="3"/>
        <v/>
      </c>
      <c r="AJ59" s="42" t="str">
        <f t="shared" si="36"/>
        <v/>
      </c>
      <c r="AL59" t="str">
        <f t="shared" si="4"/>
        <v/>
      </c>
      <c r="AM59" s="42" t="str">
        <f t="shared" si="37"/>
        <v/>
      </c>
      <c r="AN59" s="93"/>
      <c r="AO59" t="str">
        <f t="shared" si="6"/>
        <v/>
      </c>
      <c r="AP59" s="42" t="str">
        <f t="shared" si="7"/>
        <v/>
      </c>
      <c r="AR59" t="str">
        <f t="shared" si="8"/>
        <v/>
      </c>
      <c r="AS59" s="42" t="str">
        <f t="shared" si="17"/>
        <v/>
      </c>
      <c r="AU59" t="str">
        <f t="shared" si="9"/>
        <v/>
      </c>
      <c r="AV59" s="42" t="str">
        <f t="shared" si="10"/>
        <v/>
      </c>
      <c r="AW59" s="93"/>
      <c r="AX59" t="str">
        <f t="shared" si="11"/>
        <v/>
      </c>
      <c r="AY59" s="42" t="str">
        <f t="shared" si="38"/>
        <v/>
      </c>
      <c r="BA59" t="str">
        <f t="shared" si="13"/>
        <v/>
      </c>
      <c r="BB59" s="42" t="str">
        <f t="shared" si="39"/>
        <v/>
      </c>
      <c r="BD59" t="str">
        <f t="shared" si="15"/>
        <v/>
      </c>
      <c r="BE59" s="42" t="str">
        <f t="shared" si="40"/>
        <v/>
      </c>
    </row>
    <row r="60" spans="1:57">
      <c r="B60" s="126"/>
      <c r="C60" s="219" t="s">
        <v>1140</v>
      </c>
      <c r="D60" s="700"/>
      <c r="E60" s="384" t="str">
        <f>'T2 - Unit Rates'!$C$105</f>
        <v>Cut and Fold Liner</v>
      </c>
      <c r="F60" s="384"/>
      <c r="G60" s="346"/>
      <c r="H60" s="212"/>
      <c r="I60" s="125">
        <f>VLOOKUP($E60,MiscRates,3,FALSE)</f>
        <v>0.23250000000000001</v>
      </c>
      <c r="J60" s="214" t="s">
        <v>112</v>
      </c>
      <c r="K60" s="215"/>
      <c r="L60" s="216"/>
      <c r="M60" s="217"/>
      <c r="N60" s="214" t="s">
        <v>112</v>
      </c>
      <c r="O60" s="127"/>
      <c r="P60" s="215"/>
      <c r="Q60" s="216"/>
      <c r="R60" s="217"/>
      <c r="S60" s="214" t="s">
        <v>112</v>
      </c>
      <c r="T60" s="127">
        <f>$I60*R60</f>
        <v>0</v>
      </c>
      <c r="U60" s="215"/>
      <c r="V60" s="216"/>
      <c r="W60" s="217">
        <f>Quantities!F28</f>
        <v>9000</v>
      </c>
      <c r="X60" s="214" t="s">
        <v>112</v>
      </c>
      <c r="Y60" s="127">
        <f>$I60*W60+5000</f>
        <v>7092.5</v>
      </c>
      <c r="Z60" s="424"/>
      <c r="AA60" s="216"/>
      <c r="AB60" s="217">
        <f>Quantities!G28</f>
        <v>9000</v>
      </c>
      <c r="AC60" s="214" t="s">
        <v>112</v>
      </c>
      <c r="AD60" s="127">
        <f>$I60*AB60+5000</f>
        <v>7092.5</v>
      </c>
      <c r="AF60" t="str">
        <f t="shared" si="1"/>
        <v/>
      </c>
      <c r="AG60" s="42" t="str">
        <f t="shared" si="20"/>
        <v/>
      </c>
      <c r="AI60" t="str">
        <f t="shared" si="3"/>
        <v/>
      </c>
      <c r="AJ60" s="42" t="str">
        <f t="shared" si="21"/>
        <v/>
      </c>
      <c r="AL60" t="str">
        <f t="shared" si="4"/>
        <v/>
      </c>
      <c r="AM60" s="42" t="str">
        <f t="shared" si="22"/>
        <v/>
      </c>
      <c r="AN60" s="93"/>
      <c r="AO60" t="str">
        <f t="shared" si="6"/>
        <v/>
      </c>
      <c r="AP60" s="42" t="str">
        <f t="shared" si="7"/>
        <v/>
      </c>
      <c r="AR60" t="str">
        <f t="shared" si="8"/>
        <v/>
      </c>
      <c r="AS60" s="42" t="str">
        <f t="shared" si="17"/>
        <v/>
      </c>
      <c r="AU60" t="str">
        <f t="shared" si="9"/>
        <v/>
      </c>
      <c r="AV60" s="42" t="str">
        <f t="shared" si="10"/>
        <v/>
      </c>
      <c r="AW60" s="93"/>
      <c r="AX60" t="str">
        <f t="shared" si="11"/>
        <v/>
      </c>
      <c r="AY60" s="42" t="str">
        <f t="shared" si="23"/>
        <v/>
      </c>
      <c r="BA60" t="str">
        <f t="shared" si="13"/>
        <v/>
      </c>
      <c r="BB60" s="42" t="str">
        <f t="shared" si="24"/>
        <v/>
      </c>
      <c r="BD60" t="str">
        <f t="shared" si="15"/>
        <v/>
      </c>
      <c r="BE60" s="42" t="str">
        <f t="shared" si="25"/>
        <v/>
      </c>
    </row>
    <row r="61" spans="1:57" thickBot="1">
      <c r="A61" s="93"/>
      <c r="B61" s="128"/>
      <c r="C61" s="114" t="s">
        <v>8</v>
      </c>
      <c r="D61" s="696"/>
      <c r="E61" s="357"/>
      <c r="F61" s="357"/>
      <c r="G61" s="98"/>
      <c r="H61" s="98"/>
      <c r="I61" s="98"/>
      <c r="J61" s="131"/>
      <c r="K61" s="133"/>
      <c r="L61" s="99"/>
      <c r="M61" s="100"/>
      <c r="N61" s="99"/>
      <c r="O61" s="124">
        <f>SUM(O55:O60)</f>
        <v>0</v>
      </c>
      <c r="P61" s="133"/>
      <c r="Q61" s="99"/>
      <c r="R61" s="100"/>
      <c r="S61" s="99"/>
      <c r="T61" s="124">
        <f>SUM(T55:T60)</f>
        <v>0</v>
      </c>
      <c r="U61" s="133"/>
      <c r="V61" s="99"/>
      <c r="W61" s="100"/>
      <c r="X61" s="99"/>
      <c r="Y61" s="124">
        <f>SUM(Y55:Y60)</f>
        <v>34880</v>
      </c>
      <c r="Z61" s="370"/>
      <c r="AA61" s="99"/>
      <c r="AB61" s="100"/>
      <c r="AC61" s="99"/>
      <c r="AD61" s="124">
        <f>SUM(AD55:AD60)</f>
        <v>34880</v>
      </c>
      <c r="AF61" t="str">
        <f t="shared" si="1"/>
        <v/>
      </c>
      <c r="AG61" s="42" t="str">
        <f t="shared" si="20"/>
        <v/>
      </c>
      <c r="AI61" t="str">
        <f t="shared" si="3"/>
        <v/>
      </c>
      <c r="AJ61" s="42" t="str">
        <f t="shared" si="21"/>
        <v/>
      </c>
      <c r="AL61" t="str">
        <f t="shared" si="4"/>
        <v/>
      </c>
      <c r="AM61" s="42" t="str">
        <f t="shared" si="22"/>
        <v/>
      </c>
      <c r="AO61" t="str">
        <f t="shared" si="6"/>
        <v/>
      </c>
      <c r="AP61" s="42" t="str">
        <f t="shared" si="7"/>
        <v/>
      </c>
      <c r="AR61" t="str">
        <f t="shared" si="8"/>
        <v/>
      </c>
      <c r="AS61" s="42" t="str">
        <f t="shared" si="17"/>
        <v/>
      </c>
      <c r="AU61" t="str">
        <f t="shared" si="9"/>
        <v/>
      </c>
      <c r="AV61" s="42" t="str">
        <f t="shared" si="10"/>
        <v/>
      </c>
      <c r="AX61" t="str">
        <f t="shared" si="11"/>
        <v/>
      </c>
      <c r="AY61" s="42" t="str">
        <f t="shared" si="23"/>
        <v/>
      </c>
      <c r="BA61" t="str">
        <f t="shared" si="13"/>
        <v/>
      </c>
      <c r="BB61" s="42" t="str">
        <f t="shared" si="24"/>
        <v/>
      </c>
      <c r="BD61" t="str">
        <f t="shared" si="15"/>
        <v/>
      </c>
      <c r="BE61" s="42" t="str">
        <f t="shared" si="25"/>
        <v/>
      </c>
    </row>
    <row r="62" spans="1:57" thickBot="1">
      <c r="B62" s="155" t="s">
        <v>269</v>
      </c>
      <c r="C62" s="157"/>
      <c r="D62" s="698"/>
      <c r="E62" s="361"/>
      <c r="F62" s="361"/>
      <c r="G62" s="156"/>
      <c r="H62" s="156"/>
      <c r="I62" s="156"/>
      <c r="J62" s="169"/>
      <c r="K62" s="158"/>
      <c r="L62" s="159"/>
      <c r="M62" s="90"/>
      <c r="N62" s="160"/>
      <c r="O62" s="161">
        <f>SUMIF($C6:$C61,"Sub-total",O6:O61)</f>
        <v>0</v>
      </c>
      <c r="P62" s="158"/>
      <c r="Q62" s="159"/>
      <c r="R62" s="90"/>
      <c r="S62" s="160"/>
      <c r="T62" s="161">
        <f>SUMIF($C6:$C61,"Sub-total",T6:T61)</f>
        <v>0</v>
      </c>
      <c r="U62" s="158"/>
      <c r="V62" s="159"/>
      <c r="W62" s="90"/>
      <c r="X62" s="160"/>
      <c r="Y62" s="161">
        <f>SUMIF($C6:$C61,"Sub-total",Y6:Y61)</f>
        <v>783161.9580029666</v>
      </c>
      <c r="Z62" s="371"/>
      <c r="AA62" s="159"/>
      <c r="AB62" s="90"/>
      <c r="AC62" s="160"/>
      <c r="AD62" s="161">
        <f>SUMIF($C6:$C61,"Sub-total",AD6:AD61)</f>
        <v>783161.9580029666</v>
      </c>
      <c r="AF62" s="440"/>
      <c r="AG62" s="441">
        <f>SUM(AG7:AG54)+AJ62</f>
        <v>0</v>
      </c>
      <c r="AH62" s="440"/>
      <c r="AI62" s="440"/>
      <c r="AJ62" s="441">
        <f>SUM(AJ7:AJ54)</f>
        <v>0</v>
      </c>
      <c r="AK62" s="440"/>
      <c r="AL62" s="440"/>
      <c r="AM62" s="441">
        <f>SUM(AM7:AM54)</f>
        <v>0</v>
      </c>
      <c r="AO62" s="440"/>
      <c r="AP62" s="441">
        <f>SUM(AP7:AP54)+AS62</f>
        <v>574.01542024835203</v>
      </c>
      <c r="AQ62" s="440"/>
      <c r="AR62" s="440"/>
      <c r="AS62" s="441">
        <f>SUM(AS7:AS54)</f>
        <v>262.01542024835203</v>
      </c>
      <c r="AT62" s="440"/>
      <c r="AU62" s="440"/>
      <c r="AV62" s="441">
        <f>SUM(AV7:AV54)</f>
        <v>47910</v>
      </c>
      <c r="AX62" s="440"/>
      <c r="AY62" s="441">
        <f>SUM(AY7:AY54)+BB62</f>
        <v>574.01542024835203</v>
      </c>
      <c r="AZ62" s="440"/>
      <c r="BA62" s="440"/>
      <c r="BB62" s="441">
        <f>SUM(BB7:BB54)</f>
        <v>262.01542024835203</v>
      </c>
      <c r="BC62" s="440"/>
      <c r="BD62" s="440"/>
      <c r="BE62" s="441">
        <f>SUM(BE7:BE54)</f>
        <v>47910</v>
      </c>
    </row>
    <row r="63" spans="1:57" ht="15">
      <c r="B63" s="96"/>
      <c r="C63" s="97"/>
      <c r="D63" s="97"/>
      <c r="E63" s="1"/>
      <c r="F63" s="1"/>
      <c r="G63" s="1"/>
      <c r="H63" s="1"/>
      <c r="I63" s="1"/>
      <c r="J63" s="1"/>
      <c r="K63" s="2"/>
      <c r="L63" s="16"/>
      <c r="M63" s="7"/>
      <c r="N63" s="16"/>
      <c r="O63" s="16"/>
      <c r="P63" s="2"/>
      <c r="Q63" s="16"/>
      <c r="R63" s="7"/>
      <c r="S63" s="16"/>
      <c r="T63" s="16"/>
      <c r="U63" s="2"/>
      <c r="V63" s="16"/>
      <c r="W63" s="7"/>
      <c r="X63" s="16"/>
      <c r="Y63" s="16"/>
      <c r="Z63" s="372"/>
      <c r="AA63" s="16"/>
      <c r="AB63" s="7"/>
      <c r="AC63" s="16"/>
      <c r="AD63" s="16"/>
    </row>
    <row r="64" spans="1:57" ht="15">
      <c r="B64" s="9"/>
      <c r="C64" s="10"/>
      <c r="D64" s="10"/>
      <c r="E64" s="9"/>
      <c r="F64" s="9"/>
      <c r="G64" s="9"/>
      <c r="H64" s="9"/>
      <c r="I64" s="9"/>
      <c r="J64" s="9"/>
      <c r="K64" s="11"/>
      <c r="L64" s="12"/>
      <c r="M64" s="13"/>
      <c r="N64" s="12"/>
      <c r="O64" s="12"/>
      <c r="P64" s="11"/>
      <c r="Q64" s="12"/>
      <c r="R64" s="13"/>
      <c r="S64" s="12"/>
      <c r="T64" s="12"/>
      <c r="U64" s="11"/>
      <c r="V64" s="12"/>
      <c r="W64" s="13"/>
      <c r="X64" s="12"/>
      <c r="Y64" s="12"/>
      <c r="Z64" s="373"/>
      <c r="AA64" s="12"/>
      <c r="AB64" s="13"/>
      <c r="AC64" s="12"/>
      <c r="AD64" s="12"/>
    </row>
    <row r="65" spans="2:30" ht="15">
      <c r="B65" s="5"/>
      <c r="C65" s="1"/>
      <c r="D65" s="1"/>
      <c r="E65" s="1"/>
      <c r="F65" s="1"/>
      <c r="G65" s="1"/>
      <c r="H65" s="1"/>
      <c r="I65" s="1"/>
      <c r="J65" s="1"/>
      <c r="K65" s="16"/>
      <c r="L65" s="16"/>
      <c r="M65" s="7"/>
      <c r="N65" s="16"/>
      <c r="O65" s="16"/>
      <c r="P65" s="16"/>
      <c r="Q65" s="16"/>
      <c r="R65" s="7"/>
      <c r="S65" s="16"/>
      <c r="T65" s="16"/>
      <c r="U65" s="16"/>
      <c r="V65" s="16"/>
      <c r="W65" s="7"/>
      <c r="X65" s="16"/>
      <c r="Y65" s="16"/>
      <c r="Z65" s="374"/>
      <c r="AA65" s="16"/>
      <c r="AB65" s="7"/>
      <c r="AC65" s="16"/>
      <c r="AD65" s="16"/>
    </row>
    <row r="66" spans="2:30" ht="15">
      <c r="B66" s="17"/>
      <c r="C66" s="17"/>
      <c r="D66" s="17"/>
      <c r="E66" s="17"/>
      <c r="F66" s="17"/>
      <c r="G66" s="17"/>
      <c r="H66" s="17"/>
      <c r="I66" s="17"/>
      <c r="J66" s="17"/>
      <c r="K66" s="18"/>
      <c r="L66" s="18"/>
      <c r="M66" s="19"/>
      <c r="N66" s="18"/>
      <c r="O66" s="18"/>
      <c r="P66" s="18"/>
      <c r="Q66" s="18"/>
      <c r="R66" s="19"/>
      <c r="S66" s="18"/>
      <c r="T66" s="18"/>
      <c r="U66" s="18"/>
      <c r="V66" s="18"/>
      <c r="W66" s="19"/>
      <c r="X66" s="18"/>
      <c r="Y66" s="18"/>
      <c r="Z66" s="375"/>
      <c r="AA66" s="18"/>
      <c r="AB66" s="19"/>
      <c r="AC66" s="18"/>
      <c r="AD66" s="18"/>
    </row>
    <row r="67" spans="2:30" ht="15">
      <c r="B67" s="1"/>
      <c r="C67" s="17"/>
      <c r="D67" s="17"/>
      <c r="E67" s="17"/>
      <c r="F67" s="17"/>
      <c r="G67" s="17"/>
      <c r="H67" s="17"/>
      <c r="I67" s="17"/>
      <c r="J67" s="17"/>
      <c r="K67" s="18"/>
      <c r="L67" s="18"/>
      <c r="M67" s="19"/>
      <c r="N67" s="18"/>
      <c r="O67" s="18"/>
      <c r="P67" s="18"/>
      <c r="Q67" s="18"/>
      <c r="R67" s="19"/>
      <c r="S67" s="18"/>
      <c r="T67" s="18"/>
      <c r="U67" s="18"/>
      <c r="V67" s="18"/>
      <c r="W67" s="19"/>
      <c r="X67" s="18"/>
      <c r="Y67" s="18"/>
      <c r="Z67" s="375"/>
      <c r="AA67" s="18"/>
      <c r="AB67" s="19"/>
      <c r="AC67" s="18"/>
      <c r="AD67" s="18"/>
    </row>
    <row r="68" spans="2:30" ht="15">
      <c r="B68" s="1"/>
      <c r="C68" s="17"/>
      <c r="D68" s="17"/>
      <c r="E68" s="17"/>
      <c r="F68" s="17"/>
      <c r="G68" s="17"/>
      <c r="H68" s="17"/>
      <c r="I68" s="17"/>
      <c r="J68" s="17"/>
      <c r="K68" s="18"/>
      <c r="L68" s="18"/>
      <c r="M68" s="19"/>
      <c r="N68" s="18"/>
      <c r="O68" s="18"/>
      <c r="P68" s="18"/>
      <c r="Q68" s="18"/>
      <c r="R68" s="19"/>
      <c r="S68" s="18"/>
      <c r="T68" s="18"/>
      <c r="U68" s="18"/>
      <c r="V68" s="18"/>
      <c r="W68" s="19"/>
      <c r="X68" s="18"/>
      <c r="Y68" s="18"/>
      <c r="Z68" s="375"/>
      <c r="AA68" s="18"/>
      <c r="AB68" s="19"/>
      <c r="AC68" s="18"/>
      <c r="AD68" s="18"/>
    </row>
    <row r="69" spans="2:30" ht="15">
      <c r="B69" s="1"/>
      <c r="C69" s="20"/>
      <c r="D69" s="20"/>
      <c r="E69" s="1"/>
      <c r="F69" s="1"/>
      <c r="G69" s="1"/>
      <c r="H69" s="1"/>
      <c r="I69" s="1"/>
      <c r="J69" s="1"/>
      <c r="K69" s="21"/>
      <c r="L69" s="16"/>
      <c r="M69" s="22"/>
      <c r="N69" s="16"/>
      <c r="O69" s="16"/>
      <c r="P69" s="21"/>
      <c r="Q69" s="16"/>
      <c r="R69" s="22"/>
      <c r="S69" s="16"/>
      <c r="T69" s="16"/>
      <c r="U69" s="21"/>
      <c r="V69" s="16"/>
      <c r="W69" s="22"/>
      <c r="X69" s="16"/>
      <c r="Y69" s="16"/>
      <c r="Z69" s="376"/>
      <c r="AA69" s="16"/>
      <c r="AB69" s="22"/>
      <c r="AC69" s="16"/>
      <c r="AD69" s="16"/>
    </row>
    <row r="70" spans="2:30" ht="15">
      <c r="B70" s="1"/>
      <c r="C70" s="1"/>
      <c r="D70" s="1"/>
      <c r="E70" s="1"/>
      <c r="F70" s="1"/>
      <c r="G70" s="1"/>
      <c r="H70" s="1"/>
      <c r="I70" s="1"/>
      <c r="J70" s="1"/>
      <c r="K70" s="16"/>
      <c r="L70" s="16"/>
      <c r="M70" s="22"/>
      <c r="N70" s="16"/>
      <c r="O70" s="16"/>
      <c r="P70" s="16"/>
      <c r="Q70" s="16"/>
      <c r="R70" s="22"/>
      <c r="S70" s="16"/>
      <c r="T70" s="16"/>
      <c r="U70" s="16"/>
      <c r="V70" s="16"/>
      <c r="W70" s="22"/>
      <c r="X70" s="16"/>
      <c r="Y70" s="16"/>
      <c r="Z70" s="374"/>
      <c r="AA70" s="16"/>
      <c r="AB70" s="22"/>
      <c r="AC70" s="16"/>
      <c r="AD70" s="16"/>
    </row>
    <row r="71" spans="2:30" ht="15">
      <c r="B71" s="1"/>
      <c r="C71" s="1"/>
      <c r="D71" s="1"/>
      <c r="E71" s="1"/>
      <c r="F71" s="1"/>
      <c r="G71" s="1"/>
      <c r="H71" s="1"/>
      <c r="I71" s="1"/>
      <c r="J71" s="1"/>
      <c r="K71" s="16"/>
      <c r="L71" s="16"/>
      <c r="M71" s="22"/>
      <c r="N71" s="16"/>
      <c r="O71" s="16"/>
      <c r="P71" s="16"/>
      <c r="Q71" s="16"/>
      <c r="R71" s="22"/>
      <c r="S71" s="16"/>
      <c r="T71" s="16"/>
      <c r="U71" s="16"/>
      <c r="V71" s="16"/>
      <c r="W71" s="22"/>
      <c r="X71" s="16"/>
      <c r="Y71" s="16"/>
      <c r="Z71" s="374"/>
      <c r="AA71" s="16"/>
      <c r="AB71" s="22"/>
      <c r="AC71" s="16"/>
      <c r="AD71" s="16"/>
    </row>
    <row r="72" spans="2:30" ht="15">
      <c r="B72" s="20"/>
      <c r="C72" s="1"/>
      <c r="D72" s="1"/>
      <c r="E72" s="1"/>
      <c r="F72" s="1"/>
      <c r="G72" s="1"/>
      <c r="H72" s="1"/>
      <c r="I72" s="1"/>
      <c r="J72" s="1"/>
      <c r="K72" s="16"/>
      <c r="L72" s="16"/>
      <c r="M72" s="22"/>
      <c r="N72" s="16"/>
      <c r="O72" s="16"/>
      <c r="P72" s="16"/>
      <c r="Q72" s="16"/>
      <c r="R72" s="22"/>
      <c r="S72" s="16"/>
      <c r="T72" s="16"/>
      <c r="U72" s="16"/>
      <c r="V72" s="16"/>
      <c r="W72" s="22"/>
      <c r="X72" s="16"/>
      <c r="Y72" s="16"/>
      <c r="Z72" s="374"/>
      <c r="AA72" s="16"/>
      <c r="AB72" s="22"/>
      <c r="AC72" s="16"/>
      <c r="AD72" s="16"/>
    </row>
    <row r="73" spans="2:30" ht="15">
      <c r="B73" s="1"/>
      <c r="C73" s="1"/>
      <c r="D73" s="1"/>
      <c r="E73" s="1"/>
      <c r="F73" s="1"/>
      <c r="G73" s="1"/>
      <c r="H73" s="1"/>
      <c r="I73" s="1"/>
      <c r="J73" s="1"/>
      <c r="K73" s="16"/>
      <c r="L73" s="16"/>
      <c r="M73" s="22"/>
      <c r="N73" s="16"/>
      <c r="O73" s="16"/>
      <c r="P73" s="16"/>
      <c r="Q73" s="16"/>
      <c r="R73" s="22"/>
      <c r="S73" s="16"/>
      <c r="T73" s="16"/>
      <c r="U73" s="16"/>
      <c r="V73" s="16"/>
      <c r="W73" s="22"/>
      <c r="X73" s="16"/>
      <c r="Y73" s="16"/>
      <c r="Z73" s="374"/>
      <c r="AA73" s="16"/>
      <c r="AB73" s="22"/>
      <c r="AC73" s="16"/>
      <c r="AD73" s="16"/>
    </row>
    <row r="74" spans="2:30" ht="15">
      <c r="B74" s="1"/>
      <c r="C74" s="1"/>
      <c r="D74" s="1"/>
      <c r="E74" s="1"/>
      <c r="F74" s="1"/>
      <c r="G74" s="1"/>
      <c r="H74" s="1"/>
      <c r="I74" s="1"/>
      <c r="J74" s="1"/>
      <c r="K74" s="16"/>
      <c r="L74" s="16"/>
      <c r="M74" s="22"/>
      <c r="N74" s="16"/>
      <c r="O74" s="16"/>
      <c r="P74" s="16"/>
      <c r="Q74" s="16"/>
      <c r="R74" s="22"/>
      <c r="S74" s="16"/>
      <c r="T74" s="16"/>
      <c r="U74" s="16"/>
      <c r="V74" s="16"/>
      <c r="W74" s="22"/>
      <c r="X74" s="16"/>
      <c r="Y74" s="16"/>
      <c r="Z74" s="374"/>
      <c r="AA74" s="16"/>
      <c r="AB74" s="22"/>
      <c r="AC74" s="16"/>
      <c r="AD74" s="16"/>
    </row>
    <row r="75" spans="2:30" ht="15">
      <c r="B75" s="1"/>
      <c r="C75" s="1"/>
      <c r="D75" s="1"/>
      <c r="E75" s="1"/>
      <c r="F75" s="1"/>
      <c r="G75" s="1"/>
      <c r="H75" s="1"/>
      <c r="I75" s="1"/>
      <c r="J75" s="1"/>
      <c r="K75" s="16"/>
      <c r="L75" s="16"/>
      <c r="M75" s="22"/>
      <c r="N75" s="16"/>
      <c r="O75" s="16"/>
      <c r="P75" s="16"/>
      <c r="Q75" s="16"/>
      <c r="R75" s="22"/>
      <c r="S75" s="16"/>
      <c r="T75" s="16"/>
      <c r="U75" s="16"/>
      <c r="V75" s="16"/>
      <c r="W75" s="22"/>
      <c r="X75" s="16"/>
      <c r="Y75" s="16"/>
      <c r="Z75" s="374"/>
      <c r="AA75" s="16"/>
      <c r="AB75" s="22"/>
      <c r="AC75" s="16"/>
      <c r="AD75" s="16"/>
    </row>
    <row r="76" spans="2:30" ht="15">
      <c r="B76" s="20"/>
      <c r="C76" s="1"/>
      <c r="D76" s="1"/>
      <c r="E76" s="1"/>
      <c r="F76" s="1"/>
      <c r="G76" s="1"/>
      <c r="H76" s="1"/>
      <c r="I76" s="1"/>
      <c r="J76" s="1"/>
      <c r="K76" s="16"/>
      <c r="L76" s="16"/>
      <c r="M76" s="22"/>
      <c r="N76" s="16"/>
      <c r="O76" s="16"/>
      <c r="P76" s="16"/>
      <c r="Q76" s="16"/>
      <c r="R76" s="22"/>
      <c r="S76" s="16"/>
      <c r="T76" s="16"/>
      <c r="U76" s="16"/>
      <c r="V76" s="16"/>
      <c r="W76" s="22"/>
      <c r="X76" s="16"/>
      <c r="Y76" s="16"/>
      <c r="Z76" s="374"/>
      <c r="AA76" s="16"/>
      <c r="AB76" s="22"/>
      <c r="AC76" s="16"/>
      <c r="AD76" s="16"/>
    </row>
    <row r="77" spans="2:30" ht="15">
      <c r="B77" s="20"/>
      <c r="C77" s="1"/>
      <c r="D77" s="1"/>
      <c r="E77" s="1"/>
      <c r="F77" s="1"/>
      <c r="G77" s="1"/>
      <c r="H77" s="1"/>
      <c r="I77" s="1"/>
      <c r="J77" s="1"/>
      <c r="K77" s="16"/>
      <c r="L77" s="16"/>
      <c r="M77" s="22"/>
      <c r="N77" s="16"/>
      <c r="O77" s="16"/>
      <c r="P77" s="16"/>
      <c r="Q77" s="16"/>
      <c r="R77" s="22"/>
      <c r="S77" s="16"/>
      <c r="T77" s="16"/>
      <c r="U77" s="16"/>
      <c r="V77" s="16"/>
      <c r="W77" s="22"/>
      <c r="X77" s="16"/>
      <c r="Y77" s="16"/>
      <c r="Z77" s="374"/>
      <c r="AA77" s="16"/>
      <c r="AB77" s="22"/>
      <c r="AC77" s="16"/>
      <c r="AD77" s="16"/>
    </row>
    <row r="78" spans="2:30" ht="15">
      <c r="B78" s="20"/>
      <c r="C78" s="1"/>
      <c r="D78" s="1"/>
      <c r="E78" s="1"/>
      <c r="F78" s="1"/>
      <c r="G78" s="1"/>
      <c r="H78" s="1"/>
      <c r="I78" s="1"/>
      <c r="J78" s="1"/>
      <c r="K78" s="16"/>
      <c r="L78" s="16"/>
      <c r="M78" s="22"/>
      <c r="N78" s="16"/>
      <c r="O78" s="16"/>
      <c r="P78" s="16"/>
      <c r="Q78" s="16"/>
      <c r="R78" s="22"/>
      <c r="S78" s="16"/>
      <c r="T78" s="16"/>
      <c r="U78" s="16"/>
      <c r="V78" s="16"/>
      <c r="W78" s="22"/>
      <c r="X78" s="16"/>
      <c r="Y78" s="16"/>
      <c r="Z78" s="374"/>
      <c r="AA78" s="16"/>
      <c r="AB78" s="22"/>
      <c r="AC78" s="16"/>
      <c r="AD78" s="16"/>
    </row>
    <row r="79" spans="2:30" ht="15">
      <c r="B79" s="20"/>
      <c r="C79" s="1"/>
      <c r="D79" s="1"/>
      <c r="E79" s="1"/>
      <c r="F79" s="1"/>
      <c r="G79" s="1"/>
      <c r="H79" s="1"/>
      <c r="I79" s="1"/>
      <c r="J79" s="1"/>
      <c r="K79" s="16"/>
      <c r="L79" s="16"/>
      <c r="M79" s="22"/>
      <c r="N79" s="16"/>
      <c r="O79" s="16"/>
      <c r="P79" s="16"/>
      <c r="Q79" s="16"/>
      <c r="R79" s="22"/>
      <c r="S79" s="16"/>
      <c r="T79" s="16"/>
      <c r="U79" s="16"/>
      <c r="V79" s="16"/>
      <c r="W79" s="22"/>
      <c r="X79" s="16"/>
      <c r="Y79" s="16"/>
      <c r="Z79" s="374"/>
      <c r="AA79" s="16"/>
      <c r="AB79" s="22"/>
      <c r="AC79" s="16"/>
      <c r="AD79" s="16"/>
    </row>
    <row r="80" spans="2:30" ht="15">
      <c r="B80" s="20"/>
      <c r="C80" s="1"/>
      <c r="D80" s="1"/>
      <c r="E80" s="1"/>
      <c r="F80" s="1"/>
      <c r="G80" s="1"/>
      <c r="H80" s="1"/>
      <c r="I80" s="1"/>
      <c r="J80" s="1"/>
      <c r="K80" s="16"/>
      <c r="L80" s="16"/>
      <c r="M80" s="22"/>
      <c r="N80" s="16"/>
      <c r="O80" s="16"/>
      <c r="P80" s="16"/>
      <c r="Q80" s="16"/>
      <c r="R80" s="22"/>
      <c r="S80" s="16"/>
      <c r="T80" s="16"/>
      <c r="U80" s="16"/>
      <c r="V80" s="16"/>
      <c r="W80" s="22"/>
      <c r="X80" s="16"/>
      <c r="Y80" s="16"/>
      <c r="Z80" s="374"/>
      <c r="AA80" s="16"/>
      <c r="AB80" s="22"/>
      <c r="AC80" s="16"/>
      <c r="AD80" s="16"/>
    </row>
    <row r="81" spans="2:30" ht="15">
      <c r="B81" s="20"/>
      <c r="C81" s="1"/>
      <c r="D81" s="1"/>
      <c r="E81" s="1"/>
      <c r="F81" s="1"/>
      <c r="G81" s="1"/>
      <c r="H81" s="1"/>
      <c r="I81" s="1"/>
      <c r="J81" s="1"/>
      <c r="K81" s="16"/>
      <c r="L81" s="16"/>
      <c r="M81" s="22"/>
      <c r="N81" s="16"/>
      <c r="O81" s="16"/>
      <c r="P81" s="16"/>
      <c r="Q81" s="16"/>
      <c r="R81" s="22"/>
      <c r="S81" s="16"/>
      <c r="T81" s="16"/>
      <c r="U81" s="16"/>
      <c r="V81" s="16"/>
      <c r="W81" s="22"/>
      <c r="X81" s="16"/>
      <c r="Y81" s="16"/>
      <c r="Z81" s="374"/>
      <c r="AA81" s="16"/>
      <c r="AB81" s="22"/>
      <c r="AC81" s="16"/>
      <c r="AD81" s="16"/>
    </row>
    <row r="82" spans="2:30" ht="15">
      <c r="B82" s="20"/>
      <c r="C82" s="1"/>
      <c r="D82" s="1"/>
      <c r="E82" s="1"/>
      <c r="F82" s="1"/>
      <c r="G82" s="1"/>
      <c r="H82" s="1"/>
      <c r="I82" s="1"/>
      <c r="J82" s="1"/>
      <c r="K82" s="16"/>
      <c r="L82" s="16"/>
      <c r="M82" s="22"/>
      <c r="N82" s="16"/>
      <c r="O82" s="16"/>
      <c r="P82" s="16"/>
      <c r="Q82" s="16"/>
      <c r="R82" s="22"/>
      <c r="S82" s="16"/>
      <c r="T82" s="16"/>
      <c r="U82" s="16"/>
      <c r="V82" s="16"/>
      <c r="W82" s="22"/>
      <c r="X82" s="16"/>
      <c r="Y82" s="16"/>
      <c r="Z82" s="374"/>
      <c r="AA82" s="16"/>
      <c r="AB82" s="22"/>
      <c r="AC82" s="16"/>
      <c r="AD82" s="16"/>
    </row>
    <row r="83" spans="2:30" ht="15">
      <c r="B83" s="20"/>
      <c r="C83" s="1"/>
      <c r="D83" s="1"/>
      <c r="E83" s="1"/>
      <c r="F83" s="1"/>
      <c r="G83" s="1"/>
      <c r="H83" s="1"/>
      <c r="I83" s="1"/>
      <c r="J83" s="1"/>
      <c r="K83" s="16"/>
      <c r="L83" s="16"/>
      <c r="M83" s="22"/>
      <c r="N83" s="16"/>
      <c r="O83" s="16"/>
      <c r="P83" s="16"/>
      <c r="Q83" s="16"/>
      <c r="R83" s="22"/>
      <c r="S83" s="16"/>
      <c r="T83" s="16"/>
      <c r="U83" s="16"/>
      <c r="V83" s="16"/>
      <c r="W83" s="22"/>
      <c r="X83" s="16"/>
      <c r="Y83" s="16"/>
      <c r="Z83" s="374"/>
      <c r="AA83" s="16"/>
      <c r="AB83" s="22"/>
      <c r="AC83" s="16"/>
      <c r="AD83" s="16"/>
    </row>
    <row r="84" spans="2:30" ht="15">
      <c r="B84" s="20"/>
      <c r="C84" s="1"/>
      <c r="D84" s="1"/>
      <c r="E84" s="1"/>
      <c r="F84" s="1"/>
      <c r="G84" s="1"/>
      <c r="H84" s="1"/>
      <c r="I84" s="1"/>
      <c r="J84" s="1"/>
      <c r="K84" s="16"/>
      <c r="L84" s="16"/>
      <c r="M84" s="22"/>
      <c r="N84" s="16"/>
      <c r="O84" s="16"/>
      <c r="P84" s="16"/>
      <c r="Q84" s="16"/>
      <c r="R84" s="22"/>
      <c r="S84" s="16"/>
      <c r="T84" s="16"/>
      <c r="U84" s="16"/>
      <c r="V84" s="16"/>
      <c r="W84" s="22"/>
      <c r="X84" s="16"/>
      <c r="Y84" s="16"/>
      <c r="Z84" s="374"/>
      <c r="AA84" s="16"/>
      <c r="AB84" s="22"/>
      <c r="AC84" s="16"/>
      <c r="AD84" s="16"/>
    </row>
    <row r="85" spans="2:30" ht="15">
      <c r="B85" s="20"/>
      <c r="C85" s="1"/>
      <c r="D85" s="1"/>
      <c r="E85" s="1"/>
      <c r="F85" s="1"/>
      <c r="G85" s="1"/>
      <c r="H85" s="1"/>
      <c r="I85" s="1"/>
      <c r="J85" s="1"/>
      <c r="K85" s="16"/>
      <c r="L85" s="16"/>
      <c r="M85" s="22"/>
      <c r="N85" s="16"/>
      <c r="O85" s="16"/>
      <c r="P85" s="16"/>
      <c r="Q85" s="16"/>
      <c r="R85" s="22"/>
      <c r="S85" s="16"/>
      <c r="T85" s="16"/>
      <c r="U85" s="16"/>
      <c r="V85" s="16"/>
      <c r="W85" s="22"/>
      <c r="X85" s="16"/>
      <c r="Y85" s="16"/>
      <c r="Z85" s="374"/>
      <c r="AA85" s="16"/>
      <c r="AB85" s="22"/>
      <c r="AC85" s="16"/>
      <c r="AD85" s="16"/>
    </row>
    <row r="86" spans="2:30" ht="15">
      <c r="B86" s="20"/>
      <c r="C86" s="1"/>
      <c r="D86" s="1"/>
      <c r="E86" s="1"/>
      <c r="F86" s="1"/>
      <c r="G86" s="1"/>
      <c r="H86" s="1"/>
      <c r="I86" s="1"/>
      <c r="J86" s="1"/>
      <c r="K86" s="16"/>
      <c r="L86" s="16"/>
      <c r="M86" s="22"/>
      <c r="N86" s="16"/>
      <c r="O86" s="16"/>
      <c r="P86" s="16"/>
      <c r="Q86" s="16"/>
      <c r="R86" s="22"/>
      <c r="S86" s="16"/>
      <c r="T86" s="16"/>
      <c r="U86" s="16"/>
      <c r="V86" s="16"/>
      <c r="W86" s="22"/>
      <c r="X86" s="16"/>
      <c r="Y86" s="16"/>
      <c r="Z86" s="374"/>
      <c r="AA86" s="16"/>
      <c r="AB86" s="22"/>
      <c r="AC86" s="16"/>
      <c r="AD86" s="16"/>
    </row>
    <row r="87" spans="2:30" ht="15">
      <c r="B87" s="20"/>
      <c r="C87" s="1"/>
      <c r="D87" s="1"/>
      <c r="E87" s="1"/>
      <c r="F87" s="1"/>
      <c r="G87" s="1"/>
      <c r="H87" s="1"/>
      <c r="I87" s="1"/>
      <c r="J87" s="1"/>
      <c r="K87" s="16"/>
      <c r="L87" s="16"/>
      <c r="M87" s="22"/>
      <c r="N87" s="16"/>
      <c r="O87" s="16"/>
      <c r="P87" s="16"/>
      <c r="Q87" s="16"/>
      <c r="R87" s="22"/>
      <c r="S87" s="16"/>
      <c r="T87" s="16"/>
      <c r="U87" s="16"/>
      <c r="V87" s="16"/>
      <c r="W87" s="22"/>
      <c r="X87" s="16"/>
      <c r="Y87" s="16"/>
      <c r="Z87" s="374"/>
      <c r="AA87" s="16"/>
      <c r="AB87" s="22"/>
      <c r="AC87" s="16"/>
      <c r="AD87" s="16"/>
    </row>
    <row r="88" spans="2:30" ht="15">
      <c r="B88" s="20"/>
      <c r="C88" s="1"/>
      <c r="D88" s="1"/>
      <c r="E88" s="1"/>
      <c r="F88" s="1"/>
      <c r="G88" s="1"/>
      <c r="H88" s="1"/>
      <c r="I88" s="1"/>
      <c r="J88" s="1"/>
      <c r="K88" s="16"/>
      <c r="L88" s="16"/>
      <c r="M88" s="22"/>
      <c r="N88" s="16"/>
      <c r="O88" s="16"/>
      <c r="P88" s="16"/>
      <c r="Q88" s="16"/>
      <c r="R88" s="22"/>
      <c r="S88" s="16"/>
      <c r="T88" s="16"/>
      <c r="U88" s="16"/>
      <c r="V88" s="16"/>
      <c r="W88" s="22"/>
      <c r="X88" s="16"/>
      <c r="Y88" s="16"/>
      <c r="Z88" s="374"/>
      <c r="AA88" s="16"/>
      <c r="AB88" s="22"/>
      <c r="AC88" s="16"/>
      <c r="AD88" s="16"/>
    </row>
    <row r="89" spans="2:30" ht="15">
      <c r="B89" s="20"/>
      <c r="C89" s="1"/>
      <c r="D89" s="1"/>
      <c r="E89" s="1"/>
      <c r="F89" s="1"/>
      <c r="G89" s="1"/>
      <c r="H89" s="1"/>
      <c r="I89" s="1"/>
      <c r="J89" s="1"/>
      <c r="K89" s="16"/>
      <c r="L89" s="16"/>
      <c r="M89" s="22"/>
      <c r="N89" s="16"/>
      <c r="O89" s="16"/>
      <c r="P89" s="16"/>
      <c r="Q89" s="16"/>
      <c r="R89" s="22"/>
      <c r="S89" s="16"/>
      <c r="T89" s="16"/>
      <c r="U89" s="16"/>
      <c r="V89" s="16"/>
      <c r="W89" s="22"/>
      <c r="X89" s="16"/>
      <c r="Y89" s="16"/>
      <c r="Z89" s="374"/>
      <c r="AA89" s="16"/>
      <c r="AB89" s="22"/>
      <c r="AC89" s="16"/>
      <c r="AD89" s="16"/>
    </row>
    <row r="90" spans="2:30" ht="15">
      <c r="B90" s="20"/>
      <c r="C90" s="1"/>
      <c r="D90" s="1"/>
      <c r="E90" s="1"/>
      <c r="F90" s="1"/>
      <c r="G90" s="1"/>
      <c r="H90" s="1"/>
      <c r="I90" s="1"/>
      <c r="J90" s="1"/>
      <c r="K90" s="16"/>
      <c r="L90" s="16"/>
      <c r="M90" s="22"/>
      <c r="N90" s="16"/>
      <c r="O90" s="16"/>
      <c r="P90" s="16"/>
      <c r="Q90" s="16"/>
      <c r="R90" s="22"/>
      <c r="S90" s="16"/>
      <c r="T90" s="16"/>
      <c r="U90" s="16"/>
      <c r="V90" s="16"/>
      <c r="W90" s="22"/>
      <c r="X90" s="16"/>
      <c r="Y90" s="16"/>
      <c r="Z90" s="374"/>
      <c r="AA90" s="16"/>
      <c r="AB90" s="22"/>
      <c r="AC90" s="16"/>
      <c r="AD90" s="16"/>
    </row>
    <row r="91" spans="2:30" ht="15">
      <c r="B91" s="20"/>
      <c r="C91" s="1"/>
      <c r="D91" s="1"/>
      <c r="E91" s="1"/>
      <c r="F91" s="1"/>
      <c r="G91" s="1"/>
      <c r="H91" s="1"/>
      <c r="I91" s="1"/>
      <c r="J91" s="1"/>
      <c r="K91" s="16"/>
      <c r="L91" s="16"/>
      <c r="M91" s="22"/>
      <c r="N91" s="16"/>
      <c r="O91" s="16"/>
      <c r="P91" s="16"/>
      <c r="Q91" s="16"/>
      <c r="R91" s="22"/>
      <c r="S91" s="16"/>
      <c r="T91" s="16"/>
      <c r="U91" s="16"/>
      <c r="V91" s="16"/>
      <c r="W91" s="22"/>
      <c r="X91" s="16"/>
      <c r="Y91" s="16"/>
      <c r="Z91" s="374"/>
      <c r="AA91" s="16"/>
      <c r="AB91" s="22"/>
      <c r="AC91" s="16"/>
      <c r="AD91" s="16"/>
    </row>
    <row r="92" spans="2:30" ht="15">
      <c r="B92" s="20"/>
      <c r="C92" s="1"/>
      <c r="D92" s="1"/>
      <c r="E92" s="1"/>
      <c r="F92" s="1"/>
      <c r="G92" s="1"/>
      <c r="H92" s="1"/>
      <c r="I92" s="1"/>
      <c r="J92" s="1"/>
      <c r="K92" s="16"/>
      <c r="L92" s="16"/>
      <c r="M92" s="22"/>
      <c r="N92" s="16"/>
      <c r="O92" s="16"/>
      <c r="P92" s="16"/>
      <c r="Q92" s="16"/>
      <c r="R92" s="22"/>
      <c r="S92" s="16"/>
      <c r="T92" s="16"/>
      <c r="U92" s="16"/>
      <c r="V92" s="16"/>
      <c r="W92" s="22"/>
      <c r="X92" s="16"/>
      <c r="Y92" s="16"/>
      <c r="Z92" s="374"/>
      <c r="AA92" s="16"/>
      <c r="AB92" s="22"/>
      <c r="AC92" s="16"/>
      <c r="AD92" s="16"/>
    </row>
    <row r="93" spans="2:30" ht="15">
      <c r="B93" s="20"/>
      <c r="C93" s="1"/>
      <c r="D93" s="1"/>
      <c r="E93" s="1"/>
      <c r="F93" s="1"/>
      <c r="G93" s="1"/>
      <c r="H93" s="1"/>
      <c r="I93" s="1"/>
      <c r="J93" s="1"/>
      <c r="K93" s="16"/>
      <c r="L93" s="16"/>
      <c r="M93" s="22"/>
      <c r="N93" s="16"/>
      <c r="O93" s="16"/>
      <c r="P93" s="16"/>
      <c r="Q93" s="16"/>
      <c r="R93" s="22"/>
      <c r="S93" s="16"/>
      <c r="T93" s="16"/>
      <c r="U93" s="16"/>
      <c r="V93" s="16"/>
      <c r="W93" s="22"/>
      <c r="X93" s="16"/>
      <c r="Y93" s="16"/>
      <c r="Z93" s="374"/>
      <c r="AA93" s="16"/>
      <c r="AB93" s="22"/>
      <c r="AC93" s="16"/>
      <c r="AD93" s="16"/>
    </row>
    <row r="94" spans="2:30" ht="15">
      <c r="B94" s="20"/>
      <c r="C94" s="1"/>
      <c r="D94" s="1"/>
      <c r="E94" s="1"/>
      <c r="F94" s="1"/>
      <c r="G94" s="1"/>
      <c r="H94" s="1"/>
      <c r="I94" s="1"/>
      <c r="J94" s="1"/>
      <c r="K94" s="16"/>
      <c r="L94" s="16"/>
      <c r="M94" s="22"/>
      <c r="N94" s="16"/>
      <c r="O94" s="16"/>
      <c r="P94" s="16"/>
      <c r="Q94" s="16"/>
      <c r="R94" s="22"/>
      <c r="S94" s="16"/>
      <c r="T94" s="16"/>
      <c r="U94" s="16"/>
      <c r="V94" s="16"/>
      <c r="W94" s="22"/>
      <c r="X94" s="16"/>
      <c r="Y94" s="16"/>
      <c r="Z94" s="374"/>
      <c r="AA94" s="16"/>
      <c r="AB94" s="22"/>
      <c r="AC94" s="16"/>
      <c r="AD94" s="16"/>
    </row>
    <row r="95" spans="2:30" ht="15">
      <c r="B95" s="20"/>
      <c r="C95" s="1"/>
      <c r="D95" s="1"/>
      <c r="E95" s="1"/>
      <c r="F95" s="1"/>
      <c r="G95" s="1"/>
      <c r="H95" s="1"/>
      <c r="I95" s="1"/>
      <c r="J95" s="1"/>
      <c r="K95" s="16"/>
      <c r="L95" s="16"/>
      <c r="M95" s="22"/>
      <c r="N95" s="16"/>
      <c r="O95" s="16"/>
      <c r="P95" s="16"/>
      <c r="Q95" s="16"/>
      <c r="R95" s="22"/>
      <c r="S95" s="16"/>
      <c r="T95" s="16"/>
      <c r="U95" s="16"/>
      <c r="V95" s="16"/>
      <c r="W95" s="22"/>
      <c r="X95" s="16"/>
      <c r="Y95" s="16"/>
      <c r="Z95" s="374"/>
      <c r="AA95" s="16"/>
      <c r="AB95" s="22"/>
      <c r="AC95" s="16"/>
      <c r="AD95" s="16"/>
    </row>
    <row r="96" spans="2:30" ht="15">
      <c r="B96" s="20"/>
      <c r="C96" s="1"/>
      <c r="D96" s="1"/>
      <c r="E96" s="1"/>
      <c r="F96" s="1"/>
      <c r="G96" s="1"/>
      <c r="H96" s="1"/>
      <c r="I96" s="1"/>
      <c r="J96" s="1"/>
      <c r="K96" s="16"/>
      <c r="L96" s="16"/>
      <c r="M96" s="22"/>
      <c r="N96" s="16"/>
      <c r="O96" s="16"/>
      <c r="P96" s="16"/>
      <c r="Q96" s="16"/>
      <c r="R96" s="22"/>
      <c r="S96" s="16"/>
      <c r="T96" s="16"/>
      <c r="U96" s="16"/>
      <c r="V96" s="16"/>
      <c r="W96" s="22"/>
      <c r="X96" s="16"/>
      <c r="Y96" s="16"/>
      <c r="Z96" s="374"/>
      <c r="AA96" s="16"/>
      <c r="AB96" s="22"/>
      <c r="AC96" s="16"/>
      <c r="AD96" s="16"/>
    </row>
    <row r="97" spans="2:30" ht="15">
      <c r="B97" s="20"/>
      <c r="C97" s="1"/>
      <c r="D97" s="1"/>
      <c r="E97" s="1"/>
      <c r="F97" s="1"/>
      <c r="G97" s="1"/>
      <c r="H97" s="1"/>
      <c r="I97" s="1"/>
      <c r="J97" s="1"/>
      <c r="K97" s="16"/>
      <c r="L97" s="16"/>
      <c r="M97" s="22"/>
      <c r="N97" s="16"/>
      <c r="O97" s="16"/>
      <c r="P97" s="16"/>
      <c r="Q97" s="16"/>
      <c r="R97" s="22"/>
      <c r="S97" s="16"/>
      <c r="T97" s="16"/>
      <c r="U97" s="16"/>
      <c r="V97" s="16"/>
      <c r="W97" s="22"/>
      <c r="X97" s="16"/>
      <c r="Y97" s="16"/>
      <c r="Z97" s="374"/>
      <c r="AA97" s="16"/>
      <c r="AB97" s="22"/>
      <c r="AC97" s="16"/>
      <c r="AD97" s="16"/>
    </row>
    <row r="98" spans="2:30" ht="15">
      <c r="B98" s="20"/>
      <c r="C98" s="1"/>
      <c r="D98" s="1"/>
      <c r="E98" s="1"/>
      <c r="F98" s="1"/>
      <c r="G98" s="1"/>
      <c r="H98" s="1"/>
      <c r="I98" s="1"/>
      <c r="J98" s="1"/>
      <c r="K98" s="16"/>
      <c r="L98" s="16"/>
      <c r="M98" s="22"/>
      <c r="N98" s="16"/>
      <c r="O98" s="16"/>
      <c r="P98" s="16"/>
      <c r="Q98" s="16"/>
      <c r="R98" s="22"/>
      <c r="S98" s="16"/>
      <c r="T98" s="16"/>
      <c r="U98" s="16"/>
      <c r="V98" s="16"/>
      <c r="W98" s="22"/>
      <c r="X98" s="16"/>
      <c r="Y98" s="16"/>
      <c r="Z98" s="374"/>
      <c r="AA98" s="16"/>
      <c r="AB98" s="22"/>
      <c r="AC98" s="16"/>
      <c r="AD98" s="16"/>
    </row>
    <row r="99" spans="2:30" ht="15">
      <c r="B99" s="20"/>
      <c r="C99" s="1"/>
      <c r="D99" s="1"/>
      <c r="E99" s="1"/>
      <c r="F99" s="1"/>
      <c r="G99" s="1"/>
      <c r="H99" s="1"/>
      <c r="I99" s="1"/>
      <c r="J99" s="1"/>
      <c r="K99" s="16"/>
      <c r="L99" s="16"/>
      <c r="M99" s="22"/>
      <c r="N99" s="16"/>
      <c r="O99" s="16"/>
      <c r="P99" s="16"/>
      <c r="Q99" s="16"/>
      <c r="R99" s="22"/>
      <c r="S99" s="16"/>
      <c r="T99" s="16"/>
      <c r="U99" s="16"/>
      <c r="V99" s="16"/>
      <c r="W99" s="22"/>
      <c r="X99" s="16"/>
      <c r="Y99" s="16"/>
      <c r="Z99" s="374"/>
      <c r="AA99" s="16"/>
      <c r="AB99" s="22"/>
      <c r="AC99" s="16"/>
      <c r="AD99" s="16"/>
    </row>
    <row r="100" spans="2:30" ht="15">
      <c r="B100" s="24"/>
      <c r="C100" s="1"/>
      <c r="D100" s="1"/>
      <c r="E100" s="1"/>
      <c r="F100" s="1"/>
      <c r="G100" s="1"/>
      <c r="H100" s="1"/>
      <c r="I100" s="1"/>
      <c r="J100" s="1"/>
      <c r="K100" s="16"/>
      <c r="L100" s="16"/>
      <c r="M100" s="22"/>
      <c r="N100" s="16"/>
      <c r="O100" s="16"/>
      <c r="P100" s="16"/>
      <c r="Q100" s="16"/>
      <c r="R100" s="22"/>
      <c r="S100" s="16"/>
      <c r="T100" s="16"/>
      <c r="U100" s="16"/>
      <c r="V100" s="16"/>
      <c r="W100" s="22"/>
      <c r="X100" s="16"/>
      <c r="Y100" s="16"/>
      <c r="Z100" s="374"/>
      <c r="AA100" s="16"/>
      <c r="AB100" s="22"/>
      <c r="AC100" s="16"/>
      <c r="AD100" s="16"/>
    </row>
    <row r="101" spans="2:30" ht="15">
      <c r="B101" s="24"/>
      <c r="C101" s="1"/>
      <c r="D101" s="1"/>
      <c r="E101" s="1"/>
      <c r="F101" s="1"/>
      <c r="G101" s="1"/>
      <c r="H101" s="1"/>
      <c r="I101" s="1"/>
      <c r="J101" s="1"/>
      <c r="K101" s="16"/>
      <c r="L101" s="16"/>
      <c r="M101" s="22"/>
      <c r="N101" s="16"/>
      <c r="O101" s="16"/>
      <c r="P101" s="16"/>
      <c r="Q101" s="16"/>
      <c r="R101" s="22"/>
      <c r="S101" s="16"/>
      <c r="T101" s="16"/>
      <c r="U101" s="16"/>
      <c r="V101" s="16"/>
      <c r="W101" s="22"/>
      <c r="X101" s="16"/>
      <c r="Y101" s="16"/>
      <c r="Z101" s="374"/>
      <c r="AA101" s="16"/>
      <c r="AB101" s="22"/>
      <c r="AC101" s="16"/>
      <c r="AD101" s="16"/>
    </row>
    <row r="102" spans="2:30">
      <c r="B102" s="25"/>
    </row>
  </sheetData>
  <mergeCells count="7">
    <mergeCell ref="K4:O4"/>
    <mergeCell ref="P4:T4"/>
    <mergeCell ref="Z4:AD4"/>
    <mergeCell ref="AF4:AM4"/>
    <mergeCell ref="AX4:BE4"/>
    <mergeCell ref="U4:Y4"/>
    <mergeCell ref="AO4:AV4"/>
  </mergeCells>
  <pageMargins left="0.7" right="0.7" top="0.75" bottom="0.75" header="0.3" footer="0.3"/>
  <pageSetup paperSize="119" scale="44" orientation="landscape" r:id="rId1"/>
  <legacy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00B050"/>
    <pageSetUpPr fitToPage="1"/>
  </sheetPr>
  <dimension ref="B2:BE105"/>
  <sheetViews>
    <sheetView topLeftCell="C1" zoomScale="85" zoomScaleNormal="85" workbookViewId="0">
      <pane xSplit="2" ySplit="5" topLeftCell="E6" activePane="bottomRight" state="frozen"/>
      <selection activeCell="C1" sqref="C1"/>
      <selection pane="topRight" activeCell="E1" sqref="E1"/>
      <selection pane="bottomLeft" activeCell="C6" sqref="C6"/>
      <selection pane="bottomRight" activeCell="E6" sqref="E6"/>
    </sheetView>
  </sheetViews>
  <sheetFormatPr defaultColWidth="9.140625" defaultRowHeight="15.75"/>
  <cols>
    <col min="1" max="1" width="0" hidden="1" customWidth="1"/>
    <col min="2" max="2" width="9.42578125" style="31" hidden="1" customWidth="1"/>
    <col min="3" max="3" width="50.140625" style="26" bestFit="1" customWidth="1"/>
    <col min="4" max="4" width="5.140625" style="26" bestFit="1" customWidth="1"/>
    <col min="5" max="6" width="20.7109375" style="26" customWidth="1"/>
    <col min="7" max="8" width="10.42578125" style="26" customWidth="1"/>
    <col min="9" max="9" width="9.85546875" style="26" customWidth="1"/>
    <col min="10" max="10" width="8.28515625" style="26" customWidth="1"/>
    <col min="11" max="11" width="7.5703125" style="27" bestFit="1" customWidth="1"/>
    <col min="12" max="12" width="5" style="28" customWidth="1"/>
    <col min="13" max="13" width="10" style="29" customWidth="1"/>
    <col min="14" max="14" width="6.28515625" style="28" customWidth="1"/>
    <col min="15" max="15" width="13.42578125" style="28" customWidth="1"/>
    <col min="16" max="16" width="7.5703125" style="27" bestFit="1" customWidth="1"/>
    <col min="17" max="17" width="7" style="28" customWidth="1"/>
    <col min="18" max="18" width="11.42578125" style="29" customWidth="1"/>
    <col min="19" max="19" width="7" style="28" customWidth="1"/>
    <col min="20" max="20" width="10.85546875" style="28" customWidth="1"/>
    <col min="21" max="21" width="7.5703125" style="27" bestFit="1" customWidth="1"/>
    <col min="22" max="22" width="7" style="28" customWidth="1"/>
    <col min="23" max="23" width="11.42578125" style="29" customWidth="1"/>
    <col min="24" max="24" width="7" style="28" customWidth="1"/>
    <col min="25" max="25" width="10.85546875" style="28" customWidth="1"/>
    <col min="26" max="26" width="7.5703125" style="27" bestFit="1" customWidth="1"/>
    <col min="27" max="27" width="7" style="28" customWidth="1"/>
    <col min="28" max="28" width="11.42578125" style="29" customWidth="1"/>
    <col min="29" max="29" width="7" style="28" customWidth="1"/>
    <col min="30" max="30" width="10.85546875" style="28" customWidth="1"/>
    <col min="32" max="32" width="20.85546875" customWidth="1"/>
    <col min="33" max="33" width="10.7109375" style="42" customWidth="1"/>
    <col min="34" max="34" width="4.28515625" customWidth="1"/>
    <col min="35" max="35" width="25.28515625" customWidth="1"/>
    <col min="36" max="36" width="10.7109375" style="42" customWidth="1"/>
    <col min="37" max="37" width="2.85546875" customWidth="1"/>
    <col min="38" max="38" width="30.28515625" bestFit="1" customWidth="1"/>
    <col min="39" max="39" width="9.140625" style="42"/>
    <col min="41" max="41" width="20.85546875" customWidth="1"/>
    <col min="42" max="42" width="10.7109375" style="42" customWidth="1"/>
    <col min="43" max="43" width="4.28515625" customWidth="1"/>
    <col min="44" max="44" width="25.28515625" customWidth="1"/>
    <col min="45" max="45" width="10.7109375" style="42" customWidth="1"/>
    <col min="46" max="46" width="2.85546875" customWidth="1"/>
    <col min="47" max="47" width="30.28515625" bestFit="1" customWidth="1"/>
    <col min="48" max="48" width="9.140625" style="42"/>
    <col min="50" max="50" width="20.85546875" customWidth="1"/>
    <col min="51" max="51" width="10.7109375" style="42" customWidth="1"/>
    <col min="52" max="52" width="4.28515625" customWidth="1"/>
    <col min="53" max="53" width="25.28515625" customWidth="1"/>
    <col min="54" max="54" width="10.7109375" style="42" customWidth="1"/>
    <col min="55" max="55" width="2.85546875" customWidth="1"/>
    <col min="56" max="56" width="30.28515625" bestFit="1" customWidth="1"/>
    <col min="57" max="57" width="9.140625" style="42"/>
  </cols>
  <sheetData>
    <row r="2" spans="2:57">
      <c r="C2" s="94" t="s">
        <v>143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2:57" ht="16.5" thickBot="1">
      <c r="C3" s="95" t="s">
        <v>14</v>
      </c>
      <c r="D3" s="4"/>
      <c r="E3" s="4"/>
      <c r="F3" s="4"/>
      <c r="G3" s="4"/>
      <c r="H3" s="4"/>
      <c r="I3" s="41">
        <f>Lists!$B$3</f>
        <v>5</v>
      </c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</row>
    <row r="4" spans="2:57" thickBot="1">
      <c r="B4" s="5"/>
      <c r="C4" s="6"/>
      <c r="D4" s="6"/>
      <c r="E4" s="6"/>
      <c r="F4" s="6"/>
      <c r="G4" s="6"/>
      <c r="H4" s="6"/>
      <c r="I4" s="6"/>
      <c r="J4" s="6"/>
      <c r="K4" s="764" t="s">
        <v>237</v>
      </c>
      <c r="L4" s="765"/>
      <c r="M4" s="765"/>
      <c r="N4" s="765"/>
      <c r="O4" s="766"/>
      <c r="P4" s="764" t="s">
        <v>238</v>
      </c>
      <c r="Q4" s="765"/>
      <c r="R4" s="765"/>
      <c r="S4" s="765"/>
      <c r="T4" s="766"/>
      <c r="U4" s="764" t="s">
        <v>565</v>
      </c>
      <c r="V4" s="765"/>
      <c r="W4" s="765"/>
      <c r="X4" s="765"/>
      <c r="Y4" s="766"/>
      <c r="Z4" s="764" t="str">
        <f>'T1-Summary'!$F$5</f>
        <v>EOM</v>
      </c>
      <c r="AA4" s="765"/>
      <c r="AB4" s="765"/>
      <c r="AC4" s="765"/>
      <c r="AD4" s="766"/>
      <c r="AF4" s="764" t="s">
        <v>238</v>
      </c>
      <c r="AG4" s="765"/>
      <c r="AH4" s="765"/>
      <c r="AI4" s="765"/>
      <c r="AJ4" s="765"/>
      <c r="AK4" s="765"/>
      <c r="AL4" s="765"/>
      <c r="AM4" s="765"/>
      <c r="AO4" s="764" t="s">
        <v>565</v>
      </c>
      <c r="AP4" s="765"/>
      <c r="AQ4" s="765"/>
      <c r="AR4" s="765"/>
      <c r="AS4" s="765"/>
      <c r="AT4" s="765"/>
      <c r="AU4" s="765"/>
      <c r="AV4" s="765"/>
      <c r="AX4" s="764" t="s">
        <v>444</v>
      </c>
      <c r="AY4" s="765"/>
      <c r="AZ4" s="765"/>
      <c r="BA4" s="765"/>
      <c r="BB4" s="765"/>
      <c r="BC4" s="765"/>
      <c r="BD4" s="765"/>
      <c r="BE4" s="765"/>
    </row>
    <row r="5" spans="2:57" ht="26.25" thickBot="1">
      <c r="B5" s="136" t="s">
        <v>50</v>
      </c>
      <c r="C5" s="138" t="s">
        <v>51</v>
      </c>
      <c r="D5" s="693" t="s">
        <v>668</v>
      </c>
      <c r="E5" s="355" t="s">
        <v>243</v>
      </c>
      <c r="F5" s="355"/>
      <c r="G5" s="137" t="s">
        <v>242</v>
      </c>
      <c r="H5" s="137" t="s">
        <v>53</v>
      </c>
      <c r="I5" s="137" t="s">
        <v>89</v>
      </c>
      <c r="J5" s="141" t="s">
        <v>53</v>
      </c>
      <c r="K5" s="139" t="s">
        <v>54</v>
      </c>
      <c r="L5" s="137" t="s">
        <v>53</v>
      </c>
      <c r="M5" s="140" t="s">
        <v>244</v>
      </c>
      <c r="N5" s="137" t="s">
        <v>53</v>
      </c>
      <c r="O5" s="141" t="s">
        <v>113</v>
      </c>
      <c r="P5" s="139" t="s">
        <v>54</v>
      </c>
      <c r="Q5" s="137" t="s">
        <v>53</v>
      </c>
      <c r="R5" s="140" t="s">
        <v>244</v>
      </c>
      <c r="S5" s="137" t="s">
        <v>53</v>
      </c>
      <c r="T5" s="141" t="s">
        <v>113</v>
      </c>
      <c r="U5" s="139" t="s">
        <v>54</v>
      </c>
      <c r="V5" s="137" t="s">
        <v>53</v>
      </c>
      <c r="W5" s="140" t="s">
        <v>244</v>
      </c>
      <c r="X5" s="137" t="s">
        <v>53</v>
      </c>
      <c r="Y5" s="141" t="s">
        <v>113</v>
      </c>
      <c r="Z5" s="139" t="s">
        <v>54</v>
      </c>
      <c r="AA5" s="137" t="s">
        <v>53</v>
      </c>
      <c r="AB5" s="140" t="s">
        <v>244</v>
      </c>
      <c r="AC5" s="137" t="s">
        <v>53</v>
      </c>
      <c r="AD5" s="141" t="s">
        <v>113</v>
      </c>
      <c r="AF5" s="140" t="s">
        <v>665</v>
      </c>
      <c r="AG5" s="438" t="s">
        <v>666</v>
      </c>
      <c r="AI5" s="140" t="s">
        <v>17</v>
      </c>
      <c r="AJ5" s="438" t="s">
        <v>664</v>
      </c>
      <c r="AL5" s="140" t="s">
        <v>335</v>
      </c>
      <c r="AM5" s="438" t="s">
        <v>669</v>
      </c>
      <c r="AO5" s="140" t="s">
        <v>665</v>
      </c>
      <c r="AP5" s="438" t="s">
        <v>666</v>
      </c>
      <c r="AR5" s="140" t="s">
        <v>17</v>
      </c>
      <c r="AS5" s="438" t="s">
        <v>664</v>
      </c>
      <c r="AU5" s="140" t="s">
        <v>335</v>
      </c>
      <c r="AV5" s="438" t="s">
        <v>669</v>
      </c>
      <c r="AX5" s="140" t="s">
        <v>665</v>
      </c>
      <c r="AY5" s="438" t="s">
        <v>666</v>
      </c>
      <c r="BA5" s="140" t="s">
        <v>17</v>
      </c>
      <c r="BB5" s="438" t="s">
        <v>664</v>
      </c>
      <c r="BD5" s="140" t="s">
        <v>335</v>
      </c>
      <c r="BE5" s="438" t="s">
        <v>669</v>
      </c>
    </row>
    <row r="6" spans="2:57" ht="15">
      <c r="B6" s="142"/>
      <c r="C6" s="162" t="s">
        <v>183</v>
      </c>
      <c r="D6" s="694"/>
      <c r="E6" s="356"/>
      <c r="F6" s="356"/>
      <c r="G6" s="144"/>
      <c r="H6" s="144"/>
      <c r="I6" s="144"/>
      <c r="J6" s="164"/>
      <c r="K6" s="145"/>
      <c r="L6" s="146"/>
      <c r="M6" s="147"/>
      <c r="N6" s="146"/>
      <c r="O6" s="148"/>
      <c r="P6" s="145"/>
      <c r="Q6" s="146"/>
      <c r="R6" s="147"/>
      <c r="S6" s="146"/>
      <c r="T6" s="148"/>
      <c r="U6" s="145"/>
      <c r="V6" s="146"/>
      <c r="W6" s="147"/>
      <c r="X6" s="146"/>
      <c r="Y6" s="148"/>
      <c r="Z6" s="145"/>
      <c r="AA6" s="146"/>
      <c r="AB6" s="147"/>
      <c r="AC6" s="146"/>
      <c r="AD6" s="148"/>
    </row>
    <row r="7" spans="2:57" ht="15">
      <c r="B7" s="126"/>
      <c r="C7" s="162" t="s">
        <v>17</v>
      </c>
      <c r="D7" s="694"/>
      <c r="E7" s="356"/>
      <c r="F7" s="356"/>
      <c r="G7" s="144"/>
      <c r="H7" s="144"/>
      <c r="I7" s="144"/>
      <c r="J7" s="164"/>
      <c r="K7" s="145"/>
      <c r="L7" s="146"/>
      <c r="M7" s="147"/>
      <c r="N7" s="146"/>
      <c r="O7" s="148"/>
      <c r="P7" s="145"/>
      <c r="Q7" s="146"/>
      <c r="R7" s="147"/>
      <c r="S7" s="146"/>
      <c r="T7" s="148"/>
      <c r="U7" s="145"/>
      <c r="V7" s="146"/>
      <c r="W7" s="147"/>
      <c r="X7" s="146"/>
      <c r="Y7" s="148"/>
      <c r="Z7" s="145"/>
      <c r="AA7" s="146"/>
      <c r="AB7" s="147"/>
      <c r="AC7" s="146"/>
      <c r="AD7" s="148"/>
      <c r="AF7" t="str">
        <f>IF($D7=1,$E7,"")</f>
        <v/>
      </c>
      <c r="AG7" s="42" t="str">
        <f>IF(AF7="","",R7)</f>
        <v/>
      </c>
      <c r="AI7" t="str">
        <f>IF($D7=2,$E7,"")</f>
        <v/>
      </c>
      <c r="AJ7" s="42" t="str">
        <f t="shared" ref="AJ7:AJ12" si="0">IF(AI7="","",R7)</f>
        <v/>
      </c>
      <c r="AL7" t="str">
        <f>IF($D7=3,$F7,"")</f>
        <v/>
      </c>
      <c r="AM7" s="42" t="str">
        <f>IF(AL7="","",R7)</f>
        <v/>
      </c>
      <c r="AO7" t="str">
        <f>IF($D7=1,$E7,"")</f>
        <v/>
      </c>
      <c r="AP7" s="42" t="str">
        <f>IF(AO7="","",S7)</f>
        <v/>
      </c>
      <c r="AR7" t="str">
        <f>IF($D7=2,$E7,"")</f>
        <v/>
      </c>
      <c r="AS7" s="42" t="str">
        <f>IF(AR7="","",S7)</f>
        <v/>
      </c>
      <c r="AU7" t="str">
        <f>IF($D7=3,$F7,"")</f>
        <v/>
      </c>
      <c r="AV7" s="42" t="str">
        <f>IF(AU7="","",S7)</f>
        <v/>
      </c>
      <c r="AX7" t="str">
        <f>IF($D7=1,$E7,"")</f>
        <v/>
      </c>
      <c r="AY7" s="42" t="str">
        <f>IF(AX7="","",AB7)</f>
        <v/>
      </c>
      <c r="BA7" t="str">
        <f>IF($D7=2,$E7,"")</f>
        <v/>
      </c>
      <c r="BB7" s="42" t="str">
        <f>IF(BA7="","",AB7)</f>
        <v/>
      </c>
      <c r="BD7" t="str">
        <f>IF($D7=3,$F7,"")</f>
        <v/>
      </c>
      <c r="BE7" s="42" t="str">
        <f>IF(BD7="","",AB7)</f>
        <v/>
      </c>
    </row>
    <row r="8" spans="2:57" ht="15">
      <c r="B8" s="126"/>
      <c r="C8" s="113" t="s">
        <v>96</v>
      </c>
      <c r="D8" s="695">
        <v>2</v>
      </c>
      <c r="E8" s="350" t="str">
        <f>'T2 - Unit Rates'!$C$23</f>
        <v>CAT 336 (40 ton)</v>
      </c>
      <c r="F8" s="45"/>
      <c r="G8" s="45"/>
      <c r="H8" s="45"/>
      <c r="I8" s="62">
        <f>VLOOKUP(E8,EquipRates,$I$3,FALSE)</f>
        <v>300.05</v>
      </c>
      <c r="J8" s="130" t="s">
        <v>263</v>
      </c>
      <c r="K8" s="134"/>
      <c r="L8" s="55"/>
      <c r="M8" s="100">
        <v>50</v>
      </c>
      <c r="N8" s="55" t="s">
        <v>263</v>
      </c>
      <c r="O8" s="127">
        <f>$I8*M8</f>
        <v>15002.5</v>
      </c>
      <c r="P8" s="134"/>
      <c r="Q8" s="55"/>
      <c r="R8" s="100">
        <v>150</v>
      </c>
      <c r="S8" s="55" t="s">
        <v>263</v>
      </c>
      <c r="T8" s="127">
        <f>$I8*R8</f>
        <v>45007.5</v>
      </c>
      <c r="U8" s="134"/>
      <c r="V8" s="55"/>
      <c r="W8" s="100">
        <v>200</v>
      </c>
      <c r="X8" s="55" t="s">
        <v>263</v>
      </c>
      <c r="Y8" s="127">
        <f>$I8*W8</f>
        <v>60010</v>
      </c>
      <c r="Z8" s="134"/>
      <c r="AA8" s="55"/>
      <c r="AB8" s="100">
        <v>200</v>
      </c>
      <c r="AC8" s="55" t="s">
        <v>263</v>
      </c>
      <c r="AD8" s="127">
        <f>$I8*AB8</f>
        <v>60010</v>
      </c>
      <c r="AF8" t="str">
        <f t="shared" ref="AF8:AF64" si="1">IF($D8=1,$E8,"")</f>
        <v/>
      </c>
      <c r="AG8" s="42" t="str">
        <f t="shared" ref="AG8:AG45" si="2">IF(AF8="","",R8)</f>
        <v/>
      </c>
      <c r="AI8" t="str">
        <f t="shared" ref="AI8:AI64" si="3">IF($D8=2,$E8,"")</f>
        <v>CAT 336 (40 ton)</v>
      </c>
      <c r="AJ8" s="42">
        <f t="shared" si="0"/>
        <v>150</v>
      </c>
      <c r="AL8" t="str">
        <f t="shared" ref="AL8:AL64" si="4">IF($D8=3,$F8,"")</f>
        <v/>
      </c>
      <c r="AM8" s="42" t="str">
        <f t="shared" ref="AM8:AM45" si="5">IF(AL8="","",R8)</f>
        <v/>
      </c>
      <c r="AO8" t="str">
        <f t="shared" ref="AO8:AO64" si="6">IF($D8=1,$E8,"")</f>
        <v/>
      </c>
      <c r="AP8" s="42" t="str">
        <f t="shared" ref="AP8:AP64" si="7">IF(AO8="","",S8)</f>
        <v/>
      </c>
      <c r="AR8" t="str">
        <f t="shared" ref="AR8:AR64" si="8">IF($D8=2,$E8,"")</f>
        <v>CAT 336 (40 ton)</v>
      </c>
      <c r="AS8" s="42">
        <f>IF(AR8="","",W8)</f>
        <v>200</v>
      </c>
      <c r="AU8" t="str">
        <f t="shared" ref="AU8:AU64" si="9">IF($D8=3,$F8,"")</f>
        <v/>
      </c>
      <c r="AV8" s="42" t="str">
        <f t="shared" ref="AV8:AV64" si="10">IF(AU8="","",S8)</f>
        <v/>
      </c>
      <c r="AX8" t="str">
        <f t="shared" ref="AX8:AX64" si="11">IF($D8=1,$E8,"")</f>
        <v/>
      </c>
      <c r="AY8" s="42" t="str">
        <f t="shared" ref="AY8:AY45" si="12">IF(AX8="","",AB8)</f>
        <v/>
      </c>
      <c r="BA8" t="str">
        <f t="shared" ref="BA8:BA64" si="13">IF($D8=2,$E8,"")</f>
        <v>CAT 336 (40 ton)</v>
      </c>
      <c r="BB8" s="42">
        <f t="shared" ref="BB8:BB45" si="14">IF(BA8="","",AB8)</f>
        <v>200</v>
      </c>
      <c r="BD8" t="str">
        <f t="shared" ref="BD8:BD64" si="15">IF($D8=3,$F8,"")</f>
        <v/>
      </c>
      <c r="BE8" s="42" t="str">
        <f t="shared" ref="BE8:BE45" si="16">IF(BD8="","",AB8)</f>
        <v/>
      </c>
    </row>
    <row r="9" spans="2:57" ht="15">
      <c r="B9" s="126"/>
      <c r="C9" s="210" t="s">
        <v>97</v>
      </c>
      <c r="D9" s="697">
        <v>2</v>
      </c>
      <c r="E9" s="350" t="str">
        <f>'T2 - Unit Rates'!$C$32</f>
        <v>40 ton Articulated Haul Truck</v>
      </c>
      <c r="F9" s="212"/>
      <c r="G9" s="212"/>
      <c r="H9" s="212"/>
      <c r="I9" s="62">
        <f>VLOOKUP(E9,EquipRates,$I$3,FALSE)</f>
        <v>337.7</v>
      </c>
      <c r="J9" s="130" t="s">
        <v>263</v>
      </c>
      <c r="K9" s="134"/>
      <c r="L9" s="55"/>
      <c r="M9" s="100">
        <v>20</v>
      </c>
      <c r="N9" s="55" t="s">
        <v>263</v>
      </c>
      <c r="O9" s="127">
        <f>$I9*M9</f>
        <v>6754</v>
      </c>
      <c r="P9" s="134"/>
      <c r="Q9" s="55"/>
      <c r="R9" s="100">
        <v>30</v>
      </c>
      <c r="S9" s="55" t="s">
        <v>263</v>
      </c>
      <c r="T9" s="127">
        <f>$I9*R9</f>
        <v>10131</v>
      </c>
      <c r="U9" s="134"/>
      <c r="V9" s="55"/>
      <c r="W9" s="100">
        <v>40</v>
      </c>
      <c r="X9" s="55" t="s">
        <v>263</v>
      </c>
      <c r="Y9" s="127">
        <f>$I9*W9</f>
        <v>13508</v>
      </c>
      <c r="Z9" s="134"/>
      <c r="AA9" s="55"/>
      <c r="AB9" s="100">
        <v>40</v>
      </c>
      <c r="AC9" s="55" t="s">
        <v>263</v>
      </c>
      <c r="AD9" s="127">
        <f>$I9*AB9</f>
        <v>13508</v>
      </c>
      <c r="AF9" t="str">
        <f t="shared" si="1"/>
        <v/>
      </c>
      <c r="AG9" s="42" t="str">
        <f t="shared" si="2"/>
        <v/>
      </c>
      <c r="AI9" t="str">
        <f t="shared" si="3"/>
        <v>40 ton Articulated Haul Truck</v>
      </c>
      <c r="AJ9" s="42">
        <f t="shared" si="0"/>
        <v>30</v>
      </c>
      <c r="AL9" t="str">
        <f t="shared" si="4"/>
        <v/>
      </c>
      <c r="AM9" s="42" t="str">
        <f t="shared" si="5"/>
        <v/>
      </c>
      <c r="AO9" t="str">
        <f t="shared" si="6"/>
        <v/>
      </c>
      <c r="AP9" s="42" t="str">
        <f t="shared" si="7"/>
        <v/>
      </c>
      <c r="AR9" t="str">
        <f t="shared" si="8"/>
        <v>40 ton Articulated Haul Truck</v>
      </c>
      <c r="AS9" s="42">
        <f t="shared" ref="AS9:AS10" si="17">IF(AR9="","",W9)</f>
        <v>40</v>
      </c>
      <c r="AU9" t="str">
        <f t="shared" si="9"/>
        <v/>
      </c>
      <c r="AV9" s="42" t="str">
        <f t="shared" si="10"/>
        <v/>
      </c>
      <c r="AX9" t="str">
        <f t="shared" si="11"/>
        <v/>
      </c>
      <c r="AY9" s="42" t="str">
        <f t="shared" si="12"/>
        <v/>
      </c>
      <c r="BA9" t="str">
        <f t="shared" si="13"/>
        <v>40 ton Articulated Haul Truck</v>
      </c>
      <c r="BB9" s="42">
        <f t="shared" si="14"/>
        <v>40</v>
      </c>
      <c r="BD9" t="str">
        <f t="shared" si="15"/>
        <v/>
      </c>
      <c r="BE9" s="42" t="str">
        <f t="shared" si="16"/>
        <v/>
      </c>
    </row>
    <row r="10" spans="2:57" ht="15">
      <c r="B10" s="126"/>
      <c r="C10" s="210" t="s">
        <v>905</v>
      </c>
      <c r="D10" s="697">
        <v>2</v>
      </c>
      <c r="E10" s="350" t="str">
        <f>'T2 - Unit Rates'!C44</f>
        <v>Tractor Trailer - 60 ton - lowbed</v>
      </c>
      <c r="F10" s="212"/>
      <c r="G10" s="212"/>
      <c r="H10" s="212"/>
      <c r="I10" s="62">
        <f>VLOOKUP(E10,EquipRates,$I$3,FALSE)</f>
        <v>222.6</v>
      </c>
      <c r="J10" s="130" t="s">
        <v>263</v>
      </c>
      <c r="K10" s="221">
        <f>2*8+3</f>
        <v>19</v>
      </c>
      <c r="L10" s="55"/>
      <c r="M10" s="100">
        <f>'T14 - MobDemob'!$H$48</f>
        <v>17.5</v>
      </c>
      <c r="N10" s="55" t="s">
        <v>263</v>
      </c>
      <c r="O10" s="127">
        <f>$I10*M10*K10</f>
        <v>74014.5</v>
      </c>
      <c r="P10" s="221">
        <f>5*8+7+10</f>
        <v>57</v>
      </c>
      <c r="Q10" s="55" t="s">
        <v>179</v>
      </c>
      <c r="R10" s="100">
        <f>'T14 - MobDemob'!$H$48</f>
        <v>17.5</v>
      </c>
      <c r="S10" s="55" t="s">
        <v>263</v>
      </c>
      <c r="T10" s="127">
        <f>I10*P10*R10</f>
        <v>222043.49999999997</v>
      </c>
      <c r="U10" s="221">
        <f>7*8+7+10</f>
        <v>73</v>
      </c>
      <c r="V10" s="55" t="s">
        <v>179</v>
      </c>
      <c r="W10" s="100">
        <f>'T14 - MobDemob'!$H$48</f>
        <v>17.5</v>
      </c>
      <c r="X10" s="55" t="s">
        <v>263</v>
      </c>
      <c r="Y10" s="127">
        <f>I10*U10*W10</f>
        <v>284371.5</v>
      </c>
      <c r="Z10" s="221">
        <f>7*8+7+10</f>
        <v>73</v>
      </c>
      <c r="AA10" s="55" t="s">
        <v>179</v>
      </c>
      <c r="AB10" s="100">
        <f>'T14 - MobDemob'!$H$48</f>
        <v>17.5</v>
      </c>
      <c r="AC10" s="55" t="s">
        <v>263</v>
      </c>
      <c r="AD10" s="127">
        <f>$I$10*Z10*AB10</f>
        <v>284371.5</v>
      </c>
      <c r="AF10" t="str">
        <f t="shared" si="1"/>
        <v/>
      </c>
      <c r="AG10" s="42" t="str">
        <f t="shared" si="2"/>
        <v/>
      </c>
      <c r="AI10" t="str">
        <f t="shared" si="3"/>
        <v>Tractor Trailer - 60 ton - lowbed</v>
      </c>
      <c r="AJ10" s="42">
        <f t="shared" si="0"/>
        <v>17.5</v>
      </c>
      <c r="AL10" t="str">
        <f t="shared" si="4"/>
        <v/>
      </c>
      <c r="AM10" s="42" t="str">
        <f t="shared" si="5"/>
        <v/>
      </c>
      <c r="AO10" t="str">
        <f t="shared" si="6"/>
        <v/>
      </c>
      <c r="AP10" s="42" t="str">
        <f t="shared" si="7"/>
        <v/>
      </c>
      <c r="AR10" t="str">
        <f t="shared" si="8"/>
        <v>Tractor Trailer - 60 ton - lowbed</v>
      </c>
      <c r="AS10" s="42">
        <f t="shared" si="17"/>
        <v>17.5</v>
      </c>
      <c r="AU10" t="str">
        <f t="shared" si="9"/>
        <v/>
      </c>
      <c r="AV10" s="42" t="str">
        <f t="shared" si="10"/>
        <v/>
      </c>
      <c r="AX10" t="str">
        <f t="shared" si="11"/>
        <v/>
      </c>
      <c r="AY10" s="42" t="str">
        <f t="shared" si="12"/>
        <v/>
      </c>
      <c r="BA10" t="str">
        <f t="shared" si="13"/>
        <v>Tractor Trailer - 60 ton - lowbed</v>
      </c>
      <c r="BB10" s="42">
        <f t="shared" si="14"/>
        <v>17.5</v>
      </c>
      <c r="BD10" t="str">
        <f t="shared" si="15"/>
        <v/>
      </c>
      <c r="BE10" s="42" t="str">
        <f t="shared" si="16"/>
        <v/>
      </c>
    </row>
    <row r="11" spans="2:57" ht="15">
      <c r="B11" s="126"/>
      <c r="C11" s="210"/>
      <c r="D11" s="697"/>
      <c r="E11" s="384"/>
      <c r="F11" s="384"/>
      <c r="G11" s="212"/>
      <c r="H11" s="212"/>
      <c r="I11" s="213"/>
      <c r="J11" s="214"/>
      <c r="K11" s="215"/>
      <c r="L11" s="216"/>
      <c r="M11" s="217"/>
      <c r="N11" s="216"/>
      <c r="O11" s="218"/>
      <c r="P11" s="215"/>
      <c r="Q11" s="216"/>
      <c r="R11" s="217"/>
      <c r="S11" s="216"/>
      <c r="T11" s="218"/>
      <c r="U11" s="215"/>
      <c r="V11" s="216"/>
      <c r="W11" s="217"/>
      <c r="X11" s="216"/>
      <c r="Y11" s="218"/>
      <c r="Z11" s="215"/>
      <c r="AA11" s="216"/>
      <c r="AB11" s="217"/>
      <c r="AC11" s="216"/>
      <c r="AD11" s="218"/>
      <c r="AF11" t="str">
        <f t="shared" si="1"/>
        <v/>
      </c>
      <c r="AG11" s="42" t="str">
        <f t="shared" si="2"/>
        <v/>
      </c>
      <c r="AI11" t="str">
        <f t="shared" si="3"/>
        <v/>
      </c>
      <c r="AJ11" s="42" t="str">
        <f t="shared" si="0"/>
        <v/>
      </c>
      <c r="AL11" t="str">
        <f t="shared" si="4"/>
        <v/>
      </c>
      <c r="AM11" s="42" t="str">
        <f t="shared" si="5"/>
        <v/>
      </c>
      <c r="AO11" t="str">
        <f t="shared" si="6"/>
        <v/>
      </c>
      <c r="AP11" s="42" t="str">
        <f t="shared" si="7"/>
        <v/>
      </c>
      <c r="AR11" t="str">
        <f t="shared" si="8"/>
        <v/>
      </c>
      <c r="AS11" s="42" t="str">
        <f t="shared" ref="AS11:AS64" si="18">IF(AR11="","",S11)</f>
        <v/>
      </c>
      <c r="AU11" t="str">
        <f t="shared" si="9"/>
        <v/>
      </c>
      <c r="AV11" s="42" t="str">
        <f t="shared" si="10"/>
        <v/>
      </c>
      <c r="AX11" t="str">
        <f t="shared" si="11"/>
        <v/>
      </c>
      <c r="AY11" s="42" t="str">
        <f t="shared" si="12"/>
        <v/>
      </c>
      <c r="BA11" t="str">
        <f t="shared" si="13"/>
        <v/>
      </c>
      <c r="BB11" s="42" t="str">
        <f t="shared" si="14"/>
        <v/>
      </c>
      <c r="BD11" t="str">
        <f t="shared" si="15"/>
        <v/>
      </c>
      <c r="BE11" s="42" t="str">
        <f t="shared" si="16"/>
        <v/>
      </c>
    </row>
    <row r="12" spans="2:57" ht="15">
      <c r="B12" s="126"/>
      <c r="C12" s="162" t="s">
        <v>249</v>
      </c>
      <c r="D12" s="694"/>
      <c r="E12" s="356"/>
      <c r="F12" s="356"/>
      <c r="G12" s="144"/>
      <c r="H12" s="144"/>
      <c r="I12" s="144"/>
      <c r="J12" s="164"/>
      <c r="K12" s="145"/>
      <c r="L12" s="146"/>
      <c r="M12" s="147"/>
      <c r="N12" s="146"/>
      <c r="O12" s="148"/>
      <c r="P12" s="145"/>
      <c r="Q12" s="146"/>
      <c r="R12" s="147"/>
      <c r="S12" s="146"/>
      <c r="T12" s="148"/>
      <c r="U12" s="145"/>
      <c r="V12" s="146"/>
      <c r="W12" s="147"/>
      <c r="X12" s="146"/>
      <c r="Y12" s="148"/>
      <c r="Z12" s="145"/>
      <c r="AA12" s="146"/>
      <c r="AB12" s="147"/>
      <c r="AC12" s="146"/>
      <c r="AD12" s="148"/>
      <c r="AF12" t="str">
        <f t="shared" si="1"/>
        <v/>
      </c>
      <c r="AG12" s="42" t="str">
        <f t="shared" si="2"/>
        <v/>
      </c>
      <c r="AI12" t="str">
        <f t="shared" si="3"/>
        <v/>
      </c>
      <c r="AJ12" s="42" t="str">
        <f t="shared" si="0"/>
        <v/>
      </c>
      <c r="AL12" t="str">
        <f t="shared" si="4"/>
        <v/>
      </c>
      <c r="AM12" s="42" t="str">
        <f t="shared" si="5"/>
        <v/>
      </c>
      <c r="AO12" t="str">
        <f t="shared" si="6"/>
        <v/>
      </c>
      <c r="AP12" s="42" t="str">
        <f t="shared" si="7"/>
        <v/>
      </c>
      <c r="AR12" t="str">
        <f t="shared" si="8"/>
        <v/>
      </c>
      <c r="AS12" s="42" t="str">
        <f t="shared" si="18"/>
        <v/>
      </c>
      <c r="AU12" t="str">
        <f t="shared" si="9"/>
        <v/>
      </c>
      <c r="AV12" s="42" t="str">
        <f t="shared" si="10"/>
        <v/>
      </c>
      <c r="AX12" t="str">
        <f t="shared" si="11"/>
        <v/>
      </c>
      <c r="AY12" s="42" t="str">
        <f t="shared" si="12"/>
        <v/>
      </c>
      <c r="BA12" t="str">
        <f t="shared" si="13"/>
        <v/>
      </c>
      <c r="BB12" s="42" t="str">
        <f t="shared" si="14"/>
        <v/>
      </c>
      <c r="BD12" t="str">
        <f t="shared" si="15"/>
        <v/>
      </c>
      <c r="BE12" s="42" t="str">
        <f t="shared" si="16"/>
        <v/>
      </c>
    </row>
    <row r="13" spans="2:57" ht="15">
      <c r="B13" s="126"/>
      <c r="C13" s="113" t="s">
        <v>95</v>
      </c>
      <c r="D13" s="695">
        <v>1</v>
      </c>
      <c r="E13" s="350" t="str">
        <f>'T2 - Unit Rates'!$A$59</f>
        <v>Trades Labourer</v>
      </c>
      <c r="F13" s="350"/>
      <c r="G13" s="45"/>
      <c r="H13" s="45"/>
      <c r="I13" s="62">
        <f>VLOOKUP(E13,LabourRates,2,FALSE)</f>
        <v>64.425000000000011</v>
      </c>
      <c r="J13" s="130" t="s">
        <v>263</v>
      </c>
      <c r="K13" s="134"/>
      <c r="L13" s="55"/>
      <c r="M13" s="100">
        <v>75</v>
      </c>
      <c r="N13" s="55" t="s">
        <v>263</v>
      </c>
      <c r="O13" s="127">
        <f>$I13*M13</f>
        <v>4831.8750000000009</v>
      </c>
      <c r="P13" s="134"/>
      <c r="Q13" s="55"/>
      <c r="R13" s="100">
        <v>110</v>
      </c>
      <c r="S13" s="55" t="s">
        <v>263</v>
      </c>
      <c r="T13" s="127">
        <f>$I13*R13</f>
        <v>7086.7500000000009</v>
      </c>
      <c r="U13" s="134"/>
      <c r="V13" s="55"/>
      <c r="W13" s="100">
        <v>150</v>
      </c>
      <c r="X13" s="55" t="s">
        <v>263</v>
      </c>
      <c r="Y13" s="127">
        <f>$I13*W13</f>
        <v>9663.7500000000018</v>
      </c>
      <c r="Z13" s="134"/>
      <c r="AA13" s="55"/>
      <c r="AB13" s="100">
        <v>150</v>
      </c>
      <c r="AC13" s="55" t="s">
        <v>263</v>
      </c>
      <c r="AD13" s="127">
        <f>$I13*AB13</f>
        <v>9663.7500000000018</v>
      </c>
      <c r="AF13" t="str">
        <f t="shared" si="1"/>
        <v>Trades Labourer</v>
      </c>
      <c r="AG13" s="42">
        <f t="shared" si="2"/>
        <v>110</v>
      </c>
      <c r="AI13" t="str">
        <f t="shared" si="3"/>
        <v/>
      </c>
      <c r="AJ13" s="42" t="str">
        <f t="shared" ref="AJ13:AJ45" si="19">IF(AI13="","",R13)</f>
        <v/>
      </c>
      <c r="AL13" t="str">
        <f t="shared" si="4"/>
        <v/>
      </c>
      <c r="AM13" s="42" t="str">
        <f t="shared" si="5"/>
        <v/>
      </c>
      <c r="AO13" t="str">
        <f t="shared" si="6"/>
        <v>Trades Labourer</v>
      </c>
      <c r="AP13" s="42">
        <f>IF(AO13="","",W13)</f>
        <v>150</v>
      </c>
      <c r="AR13" t="str">
        <f t="shared" si="8"/>
        <v/>
      </c>
      <c r="AS13" s="42" t="str">
        <f t="shared" si="18"/>
        <v/>
      </c>
      <c r="AU13" t="str">
        <f t="shared" si="9"/>
        <v/>
      </c>
      <c r="AV13" s="42" t="str">
        <f t="shared" si="10"/>
        <v/>
      </c>
      <c r="AX13" t="str">
        <f t="shared" si="11"/>
        <v>Trades Labourer</v>
      </c>
      <c r="AY13" s="42">
        <f t="shared" si="12"/>
        <v>150</v>
      </c>
      <c r="BA13" t="str">
        <f t="shared" si="13"/>
        <v/>
      </c>
      <c r="BB13" s="42" t="str">
        <f t="shared" si="14"/>
        <v/>
      </c>
      <c r="BD13" t="str">
        <f t="shared" si="15"/>
        <v/>
      </c>
      <c r="BE13" s="42" t="str">
        <f t="shared" si="16"/>
        <v/>
      </c>
    </row>
    <row r="14" spans="2:57" ht="15">
      <c r="B14" s="126"/>
      <c r="C14" s="210" t="s">
        <v>70</v>
      </c>
      <c r="D14" s="697">
        <v>1</v>
      </c>
      <c r="E14" s="384" t="str">
        <f>'T2 - Unit Rates'!$A$58</f>
        <v>General Labourer</v>
      </c>
      <c r="F14" s="384"/>
      <c r="G14" s="212"/>
      <c r="H14" s="212"/>
      <c r="I14" s="62">
        <f>VLOOKUP(E14,LabourRates,2,FALSE)</f>
        <v>46.5</v>
      </c>
      <c r="J14" s="130" t="s">
        <v>263</v>
      </c>
      <c r="K14" s="215"/>
      <c r="L14" s="216"/>
      <c r="M14" s="217">
        <v>600</v>
      </c>
      <c r="N14" s="55" t="s">
        <v>263</v>
      </c>
      <c r="O14" s="127">
        <f>$I14*M14</f>
        <v>27900</v>
      </c>
      <c r="P14" s="215"/>
      <c r="Q14" s="216"/>
      <c r="R14" s="217">
        <v>950</v>
      </c>
      <c r="S14" s="55" t="s">
        <v>263</v>
      </c>
      <c r="T14" s="127">
        <f>$I14*R14</f>
        <v>44175</v>
      </c>
      <c r="U14" s="215"/>
      <c r="V14" s="216"/>
      <c r="W14" s="217">
        <v>1200</v>
      </c>
      <c r="X14" s="55" t="s">
        <v>263</v>
      </c>
      <c r="Y14" s="127">
        <f>$I14*W14</f>
        <v>55800</v>
      </c>
      <c r="Z14" s="215"/>
      <c r="AA14" s="216"/>
      <c r="AB14" s="217">
        <v>1200</v>
      </c>
      <c r="AC14" s="55" t="s">
        <v>263</v>
      </c>
      <c r="AD14" s="127">
        <f>$I14*AB14</f>
        <v>55800</v>
      </c>
      <c r="AF14" t="str">
        <f t="shared" si="1"/>
        <v>General Labourer</v>
      </c>
      <c r="AG14" s="42">
        <f t="shared" si="2"/>
        <v>950</v>
      </c>
      <c r="AI14" t="str">
        <f t="shared" si="3"/>
        <v/>
      </c>
      <c r="AJ14" s="42" t="str">
        <f t="shared" si="19"/>
        <v/>
      </c>
      <c r="AL14" t="str">
        <f t="shared" si="4"/>
        <v/>
      </c>
      <c r="AM14" s="42" t="str">
        <f t="shared" si="5"/>
        <v/>
      </c>
      <c r="AO14" t="str">
        <f t="shared" si="6"/>
        <v>General Labourer</v>
      </c>
      <c r="AP14" s="42">
        <f t="shared" ref="AP14:AP16" si="20">IF(AO14="","",W14)</f>
        <v>1200</v>
      </c>
      <c r="AR14" t="str">
        <f t="shared" si="8"/>
        <v/>
      </c>
      <c r="AS14" s="42" t="str">
        <f t="shared" si="18"/>
        <v/>
      </c>
      <c r="AU14" t="str">
        <f t="shared" si="9"/>
        <v/>
      </c>
      <c r="AV14" s="42" t="str">
        <f t="shared" si="10"/>
        <v/>
      </c>
      <c r="AX14" t="str">
        <f t="shared" si="11"/>
        <v>General Labourer</v>
      </c>
      <c r="AY14" s="42">
        <f t="shared" si="12"/>
        <v>1200</v>
      </c>
      <c r="BA14" t="str">
        <f t="shared" si="13"/>
        <v/>
      </c>
      <c r="BB14" s="42" t="str">
        <f t="shared" si="14"/>
        <v/>
      </c>
      <c r="BD14" t="str">
        <f t="shared" si="15"/>
        <v/>
      </c>
      <c r="BE14" s="42" t="str">
        <f t="shared" si="16"/>
        <v/>
      </c>
    </row>
    <row r="15" spans="2:57" ht="15">
      <c r="B15" s="126"/>
      <c r="C15" s="210" t="s">
        <v>96</v>
      </c>
      <c r="D15" s="697">
        <v>1</v>
      </c>
      <c r="E15" s="384" t="str">
        <f>'T2 - Unit Rates'!$A$58</f>
        <v>General Labourer</v>
      </c>
      <c r="F15" s="384"/>
      <c r="G15" s="212"/>
      <c r="H15" s="212"/>
      <c r="I15" s="62">
        <f>VLOOKUP(E15,LabourRates,2,FALSE)</f>
        <v>46.5</v>
      </c>
      <c r="J15" s="130" t="s">
        <v>263</v>
      </c>
      <c r="K15" s="215"/>
      <c r="L15" s="216"/>
      <c r="M15" s="217">
        <v>500</v>
      </c>
      <c r="N15" s="55" t="s">
        <v>263</v>
      </c>
      <c r="O15" s="127">
        <f>$I15*M15</f>
        <v>23250</v>
      </c>
      <c r="P15" s="215"/>
      <c r="Q15" s="216"/>
      <c r="R15" s="217">
        <v>1400</v>
      </c>
      <c r="S15" s="55" t="s">
        <v>263</v>
      </c>
      <c r="T15" s="127">
        <f>$I15*R15</f>
        <v>65100</v>
      </c>
      <c r="U15" s="215"/>
      <c r="V15" s="216"/>
      <c r="W15" s="217">
        <v>2000</v>
      </c>
      <c r="X15" s="55" t="s">
        <v>263</v>
      </c>
      <c r="Y15" s="127">
        <f>$I15*W15</f>
        <v>93000</v>
      </c>
      <c r="Z15" s="215"/>
      <c r="AA15" s="216"/>
      <c r="AB15" s="217">
        <v>2000</v>
      </c>
      <c r="AC15" s="55" t="s">
        <v>263</v>
      </c>
      <c r="AD15" s="127">
        <f>$I15*AB15</f>
        <v>93000</v>
      </c>
      <c r="AF15" t="str">
        <f t="shared" si="1"/>
        <v>General Labourer</v>
      </c>
      <c r="AG15" s="42">
        <f t="shared" si="2"/>
        <v>1400</v>
      </c>
      <c r="AI15" t="str">
        <f t="shared" si="3"/>
        <v/>
      </c>
      <c r="AJ15" s="42" t="str">
        <f t="shared" si="19"/>
        <v/>
      </c>
      <c r="AL15" t="str">
        <f t="shared" si="4"/>
        <v/>
      </c>
      <c r="AM15" s="42" t="str">
        <f t="shared" si="5"/>
        <v/>
      </c>
      <c r="AO15" t="str">
        <f t="shared" si="6"/>
        <v>General Labourer</v>
      </c>
      <c r="AP15" s="42">
        <f t="shared" si="20"/>
        <v>2000</v>
      </c>
      <c r="AR15" t="str">
        <f t="shared" si="8"/>
        <v/>
      </c>
      <c r="AS15" s="42" t="str">
        <f t="shared" si="18"/>
        <v/>
      </c>
      <c r="AU15" t="str">
        <f t="shared" si="9"/>
        <v/>
      </c>
      <c r="AV15" s="42" t="str">
        <f t="shared" si="10"/>
        <v/>
      </c>
      <c r="AX15" t="str">
        <f t="shared" si="11"/>
        <v>General Labourer</v>
      </c>
      <c r="AY15" s="42">
        <f t="shared" si="12"/>
        <v>2000</v>
      </c>
      <c r="BA15" t="str">
        <f t="shared" si="13"/>
        <v/>
      </c>
      <c r="BB15" s="42" t="str">
        <f t="shared" si="14"/>
        <v/>
      </c>
      <c r="BD15" t="str">
        <f t="shared" si="15"/>
        <v/>
      </c>
      <c r="BE15" s="42" t="str">
        <f t="shared" si="16"/>
        <v/>
      </c>
    </row>
    <row r="16" spans="2:57" ht="15">
      <c r="B16" s="126"/>
      <c r="C16" s="210" t="s">
        <v>99</v>
      </c>
      <c r="D16" s="697">
        <v>1</v>
      </c>
      <c r="E16" s="384" t="str">
        <f>'T2 - Unit Rates'!$A$58</f>
        <v>General Labourer</v>
      </c>
      <c r="F16" s="384"/>
      <c r="G16" s="212"/>
      <c r="H16" s="212"/>
      <c r="I16" s="62">
        <f>VLOOKUP(E16,LabourRates,2,FALSE)</f>
        <v>46.5</v>
      </c>
      <c r="J16" s="130" t="s">
        <v>263</v>
      </c>
      <c r="K16" s="215"/>
      <c r="L16" s="216"/>
      <c r="M16" s="217">
        <v>500</v>
      </c>
      <c r="N16" s="55" t="s">
        <v>263</v>
      </c>
      <c r="O16" s="127">
        <f>$I16*M16</f>
        <v>23250</v>
      </c>
      <c r="P16" s="215"/>
      <c r="Q16" s="216"/>
      <c r="R16" s="217">
        <v>800</v>
      </c>
      <c r="S16" s="55" t="s">
        <v>263</v>
      </c>
      <c r="T16" s="127">
        <f>$I16*R16</f>
        <v>37200</v>
      </c>
      <c r="U16" s="215"/>
      <c r="V16" s="216"/>
      <c r="W16" s="217">
        <v>1000</v>
      </c>
      <c r="X16" s="55" t="s">
        <v>263</v>
      </c>
      <c r="Y16" s="127">
        <f>$I16*W16</f>
        <v>46500</v>
      </c>
      <c r="Z16" s="215"/>
      <c r="AA16" s="216"/>
      <c r="AB16" s="217">
        <v>1000</v>
      </c>
      <c r="AC16" s="55" t="s">
        <v>263</v>
      </c>
      <c r="AD16" s="127">
        <f>$I16*AB16</f>
        <v>46500</v>
      </c>
      <c r="AF16" t="str">
        <f t="shared" si="1"/>
        <v>General Labourer</v>
      </c>
      <c r="AG16" s="42">
        <f t="shared" si="2"/>
        <v>800</v>
      </c>
      <c r="AI16" t="str">
        <f t="shared" si="3"/>
        <v/>
      </c>
      <c r="AJ16" s="42" t="str">
        <f t="shared" si="19"/>
        <v/>
      </c>
      <c r="AL16" t="str">
        <f t="shared" si="4"/>
        <v/>
      </c>
      <c r="AM16" s="42" t="str">
        <f t="shared" si="5"/>
        <v/>
      </c>
      <c r="AO16" t="str">
        <f t="shared" si="6"/>
        <v>General Labourer</v>
      </c>
      <c r="AP16" s="42">
        <f t="shared" si="20"/>
        <v>1000</v>
      </c>
      <c r="AR16" t="str">
        <f t="shared" si="8"/>
        <v/>
      </c>
      <c r="AS16" s="42" t="str">
        <f t="shared" si="18"/>
        <v/>
      </c>
      <c r="AU16" t="str">
        <f t="shared" si="9"/>
        <v/>
      </c>
      <c r="AV16" s="42" t="str">
        <f t="shared" si="10"/>
        <v/>
      </c>
      <c r="AX16" t="str">
        <f t="shared" si="11"/>
        <v>General Labourer</v>
      </c>
      <c r="AY16" s="42">
        <f t="shared" si="12"/>
        <v>1000</v>
      </c>
      <c r="BA16" t="str">
        <f t="shared" si="13"/>
        <v/>
      </c>
      <c r="BB16" s="42" t="str">
        <f t="shared" si="14"/>
        <v/>
      </c>
      <c r="BD16" t="str">
        <f t="shared" si="15"/>
        <v/>
      </c>
      <c r="BE16" s="42" t="str">
        <f t="shared" si="16"/>
        <v/>
      </c>
    </row>
    <row r="17" spans="2:57" ht="15">
      <c r="B17" s="126"/>
      <c r="C17" s="210"/>
      <c r="D17" s="697"/>
      <c r="E17" s="384"/>
      <c r="F17" s="384"/>
      <c r="G17" s="212"/>
      <c r="H17" s="212"/>
      <c r="I17" s="213"/>
      <c r="J17" s="214"/>
      <c r="K17" s="215"/>
      <c r="L17" s="216"/>
      <c r="M17" s="217"/>
      <c r="N17" s="216"/>
      <c r="O17" s="218"/>
      <c r="P17" s="215"/>
      <c r="Q17" s="216"/>
      <c r="R17" s="217"/>
      <c r="S17" s="216"/>
      <c r="T17" s="218"/>
      <c r="U17" s="215"/>
      <c r="V17" s="216"/>
      <c r="W17" s="217"/>
      <c r="X17" s="216"/>
      <c r="Y17" s="218"/>
      <c r="Z17" s="215"/>
      <c r="AA17" s="216"/>
      <c r="AB17" s="217"/>
      <c r="AC17" s="216"/>
      <c r="AD17" s="218"/>
      <c r="AF17" t="str">
        <f t="shared" si="1"/>
        <v/>
      </c>
      <c r="AG17" s="42" t="str">
        <f t="shared" si="2"/>
        <v/>
      </c>
      <c r="AI17" t="str">
        <f t="shared" si="3"/>
        <v/>
      </c>
      <c r="AJ17" s="42" t="str">
        <f t="shared" si="19"/>
        <v/>
      </c>
      <c r="AL17" t="str">
        <f t="shared" si="4"/>
        <v/>
      </c>
      <c r="AM17" s="42" t="str">
        <f t="shared" si="5"/>
        <v/>
      </c>
      <c r="AO17" t="str">
        <f t="shared" si="6"/>
        <v/>
      </c>
      <c r="AP17" s="42" t="str">
        <f t="shared" si="7"/>
        <v/>
      </c>
      <c r="AR17" t="str">
        <f t="shared" si="8"/>
        <v/>
      </c>
      <c r="AS17" s="42" t="str">
        <f t="shared" si="18"/>
        <v/>
      </c>
      <c r="AU17" t="str">
        <f t="shared" si="9"/>
        <v/>
      </c>
      <c r="AV17" s="42" t="str">
        <f t="shared" si="10"/>
        <v/>
      </c>
      <c r="AX17" t="str">
        <f t="shared" si="11"/>
        <v/>
      </c>
      <c r="AY17" s="42" t="str">
        <f t="shared" si="12"/>
        <v/>
      </c>
      <c r="BA17" t="str">
        <f t="shared" si="13"/>
        <v/>
      </c>
      <c r="BB17" s="42" t="str">
        <f t="shared" si="14"/>
        <v/>
      </c>
      <c r="BD17" t="str">
        <f t="shared" si="15"/>
        <v/>
      </c>
      <c r="BE17" s="42" t="str">
        <f t="shared" si="16"/>
        <v/>
      </c>
    </row>
    <row r="18" spans="2:57" ht="15">
      <c r="B18" s="126"/>
      <c r="C18" s="162" t="s">
        <v>592</v>
      </c>
      <c r="D18" s="694"/>
      <c r="E18" s="356"/>
      <c r="F18" s="356"/>
      <c r="G18" s="144"/>
      <c r="H18" s="144"/>
      <c r="I18" s="144"/>
      <c r="J18" s="164"/>
      <c r="K18" s="145"/>
      <c r="L18" s="146"/>
      <c r="M18" s="147"/>
      <c r="N18" s="146"/>
      <c r="O18" s="148"/>
      <c r="P18" s="145"/>
      <c r="Q18" s="146"/>
      <c r="R18" s="147"/>
      <c r="S18" s="146"/>
      <c r="T18" s="148"/>
      <c r="U18" s="145"/>
      <c r="V18" s="146"/>
      <c r="W18" s="147"/>
      <c r="X18" s="146"/>
      <c r="Y18" s="148"/>
      <c r="Z18" s="145"/>
      <c r="AA18" s="146"/>
      <c r="AB18" s="147"/>
      <c r="AC18" s="146"/>
      <c r="AD18" s="148"/>
      <c r="AF18" t="str">
        <f t="shared" si="1"/>
        <v/>
      </c>
      <c r="AG18" s="42" t="str">
        <f t="shared" si="2"/>
        <v/>
      </c>
      <c r="AI18" t="str">
        <f t="shared" si="3"/>
        <v/>
      </c>
      <c r="AJ18" s="42" t="str">
        <f t="shared" si="19"/>
        <v/>
      </c>
      <c r="AL18" t="str">
        <f t="shared" si="4"/>
        <v/>
      </c>
      <c r="AM18" s="42" t="str">
        <f t="shared" si="5"/>
        <v/>
      </c>
      <c r="AO18" t="str">
        <f t="shared" si="6"/>
        <v/>
      </c>
      <c r="AP18" s="42" t="str">
        <f t="shared" si="7"/>
        <v/>
      </c>
      <c r="AR18" t="str">
        <f t="shared" si="8"/>
        <v/>
      </c>
      <c r="AS18" s="42" t="str">
        <f t="shared" si="18"/>
        <v/>
      </c>
      <c r="AU18" t="str">
        <f t="shared" si="9"/>
        <v/>
      </c>
      <c r="AV18" s="42" t="str">
        <f t="shared" si="10"/>
        <v/>
      </c>
      <c r="AX18" t="str">
        <f t="shared" si="11"/>
        <v/>
      </c>
      <c r="AY18" s="42" t="str">
        <f t="shared" si="12"/>
        <v/>
      </c>
      <c r="BA18" t="str">
        <f t="shared" si="13"/>
        <v/>
      </c>
      <c r="BB18" s="42" t="str">
        <f t="shared" si="14"/>
        <v/>
      </c>
      <c r="BD18" t="str">
        <f t="shared" si="15"/>
        <v/>
      </c>
      <c r="BE18" s="42" t="str">
        <f t="shared" si="16"/>
        <v/>
      </c>
    </row>
    <row r="19" spans="2:57">
      <c r="B19" s="126"/>
      <c r="C19" s="113" t="s">
        <v>464</v>
      </c>
      <c r="D19" s="695">
        <v>3</v>
      </c>
      <c r="E19" s="350" t="s">
        <v>465</v>
      </c>
      <c r="F19" s="350" t="str">
        <f>LHD!$B$45</f>
        <v>Topsoil - General Areas</v>
      </c>
      <c r="G19" s="45"/>
      <c r="H19" s="45"/>
      <c r="I19" s="125">
        <f>VLOOKUP(F19,RehabCover,4,FALSE)</f>
        <v>3.1569010416666665</v>
      </c>
      <c r="J19" s="130" t="s">
        <v>264</v>
      </c>
      <c r="K19" s="221">
        <f>Quantities!$E$11</f>
        <v>53800</v>
      </c>
      <c r="L19" s="55" t="s">
        <v>112</v>
      </c>
      <c r="M19" s="217">
        <f>K19*0.15</f>
        <v>8070</v>
      </c>
      <c r="N19" s="216" t="s">
        <v>268</v>
      </c>
      <c r="O19" s="127">
        <f>$I19*M19</f>
        <v>25476.19140625</v>
      </c>
      <c r="P19" s="221">
        <f>Quantities!$E$11</f>
        <v>53800</v>
      </c>
      <c r="Q19" s="55" t="s">
        <v>112</v>
      </c>
      <c r="R19" s="217">
        <f>P19*0.15</f>
        <v>8070</v>
      </c>
      <c r="S19" s="216" t="s">
        <v>268</v>
      </c>
      <c r="T19" s="127">
        <f>$I19*R19</f>
        <v>25476.19140625</v>
      </c>
      <c r="U19" s="221">
        <f>Quantities!$F$11</f>
        <v>53800</v>
      </c>
      <c r="V19" s="55" t="s">
        <v>112</v>
      </c>
      <c r="W19" s="217">
        <f>U19*0.15</f>
        <v>8070</v>
      </c>
      <c r="X19" s="216" t="s">
        <v>268</v>
      </c>
      <c r="Y19" s="127">
        <f>$I19*W19</f>
        <v>25476.19140625</v>
      </c>
      <c r="Z19" s="221">
        <f>Quantities!$H$11</f>
        <v>53800</v>
      </c>
      <c r="AA19" s="55" t="s">
        <v>112</v>
      </c>
      <c r="AB19" s="217">
        <f>Z19*0.15</f>
        <v>8070</v>
      </c>
      <c r="AC19" s="216" t="s">
        <v>268</v>
      </c>
      <c r="AD19" s="127">
        <f>$I19*AB19</f>
        <v>25476.19140625</v>
      </c>
      <c r="AF19" t="str">
        <f t="shared" si="1"/>
        <v/>
      </c>
      <c r="AG19" s="42" t="str">
        <f t="shared" si="2"/>
        <v/>
      </c>
      <c r="AI19" t="str">
        <f t="shared" si="3"/>
        <v/>
      </c>
      <c r="AJ19" s="42" t="str">
        <f t="shared" si="19"/>
        <v/>
      </c>
      <c r="AL19" t="str">
        <f t="shared" si="4"/>
        <v>Topsoil - General Areas</v>
      </c>
      <c r="AM19" s="42">
        <f t="shared" si="5"/>
        <v>8070</v>
      </c>
      <c r="AN19" s="93"/>
      <c r="AO19" t="str">
        <f t="shared" si="6"/>
        <v/>
      </c>
      <c r="AP19" s="42" t="str">
        <f t="shared" si="7"/>
        <v/>
      </c>
      <c r="AR19" t="str">
        <f t="shared" si="8"/>
        <v/>
      </c>
      <c r="AS19" s="42" t="str">
        <f t="shared" si="18"/>
        <v/>
      </c>
      <c r="AU19" t="str">
        <f t="shared" si="9"/>
        <v>Topsoil - General Areas</v>
      </c>
      <c r="AV19" s="42">
        <f>IF(AU19="","",W19)</f>
        <v>8070</v>
      </c>
      <c r="AW19" s="93"/>
      <c r="AX19" t="str">
        <f t="shared" si="11"/>
        <v/>
      </c>
      <c r="AY19" s="42" t="str">
        <f t="shared" si="12"/>
        <v/>
      </c>
      <c r="BA19" t="str">
        <f t="shared" si="13"/>
        <v/>
      </c>
      <c r="BB19" s="42" t="str">
        <f t="shared" si="14"/>
        <v/>
      </c>
      <c r="BD19" t="str">
        <f t="shared" si="15"/>
        <v>Topsoil - General Areas</v>
      </c>
      <c r="BE19" s="42">
        <f t="shared" si="16"/>
        <v>8070</v>
      </c>
    </row>
    <row r="20" spans="2:57" ht="15">
      <c r="B20" s="126"/>
      <c r="C20" s="162" t="s">
        <v>250</v>
      </c>
      <c r="D20" s="694"/>
      <c r="E20" s="356"/>
      <c r="F20" s="356"/>
      <c r="G20" s="144"/>
      <c r="H20" s="144"/>
      <c r="I20" s="144"/>
      <c r="J20" s="164"/>
      <c r="K20" s="145"/>
      <c r="L20" s="146"/>
      <c r="M20" s="147"/>
      <c r="N20" s="146"/>
      <c r="O20" s="148"/>
      <c r="P20" s="226"/>
      <c r="Q20" s="146"/>
      <c r="R20" s="147"/>
      <c r="S20" s="146"/>
      <c r="T20" s="148"/>
      <c r="U20" s="226"/>
      <c r="V20" s="146"/>
      <c r="W20" s="147"/>
      <c r="X20" s="146"/>
      <c r="Y20" s="148"/>
      <c r="Z20" s="226"/>
      <c r="AA20" s="146"/>
      <c r="AB20" s="147"/>
      <c r="AC20" s="146"/>
      <c r="AD20" s="148"/>
      <c r="AF20" t="str">
        <f t="shared" si="1"/>
        <v/>
      </c>
      <c r="AG20" s="42" t="str">
        <f t="shared" si="2"/>
        <v/>
      </c>
      <c r="AI20" t="str">
        <f t="shared" si="3"/>
        <v/>
      </c>
      <c r="AJ20" s="42" t="str">
        <f t="shared" si="19"/>
        <v/>
      </c>
      <c r="AL20" t="str">
        <f t="shared" si="4"/>
        <v/>
      </c>
      <c r="AM20" s="42" t="str">
        <f t="shared" si="5"/>
        <v/>
      </c>
      <c r="AO20" t="str">
        <f t="shared" si="6"/>
        <v/>
      </c>
      <c r="AP20" s="42" t="str">
        <f t="shared" si="7"/>
        <v/>
      </c>
      <c r="AR20" t="str">
        <f t="shared" si="8"/>
        <v/>
      </c>
      <c r="AS20" s="42" t="str">
        <f t="shared" si="18"/>
        <v/>
      </c>
      <c r="AU20" t="str">
        <f t="shared" si="9"/>
        <v/>
      </c>
      <c r="AV20" s="42" t="str">
        <f t="shared" si="10"/>
        <v/>
      </c>
      <c r="AX20" t="str">
        <f t="shared" si="11"/>
        <v/>
      </c>
      <c r="AY20" s="42" t="str">
        <f t="shared" si="12"/>
        <v/>
      </c>
      <c r="BA20" t="str">
        <f t="shared" si="13"/>
        <v/>
      </c>
      <c r="BB20" s="42" t="str">
        <f t="shared" si="14"/>
        <v/>
      </c>
      <c r="BD20" t="str">
        <f t="shared" si="15"/>
        <v/>
      </c>
      <c r="BE20" s="42" t="str">
        <f t="shared" si="16"/>
        <v/>
      </c>
    </row>
    <row r="21" spans="2:57">
      <c r="B21" s="126"/>
      <c r="C21" s="113" t="s">
        <v>182</v>
      </c>
      <c r="D21" s="695"/>
      <c r="E21" s="350"/>
      <c r="F21" s="350" t="str">
        <f>'T2 - Unit Rates'!$C$80</f>
        <v>Revegetation incl Application</v>
      </c>
      <c r="G21" s="45"/>
      <c r="H21" s="45"/>
      <c r="I21" s="62">
        <f>VLOOKUP(F21,MatRate,3,FALSE)</f>
        <v>4569.75</v>
      </c>
      <c r="J21" s="130" t="s">
        <v>178</v>
      </c>
      <c r="K21" s="221">
        <f>Quantities!$E$11</f>
        <v>53800</v>
      </c>
      <c r="L21" s="55" t="s">
        <v>112</v>
      </c>
      <c r="M21" s="100">
        <f>K21/10000</f>
        <v>5.38</v>
      </c>
      <c r="N21" s="55" t="s">
        <v>178</v>
      </c>
      <c r="O21" s="127">
        <f>$I21*M21</f>
        <v>24585.255000000001</v>
      </c>
      <c r="P21" s="221">
        <f>Quantities!$E$11</f>
        <v>53800</v>
      </c>
      <c r="Q21" s="55" t="s">
        <v>112</v>
      </c>
      <c r="R21" s="100">
        <f>P21/10000</f>
        <v>5.38</v>
      </c>
      <c r="S21" s="55" t="s">
        <v>178</v>
      </c>
      <c r="T21" s="127">
        <f>$I21*R21</f>
        <v>24585.255000000001</v>
      </c>
      <c r="U21" s="221">
        <f>Quantities!$F$11</f>
        <v>53800</v>
      </c>
      <c r="V21" s="55" t="s">
        <v>112</v>
      </c>
      <c r="W21" s="100">
        <f>U21/10000</f>
        <v>5.38</v>
      </c>
      <c r="X21" s="55" t="s">
        <v>178</v>
      </c>
      <c r="Y21" s="127">
        <f>$I21*W21</f>
        <v>24585.255000000001</v>
      </c>
      <c r="Z21" s="221">
        <f>Quantities!$H$11</f>
        <v>53800</v>
      </c>
      <c r="AA21" s="55" t="s">
        <v>112</v>
      </c>
      <c r="AB21" s="100">
        <f>Z21/10000</f>
        <v>5.38</v>
      </c>
      <c r="AC21" s="55" t="s">
        <v>178</v>
      </c>
      <c r="AD21" s="127">
        <f>$I21*AB21</f>
        <v>24585.255000000001</v>
      </c>
      <c r="AF21" t="str">
        <f t="shared" si="1"/>
        <v/>
      </c>
      <c r="AG21" s="42" t="str">
        <f t="shared" si="2"/>
        <v/>
      </c>
      <c r="AI21" t="str">
        <f t="shared" si="3"/>
        <v/>
      </c>
      <c r="AJ21" s="42" t="str">
        <f t="shared" si="19"/>
        <v/>
      </c>
      <c r="AL21" t="str">
        <f t="shared" si="4"/>
        <v/>
      </c>
      <c r="AM21" s="42" t="str">
        <f t="shared" si="5"/>
        <v/>
      </c>
      <c r="AO21" t="str">
        <f t="shared" si="6"/>
        <v/>
      </c>
      <c r="AP21" s="42" t="str">
        <f t="shared" si="7"/>
        <v/>
      </c>
      <c r="AR21" t="str">
        <f t="shared" si="8"/>
        <v/>
      </c>
      <c r="AS21" s="42" t="str">
        <f t="shared" si="18"/>
        <v/>
      </c>
      <c r="AU21" t="str">
        <f t="shared" si="9"/>
        <v/>
      </c>
      <c r="AV21" s="42" t="str">
        <f t="shared" si="10"/>
        <v/>
      </c>
      <c r="AX21" t="str">
        <f t="shared" si="11"/>
        <v/>
      </c>
      <c r="AY21" s="42" t="str">
        <f t="shared" si="12"/>
        <v/>
      </c>
      <c r="BA21" t="str">
        <f t="shared" si="13"/>
        <v/>
      </c>
      <c r="BB21" s="42" t="str">
        <f t="shared" si="14"/>
        <v/>
      </c>
      <c r="BD21" t="str">
        <f t="shared" si="15"/>
        <v/>
      </c>
      <c r="BE21" s="42" t="str">
        <f t="shared" si="16"/>
        <v/>
      </c>
    </row>
    <row r="22" spans="2:57" ht="15">
      <c r="B22" s="126"/>
      <c r="C22" s="162" t="s">
        <v>98</v>
      </c>
      <c r="D22" s="694"/>
      <c r="E22" s="356"/>
      <c r="F22" s="356"/>
      <c r="G22" s="144"/>
      <c r="H22" s="144"/>
      <c r="I22" s="144"/>
      <c r="J22" s="164"/>
      <c r="K22" s="145"/>
      <c r="L22" s="146"/>
      <c r="M22" s="147"/>
      <c r="N22" s="146"/>
      <c r="O22" s="148"/>
      <c r="P22" s="145"/>
      <c r="Q22" s="146"/>
      <c r="R22" s="147"/>
      <c r="S22" s="146"/>
      <c r="T22" s="148"/>
      <c r="U22" s="145"/>
      <c r="V22" s="146"/>
      <c r="W22" s="147"/>
      <c r="X22" s="146"/>
      <c r="Y22" s="148"/>
      <c r="Z22" s="145"/>
      <c r="AA22" s="146"/>
      <c r="AB22" s="147"/>
      <c r="AC22" s="146"/>
      <c r="AD22" s="148"/>
      <c r="AF22" t="str">
        <f t="shared" si="1"/>
        <v/>
      </c>
      <c r="AG22" s="42" t="str">
        <f t="shared" si="2"/>
        <v/>
      </c>
      <c r="AI22" t="str">
        <f t="shared" si="3"/>
        <v/>
      </c>
      <c r="AJ22" s="42" t="str">
        <f t="shared" si="19"/>
        <v/>
      </c>
      <c r="AL22" t="str">
        <f t="shared" si="4"/>
        <v/>
      </c>
      <c r="AM22" s="42" t="str">
        <f t="shared" si="5"/>
        <v/>
      </c>
      <c r="AO22" t="str">
        <f t="shared" si="6"/>
        <v/>
      </c>
      <c r="AP22" s="42" t="str">
        <f t="shared" si="7"/>
        <v/>
      </c>
      <c r="AR22" t="str">
        <f t="shared" si="8"/>
        <v/>
      </c>
      <c r="AS22" s="42" t="str">
        <f t="shared" si="18"/>
        <v/>
      </c>
      <c r="AU22" t="str">
        <f t="shared" si="9"/>
        <v/>
      </c>
      <c r="AV22" s="42" t="str">
        <f t="shared" si="10"/>
        <v/>
      </c>
      <c r="AX22" t="str">
        <f t="shared" si="11"/>
        <v/>
      </c>
      <c r="AY22" s="42" t="str">
        <f t="shared" si="12"/>
        <v/>
      </c>
      <c r="BA22" t="str">
        <f t="shared" si="13"/>
        <v/>
      </c>
      <c r="BB22" s="42" t="str">
        <f t="shared" si="14"/>
        <v/>
      </c>
      <c r="BD22" t="str">
        <f t="shared" si="15"/>
        <v/>
      </c>
      <c r="BE22" s="42" t="str">
        <f t="shared" si="16"/>
        <v/>
      </c>
    </row>
    <row r="23" spans="2:57" ht="15">
      <c r="B23" s="126"/>
      <c r="C23" s="113" t="s">
        <v>438</v>
      </c>
      <c r="D23" s="695"/>
      <c r="E23" s="350" t="s">
        <v>272</v>
      </c>
      <c r="F23" s="350"/>
      <c r="G23" s="45"/>
      <c r="H23" s="45"/>
      <c r="I23" s="62">
        <v>5000</v>
      </c>
      <c r="J23" s="130" t="s">
        <v>179</v>
      </c>
      <c r="K23" s="134"/>
      <c r="L23" s="55"/>
      <c r="M23" s="100">
        <v>1</v>
      </c>
      <c r="N23" s="55" t="s">
        <v>116</v>
      </c>
      <c r="O23" s="127">
        <f>$I23*M23</f>
        <v>5000</v>
      </c>
      <c r="P23" s="134"/>
      <c r="Q23" s="55"/>
      <c r="R23" s="100">
        <v>1</v>
      </c>
      <c r="S23" s="55" t="s">
        <v>116</v>
      </c>
      <c r="T23" s="127">
        <f>$I23*R23</f>
        <v>5000</v>
      </c>
      <c r="U23" s="134"/>
      <c r="V23" s="55"/>
      <c r="W23" s="100">
        <v>1</v>
      </c>
      <c r="X23" s="55" t="s">
        <v>116</v>
      </c>
      <c r="Y23" s="127">
        <f>$I23*W23</f>
        <v>5000</v>
      </c>
      <c r="Z23" s="134"/>
      <c r="AA23" s="55"/>
      <c r="AB23" s="100">
        <v>1</v>
      </c>
      <c r="AC23" s="55" t="s">
        <v>116</v>
      </c>
      <c r="AD23" s="127">
        <f>$I23*AB23</f>
        <v>5000</v>
      </c>
      <c r="AF23" t="str">
        <f t="shared" si="1"/>
        <v/>
      </c>
      <c r="AG23" s="42" t="str">
        <f t="shared" si="2"/>
        <v/>
      </c>
      <c r="AI23" t="str">
        <f t="shared" si="3"/>
        <v/>
      </c>
      <c r="AJ23" s="42" t="str">
        <f t="shared" si="19"/>
        <v/>
      </c>
      <c r="AL23" t="str">
        <f t="shared" si="4"/>
        <v/>
      </c>
      <c r="AM23" s="42" t="str">
        <f t="shared" si="5"/>
        <v/>
      </c>
      <c r="AO23" t="str">
        <f t="shared" si="6"/>
        <v/>
      </c>
      <c r="AP23" s="42" t="str">
        <f t="shared" si="7"/>
        <v/>
      </c>
      <c r="AR23" t="str">
        <f t="shared" si="8"/>
        <v/>
      </c>
      <c r="AS23" s="42" t="str">
        <f t="shared" si="18"/>
        <v/>
      </c>
      <c r="AU23" t="str">
        <f t="shared" si="9"/>
        <v/>
      </c>
      <c r="AV23" s="42" t="str">
        <f t="shared" si="10"/>
        <v/>
      </c>
      <c r="AX23" t="str">
        <f t="shared" si="11"/>
        <v/>
      </c>
      <c r="AY23" s="42" t="str">
        <f t="shared" si="12"/>
        <v/>
      </c>
      <c r="BA23" t="str">
        <f t="shared" si="13"/>
        <v/>
      </c>
      <c r="BB23" s="42" t="str">
        <f t="shared" si="14"/>
        <v/>
      </c>
      <c r="BD23" t="str">
        <f t="shared" si="15"/>
        <v/>
      </c>
      <c r="BE23" s="42" t="str">
        <f t="shared" si="16"/>
        <v/>
      </c>
    </row>
    <row r="24" spans="2:57" ht="15">
      <c r="B24" s="126"/>
      <c r="C24" s="113"/>
      <c r="D24" s="695"/>
      <c r="E24" s="350"/>
      <c r="F24" s="350"/>
      <c r="G24" s="45"/>
      <c r="H24" s="45"/>
      <c r="I24" s="62"/>
      <c r="J24" s="130"/>
      <c r="K24" s="134"/>
      <c r="L24" s="55"/>
      <c r="M24" s="100"/>
      <c r="N24" s="55"/>
      <c r="O24" s="127"/>
      <c r="P24" s="134"/>
      <c r="Q24" s="55"/>
      <c r="R24" s="100"/>
      <c r="S24" s="55"/>
      <c r="T24" s="127"/>
      <c r="U24" s="134"/>
      <c r="V24" s="55"/>
      <c r="W24" s="100"/>
      <c r="X24" s="55"/>
      <c r="Y24" s="127"/>
      <c r="Z24" s="134"/>
      <c r="AA24" s="55"/>
      <c r="AB24" s="100"/>
      <c r="AC24" s="55"/>
      <c r="AD24" s="127"/>
      <c r="AF24" t="str">
        <f t="shared" si="1"/>
        <v/>
      </c>
      <c r="AG24" s="42" t="str">
        <f t="shared" si="2"/>
        <v/>
      </c>
      <c r="AI24" t="str">
        <f t="shared" si="3"/>
        <v/>
      </c>
      <c r="AJ24" s="42" t="str">
        <f t="shared" si="19"/>
        <v/>
      </c>
      <c r="AL24" t="str">
        <f t="shared" si="4"/>
        <v/>
      </c>
      <c r="AM24" s="42" t="str">
        <f t="shared" si="5"/>
        <v/>
      </c>
      <c r="AO24" t="str">
        <f t="shared" si="6"/>
        <v/>
      </c>
      <c r="AP24" s="42" t="str">
        <f t="shared" si="7"/>
        <v/>
      </c>
      <c r="AR24" t="str">
        <f t="shared" si="8"/>
        <v/>
      </c>
      <c r="AS24" s="42" t="str">
        <f t="shared" si="18"/>
        <v/>
      </c>
      <c r="AU24" t="str">
        <f t="shared" si="9"/>
        <v/>
      </c>
      <c r="AV24" s="42" t="str">
        <f t="shared" si="10"/>
        <v/>
      </c>
      <c r="AX24" t="str">
        <f t="shared" si="11"/>
        <v/>
      </c>
      <c r="AY24" s="42" t="str">
        <f t="shared" si="12"/>
        <v/>
      </c>
      <c r="BA24" t="str">
        <f t="shared" si="13"/>
        <v/>
      </c>
      <c r="BB24" s="42" t="str">
        <f t="shared" si="14"/>
        <v/>
      </c>
      <c r="BD24" t="str">
        <f t="shared" si="15"/>
        <v/>
      </c>
      <c r="BE24" s="42" t="str">
        <f t="shared" si="16"/>
        <v/>
      </c>
    </row>
    <row r="25" spans="2:57" ht="15">
      <c r="B25" s="128"/>
      <c r="C25" s="114" t="s">
        <v>8</v>
      </c>
      <c r="D25" s="696"/>
      <c r="E25" s="357"/>
      <c r="F25" s="357"/>
      <c r="G25" s="98"/>
      <c r="H25" s="98"/>
      <c r="I25" s="98"/>
      <c r="J25" s="131"/>
      <c r="K25" s="133"/>
      <c r="L25" s="99"/>
      <c r="M25" s="100"/>
      <c r="N25" s="99"/>
      <c r="O25" s="124">
        <f>SUM(O6:O24)</f>
        <v>230064.32140625</v>
      </c>
      <c r="P25" s="133"/>
      <c r="Q25" s="99"/>
      <c r="R25" s="100"/>
      <c r="S25" s="99"/>
      <c r="T25" s="124">
        <f>SUM(T6:T24)</f>
        <v>485805.19640625</v>
      </c>
      <c r="U25" s="133"/>
      <c r="V25" s="99"/>
      <c r="W25" s="100"/>
      <c r="X25" s="99"/>
      <c r="Y25" s="124">
        <f>SUM(Y6:Y24)</f>
        <v>617914.69640625</v>
      </c>
      <c r="Z25" s="133"/>
      <c r="AA25" s="99"/>
      <c r="AB25" s="100"/>
      <c r="AC25" s="99"/>
      <c r="AD25" s="124">
        <f>SUM(AD6:AD24)</f>
        <v>617914.69640625</v>
      </c>
      <c r="AF25" t="str">
        <f t="shared" si="1"/>
        <v/>
      </c>
      <c r="AG25" s="42" t="str">
        <f t="shared" si="2"/>
        <v/>
      </c>
      <c r="AI25" t="str">
        <f t="shared" si="3"/>
        <v/>
      </c>
      <c r="AJ25" s="42" t="str">
        <f t="shared" si="19"/>
        <v/>
      </c>
      <c r="AL25" t="str">
        <f t="shared" si="4"/>
        <v/>
      </c>
      <c r="AM25" s="42" t="str">
        <f t="shared" si="5"/>
        <v/>
      </c>
      <c r="AO25" t="str">
        <f t="shared" si="6"/>
        <v/>
      </c>
      <c r="AP25" s="42" t="str">
        <f t="shared" si="7"/>
        <v/>
      </c>
      <c r="AR25" t="str">
        <f t="shared" si="8"/>
        <v/>
      </c>
      <c r="AS25" s="42" t="str">
        <f t="shared" si="18"/>
        <v/>
      </c>
      <c r="AU25" t="str">
        <f t="shared" si="9"/>
        <v/>
      </c>
      <c r="AV25" s="42" t="str">
        <f t="shared" si="10"/>
        <v/>
      </c>
      <c r="AX25" t="str">
        <f t="shared" si="11"/>
        <v/>
      </c>
      <c r="AY25" s="42" t="str">
        <f t="shared" si="12"/>
        <v/>
      </c>
      <c r="BA25" t="str">
        <f t="shared" si="13"/>
        <v/>
      </c>
      <c r="BB25" s="42" t="str">
        <f t="shared" si="14"/>
        <v/>
      </c>
      <c r="BD25" t="str">
        <f t="shared" si="15"/>
        <v/>
      </c>
      <c r="BE25" s="42" t="str">
        <f t="shared" si="16"/>
        <v/>
      </c>
    </row>
    <row r="26" spans="2:57" ht="15">
      <c r="B26" s="142"/>
      <c r="C26" s="162" t="s">
        <v>184</v>
      </c>
      <c r="D26" s="694"/>
      <c r="E26" s="356"/>
      <c r="F26" s="356"/>
      <c r="G26" s="144"/>
      <c r="H26" s="144"/>
      <c r="I26" s="144"/>
      <c r="J26" s="164"/>
      <c r="K26" s="145"/>
      <c r="L26" s="146"/>
      <c r="M26" s="147"/>
      <c r="N26" s="146"/>
      <c r="O26" s="148"/>
      <c r="P26" s="145"/>
      <c r="Q26" s="146"/>
      <c r="R26" s="147"/>
      <c r="S26" s="146"/>
      <c r="T26" s="148"/>
      <c r="U26" s="145"/>
      <c r="V26" s="146"/>
      <c r="W26" s="147"/>
      <c r="X26" s="146"/>
      <c r="Y26" s="148"/>
      <c r="Z26" s="145"/>
      <c r="AA26" s="146"/>
      <c r="AB26" s="147"/>
      <c r="AC26" s="146"/>
      <c r="AD26" s="148"/>
      <c r="AF26" t="str">
        <f t="shared" si="1"/>
        <v/>
      </c>
      <c r="AG26" s="42" t="str">
        <f t="shared" si="2"/>
        <v/>
      </c>
      <c r="AI26" t="str">
        <f t="shared" si="3"/>
        <v/>
      </c>
      <c r="AJ26" s="42" t="str">
        <f t="shared" si="19"/>
        <v/>
      </c>
      <c r="AL26" t="str">
        <f t="shared" si="4"/>
        <v/>
      </c>
      <c r="AM26" s="42" t="str">
        <f t="shared" si="5"/>
        <v/>
      </c>
      <c r="AO26" t="str">
        <f t="shared" si="6"/>
        <v/>
      </c>
      <c r="AP26" s="42" t="str">
        <f t="shared" si="7"/>
        <v/>
      </c>
      <c r="AR26" t="str">
        <f t="shared" si="8"/>
        <v/>
      </c>
      <c r="AS26" s="42" t="str">
        <f t="shared" si="18"/>
        <v/>
      </c>
      <c r="AU26" t="str">
        <f t="shared" si="9"/>
        <v/>
      </c>
      <c r="AV26" s="42" t="str">
        <f t="shared" si="10"/>
        <v/>
      </c>
      <c r="AX26" t="str">
        <f t="shared" si="11"/>
        <v/>
      </c>
      <c r="AY26" s="42" t="str">
        <f t="shared" si="12"/>
        <v/>
      </c>
      <c r="BA26" t="str">
        <f t="shared" si="13"/>
        <v/>
      </c>
      <c r="BB26" s="42" t="str">
        <f t="shared" si="14"/>
        <v/>
      </c>
      <c r="BD26" t="str">
        <f t="shared" si="15"/>
        <v/>
      </c>
      <c r="BE26" s="42" t="str">
        <f t="shared" si="16"/>
        <v/>
      </c>
    </row>
    <row r="27" spans="2:57" ht="15">
      <c r="B27" s="126"/>
      <c r="C27" s="162" t="s">
        <v>17</v>
      </c>
      <c r="D27" s="694"/>
      <c r="E27" s="356"/>
      <c r="F27" s="356"/>
      <c r="G27" s="144"/>
      <c r="H27" s="144"/>
      <c r="I27" s="144"/>
      <c r="J27" s="164"/>
      <c r="K27" s="145"/>
      <c r="L27" s="146"/>
      <c r="M27" s="147"/>
      <c r="N27" s="146"/>
      <c r="O27" s="148"/>
      <c r="P27" s="145"/>
      <c r="Q27" s="146"/>
      <c r="R27" s="147"/>
      <c r="S27" s="146"/>
      <c r="T27" s="148"/>
      <c r="U27" s="145"/>
      <c r="V27" s="146"/>
      <c r="W27" s="147"/>
      <c r="X27" s="146"/>
      <c r="Y27" s="148"/>
      <c r="Z27" s="145"/>
      <c r="AA27" s="146"/>
      <c r="AB27" s="147"/>
      <c r="AC27" s="146"/>
      <c r="AD27" s="148"/>
      <c r="AF27" t="str">
        <f t="shared" si="1"/>
        <v/>
      </c>
      <c r="AG27" s="42" t="str">
        <f t="shared" si="2"/>
        <v/>
      </c>
      <c r="AI27" t="str">
        <f t="shared" si="3"/>
        <v/>
      </c>
      <c r="AJ27" s="42" t="str">
        <f t="shared" si="19"/>
        <v/>
      </c>
      <c r="AL27" t="str">
        <f t="shared" si="4"/>
        <v/>
      </c>
      <c r="AM27" s="42" t="str">
        <f t="shared" si="5"/>
        <v/>
      </c>
      <c r="AO27" t="str">
        <f t="shared" si="6"/>
        <v/>
      </c>
      <c r="AP27" s="42" t="str">
        <f t="shared" si="7"/>
        <v/>
      </c>
      <c r="AR27" t="str">
        <f t="shared" si="8"/>
        <v/>
      </c>
      <c r="AS27" s="42" t="str">
        <f t="shared" si="18"/>
        <v/>
      </c>
      <c r="AU27" t="str">
        <f t="shared" si="9"/>
        <v/>
      </c>
      <c r="AV27" s="42" t="str">
        <f t="shared" si="10"/>
        <v/>
      </c>
      <c r="AX27" t="str">
        <f t="shared" si="11"/>
        <v/>
      </c>
      <c r="AY27" s="42" t="str">
        <f t="shared" si="12"/>
        <v/>
      </c>
      <c r="BA27" t="str">
        <f t="shared" si="13"/>
        <v/>
      </c>
      <c r="BB27" s="42" t="str">
        <f t="shared" si="14"/>
        <v/>
      </c>
      <c r="BD27" t="str">
        <f t="shared" si="15"/>
        <v/>
      </c>
      <c r="BE27" s="42" t="str">
        <f t="shared" si="16"/>
        <v/>
      </c>
    </row>
    <row r="28" spans="2:57" ht="15">
      <c r="B28" s="126"/>
      <c r="C28" s="113" t="s">
        <v>96</v>
      </c>
      <c r="D28" s="695">
        <v>2</v>
      </c>
      <c r="E28" s="350" t="str">
        <f>'T2 - Unit Rates'!$C$23</f>
        <v>CAT 336 (40 ton)</v>
      </c>
      <c r="F28" s="45"/>
      <c r="G28" s="45"/>
      <c r="H28" s="45"/>
      <c r="I28" s="62">
        <f>VLOOKUP(E28,EquipRates,$I$3,FALSE)</f>
        <v>300.05</v>
      </c>
      <c r="J28" s="130" t="s">
        <v>263</v>
      </c>
      <c r="K28" s="134"/>
      <c r="L28" s="55"/>
      <c r="M28" s="100"/>
      <c r="N28" s="55" t="s">
        <v>263</v>
      </c>
      <c r="O28" s="127">
        <f>$I28*M28</f>
        <v>0</v>
      </c>
      <c r="P28" s="134"/>
      <c r="Q28" s="55"/>
      <c r="R28" s="100">
        <v>0</v>
      </c>
      <c r="S28" s="55" t="s">
        <v>263</v>
      </c>
      <c r="T28" s="127">
        <f>$I28*R28</f>
        <v>0</v>
      </c>
      <c r="U28" s="134"/>
      <c r="V28" s="55"/>
      <c r="W28" s="100">
        <v>30</v>
      </c>
      <c r="X28" s="55" t="s">
        <v>263</v>
      </c>
      <c r="Y28" s="127">
        <f>$I28*W28</f>
        <v>9001.5</v>
      </c>
      <c r="Z28" s="134"/>
      <c r="AA28" s="55"/>
      <c r="AB28" s="100">
        <v>30</v>
      </c>
      <c r="AC28" s="55" t="s">
        <v>263</v>
      </c>
      <c r="AD28" s="127">
        <f>$I28*AB28</f>
        <v>9001.5</v>
      </c>
      <c r="AF28" t="str">
        <f t="shared" si="1"/>
        <v/>
      </c>
      <c r="AG28" s="42" t="str">
        <f t="shared" si="2"/>
        <v/>
      </c>
      <c r="AI28" t="str">
        <f t="shared" si="3"/>
        <v>CAT 336 (40 ton)</v>
      </c>
      <c r="AJ28" s="42">
        <f t="shared" si="19"/>
        <v>0</v>
      </c>
      <c r="AL28" t="str">
        <f t="shared" si="4"/>
        <v/>
      </c>
      <c r="AM28" s="42" t="str">
        <f t="shared" si="5"/>
        <v/>
      </c>
      <c r="AO28" t="str">
        <f t="shared" si="6"/>
        <v/>
      </c>
      <c r="AP28" s="42" t="str">
        <f t="shared" si="7"/>
        <v/>
      </c>
      <c r="AR28" t="str">
        <f t="shared" si="8"/>
        <v>CAT 336 (40 ton)</v>
      </c>
      <c r="AS28" s="42">
        <f t="shared" ref="AS28:AS32" si="21">IF(AR28="","",W28)</f>
        <v>30</v>
      </c>
      <c r="AU28" t="str">
        <f t="shared" si="9"/>
        <v/>
      </c>
      <c r="AV28" s="42" t="str">
        <f t="shared" si="10"/>
        <v/>
      </c>
      <c r="AX28" t="str">
        <f t="shared" si="11"/>
        <v/>
      </c>
      <c r="AY28" s="42" t="str">
        <f t="shared" si="12"/>
        <v/>
      </c>
      <c r="BA28" t="str">
        <f t="shared" si="13"/>
        <v>CAT 336 (40 ton)</v>
      </c>
      <c r="BB28" s="42">
        <f t="shared" si="14"/>
        <v>30</v>
      </c>
      <c r="BD28" t="str">
        <f t="shared" si="15"/>
        <v/>
      </c>
      <c r="BE28" s="42" t="str">
        <f t="shared" si="16"/>
        <v/>
      </c>
    </row>
    <row r="29" spans="2:57" ht="15">
      <c r="B29" s="126"/>
      <c r="C29" s="210" t="s">
        <v>100</v>
      </c>
      <c r="D29" s="697">
        <v>2</v>
      </c>
      <c r="E29" s="350" t="str">
        <f>'T2 - Unit Rates'!$C$36</f>
        <v>30 ton Crane</v>
      </c>
      <c r="F29" s="384"/>
      <c r="G29" s="212"/>
      <c r="H29" s="212"/>
      <c r="I29" s="62">
        <f>VLOOKUP(E29,EquipRates,$I$3,FALSE)</f>
        <v>255.4</v>
      </c>
      <c r="J29" s="130" t="s">
        <v>263</v>
      </c>
      <c r="K29" s="215"/>
      <c r="L29" s="216"/>
      <c r="M29" s="100"/>
      <c r="N29" s="55" t="s">
        <v>263</v>
      </c>
      <c r="O29" s="127">
        <f>$I29*M29</f>
        <v>0</v>
      </c>
      <c r="P29" s="215"/>
      <c r="Q29" s="216"/>
      <c r="R29" s="100">
        <v>2</v>
      </c>
      <c r="S29" s="55" t="s">
        <v>263</v>
      </c>
      <c r="T29" s="127">
        <f>$I29*R29</f>
        <v>510.8</v>
      </c>
      <c r="U29" s="215"/>
      <c r="V29" s="216"/>
      <c r="W29" s="100">
        <v>5</v>
      </c>
      <c r="X29" s="55" t="s">
        <v>263</v>
      </c>
      <c r="Y29" s="127">
        <f>$I29*W29</f>
        <v>1277</v>
      </c>
      <c r="Z29" s="215"/>
      <c r="AA29" s="216"/>
      <c r="AB29" s="100">
        <v>5</v>
      </c>
      <c r="AC29" s="55" t="s">
        <v>263</v>
      </c>
      <c r="AD29" s="127">
        <f>$I29*AB29</f>
        <v>1277</v>
      </c>
      <c r="AF29" t="str">
        <f t="shared" si="1"/>
        <v/>
      </c>
      <c r="AG29" s="42" t="str">
        <f t="shared" si="2"/>
        <v/>
      </c>
      <c r="AI29" t="str">
        <f t="shared" si="3"/>
        <v>30 ton Crane</v>
      </c>
      <c r="AJ29" s="42">
        <f t="shared" si="19"/>
        <v>2</v>
      </c>
      <c r="AL29" t="str">
        <f t="shared" si="4"/>
        <v/>
      </c>
      <c r="AM29" s="42" t="str">
        <f t="shared" si="5"/>
        <v/>
      </c>
      <c r="AO29" t="str">
        <f t="shared" si="6"/>
        <v/>
      </c>
      <c r="AP29" s="42" t="str">
        <f t="shared" si="7"/>
        <v/>
      </c>
      <c r="AR29" t="str">
        <f t="shared" si="8"/>
        <v>30 ton Crane</v>
      </c>
      <c r="AS29" s="42">
        <f t="shared" si="21"/>
        <v>5</v>
      </c>
      <c r="AU29" t="str">
        <f t="shared" si="9"/>
        <v/>
      </c>
      <c r="AV29" s="42" t="str">
        <f t="shared" si="10"/>
        <v/>
      </c>
      <c r="AX29" t="str">
        <f t="shared" si="11"/>
        <v/>
      </c>
      <c r="AY29" s="42" t="str">
        <f t="shared" si="12"/>
        <v/>
      </c>
      <c r="BA29" t="str">
        <f t="shared" si="13"/>
        <v>30 ton Crane</v>
      </c>
      <c r="BB29" s="42">
        <f t="shared" si="14"/>
        <v>5</v>
      </c>
      <c r="BD29" t="str">
        <f t="shared" si="15"/>
        <v/>
      </c>
      <c r="BE29" s="42" t="str">
        <f t="shared" si="16"/>
        <v/>
      </c>
    </row>
    <row r="30" spans="2:57" ht="15">
      <c r="B30" s="126"/>
      <c r="C30" s="210" t="s">
        <v>97</v>
      </c>
      <c r="D30" s="697">
        <v>2</v>
      </c>
      <c r="E30" s="350" t="str">
        <f>'T2 - Unit Rates'!$C$32</f>
        <v>40 ton Articulated Haul Truck</v>
      </c>
      <c r="F30" s="212"/>
      <c r="G30" s="212"/>
      <c r="H30" s="212"/>
      <c r="I30" s="62">
        <f>VLOOKUP(E30,EquipRates,$I$3,FALSE)</f>
        <v>337.7</v>
      </c>
      <c r="J30" s="130" t="s">
        <v>263</v>
      </c>
      <c r="K30" s="215"/>
      <c r="L30" s="216"/>
      <c r="M30" s="100"/>
      <c r="N30" s="55" t="s">
        <v>263</v>
      </c>
      <c r="O30" s="127">
        <f>$I30*M30</f>
        <v>0</v>
      </c>
      <c r="P30" s="215"/>
      <c r="Q30" s="216"/>
      <c r="R30" s="100">
        <v>0</v>
      </c>
      <c r="S30" s="55" t="s">
        <v>263</v>
      </c>
      <c r="T30" s="127">
        <f>$I30*R30</f>
        <v>0</v>
      </c>
      <c r="U30" s="215"/>
      <c r="V30" s="216"/>
      <c r="W30" s="100">
        <v>30</v>
      </c>
      <c r="X30" s="55" t="s">
        <v>263</v>
      </c>
      <c r="Y30" s="127">
        <f>$I30*W30</f>
        <v>10131</v>
      </c>
      <c r="Z30" s="215"/>
      <c r="AA30" s="216"/>
      <c r="AB30" s="100">
        <v>30</v>
      </c>
      <c r="AC30" s="55" t="s">
        <v>263</v>
      </c>
      <c r="AD30" s="127">
        <f>$I30*AB30</f>
        <v>10131</v>
      </c>
      <c r="AF30" t="str">
        <f t="shared" si="1"/>
        <v/>
      </c>
      <c r="AG30" s="42" t="str">
        <f t="shared" si="2"/>
        <v/>
      </c>
      <c r="AI30" t="str">
        <f t="shared" si="3"/>
        <v>40 ton Articulated Haul Truck</v>
      </c>
      <c r="AJ30" s="42">
        <f t="shared" si="19"/>
        <v>0</v>
      </c>
      <c r="AL30" t="str">
        <f t="shared" si="4"/>
        <v/>
      </c>
      <c r="AM30" s="42" t="str">
        <f t="shared" si="5"/>
        <v/>
      </c>
      <c r="AO30" t="str">
        <f t="shared" si="6"/>
        <v/>
      </c>
      <c r="AP30" s="42" t="str">
        <f t="shared" si="7"/>
        <v/>
      </c>
      <c r="AR30" t="str">
        <f t="shared" si="8"/>
        <v>40 ton Articulated Haul Truck</v>
      </c>
      <c r="AS30" s="42">
        <f t="shared" si="21"/>
        <v>30</v>
      </c>
      <c r="AU30" t="str">
        <f t="shared" si="9"/>
        <v/>
      </c>
      <c r="AV30" s="42" t="str">
        <f t="shared" si="10"/>
        <v/>
      </c>
      <c r="AX30" t="str">
        <f t="shared" si="11"/>
        <v/>
      </c>
      <c r="AY30" s="42" t="str">
        <f t="shared" si="12"/>
        <v/>
      </c>
      <c r="BA30" t="str">
        <f t="shared" si="13"/>
        <v>40 ton Articulated Haul Truck</v>
      </c>
      <c r="BB30" s="42">
        <f t="shared" si="14"/>
        <v>30</v>
      </c>
      <c r="BD30" t="str">
        <f t="shared" si="15"/>
        <v/>
      </c>
      <c r="BE30" s="42" t="str">
        <f t="shared" si="16"/>
        <v/>
      </c>
    </row>
    <row r="31" spans="2:57" ht="15">
      <c r="B31" s="126"/>
      <c r="C31" s="210"/>
      <c r="D31" s="697">
        <v>2</v>
      </c>
      <c r="E31" s="350" t="str">
        <f>'T2 - Unit Rates'!$C$23</f>
        <v>CAT 336 (40 ton)</v>
      </c>
      <c r="F31" s="212"/>
      <c r="G31" s="212"/>
      <c r="H31" s="212"/>
      <c r="I31" s="62">
        <f>VLOOKUP(E31,EquipRates,$I$3,FALSE)</f>
        <v>300.05</v>
      </c>
      <c r="J31" s="130" t="s">
        <v>263</v>
      </c>
      <c r="K31" s="215"/>
      <c r="L31" s="216"/>
      <c r="M31" s="100"/>
      <c r="N31" s="55" t="s">
        <v>263</v>
      </c>
      <c r="O31" s="127">
        <f>$I31*M31</f>
        <v>0</v>
      </c>
      <c r="P31" s="215"/>
      <c r="Q31" s="216"/>
      <c r="R31" s="100">
        <v>0</v>
      </c>
      <c r="S31" s="55" t="s">
        <v>263</v>
      </c>
      <c r="T31" s="127">
        <f>$I31*R31</f>
        <v>0</v>
      </c>
      <c r="U31" s="215"/>
      <c r="V31" s="216"/>
      <c r="W31" s="100">
        <v>10</v>
      </c>
      <c r="X31" s="55" t="s">
        <v>263</v>
      </c>
      <c r="Y31" s="127">
        <f>$I31*W31</f>
        <v>3000.5</v>
      </c>
      <c r="Z31" s="215"/>
      <c r="AA31" s="216"/>
      <c r="AB31" s="100">
        <v>10</v>
      </c>
      <c r="AC31" s="55" t="s">
        <v>263</v>
      </c>
      <c r="AD31" s="127">
        <f>$I31*AB31</f>
        <v>3000.5</v>
      </c>
      <c r="AF31" t="str">
        <f t="shared" si="1"/>
        <v/>
      </c>
      <c r="AG31" s="42" t="str">
        <f t="shared" si="2"/>
        <v/>
      </c>
      <c r="AI31" t="str">
        <f t="shared" si="3"/>
        <v>CAT 336 (40 ton)</v>
      </c>
      <c r="AJ31" s="42">
        <f t="shared" si="19"/>
        <v>0</v>
      </c>
      <c r="AL31" t="str">
        <f t="shared" si="4"/>
        <v/>
      </c>
      <c r="AM31" s="42" t="str">
        <f t="shared" si="5"/>
        <v/>
      </c>
      <c r="AO31" t="str">
        <f t="shared" si="6"/>
        <v/>
      </c>
      <c r="AP31" s="42" t="str">
        <f t="shared" si="7"/>
        <v/>
      </c>
      <c r="AR31" t="str">
        <f t="shared" si="8"/>
        <v>CAT 336 (40 ton)</v>
      </c>
      <c r="AS31" s="42">
        <f t="shared" si="21"/>
        <v>10</v>
      </c>
      <c r="AU31" t="str">
        <f t="shared" si="9"/>
        <v/>
      </c>
      <c r="AV31" s="42" t="str">
        <f t="shared" si="10"/>
        <v/>
      </c>
      <c r="AX31" t="str">
        <f t="shared" si="11"/>
        <v/>
      </c>
      <c r="AY31" s="42" t="str">
        <f t="shared" si="12"/>
        <v/>
      </c>
      <c r="BA31" t="str">
        <f t="shared" si="13"/>
        <v>CAT 336 (40 ton)</v>
      </c>
      <c r="BB31" s="42">
        <f t="shared" si="14"/>
        <v>10</v>
      </c>
      <c r="BD31" t="str">
        <f t="shared" si="15"/>
        <v/>
      </c>
      <c r="BE31" s="42" t="str">
        <f t="shared" si="16"/>
        <v/>
      </c>
    </row>
    <row r="32" spans="2:57" ht="15">
      <c r="B32" s="126"/>
      <c r="C32" s="113" t="s">
        <v>475</v>
      </c>
      <c r="D32" s="695">
        <v>2</v>
      </c>
      <c r="E32" s="350" t="str">
        <f>'T2 - Unit Rates'!$C$24</f>
        <v>CAT 336 w hammer</v>
      </c>
      <c r="F32" s="45"/>
      <c r="G32" s="45"/>
      <c r="H32" s="45"/>
      <c r="I32" s="62">
        <f>VLOOKUP(E32,EquipRates,$I$3,FALSE)</f>
        <v>466.6</v>
      </c>
      <c r="J32" s="130" t="s">
        <v>263</v>
      </c>
      <c r="K32" s="134"/>
      <c r="L32" s="55"/>
      <c r="M32" s="100"/>
      <c r="N32" s="55" t="s">
        <v>263</v>
      </c>
      <c r="O32" s="127">
        <f>$I32*M32</f>
        <v>0</v>
      </c>
      <c r="P32" s="134"/>
      <c r="Q32" s="55"/>
      <c r="R32" s="100">
        <v>0</v>
      </c>
      <c r="S32" s="55" t="s">
        <v>263</v>
      </c>
      <c r="T32" s="127">
        <f>$I32*R32</f>
        <v>0</v>
      </c>
      <c r="U32" s="134"/>
      <c r="V32" s="55"/>
      <c r="W32" s="100">
        <v>10</v>
      </c>
      <c r="X32" s="55" t="s">
        <v>263</v>
      </c>
      <c r="Y32" s="127">
        <f>$I32*W32</f>
        <v>4666</v>
      </c>
      <c r="Z32" s="134"/>
      <c r="AA32" s="55"/>
      <c r="AB32" s="100">
        <v>10</v>
      </c>
      <c r="AC32" s="55" t="s">
        <v>263</v>
      </c>
      <c r="AD32" s="127">
        <f>$I32*AB32</f>
        <v>4666</v>
      </c>
      <c r="AF32" t="str">
        <f t="shared" si="1"/>
        <v/>
      </c>
      <c r="AG32" s="42" t="str">
        <f t="shared" si="2"/>
        <v/>
      </c>
      <c r="AI32" t="str">
        <f t="shared" si="3"/>
        <v>CAT 336 w hammer</v>
      </c>
      <c r="AJ32" s="42">
        <f t="shared" si="19"/>
        <v>0</v>
      </c>
      <c r="AL32" t="str">
        <f t="shared" si="4"/>
        <v/>
      </c>
      <c r="AM32" s="42" t="str">
        <f t="shared" si="5"/>
        <v/>
      </c>
      <c r="AO32" t="str">
        <f t="shared" si="6"/>
        <v/>
      </c>
      <c r="AP32" s="42" t="str">
        <f t="shared" si="7"/>
        <v/>
      </c>
      <c r="AR32" t="str">
        <f t="shared" si="8"/>
        <v>CAT 336 w hammer</v>
      </c>
      <c r="AS32" s="42">
        <f t="shared" si="21"/>
        <v>10</v>
      </c>
      <c r="AU32" t="str">
        <f t="shared" si="9"/>
        <v/>
      </c>
      <c r="AV32" s="42" t="str">
        <f t="shared" si="10"/>
        <v/>
      </c>
      <c r="AX32" t="str">
        <f t="shared" si="11"/>
        <v/>
      </c>
      <c r="AY32" s="42" t="str">
        <f t="shared" si="12"/>
        <v/>
      </c>
      <c r="BA32" t="str">
        <f t="shared" si="13"/>
        <v>CAT 336 w hammer</v>
      </c>
      <c r="BB32" s="42">
        <f t="shared" si="14"/>
        <v>10</v>
      </c>
      <c r="BD32" t="str">
        <f t="shared" si="15"/>
        <v/>
      </c>
      <c r="BE32" s="42" t="str">
        <f t="shared" si="16"/>
        <v/>
      </c>
    </row>
    <row r="33" spans="2:57" ht="15">
      <c r="B33" s="126"/>
      <c r="C33" s="162" t="s">
        <v>249</v>
      </c>
      <c r="D33" s="694"/>
      <c r="E33" s="356"/>
      <c r="F33" s="356"/>
      <c r="G33" s="144"/>
      <c r="H33" s="144"/>
      <c r="I33" s="144"/>
      <c r="J33" s="164"/>
      <c r="K33" s="145"/>
      <c r="L33" s="146"/>
      <c r="M33" s="147"/>
      <c r="N33" s="146"/>
      <c r="O33" s="148"/>
      <c r="P33" s="145"/>
      <c r="Q33" s="146"/>
      <c r="R33" s="147"/>
      <c r="S33" s="146"/>
      <c r="T33" s="148"/>
      <c r="U33" s="145"/>
      <c r="V33" s="146"/>
      <c r="W33" s="147"/>
      <c r="X33" s="146"/>
      <c r="Y33" s="148"/>
      <c r="Z33" s="145"/>
      <c r="AA33" s="146"/>
      <c r="AB33" s="147"/>
      <c r="AC33" s="146"/>
      <c r="AD33" s="148"/>
      <c r="AF33" t="str">
        <f t="shared" si="1"/>
        <v/>
      </c>
      <c r="AG33" s="42" t="str">
        <f t="shared" si="2"/>
        <v/>
      </c>
      <c r="AI33" t="str">
        <f t="shared" si="3"/>
        <v/>
      </c>
      <c r="AJ33" s="42" t="str">
        <f t="shared" si="19"/>
        <v/>
      </c>
      <c r="AL33" t="str">
        <f t="shared" si="4"/>
        <v/>
      </c>
      <c r="AM33" s="42" t="str">
        <f t="shared" si="5"/>
        <v/>
      </c>
      <c r="AN33" s="93"/>
      <c r="AO33" t="str">
        <f t="shared" si="6"/>
        <v/>
      </c>
      <c r="AP33" s="42" t="str">
        <f t="shared" si="7"/>
        <v/>
      </c>
      <c r="AR33" t="str">
        <f t="shared" si="8"/>
        <v/>
      </c>
      <c r="AS33" s="42" t="str">
        <f t="shared" si="18"/>
        <v/>
      </c>
      <c r="AU33" t="str">
        <f t="shared" si="9"/>
        <v/>
      </c>
      <c r="AV33" s="42" t="str">
        <f t="shared" si="10"/>
        <v/>
      </c>
      <c r="AW33" s="93"/>
      <c r="AX33" t="str">
        <f t="shared" si="11"/>
        <v/>
      </c>
      <c r="AY33" s="42" t="str">
        <f t="shared" si="12"/>
        <v/>
      </c>
      <c r="BA33" t="str">
        <f t="shared" si="13"/>
        <v/>
      </c>
      <c r="BB33" s="42" t="str">
        <f t="shared" si="14"/>
        <v/>
      </c>
      <c r="BD33" t="str">
        <f t="shared" si="15"/>
        <v/>
      </c>
      <c r="BE33" s="42" t="str">
        <f t="shared" si="16"/>
        <v/>
      </c>
    </row>
    <row r="34" spans="2:57" ht="15">
      <c r="B34" s="126"/>
      <c r="C34" s="113" t="s">
        <v>70</v>
      </c>
      <c r="D34" s="697">
        <v>1</v>
      </c>
      <c r="E34" s="384" t="str">
        <f>'T2 - Unit Rates'!$A$58</f>
        <v>General Labourer</v>
      </c>
      <c r="F34" s="350"/>
      <c r="G34" s="45"/>
      <c r="H34" s="45"/>
      <c r="I34" s="62">
        <f>VLOOKUP(E34,LabourRates,2,FALSE)</f>
        <v>46.5</v>
      </c>
      <c r="J34" s="130" t="s">
        <v>263</v>
      </c>
      <c r="K34" s="134"/>
      <c r="L34" s="55"/>
      <c r="M34" s="100"/>
      <c r="N34" s="55" t="s">
        <v>263</v>
      </c>
      <c r="O34" s="127">
        <f>$I34*M34</f>
        <v>0</v>
      </c>
      <c r="P34" s="134"/>
      <c r="Q34" s="55"/>
      <c r="R34" s="100">
        <v>16</v>
      </c>
      <c r="S34" s="55" t="s">
        <v>263</v>
      </c>
      <c r="T34" s="127">
        <f>$I34*R34</f>
        <v>744</v>
      </c>
      <c r="U34" s="134"/>
      <c r="V34" s="55"/>
      <c r="W34" s="100">
        <v>100</v>
      </c>
      <c r="X34" s="55" t="s">
        <v>263</v>
      </c>
      <c r="Y34" s="127">
        <f>$I34*W34</f>
        <v>4650</v>
      </c>
      <c r="Z34" s="134"/>
      <c r="AA34" s="55"/>
      <c r="AB34" s="100">
        <v>100</v>
      </c>
      <c r="AC34" s="55" t="s">
        <v>263</v>
      </c>
      <c r="AD34" s="127">
        <f>$I34*AB34</f>
        <v>4650</v>
      </c>
      <c r="AF34" t="str">
        <f t="shared" si="1"/>
        <v>General Labourer</v>
      </c>
      <c r="AG34" s="42">
        <f t="shared" si="2"/>
        <v>16</v>
      </c>
      <c r="AI34" t="str">
        <f t="shared" si="3"/>
        <v/>
      </c>
      <c r="AJ34" s="42" t="str">
        <f t="shared" si="19"/>
        <v/>
      </c>
      <c r="AL34" t="str">
        <f t="shared" si="4"/>
        <v/>
      </c>
      <c r="AM34" s="42" t="str">
        <f t="shared" si="5"/>
        <v/>
      </c>
      <c r="AO34" t="str">
        <f t="shared" si="6"/>
        <v>General Labourer</v>
      </c>
      <c r="AP34" s="42">
        <f t="shared" ref="AP34:AP37" si="22">IF(AO34="","",W34)</f>
        <v>100</v>
      </c>
      <c r="AR34" t="str">
        <f t="shared" si="8"/>
        <v/>
      </c>
      <c r="AS34" s="42" t="str">
        <f t="shared" si="18"/>
        <v/>
      </c>
      <c r="AU34" t="str">
        <f t="shared" si="9"/>
        <v/>
      </c>
      <c r="AV34" s="42" t="str">
        <f t="shared" si="10"/>
        <v/>
      </c>
      <c r="AX34" t="str">
        <f t="shared" si="11"/>
        <v>General Labourer</v>
      </c>
      <c r="AY34" s="42">
        <f t="shared" si="12"/>
        <v>100</v>
      </c>
      <c r="BA34" t="str">
        <f t="shared" si="13"/>
        <v/>
      </c>
      <c r="BB34" s="42" t="str">
        <f t="shared" si="14"/>
        <v/>
      </c>
      <c r="BD34" t="str">
        <f t="shared" si="15"/>
        <v/>
      </c>
      <c r="BE34" s="42" t="str">
        <f t="shared" si="16"/>
        <v/>
      </c>
    </row>
    <row r="35" spans="2:57" ht="15">
      <c r="B35" s="126"/>
      <c r="C35" s="210"/>
      <c r="D35" s="697">
        <v>1</v>
      </c>
      <c r="E35" s="350" t="str">
        <f>'T2 - Unit Rates'!$A$59</f>
        <v>Trades Labourer</v>
      </c>
      <c r="F35" s="384"/>
      <c r="G35" s="212"/>
      <c r="H35" s="212"/>
      <c r="I35" s="62">
        <f>VLOOKUP(E35,LabourRates,2,FALSE)</f>
        <v>64.425000000000011</v>
      </c>
      <c r="J35" s="130" t="s">
        <v>263</v>
      </c>
      <c r="K35" s="215"/>
      <c r="L35" s="216"/>
      <c r="M35" s="100"/>
      <c r="N35" s="55" t="s">
        <v>263</v>
      </c>
      <c r="O35" s="127">
        <f>$I35*M35</f>
        <v>0</v>
      </c>
      <c r="P35" s="215"/>
      <c r="Q35" s="216"/>
      <c r="R35" s="100">
        <v>16</v>
      </c>
      <c r="S35" s="55" t="s">
        <v>263</v>
      </c>
      <c r="T35" s="127">
        <f>$I35*R35</f>
        <v>1030.8000000000002</v>
      </c>
      <c r="U35" s="215"/>
      <c r="V35" s="216"/>
      <c r="W35" s="100">
        <v>50</v>
      </c>
      <c r="X35" s="55" t="s">
        <v>263</v>
      </c>
      <c r="Y35" s="127">
        <f>$I35*W35</f>
        <v>3221.2500000000005</v>
      </c>
      <c r="Z35" s="215"/>
      <c r="AA35" s="216"/>
      <c r="AB35" s="100">
        <v>50</v>
      </c>
      <c r="AC35" s="55" t="s">
        <v>263</v>
      </c>
      <c r="AD35" s="127">
        <f>$I35*AB35</f>
        <v>3221.2500000000005</v>
      </c>
      <c r="AF35" t="str">
        <f t="shared" si="1"/>
        <v>Trades Labourer</v>
      </c>
      <c r="AG35" s="42">
        <f t="shared" si="2"/>
        <v>16</v>
      </c>
      <c r="AI35" t="str">
        <f t="shared" si="3"/>
        <v/>
      </c>
      <c r="AJ35" s="42" t="str">
        <f t="shared" si="19"/>
        <v/>
      </c>
      <c r="AL35" t="str">
        <f t="shared" si="4"/>
        <v/>
      </c>
      <c r="AM35" s="42" t="str">
        <f t="shared" si="5"/>
        <v/>
      </c>
      <c r="AO35" t="str">
        <f t="shared" si="6"/>
        <v>Trades Labourer</v>
      </c>
      <c r="AP35" s="42">
        <f t="shared" si="22"/>
        <v>50</v>
      </c>
      <c r="AR35" t="str">
        <f t="shared" si="8"/>
        <v/>
      </c>
      <c r="AS35" s="42" t="str">
        <f t="shared" si="18"/>
        <v/>
      </c>
      <c r="AU35" t="str">
        <f t="shared" si="9"/>
        <v/>
      </c>
      <c r="AV35" s="42" t="str">
        <f t="shared" si="10"/>
        <v/>
      </c>
      <c r="AX35" t="str">
        <f t="shared" si="11"/>
        <v>Trades Labourer</v>
      </c>
      <c r="AY35" s="42">
        <f t="shared" si="12"/>
        <v>50</v>
      </c>
      <c r="BA35" t="str">
        <f t="shared" si="13"/>
        <v/>
      </c>
      <c r="BB35" s="42" t="str">
        <f t="shared" si="14"/>
        <v/>
      </c>
      <c r="BD35" t="str">
        <f t="shared" si="15"/>
        <v/>
      </c>
      <c r="BE35" s="42" t="str">
        <f t="shared" si="16"/>
        <v/>
      </c>
    </row>
    <row r="36" spans="2:57" ht="15">
      <c r="B36" s="126"/>
      <c r="C36" s="210" t="s">
        <v>96</v>
      </c>
      <c r="D36" s="697">
        <v>1</v>
      </c>
      <c r="E36" s="384" t="str">
        <f>'T2 - Unit Rates'!$A$58</f>
        <v>General Labourer</v>
      </c>
      <c r="F36" s="384"/>
      <c r="G36" s="212"/>
      <c r="H36" s="212"/>
      <c r="I36" s="62">
        <f>VLOOKUP(E36,LabourRates,2,FALSE)</f>
        <v>46.5</v>
      </c>
      <c r="J36" s="130" t="s">
        <v>263</v>
      </c>
      <c r="K36" s="215"/>
      <c r="L36" s="216"/>
      <c r="M36" s="100"/>
      <c r="N36" s="55" t="s">
        <v>263</v>
      </c>
      <c r="O36" s="127">
        <f>$I36*M36</f>
        <v>0</v>
      </c>
      <c r="P36" s="215"/>
      <c r="Q36" s="216"/>
      <c r="R36" s="100">
        <v>32</v>
      </c>
      <c r="S36" s="55" t="s">
        <v>263</v>
      </c>
      <c r="T36" s="127">
        <f>$I36*R36</f>
        <v>1488</v>
      </c>
      <c r="U36" s="215"/>
      <c r="V36" s="216"/>
      <c r="W36" s="100">
        <v>200</v>
      </c>
      <c r="X36" s="55" t="s">
        <v>263</v>
      </c>
      <c r="Y36" s="127">
        <f>$I36*W36</f>
        <v>9300</v>
      </c>
      <c r="Z36" s="215"/>
      <c r="AA36" s="216"/>
      <c r="AB36" s="100">
        <v>200</v>
      </c>
      <c r="AC36" s="55" t="s">
        <v>263</v>
      </c>
      <c r="AD36" s="127">
        <f>$I36*AB36</f>
        <v>9300</v>
      </c>
      <c r="AF36" t="str">
        <f t="shared" si="1"/>
        <v>General Labourer</v>
      </c>
      <c r="AG36" s="42">
        <f t="shared" si="2"/>
        <v>32</v>
      </c>
      <c r="AI36" t="str">
        <f t="shared" si="3"/>
        <v/>
      </c>
      <c r="AJ36" s="42" t="str">
        <f t="shared" si="19"/>
        <v/>
      </c>
      <c r="AL36" t="str">
        <f t="shared" si="4"/>
        <v/>
      </c>
      <c r="AM36" s="42" t="str">
        <f t="shared" si="5"/>
        <v/>
      </c>
      <c r="AO36" t="str">
        <f t="shared" si="6"/>
        <v>General Labourer</v>
      </c>
      <c r="AP36" s="42">
        <f t="shared" si="22"/>
        <v>200</v>
      </c>
      <c r="AR36" t="str">
        <f t="shared" si="8"/>
        <v/>
      </c>
      <c r="AS36" s="42" t="str">
        <f t="shared" si="18"/>
        <v/>
      </c>
      <c r="AU36" t="str">
        <f t="shared" si="9"/>
        <v/>
      </c>
      <c r="AV36" s="42" t="str">
        <f t="shared" si="10"/>
        <v/>
      </c>
      <c r="AX36" t="str">
        <f t="shared" si="11"/>
        <v>General Labourer</v>
      </c>
      <c r="AY36" s="42">
        <f t="shared" si="12"/>
        <v>200</v>
      </c>
      <c r="BA36" t="str">
        <f t="shared" si="13"/>
        <v/>
      </c>
      <c r="BB36" s="42" t="str">
        <f t="shared" si="14"/>
        <v/>
      </c>
      <c r="BD36" t="str">
        <f t="shared" si="15"/>
        <v/>
      </c>
      <c r="BE36" s="42" t="str">
        <f t="shared" si="16"/>
        <v/>
      </c>
    </row>
    <row r="37" spans="2:57" ht="15">
      <c r="B37" s="126"/>
      <c r="C37" s="210" t="s">
        <v>95</v>
      </c>
      <c r="D37" s="697">
        <v>1</v>
      </c>
      <c r="E37" s="350" t="str">
        <f>'T2 - Unit Rates'!$A$59</f>
        <v>Trades Labourer</v>
      </c>
      <c r="F37" s="384"/>
      <c r="G37" s="212"/>
      <c r="H37" s="212"/>
      <c r="I37" s="62">
        <f>VLOOKUP(E37,LabourRates,2,FALSE)</f>
        <v>64.425000000000011</v>
      </c>
      <c r="J37" s="130" t="s">
        <v>263</v>
      </c>
      <c r="K37" s="215"/>
      <c r="L37" s="216"/>
      <c r="M37" s="100"/>
      <c r="N37" s="55" t="s">
        <v>263</v>
      </c>
      <c r="O37" s="127">
        <f>$I37*M37</f>
        <v>0</v>
      </c>
      <c r="P37" s="215"/>
      <c r="Q37" s="216"/>
      <c r="R37" s="100">
        <v>8</v>
      </c>
      <c r="S37" s="55" t="s">
        <v>263</v>
      </c>
      <c r="T37" s="127">
        <f>$I37*R37</f>
        <v>515.40000000000009</v>
      </c>
      <c r="U37" s="215"/>
      <c r="V37" s="216"/>
      <c r="W37" s="100">
        <v>20</v>
      </c>
      <c r="X37" s="55" t="s">
        <v>263</v>
      </c>
      <c r="Y37" s="127">
        <f>$I37*W37</f>
        <v>1288.5000000000002</v>
      </c>
      <c r="Z37" s="215"/>
      <c r="AA37" s="216"/>
      <c r="AB37" s="100">
        <v>20</v>
      </c>
      <c r="AC37" s="55" t="s">
        <v>263</v>
      </c>
      <c r="AD37" s="127">
        <f>$I37*AB37</f>
        <v>1288.5000000000002</v>
      </c>
      <c r="AF37" t="str">
        <f t="shared" si="1"/>
        <v>Trades Labourer</v>
      </c>
      <c r="AG37" s="42">
        <f t="shared" si="2"/>
        <v>8</v>
      </c>
      <c r="AI37" t="str">
        <f t="shared" si="3"/>
        <v/>
      </c>
      <c r="AJ37" s="42" t="str">
        <f t="shared" si="19"/>
        <v/>
      </c>
      <c r="AL37" t="str">
        <f t="shared" si="4"/>
        <v/>
      </c>
      <c r="AM37" s="42" t="str">
        <f t="shared" si="5"/>
        <v/>
      </c>
      <c r="AO37" t="str">
        <f t="shared" si="6"/>
        <v>Trades Labourer</v>
      </c>
      <c r="AP37" s="42">
        <f t="shared" si="22"/>
        <v>20</v>
      </c>
      <c r="AR37" t="str">
        <f t="shared" si="8"/>
        <v/>
      </c>
      <c r="AS37" s="42" t="str">
        <f t="shared" si="18"/>
        <v/>
      </c>
      <c r="AU37" t="str">
        <f t="shared" si="9"/>
        <v/>
      </c>
      <c r="AV37" s="42" t="str">
        <f t="shared" si="10"/>
        <v/>
      </c>
      <c r="AX37" t="str">
        <f t="shared" si="11"/>
        <v>Trades Labourer</v>
      </c>
      <c r="AY37" s="42">
        <f t="shared" si="12"/>
        <v>20</v>
      </c>
      <c r="BA37" t="str">
        <f t="shared" si="13"/>
        <v/>
      </c>
      <c r="BB37" s="42" t="str">
        <f t="shared" si="14"/>
        <v/>
      </c>
      <c r="BD37" t="str">
        <f t="shared" si="15"/>
        <v/>
      </c>
      <c r="BE37" s="42" t="str">
        <f t="shared" si="16"/>
        <v/>
      </c>
    </row>
    <row r="38" spans="2:57" ht="15">
      <c r="B38" s="126"/>
      <c r="C38" s="162" t="s">
        <v>592</v>
      </c>
      <c r="D38" s="694"/>
      <c r="E38" s="356"/>
      <c r="F38" s="356"/>
      <c r="G38" s="144"/>
      <c r="H38" s="144"/>
      <c r="I38" s="144"/>
      <c r="J38" s="164"/>
      <c r="K38" s="145"/>
      <c r="L38" s="146"/>
      <c r="M38" s="147"/>
      <c r="N38" s="146"/>
      <c r="O38" s="148"/>
      <c r="P38" s="145"/>
      <c r="Q38" s="146"/>
      <c r="R38" s="147"/>
      <c r="S38" s="146"/>
      <c r="T38" s="148"/>
      <c r="U38" s="145"/>
      <c r="V38" s="146"/>
      <c r="W38" s="147"/>
      <c r="X38" s="146"/>
      <c r="Y38" s="148"/>
      <c r="Z38" s="145"/>
      <c r="AA38" s="146"/>
      <c r="AB38" s="147"/>
      <c r="AC38" s="146"/>
      <c r="AD38" s="148"/>
      <c r="AF38" t="str">
        <f t="shared" si="1"/>
        <v/>
      </c>
      <c r="AG38" s="42" t="str">
        <f t="shared" si="2"/>
        <v/>
      </c>
      <c r="AI38" t="str">
        <f t="shared" si="3"/>
        <v/>
      </c>
      <c r="AJ38" s="42" t="str">
        <f t="shared" si="19"/>
        <v/>
      </c>
      <c r="AL38" t="str">
        <f t="shared" si="4"/>
        <v/>
      </c>
      <c r="AM38" s="42" t="str">
        <f t="shared" si="5"/>
        <v/>
      </c>
      <c r="AO38" t="str">
        <f t="shared" si="6"/>
        <v/>
      </c>
      <c r="AP38" s="42" t="str">
        <f t="shared" si="7"/>
        <v/>
      </c>
      <c r="AR38" t="str">
        <f t="shared" si="8"/>
        <v/>
      </c>
      <c r="AS38" s="42" t="str">
        <f t="shared" si="18"/>
        <v/>
      </c>
      <c r="AU38" t="str">
        <f t="shared" si="9"/>
        <v/>
      </c>
      <c r="AV38" s="42" t="str">
        <f t="shared" si="10"/>
        <v/>
      </c>
      <c r="AX38" t="str">
        <f t="shared" si="11"/>
        <v/>
      </c>
      <c r="AY38" s="42" t="str">
        <f t="shared" si="12"/>
        <v/>
      </c>
      <c r="BA38" t="str">
        <f t="shared" si="13"/>
        <v/>
      </c>
      <c r="BB38" s="42" t="str">
        <f t="shared" si="14"/>
        <v/>
      </c>
      <c r="BD38" t="str">
        <f t="shared" si="15"/>
        <v/>
      </c>
      <c r="BE38" s="42" t="str">
        <f t="shared" si="16"/>
        <v/>
      </c>
    </row>
    <row r="39" spans="2:57">
      <c r="B39" s="126"/>
      <c r="C39" s="113" t="s">
        <v>464</v>
      </c>
      <c r="D39" s="695">
        <v>3</v>
      </c>
      <c r="E39" s="350" t="s">
        <v>465</v>
      </c>
      <c r="F39" s="350" t="str">
        <f>LHD!$B$45</f>
        <v>Topsoil - General Areas</v>
      </c>
      <c r="G39" s="45"/>
      <c r="H39" s="45"/>
      <c r="I39" s="125">
        <f>VLOOKUP(F39,RehabCover,4,FALSE)</f>
        <v>3.1569010416666665</v>
      </c>
      <c r="J39" s="130" t="s">
        <v>264</v>
      </c>
      <c r="K39" s="215"/>
      <c r="L39" s="55" t="s">
        <v>112</v>
      </c>
      <c r="M39" s="217"/>
      <c r="N39" s="216" t="s">
        <v>268</v>
      </c>
      <c r="O39" s="127">
        <f>$I39*M39</f>
        <v>0</v>
      </c>
      <c r="P39" s="220">
        <f>Quantities!$E$9</f>
        <v>200</v>
      </c>
      <c r="Q39" s="55" t="s">
        <v>112</v>
      </c>
      <c r="R39" s="217">
        <f>P39*0.15</f>
        <v>30</v>
      </c>
      <c r="S39" s="216" t="s">
        <v>268</v>
      </c>
      <c r="T39" s="127">
        <f>$I39*R39</f>
        <v>94.70703125</v>
      </c>
      <c r="U39" s="220">
        <f>Quantities!$F$9</f>
        <v>29900</v>
      </c>
      <c r="V39" s="55" t="s">
        <v>112</v>
      </c>
      <c r="W39" s="217">
        <f>U39*0.15</f>
        <v>4485</v>
      </c>
      <c r="X39" s="216" t="s">
        <v>268</v>
      </c>
      <c r="Y39" s="127">
        <f>$I39*W39</f>
        <v>14158.701171875</v>
      </c>
      <c r="Z39" s="220">
        <f>Quantities!$H$9</f>
        <v>29900</v>
      </c>
      <c r="AA39" s="55" t="s">
        <v>112</v>
      </c>
      <c r="AB39" s="217">
        <f>Z39*0.15</f>
        <v>4485</v>
      </c>
      <c r="AC39" s="216" t="s">
        <v>268</v>
      </c>
      <c r="AD39" s="127">
        <f>$I39*AB39</f>
        <v>14158.701171875</v>
      </c>
      <c r="AF39" t="str">
        <f t="shared" si="1"/>
        <v/>
      </c>
      <c r="AG39" s="42" t="str">
        <f t="shared" si="2"/>
        <v/>
      </c>
      <c r="AI39" t="str">
        <f t="shared" si="3"/>
        <v/>
      </c>
      <c r="AJ39" s="42" t="str">
        <f t="shared" si="19"/>
        <v/>
      </c>
      <c r="AL39" t="str">
        <f t="shared" si="4"/>
        <v>Topsoil - General Areas</v>
      </c>
      <c r="AM39" s="42">
        <f t="shared" si="5"/>
        <v>30</v>
      </c>
      <c r="AO39" t="str">
        <f t="shared" si="6"/>
        <v/>
      </c>
      <c r="AP39" s="42" t="str">
        <f t="shared" si="7"/>
        <v/>
      </c>
      <c r="AR39" t="str">
        <f t="shared" si="8"/>
        <v/>
      </c>
      <c r="AS39" s="42" t="str">
        <f t="shared" si="18"/>
        <v/>
      </c>
      <c r="AU39" t="str">
        <f t="shared" si="9"/>
        <v>Topsoil - General Areas</v>
      </c>
      <c r="AV39" s="42">
        <f t="shared" ref="AV39:AV40" si="23">IF(AU39="","",W39)</f>
        <v>4485</v>
      </c>
      <c r="AX39" t="str">
        <f t="shared" si="11"/>
        <v/>
      </c>
      <c r="AY39" s="42" t="str">
        <f t="shared" si="12"/>
        <v/>
      </c>
      <c r="BA39" t="str">
        <f t="shared" si="13"/>
        <v/>
      </c>
      <c r="BB39" s="42" t="str">
        <f t="shared" si="14"/>
        <v/>
      </c>
      <c r="BD39" t="str">
        <f t="shared" si="15"/>
        <v>Topsoil - General Areas</v>
      </c>
      <c r="BE39" s="42">
        <f t="shared" si="16"/>
        <v>4485</v>
      </c>
    </row>
    <row r="40" spans="2:57">
      <c r="B40" s="126"/>
      <c r="C40" s="113" t="str">
        <f>LHD!B7</f>
        <v>Explosive Magazine Cleanup</v>
      </c>
      <c r="D40" s="695">
        <v>3</v>
      </c>
      <c r="E40" s="350"/>
      <c r="F40" s="116" t="str">
        <f>LHD!$B40</f>
        <v>Explosive Magazine Cleanup</v>
      </c>
      <c r="G40" s="45"/>
      <c r="H40" s="45"/>
      <c r="I40" s="125">
        <f>VLOOKUP(F40,RehabCover,4,FALSE)</f>
        <v>6.8395114942528741</v>
      </c>
      <c r="J40" s="130" t="s">
        <v>264</v>
      </c>
      <c r="K40" s="221"/>
      <c r="L40" s="55" t="s">
        <v>112</v>
      </c>
      <c r="M40" s="100"/>
      <c r="N40" s="55" t="s">
        <v>268</v>
      </c>
      <c r="O40" s="127">
        <f>$I40*M40</f>
        <v>0</v>
      </c>
      <c r="P40" s="221">
        <f>Quantities!$E$9</f>
        <v>200</v>
      </c>
      <c r="Q40" s="55" t="s">
        <v>112</v>
      </c>
      <c r="R40" s="100">
        <f>P40*0.25</f>
        <v>50</v>
      </c>
      <c r="S40" s="55" t="s">
        <v>268</v>
      </c>
      <c r="T40" s="127">
        <f>$I40*R40</f>
        <v>341.97557471264372</v>
      </c>
      <c r="U40" s="220">
        <f>Quantities!$F$9</f>
        <v>29900</v>
      </c>
      <c r="V40" s="55" t="s">
        <v>112</v>
      </c>
      <c r="W40" s="100">
        <f>U40*0.25</f>
        <v>7475</v>
      </c>
      <c r="X40" s="55" t="s">
        <v>268</v>
      </c>
      <c r="Y40" s="127">
        <f>$I40*W40</f>
        <v>51125.348419540234</v>
      </c>
      <c r="Z40" s="220">
        <f>Quantities!$H$9</f>
        <v>29900</v>
      </c>
      <c r="AA40" s="55" t="s">
        <v>112</v>
      </c>
      <c r="AB40" s="100">
        <f>Z40*0.25</f>
        <v>7475</v>
      </c>
      <c r="AC40" s="55" t="s">
        <v>268</v>
      </c>
      <c r="AD40" s="127">
        <f>$I40*AB40</f>
        <v>51125.348419540234</v>
      </c>
      <c r="AF40" t="str">
        <f t="shared" si="1"/>
        <v/>
      </c>
      <c r="AG40" s="42" t="str">
        <f t="shared" si="2"/>
        <v/>
      </c>
      <c r="AI40" t="str">
        <f t="shared" si="3"/>
        <v/>
      </c>
      <c r="AJ40" s="42" t="str">
        <f t="shared" si="19"/>
        <v/>
      </c>
      <c r="AL40" t="str">
        <f t="shared" si="4"/>
        <v>Explosive Magazine Cleanup</v>
      </c>
      <c r="AM40" s="42">
        <f t="shared" si="5"/>
        <v>50</v>
      </c>
      <c r="AO40" t="str">
        <f t="shared" si="6"/>
        <v/>
      </c>
      <c r="AP40" s="42" t="str">
        <f t="shared" si="7"/>
        <v/>
      </c>
      <c r="AR40" t="str">
        <f t="shared" si="8"/>
        <v/>
      </c>
      <c r="AS40" s="42" t="str">
        <f t="shared" si="18"/>
        <v/>
      </c>
      <c r="AU40" t="str">
        <f t="shared" si="9"/>
        <v>Explosive Magazine Cleanup</v>
      </c>
      <c r="AV40" s="42">
        <f t="shared" si="23"/>
        <v>7475</v>
      </c>
      <c r="AX40" t="str">
        <f t="shared" si="11"/>
        <v/>
      </c>
      <c r="AY40" s="42" t="str">
        <f t="shared" si="12"/>
        <v/>
      </c>
      <c r="BA40" t="str">
        <f t="shared" si="13"/>
        <v/>
      </c>
      <c r="BB40" s="42" t="str">
        <f t="shared" si="14"/>
        <v/>
      </c>
      <c r="BD40" t="str">
        <f t="shared" si="15"/>
        <v>Explosive Magazine Cleanup</v>
      </c>
      <c r="BE40" s="42">
        <f t="shared" si="16"/>
        <v>7475</v>
      </c>
    </row>
    <row r="41" spans="2:57" ht="15">
      <c r="B41" s="126"/>
      <c r="C41" s="162" t="s">
        <v>250</v>
      </c>
      <c r="D41" s="694"/>
      <c r="E41" s="356"/>
      <c r="F41" s="356"/>
      <c r="G41" s="144"/>
      <c r="H41" s="144"/>
      <c r="I41" s="144"/>
      <c r="J41" s="164"/>
      <c r="K41" s="145"/>
      <c r="L41" s="146"/>
      <c r="M41" s="147"/>
      <c r="N41" s="146"/>
      <c r="O41" s="148"/>
      <c r="P41" s="145"/>
      <c r="Q41" s="146"/>
      <c r="R41" s="147"/>
      <c r="S41" s="146"/>
      <c r="T41" s="148"/>
      <c r="U41" s="145"/>
      <c r="V41" s="146"/>
      <c r="W41" s="147"/>
      <c r="X41" s="146"/>
      <c r="Y41" s="148"/>
      <c r="Z41" s="145"/>
      <c r="AA41" s="146"/>
      <c r="AB41" s="147"/>
      <c r="AC41" s="146"/>
      <c r="AD41" s="148"/>
      <c r="AF41" t="str">
        <f t="shared" si="1"/>
        <v/>
      </c>
      <c r="AG41" s="42" t="str">
        <f t="shared" si="2"/>
        <v/>
      </c>
      <c r="AI41" t="str">
        <f t="shared" si="3"/>
        <v/>
      </c>
      <c r="AJ41" s="42" t="str">
        <f t="shared" si="19"/>
        <v/>
      </c>
      <c r="AL41" t="str">
        <f t="shared" si="4"/>
        <v/>
      </c>
      <c r="AM41" s="42" t="str">
        <f t="shared" si="5"/>
        <v/>
      </c>
      <c r="AO41" t="str">
        <f t="shared" si="6"/>
        <v/>
      </c>
      <c r="AP41" s="42" t="str">
        <f t="shared" si="7"/>
        <v/>
      </c>
      <c r="AR41" t="str">
        <f t="shared" si="8"/>
        <v/>
      </c>
      <c r="AS41" s="42" t="str">
        <f t="shared" si="18"/>
        <v/>
      </c>
      <c r="AU41" t="str">
        <f t="shared" si="9"/>
        <v/>
      </c>
      <c r="AV41" s="42" t="str">
        <f t="shared" si="10"/>
        <v/>
      </c>
      <c r="AX41" t="str">
        <f t="shared" si="11"/>
        <v/>
      </c>
      <c r="AY41" s="42" t="str">
        <f t="shared" si="12"/>
        <v/>
      </c>
      <c r="BA41" t="str">
        <f t="shared" si="13"/>
        <v/>
      </c>
      <c r="BB41" s="42" t="str">
        <f t="shared" si="14"/>
        <v/>
      </c>
      <c r="BD41" t="str">
        <f t="shared" si="15"/>
        <v/>
      </c>
      <c r="BE41" s="42" t="str">
        <f t="shared" si="16"/>
        <v/>
      </c>
    </row>
    <row r="42" spans="2:57">
      <c r="B42" s="126"/>
      <c r="C42" s="113" t="s">
        <v>182</v>
      </c>
      <c r="D42" s="695"/>
      <c r="E42" s="350"/>
      <c r="F42" s="350" t="str">
        <f>'T2 - Unit Rates'!$C$80</f>
        <v>Revegetation incl Application</v>
      </c>
      <c r="G42" s="45"/>
      <c r="H42" s="45"/>
      <c r="I42" s="62">
        <f>VLOOKUP(F42,MatRate,3,FALSE)</f>
        <v>4569.75</v>
      </c>
      <c r="J42" s="130" t="s">
        <v>178</v>
      </c>
      <c r="K42" s="134"/>
      <c r="L42" s="55" t="s">
        <v>112</v>
      </c>
      <c r="M42" s="100"/>
      <c r="N42" s="55" t="s">
        <v>178</v>
      </c>
      <c r="O42" s="127">
        <f>$I42*M42</f>
        <v>0</v>
      </c>
      <c r="P42" s="221">
        <f>Quantities!E9</f>
        <v>200</v>
      </c>
      <c r="Q42" s="55" t="s">
        <v>112</v>
      </c>
      <c r="R42" s="100">
        <f>P42/10000</f>
        <v>0.02</v>
      </c>
      <c r="S42" s="55" t="s">
        <v>178</v>
      </c>
      <c r="T42" s="127">
        <f>$I42*R42</f>
        <v>91.394999999999996</v>
      </c>
      <c r="U42" s="221">
        <f>Quantities!F9</f>
        <v>29900</v>
      </c>
      <c r="V42" s="55" t="s">
        <v>112</v>
      </c>
      <c r="W42" s="100">
        <f>U42/10000</f>
        <v>2.99</v>
      </c>
      <c r="X42" s="55" t="s">
        <v>178</v>
      </c>
      <c r="Y42" s="127">
        <f>$I42*W42</f>
        <v>13663.552500000002</v>
      </c>
      <c r="Z42" s="221">
        <f>Quantities!H9</f>
        <v>29900</v>
      </c>
      <c r="AA42" s="55" t="s">
        <v>112</v>
      </c>
      <c r="AB42" s="100">
        <f>Z42/10000</f>
        <v>2.99</v>
      </c>
      <c r="AC42" s="55" t="s">
        <v>178</v>
      </c>
      <c r="AD42" s="127">
        <f>$I42*AB42</f>
        <v>13663.552500000002</v>
      </c>
      <c r="AF42" t="str">
        <f t="shared" si="1"/>
        <v/>
      </c>
      <c r="AG42" s="42" t="str">
        <f t="shared" si="2"/>
        <v/>
      </c>
      <c r="AH42" s="93"/>
      <c r="AI42" t="str">
        <f t="shared" si="3"/>
        <v/>
      </c>
      <c r="AJ42" s="42" t="str">
        <f t="shared" si="19"/>
        <v/>
      </c>
      <c r="AK42" s="93"/>
      <c r="AL42" t="str">
        <f t="shared" si="4"/>
        <v/>
      </c>
      <c r="AM42" s="42" t="str">
        <f t="shared" si="5"/>
        <v/>
      </c>
      <c r="AO42" t="str">
        <f t="shared" si="6"/>
        <v/>
      </c>
      <c r="AP42" s="42" t="str">
        <f t="shared" si="7"/>
        <v/>
      </c>
      <c r="AQ42" s="93"/>
      <c r="AR42" t="str">
        <f t="shared" si="8"/>
        <v/>
      </c>
      <c r="AS42" s="42" t="str">
        <f t="shared" si="18"/>
        <v/>
      </c>
      <c r="AT42" s="93"/>
      <c r="AU42" t="str">
        <f t="shared" si="9"/>
        <v/>
      </c>
      <c r="AV42" s="42" t="str">
        <f t="shared" si="10"/>
        <v/>
      </c>
      <c r="AX42" t="str">
        <f t="shared" si="11"/>
        <v/>
      </c>
      <c r="AY42" s="42" t="str">
        <f t="shared" si="12"/>
        <v/>
      </c>
      <c r="AZ42" s="93"/>
      <c r="BA42" t="str">
        <f t="shared" si="13"/>
        <v/>
      </c>
      <c r="BB42" s="42" t="str">
        <f t="shared" si="14"/>
        <v/>
      </c>
      <c r="BC42" s="93"/>
      <c r="BD42" t="str">
        <f t="shared" si="15"/>
        <v/>
      </c>
      <c r="BE42" s="42" t="str">
        <f t="shared" si="16"/>
        <v/>
      </c>
    </row>
    <row r="43" spans="2:57" ht="15">
      <c r="B43" s="126"/>
      <c r="C43" s="162" t="s">
        <v>98</v>
      </c>
      <c r="D43" s="694"/>
      <c r="E43" s="356"/>
      <c r="F43" s="356"/>
      <c r="G43" s="144"/>
      <c r="H43" s="144"/>
      <c r="I43" s="144"/>
      <c r="J43" s="164"/>
      <c r="K43" s="145"/>
      <c r="L43" s="146"/>
      <c r="M43" s="147"/>
      <c r="N43" s="146"/>
      <c r="O43" s="148"/>
      <c r="P43" s="145"/>
      <c r="Q43" s="146"/>
      <c r="R43" s="147"/>
      <c r="S43" s="146"/>
      <c r="T43" s="148"/>
      <c r="U43" s="145"/>
      <c r="V43" s="146"/>
      <c r="W43" s="147"/>
      <c r="X43" s="146"/>
      <c r="Y43" s="148"/>
      <c r="Z43" s="145"/>
      <c r="AA43" s="146"/>
      <c r="AB43" s="147"/>
      <c r="AC43" s="146"/>
      <c r="AD43" s="148"/>
      <c r="AF43" t="str">
        <f t="shared" si="1"/>
        <v/>
      </c>
      <c r="AG43" s="42" t="str">
        <f t="shared" si="2"/>
        <v/>
      </c>
      <c r="AI43" t="str">
        <f t="shared" si="3"/>
        <v/>
      </c>
      <c r="AJ43" s="42" t="str">
        <f t="shared" si="19"/>
        <v/>
      </c>
      <c r="AL43" t="str">
        <f t="shared" si="4"/>
        <v/>
      </c>
      <c r="AM43" s="42" t="str">
        <f t="shared" si="5"/>
        <v/>
      </c>
      <c r="AN43" s="93"/>
      <c r="AO43" t="str">
        <f t="shared" si="6"/>
        <v/>
      </c>
      <c r="AP43" s="42" t="str">
        <f t="shared" si="7"/>
        <v/>
      </c>
      <c r="AR43" t="str">
        <f t="shared" si="8"/>
        <v/>
      </c>
      <c r="AS43" s="42" t="str">
        <f t="shared" si="18"/>
        <v/>
      </c>
      <c r="AU43" t="str">
        <f t="shared" si="9"/>
        <v/>
      </c>
      <c r="AV43" s="42" t="str">
        <f t="shared" si="10"/>
        <v/>
      </c>
      <c r="AW43" s="93"/>
      <c r="AX43" t="str">
        <f t="shared" si="11"/>
        <v/>
      </c>
      <c r="AY43" s="42" t="str">
        <f t="shared" si="12"/>
        <v/>
      </c>
      <c r="BA43" t="str">
        <f t="shared" si="13"/>
        <v/>
      </c>
      <c r="BB43" s="42" t="str">
        <f t="shared" si="14"/>
        <v/>
      </c>
      <c r="BD43" t="str">
        <f t="shared" si="15"/>
        <v/>
      </c>
      <c r="BE43" s="42" t="str">
        <f t="shared" si="16"/>
        <v/>
      </c>
    </row>
    <row r="44" spans="2:57" ht="15">
      <c r="B44" s="126"/>
      <c r="C44" s="113" t="s">
        <v>505</v>
      </c>
      <c r="D44" s="695"/>
      <c r="E44" s="350" t="s">
        <v>272</v>
      </c>
      <c r="F44" s="350"/>
      <c r="G44" s="45"/>
      <c r="H44" s="45"/>
      <c r="I44" s="62">
        <v>5000</v>
      </c>
      <c r="J44" s="130" t="s">
        <v>179</v>
      </c>
      <c r="K44" s="134"/>
      <c r="L44" s="55"/>
      <c r="M44" s="100"/>
      <c r="N44" s="55" t="s">
        <v>116</v>
      </c>
      <c r="O44" s="127">
        <f>$I44*M44</f>
        <v>0</v>
      </c>
      <c r="P44" s="134"/>
      <c r="Q44" s="55"/>
      <c r="R44" s="100">
        <v>0</v>
      </c>
      <c r="S44" s="55" t="s">
        <v>116</v>
      </c>
      <c r="T44" s="127">
        <f>$I44*R44</f>
        <v>0</v>
      </c>
      <c r="U44" s="134"/>
      <c r="V44" s="55"/>
      <c r="W44" s="100">
        <v>0</v>
      </c>
      <c r="X44" s="55" t="s">
        <v>116</v>
      </c>
      <c r="Y44" s="127">
        <f>$I44*W44</f>
        <v>0</v>
      </c>
      <c r="Z44" s="134"/>
      <c r="AA44" s="55"/>
      <c r="AB44" s="100">
        <v>0</v>
      </c>
      <c r="AC44" s="55" t="s">
        <v>116</v>
      </c>
      <c r="AD44" s="127">
        <f>$I44*AB44</f>
        <v>0</v>
      </c>
      <c r="AF44" t="str">
        <f t="shared" si="1"/>
        <v/>
      </c>
      <c r="AG44" s="42" t="str">
        <f t="shared" si="2"/>
        <v/>
      </c>
      <c r="AI44" t="str">
        <f t="shared" si="3"/>
        <v/>
      </c>
      <c r="AJ44" s="42" t="str">
        <f t="shared" si="19"/>
        <v/>
      </c>
      <c r="AL44" t="str">
        <f t="shared" si="4"/>
        <v/>
      </c>
      <c r="AM44" s="42" t="str">
        <f t="shared" si="5"/>
        <v/>
      </c>
      <c r="AO44" t="str">
        <f t="shared" si="6"/>
        <v/>
      </c>
      <c r="AP44" s="42" t="str">
        <f t="shared" si="7"/>
        <v/>
      </c>
      <c r="AR44" t="str">
        <f t="shared" si="8"/>
        <v/>
      </c>
      <c r="AS44" s="42" t="str">
        <f t="shared" si="18"/>
        <v/>
      </c>
      <c r="AU44" t="str">
        <f t="shared" si="9"/>
        <v/>
      </c>
      <c r="AV44" s="42" t="str">
        <f t="shared" si="10"/>
        <v/>
      </c>
      <c r="AX44" t="str">
        <f t="shared" si="11"/>
        <v/>
      </c>
      <c r="AY44" s="42" t="str">
        <f t="shared" si="12"/>
        <v/>
      </c>
      <c r="BA44" t="str">
        <f t="shared" si="13"/>
        <v/>
      </c>
      <c r="BB44" s="42" t="str">
        <f t="shared" si="14"/>
        <v/>
      </c>
      <c r="BD44" t="str">
        <f t="shared" si="15"/>
        <v/>
      </c>
      <c r="BE44" s="42" t="str">
        <f t="shared" si="16"/>
        <v/>
      </c>
    </row>
    <row r="45" spans="2:57" ht="15">
      <c r="B45" s="128"/>
      <c r="C45" s="114" t="s">
        <v>8</v>
      </c>
      <c r="D45" s="696"/>
      <c r="E45" s="357"/>
      <c r="F45" s="357"/>
      <c r="G45" s="98"/>
      <c r="H45" s="98"/>
      <c r="I45" s="98"/>
      <c r="J45" s="131"/>
      <c r="K45" s="133"/>
      <c r="L45" s="99"/>
      <c r="M45" s="100"/>
      <c r="N45" s="99"/>
      <c r="O45" s="124">
        <f>SUM(O26:O44)</f>
        <v>0</v>
      </c>
      <c r="P45" s="133"/>
      <c r="Q45" s="99"/>
      <c r="R45" s="100"/>
      <c r="S45" s="99"/>
      <c r="T45" s="124">
        <f>SUM(T26:T44)</f>
        <v>4817.0776059626442</v>
      </c>
      <c r="U45" s="133"/>
      <c r="V45" s="99"/>
      <c r="W45" s="100"/>
      <c r="X45" s="99"/>
      <c r="Y45" s="124">
        <f>SUM(Y26:Y44)</f>
        <v>125483.35209141525</v>
      </c>
      <c r="Z45" s="133"/>
      <c r="AA45" s="99"/>
      <c r="AB45" s="100"/>
      <c r="AC45" s="99"/>
      <c r="AD45" s="124">
        <f>SUM(AD26:AD44)</f>
        <v>125483.35209141525</v>
      </c>
      <c r="AF45" t="str">
        <f t="shared" si="1"/>
        <v/>
      </c>
      <c r="AG45" s="42" t="str">
        <f t="shared" si="2"/>
        <v/>
      </c>
      <c r="AI45" t="str">
        <f t="shared" si="3"/>
        <v/>
      </c>
      <c r="AJ45" s="42" t="str">
        <f t="shared" si="19"/>
        <v/>
      </c>
      <c r="AL45" t="str">
        <f t="shared" si="4"/>
        <v/>
      </c>
      <c r="AM45" s="42" t="str">
        <f t="shared" si="5"/>
        <v/>
      </c>
      <c r="AO45" t="str">
        <f t="shared" si="6"/>
        <v/>
      </c>
      <c r="AP45" s="42" t="str">
        <f t="shared" si="7"/>
        <v/>
      </c>
      <c r="AR45" t="str">
        <f t="shared" si="8"/>
        <v/>
      </c>
      <c r="AS45" s="42" t="str">
        <f t="shared" si="18"/>
        <v/>
      </c>
      <c r="AU45" t="str">
        <f t="shared" si="9"/>
        <v/>
      </c>
      <c r="AV45" s="42" t="str">
        <f t="shared" si="10"/>
        <v/>
      </c>
      <c r="AX45" t="str">
        <f t="shared" si="11"/>
        <v/>
      </c>
      <c r="AY45" s="42" t="str">
        <f t="shared" si="12"/>
        <v/>
      </c>
      <c r="BA45" t="str">
        <f t="shared" si="13"/>
        <v/>
      </c>
      <c r="BB45" s="42" t="str">
        <f t="shared" si="14"/>
        <v/>
      </c>
      <c r="BD45" t="str">
        <f t="shared" si="15"/>
        <v/>
      </c>
      <c r="BE45" s="42" t="str">
        <f t="shared" si="16"/>
        <v/>
      </c>
    </row>
    <row r="46" spans="2:57" ht="15">
      <c r="B46" s="142"/>
      <c r="C46" s="162" t="s">
        <v>1121</v>
      </c>
      <c r="D46" s="694"/>
      <c r="E46" s="356"/>
      <c r="F46" s="356"/>
      <c r="G46" s="144"/>
      <c r="H46" s="144"/>
      <c r="I46" s="144"/>
      <c r="J46" s="164"/>
      <c r="K46" s="145"/>
      <c r="L46" s="146"/>
      <c r="M46" s="147"/>
      <c r="N46" s="146"/>
      <c r="O46" s="148"/>
      <c r="P46" s="145"/>
      <c r="Q46" s="146"/>
      <c r="R46" s="147"/>
      <c r="S46" s="146"/>
      <c r="T46" s="148"/>
      <c r="U46" s="145"/>
      <c r="V46" s="146"/>
      <c r="W46" s="147"/>
      <c r="X46" s="146"/>
      <c r="Y46" s="148"/>
      <c r="Z46" s="145"/>
      <c r="AA46" s="146"/>
      <c r="AB46" s="147"/>
      <c r="AC46" s="146"/>
      <c r="AD46" s="148"/>
      <c r="AF46" t="str">
        <f t="shared" si="1"/>
        <v/>
      </c>
      <c r="AG46" s="42" t="str">
        <f t="shared" ref="AG46:AG64" si="24">IF(AF46="","",R46)</f>
        <v/>
      </c>
      <c r="AI46" t="str">
        <f t="shared" si="3"/>
        <v/>
      </c>
      <c r="AJ46" s="42" t="str">
        <f t="shared" ref="AJ46:AJ64" si="25">IF(AI46="","",R46)</f>
        <v/>
      </c>
      <c r="AL46" t="str">
        <f t="shared" si="4"/>
        <v/>
      </c>
      <c r="AM46" s="42" t="str">
        <f t="shared" ref="AM46:AM64" si="26">IF(AL46="","",R46)</f>
        <v/>
      </c>
      <c r="AO46" t="str">
        <f t="shared" si="6"/>
        <v/>
      </c>
      <c r="AP46" s="42" t="str">
        <f t="shared" si="7"/>
        <v/>
      </c>
      <c r="AR46" t="str">
        <f t="shared" si="8"/>
        <v/>
      </c>
      <c r="AS46" s="42" t="str">
        <f t="shared" si="18"/>
        <v/>
      </c>
      <c r="AU46" t="str">
        <f t="shared" si="9"/>
        <v/>
      </c>
      <c r="AV46" s="42" t="str">
        <f t="shared" si="10"/>
        <v/>
      </c>
      <c r="AX46" t="str">
        <f t="shared" si="11"/>
        <v/>
      </c>
      <c r="AY46" s="42" t="str">
        <f t="shared" ref="AY46:AY64" si="27">IF(AX46="","",AB46)</f>
        <v/>
      </c>
      <c r="BA46" t="str">
        <f t="shared" si="13"/>
        <v/>
      </c>
      <c r="BB46" s="42" t="str">
        <f t="shared" ref="BB46:BB64" si="28">IF(BA46="","",AB46)</f>
        <v/>
      </c>
      <c r="BD46" t="str">
        <f t="shared" si="15"/>
        <v/>
      </c>
      <c r="BE46" s="42" t="str">
        <f t="shared" ref="BE46:BE64" si="29">IF(BD46="","",AB46)</f>
        <v/>
      </c>
    </row>
    <row r="47" spans="2:57" ht="15">
      <c r="B47" s="126"/>
      <c r="C47" s="162" t="s">
        <v>17</v>
      </c>
      <c r="D47" s="694"/>
      <c r="E47" s="356"/>
      <c r="F47" s="356"/>
      <c r="G47" s="144"/>
      <c r="H47" s="144"/>
      <c r="I47" s="144"/>
      <c r="J47" s="164"/>
      <c r="K47" s="145"/>
      <c r="L47" s="146"/>
      <c r="M47" s="147"/>
      <c r="N47" s="146"/>
      <c r="O47" s="148"/>
      <c r="P47" s="145"/>
      <c r="Q47" s="146"/>
      <c r="R47" s="147"/>
      <c r="S47" s="146"/>
      <c r="T47" s="148"/>
      <c r="U47" s="145"/>
      <c r="V47" s="146"/>
      <c r="W47" s="147"/>
      <c r="X47" s="146"/>
      <c r="Y47" s="148"/>
      <c r="Z47" s="145"/>
      <c r="AA47" s="146"/>
      <c r="AB47" s="147"/>
      <c r="AC47" s="146"/>
      <c r="AD47" s="148"/>
      <c r="AF47" t="str">
        <f t="shared" si="1"/>
        <v/>
      </c>
      <c r="AG47" s="42" t="str">
        <f t="shared" si="24"/>
        <v/>
      </c>
      <c r="AI47" t="str">
        <f t="shared" si="3"/>
        <v/>
      </c>
      <c r="AJ47" s="42" t="str">
        <f t="shared" si="25"/>
        <v/>
      </c>
      <c r="AL47" t="str">
        <f t="shared" si="4"/>
        <v/>
      </c>
      <c r="AM47" s="42" t="str">
        <f t="shared" si="26"/>
        <v/>
      </c>
      <c r="AO47" t="str">
        <f t="shared" si="6"/>
        <v/>
      </c>
      <c r="AP47" s="42" t="str">
        <f t="shared" si="7"/>
        <v/>
      </c>
      <c r="AR47" t="str">
        <f t="shared" si="8"/>
        <v/>
      </c>
      <c r="AS47" s="42" t="str">
        <f t="shared" si="18"/>
        <v/>
      </c>
      <c r="AU47" t="str">
        <f t="shared" si="9"/>
        <v/>
      </c>
      <c r="AV47" s="42" t="str">
        <f t="shared" si="10"/>
        <v/>
      </c>
      <c r="AX47" t="str">
        <f t="shared" si="11"/>
        <v/>
      </c>
      <c r="AY47" s="42" t="str">
        <f t="shared" si="27"/>
        <v/>
      </c>
      <c r="BA47" t="str">
        <f t="shared" si="13"/>
        <v/>
      </c>
      <c r="BB47" s="42" t="str">
        <f t="shared" si="28"/>
        <v/>
      </c>
      <c r="BD47" t="str">
        <f t="shared" si="15"/>
        <v/>
      </c>
      <c r="BE47" s="42" t="str">
        <f t="shared" si="29"/>
        <v/>
      </c>
    </row>
    <row r="48" spans="2:57" ht="15">
      <c r="B48" s="126"/>
      <c r="C48" s="113" t="s">
        <v>96</v>
      </c>
      <c r="D48" s="695">
        <v>2</v>
      </c>
      <c r="E48" s="350" t="str">
        <f>'T2 - Unit Rates'!$C$23</f>
        <v>CAT 336 (40 ton)</v>
      </c>
      <c r="F48" s="45"/>
      <c r="G48" s="45"/>
      <c r="H48" s="45"/>
      <c r="I48" s="62">
        <f>VLOOKUP(E48,EquipRates,$I$3,FALSE)</f>
        <v>300.05</v>
      </c>
      <c r="J48" s="130" t="s">
        <v>263</v>
      </c>
      <c r="K48" s="134"/>
      <c r="L48" s="55"/>
      <c r="M48" s="100"/>
      <c r="N48" s="55" t="s">
        <v>263</v>
      </c>
      <c r="O48" s="127">
        <f>$I48*M48</f>
        <v>0</v>
      </c>
      <c r="P48" s="134"/>
      <c r="Q48" s="55"/>
      <c r="R48" s="100">
        <v>8</v>
      </c>
      <c r="S48" s="55" t="s">
        <v>263</v>
      </c>
      <c r="T48" s="127">
        <f>$I48*R48</f>
        <v>2400.4</v>
      </c>
      <c r="U48" s="134"/>
      <c r="V48" s="55"/>
      <c r="W48" s="100">
        <v>0</v>
      </c>
      <c r="X48" s="55" t="s">
        <v>263</v>
      </c>
      <c r="Y48" s="127">
        <f>$I48*W48</f>
        <v>0</v>
      </c>
      <c r="Z48" s="134"/>
      <c r="AA48" s="55"/>
      <c r="AB48" s="100">
        <v>0</v>
      </c>
      <c r="AC48" s="55" t="s">
        <v>263</v>
      </c>
      <c r="AD48" s="127">
        <f>$I48*AB48</f>
        <v>0</v>
      </c>
      <c r="AF48" t="str">
        <f t="shared" si="1"/>
        <v/>
      </c>
      <c r="AG48" s="42" t="str">
        <f t="shared" si="24"/>
        <v/>
      </c>
      <c r="AI48" t="str">
        <f t="shared" si="3"/>
        <v>CAT 336 (40 ton)</v>
      </c>
      <c r="AJ48" s="42">
        <f t="shared" si="25"/>
        <v>8</v>
      </c>
      <c r="AL48" t="str">
        <f t="shared" si="4"/>
        <v/>
      </c>
      <c r="AM48" s="42" t="str">
        <f t="shared" si="26"/>
        <v/>
      </c>
      <c r="AO48" t="str">
        <f t="shared" si="6"/>
        <v/>
      </c>
      <c r="AP48" s="42" t="str">
        <f t="shared" si="7"/>
        <v/>
      </c>
      <c r="AR48" t="str">
        <f t="shared" si="8"/>
        <v>CAT 336 (40 ton)</v>
      </c>
      <c r="AS48" s="42">
        <f t="shared" ref="AS48:AS52" si="30">IF(AR48="","",W48)</f>
        <v>0</v>
      </c>
      <c r="AU48" t="str">
        <f t="shared" si="9"/>
        <v/>
      </c>
      <c r="AV48" s="42" t="str">
        <f t="shared" si="10"/>
        <v/>
      </c>
      <c r="AX48" t="str">
        <f t="shared" si="11"/>
        <v/>
      </c>
      <c r="AY48" s="42" t="str">
        <f t="shared" si="27"/>
        <v/>
      </c>
      <c r="BA48" t="str">
        <f t="shared" si="13"/>
        <v>CAT 336 (40 ton)</v>
      </c>
      <c r="BB48" s="42">
        <f t="shared" si="28"/>
        <v>0</v>
      </c>
      <c r="BD48" t="str">
        <f t="shared" si="15"/>
        <v/>
      </c>
      <c r="BE48" s="42" t="str">
        <f t="shared" si="29"/>
        <v/>
      </c>
    </row>
    <row r="49" spans="2:57" ht="15">
      <c r="B49" s="126"/>
      <c r="C49" s="210" t="s">
        <v>100</v>
      </c>
      <c r="D49" s="697">
        <v>2</v>
      </c>
      <c r="E49" s="350" t="str">
        <f>'T2 - Unit Rates'!$C$36</f>
        <v>30 ton Crane</v>
      </c>
      <c r="F49" s="384"/>
      <c r="G49" s="212"/>
      <c r="H49" s="212"/>
      <c r="I49" s="62">
        <f>VLOOKUP(E49,EquipRates,$I$3,FALSE)</f>
        <v>255.4</v>
      </c>
      <c r="J49" s="130" t="s">
        <v>263</v>
      </c>
      <c r="K49" s="215"/>
      <c r="L49" s="216"/>
      <c r="M49" s="100"/>
      <c r="N49" s="55" t="s">
        <v>263</v>
      </c>
      <c r="O49" s="127">
        <f>$I49*M49</f>
        <v>0</v>
      </c>
      <c r="P49" s="215"/>
      <c r="Q49" s="216"/>
      <c r="R49" s="100">
        <v>4</v>
      </c>
      <c r="S49" s="55" t="s">
        <v>263</v>
      </c>
      <c r="T49" s="127">
        <f>$I49*R49</f>
        <v>1021.6</v>
      </c>
      <c r="U49" s="215"/>
      <c r="V49" s="216"/>
      <c r="W49" s="100">
        <v>0</v>
      </c>
      <c r="X49" s="55" t="s">
        <v>263</v>
      </c>
      <c r="Y49" s="127">
        <f>$I49*W49</f>
        <v>0</v>
      </c>
      <c r="Z49" s="215"/>
      <c r="AA49" s="216"/>
      <c r="AB49" s="100">
        <v>0</v>
      </c>
      <c r="AC49" s="55" t="s">
        <v>263</v>
      </c>
      <c r="AD49" s="127">
        <f>$I49*AB49</f>
        <v>0</v>
      </c>
      <c r="AF49" t="str">
        <f t="shared" si="1"/>
        <v/>
      </c>
      <c r="AG49" s="42" t="str">
        <f t="shared" si="24"/>
        <v/>
      </c>
      <c r="AI49" t="str">
        <f t="shared" si="3"/>
        <v>30 ton Crane</v>
      </c>
      <c r="AJ49" s="42">
        <f t="shared" si="25"/>
        <v>4</v>
      </c>
      <c r="AL49" t="str">
        <f t="shared" si="4"/>
        <v/>
      </c>
      <c r="AM49" s="42" t="str">
        <f t="shared" si="26"/>
        <v/>
      </c>
      <c r="AO49" t="str">
        <f t="shared" si="6"/>
        <v/>
      </c>
      <c r="AP49" s="42" t="str">
        <f t="shared" si="7"/>
        <v/>
      </c>
      <c r="AR49" t="str">
        <f t="shared" si="8"/>
        <v>30 ton Crane</v>
      </c>
      <c r="AS49" s="42">
        <f t="shared" si="30"/>
        <v>0</v>
      </c>
      <c r="AU49" t="str">
        <f t="shared" si="9"/>
        <v/>
      </c>
      <c r="AV49" s="42" t="str">
        <f t="shared" si="10"/>
        <v/>
      </c>
      <c r="AX49" t="str">
        <f t="shared" si="11"/>
        <v/>
      </c>
      <c r="AY49" s="42" t="str">
        <f t="shared" si="27"/>
        <v/>
      </c>
      <c r="BA49" t="str">
        <f t="shared" si="13"/>
        <v>30 ton Crane</v>
      </c>
      <c r="BB49" s="42">
        <f t="shared" si="28"/>
        <v>0</v>
      </c>
      <c r="BD49" t="str">
        <f t="shared" si="15"/>
        <v/>
      </c>
      <c r="BE49" s="42" t="str">
        <f t="shared" si="29"/>
        <v/>
      </c>
    </row>
    <row r="50" spans="2:57" ht="15">
      <c r="B50" s="126"/>
      <c r="C50" s="210" t="s">
        <v>97</v>
      </c>
      <c r="D50" s="697">
        <v>2</v>
      </c>
      <c r="E50" s="350" t="str">
        <f>'T2 - Unit Rates'!$C$32</f>
        <v>40 ton Articulated Haul Truck</v>
      </c>
      <c r="F50" s="212"/>
      <c r="G50" s="212"/>
      <c r="H50" s="212"/>
      <c r="I50" s="62">
        <f>VLOOKUP(E50,EquipRates,$I$3,FALSE)</f>
        <v>337.7</v>
      </c>
      <c r="J50" s="130" t="s">
        <v>263</v>
      </c>
      <c r="K50" s="215"/>
      <c r="L50" s="216"/>
      <c r="M50" s="100"/>
      <c r="N50" s="55" t="s">
        <v>263</v>
      </c>
      <c r="O50" s="127">
        <f>$I50*M50</f>
        <v>0</v>
      </c>
      <c r="P50" s="215"/>
      <c r="Q50" s="216"/>
      <c r="R50" s="100">
        <v>2</v>
      </c>
      <c r="S50" s="55" t="s">
        <v>263</v>
      </c>
      <c r="T50" s="127">
        <f>$I50*R50</f>
        <v>675.4</v>
      </c>
      <c r="U50" s="215"/>
      <c r="V50" s="216"/>
      <c r="W50" s="100">
        <v>0</v>
      </c>
      <c r="X50" s="55" t="s">
        <v>263</v>
      </c>
      <c r="Y50" s="127">
        <f>$I50*W50</f>
        <v>0</v>
      </c>
      <c r="Z50" s="215"/>
      <c r="AA50" s="216"/>
      <c r="AB50" s="100">
        <v>0</v>
      </c>
      <c r="AC50" s="55" t="s">
        <v>263</v>
      </c>
      <c r="AD50" s="127">
        <f>$I50*AB50</f>
        <v>0</v>
      </c>
      <c r="AF50" t="str">
        <f t="shared" si="1"/>
        <v/>
      </c>
      <c r="AG50" s="42" t="str">
        <f t="shared" si="24"/>
        <v/>
      </c>
      <c r="AI50" t="str">
        <f t="shared" si="3"/>
        <v>40 ton Articulated Haul Truck</v>
      </c>
      <c r="AJ50" s="42">
        <f t="shared" si="25"/>
        <v>2</v>
      </c>
      <c r="AL50" t="str">
        <f t="shared" si="4"/>
        <v/>
      </c>
      <c r="AM50" s="42" t="str">
        <f t="shared" si="26"/>
        <v/>
      </c>
      <c r="AO50" t="str">
        <f t="shared" si="6"/>
        <v/>
      </c>
      <c r="AP50" s="42" t="str">
        <f t="shared" si="7"/>
        <v/>
      </c>
      <c r="AR50" t="str">
        <f t="shared" si="8"/>
        <v>40 ton Articulated Haul Truck</v>
      </c>
      <c r="AS50" s="42">
        <f t="shared" si="30"/>
        <v>0</v>
      </c>
      <c r="AU50" t="str">
        <f t="shared" si="9"/>
        <v/>
      </c>
      <c r="AV50" s="42" t="str">
        <f t="shared" si="10"/>
        <v/>
      </c>
      <c r="AX50" t="str">
        <f t="shared" si="11"/>
        <v/>
      </c>
      <c r="AY50" s="42" t="str">
        <f t="shared" si="27"/>
        <v/>
      </c>
      <c r="BA50" t="str">
        <f t="shared" si="13"/>
        <v>40 ton Articulated Haul Truck</v>
      </c>
      <c r="BB50" s="42">
        <f t="shared" si="28"/>
        <v>0</v>
      </c>
      <c r="BD50" t="str">
        <f t="shared" si="15"/>
        <v/>
      </c>
      <c r="BE50" s="42" t="str">
        <f t="shared" si="29"/>
        <v/>
      </c>
    </row>
    <row r="51" spans="2:57" ht="15">
      <c r="B51" s="126"/>
      <c r="C51" s="210"/>
      <c r="D51" s="697">
        <v>2</v>
      </c>
      <c r="E51" s="350" t="str">
        <f>'T2 - Unit Rates'!$C$23</f>
        <v>CAT 336 (40 ton)</v>
      </c>
      <c r="F51" s="212"/>
      <c r="G51" s="212"/>
      <c r="H51" s="212"/>
      <c r="I51" s="62">
        <f>VLOOKUP(E51,EquipRates,$I$3,FALSE)</f>
        <v>300.05</v>
      </c>
      <c r="J51" s="130" t="s">
        <v>263</v>
      </c>
      <c r="K51" s="215"/>
      <c r="L51" s="216"/>
      <c r="M51" s="100"/>
      <c r="N51" s="55" t="s">
        <v>263</v>
      </c>
      <c r="O51" s="127">
        <f>$I51*M51</f>
        <v>0</v>
      </c>
      <c r="P51" s="215"/>
      <c r="Q51" s="216"/>
      <c r="R51" s="100">
        <v>2</v>
      </c>
      <c r="S51" s="55" t="s">
        <v>263</v>
      </c>
      <c r="T51" s="127">
        <f>$I51*R51</f>
        <v>600.1</v>
      </c>
      <c r="U51" s="215"/>
      <c r="V51" s="216"/>
      <c r="W51" s="100">
        <v>0</v>
      </c>
      <c r="X51" s="55" t="s">
        <v>263</v>
      </c>
      <c r="Y51" s="127">
        <f>$I51*W51</f>
        <v>0</v>
      </c>
      <c r="Z51" s="215"/>
      <c r="AA51" s="216"/>
      <c r="AB51" s="100">
        <v>0</v>
      </c>
      <c r="AC51" s="55" t="s">
        <v>263</v>
      </c>
      <c r="AD51" s="127">
        <f>$I51*AB51</f>
        <v>0</v>
      </c>
      <c r="AF51" t="str">
        <f t="shared" si="1"/>
        <v/>
      </c>
      <c r="AG51" s="42" t="str">
        <f t="shared" si="24"/>
        <v/>
      </c>
      <c r="AI51" t="str">
        <f t="shared" si="3"/>
        <v>CAT 336 (40 ton)</v>
      </c>
      <c r="AJ51" s="42">
        <f t="shared" si="25"/>
        <v>2</v>
      </c>
      <c r="AL51" t="str">
        <f t="shared" si="4"/>
        <v/>
      </c>
      <c r="AM51" s="42" t="str">
        <f t="shared" si="26"/>
        <v/>
      </c>
      <c r="AO51" t="str">
        <f t="shared" si="6"/>
        <v/>
      </c>
      <c r="AP51" s="42" t="str">
        <f t="shared" si="7"/>
        <v/>
      </c>
      <c r="AR51" t="str">
        <f t="shared" si="8"/>
        <v>CAT 336 (40 ton)</v>
      </c>
      <c r="AS51" s="42">
        <f t="shared" si="30"/>
        <v>0</v>
      </c>
      <c r="AU51" t="str">
        <f t="shared" si="9"/>
        <v/>
      </c>
      <c r="AV51" s="42" t="str">
        <f t="shared" si="10"/>
        <v/>
      </c>
      <c r="AX51" t="str">
        <f t="shared" si="11"/>
        <v/>
      </c>
      <c r="AY51" s="42" t="str">
        <f t="shared" si="27"/>
        <v/>
      </c>
      <c r="BA51" t="str">
        <f t="shared" si="13"/>
        <v>CAT 336 (40 ton)</v>
      </c>
      <c r="BB51" s="42">
        <f t="shared" si="28"/>
        <v>0</v>
      </c>
      <c r="BD51" t="str">
        <f t="shared" si="15"/>
        <v/>
      </c>
      <c r="BE51" s="42" t="str">
        <f t="shared" si="29"/>
        <v/>
      </c>
    </row>
    <row r="52" spans="2:57" ht="15">
      <c r="B52" s="126"/>
      <c r="C52" s="113" t="s">
        <v>475</v>
      </c>
      <c r="D52" s="695">
        <v>2</v>
      </c>
      <c r="E52" s="350" t="str">
        <f>'T2 - Unit Rates'!$C$24</f>
        <v>CAT 336 w hammer</v>
      </c>
      <c r="F52" s="45"/>
      <c r="G52" s="45"/>
      <c r="H52" s="45"/>
      <c r="I52" s="62">
        <f>VLOOKUP(E52,EquipRates,$I$3,FALSE)</f>
        <v>466.6</v>
      </c>
      <c r="J52" s="130" t="s">
        <v>263</v>
      </c>
      <c r="K52" s="134"/>
      <c r="L52" s="55"/>
      <c r="M52" s="100"/>
      <c r="N52" s="55" t="s">
        <v>263</v>
      </c>
      <c r="O52" s="127">
        <f>$I52*M52</f>
        <v>0</v>
      </c>
      <c r="P52" s="134"/>
      <c r="Q52" s="55"/>
      <c r="R52" s="100">
        <v>0</v>
      </c>
      <c r="S52" s="55" t="s">
        <v>263</v>
      </c>
      <c r="T52" s="127">
        <f>$I52*R52</f>
        <v>0</v>
      </c>
      <c r="U52" s="134"/>
      <c r="V52" s="55"/>
      <c r="W52" s="100">
        <v>0</v>
      </c>
      <c r="X52" s="55" t="s">
        <v>263</v>
      </c>
      <c r="Y52" s="127">
        <f>$I52*W52</f>
        <v>0</v>
      </c>
      <c r="Z52" s="134"/>
      <c r="AA52" s="55"/>
      <c r="AB52" s="100">
        <v>0</v>
      </c>
      <c r="AC52" s="55" t="s">
        <v>263</v>
      </c>
      <c r="AD52" s="127">
        <f>$I52*AB52</f>
        <v>0</v>
      </c>
      <c r="AF52" t="str">
        <f t="shared" si="1"/>
        <v/>
      </c>
      <c r="AG52" s="42" t="str">
        <f t="shared" si="24"/>
        <v/>
      </c>
      <c r="AI52" t="str">
        <f t="shared" si="3"/>
        <v>CAT 336 w hammer</v>
      </c>
      <c r="AJ52" s="42">
        <f t="shared" si="25"/>
        <v>0</v>
      </c>
      <c r="AL52" t="str">
        <f t="shared" si="4"/>
        <v/>
      </c>
      <c r="AM52" s="42" t="str">
        <f t="shared" si="26"/>
        <v/>
      </c>
      <c r="AO52" t="str">
        <f t="shared" si="6"/>
        <v/>
      </c>
      <c r="AP52" s="42" t="str">
        <f t="shared" si="7"/>
        <v/>
      </c>
      <c r="AR52" t="str">
        <f t="shared" si="8"/>
        <v>CAT 336 w hammer</v>
      </c>
      <c r="AS52" s="42">
        <f t="shared" si="30"/>
        <v>0</v>
      </c>
      <c r="AU52" t="str">
        <f t="shared" si="9"/>
        <v/>
      </c>
      <c r="AV52" s="42" t="str">
        <f t="shared" si="10"/>
        <v/>
      </c>
      <c r="AX52" t="str">
        <f t="shared" si="11"/>
        <v/>
      </c>
      <c r="AY52" s="42" t="str">
        <f t="shared" si="27"/>
        <v/>
      </c>
      <c r="BA52" t="str">
        <f t="shared" si="13"/>
        <v>CAT 336 w hammer</v>
      </c>
      <c r="BB52" s="42">
        <f t="shared" si="28"/>
        <v>0</v>
      </c>
      <c r="BD52" t="str">
        <f t="shared" si="15"/>
        <v/>
      </c>
      <c r="BE52" s="42" t="str">
        <f t="shared" si="29"/>
        <v/>
      </c>
    </row>
    <row r="53" spans="2:57" ht="15">
      <c r="B53" s="126"/>
      <c r="C53" s="162" t="s">
        <v>249</v>
      </c>
      <c r="D53" s="694"/>
      <c r="E53" s="356"/>
      <c r="F53" s="356"/>
      <c r="G53" s="144"/>
      <c r="H53" s="144"/>
      <c r="I53" s="144"/>
      <c r="J53" s="164"/>
      <c r="K53" s="145"/>
      <c r="L53" s="146"/>
      <c r="M53" s="147"/>
      <c r="N53" s="146"/>
      <c r="O53" s="148"/>
      <c r="P53" s="145"/>
      <c r="Q53" s="146"/>
      <c r="R53" s="147"/>
      <c r="S53" s="146"/>
      <c r="T53" s="148"/>
      <c r="U53" s="145"/>
      <c r="V53" s="146"/>
      <c r="W53" s="147"/>
      <c r="X53" s="146"/>
      <c r="Y53" s="148"/>
      <c r="Z53" s="145"/>
      <c r="AA53" s="146"/>
      <c r="AB53" s="147"/>
      <c r="AC53" s="146"/>
      <c r="AD53" s="148"/>
      <c r="AF53" t="str">
        <f t="shared" si="1"/>
        <v/>
      </c>
      <c r="AG53" s="42" t="str">
        <f t="shared" si="24"/>
        <v/>
      </c>
      <c r="AI53" t="str">
        <f t="shared" si="3"/>
        <v/>
      </c>
      <c r="AJ53" s="42" t="str">
        <f t="shared" si="25"/>
        <v/>
      </c>
      <c r="AL53" t="str">
        <f t="shared" si="4"/>
        <v/>
      </c>
      <c r="AM53" s="42" t="str">
        <f t="shared" si="26"/>
        <v/>
      </c>
      <c r="AN53" s="93"/>
      <c r="AO53" t="str">
        <f t="shared" si="6"/>
        <v/>
      </c>
      <c r="AP53" s="42" t="str">
        <f t="shared" si="7"/>
        <v/>
      </c>
      <c r="AR53" t="str">
        <f t="shared" si="8"/>
        <v/>
      </c>
      <c r="AS53" s="42" t="str">
        <f t="shared" si="18"/>
        <v/>
      </c>
      <c r="AU53" t="str">
        <f t="shared" si="9"/>
        <v/>
      </c>
      <c r="AV53" s="42" t="str">
        <f t="shared" si="10"/>
        <v/>
      </c>
      <c r="AW53" s="93"/>
      <c r="AX53" t="str">
        <f t="shared" si="11"/>
        <v/>
      </c>
      <c r="AY53" s="42" t="str">
        <f t="shared" si="27"/>
        <v/>
      </c>
      <c r="BA53" t="str">
        <f t="shared" si="13"/>
        <v/>
      </c>
      <c r="BB53" s="42" t="str">
        <f t="shared" si="28"/>
        <v/>
      </c>
      <c r="BD53" t="str">
        <f t="shared" si="15"/>
        <v/>
      </c>
      <c r="BE53" s="42" t="str">
        <f t="shared" si="29"/>
        <v/>
      </c>
    </row>
    <row r="54" spans="2:57" ht="15">
      <c r="B54" s="126"/>
      <c r="C54" s="113" t="s">
        <v>70</v>
      </c>
      <c r="D54" s="697">
        <v>1</v>
      </c>
      <c r="E54" s="384" t="str">
        <f>'T2 - Unit Rates'!$A$58</f>
        <v>General Labourer</v>
      </c>
      <c r="F54" s="350"/>
      <c r="G54" s="45"/>
      <c r="H54" s="45"/>
      <c r="I54" s="62">
        <f>VLOOKUP(E54,LabourRates,2,FALSE)</f>
        <v>46.5</v>
      </c>
      <c r="J54" s="130" t="s">
        <v>263</v>
      </c>
      <c r="K54" s="134"/>
      <c r="L54" s="55"/>
      <c r="M54" s="100"/>
      <c r="N54" s="55" t="s">
        <v>263</v>
      </c>
      <c r="O54" s="127">
        <f>$I54*M54</f>
        <v>0</v>
      </c>
      <c r="P54" s="134"/>
      <c r="Q54" s="55"/>
      <c r="R54" s="100">
        <v>20</v>
      </c>
      <c r="S54" s="55" t="s">
        <v>263</v>
      </c>
      <c r="T54" s="127">
        <f>$I54*R54</f>
        <v>930</v>
      </c>
      <c r="U54" s="134"/>
      <c r="V54" s="55"/>
      <c r="W54" s="100">
        <v>0</v>
      </c>
      <c r="X54" s="55" t="s">
        <v>263</v>
      </c>
      <c r="Y54" s="127">
        <f>$I54*W54</f>
        <v>0</v>
      </c>
      <c r="Z54" s="134"/>
      <c r="AA54" s="55"/>
      <c r="AB54" s="100">
        <v>0</v>
      </c>
      <c r="AC54" s="55" t="s">
        <v>263</v>
      </c>
      <c r="AD54" s="127">
        <f>$I54*AB54</f>
        <v>0</v>
      </c>
      <c r="AF54" t="str">
        <f t="shared" si="1"/>
        <v>General Labourer</v>
      </c>
      <c r="AG54" s="42">
        <f t="shared" si="24"/>
        <v>20</v>
      </c>
      <c r="AI54" t="str">
        <f t="shared" si="3"/>
        <v/>
      </c>
      <c r="AJ54" s="42" t="str">
        <f t="shared" si="25"/>
        <v/>
      </c>
      <c r="AL54" t="str">
        <f t="shared" si="4"/>
        <v/>
      </c>
      <c r="AM54" s="42" t="str">
        <f t="shared" si="26"/>
        <v/>
      </c>
      <c r="AO54" t="str">
        <f t="shared" si="6"/>
        <v>General Labourer</v>
      </c>
      <c r="AP54" s="42">
        <f t="shared" ref="AP54:AP57" si="31">IF(AO54="","",W54)</f>
        <v>0</v>
      </c>
      <c r="AR54" t="str">
        <f t="shared" si="8"/>
        <v/>
      </c>
      <c r="AS54" s="42" t="str">
        <f t="shared" si="18"/>
        <v/>
      </c>
      <c r="AU54" t="str">
        <f t="shared" si="9"/>
        <v/>
      </c>
      <c r="AV54" s="42" t="str">
        <f t="shared" si="10"/>
        <v/>
      </c>
      <c r="AX54" t="str">
        <f t="shared" si="11"/>
        <v>General Labourer</v>
      </c>
      <c r="AY54" s="42">
        <f t="shared" si="27"/>
        <v>0</v>
      </c>
      <c r="BA54" t="str">
        <f t="shared" si="13"/>
        <v/>
      </c>
      <c r="BB54" s="42" t="str">
        <f t="shared" si="28"/>
        <v/>
      </c>
      <c r="BD54" t="str">
        <f t="shared" si="15"/>
        <v/>
      </c>
      <c r="BE54" s="42" t="str">
        <f t="shared" si="29"/>
        <v/>
      </c>
    </row>
    <row r="55" spans="2:57" ht="15">
      <c r="B55" s="126"/>
      <c r="C55" s="210"/>
      <c r="D55" s="697">
        <v>1</v>
      </c>
      <c r="E55" s="350" t="str">
        <f>'T2 - Unit Rates'!$A$59</f>
        <v>Trades Labourer</v>
      </c>
      <c r="F55" s="384"/>
      <c r="G55" s="212"/>
      <c r="H55" s="212"/>
      <c r="I55" s="62">
        <f>VLOOKUP(E55,LabourRates,2,FALSE)</f>
        <v>64.425000000000011</v>
      </c>
      <c r="J55" s="130" t="s">
        <v>263</v>
      </c>
      <c r="K55" s="215"/>
      <c r="L55" s="216"/>
      <c r="M55" s="100"/>
      <c r="N55" s="55" t="s">
        <v>263</v>
      </c>
      <c r="O55" s="127">
        <f>$I55*M55</f>
        <v>0</v>
      </c>
      <c r="P55" s="215"/>
      <c r="Q55" s="216"/>
      <c r="R55" s="100">
        <v>20</v>
      </c>
      <c r="S55" s="55" t="s">
        <v>263</v>
      </c>
      <c r="T55" s="127">
        <f>$I55*R55</f>
        <v>1288.5000000000002</v>
      </c>
      <c r="U55" s="215"/>
      <c r="V55" s="216"/>
      <c r="W55" s="100">
        <v>0</v>
      </c>
      <c r="X55" s="55" t="s">
        <v>263</v>
      </c>
      <c r="Y55" s="127">
        <f>$I55*W55</f>
        <v>0</v>
      </c>
      <c r="Z55" s="215"/>
      <c r="AA55" s="216"/>
      <c r="AB55" s="100">
        <v>0</v>
      </c>
      <c r="AC55" s="55" t="s">
        <v>263</v>
      </c>
      <c r="AD55" s="127">
        <f>$I55*AB55</f>
        <v>0</v>
      </c>
      <c r="AF55" t="str">
        <f t="shared" si="1"/>
        <v>Trades Labourer</v>
      </c>
      <c r="AG55" s="42">
        <f t="shared" si="24"/>
        <v>20</v>
      </c>
      <c r="AI55" t="str">
        <f t="shared" si="3"/>
        <v/>
      </c>
      <c r="AJ55" s="42" t="str">
        <f t="shared" si="25"/>
        <v/>
      </c>
      <c r="AL55" t="str">
        <f t="shared" si="4"/>
        <v/>
      </c>
      <c r="AM55" s="42" t="str">
        <f t="shared" si="26"/>
        <v/>
      </c>
      <c r="AO55" t="str">
        <f t="shared" si="6"/>
        <v>Trades Labourer</v>
      </c>
      <c r="AP55" s="42">
        <f t="shared" si="31"/>
        <v>0</v>
      </c>
      <c r="AR55" t="str">
        <f t="shared" si="8"/>
        <v/>
      </c>
      <c r="AS55" s="42" t="str">
        <f t="shared" si="18"/>
        <v/>
      </c>
      <c r="AU55" t="str">
        <f t="shared" si="9"/>
        <v/>
      </c>
      <c r="AV55" s="42" t="str">
        <f t="shared" si="10"/>
        <v/>
      </c>
      <c r="AX55" t="str">
        <f t="shared" si="11"/>
        <v>Trades Labourer</v>
      </c>
      <c r="AY55" s="42">
        <f t="shared" si="27"/>
        <v>0</v>
      </c>
      <c r="BA55" t="str">
        <f t="shared" si="13"/>
        <v/>
      </c>
      <c r="BB55" s="42" t="str">
        <f t="shared" si="28"/>
        <v/>
      </c>
      <c r="BD55" t="str">
        <f t="shared" si="15"/>
        <v/>
      </c>
      <c r="BE55" s="42" t="str">
        <f t="shared" si="29"/>
        <v/>
      </c>
    </row>
    <row r="56" spans="2:57" ht="15">
      <c r="B56" s="126"/>
      <c r="C56" s="210" t="s">
        <v>96</v>
      </c>
      <c r="D56" s="697">
        <v>1</v>
      </c>
      <c r="E56" s="384" t="str">
        <f>'T2 - Unit Rates'!$A$58</f>
        <v>General Labourer</v>
      </c>
      <c r="F56" s="384"/>
      <c r="G56" s="212"/>
      <c r="H56" s="212"/>
      <c r="I56" s="62">
        <f>VLOOKUP(E56,LabourRates,2,FALSE)</f>
        <v>46.5</v>
      </c>
      <c r="J56" s="130" t="s">
        <v>263</v>
      </c>
      <c r="K56" s="215"/>
      <c r="L56" s="216"/>
      <c r="M56" s="100"/>
      <c r="N56" s="55" t="s">
        <v>263</v>
      </c>
      <c r="O56" s="127">
        <f>$I56*M56</f>
        <v>0</v>
      </c>
      <c r="P56" s="215"/>
      <c r="Q56" s="216"/>
      <c r="R56" s="100">
        <v>50</v>
      </c>
      <c r="S56" s="55" t="s">
        <v>263</v>
      </c>
      <c r="T56" s="127">
        <f>$I56*R56</f>
        <v>2325</v>
      </c>
      <c r="U56" s="215"/>
      <c r="V56" s="216"/>
      <c r="W56" s="100">
        <v>0</v>
      </c>
      <c r="X56" s="55" t="s">
        <v>263</v>
      </c>
      <c r="Y56" s="127">
        <f>$I56*W56</f>
        <v>0</v>
      </c>
      <c r="Z56" s="215"/>
      <c r="AA56" s="216"/>
      <c r="AB56" s="100">
        <v>0</v>
      </c>
      <c r="AC56" s="55" t="s">
        <v>263</v>
      </c>
      <c r="AD56" s="127">
        <f>$I56*AB56</f>
        <v>0</v>
      </c>
      <c r="AF56" t="str">
        <f t="shared" si="1"/>
        <v>General Labourer</v>
      </c>
      <c r="AG56" s="42">
        <f t="shared" si="24"/>
        <v>50</v>
      </c>
      <c r="AI56" t="str">
        <f t="shared" si="3"/>
        <v/>
      </c>
      <c r="AJ56" s="42" t="str">
        <f t="shared" si="25"/>
        <v/>
      </c>
      <c r="AL56" t="str">
        <f t="shared" si="4"/>
        <v/>
      </c>
      <c r="AM56" s="42" t="str">
        <f t="shared" si="26"/>
        <v/>
      </c>
      <c r="AO56" t="str">
        <f t="shared" si="6"/>
        <v>General Labourer</v>
      </c>
      <c r="AP56" s="42">
        <f t="shared" si="31"/>
        <v>0</v>
      </c>
      <c r="AR56" t="str">
        <f t="shared" si="8"/>
        <v/>
      </c>
      <c r="AS56" s="42" t="str">
        <f t="shared" si="18"/>
        <v/>
      </c>
      <c r="AU56" t="str">
        <f t="shared" si="9"/>
        <v/>
      </c>
      <c r="AV56" s="42" t="str">
        <f t="shared" si="10"/>
        <v/>
      </c>
      <c r="AX56" t="str">
        <f t="shared" si="11"/>
        <v>General Labourer</v>
      </c>
      <c r="AY56" s="42">
        <f t="shared" si="27"/>
        <v>0</v>
      </c>
      <c r="BA56" t="str">
        <f t="shared" si="13"/>
        <v/>
      </c>
      <c r="BB56" s="42" t="str">
        <f t="shared" si="28"/>
        <v/>
      </c>
      <c r="BD56" t="str">
        <f t="shared" si="15"/>
        <v/>
      </c>
      <c r="BE56" s="42" t="str">
        <f t="shared" si="29"/>
        <v/>
      </c>
    </row>
    <row r="57" spans="2:57" ht="15">
      <c r="B57" s="126"/>
      <c r="C57" s="210" t="s">
        <v>95</v>
      </c>
      <c r="D57" s="697">
        <v>1</v>
      </c>
      <c r="E57" s="350" t="str">
        <f>'T2 - Unit Rates'!$A$59</f>
        <v>Trades Labourer</v>
      </c>
      <c r="F57" s="384"/>
      <c r="G57" s="212"/>
      <c r="H57" s="212"/>
      <c r="I57" s="62">
        <f>VLOOKUP(E57,LabourRates,2,FALSE)</f>
        <v>64.425000000000011</v>
      </c>
      <c r="J57" s="130" t="s">
        <v>263</v>
      </c>
      <c r="K57" s="215"/>
      <c r="L57" s="216"/>
      <c r="M57" s="100"/>
      <c r="N57" s="55" t="s">
        <v>263</v>
      </c>
      <c r="O57" s="127">
        <f>$I57*M57</f>
        <v>0</v>
      </c>
      <c r="P57" s="215"/>
      <c r="Q57" s="216"/>
      <c r="R57" s="100">
        <v>15</v>
      </c>
      <c r="S57" s="55" t="s">
        <v>263</v>
      </c>
      <c r="T57" s="127">
        <f>$I57*R57</f>
        <v>966.37500000000023</v>
      </c>
      <c r="U57" s="215"/>
      <c r="V57" s="216"/>
      <c r="W57" s="100">
        <v>0</v>
      </c>
      <c r="X57" s="55" t="s">
        <v>263</v>
      </c>
      <c r="Y57" s="127">
        <f>$I57*W57</f>
        <v>0</v>
      </c>
      <c r="Z57" s="215"/>
      <c r="AA57" s="216"/>
      <c r="AB57" s="100">
        <v>0</v>
      </c>
      <c r="AC57" s="55" t="s">
        <v>263</v>
      </c>
      <c r="AD57" s="127">
        <f>$I57*AB57</f>
        <v>0</v>
      </c>
      <c r="AF57" t="str">
        <f t="shared" si="1"/>
        <v>Trades Labourer</v>
      </c>
      <c r="AG57" s="42">
        <f t="shared" si="24"/>
        <v>15</v>
      </c>
      <c r="AI57" t="str">
        <f t="shared" si="3"/>
        <v/>
      </c>
      <c r="AJ57" s="42" t="str">
        <f t="shared" si="25"/>
        <v/>
      </c>
      <c r="AL57" t="str">
        <f t="shared" si="4"/>
        <v/>
      </c>
      <c r="AM57" s="42" t="str">
        <f t="shared" si="26"/>
        <v/>
      </c>
      <c r="AO57" t="str">
        <f t="shared" si="6"/>
        <v>Trades Labourer</v>
      </c>
      <c r="AP57" s="42">
        <f t="shared" si="31"/>
        <v>0</v>
      </c>
      <c r="AR57" t="str">
        <f t="shared" si="8"/>
        <v/>
      </c>
      <c r="AS57" s="42" t="str">
        <f t="shared" si="18"/>
        <v/>
      </c>
      <c r="AU57" t="str">
        <f t="shared" si="9"/>
        <v/>
      </c>
      <c r="AV57" s="42" t="str">
        <f t="shared" si="10"/>
        <v/>
      </c>
      <c r="AX57" t="str">
        <f t="shared" si="11"/>
        <v>Trades Labourer</v>
      </c>
      <c r="AY57" s="42">
        <f t="shared" si="27"/>
        <v>0</v>
      </c>
      <c r="BA57" t="str">
        <f t="shared" si="13"/>
        <v/>
      </c>
      <c r="BB57" s="42" t="str">
        <f t="shared" si="28"/>
        <v/>
      </c>
      <c r="BD57" t="str">
        <f t="shared" si="15"/>
        <v/>
      </c>
      <c r="BE57" s="42" t="str">
        <f t="shared" si="29"/>
        <v/>
      </c>
    </row>
    <row r="58" spans="2:57" ht="15">
      <c r="B58" s="126"/>
      <c r="C58" s="162" t="s">
        <v>592</v>
      </c>
      <c r="D58" s="694"/>
      <c r="E58" s="356"/>
      <c r="F58" s="356"/>
      <c r="G58" s="144"/>
      <c r="H58" s="144"/>
      <c r="I58" s="144"/>
      <c r="J58" s="164"/>
      <c r="K58" s="145"/>
      <c r="L58" s="146"/>
      <c r="M58" s="147"/>
      <c r="N58" s="146"/>
      <c r="O58" s="148"/>
      <c r="P58" s="145"/>
      <c r="Q58" s="146"/>
      <c r="R58" s="147"/>
      <c r="S58" s="146"/>
      <c r="T58" s="148"/>
      <c r="U58" s="145"/>
      <c r="V58" s="146"/>
      <c r="W58" s="147"/>
      <c r="X58" s="146"/>
      <c r="Y58" s="148"/>
      <c r="Z58" s="145"/>
      <c r="AA58" s="146"/>
      <c r="AB58" s="147"/>
      <c r="AC58" s="146"/>
      <c r="AD58" s="148"/>
      <c r="AF58" t="str">
        <f t="shared" si="1"/>
        <v/>
      </c>
      <c r="AG58" s="42" t="str">
        <f t="shared" si="24"/>
        <v/>
      </c>
      <c r="AI58" t="str">
        <f t="shared" si="3"/>
        <v/>
      </c>
      <c r="AJ58" s="42" t="str">
        <f t="shared" si="25"/>
        <v/>
      </c>
      <c r="AL58" t="str">
        <f t="shared" si="4"/>
        <v/>
      </c>
      <c r="AM58" s="42" t="str">
        <f t="shared" si="26"/>
        <v/>
      </c>
      <c r="AO58" t="str">
        <f t="shared" si="6"/>
        <v/>
      </c>
      <c r="AP58" s="42" t="str">
        <f t="shared" si="7"/>
        <v/>
      </c>
      <c r="AR58" t="str">
        <f t="shared" si="8"/>
        <v/>
      </c>
      <c r="AS58" s="42" t="str">
        <f t="shared" si="18"/>
        <v/>
      </c>
      <c r="AU58" t="str">
        <f t="shared" si="9"/>
        <v/>
      </c>
      <c r="AV58" s="42" t="str">
        <f t="shared" si="10"/>
        <v/>
      </c>
      <c r="AX58" t="str">
        <f t="shared" si="11"/>
        <v/>
      </c>
      <c r="AY58" s="42" t="str">
        <f t="shared" si="27"/>
        <v/>
      </c>
      <c r="BA58" t="str">
        <f t="shared" si="13"/>
        <v/>
      </c>
      <c r="BB58" s="42" t="str">
        <f t="shared" si="28"/>
        <v/>
      </c>
      <c r="BD58" t="str">
        <f t="shared" si="15"/>
        <v/>
      </c>
      <c r="BE58" s="42" t="str">
        <f t="shared" si="29"/>
        <v/>
      </c>
    </row>
    <row r="59" spans="2:57">
      <c r="B59" s="126"/>
      <c r="C59" s="113" t="s">
        <v>464</v>
      </c>
      <c r="D59" s="695">
        <v>3</v>
      </c>
      <c r="E59" s="350" t="s">
        <v>465</v>
      </c>
      <c r="F59" s="350" t="str">
        <f>LHD!$B$45</f>
        <v>Topsoil - General Areas</v>
      </c>
      <c r="G59" s="45"/>
      <c r="H59" s="45"/>
      <c r="I59" s="125">
        <f>VLOOKUP(F59,RehabCover,4,FALSE)</f>
        <v>3.1569010416666665</v>
      </c>
      <c r="J59" s="130" t="s">
        <v>264</v>
      </c>
      <c r="K59" s="215"/>
      <c r="L59" s="55" t="s">
        <v>112</v>
      </c>
      <c r="M59" s="217"/>
      <c r="N59" s="216" t="s">
        <v>268</v>
      </c>
      <c r="O59" s="127">
        <f>$I59*M59</f>
        <v>0</v>
      </c>
      <c r="P59" s="220">
        <f>Quantities!E6+Quantities!E7</f>
        <v>223500</v>
      </c>
      <c r="Q59" s="55" t="s">
        <v>112</v>
      </c>
      <c r="R59" s="217">
        <f>P59*0.15</f>
        <v>33525</v>
      </c>
      <c r="S59" s="216" t="s">
        <v>268</v>
      </c>
      <c r="T59" s="127">
        <f>$I59*R59</f>
        <v>105835.107421875</v>
      </c>
      <c r="U59" s="220">
        <f>Quantities!F6+Quantities!F7</f>
        <v>0</v>
      </c>
      <c r="V59" s="55" t="s">
        <v>112</v>
      </c>
      <c r="W59" s="217">
        <f>U59*0.15</f>
        <v>0</v>
      </c>
      <c r="X59" s="216" t="s">
        <v>268</v>
      </c>
      <c r="Y59" s="127">
        <f>$I59*W59</f>
        <v>0</v>
      </c>
      <c r="Z59" s="220"/>
      <c r="AA59" s="55" t="s">
        <v>112</v>
      </c>
      <c r="AB59" s="217">
        <f>Z59*0.15</f>
        <v>0</v>
      </c>
      <c r="AC59" s="216" t="s">
        <v>268</v>
      </c>
      <c r="AD59" s="127">
        <f>$I59*AB59</f>
        <v>0</v>
      </c>
      <c r="AF59" t="str">
        <f t="shared" si="1"/>
        <v/>
      </c>
      <c r="AG59" s="42" t="str">
        <f t="shared" si="24"/>
        <v/>
      </c>
      <c r="AI59" t="str">
        <f t="shared" si="3"/>
        <v/>
      </c>
      <c r="AJ59" s="42" t="str">
        <f t="shared" si="25"/>
        <v/>
      </c>
      <c r="AL59" t="str">
        <f t="shared" si="4"/>
        <v>Topsoil - General Areas</v>
      </c>
      <c r="AM59" s="42">
        <f t="shared" si="26"/>
        <v>33525</v>
      </c>
      <c r="AO59" t="str">
        <f t="shared" si="6"/>
        <v/>
      </c>
      <c r="AP59" s="42" t="str">
        <f t="shared" si="7"/>
        <v/>
      </c>
      <c r="AR59" t="str">
        <f t="shared" si="8"/>
        <v/>
      </c>
      <c r="AS59" s="42" t="str">
        <f t="shared" si="18"/>
        <v/>
      </c>
      <c r="AU59" t="str">
        <f t="shared" si="9"/>
        <v>Topsoil - General Areas</v>
      </c>
      <c r="AV59" s="42">
        <f>IF(AU59="","",W59)</f>
        <v>0</v>
      </c>
      <c r="AX59" t="str">
        <f t="shared" si="11"/>
        <v/>
      </c>
      <c r="AY59" s="42" t="str">
        <f t="shared" si="27"/>
        <v/>
      </c>
      <c r="BA59" t="str">
        <f t="shared" si="13"/>
        <v/>
      </c>
      <c r="BB59" s="42" t="str">
        <f t="shared" si="28"/>
        <v/>
      </c>
      <c r="BD59" t="str">
        <f t="shared" si="15"/>
        <v>Topsoil - General Areas</v>
      </c>
      <c r="BE59" s="42">
        <f t="shared" si="29"/>
        <v>0</v>
      </c>
    </row>
    <row r="60" spans="2:57" ht="15">
      <c r="B60" s="126"/>
      <c r="C60" s="162" t="s">
        <v>250</v>
      </c>
      <c r="D60" s="694"/>
      <c r="E60" s="356"/>
      <c r="F60" s="356"/>
      <c r="G60" s="144"/>
      <c r="H60" s="144"/>
      <c r="I60" s="144"/>
      <c r="J60" s="164"/>
      <c r="K60" s="145"/>
      <c r="L60" s="146"/>
      <c r="M60" s="147"/>
      <c r="N60" s="146"/>
      <c r="O60" s="148"/>
      <c r="P60" s="145"/>
      <c r="Q60" s="146"/>
      <c r="R60" s="147"/>
      <c r="S60" s="146"/>
      <c r="T60" s="148"/>
      <c r="U60" s="145"/>
      <c r="V60" s="146"/>
      <c r="W60" s="147"/>
      <c r="X60" s="146"/>
      <c r="Y60" s="148"/>
      <c r="Z60" s="145"/>
      <c r="AA60" s="146"/>
      <c r="AB60" s="147"/>
      <c r="AC60" s="146"/>
      <c r="AD60" s="148"/>
      <c r="AF60" t="str">
        <f t="shared" si="1"/>
        <v/>
      </c>
      <c r="AG60" s="42" t="str">
        <f t="shared" si="24"/>
        <v/>
      </c>
      <c r="AI60" t="str">
        <f t="shared" si="3"/>
        <v/>
      </c>
      <c r="AJ60" s="42" t="str">
        <f t="shared" si="25"/>
        <v/>
      </c>
      <c r="AL60" t="str">
        <f t="shared" si="4"/>
        <v/>
      </c>
      <c r="AM60" s="42" t="str">
        <f t="shared" si="26"/>
        <v/>
      </c>
      <c r="AO60" t="str">
        <f t="shared" si="6"/>
        <v/>
      </c>
      <c r="AP60" s="42" t="str">
        <f t="shared" si="7"/>
        <v/>
      </c>
      <c r="AR60" t="str">
        <f t="shared" si="8"/>
        <v/>
      </c>
      <c r="AS60" s="42" t="str">
        <f t="shared" si="18"/>
        <v/>
      </c>
      <c r="AU60" t="str">
        <f t="shared" si="9"/>
        <v/>
      </c>
      <c r="AV60" s="42" t="str">
        <f t="shared" si="10"/>
        <v/>
      </c>
      <c r="AX60" t="str">
        <f t="shared" si="11"/>
        <v/>
      </c>
      <c r="AY60" s="42" t="str">
        <f t="shared" si="27"/>
        <v/>
      </c>
      <c r="BA60" t="str">
        <f t="shared" si="13"/>
        <v/>
      </c>
      <c r="BB60" s="42" t="str">
        <f t="shared" si="28"/>
        <v/>
      </c>
      <c r="BD60" t="str">
        <f t="shared" si="15"/>
        <v/>
      </c>
      <c r="BE60" s="42" t="str">
        <f t="shared" si="29"/>
        <v/>
      </c>
    </row>
    <row r="61" spans="2:57">
      <c r="B61" s="126"/>
      <c r="C61" s="113" t="s">
        <v>182</v>
      </c>
      <c r="D61" s="695"/>
      <c r="E61" s="350"/>
      <c r="F61" s="350" t="str">
        <f>'T2 - Unit Rates'!$C$80</f>
        <v>Revegetation incl Application</v>
      </c>
      <c r="G61" s="45"/>
      <c r="H61" s="45"/>
      <c r="I61" s="62">
        <f>VLOOKUP(F61,MatRate,3,FALSE)</f>
        <v>4569.75</v>
      </c>
      <c r="J61" s="130" t="s">
        <v>178</v>
      </c>
      <c r="K61" s="134"/>
      <c r="L61" s="55" t="s">
        <v>112</v>
      </c>
      <c r="M61" s="100"/>
      <c r="N61" s="55" t="s">
        <v>178</v>
      </c>
      <c r="O61" s="127">
        <f>$I61*M61</f>
        <v>0</v>
      </c>
      <c r="P61" s="221">
        <f>Quantities!E6+Quantities!E7</f>
        <v>223500</v>
      </c>
      <c r="Q61" s="55" t="s">
        <v>112</v>
      </c>
      <c r="R61" s="100">
        <f>P61/10000</f>
        <v>22.35</v>
      </c>
      <c r="S61" s="55" t="s">
        <v>178</v>
      </c>
      <c r="T61" s="127">
        <f>$I61*R61</f>
        <v>102133.91250000001</v>
      </c>
      <c r="U61" s="221">
        <f>Quantities!F6+Quantities!F7</f>
        <v>0</v>
      </c>
      <c r="V61" s="55" t="s">
        <v>112</v>
      </c>
      <c r="W61" s="100">
        <f>U61/10000</f>
        <v>0</v>
      </c>
      <c r="X61" s="55" t="s">
        <v>178</v>
      </c>
      <c r="Y61" s="127">
        <f>$I61*W61</f>
        <v>0</v>
      </c>
      <c r="Z61" s="221"/>
      <c r="AA61" s="55" t="s">
        <v>112</v>
      </c>
      <c r="AB61" s="100">
        <f>Z61/10000</f>
        <v>0</v>
      </c>
      <c r="AC61" s="55" t="s">
        <v>178</v>
      </c>
      <c r="AD61" s="127">
        <f>$I61*AB61</f>
        <v>0</v>
      </c>
      <c r="AF61" t="str">
        <f t="shared" si="1"/>
        <v/>
      </c>
      <c r="AG61" s="42" t="str">
        <f t="shared" si="24"/>
        <v/>
      </c>
      <c r="AH61" s="93"/>
      <c r="AI61" t="str">
        <f t="shared" si="3"/>
        <v/>
      </c>
      <c r="AJ61" s="42" t="str">
        <f t="shared" si="25"/>
        <v/>
      </c>
      <c r="AK61" s="93"/>
      <c r="AL61" t="str">
        <f t="shared" si="4"/>
        <v/>
      </c>
      <c r="AM61" s="42" t="str">
        <f t="shared" si="26"/>
        <v/>
      </c>
      <c r="AO61" t="str">
        <f t="shared" si="6"/>
        <v/>
      </c>
      <c r="AP61" s="42" t="str">
        <f t="shared" si="7"/>
        <v/>
      </c>
      <c r="AQ61" s="93"/>
      <c r="AR61" t="str">
        <f t="shared" si="8"/>
        <v/>
      </c>
      <c r="AS61" s="42" t="str">
        <f t="shared" si="18"/>
        <v/>
      </c>
      <c r="AT61" s="93"/>
      <c r="AU61" t="str">
        <f t="shared" si="9"/>
        <v/>
      </c>
      <c r="AV61" s="42" t="str">
        <f t="shared" si="10"/>
        <v/>
      </c>
      <c r="AX61" t="str">
        <f t="shared" si="11"/>
        <v/>
      </c>
      <c r="AY61" s="42" t="str">
        <f t="shared" si="27"/>
        <v/>
      </c>
      <c r="AZ61" s="93"/>
      <c r="BA61" t="str">
        <f t="shared" si="13"/>
        <v/>
      </c>
      <c r="BB61" s="42" t="str">
        <f t="shared" si="28"/>
        <v/>
      </c>
      <c r="BC61" s="93"/>
      <c r="BD61" t="str">
        <f t="shared" si="15"/>
        <v/>
      </c>
      <c r="BE61" s="42" t="str">
        <f t="shared" si="29"/>
        <v/>
      </c>
    </row>
    <row r="62" spans="2:57" ht="15">
      <c r="B62" s="126"/>
      <c r="C62" s="162" t="s">
        <v>98</v>
      </c>
      <c r="D62" s="694"/>
      <c r="E62" s="356"/>
      <c r="F62" s="356"/>
      <c r="G62" s="144"/>
      <c r="H62" s="144"/>
      <c r="I62" s="144"/>
      <c r="J62" s="164"/>
      <c r="K62" s="145"/>
      <c r="L62" s="146"/>
      <c r="M62" s="147"/>
      <c r="N62" s="146"/>
      <c r="O62" s="148"/>
      <c r="P62" s="145"/>
      <c r="Q62" s="146"/>
      <c r="R62" s="147"/>
      <c r="S62" s="146"/>
      <c r="T62" s="148"/>
      <c r="U62" s="145"/>
      <c r="V62" s="146"/>
      <c r="W62" s="147"/>
      <c r="X62" s="146"/>
      <c r="Y62" s="148"/>
      <c r="Z62" s="145"/>
      <c r="AA62" s="146"/>
      <c r="AB62" s="147"/>
      <c r="AC62" s="146"/>
      <c r="AD62" s="148"/>
      <c r="AF62" t="str">
        <f t="shared" si="1"/>
        <v/>
      </c>
      <c r="AG62" s="42" t="str">
        <f t="shared" si="24"/>
        <v/>
      </c>
      <c r="AI62" t="str">
        <f t="shared" si="3"/>
        <v/>
      </c>
      <c r="AJ62" s="42" t="str">
        <f t="shared" si="25"/>
        <v/>
      </c>
      <c r="AL62" t="str">
        <f t="shared" si="4"/>
        <v/>
      </c>
      <c r="AM62" s="42" t="str">
        <f t="shared" si="26"/>
        <v/>
      </c>
      <c r="AN62" s="93"/>
      <c r="AO62" t="str">
        <f t="shared" si="6"/>
        <v/>
      </c>
      <c r="AP62" s="42" t="str">
        <f t="shared" si="7"/>
        <v/>
      </c>
      <c r="AR62" t="str">
        <f t="shared" si="8"/>
        <v/>
      </c>
      <c r="AS62" s="42" t="str">
        <f t="shared" si="18"/>
        <v/>
      </c>
      <c r="AU62" t="str">
        <f t="shared" si="9"/>
        <v/>
      </c>
      <c r="AV62" s="42" t="str">
        <f t="shared" si="10"/>
        <v/>
      </c>
      <c r="AW62" s="93"/>
      <c r="AX62" t="str">
        <f t="shared" si="11"/>
        <v/>
      </c>
      <c r="AY62" s="42" t="str">
        <f t="shared" si="27"/>
        <v/>
      </c>
      <c r="BA62" t="str">
        <f t="shared" si="13"/>
        <v/>
      </c>
      <c r="BB62" s="42" t="str">
        <f t="shared" si="28"/>
        <v/>
      </c>
      <c r="BD62" t="str">
        <f t="shared" si="15"/>
        <v/>
      </c>
      <c r="BE62" s="42" t="str">
        <f t="shared" si="29"/>
        <v/>
      </c>
    </row>
    <row r="63" spans="2:57" ht="15">
      <c r="B63" s="126"/>
      <c r="C63" s="113"/>
      <c r="D63" s="695"/>
      <c r="E63" s="350"/>
      <c r="F63" s="350"/>
      <c r="G63" s="45"/>
      <c r="H63" s="45"/>
      <c r="I63" s="62"/>
      <c r="J63" s="130"/>
      <c r="K63" s="134"/>
      <c r="L63" s="55"/>
      <c r="M63" s="100"/>
      <c r="N63" s="55"/>
      <c r="O63" s="127"/>
      <c r="P63" s="134"/>
      <c r="Q63" s="55"/>
      <c r="R63" s="100"/>
      <c r="S63" s="55"/>
      <c r="T63" s="127"/>
      <c r="U63" s="134"/>
      <c r="V63" s="55"/>
      <c r="W63" s="100"/>
      <c r="X63" s="55"/>
      <c r="Y63" s="127"/>
      <c r="Z63" s="134"/>
      <c r="AA63" s="55"/>
      <c r="AB63" s="100"/>
      <c r="AC63" s="55"/>
      <c r="AD63" s="127"/>
      <c r="AF63" t="str">
        <f t="shared" si="1"/>
        <v/>
      </c>
      <c r="AG63" s="42" t="str">
        <f t="shared" si="24"/>
        <v/>
      </c>
      <c r="AI63" t="str">
        <f t="shared" si="3"/>
        <v/>
      </c>
      <c r="AJ63" s="42" t="str">
        <f t="shared" si="25"/>
        <v/>
      </c>
      <c r="AL63" t="str">
        <f t="shared" si="4"/>
        <v/>
      </c>
      <c r="AM63" s="42" t="str">
        <f t="shared" si="26"/>
        <v/>
      </c>
      <c r="AO63" t="str">
        <f t="shared" si="6"/>
        <v/>
      </c>
      <c r="AP63" s="42" t="str">
        <f t="shared" si="7"/>
        <v/>
      </c>
      <c r="AR63" t="str">
        <f t="shared" si="8"/>
        <v/>
      </c>
      <c r="AS63" s="42" t="str">
        <f t="shared" si="18"/>
        <v/>
      </c>
      <c r="AU63" t="str">
        <f t="shared" si="9"/>
        <v/>
      </c>
      <c r="AV63" s="42" t="str">
        <f t="shared" si="10"/>
        <v/>
      </c>
      <c r="AX63" t="str">
        <f t="shared" si="11"/>
        <v/>
      </c>
      <c r="AY63" s="42" t="str">
        <f t="shared" si="27"/>
        <v/>
      </c>
      <c r="BA63" t="str">
        <f t="shared" si="13"/>
        <v/>
      </c>
      <c r="BB63" s="42" t="str">
        <f t="shared" si="28"/>
        <v/>
      </c>
      <c r="BD63" t="str">
        <f t="shared" si="15"/>
        <v/>
      </c>
      <c r="BE63" s="42" t="str">
        <f t="shared" si="29"/>
        <v/>
      </c>
    </row>
    <row r="64" spans="2:57" thickBot="1">
      <c r="B64" s="128"/>
      <c r="C64" s="114" t="s">
        <v>8</v>
      </c>
      <c r="D64" s="696"/>
      <c r="E64" s="357"/>
      <c r="F64" s="357"/>
      <c r="G64" s="98"/>
      <c r="H64" s="98"/>
      <c r="I64" s="98"/>
      <c r="J64" s="131"/>
      <c r="K64" s="133"/>
      <c r="L64" s="99"/>
      <c r="M64" s="100"/>
      <c r="N64" s="99"/>
      <c r="O64" s="124">
        <f>SUM(O46:O63)</f>
        <v>0</v>
      </c>
      <c r="P64" s="133"/>
      <c r="Q64" s="99"/>
      <c r="R64" s="100"/>
      <c r="S64" s="99"/>
      <c r="T64" s="124">
        <f>SUM(T46:T63)</f>
        <v>218176.39492187501</v>
      </c>
      <c r="U64" s="133"/>
      <c r="V64" s="99"/>
      <c r="W64" s="100"/>
      <c r="X64" s="99"/>
      <c r="Y64" s="124">
        <f>SUM(Y46:Y63)</f>
        <v>0</v>
      </c>
      <c r="Z64" s="133"/>
      <c r="AA64" s="99"/>
      <c r="AB64" s="100"/>
      <c r="AC64" s="99"/>
      <c r="AD64" s="124">
        <f>SUM(AD46:AD63)</f>
        <v>0</v>
      </c>
      <c r="AF64" t="str">
        <f t="shared" si="1"/>
        <v/>
      </c>
      <c r="AG64" s="42" t="str">
        <f t="shared" si="24"/>
        <v/>
      </c>
      <c r="AI64" t="str">
        <f t="shared" si="3"/>
        <v/>
      </c>
      <c r="AJ64" s="42" t="str">
        <f t="shared" si="25"/>
        <v/>
      </c>
      <c r="AL64" t="str">
        <f t="shared" si="4"/>
        <v/>
      </c>
      <c r="AM64" s="42" t="str">
        <f t="shared" si="26"/>
        <v/>
      </c>
      <c r="AO64" t="str">
        <f t="shared" si="6"/>
        <v/>
      </c>
      <c r="AP64" s="42" t="str">
        <f t="shared" si="7"/>
        <v/>
      </c>
      <c r="AR64" t="str">
        <f t="shared" si="8"/>
        <v/>
      </c>
      <c r="AS64" s="42" t="str">
        <f t="shared" si="18"/>
        <v/>
      </c>
      <c r="AU64" t="str">
        <f t="shared" si="9"/>
        <v/>
      </c>
      <c r="AV64" s="42" t="str">
        <f t="shared" si="10"/>
        <v/>
      </c>
      <c r="AX64" t="str">
        <f t="shared" si="11"/>
        <v/>
      </c>
      <c r="AY64" s="42" t="str">
        <f t="shared" si="27"/>
        <v/>
      </c>
      <c r="BA64" t="str">
        <f t="shared" si="13"/>
        <v/>
      </c>
      <c r="BB64" s="42" t="str">
        <f t="shared" si="28"/>
        <v/>
      </c>
      <c r="BD64" t="str">
        <f t="shared" si="15"/>
        <v/>
      </c>
      <c r="BE64" s="42" t="str">
        <f t="shared" si="29"/>
        <v/>
      </c>
    </row>
    <row r="65" spans="2:57" thickBot="1">
      <c r="B65" s="155" t="s">
        <v>271</v>
      </c>
      <c r="C65" s="157"/>
      <c r="D65" s="698"/>
      <c r="E65" s="361"/>
      <c r="F65" s="361"/>
      <c r="G65" s="156"/>
      <c r="H65" s="156"/>
      <c r="I65" s="156"/>
      <c r="J65" s="169"/>
      <c r="K65" s="158"/>
      <c r="L65" s="159"/>
      <c r="M65" s="90"/>
      <c r="N65" s="160"/>
      <c r="O65" s="161">
        <f>SUMIF($C6:$C64,"Sub-total",O6:O64)</f>
        <v>230064.32140625</v>
      </c>
      <c r="P65" s="158"/>
      <c r="Q65" s="159"/>
      <c r="R65" s="90"/>
      <c r="S65" s="160"/>
      <c r="T65" s="161">
        <f>SUMIF($C6:$C64,"Sub-total",T6:T64)</f>
        <v>708798.66893408762</v>
      </c>
      <c r="U65" s="158"/>
      <c r="V65" s="159"/>
      <c r="W65" s="90"/>
      <c r="X65" s="160"/>
      <c r="Y65" s="161">
        <f>SUMIF($C6:$C64,"Sub-total",Y6:Y64)</f>
        <v>743398.04849766521</v>
      </c>
      <c r="Z65" s="158"/>
      <c r="AA65" s="159"/>
      <c r="AB65" s="90"/>
      <c r="AC65" s="160"/>
      <c r="AD65" s="161">
        <f>SUMIF($C6:$C64,"Sub-total",AD6:AD64)</f>
        <v>743398.04849766521</v>
      </c>
      <c r="AF65" s="440"/>
      <c r="AG65" s="441">
        <f>SUM(AG7:AG45)+AJ65</f>
        <v>3531.5</v>
      </c>
      <c r="AH65" s="440"/>
      <c r="AI65" s="440"/>
      <c r="AJ65" s="441">
        <f>SUM(AJ7:AJ45)</f>
        <v>199.5</v>
      </c>
      <c r="AK65" s="440"/>
      <c r="AL65" s="440"/>
      <c r="AM65" s="441">
        <f>SUM(AM7:AM45)</f>
        <v>8150</v>
      </c>
      <c r="AO65" s="440"/>
      <c r="AP65" s="441">
        <f>SUM(AP7:AP45)+AS65</f>
        <v>5062.5</v>
      </c>
      <c r="AQ65" s="440"/>
      <c r="AR65" s="440"/>
      <c r="AS65" s="441">
        <f>SUM(AS7:AS45)</f>
        <v>342.5</v>
      </c>
      <c r="AT65" s="440"/>
      <c r="AU65" s="440"/>
      <c r="AV65" s="441">
        <f>SUM(AV7:AV45)</f>
        <v>20030</v>
      </c>
      <c r="AX65" s="440"/>
      <c r="AY65" s="441">
        <f>SUM(AY7:AY45)+BB65</f>
        <v>5062.5</v>
      </c>
      <c r="AZ65" s="440"/>
      <c r="BA65" s="440"/>
      <c r="BB65" s="441">
        <f>SUM(BB7:BB45)</f>
        <v>342.5</v>
      </c>
      <c r="BC65" s="440"/>
      <c r="BD65" s="440"/>
      <c r="BE65" s="441">
        <f>SUM(BE7:BE45)</f>
        <v>20030</v>
      </c>
    </row>
    <row r="66" spans="2:57" ht="15">
      <c r="B66" s="96"/>
      <c r="C66" s="97"/>
      <c r="D66" s="97"/>
      <c r="E66" s="1"/>
      <c r="F66" s="1"/>
      <c r="G66" s="1"/>
      <c r="H66" s="1"/>
      <c r="I66" s="1"/>
      <c r="J66" s="1"/>
      <c r="K66" s="2"/>
      <c r="L66" s="16"/>
      <c r="M66" s="7"/>
      <c r="N66" s="16"/>
      <c r="O66" s="16"/>
      <c r="P66" s="2"/>
      <c r="Q66" s="16"/>
      <c r="R66" s="7"/>
      <c r="S66" s="16"/>
      <c r="T66" s="16"/>
      <c r="U66" s="2"/>
      <c r="V66" s="16"/>
      <c r="W66" s="7"/>
      <c r="X66" s="16"/>
      <c r="Y66" s="16"/>
      <c r="Z66" s="2"/>
      <c r="AA66" s="16"/>
      <c r="AB66" s="7"/>
      <c r="AC66" s="16"/>
      <c r="AD66" s="16"/>
    </row>
    <row r="67" spans="2:57" ht="15">
      <c r="B67" s="9"/>
      <c r="C67" s="10"/>
      <c r="D67" s="10"/>
      <c r="E67" s="9"/>
      <c r="F67" s="9"/>
      <c r="G67" s="9"/>
      <c r="H67" s="9"/>
      <c r="I67" s="9"/>
      <c r="J67" s="9"/>
      <c r="K67" s="11"/>
      <c r="L67" s="12"/>
      <c r="M67" s="13"/>
      <c r="N67" s="12"/>
      <c r="O67" s="12"/>
      <c r="P67" s="11"/>
      <c r="Q67" s="12"/>
      <c r="R67" s="13"/>
      <c r="S67" s="12"/>
      <c r="T67" s="12"/>
      <c r="U67" s="11"/>
      <c r="V67" s="12"/>
      <c r="W67" s="13"/>
      <c r="X67" s="12"/>
      <c r="Y67" s="12"/>
      <c r="Z67" s="11"/>
      <c r="AA67" s="12"/>
      <c r="AB67" s="13"/>
      <c r="AC67" s="12"/>
      <c r="AD67" s="12"/>
    </row>
    <row r="68" spans="2:57" ht="15">
      <c r="B68" s="5"/>
      <c r="C68" s="1"/>
      <c r="D68" s="1"/>
      <c r="E68" s="1"/>
      <c r="F68" s="1"/>
      <c r="G68" s="1"/>
      <c r="H68" s="1"/>
      <c r="I68" s="1"/>
      <c r="J68" s="1"/>
      <c r="K68" s="16"/>
      <c r="L68" s="16"/>
      <c r="M68" s="7"/>
      <c r="N68" s="16"/>
      <c r="O68" s="16"/>
      <c r="P68" s="16"/>
      <c r="Q68" s="16"/>
      <c r="R68" s="7"/>
      <c r="S68" s="16"/>
      <c r="T68" s="16"/>
      <c r="U68" s="16"/>
      <c r="V68" s="16"/>
      <c r="W68" s="7"/>
      <c r="X68" s="16"/>
      <c r="Y68" s="16"/>
      <c r="Z68" s="16"/>
      <c r="AA68" s="16"/>
      <c r="AB68" s="7"/>
      <c r="AC68" s="16"/>
      <c r="AD68" s="16"/>
    </row>
    <row r="69" spans="2:57" ht="15">
      <c r="B69" s="17"/>
      <c r="C69" s="17"/>
      <c r="D69" s="17"/>
      <c r="E69" s="17"/>
      <c r="F69" s="17"/>
      <c r="G69" s="17"/>
      <c r="H69" s="17"/>
      <c r="I69" s="17"/>
      <c r="J69" s="17"/>
      <c r="K69" s="18"/>
      <c r="L69" s="18"/>
      <c r="M69" s="19"/>
      <c r="N69" s="18"/>
      <c r="O69" s="18"/>
      <c r="P69" s="18"/>
      <c r="Q69" s="18"/>
      <c r="R69" s="19"/>
      <c r="S69" s="18"/>
      <c r="T69" s="18"/>
      <c r="U69" s="18"/>
      <c r="V69" s="18"/>
      <c r="W69" s="19"/>
      <c r="X69" s="18"/>
      <c r="Y69" s="18"/>
      <c r="Z69" s="18"/>
      <c r="AA69" s="18"/>
      <c r="AB69" s="19"/>
      <c r="AC69" s="18"/>
      <c r="AD69" s="18"/>
    </row>
    <row r="70" spans="2:57" ht="15">
      <c r="B70" s="1"/>
      <c r="C70" s="17"/>
      <c r="D70" s="17"/>
      <c r="E70" s="17"/>
      <c r="F70" s="17"/>
      <c r="G70" s="17"/>
      <c r="H70" s="17"/>
      <c r="I70" s="17"/>
      <c r="J70" s="17"/>
      <c r="K70" s="18"/>
      <c r="L70" s="18"/>
      <c r="M70" s="19"/>
      <c r="N70" s="18"/>
      <c r="O70" s="18"/>
      <c r="P70" s="18"/>
      <c r="Q70" s="18"/>
      <c r="R70" s="19"/>
      <c r="S70" s="18"/>
      <c r="T70" s="18"/>
      <c r="U70" s="18"/>
      <c r="V70" s="18"/>
      <c r="W70" s="19"/>
      <c r="X70" s="18"/>
      <c r="Y70" s="18"/>
      <c r="Z70" s="18"/>
      <c r="AA70" s="18"/>
      <c r="AB70" s="19"/>
      <c r="AC70" s="18"/>
      <c r="AD70" s="18"/>
    </row>
    <row r="71" spans="2:57" ht="15">
      <c r="B71" s="1"/>
      <c r="C71" s="17"/>
      <c r="D71" s="17"/>
      <c r="E71" s="17"/>
      <c r="F71" s="17"/>
      <c r="G71" s="17"/>
      <c r="H71" s="17"/>
      <c r="I71" s="17"/>
      <c r="J71" s="17"/>
      <c r="K71" s="18"/>
      <c r="L71" s="18"/>
      <c r="M71" s="19"/>
      <c r="N71" s="18"/>
      <c r="O71" s="18"/>
      <c r="P71" s="18"/>
      <c r="Q71" s="18"/>
      <c r="R71" s="19"/>
      <c r="S71" s="18"/>
      <c r="T71" s="18"/>
      <c r="U71" s="18"/>
      <c r="V71" s="18"/>
      <c r="W71" s="19"/>
      <c r="X71" s="18"/>
      <c r="Y71" s="18"/>
      <c r="Z71" s="18"/>
      <c r="AA71" s="18"/>
      <c r="AB71" s="19"/>
      <c r="AC71" s="18"/>
      <c r="AD71" s="18"/>
    </row>
    <row r="72" spans="2:57" ht="15">
      <c r="B72" s="1"/>
      <c r="C72" s="20"/>
      <c r="D72" s="20"/>
      <c r="E72" s="1"/>
      <c r="F72" s="1"/>
      <c r="G72" s="1"/>
      <c r="H72" s="1"/>
      <c r="I72" s="1"/>
      <c r="J72" s="1"/>
      <c r="K72" s="21"/>
      <c r="L72" s="16"/>
      <c r="M72" s="22"/>
      <c r="N72" s="16"/>
      <c r="O72" s="16"/>
      <c r="P72" s="21"/>
      <c r="Q72" s="16"/>
      <c r="R72" s="22"/>
      <c r="S72" s="16"/>
      <c r="T72" s="16"/>
      <c r="U72" s="21"/>
      <c r="V72" s="16"/>
      <c r="W72" s="22"/>
      <c r="X72" s="16"/>
      <c r="Y72" s="16"/>
      <c r="Z72" s="21"/>
      <c r="AA72" s="16"/>
      <c r="AB72" s="22"/>
      <c r="AC72" s="16"/>
      <c r="AD72" s="16"/>
    </row>
    <row r="73" spans="2:57" ht="15">
      <c r="B73" s="1"/>
      <c r="C73" s="1"/>
      <c r="D73" s="1"/>
      <c r="E73" s="1"/>
      <c r="F73" s="1"/>
      <c r="G73" s="1"/>
      <c r="H73" s="1"/>
      <c r="I73" s="1"/>
      <c r="J73" s="1"/>
      <c r="K73" s="16"/>
      <c r="L73" s="16"/>
      <c r="M73" s="22"/>
      <c r="N73" s="16"/>
      <c r="O73" s="16"/>
      <c r="P73" s="16"/>
      <c r="Q73" s="16"/>
      <c r="R73" s="22"/>
      <c r="S73" s="16"/>
      <c r="T73" s="16"/>
      <c r="U73" s="16"/>
      <c r="V73" s="16"/>
      <c r="W73" s="22"/>
      <c r="X73" s="16"/>
      <c r="Y73" s="16"/>
      <c r="Z73" s="16"/>
      <c r="AA73" s="16"/>
      <c r="AB73" s="22"/>
      <c r="AC73" s="16"/>
      <c r="AD73" s="16"/>
    </row>
    <row r="74" spans="2:57" ht="15">
      <c r="B74" s="1"/>
      <c r="C74" s="1"/>
      <c r="D74" s="1"/>
      <c r="E74" s="1"/>
      <c r="F74" s="1"/>
      <c r="G74" s="1"/>
      <c r="H74" s="1"/>
      <c r="I74" s="1"/>
      <c r="J74" s="1"/>
      <c r="K74" s="16"/>
      <c r="L74" s="16"/>
      <c r="M74" s="22"/>
      <c r="N74" s="16"/>
      <c r="O74" s="16"/>
      <c r="P74" s="16"/>
      <c r="Q74" s="16"/>
      <c r="R74" s="22"/>
      <c r="S74" s="16"/>
      <c r="T74" s="16"/>
      <c r="U74" s="16"/>
      <c r="V74" s="16"/>
      <c r="W74" s="22"/>
      <c r="X74" s="16"/>
      <c r="Y74" s="16"/>
      <c r="Z74" s="16"/>
      <c r="AA74" s="16"/>
      <c r="AB74" s="22"/>
      <c r="AC74" s="16"/>
      <c r="AD74" s="16"/>
    </row>
    <row r="75" spans="2:57" ht="15">
      <c r="B75" s="20"/>
      <c r="C75" s="1"/>
      <c r="D75" s="1"/>
      <c r="E75" s="1"/>
      <c r="F75" s="1"/>
      <c r="G75" s="1"/>
      <c r="H75" s="1"/>
      <c r="I75" s="1"/>
      <c r="J75" s="1"/>
      <c r="K75" s="16"/>
      <c r="L75" s="16"/>
      <c r="M75" s="22"/>
      <c r="N75" s="16"/>
      <c r="O75" s="16"/>
      <c r="P75" s="16"/>
      <c r="Q75" s="16"/>
      <c r="R75" s="22"/>
      <c r="S75" s="16"/>
      <c r="T75" s="16"/>
      <c r="U75" s="16"/>
      <c r="V75" s="16"/>
      <c r="W75" s="22"/>
      <c r="X75" s="16"/>
      <c r="Y75" s="16"/>
      <c r="Z75" s="16"/>
      <c r="AA75" s="16"/>
      <c r="AB75" s="22"/>
      <c r="AC75" s="16"/>
      <c r="AD75" s="16"/>
    </row>
    <row r="76" spans="2:57" ht="15">
      <c r="B76" s="1"/>
      <c r="C76" s="1"/>
      <c r="D76" s="1"/>
      <c r="E76" s="1"/>
      <c r="F76" s="1"/>
      <c r="G76" s="1"/>
      <c r="H76" s="1"/>
      <c r="I76" s="1"/>
      <c r="J76" s="1"/>
      <c r="K76" s="16"/>
      <c r="L76" s="16"/>
      <c r="M76" s="22"/>
      <c r="N76" s="16"/>
      <c r="O76" s="16"/>
      <c r="P76" s="16"/>
      <c r="Q76" s="16"/>
      <c r="R76" s="22"/>
      <c r="S76" s="16"/>
      <c r="T76" s="16"/>
      <c r="U76" s="16"/>
      <c r="V76" s="16"/>
      <c r="W76" s="22"/>
      <c r="X76" s="16"/>
      <c r="Y76" s="16"/>
      <c r="Z76" s="16"/>
      <c r="AA76" s="16"/>
      <c r="AB76" s="22"/>
      <c r="AC76" s="16"/>
      <c r="AD76" s="16"/>
    </row>
    <row r="77" spans="2:57" ht="15">
      <c r="B77" s="1"/>
      <c r="C77" s="1"/>
      <c r="D77" s="1"/>
      <c r="E77" s="1"/>
      <c r="F77" s="1"/>
      <c r="G77" s="1"/>
      <c r="H77" s="1"/>
      <c r="I77" s="1"/>
      <c r="J77" s="1"/>
      <c r="K77" s="16"/>
      <c r="L77" s="16"/>
      <c r="M77" s="22"/>
      <c r="N77" s="16"/>
      <c r="O77" s="16"/>
      <c r="P77" s="16"/>
      <c r="Q77" s="16"/>
      <c r="R77" s="22"/>
      <c r="S77" s="16"/>
      <c r="T77" s="16"/>
      <c r="U77" s="16"/>
      <c r="V77" s="16"/>
      <c r="W77" s="22"/>
      <c r="X77" s="16"/>
      <c r="Y77" s="16"/>
      <c r="Z77" s="16"/>
      <c r="AA77" s="16"/>
      <c r="AB77" s="22"/>
      <c r="AC77" s="16"/>
      <c r="AD77" s="16"/>
    </row>
    <row r="78" spans="2:57" ht="15">
      <c r="B78" s="1"/>
      <c r="C78" s="1"/>
      <c r="D78" s="1"/>
      <c r="E78" s="1"/>
      <c r="F78" s="1"/>
      <c r="G78" s="1"/>
      <c r="H78" s="1"/>
      <c r="I78" s="1"/>
      <c r="J78" s="1"/>
      <c r="K78" s="16"/>
      <c r="L78" s="16"/>
      <c r="M78" s="22"/>
      <c r="N78" s="16"/>
      <c r="O78" s="16"/>
      <c r="P78" s="16"/>
      <c r="Q78" s="16"/>
      <c r="R78" s="22"/>
      <c r="S78" s="16"/>
      <c r="T78" s="16"/>
      <c r="U78" s="16"/>
      <c r="V78" s="16"/>
      <c r="W78" s="22"/>
      <c r="X78" s="16"/>
      <c r="Y78" s="16"/>
      <c r="Z78" s="16"/>
      <c r="AA78" s="16"/>
      <c r="AB78" s="22"/>
      <c r="AC78" s="16"/>
      <c r="AD78" s="16"/>
    </row>
    <row r="79" spans="2:57" ht="15">
      <c r="B79" s="20"/>
      <c r="C79" s="1"/>
      <c r="D79" s="1"/>
      <c r="E79" s="1"/>
      <c r="F79" s="1"/>
      <c r="G79" s="1"/>
      <c r="H79" s="1"/>
      <c r="I79" s="1"/>
      <c r="J79" s="1"/>
      <c r="K79" s="16"/>
      <c r="L79" s="16"/>
      <c r="M79" s="22"/>
      <c r="N79" s="16"/>
      <c r="O79" s="16"/>
      <c r="P79" s="16"/>
      <c r="Q79" s="16"/>
      <c r="R79" s="22"/>
      <c r="S79" s="16"/>
      <c r="T79" s="16"/>
      <c r="U79" s="16"/>
      <c r="V79" s="16"/>
      <c r="W79" s="22"/>
      <c r="X79" s="16"/>
      <c r="Y79" s="16"/>
      <c r="Z79" s="16"/>
      <c r="AA79" s="16"/>
      <c r="AB79" s="22"/>
      <c r="AC79" s="16"/>
      <c r="AD79" s="16"/>
    </row>
    <row r="80" spans="2:57" ht="15">
      <c r="B80" s="20"/>
      <c r="C80" s="1"/>
      <c r="D80" s="1"/>
      <c r="E80" s="1"/>
      <c r="F80" s="1"/>
      <c r="G80" s="1"/>
      <c r="H80" s="1"/>
      <c r="I80" s="1"/>
      <c r="J80" s="1"/>
      <c r="K80" s="16"/>
      <c r="L80" s="16"/>
      <c r="M80" s="22"/>
      <c r="N80" s="16"/>
      <c r="O80" s="16"/>
      <c r="P80" s="16"/>
      <c r="Q80" s="16"/>
      <c r="R80" s="22"/>
      <c r="S80" s="16"/>
      <c r="T80" s="16"/>
      <c r="U80" s="16"/>
      <c r="V80" s="16"/>
      <c r="W80" s="22"/>
      <c r="X80" s="16"/>
      <c r="Y80" s="16"/>
      <c r="Z80" s="16"/>
      <c r="AA80" s="16"/>
      <c r="AB80" s="22"/>
      <c r="AC80" s="16"/>
      <c r="AD80" s="16"/>
    </row>
    <row r="81" spans="2:30" ht="15">
      <c r="B81" s="20"/>
      <c r="C81" s="1"/>
      <c r="D81" s="1"/>
      <c r="E81" s="1"/>
      <c r="F81" s="1"/>
      <c r="G81" s="1"/>
      <c r="H81" s="1"/>
      <c r="I81" s="1"/>
      <c r="J81" s="1"/>
      <c r="K81" s="16"/>
      <c r="L81" s="16"/>
      <c r="M81" s="22"/>
      <c r="N81" s="16"/>
      <c r="O81" s="16"/>
      <c r="P81" s="16"/>
      <c r="Q81" s="16"/>
      <c r="R81" s="22"/>
      <c r="S81" s="16"/>
      <c r="T81" s="16"/>
      <c r="U81" s="16"/>
      <c r="V81" s="16"/>
      <c r="W81" s="22"/>
      <c r="X81" s="16"/>
      <c r="Y81" s="16"/>
      <c r="Z81" s="16"/>
      <c r="AA81" s="16"/>
      <c r="AB81" s="22"/>
      <c r="AC81" s="16"/>
      <c r="AD81" s="16"/>
    </row>
    <row r="82" spans="2:30" ht="15">
      <c r="B82" s="20"/>
      <c r="C82" s="1"/>
      <c r="D82" s="1"/>
      <c r="E82" s="1"/>
      <c r="F82" s="1"/>
      <c r="G82" s="1"/>
      <c r="H82" s="1"/>
      <c r="I82" s="1"/>
      <c r="J82" s="1"/>
      <c r="K82" s="16"/>
      <c r="L82" s="16"/>
      <c r="M82" s="22"/>
      <c r="N82" s="16"/>
      <c r="O82" s="16"/>
      <c r="P82" s="16"/>
      <c r="Q82" s="16"/>
      <c r="R82" s="22"/>
      <c r="S82" s="16"/>
      <c r="T82" s="16"/>
      <c r="U82" s="16"/>
      <c r="V82" s="16"/>
      <c r="W82" s="22"/>
      <c r="X82" s="16"/>
      <c r="Y82" s="16"/>
      <c r="Z82" s="16"/>
      <c r="AA82" s="16"/>
      <c r="AB82" s="22"/>
      <c r="AC82" s="16"/>
      <c r="AD82" s="16"/>
    </row>
    <row r="83" spans="2:30" ht="15">
      <c r="B83" s="20"/>
      <c r="C83" s="1"/>
      <c r="D83" s="1"/>
      <c r="E83" s="1"/>
      <c r="F83" s="1"/>
      <c r="G83" s="1"/>
      <c r="H83" s="1"/>
      <c r="I83" s="1"/>
      <c r="J83" s="1"/>
      <c r="K83" s="16"/>
      <c r="L83" s="16"/>
      <c r="M83" s="22"/>
      <c r="N83" s="16"/>
      <c r="O83" s="16"/>
      <c r="P83" s="16"/>
      <c r="Q83" s="16"/>
      <c r="R83" s="22"/>
      <c r="S83" s="16"/>
      <c r="T83" s="16"/>
      <c r="U83" s="16"/>
      <c r="V83" s="16"/>
      <c r="W83" s="22"/>
      <c r="X83" s="16"/>
      <c r="Y83" s="16"/>
      <c r="Z83" s="16"/>
      <c r="AA83" s="16"/>
      <c r="AB83" s="22"/>
      <c r="AC83" s="16"/>
      <c r="AD83" s="16"/>
    </row>
    <row r="84" spans="2:30" ht="15">
      <c r="B84" s="20"/>
      <c r="C84" s="1"/>
      <c r="D84" s="1"/>
      <c r="E84" s="1"/>
      <c r="F84" s="1"/>
      <c r="G84" s="1"/>
      <c r="H84" s="1"/>
      <c r="I84" s="1"/>
      <c r="J84" s="1"/>
      <c r="K84" s="16"/>
      <c r="L84" s="16"/>
      <c r="M84" s="22"/>
      <c r="N84" s="16"/>
      <c r="O84" s="16"/>
      <c r="P84" s="16"/>
      <c r="Q84" s="16"/>
      <c r="R84" s="22"/>
      <c r="S84" s="16"/>
      <c r="T84" s="16"/>
      <c r="U84" s="16"/>
      <c r="V84" s="16"/>
      <c r="W84" s="22"/>
      <c r="X84" s="16"/>
      <c r="Y84" s="16"/>
      <c r="Z84" s="16"/>
      <c r="AA84" s="16"/>
      <c r="AB84" s="22"/>
      <c r="AC84" s="16"/>
      <c r="AD84" s="16"/>
    </row>
    <row r="85" spans="2:30" ht="15">
      <c r="B85" s="20"/>
      <c r="C85" s="1"/>
      <c r="D85" s="1"/>
      <c r="E85" s="1"/>
      <c r="F85" s="1"/>
      <c r="G85" s="1"/>
      <c r="H85" s="1"/>
      <c r="I85" s="1"/>
      <c r="J85" s="1"/>
      <c r="K85" s="16"/>
      <c r="L85" s="16"/>
      <c r="M85" s="22"/>
      <c r="N85" s="16"/>
      <c r="O85" s="16"/>
      <c r="P85" s="16"/>
      <c r="Q85" s="16"/>
      <c r="R85" s="22"/>
      <c r="S85" s="16"/>
      <c r="T85" s="16"/>
      <c r="U85" s="16"/>
      <c r="V85" s="16"/>
      <c r="W85" s="22"/>
      <c r="X85" s="16"/>
      <c r="Y85" s="16"/>
      <c r="Z85" s="16"/>
      <c r="AA85" s="16"/>
      <c r="AB85" s="22"/>
      <c r="AC85" s="16"/>
      <c r="AD85" s="16"/>
    </row>
    <row r="86" spans="2:30" ht="15">
      <c r="B86" s="20"/>
      <c r="C86" s="1"/>
      <c r="D86" s="1"/>
      <c r="E86" s="1"/>
      <c r="F86" s="1"/>
      <c r="G86" s="1"/>
      <c r="H86" s="1"/>
      <c r="I86" s="1"/>
      <c r="J86" s="1"/>
      <c r="K86" s="16"/>
      <c r="L86" s="16"/>
      <c r="M86" s="22"/>
      <c r="N86" s="16"/>
      <c r="O86" s="16"/>
      <c r="P86" s="16"/>
      <c r="Q86" s="16"/>
      <c r="R86" s="22"/>
      <c r="S86" s="16"/>
      <c r="T86" s="16"/>
      <c r="U86" s="16"/>
      <c r="V86" s="16"/>
      <c r="W86" s="22"/>
      <c r="X86" s="16"/>
      <c r="Y86" s="16"/>
      <c r="Z86" s="16"/>
      <c r="AA86" s="16"/>
      <c r="AB86" s="22"/>
      <c r="AC86" s="16"/>
      <c r="AD86" s="16"/>
    </row>
    <row r="87" spans="2:30" ht="15">
      <c r="B87" s="20"/>
      <c r="C87" s="1"/>
      <c r="D87" s="1"/>
      <c r="E87" s="1"/>
      <c r="F87" s="1"/>
      <c r="G87" s="1"/>
      <c r="H87" s="1"/>
      <c r="I87" s="1"/>
      <c r="J87" s="1"/>
      <c r="K87" s="16"/>
      <c r="L87" s="16"/>
      <c r="M87" s="22"/>
      <c r="N87" s="16"/>
      <c r="O87" s="16"/>
      <c r="P87" s="16"/>
      <c r="Q87" s="16"/>
      <c r="R87" s="22"/>
      <c r="S87" s="16"/>
      <c r="T87" s="16"/>
      <c r="U87" s="16"/>
      <c r="V87" s="16"/>
      <c r="W87" s="22"/>
      <c r="X87" s="16"/>
      <c r="Y87" s="16"/>
      <c r="Z87" s="16"/>
      <c r="AA87" s="16"/>
      <c r="AB87" s="22"/>
      <c r="AC87" s="16"/>
      <c r="AD87" s="16"/>
    </row>
    <row r="88" spans="2:30" ht="15">
      <c r="B88" s="20"/>
      <c r="C88" s="1"/>
      <c r="D88" s="1"/>
      <c r="E88" s="1"/>
      <c r="F88" s="1"/>
      <c r="G88" s="1"/>
      <c r="H88" s="1"/>
      <c r="I88" s="1"/>
      <c r="J88" s="1"/>
      <c r="K88" s="16"/>
      <c r="L88" s="16"/>
      <c r="M88" s="22"/>
      <c r="N88" s="16"/>
      <c r="O88" s="16"/>
      <c r="P88" s="16"/>
      <c r="Q88" s="16"/>
      <c r="R88" s="22"/>
      <c r="S88" s="16"/>
      <c r="T88" s="16"/>
      <c r="U88" s="16"/>
      <c r="V88" s="16"/>
      <c r="W88" s="22"/>
      <c r="X88" s="16"/>
      <c r="Y88" s="16"/>
      <c r="Z88" s="16"/>
      <c r="AA88" s="16"/>
      <c r="AB88" s="22"/>
      <c r="AC88" s="16"/>
      <c r="AD88" s="16"/>
    </row>
    <row r="89" spans="2:30" ht="15">
      <c r="B89" s="20"/>
      <c r="C89" s="1"/>
      <c r="D89" s="1"/>
      <c r="E89" s="1"/>
      <c r="F89" s="1"/>
      <c r="G89" s="1"/>
      <c r="H89" s="1"/>
      <c r="I89" s="1"/>
      <c r="J89" s="1"/>
      <c r="K89" s="16"/>
      <c r="L89" s="16"/>
      <c r="M89" s="22"/>
      <c r="N89" s="16"/>
      <c r="O89" s="16"/>
      <c r="P89" s="16"/>
      <c r="Q89" s="16"/>
      <c r="R89" s="22"/>
      <c r="S89" s="16"/>
      <c r="T89" s="16"/>
      <c r="U89" s="16"/>
      <c r="V89" s="16"/>
      <c r="W89" s="22"/>
      <c r="X89" s="16"/>
      <c r="Y89" s="16"/>
      <c r="Z89" s="16"/>
      <c r="AA89" s="16"/>
      <c r="AB89" s="22"/>
      <c r="AC89" s="16"/>
      <c r="AD89" s="16"/>
    </row>
    <row r="90" spans="2:30" ht="15">
      <c r="B90" s="20"/>
      <c r="C90" s="1"/>
      <c r="D90" s="1"/>
      <c r="E90" s="1"/>
      <c r="F90" s="1"/>
      <c r="G90" s="1"/>
      <c r="H90" s="1"/>
      <c r="I90" s="1"/>
      <c r="J90" s="1"/>
      <c r="K90" s="16"/>
      <c r="L90" s="16"/>
      <c r="M90" s="22"/>
      <c r="N90" s="16"/>
      <c r="O90" s="16"/>
      <c r="P90" s="16"/>
      <c r="Q90" s="16"/>
      <c r="R90" s="22"/>
      <c r="S90" s="16"/>
      <c r="T90" s="16"/>
      <c r="U90" s="16"/>
      <c r="V90" s="16"/>
      <c r="W90" s="22"/>
      <c r="X90" s="16"/>
      <c r="Y90" s="16"/>
      <c r="Z90" s="16"/>
      <c r="AA90" s="16"/>
      <c r="AB90" s="22"/>
      <c r="AC90" s="16"/>
      <c r="AD90" s="16"/>
    </row>
    <row r="91" spans="2:30" ht="15">
      <c r="B91" s="20"/>
      <c r="C91" s="1"/>
      <c r="D91" s="1"/>
      <c r="E91" s="1"/>
      <c r="F91" s="1"/>
      <c r="G91" s="1"/>
      <c r="H91" s="1"/>
      <c r="I91" s="1"/>
      <c r="J91" s="1"/>
      <c r="K91" s="16"/>
      <c r="L91" s="16"/>
      <c r="M91" s="22"/>
      <c r="N91" s="16"/>
      <c r="O91" s="16"/>
      <c r="P91" s="16"/>
      <c r="Q91" s="16"/>
      <c r="R91" s="22"/>
      <c r="S91" s="16"/>
      <c r="T91" s="16"/>
      <c r="U91" s="16"/>
      <c r="V91" s="16"/>
      <c r="W91" s="22"/>
      <c r="X91" s="16"/>
      <c r="Y91" s="16"/>
      <c r="Z91" s="16"/>
      <c r="AA91" s="16"/>
      <c r="AB91" s="22"/>
      <c r="AC91" s="16"/>
      <c r="AD91" s="16"/>
    </row>
    <row r="92" spans="2:30" ht="15">
      <c r="B92" s="20"/>
      <c r="C92" s="1"/>
      <c r="D92" s="1"/>
      <c r="E92" s="1"/>
      <c r="F92" s="1"/>
      <c r="G92" s="1"/>
      <c r="H92" s="1"/>
      <c r="I92" s="1"/>
      <c r="J92" s="1"/>
      <c r="K92" s="16"/>
      <c r="L92" s="16"/>
      <c r="M92" s="22"/>
      <c r="N92" s="16"/>
      <c r="O92" s="16"/>
      <c r="P92" s="16"/>
      <c r="Q92" s="16"/>
      <c r="R92" s="22"/>
      <c r="S92" s="16"/>
      <c r="T92" s="16"/>
      <c r="U92" s="16"/>
      <c r="V92" s="16"/>
      <c r="W92" s="22"/>
      <c r="X92" s="16"/>
      <c r="Y92" s="16"/>
      <c r="Z92" s="16"/>
      <c r="AA92" s="16"/>
      <c r="AB92" s="22"/>
      <c r="AC92" s="16"/>
      <c r="AD92" s="16"/>
    </row>
    <row r="93" spans="2:30" ht="15">
      <c r="B93" s="20"/>
      <c r="C93" s="1"/>
      <c r="D93" s="1"/>
      <c r="E93" s="1"/>
      <c r="F93" s="1"/>
      <c r="G93" s="1"/>
      <c r="H93" s="1"/>
      <c r="I93" s="1"/>
      <c r="J93" s="1"/>
      <c r="K93" s="16"/>
      <c r="L93" s="16"/>
      <c r="M93" s="22"/>
      <c r="N93" s="16"/>
      <c r="O93" s="16"/>
      <c r="P93" s="16"/>
      <c r="Q93" s="16"/>
      <c r="R93" s="22"/>
      <c r="S93" s="16"/>
      <c r="T93" s="16"/>
      <c r="U93" s="16"/>
      <c r="V93" s="16"/>
      <c r="W93" s="22"/>
      <c r="X93" s="16"/>
      <c r="Y93" s="16"/>
      <c r="Z93" s="16"/>
      <c r="AA93" s="16"/>
      <c r="AB93" s="22"/>
      <c r="AC93" s="16"/>
      <c r="AD93" s="16"/>
    </row>
    <row r="94" spans="2:30" ht="15">
      <c r="B94" s="20"/>
      <c r="C94" s="1"/>
      <c r="D94" s="1"/>
      <c r="E94" s="1"/>
      <c r="F94" s="1"/>
      <c r="G94" s="1"/>
      <c r="H94" s="1"/>
      <c r="I94" s="1"/>
      <c r="J94" s="1"/>
      <c r="K94" s="16"/>
      <c r="L94" s="16"/>
      <c r="M94" s="22"/>
      <c r="N94" s="16"/>
      <c r="O94" s="16"/>
      <c r="P94" s="16"/>
      <c r="Q94" s="16"/>
      <c r="R94" s="22"/>
      <c r="S94" s="16"/>
      <c r="T94" s="16"/>
      <c r="U94" s="16"/>
      <c r="V94" s="16"/>
      <c r="W94" s="22"/>
      <c r="X94" s="16"/>
      <c r="Y94" s="16"/>
      <c r="Z94" s="16"/>
      <c r="AA94" s="16"/>
      <c r="AB94" s="22"/>
      <c r="AC94" s="16"/>
      <c r="AD94" s="16"/>
    </row>
    <row r="95" spans="2:30" ht="15">
      <c r="B95" s="20"/>
      <c r="C95" s="1"/>
      <c r="D95" s="1"/>
      <c r="E95" s="1"/>
      <c r="F95" s="1"/>
      <c r="G95" s="1"/>
      <c r="H95" s="1"/>
      <c r="I95" s="1"/>
      <c r="J95" s="1"/>
      <c r="K95" s="16"/>
      <c r="L95" s="16"/>
      <c r="M95" s="22"/>
      <c r="N95" s="16"/>
      <c r="O95" s="16"/>
      <c r="P95" s="16"/>
      <c r="Q95" s="16"/>
      <c r="R95" s="22"/>
      <c r="S95" s="16"/>
      <c r="T95" s="16"/>
      <c r="U95" s="16"/>
      <c r="V95" s="16"/>
      <c r="W95" s="22"/>
      <c r="X95" s="16"/>
      <c r="Y95" s="16"/>
      <c r="Z95" s="16"/>
      <c r="AA95" s="16"/>
      <c r="AB95" s="22"/>
      <c r="AC95" s="16"/>
      <c r="AD95" s="16"/>
    </row>
    <row r="96" spans="2:30" ht="15">
      <c r="B96" s="20"/>
      <c r="C96" s="1"/>
      <c r="D96" s="1"/>
      <c r="E96" s="1"/>
      <c r="F96" s="1"/>
      <c r="G96" s="1"/>
      <c r="H96" s="1"/>
      <c r="I96" s="1"/>
      <c r="J96" s="1"/>
      <c r="K96" s="16"/>
      <c r="L96" s="16"/>
      <c r="M96" s="22"/>
      <c r="N96" s="16"/>
      <c r="O96" s="16"/>
      <c r="P96" s="16"/>
      <c r="Q96" s="16"/>
      <c r="R96" s="22"/>
      <c r="S96" s="16"/>
      <c r="T96" s="16"/>
      <c r="U96" s="16"/>
      <c r="V96" s="16"/>
      <c r="W96" s="22"/>
      <c r="X96" s="16"/>
      <c r="Y96" s="16"/>
      <c r="Z96" s="16"/>
      <c r="AA96" s="16"/>
      <c r="AB96" s="22"/>
      <c r="AC96" s="16"/>
      <c r="AD96" s="16"/>
    </row>
    <row r="97" spans="2:30" ht="15">
      <c r="B97" s="20"/>
      <c r="C97" s="1"/>
      <c r="D97" s="1"/>
      <c r="E97" s="1"/>
      <c r="F97" s="1"/>
      <c r="G97" s="1"/>
      <c r="H97" s="1"/>
      <c r="I97" s="1"/>
      <c r="J97" s="1"/>
      <c r="K97" s="16"/>
      <c r="L97" s="16"/>
      <c r="M97" s="22"/>
      <c r="N97" s="16"/>
      <c r="O97" s="16"/>
      <c r="P97" s="16"/>
      <c r="Q97" s="16"/>
      <c r="R97" s="22"/>
      <c r="S97" s="16"/>
      <c r="T97" s="16"/>
      <c r="U97" s="16"/>
      <c r="V97" s="16"/>
      <c r="W97" s="22"/>
      <c r="X97" s="16"/>
      <c r="Y97" s="16"/>
      <c r="Z97" s="16"/>
      <c r="AA97" s="16"/>
      <c r="AB97" s="22"/>
      <c r="AC97" s="16"/>
      <c r="AD97" s="16"/>
    </row>
    <row r="98" spans="2:30" ht="15">
      <c r="B98" s="20"/>
      <c r="C98" s="1"/>
      <c r="D98" s="1"/>
      <c r="E98" s="1"/>
      <c r="F98" s="1"/>
      <c r="G98" s="1"/>
      <c r="H98" s="1"/>
      <c r="I98" s="1"/>
      <c r="J98" s="1"/>
      <c r="K98" s="16"/>
      <c r="L98" s="16"/>
      <c r="M98" s="22"/>
      <c r="N98" s="16"/>
      <c r="O98" s="16"/>
      <c r="P98" s="16"/>
      <c r="Q98" s="16"/>
      <c r="R98" s="22"/>
      <c r="S98" s="16"/>
      <c r="T98" s="16"/>
      <c r="U98" s="16"/>
      <c r="V98" s="16"/>
      <c r="W98" s="22"/>
      <c r="X98" s="16"/>
      <c r="Y98" s="16"/>
      <c r="Z98" s="16"/>
      <c r="AA98" s="16"/>
      <c r="AB98" s="22"/>
      <c r="AC98" s="16"/>
      <c r="AD98" s="16"/>
    </row>
    <row r="99" spans="2:30" ht="15">
      <c r="B99" s="20"/>
      <c r="C99" s="1"/>
      <c r="D99" s="1"/>
      <c r="E99" s="1"/>
      <c r="F99" s="1"/>
      <c r="G99" s="1"/>
      <c r="H99" s="1"/>
      <c r="I99" s="1"/>
      <c r="J99" s="1"/>
      <c r="K99" s="16"/>
      <c r="L99" s="16"/>
      <c r="M99" s="22"/>
      <c r="N99" s="16"/>
      <c r="O99" s="16"/>
      <c r="P99" s="16"/>
      <c r="Q99" s="16"/>
      <c r="R99" s="22"/>
      <c r="S99" s="16"/>
      <c r="T99" s="16"/>
      <c r="U99" s="16"/>
      <c r="V99" s="16"/>
      <c r="W99" s="22"/>
      <c r="X99" s="16"/>
      <c r="Y99" s="16"/>
      <c r="Z99" s="16"/>
      <c r="AA99" s="16"/>
      <c r="AB99" s="22"/>
      <c r="AC99" s="16"/>
      <c r="AD99" s="16"/>
    </row>
    <row r="100" spans="2:30" ht="15">
      <c r="B100" s="20"/>
      <c r="C100" s="1"/>
      <c r="D100" s="1"/>
      <c r="E100" s="1"/>
      <c r="F100" s="1"/>
      <c r="G100" s="1"/>
      <c r="H100" s="1"/>
      <c r="I100" s="1"/>
      <c r="J100" s="1"/>
      <c r="K100" s="16"/>
      <c r="L100" s="16"/>
      <c r="M100" s="22"/>
      <c r="N100" s="16"/>
      <c r="O100" s="16"/>
      <c r="P100" s="16"/>
      <c r="Q100" s="16"/>
      <c r="R100" s="22"/>
      <c r="S100" s="16"/>
      <c r="T100" s="16"/>
      <c r="U100" s="16"/>
      <c r="V100" s="16"/>
      <c r="W100" s="22"/>
      <c r="X100" s="16"/>
      <c r="Y100" s="16"/>
      <c r="Z100" s="16"/>
      <c r="AA100" s="16"/>
      <c r="AB100" s="22"/>
      <c r="AC100" s="16"/>
      <c r="AD100" s="16"/>
    </row>
    <row r="101" spans="2:30" ht="15">
      <c r="B101" s="20"/>
      <c r="C101" s="1"/>
      <c r="D101" s="1"/>
      <c r="E101" s="1"/>
      <c r="F101" s="1"/>
      <c r="G101" s="1"/>
      <c r="H101" s="1"/>
      <c r="I101" s="1"/>
      <c r="J101" s="1"/>
      <c r="K101" s="16"/>
      <c r="L101" s="16"/>
      <c r="M101" s="22"/>
      <c r="N101" s="16"/>
      <c r="O101" s="16"/>
      <c r="P101" s="16"/>
      <c r="Q101" s="16"/>
      <c r="R101" s="22"/>
      <c r="S101" s="16"/>
      <c r="T101" s="16"/>
      <c r="U101" s="16"/>
      <c r="V101" s="16"/>
      <c r="W101" s="22"/>
      <c r="X101" s="16"/>
      <c r="Y101" s="16"/>
      <c r="Z101" s="16"/>
      <c r="AA101" s="16"/>
      <c r="AB101" s="22"/>
      <c r="AC101" s="16"/>
      <c r="AD101" s="16"/>
    </row>
    <row r="102" spans="2:30" ht="15">
      <c r="B102" s="20"/>
      <c r="C102" s="1"/>
      <c r="D102" s="1"/>
      <c r="E102" s="1"/>
      <c r="F102" s="1"/>
      <c r="G102" s="1"/>
      <c r="H102" s="1"/>
      <c r="I102" s="1"/>
      <c r="J102" s="1"/>
      <c r="K102" s="16"/>
      <c r="L102" s="16"/>
      <c r="M102" s="22"/>
      <c r="N102" s="16"/>
      <c r="O102" s="16"/>
      <c r="P102" s="16"/>
      <c r="Q102" s="16"/>
      <c r="R102" s="22"/>
      <c r="S102" s="16"/>
      <c r="T102" s="16"/>
      <c r="U102" s="16"/>
      <c r="V102" s="16"/>
      <c r="W102" s="22"/>
      <c r="X102" s="16"/>
      <c r="Y102" s="16"/>
      <c r="Z102" s="16"/>
      <c r="AA102" s="16"/>
      <c r="AB102" s="22"/>
      <c r="AC102" s="16"/>
      <c r="AD102" s="16"/>
    </row>
    <row r="103" spans="2:30" ht="15">
      <c r="B103" s="24"/>
      <c r="C103" s="1"/>
      <c r="D103" s="1"/>
      <c r="E103" s="1"/>
      <c r="F103" s="1"/>
      <c r="G103" s="1"/>
      <c r="H103" s="1"/>
      <c r="I103" s="1"/>
      <c r="J103" s="1"/>
      <c r="K103" s="16"/>
      <c r="L103" s="16"/>
      <c r="M103" s="22"/>
      <c r="N103" s="16"/>
      <c r="O103" s="16"/>
      <c r="P103" s="16"/>
      <c r="Q103" s="16"/>
      <c r="R103" s="22"/>
      <c r="S103" s="16"/>
      <c r="T103" s="16"/>
      <c r="U103" s="16"/>
      <c r="V103" s="16"/>
      <c r="W103" s="22"/>
      <c r="X103" s="16"/>
      <c r="Y103" s="16"/>
      <c r="Z103" s="16"/>
      <c r="AA103" s="16"/>
      <c r="AB103" s="22"/>
      <c r="AC103" s="16"/>
      <c r="AD103" s="16"/>
    </row>
    <row r="104" spans="2:30" ht="15">
      <c r="B104" s="24"/>
      <c r="C104" s="1"/>
      <c r="D104" s="1"/>
      <c r="E104" s="1"/>
      <c r="F104" s="1"/>
      <c r="G104" s="1"/>
      <c r="H104" s="1"/>
      <c r="I104" s="1"/>
      <c r="J104" s="1"/>
      <c r="K104" s="16"/>
      <c r="L104" s="16"/>
      <c r="M104" s="22"/>
      <c r="N104" s="16"/>
      <c r="O104" s="16"/>
      <c r="P104" s="16"/>
      <c r="Q104" s="16"/>
      <c r="R104" s="22"/>
      <c r="S104" s="16"/>
      <c r="T104" s="16"/>
      <c r="U104" s="16"/>
      <c r="V104" s="16"/>
      <c r="W104" s="22"/>
      <c r="X104" s="16"/>
      <c r="Y104" s="16"/>
      <c r="Z104" s="16"/>
      <c r="AA104" s="16"/>
      <c r="AB104" s="22"/>
      <c r="AC104" s="16"/>
      <c r="AD104" s="16"/>
    </row>
    <row r="105" spans="2:30">
      <c r="B105" s="25"/>
    </row>
  </sheetData>
  <mergeCells count="7">
    <mergeCell ref="K4:O4"/>
    <mergeCell ref="P4:T4"/>
    <mergeCell ref="Z4:AD4"/>
    <mergeCell ref="AF4:AM4"/>
    <mergeCell ref="AX4:BE4"/>
    <mergeCell ref="U4:Y4"/>
    <mergeCell ref="AO4:AV4"/>
  </mergeCells>
  <pageMargins left="0.7" right="0.7" top="0.75" bottom="0.75" header="0.3" footer="0.3"/>
  <pageSetup paperSize="119" scale="46" orientation="landscape" horizontalDpi="1200" verticalDpi="1200" r:id="rId1"/>
  <legacy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00B050"/>
    <pageSetUpPr fitToPage="1"/>
  </sheetPr>
  <dimension ref="B2:BE63"/>
  <sheetViews>
    <sheetView topLeftCell="C1" zoomScale="85" zoomScaleNormal="85" workbookViewId="0">
      <pane xSplit="2" ySplit="5" topLeftCell="E6" activePane="bottomRight" state="frozen"/>
      <selection activeCell="C1" sqref="C1"/>
      <selection pane="topRight" activeCell="E1" sqref="E1"/>
      <selection pane="bottomLeft" activeCell="C6" sqref="C6"/>
      <selection pane="bottomRight" activeCell="E6" sqref="E6"/>
    </sheetView>
  </sheetViews>
  <sheetFormatPr defaultColWidth="9.140625" defaultRowHeight="15.75"/>
  <cols>
    <col min="1" max="1" width="0" hidden="1" customWidth="1"/>
    <col min="2" max="2" width="9.42578125" style="31" hidden="1" customWidth="1"/>
    <col min="3" max="3" width="37.7109375" style="26" bestFit="1" customWidth="1"/>
    <col min="4" max="4" width="5.140625" style="27" bestFit="1" customWidth="1"/>
    <col min="5" max="6" width="20.7109375" style="26" customWidth="1"/>
    <col min="7" max="8" width="10.42578125" style="26" customWidth="1"/>
    <col min="9" max="9" width="9.85546875" style="26" customWidth="1"/>
    <col min="10" max="10" width="8.28515625" style="26" customWidth="1"/>
    <col min="11" max="11" width="10.42578125" style="27" customWidth="1"/>
    <col min="12" max="12" width="5" style="28" customWidth="1"/>
    <col min="13" max="13" width="10" style="29" customWidth="1"/>
    <col min="14" max="14" width="6.28515625" style="28" customWidth="1"/>
    <col min="15" max="15" width="13.42578125" style="28" customWidth="1"/>
    <col min="16" max="16" width="11.42578125" style="27" customWidth="1"/>
    <col min="17" max="17" width="7" style="28" customWidth="1"/>
    <col min="18" max="18" width="11.42578125" style="29" customWidth="1"/>
    <col min="19" max="19" width="7" style="28" customWidth="1"/>
    <col min="20" max="20" width="10.85546875" style="28" customWidth="1"/>
    <col min="21" max="21" width="11.42578125" style="27" customWidth="1"/>
    <col min="22" max="22" width="7" style="28" customWidth="1"/>
    <col min="23" max="23" width="11.42578125" style="29" customWidth="1"/>
    <col min="24" max="24" width="7" style="28" customWidth="1"/>
    <col min="25" max="25" width="10.85546875" style="28" customWidth="1"/>
    <col min="26" max="26" width="11.42578125" style="27" customWidth="1"/>
    <col min="27" max="27" width="7" style="28" customWidth="1"/>
    <col min="28" max="28" width="11.42578125" style="29" customWidth="1"/>
    <col min="29" max="29" width="7" style="28" customWidth="1"/>
    <col min="30" max="30" width="10.85546875" style="28" customWidth="1"/>
    <col min="32" max="32" width="20.85546875" customWidth="1"/>
    <col min="33" max="33" width="10.7109375" style="42" customWidth="1"/>
    <col min="34" max="34" width="4.28515625" customWidth="1"/>
    <col min="35" max="35" width="25.28515625" customWidth="1"/>
    <col min="36" max="36" width="10.7109375" style="42" customWidth="1"/>
    <col min="37" max="37" width="2.85546875" customWidth="1"/>
    <col min="38" max="38" width="30.28515625" bestFit="1" customWidth="1"/>
    <col min="39" max="39" width="9.140625" style="42"/>
    <col min="41" max="41" width="20.85546875" customWidth="1"/>
    <col min="42" max="42" width="10.7109375" style="42" customWidth="1"/>
    <col min="43" max="43" width="4.28515625" customWidth="1"/>
    <col min="44" max="44" width="25.28515625" customWidth="1"/>
    <col min="45" max="45" width="10.7109375" style="42" customWidth="1"/>
    <col min="46" max="46" width="2.85546875" customWidth="1"/>
    <col min="47" max="47" width="30.28515625" bestFit="1" customWidth="1"/>
    <col min="48" max="48" width="9.140625" style="42"/>
    <col min="50" max="50" width="20.85546875" customWidth="1"/>
    <col min="51" max="51" width="10.7109375" style="42" customWidth="1"/>
    <col min="52" max="52" width="4.28515625" customWidth="1"/>
    <col min="53" max="53" width="25.28515625" customWidth="1"/>
    <col min="54" max="54" width="10.7109375" style="42" customWidth="1"/>
    <col min="55" max="55" width="2.85546875" customWidth="1"/>
    <col min="56" max="56" width="30.28515625" bestFit="1" customWidth="1"/>
    <col min="57" max="57" width="9.140625" style="42"/>
  </cols>
  <sheetData>
    <row r="2" spans="2:57">
      <c r="C2" s="94" t="s">
        <v>449</v>
      </c>
      <c r="D2" s="12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2:57" ht="16.5" thickBot="1">
      <c r="C3" s="95" t="s">
        <v>146</v>
      </c>
      <c r="D3" s="92"/>
      <c r="E3" s="4"/>
      <c r="F3" s="4"/>
      <c r="G3" s="4"/>
      <c r="H3" s="4"/>
      <c r="I3" s="41">
        <f>Lists!$B$3</f>
        <v>5</v>
      </c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</row>
    <row r="4" spans="2:57" thickBot="1">
      <c r="B4" s="5"/>
      <c r="C4" s="6"/>
      <c r="D4" s="2"/>
      <c r="E4" s="6"/>
      <c r="F4" s="6"/>
      <c r="G4" s="6"/>
      <c r="H4" s="6"/>
      <c r="I4" s="6"/>
      <c r="J4" s="6"/>
      <c r="K4" s="764" t="s">
        <v>237</v>
      </c>
      <c r="L4" s="765"/>
      <c r="M4" s="765"/>
      <c r="N4" s="765"/>
      <c r="O4" s="766"/>
      <c r="P4" s="764" t="s">
        <v>238</v>
      </c>
      <c r="Q4" s="765"/>
      <c r="R4" s="765"/>
      <c r="S4" s="765"/>
      <c r="T4" s="766"/>
      <c r="U4" s="764" t="s">
        <v>565</v>
      </c>
      <c r="V4" s="765"/>
      <c r="W4" s="765"/>
      <c r="X4" s="765"/>
      <c r="Y4" s="766"/>
      <c r="Z4" s="764" t="str">
        <f>'T1-Summary'!$F$5</f>
        <v>EOM</v>
      </c>
      <c r="AA4" s="765"/>
      <c r="AB4" s="765"/>
      <c r="AC4" s="765"/>
      <c r="AD4" s="766"/>
      <c r="AF4" s="764" t="s">
        <v>238</v>
      </c>
      <c r="AG4" s="765"/>
      <c r="AH4" s="765"/>
      <c r="AI4" s="765"/>
      <c r="AJ4" s="765"/>
      <c r="AK4" s="765"/>
      <c r="AL4" s="765"/>
      <c r="AM4" s="765"/>
      <c r="AO4" s="764" t="s">
        <v>444</v>
      </c>
      <c r="AP4" s="765"/>
      <c r="AQ4" s="765"/>
      <c r="AR4" s="765"/>
      <c r="AS4" s="765"/>
      <c r="AT4" s="765"/>
      <c r="AU4" s="765"/>
      <c r="AV4" s="765"/>
      <c r="AX4" s="764" t="s">
        <v>444</v>
      </c>
      <c r="AY4" s="765"/>
      <c r="AZ4" s="765"/>
      <c r="BA4" s="765"/>
      <c r="BB4" s="765"/>
      <c r="BC4" s="765"/>
      <c r="BD4" s="765"/>
      <c r="BE4" s="765"/>
    </row>
    <row r="5" spans="2:57" ht="26.25" thickBot="1">
      <c r="B5" s="136" t="s">
        <v>50</v>
      </c>
      <c r="C5" s="138" t="s">
        <v>51</v>
      </c>
      <c r="D5" s="693" t="s">
        <v>668</v>
      </c>
      <c r="E5" s="355" t="s">
        <v>243</v>
      </c>
      <c r="F5" s="355"/>
      <c r="G5" s="137" t="s">
        <v>242</v>
      </c>
      <c r="H5" s="137" t="s">
        <v>53</v>
      </c>
      <c r="I5" s="137" t="s">
        <v>89</v>
      </c>
      <c r="J5" s="141" t="s">
        <v>53</v>
      </c>
      <c r="K5" s="139" t="s">
        <v>54</v>
      </c>
      <c r="L5" s="137" t="s">
        <v>53</v>
      </c>
      <c r="M5" s="140" t="s">
        <v>244</v>
      </c>
      <c r="N5" s="137" t="s">
        <v>53</v>
      </c>
      <c r="O5" s="141" t="s">
        <v>113</v>
      </c>
      <c r="P5" s="139" t="s">
        <v>54</v>
      </c>
      <c r="Q5" s="137" t="s">
        <v>53</v>
      </c>
      <c r="R5" s="140" t="s">
        <v>244</v>
      </c>
      <c r="S5" s="137" t="s">
        <v>53</v>
      </c>
      <c r="T5" s="141" t="s">
        <v>113</v>
      </c>
      <c r="U5" s="139" t="s">
        <v>54</v>
      </c>
      <c r="V5" s="137" t="s">
        <v>53</v>
      </c>
      <c r="W5" s="140" t="s">
        <v>244</v>
      </c>
      <c r="X5" s="137" t="s">
        <v>53</v>
      </c>
      <c r="Y5" s="141" t="s">
        <v>113</v>
      </c>
      <c r="Z5" s="139" t="s">
        <v>54</v>
      </c>
      <c r="AA5" s="137" t="s">
        <v>53</v>
      </c>
      <c r="AB5" s="140" t="s">
        <v>244</v>
      </c>
      <c r="AC5" s="137" t="s">
        <v>53</v>
      </c>
      <c r="AD5" s="141" t="s">
        <v>113</v>
      </c>
      <c r="AF5" s="140" t="s">
        <v>665</v>
      </c>
      <c r="AG5" s="438" t="s">
        <v>666</v>
      </c>
      <c r="AI5" s="140" t="s">
        <v>17</v>
      </c>
      <c r="AJ5" s="438" t="s">
        <v>664</v>
      </c>
      <c r="AL5" s="140" t="s">
        <v>335</v>
      </c>
      <c r="AM5" s="438" t="s">
        <v>669</v>
      </c>
      <c r="AO5" s="140" t="s">
        <v>665</v>
      </c>
      <c r="AP5" s="438" t="s">
        <v>666</v>
      </c>
      <c r="AR5" s="140" t="s">
        <v>17</v>
      </c>
      <c r="AS5" s="438" t="s">
        <v>664</v>
      </c>
      <c r="AU5" s="140" t="s">
        <v>335</v>
      </c>
      <c r="AV5" s="438" t="s">
        <v>669</v>
      </c>
      <c r="AX5" s="140" t="s">
        <v>665</v>
      </c>
      <c r="AY5" s="438" t="s">
        <v>666</v>
      </c>
      <c r="BA5" s="140" t="s">
        <v>17</v>
      </c>
      <c r="BB5" s="438" t="s">
        <v>664</v>
      </c>
      <c r="BD5" s="140" t="s">
        <v>335</v>
      </c>
      <c r="BE5" s="438" t="s">
        <v>669</v>
      </c>
    </row>
    <row r="6" spans="2:57" ht="15">
      <c r="B6" s="142"/>
      <c r="C6" s="162" t="s">
        <v>1174</v>
      </c>
      <c r="D6" s="704"/>
      <c r="E6" s="356"/>
      <c r="F6" s="356"/>
      <c r="G6" s="144"/>
      <c r="H6" s="144"/>
      <c r="I6" s="144"/>
      <c r="J6" s="164"/>
      <c r="K6" s="145"/>
      <c r="L6" s="146"/>
      <c r="M6" s="147"/>
      <c r="N6" s="146"/>
      <c r="O6" s="148"/>
      <c r="P6" s="145"/>
      <c r="Q6" s="146"/>
      <c r="R6" s="147"/>
      <c r="S6" s="146"/>
      <c r="T6" s="148"/>
      <c r="U6" s="145"/>
      <c r="V6" s="146"/>
      <c r="W6" s="147"/>
      <c r="X6" s="146"/>
      <c r="Y6" s="148"/>
      <c r="Z6" s="145"/>
      <c r="AA6" s="146"/>
      <c r="AB6" s="147"/>
      <c r="AC6" s="146"/>
      <c r="AD6" s="148"/>
      <c r="AF6" t="str">
        <f t="shared" ref="AF6:AF22" si="0">IF($D6=1,$E6,"")</f>
        <v/>
      </c>
      <c r="AG6" s="42" t="str">
        <f t="shared" ref="AG6:AG22" si="1">IF(AF6="","",R6)</f>
        <v/>
      </c>
      <c r="AI6" t="str">
        <f t="shared" ref="AI6:AI22" si="2">IF($D6=2,$E6,"")</f>
        <v/>
      </c>
      <c r="AJ6" s="42" t="str">
        <f t="shared" ref="AJ6:AJ22" si="3">IF(AI6="","",R6)</f>
        <v/>
      </c>
      <c r="AL6" t="str">
        <f t="shared" ref="AL6:AL22" si="4">IF($D6=3,$F6,"")</f>
        <v/>
      </c>
      <c r="AM6" s="42" t="str">
        <f t="shared" ref="AM6:AM22" si="5">IF(AL6="","",R6)</f>
        <v/>
      </c>
      <c r="AO6" t="str">
        <f t="shared" ref="AO6:AO22" si="6">IF($D6=1,$E6,"")</f>
        <v/>
      </c>
      <c r="AP6" s="42" t="str">
        <f t="shared" ref="AP6:AP22" si="7">IF(AO6="","",S6)</f>
        <v/>
      </c>
      <c r="AR6" t="str">
        <f t="shared" ref="AR6:AR22" si="8">IF($D6=2,$E6,"")</f>
        <v/>
      </c>
      <c r="AS6" s="42" t="str">
        <f t="shared" ref="AS6:AS22" si="9">IF(AR6="","",S6)</f>
        <v/>
      </c>
      <c r="AU6" t="str">
        <f t="shared" ref="AU6:AU22" si="10">IF($D6=3,$F6,"")</f>
        <v/>
      </c>
      <c r="AV6" s="42" t="str">
        <f t="shared" ref="AV6:AV22" si="11">IF(AU6="","",S6)</f>
        <v/>
      </c>
      <c r="AX6" t="str">
        <f t="shared" ref="AX6:AX22" si="12">IF($D6=1,$E6,"")</f>
        <v/>
      </c>
      <c r="AY6" s="42" t="str">
        <f t="shared" ref="AY6:AY22" si="13">IF(AX6="","",AB6)</f>
        <v/>
      </c>
      <c r="BA6" t="str">
        <f t="shared" ref="BA6:BA22" si="14">IF($D6=2,$E6,"")</f>
        <v/>
      </c>
      <c r="BB6" s="42" t="str">
        <f t="shared" ref="BB6:BB22" si="15">IF(BA6="","",AB6)</f>
        <v/>
      </c>
      <c r="BD6" t="str">
        <f t="shared" ref="BD6:BD22" si="16">IF($D6=3,$F6,"")</f>
        <v/>
      </c>
      <c r="BE6" s="42" t="str">
        <f t="shared" ref="BE6:BE22" si="17">IF(BD6="","",AB6)</f>
        <v/>
      </c>
    </row>
    <row r="7" spans="2:57" ht="15">
      <c r="B7" s="126"/>
      <c r="C7" s="162" t="s">
        <v>17</v>
      </c>
      <c r="D7" s="704"/>
      <c r="E7" s="356"/>
      <c r="F7" s="356"/>
      <c r="G7" s="144"/>
      <c r="H7" s="144"/>
      <c r="I7" s="144"/>
      <c r="J7" s="164"/>
      <c r="K7" s="145"/>
      <c r="L7" s="146"/>
      <c r="M7" s="147"/>
      <c r="N7" s="146"/>
      <c r="O7" s="148"/>
      <c r="P7" s="145"/>
      <c r="Q7" s="146"/>
      <c r="R7" s="147"/>
      <c r="S7" s="146"/>
      <c r="T7" s="148"/>
      <c r="U7" s="145"/>
      <c r="V7" s="146"/>
      <c r="W7" s="147"/>
      <c r="X7" s="146"/>
      <c r="Y7" s="148"/>
      <c r="Z7" s="145"/>
      <c r="AA7" s="146"/>
      <c r="AB7" s="147"/>
      <c r="AC7" s="146"/>
      <c r="AD7" s="148"/>
      <c r="AF7" t="str">
        <f t="shared" si="0"/>
        <v/>
      </c>
      <c r="AG7" s="42" t="str">
        <f t="shared" si="1"/>
        <v/>
      </c>
      <c r="AI7" t="str">
        <f t="shared" si="2"/>
        <v/>
      </c>
      <c r="AJ7" s="42" t="str">
        <f t="shared" si="3"/>
        <v/>
      </c>
      <c r="AL7" t="str">
        <f t="shared" si="4"/>
        <v/>
      </c>
      <c r="AM7" s="42" t="str">
        <f t="shared" si="5"/>
        <v/>
      </c>
      <c r="AO7" t="str">
        <f t="shared" si="6"/>
        <v/>
      </c>
      <c r="AP7" s="42" t="str">
        <f t="shared" si="7"/>
        <v/>
      </c>
      <c r="AR7" t="str">
        <f t="shared" si="8"/>
        <v/>
      </c>
      <c r="AS7" s="42" t="str">
        <f t="shared" si="9"/>
        <v/>
      </c>
      <c r="AU7" t="str">
        <f t="shared" si="10"/>
        <v/>
      </c>
      <c r="AV7" s="42" t="str">
        <f t="shared" si="11"/>
        <v/>
      </c>
      <c r="AX7" t="str">
        <f t="shared" si="12"/>
        <v/>
      </c>
      <c r="AY7" s="42" t="str">
        <f t="shared" si="13"/>
        <v/>
      </c>
      <c r="BA7" t="str">
        <f t="shared" si="14"/>
        <v/>
      </c>
      <c r="BB7" s="42" t="str">
        <f t="shared" si="15"/>
        <v/>
      </c>
      <c r="BD7" t="str">
        <f t="shared" si="16"/>
        <v/>
      </c>
      <c r="BE7" s="42" t="str">
        <f t="shared" si="17"/>
        <v/>
      </c>
    </row>
    <row r="8" spans="2:57" ht="15">
      <c r="B8" s="126"/>
      <c r="C8" s="113" t="s">
        <v>104</v>
      </c>
      <c r="D8" s="706">
        <v>2</v>
      </c>
      <c r="E8" s="350" t="str">
        <f>'T2 - Unit Rates'!C44</f>
        <v>Tractor Trailer - 60 ton - lowbed</v>
      </c>
      <c r="F8" s="45"/>
      <c r="G8" s="45"/>
      <c r="H8" s="45"/>
      <c r="I8" s="62">
        <f>VLOOKUP(E8,EquipRates,$I$3,FALSE)</f>
        <v>222.6</v>
      </c>
      <c r="J8" s="130" t="s">
        <v>263</v>
      </c>
      <c r="K8" s="134"/>
      <c r="L8" s="55"/>
      <c r="M8" s="100"/>
      <c r="N8" s="55" t="s">
        <v>263</v>
      </c>
      <c r="O8" s="127">
        <f>$I8*M8</f>
        <v>0</v>
      </c>
      <c r="P8" s="134"/>
      <c r="Q8" s="55"/>
      <c r="R8" s="100">
        <v>40</v>
      </c>
      <c r="S8" s="55" t="s">
        <v>263</v>
      </c>
      <c r="T8" s="127">
        <f>$I8*R8</f>
        <v>8904</v>
      </c>
      <c r="U8" s="134"/>
      <c r="V8" s="55"/>
      <c r="W8" s="100">
        <v>40</v>
      </c>
      <c r="X8" s="55" t="s">
        <v>263</v>
      </c>
      <c r="Y8" s="127">
        <f>$I8*W8</f>
        <v>8904</v>
      </c>
      <c r="Z8" s="134"/>
      <c r="AA8" s="55"/>
      <c r="AB8" s="100">
        <v>40</v>
      </c>
      <c r="AC8" s="55" t="s">
        <v>263</v>
      </c>
      <c r="AD8" s="127">
        <f>$I8*AB8</f>
        <v>8904</v>
      </c>
      <c r="AF8" t="str">
        <f t="shared" si="0"/>
        <v/>
      </c>
      <c r="AG8" s="42" t="str">
        <f t="shared" si="1"/>
        <v/>
      </c>
      <c r="AI8" t="str">
        <f t="shared" si="2"/>
        <v>Tractor Trailer - 60 ton - lowbed</v>
      </c>
      <c r="AJ8" s="42">
        <f t="shared" si="3"/>
        <v>40</v>
      </c>
      <c r="AL8" t="str">
        <f t="shared" si="4"/>
        <v/>
      </c>
      <c r="AM8" s="42" t="str">
        <f t="shared" si="5"/>
        <v/>
      </c>
      <c r="AO8" t="str">
        <f t="shared" si="6"/>
        <v/>
      </c>
      <c r="AP8" s="42" t="str">
        <f t="shared" si="7"/>
        <v/>
      </c>
      <c r="AR8" t="str">
        <f t="shared" si="8"/>
        <v>Tractor Trailer - 60 ton - lowbed</v>
      </c>
      <c r="AS8" s="42">
        <f>IF(AR8="","",W8)</f>
        <v>40</v>
      </c>
      <c r="AU8" t="str">
        <f t="shared" si="10"/>
        <v/>
      </c>
      <c r="AV8" s="42" t="str">
        <f t="shared" si="11"/>
        <v/>
      </c>
      <c r="AX8" t="str">
        <f t="shared" si="12"/>
        <v/>
      </c>
      <c r="AY8" s="42" t="str">
        <f t="shared" si="13"/>
        <v/>
      </c>
      <c r="BA8" t="str">
        <f t="shared" si="14"/>
        <v>Tractor Trailer - 60 ton - lowbed</v>
      </c>
      <c r="BB8" s="42">
        <f t="shared" si="15"/>
        <v>40</v>
      </c>
      <c r="BD8" t="str">
        <f t="shared" si="16"/>
        <v/>
      </c>
      <c r="BE8" s="42" t="str">
        <f t="shared" si="17"/>
        <v/>
      </c>
    </row>
    <row r="9" spans="2:57">
      <c r="B9" s="126"/>
      <c r="C9" s="210" t="s">
        <v>101</v>
      </c>
      <c r="D9" s="705">
        <v>2</v>
      </c>
      <c r="E9" s="350" t="str">
        <f>'T2 - Unit Rates'!C16</f>
        <v>CAT D9N</v>
      </c>
      <c r="F9" s="212" t="str">
        <f>EquipProd!B15</f>
        <v>D9 Loose recontouring</v>
      </c>
      <c r="G9" s="420">
        <f>VLOOKUP(F9,Productivity,2,FALSE)</f>
        <v>764.74124999999992</v>
      </c>
      <c r="H9" s="55" t="s">
        <v>441</v>
      </c>
      <c r="I9" s="62">
        <f>VLOOKUP(E9,EquipRates,$I$3,FALSE)</f>
        <v>498.15</v>
      </c>
      <c r="J9" s="130" t="s">
        <v>263</v>
      </c>
      <c r="K9" s="221"/>
      <c r="L9" s="55" t="s">
        <v>268</v>
      </c>
      <c r="M9" s="333"/>
      <c r="N9" s="55" t="s">
        <v>263</v>
      </c>
      <c r="O9" s="127">
        <f>$I9*M9</f>
        <v>0</v>
      </c>
      <c r="P9" s="221">
        <f>Quantities!$E$10*0.1</f>
        <v>670</v>
      </c>
      <c r="Q9" s="55" t="s">
        <v>268</v>
      </c>
      <c r="R9" s="333">
        <f>ROUNDUP(P9/$G$9,0)</f>
        <v>1</v>
      </c>
      <c r="S9" s="55" t="s">
        <v>263</v>
      </c>
      <c r="T9" s="127">
        <f>$I9*R9</f>
        <v>498.15</v>
      </c>
      <c r="U9" s="221">
        <f>Quantities!$F$10*0.1</f>
        <v>670</v>
      </c>
      <c r="V9" s="55" t="s">
        <v>268</v>
      </c>
      <c r="W9" s="333">
        <f>ROUNDUP(U9/$G$9,0)</f>
        <v>1</v>
      </c>
      <c r="X9" s="55" t="s">
        <v>263</v>
      </c>
      <c r="Y9" s="127">
        <f>$I9*W9</f>
        <v>498.15</v>
      </c>
      <c r="Z9" s="221">
        <f>Quantities!$H$10*0.1</f>
        <v>670</v>
      </c>
      <c r="AA9" s="55" t="s">
        <v>268</v>
      </c>
      <c r="AB9" s="333">
        <f>ROUNDUP(Z9/$G$9,0)</f>
        <v>1</v>
      </c>
      <c r="AC9" s="55" t="s">
        <v>263</v>
      </c>
      <c r="AD9" s="127">
        <f>$I9*AB9</f>
        <v>498.15</v>
      </c>
      <c r="AF9" t="str">
        <f t="shared" si="0"/>
        <v/>
      </c>
      <c r="AG9" s="42" t="str">
        <f t="shared" si="1"/>
        <v/>
      </c>
      <c r="AI9" t="str">
        <f t="shared" si="2"/>
        <v>CAT D9N</v>
      </c>
      <c r="AJ9" s="42">
        <f t="shared" si="3"/>
        <v>1</v>
      </c>
      <c r="AL9" t="str">
        <f t="shared" si="4"/>
        <v/>
      </c>
      <c r="AM9" s="42" t="str">
        <f t="shared" si="5"/>
        <v/>
      </c>
      <c r="AN9" s="93"/>
      <c r="AO9" t="str">
        <f t="shared" si="6"/>
        <v/>
      </c>
      <c r="AP9" s="42" t="str">
        <f t="shared" si="7"/>
        <v/>
      </c>
      <c r="AR9" t="str">
        <f t="shared" si="8"/>
        <v>CAT D9N</v>
      </c>
      <c r="AS9" s="42">
        <f>IF(AR9="","",W9)</f>
        <v>1</v>
      </c>
      <c r="AU9" t="str">
        <f t="shared" si="10"/>
        <v/>
      </c>
      <c r="AV9" s="42" t="str">
        <f t="shared" si="11"/>
        <v/>
      </c>
      <c r="AW9" s="93"/>
      <c r="AX9" t="str">
        <f t="shared" si="12"/>
        <v/>
      </c>
      <c r="AY9" s="42" t="str">
        <f t="shared" si="13"/>
        <v/>
      </c>
      <c r="BA9" t="str">
        <f t="shared" si="14"/>
        <v>CAT D9N</v>
      </c>
      <c r="BB9" s="42">
        <f t="shared" si="15"/>
        <v>1</v>
      </c>
      <c r="BD9" t="str">
        <f t="shared" si="16"/>
        <v/>
      </c>
      <c r="BE9" s="42" t="str">
        <f t="shared" si="17"/>
        <v/>
      </c>
    </row>
    <row r="10" spans="2:57" ht="15">
      <c r="B10" s="126"/>
      <c r="C10" s="210"/>
      <c r="D10" s="705"/>
      <c r="E10" s="350"/>
      <c r="F10" s="384"/>
      <c r="G10" s="212"/>
      <c r="H10" s="212"/>
      <c r="I10" s="62"/>
      <c r="J10" s="130"/>
      <c r="K10" s="215"/>
      <c r="L10" s="216"/>
      <c r="M10" s="100"/>
      <c r="N10" s="55"/>
      <c r="O10" s="127"/>
      <c r="P10" s="215"/>
      <c r="Q10" s="216"/>
      <c r="R10" s="100"/>
      <c r="S10" s="55"/>
      <c r="T10" s="127"/>
      <c r="U10" s="215"/>
      <c r="V10" s="216"/>
      <c r="W10" s="100"/>
      <c r="X10" s="55"/>
      <c r="Y10" s="127"/>
      <c r="Z10" s="215"/>
      <c r="AA10" s="216"/>
      <c r="AB10" s="100"/>
      <c r="AC10" s="55"/>
      <c r="AD10" s="127"/>
      <c r="AF10" t="str">
        <f t="shared" si="0"/>
        <v/>
      </c>
      <c r="AG10" s="42" t="str">
        <f t="shared" si="1"/>
        <v/>
      </c>
      <c r="AI10" t="str">
        <f t="shared" si="2"/>
        <v/>
      </c>
      <c r="AJ10" s="42" t="str">
        <f t="shared" si="3"/>
        <v/>
      </c>
      <c r="AL10" t="str">
        <f t="shared" si="4"/>
        <v/>
      </c>
      <c r="AM10" s="42" t="str">
        <f t="shared" si="5"/>
        <v/>
      </c>
      <c r="AO10" t="str">
        <f t="shared" si="6"/>
        <v/>
      </c>
      <c r="AP10" s="42" t="str">
        <f t="shared" si="7"/>
        <v/>
      </c>
      <c r="AR10" t="str">
        <f t="shared" si="8"/>
        <v/>
      </c>
      <c r="AS10" s="42" t="str">
        <f t="shared" si="9"/>
        <v/>
      </c>
      <c r="AU10" t="str">
        <f t="shared" si="10"/>
        <v/>
      </c>
      <c r="AV10" s="42" t="str">
        <f t="shared" si="11"/>
        <v/>
      </c>
      <c r="AX10" t="str">
        <f t="shared" si="12"/>
        <v/>
      </c>
      <c r="AY10" s="42" t="str">
        <f t="shared" si="13"/>
        <v/>
      </c>
      <c r="BA10" t="str">
        <f t="shared" si="14"/>
        <v/>
      </c>
      <c r="BB10" s="42" t="str">
        <f t="shared" si="15"/>
        <v/>
      </c>
      <c r="BD10" t="str">
        <f t="shared" si="16"/>
        <v/>
      </c>
      <c r="BE10" s="42" t="str">
        <f t="shared" si="17"/>
        <v/>
      </c>
    </row>
    <row r="11" spans="2:57" ht="15">
      <c r="B11" s="126"/>
      <c r="C11" s="162" t="s">
        <v>249</v>
      </c>
      <c r="D11" s="704"/>
      <c r="E11" s="356"/>
      <c r="F11" s="356"/>
      <c r="G11" s="144"/>
      <c r="H11" s="144"/>
      <c r="I11" s="144"/>
      <c r="J11" s="164"/>
      <c r="K11" s="145"/>
      <c r="L11" s="146"/>
      <c r="M11" s="147"/>
      <c r="N11" s="146"/>
      <c r="O11" s="148"/>
      <c r="P11" s="145"/>
      <c r="Q11" s="146"/>
      <c r="R11" s="147"/>
      <c r="S11" s="146"/>
      <c r="T11" s="148"/>
      <c r="U11" s="145"/>
      <c r="V11" s="146"/>
      <c r="W11" s="147"/>
      <c r="X11" s="146"/>
      <c r="Y11" s="148"/>
      <c r="Z11" s="145"/>
      <c r="AA11" s="146"/>
      <c r="AB11" s="147"/>
      <c r="AC11" s="146"/>
      <c r="AD11" s="148"/>
      <c r="AF11" t="str">
        <f t="shared" si="0"/>
        <v/>
      </c>
      <c r="AG11" s="42" t="str">
        <f t="shared" si="1"/>
        <v/>
      </c>
      <c r="AI11" t="str">
        <f t="shared" si="2"/>
        <v/>
      </c>
      <c r="AJ11" s="42" t="str">
        <f t="shared" si="3"/>
        <v/>
      </c>
      <c r="AL11" t="str">
        <f t="shared" si="4"/>
        <v/>
      </c>
      <c r="AM11" s="42" t="str">
        <f t="shared" si="5"/>
        <v/>
      </c>
      <c r="AO11" t="str">
        <f t="shared" si="6"/>
        <v/>
      </c>
      <c r="AP11" s="42" t="str">
        <f t="shared" si="7"/>
        <v/>
      </c>
      <c r="AR11" t="str">
        <f t="shared" si="8"/>
        <v/>
      </c>
      <c r="AS11" s="42" t="str">
        <f t="shared" si="9"/>
        <v/>
      </c>
      <c r="AU11" t="str">
        <f t="shared" si="10"/>
        <v/>
      </c>
      <c r="AV11" s="42" t="str">
        <f t="shared" si="11"/>
        <v/>
      </c>
      <c r="AX11" t="str">
        <f t="shared" si="12"/>
        <v/>
      </c>
      <c r="AY11" s="42" t="str">
        <f t="shared" si="13"/>
        <v/>
      </c>
      <c r="BA11" t="str">
        <f t="shared" si="14"/>
        <v/>
      </c>
      <c r="BB11" s="42" t="str">
        <f t="shared" si="15"/>
        <v/>
      </c>
      <c r="BD11" t="str">
        <f t="shared" si="16"/>
        <v/>
      </c>
      <c r="BE11" s="42" t="str">
        <f t="shared" si="17"/>
        <v/>
      </c>
    </row>
    <row r="12" spans="2:57" ht="15">
      <c r="B12" s="126"/>
      <c r="C12" s="113"/>
      <c r="D12" s="706"/>
      <c r="E12" s="350"/>
      <c r="F12" s="350"/>
      <c r="G12" s="45"/>
      <c r="H12" s="45"/>
      <c r="I12" s="62"/>
      <c r="J12" s="130"/>
      <c r="K12" s="134"/>
      <c r="L12" s="55"/>
      <c r="M12" s="100"/>
      <c r="N12" s="55"/>
      <c r="O12" s="127"/>
      <c r="P12" s="134"/>
      <c r="Q12" s="55"/>
      <c r="R12" s="100"/>
      <c r="S12" s="55"/>
      <c r="T12" s="127"/>
      <c r="U12" s="134"/>
      <c r="V12" s="55"/>
      <c r="W12" s="100"/>
      <c r="X12" s="55"/>
      <c r="Y12" s="127"/>
      <c r="Z12" s="134"/>
      <c r="AA12" s="55"/>
      <c r="AB12" s="100"/>
      <c r="AC12" s="55"/>
      <c r="AD12" s="127"/>
      <c r="AF12" t="str">
        <f t="shared" si="0"/>
        <v/>
      </c>
      <c r="AG12" s="42" t="str">
        <f t="shared" si="1"/>
        <v/>
      </c>
      <c r="AI12" t="str">
        <f t="shared" si="2"/>
        <v/>
      </c>
      <c r="AJ12" s="42" t="str">
        <f t="shared" si="3"/>
        <v/>
      </c>
      <c r="AL12" t="str">
        <f t="shared" si="4"/>
        <v/>
      </c>
      <c r="AM12" s="42" t="str">
        <f t="shared" si="5"/>
        <v/>
      </c>
      <c r="AO12" t="str">
        <f t="shared" si="6"/>
        <v/>
      </c>
      <c r="AP12" s="42" t="str">
        <f t="shared" si="7"/>
        <v/>
      </c>
      <c r="AR12" t="str">
        <f t="shared" si="8"/>
        <v/>
      </c>
      <c r="AS12" s="42" t="str">
        <f t="shared" si="9"/>
        <v/>
      </c>
      <c r="AU12" t="str">
        <f t="shared" si="10"/>
        <v/>
      </c>
      <c r="AV12" s="42" t="str">
        <f t="shared" si="11"/>
        <v/>
      </c>
      <c r="AX12" t="str">
        <f t="shared" si="12"/>
        <v/>
      </c>
      <c r="AY12" s="42" t="str">
        <f t="shared" si="13"/>
        <v/>
      </c>
      <c r="BA12" t="str">
        <f t="shared" si="14"/>
        <v/>
      </c>
      <c r="BB12" s="42" t="str">
        <f t="shared" si="15"/>
        <v/>
      </c>
      <c r="BD12" t="str">
        <f t="shared" si="16"/>
        <v/>
      </c>
      <c r="BE12" s="42" t="str">
        <f t="shared" si="17"/>
        <v/>
      </c>
    </row>
    <row r="13" spans="2:57" ht="15">
      <c r="B13" s="126"/>
      <c r="C13" s="162" t="s">
        <v>251</v>
      </c>
      <c r="D13" s="704"/>
      <c r="E13" s="356"/>
      <c r="F13" s="356"/>
      <c r="G13" s="144"/>
      <c r="H13" s="144"/>
      <c r="I13" s="144"/>
      <c r="J13" s="164"/>
      <c r="K13" s="145"/>
      <c r="L13" s="146"/>
      <c r="M13" s="147"/>
      <c r="N13" s="146"/>
      <c r="O13" s="148"/>
      <c r="P13" s="145"/>
      <c r="Q13" s="146"/>
      <c r="R13" s="147"/>
      <c r="S13" s="146"/>
      <c r="T13" s="148"/>
      <c r="U13" s="145"/>
      <c r="V13" s="146"/>
      <c r="W13" s="147"/>
      <c r="X13" s="146"/>
      <c r="Y13" s="148"/>
      <c r="Z13" s="145"/>
      <c r="AA13" s="146"/>
      <c r="AB13" s="147"/>
      <c r="AC13" s="146"/>
      <c r="AD13" s="148"/>
      <c r="AF13" t="str">
        <f t="shared" si="0"/>
        <v/>
      </c>
      <c r="AG13" s="42" t="str">
        <f t="shared" si="1"/>
        <v/>
      </c>
      <c r="AI13" t="str">
        <f t="shared" si="2"/>
        <v/>
      </c>
      <c r="AJ13" s="42" t="str">
        <f t="shared" si="3"/>
        <v/>
      </c>
      <c r="AL13" t="str">
        <f t="shared" si="4"/>
        <v/>
      </c>
      <c r="AM13" s="42" t="str">
        <f t="shared" si="5"/>
        <v/>
      </c>
      <c r="AO13" t="str">
        <f t="shared" si="6"/>
        <v/>
      </c>
      <c r="AP13" s="42" t="str">
        <f t="shared" si="7"/>
        <v/>
      </c>
      <c r="AR13" t="str">
        <f t="shared" si="8"/>
        <v/>
      </c>
      <c r="AS13" s="42" t="str">
        <f t="shared" si="9"/>
        <v/>
      </c>
      <c r="AU13" t="str">
        <f t="shared" si="10"/>
        <v/>
      </c>
      <c r="AV13" s="42" t="str">
        <f t="shared" si="11"/>
        <v/>
      </c>
      <c r="AX13" t="str">
        <f t="shared" si="12"/>
        <v/>
      </c>
      <c r="AY13" s="42" t="str">
        <f t="shared" si="13"/>
        <v/>
      </c>
      <c r="BA13" t="str">
        <f t="shared" si="14"/>
        <v/>
      </c>
      <c r="BB13" s="42" t="str">
        <f t="shared" si="15"/>
        <v/>
      </c>
      <c r="BD13" t="str">
        <f t="shared" si="16"/>
        <v/>
      </c>
      <c r="BE13" s="42" t="str">
        <f t="shared" si="17"/>
        <v/>
      </c>
    </row>
    <row r="14" spans="2:57">
      <c r="B14" s="126"/>
      <c r="C14" s="702" t="s">
        <v>464</v>
      </c>
      <c r="D14" s="708">
        <v>3</v>
      </c>
      <c r="E14" s="350" t="s">
        <v>465</v>
      </c>
      <c r="F14" s="116" t="str">
        <f>LHD!B45</f>
        <v>Topsoil - General Areas</v>
      </c>
      <c r="G14" s="45"/>
      <c r="H14" s="45"/>
      <c r="I14" s="125">
        <f>VLOOKUP(F14,RehabCover,4,FALSE)</f>
        <v>3.1569010416666665</v>
      </c>
      <c r="J14" s="130" t="s">
        <v>268</v>
      </c>
      <c r="K14" s="134"/>
      <c r="L14" s="55" t="s">
        <v>112</v>
      </c>
      <c r="M14" s="100"/>
      <c r="N14" s="55" t="s">
        <v>268</v>
      </c>
      <c r="O14" s="127">
        <f>$I14*M14</f>
        <v>0</v>
      </c>
      <c r="P14" s="221">
        <f>Quantities!E10</f>
        <v>6700</v>
      </c>
      <c r="Q14" s="55" t="s">
        <v>112</v>
      </c>
      <c r="R14" s="100">
        <f>P14*0.15</f>
        <v>1005</v>
      </c>
      <c r="S14" s="55" t="s">
        <v>268</v>
      </c>
      <c r="T14" s="127">
        <f>$I14*R14</f>
        <v>3172.685546875</v>
      </c>
      <c r="U14" s="221">
        <f>Quantities!F10</f>
        <v>6700</v>
      </c>
      <c r="V14" s="55" t="s">
        <v>112</v>
      </c>
      <c r="W14" s="100">
        <f>U14*0.15</f>
        <v>1005</v>
      </c>
      <c r="X14" s="55" t="s">
        <v>268</v>
      </c>
      <c r="Y14" s="127">
        <f>$I14*W14</f>
        <v>3172.685546875</v>
      </c>
      <c r="Z14" s="221">
        <f>Quantities!H10</f>
        <v>6700</v>
      </c>
      <c r="AA14" s="55" t="s">
        <v>112</v>
      </c>
      <c r="AB14" s="100">
        <f>Z14*0.15</f>
        <v>1005</v>
      </c>
      <c r="AC14" s="55" t="s">
        <v>268</v>
      </c>
      <c r="AD14" s="127">
        <f>$I14*AB14</f>
        <v>3172.685546875</v>
      </c>
      <c r="AF14" t="str">
        <f t="shared" si="0"/>
        <v/>
      </c>
      <c r="AG14" s="42" t="str">
        <f t="shared" si="1"/>
        <v/>
      </c>
      <c r="AI14" t="str">
        <f t="shared" si="2"/>
        <v/>
      </c>
      <c r="AJ14" s="42" t="str">
        <f t="shared" si="3"/>
        <v/>
      </c>
      <c r="AL14" t="str">
        <f t="shared" si="4"/>
        <v>Topsoil - General Areas</v>
      </c>
      <c r="AM14" s="42">
        <f t="shared" si="5"/>
        <v>1005</v>
      </c>
      <c r="AO14" t="str">
        <f t="shared" si="6"/>
        <v/>
      </c>
      <c r="AP14" s="42" t="str">
        <f t="shared" si="7"/>
        <v/>
      </c>
      <c r="AR14" t="str">
        <f t="shared" si="8"/>
        <v/>
      </c>
      <c r="AS14" s="42" t="str">
        <f t="shared" si="9"/>
        <v/>
      </c>
      <c r="AU14" t="str">
        <f t="shared" si="10"/>
        <v>Topsoil - General Areas</v>
      </c>
      <c r="AV14" s="42">
        <f>IF(AU14="","",W14)</f>
        <v>1005</v>
      </c>
      <c r="AX14" t="str">
        <f t="shared" si="12"/>
        <v/>
      </c>
      <c r="AY14" s="42" t="str">
        <f t="shared" si="13"/>
        <v/>
      </c>
      <c r="BA14" t="str">
        <f t="shared" si="14"/>
        <v/>
      </c>
      <c r="BB14" s="42" t="str">
        <f t="shared" si="15"/>
        <v/>
      </c>
      <c r="BD14" t="str">
        <f t="shared" si="16"/>
        <v>Topsoil - General Areas</v>
      </c>
      <c r="BE14" s="42">
        <f t="shared" si="17"/>
        <v>1005</v>
      </c>
    </row>
    <row r="15" spans="2:57" ht="15">
      <c r="B15" s="126"/>
      <c r="C15" s="162" t="s">
        <v>250</v>
      </c>
      <c r="D15" s="704"/>
      <c r="E15" s="356"/>
      <c r="F15" s="356"/>
      <c r="G15" s="144"/>
      <c r="H15" s="144"/>
      <c r="I15" s="144"/>
      <c r="J15" s="164"/>
      <c r="K15" s="145"/>
      <c r="L15" s="146"/>
      <c r="M15" s="147"/>
      <c r="N15" s="146"/>
      <c r="O15" s="148"/>
      <c r="P15" s="145"/>
      <c r="Q15" s="146"/>
      <c r="R15" s="147"/>
      <c r="S15" s="146"/>
      <c r="T15" s="148"/>
      <c r="U15" s="145"/>
      <c r="V15" s="146"/>
      <c r="W15" s="147"/>
      <c r="X15" s="146"/>
      <c r="Y15" s="148"/>
      <c r="Z15" s="145"/>
      <c r="AA15" s="146"/>
      <c r="AB15" s="147"/>
      <c r="AC15" s="146"/>
      <c r="AD15" s="148"/>
      <c r="AF15" t="str">
        <f t="shared" si="0"/>
        <v/>
      </c>
      <c r="AG15" s="42" t="str">
        <f t="shared" si="1"/>
        <v/>
      </c>
      <c r="AI15" t="str">
        <f t="shared" si="2"/>
        <v/>
      </c>
      <c r="AJ15" s="42" t="str">
        <f t="shared" si="3"/>
        <v/>
      </c>
      <c r="AL15" t="str">
        <f t="shared" si="4"/>
        <v/>
      </c>
      <c r="AM15" s="42" t="str">
        <f t="shared" si="5"/>
        <v/>
      </c>
      <c r="AO15" t="str">
        <f t="shared" si="6"/>
        <v/>
      </c>
      <c r="AP15" s="42" t="str">
        <f t="shared" si="7"/>
        <v/>
      </c>
      <c r="AR15" t="str">
        <f t="shared" si="8"/>
        <v/>
      </c>
      <c r="AS15" s="42" t="str">
        <f t="shared" si="9"/>
        <v/>
      </c>
      <c r="AU15" t="str">
        <f t="shared" si="10"/>
        <v/>
      </c>
      <c r="AV15" s="42" t="str">
        <f t="shared" si="11"/>
        <v/>
      </c>
      <c r="AX15" t="str">
        <f t="shared" si="12"/>
        <v/>
      </c>
      <c r="AY15" s="42" t="str">
        <f t="shared" si="13"/>
        <v/>
      </c>
      <c r="BA15" t="str">
        <f t="shared" si="14"/>
        <v/>
      </c>
      <c r="BB15" s="42" t="str">
        <f t="shared" si="15"/>
        <v/>
      </c>
      <c r="BD15" t="str">
        <f t="shared" si="16"/>
        <v/>
      </c>
      <c r="BE15" s="42" t="str">
        <f t="shared" si="17"/>
        <v/>
      </c>
    </row>
    <row r="16" spans="2:57">
      <c r="B16" s="126"/>
      <c r="C16" s="113" t="s">
        <v>182</v>
      </c>
      <c r="D16" s="706"/>
      <c r="E16" s="703"/>
      <c r="F16" s="350" t="str">
        <f>'T2 - Unit Rates'!$C$80</f>
        <v>Revegetation incl Application</v>
      </c>
      <c r="G16" s="45"/>
      <c r="H16" s="45"/>
      <c r="I16" s="62">
        <f>VLOOKUP(F16,MatRate,3,FALSE)</f>
        <v>4569.75</v>
      </c>
      <c r="J16" s="130" t="s">
        <v>178</v>
      </c>
      <c r="K16" s="134"/>
      <c r="L16" s="55" t="s">
        <v>112</v>
      </c>
      <c r="M16" s="100"/>
      <c r="N16" s="55" t="s">
        <v>178</v>
      </c>
      <c r="O16" s="127">
        <f>$I16*M16</f>
        <v>0</v>
      </c>
      <c r="P16" s="221">
        <f>P14</f>
        <v>6700</v>
      </c>
      <c r="Q16" s="55" t="s">
        <v>112</v>
      </c>
      <c r="R16" s="195">
        <f>P16/10000</f>
        <v>0.67</v>
      </c>
      <c r="S16" s="55" t="s">
        <v>178</v>
      </c>
      <c r="T16" s="127">
        <f>$I16*R16</f>
        <v>3061.7325000000001</v>
      </c>
      <c r="U16" s="221">
        <f>U14</f>
        <v>6700</v>
      </c>
      <c r="V16" s="55" t="s">
        <v>112</v>
      </c>
      <c r="W16" s="195">
        <f>U16/10000</f>
        <v>0.67</v>
      </c>
      <c r="X16" s="55" t="s">
        <v>178</v>
      </c>
      <c r="Y16" s="127">
        <f>$I16*W16</f>
        <v>3061.7325000000001</v>
      </c>
      <c r="Z16" s="221">
        <f>Z14</f>
        <v>6700</v>
      </c>
      <c r="AA16" s="55" t="s">
        <v>112</v>
      </c>
      <c r="AB16" s="195">
        <f>Z16/10000</f>
        <v>0.67</v>
      </c>
      <c r="AC16" s="55" t="s">
        <v>178</v>
      </c>
      <c r="AD16" s="127">
        <f>$I16*AB16</f>
        <v>3061.7325000000001</v>
      </c>
      <c r="AF16" t="str">
        <f t="shared" si="0"/>
        <v/>
      </c>
      <c r="AG16" s="42" t="str">
        <f t="shared" si="1"/>
        <v/>
      </c>
      <c r="AI16" t="str">
        <f t="shared" si="2"/>
        <v/>
      </c>
      <c r="AJ16" s="42" t="str">
        <f t="shared" si="3"/>
        <v/>
      </c>
      <c r="AL16" t="str">
        <f t="shared" si="4"/>
        <v/>
      </c>
      <c r="AM16" s="42" t="str">
        <f t="shared" si="5"/>
        <v/>
      </c>
      <c r="AO16" t="str">
        <f t="shared" si="6"/>
        <v/>
      </c>
      <c r="AP16" s="42" t="str">
        <f t="shared" si="7"/>
        <v/>
      </c>
      <c r="AR16" t="str">
        <f t="shared" si="8"/>
        <v/>
      </c>
      <c r="AS16" s="42" t="str">
        <f t="shared" si="9"/>
        <v/>
      </c>
      <c r="AU16" t="str">
        <f t="shared" si="10"/>
        <v/>
      </c>
      <c r="AV16" s="42" t="str">
        <f t="shared" si="11"/>
        <v/>
      </c>
      <c r="AX16" t="str">
        <f t="shared" si="12"/>
        <v/>
      </c>
      <c r="AY16" s="42" t="str">
        <f t="shared" si="13"/>
        <v/>
      </c>
      <c r="BA16" t="str">
        <f t="shared" si="14"/>
        <v/>
      </c>
      <c r="BB16" s="42" t="str">
        <f t="shared" si="15"/>
        <v/>
      </c>
      <c r="BD16" t="str">
        <f t="shared" si="16"/>
        <v/>
      </c>
      <c r="BE16" s="42" t="str">
        <f t="shared" si="17"/>
        <v/>
      </c>
    </row>
    <row r="17" spans="2:57" ht="15">
      <c r="B17" s="126"/>
      <c r="C17" s="210"/>
      <c r="D17" s="705"/>
      <c r="E17" s="384"/>
      <c r="F17" s="384"/>
      <c r="G17" s="212"/>
      <c r="H17" s="212"/>
      <c r="I17" s="213"/>
      <c r="J17" s="214"/>
      <c r="K17" s="215"/>
      <c r="L17" s="216"/>
      <c r="M17" s="217"/>
      <c r="N17" s="216"/>
      <c r="O17" s="218"/>
      <c r="P17" s="215"/>
      <c r="Q17" s="216"/>
      <c r="R17" s="217"/>
      <c r="S17" s="216"/>
      <c r="T17" s="218"/>
      <c r="U17" s="215"/>
      <c r="V17" s="216"/>
      <c r="W17" s="217"/>
      <c r="X17" s="216"/>
      <c r="Y17" s="218"/>
      <c r="Z17" s="215"/>
      <c r="AA17" s="216"/>
      <c r="AB17" s="217"/>
      <c r="AC17" s="216"/>
      <c r="AD17" s="218"/>
      <c r="AF17" t="str">
        <f t="shared" si="0"/>
        <v/>
      </c>
      <c r="AG17" s="42" t="str">
        <f t="shared" si="1"/>
        <v/>
      </c>
      <c r="AI17" t="str">
        <f t="shared" si="2"/>
        <v/>
      </c>
      <c r="AJ17" s="42" t="str">
        <f t="shared" si="3"/>
        <v/>
      </c>
      <c r="AL17" t="str">
        <f t="shared" si="4"/>
        <v/>
      </c>
      <c r="AM17" s="42" t="str">
        <f t="shared" si="5"/>
        <v/>
      </c>
      <c r="AO17" t="str">
        <f t="shared" si="6"/>
        <v/>
      </c>
      <c r="AP17" s="42" t="str">
        <f t="shared" si="7"/>
        <v/>
      </c>
      <c r="AR17" t="str">
        <f t="shared" si="8"/>
        <v/>
      </c>
      <c r="AS17" s="42" t="str">
        <f t="shared" si="9"/>
        <v/>
      </c>
      <c r="AU17" t="str">
        <f t="shared" si="10"/>
        <v/>
      </c>
      <c r="AV17" s="42" t="str">
        <f t="shared" si="11"/>
        <v/>
      </c>
      <c r="AX17" t="str">
        <f t="shared" si="12"/>
        <v/>
      </c>
      <c r="AY17" s="42" t="str">
        <f t="shared" si="13"/>
        <v/>
      </c>
      <c r="BA17" t="str">
        <f t="shared" si="14"/>
        <v/>
      </c>
      <c r="BB17" s="42" t="str">
        <f t="shared" si="15"/>
        <v/>
      </c>
      <c r="BD17" t="str">
        <f t="shared" si="16"/>
        <v/>
      </c>
      <c r="BE17" s="42" t="str">
        <f t="shared" si="17"/>
        <v/>
      </c>
    </row>
    <row r="18" spans="2:57" ht="15">
      <c r="B18" s="126"/>
      <c r="C18" s="162" t="s">
        <v>98</v>
      </c>
      <c r="D18" s="704"/>
      <c r="E18" s="356"/>
      <c r="F18" s="356"/>
      <c r="G18" s="144"/>
      <c r="H18" s="144"/>
      <c r="I18" s="144"/>
      <c r="J18" s="164"/>
      <c r="K18" s="145"/>
      <c r="L18" s="146"/>
      <c r="M18" s="147"/>
      <c r="N18" s="146"/>
      <c r="O18" s="148"/>
      <c r="P18" s="145"/>
      <c r="Q18" s="146"/>
      <c r="R18" s="147"/>
      <c r="S18" s="146"/>
      <c r="T18" s="148"/>
      <c r="U18" s="145"/>
      <c r="V18" s="146"/>
      <c r="W18" s="147"/>
      <c r="X18" s="146"/>
      <c r="Y18" s="148"/>
      <c r="Z18" s="145"/>
      <c r="AA18" s="146"/>
      <c r="AB18" s="147"/>
      <c r="AC18" s="146"/>
      <c r="AD18" s="148"/>
      <c r="AF18" t="str">
        <f t="shared" si="0"/>
        <v/>
      </c>
      <c r="AG18" s="42" t="str">
        <f t="shared" si="1"/>
        <v/>
      </c>
      <c r="AI18" t="str">
        <f t="shared" si="2"/>
        <v/>
      </c>
      <c r="AJ18" s="42" t="str">
        <f t="shared" si="3"/>
        <v/>
      </c>
      <c r="AL18" t="str">
        <f t="shared" si="4"/>
        <v/>
      </c>
      <c r="AM18" s="42" t="str">
        <f t="shared" si="5"/>
        <v/>
      </c>
      <c r="AO18" t="str">
        <f t="shared" si="6"/>
        <v/>
      </c>
      <c r="AP18" s="42" t="str">
        <f t="shared" si="7"/>
        <v/>
      </c>
      <c r="AR18" t="str">
        <f t="shared" si="8"/>
        <v/>
      </c>
      <c r="AS18" s="42" t="str">
        <f t="shared" si="9"/>
        <v/>
      </c>
      <c r="AU18" t="str">
        <f t="shared" si="10"/>
        <v/>
      </c>
      <c r="AV18" s="42" t="str">
        <f t="shared" si="11"/>
        <v/>
      </c>
      <c r="AX18" t="str">
        <f t="shared" si="12"/>
        <v/>
      </c>
      <c r="AY18" s="42" t="str">
        <f t="shared" si="13"/>
        <v/>
      </c>
      <c r="BA18" t="str">
        <f t="shared" si="14"/>
        <v/>
      </c>
      <c r="BB18" s="42" t="str">
        <f t="shared" si="15"/>
        <v/>
      </c>
      <c r="BD18" t="str">
        <f t="shared" si="16"/>
        <v/>
      </c>
      <c r="BE18" s="42" t="str">
        <f t="shared" si="17"/>
        <v/>
      </c>
    </row>
    <row r="19" spans="2:57" ht="15">
      <c r="B19" s="126"/>
      <c r="C19" s="113" t="s">
        <v>102</v>
      </c>
      <c r="D19" s="706"/>
      <c r="E19" s="350"/>
      <c r="F19" s="350"/>
      <c r="G19" s="45"/>
      <c r="H19" s="45"/>
      <c r="I19" s="62">
        <v>2000</v>
      </c>
      <c r="J19" s="130" t="s">
        <v>179</v>
      </c>
      <c r="K19" s="134"/>
      <c r="L19" s="55"/>
      <c r="M19" s="100"/>
      <c r="N19" s="55" t="s">
        <v>116</v>
      </c>
      <c r="O19" s="127">
        <f>$I19*M19</f>
        <v>0</v>
      </c>
      <c r="P19" s="134"/>
      <c r="Q19" s="55"/>
      <c r="R19" s="100">
        <v>1</v>
      </c>
      <c r="S19" s="55" t="s">
        <v>116</v>
      </c>
      <c r="T19" s="127">
        <f>$I19*R19</f>
        <v>2000</v>
      </c>
      <c r="U19" s="134"/>
      <c r="V19" s="55"/>
      <c r="W19" s="100">
        <v>1</v>
      </c>
      <c r="X19" s="55" t="s">
        <v>116</v>
      </c>
      <c r="Y19" s="127">
        <f>$I19*W19</f>
        <v>2000</v>
      </c>
      <c r="Z19" s="134"/>
      <c r="AA19" s="55"/>
      <c r="AB19" s="100">
        <v>1</v>
      </c>
      <c r="AC19" s="55" t="s">
        <v>116</v>
      </c>
      <c r="AD19" s="127">
        <f>$I19*AB19</f>
        <v>2000</v>
      </c>
      <c r="AF19" t="str">
        <f t="shared" si="0"/>
        <v/>
      </c>
      <c r="AG19" s="42" t="str">
        <f t="shared" si="1"/>
        <v/>
      </c>
      <c r="AI19" t="str">
        <f t="shared" si="2"/>
        <v/>
      </c>
      <c r="AJ19" s="42" t="str">
        <f t="shared" si="3"/>
        <v/>
      </c>
      <c r="AL19" t="str">
        <f t="shared" si="4"/>
        <v/>
      </c>
      <c r="AM19" s="42" t="str">
        <f t="shared" si="5"/>
        <v/>
      </c>
      <c r="AO19" t="str">
        <f t="shared" si="6"/>
        <v/>
      </c>
      <c r="AP19" s="42" t="str">
        <f t="shared" si="7"/>
        <v/>
      </c>
      <c r="AR19" t="str">
        <f t="shared" si="8"/>
        <v/>
      </c>
      <c r="AS19" s="42" t="str">
        <f t="shared" si="9"/>
        <v/>
      </c>
      <c r="AU19" t="str">
        <f t="shared" si="10"/>
        <v/>
      </c>
      <c r="AV19" s="42" t="str">
        <f t="shared" si="11"/>
        <v/>
      </c>
      <c r="AX19" t="str">
        <f t="shared" si="12"/>
        <v/>
      </c>
      <c r="AY19" s="42" t="str">
        <f t="shared" si="13"/>
        <v/>
      </c>
      <c r="BA19" t="str">
        <f t="shared" si="14"/>
        <v/>
      </c>
      <c r="BB19" s="42" t="str">
        <f t="shared" si="15"/>
        <v/>
      </c>
      <c r="BD19" t="str">
        <f t="shared" si="16"/>
        <v/>
      </c>
      <c r="BE19" s="42" t="str">
        <f t="shared" si="17"/>
        <v/>
      </c>
    </row>
    <row r="20" spans="2:57" ht="15">
      <c r="B20" s="126"/>
      <c r="C20" s="113" t="s">
        <v>103</v>
      </c>
      <c r="D20" s="706"/>
      <c r="E20" s="350"/>
      <c r="F20" s="350"/>
      <c r="G20" s="45"/>
      <c r="H20" s="45"/>
      <c r="I20" s="62">
        <v>2000</v>
      </c>
      <c r="J20" s="130" t="s">
        <v>179</v>
      </c>
      <c r="K20" s="134"/>
      <c r="L20" s="55"/>
      <c r="M20" s="100"/>
      <c r="N20" s="55" t="s">
        <v>116</v>
      </c>
      <c r="O20" s="127">
        <f>$I20*M20</f>
        <v>0</v>
      </c>
      <c r="P20" s="134"/>
      <c r="Q20" s="55"/>
      <c r="R20" s="100">
        <v>1</v>
      </c>
      <c r="S20" s="55" t="s">
        <v>116</v>
      </c>
      <c r="T20" s="127">
        <f>$I20*R20</f>
        <v>2000</v>
      </c>
      <c r="U20" s="134"/>
      <c r="V20" s="55"/>
      <c r="W20" s="100">
        <v>1</v>
      </c>
      <c r="X20" s="55" t="s">
        <v>116</v>
      </c>
      <c r="Y20" s="127">
        <f>$I20*W20</f>
        <v>2000</v>
      </c>
      <c r="Z20" s="134"/>
      <c r="AA20" s="55"/>
      <c r="AB20" s="100">
        <v>1</v>
      </c>
      <c r="AC20" s="55" t="s">
        <v>116</v>
      </c>
      <c r="AD20" s="127">
        <f>$I20*AB20</f>
        <v>2000</v>
      </c>
      <c r="AF20" t="str">
        <f t="shared" si="0"/>
        <v/>
      </c>
      <c r="AG20" s="42" t="str">
        <f t="shared" si="1"/>
        <v/>
      </c>
      <c r="AI20" t="str">
        <f t="shared" si="2"/>
        <v/>
      </c>
      <c r="AJ20" s="42" t="str">
        <f t="shared" si="3"/>
        <v/>
      </c>
      <c r="AL20" t="str">
        <f t="shared" si="4"/>
        <v/>
      </c>
      <c r="AM20" s="42" t="str">
        <f t="shared" si="5"/>
        <v/>
      </c>
      <c r="AO20" t="str">
        <f t="shared" si="6"/>
        <v/>
      </c>
      <c r="AP20" s="42" t="str">
        <f t="shared" si="7"/>
        <v/>
      </c>
      <c r="AR20" t="str">
        <f t="shared" si="8"/>
        <v/>
      </c>
      <c r="AS20" s="42" t="str">
        <f t="shared" si="9"/>
        <v/>
      </c>
      <c r="AU20" t="str">
        <f t="shared" si="10"/>
        <v/>
      </c>
      <c r="AV20" s="42" t="str">
        <f t="shared" si="11"/>
        <v/>
      </c>
      <c r="AX20" t="str">
        <f t="shared" si="12"/>
        <v/>
      </c>
      <c r="AY20" s="42" t="str">
        <f t="shared" si="13"/>
        <v/>
      </c>
      <c r="BA20" t="str">
        <f t="shared" si="14"/>
        <v/>
      </c>
      <c r="BB20" s="42" t="str">
        <f t="shared" si="15"/>
        <v/>
      </c>
      <c r="BD20" t="str">
        <f t="shared" si="16"/>
        <v/>
      </c>
      <c r="BE20" s="42" t="str">
        <f t="shared" si="17"/>
        <v/>
      </c>
    </row>
    <row r="21" spans="2:57" ht="15">
      <c r="B21" s="126"/>
      <c r="C21" s="113"/>
      <c r="D21" s="706"/>
      <c r="E21" s="350"/>
      <c r="F21" s="350"/>
      <c r="G21" s="45"/>
      <c r="H21" s="45"/>
      <c r="I21" s="62"/>
      <c r="J21" s="130"/>
      <c r="K21" s="134"/>
      <c r="L21" s="55"/>
      <c r="M21" s="100"/>
      <c r="N21" s="55"/>
      <c r="O21" s="127"/>
      <c r="P21" s="134"/>
      <c r="Q21" s="55"/>
      <c r="R21" s="100"/>
      <c r="S21" s="55"/>
      <c r="T21" s="127"/>
      <c r="U21" s="134"/>
      <c r="V21" s="55"/>
      <c r="W21" s="100"/>
      <c r="X21" s="55"/>
      <c r="Y21" s="127"/>
      <c r="Z21" s="134"/>
      <c r="AA21" s="55"/>
      <c r="AB21" s="100"/>
      <c r="AC21" s="55"/>
      <c r="AD21" s="127"/>
      <c r="AF21" t="str">
        <f t="shared" si="0"/>
        <v/>
      </c>
      <c r="AG21" s="42" t="str">
        <f t="shared" si="1"/>
        <v/>
      </c>
      <c r="AI21" t="str">
        <f t="shared" si="2"/>
        <v/>
      </c>
      <c r="AJ21" s="42" t="str">
        <f t="shared" si="3"/>
        <v/>
      </c>
      <c r="AL21" t="str">
        <f t="shared" si="4"/>
        <v/>
      </c>
      <c r="AM21" s="42" t="str">
        <f t="shared" si="5"/>
        <v/>
      </c>
      <c r="AO21" t="str">
        <f t="shared" si="6"/>
        <v/>
      </c>
      <c r="AP21" s="42" t="str">
        <f t="shared" si="7"/>
        <v/>
      </c>
      <c r="AR21" t="str">
        <f t="shared" si="8"/>
        <v/>
      </c>
      <c r="AS21" s="42" t="str">
        <f t="shared" si="9"/>
        <v/>
      </c>
      <c r="AU21" t="str">
        <f t="shared" si="10"/>
        <v/>
      </c>
      <c r="AV21" s="42" t="str">
        <f t="shared" si="11"/>
        <v/>
      </c>
      <c r="AX21" t="str">
        <f t="shared" si="12"/>
        <v/>
      </c>
      <c r="AY21" s="42" t="str">
        <f t="shared" si="13"/>
        <v/>
      </c>
      <c r="BA21" t="str">
        <f t="shared" si="14"/>
        <v/>
      </c>
      <c r="BB21" s="42" t="str">
        <f t="shared" si="15"/>
        <v/>
      </c>
      <c r="BD21" t="str">
        <f t="shared" si="16"/>
        <v/>
      </c>
      <c r="BE21" s="42" t="str">
        <f t="shared" si="17"/>
        <v/>
      </c>
    </row>
    <row r="22" spans="2:57" thickBot="1">
      <c r="B22" s="128"/>
      <c r="C22" s="114" t="s">
        <v>8</v>
      </c>
      <c r="D22" s="707"/>
      <c r="E22" s="357"/>
      <c r="F22" s="357"/>
      <c r="G22" s="98"/>
      <c r="H22" s="98"/>
      <c r="I22" s="98"/>
      <c r="J22" s="131"/>
      <c r="K22" s="133"/>
      <c r="L22" s="99"/>
      <c r="M22" s="100"/>
      <c r="N22" s="99"/>
      <c r="O22" s="124">
        <f>SUM(O6:O21)</f>
        <v>0</v>
      </c>
      <c r="P22" s="133"/>
      <c r="Q22" s="99"/>
      <c r="R22" s="100"/>
      <c r="S22" s="99"/>
      <c r="T22" s="124">
        <f>SUM(T6:T21)</f>
        <v>19636.568046875</v>
      </c>
      <c r="U22" s="133"/>
      <c r="V22" s="99"/>
      <c r="W22" s="100"/>
      <c r="X22" s="99"/>
      <c r="Y22" s="124">
        <f>SUM(Y6:Y21)</f>
        <v>19636.568046875</v>
      </c>
      <c r="Z22" s="133"/>
      <c r="AA22" s="99"/>
      <c r="AB22" s="100"/>
      <c r="AC22" s="99"/>
      <c r="AD22" s="124">
        <f>SUM(AD6:AD21)</f>
        <v>19636.568046875</v>
      </c>
      <c r="AF22" t="str">
        <f t="shared" si="0"/>
        <v/>
      </c>
      <c r="AG22" s="42" t="str">
        <f t="shared" si="1"/>
        <v/>
      </c>
      <c r="AI22" t="str">
        <f t="shared" si="2"/>
        <v/>
      </c>
      <c r="AJ22" s="42" t="str">
        <f t="shared" si="3"/>
        <v/>
      </c>
      <c r="AL22" t="str">
        <f t="shared" si="4"/>
        <v/>
      </c>
      <c r="AM22" s="42" t="str">
        <f t="shared" si="5"/>
        <v/>
      </c>
      <c r="AO22" t="str">
        <f t="shared" si="6"/>
        <v/>
      </c>
      <c r="AP22" s="42" t="str">
        <f t="shared" si="7"/>
        <v/>
      </c>
      <c r="AR22" t="str">
        <f t="shared" si="8"/>
        <v/>
      </c>
      <c r="AS22" s="42" t="str">
        <f t="shared" si="9"/>
        <v/>
      </c>
      <c r="AU22" t="str">
        <f t="shared" si="10"/>
        <v/>
      </c>
      <c r="AV22" s="42" t="str">
        <f t="shared" si="11"/>
        <v/>
      </c>
      <c r="AX22" t="str">
        <f t="shared" si="12"/>
        <v/>
      </c>
      <c r="AY22" s="42" t="str">
        <f t="shared" si="13"/>
        <v/>
      </c>
      <c r="BA22" t="str">
        <f t="shared" si="14"/>
        <v/>
      </c>
      <c r="BB22" s="42" t="str">
        <f t="shared" si="15"/>
        <v/>
      </c>
      <c r="BD22" t="str">
        <f t="shared" si="16"/>
        <v/>
      </c>
      <c r="BE22" s="42" t="str">
        <f t="shared" si="17"/>
        <v/>
      </c>
    </row>
    <row r="23" spans="2:57" thickBot="1">
      <c r="B23" s="155" t="s">
        <v>274</v>
      </c>
      <c r="C23" s="157"/>
      <c r="D23" s="709"/>
      <c r="E23" s="361"/>
      <c r="F23" s="361"/>
      <c r="G23" s="156"/>
      <c r="H23" s="156"/>
      <c r="I23" s="156"/>
      <c r="J23" s="169"/>
      <c r="K23" s="158"/>
      <c r="L23" s="159"/>
      <c r="M23" s="90"/>
      <c r="N23" s="160"/>
      <c r="O23" s="161">
        <f>SUMIF($C6:$C22,"Sub-total",O6:O22)</f>
        <v>0</v>
      </c>
      <c r="P23" s="158"/>
      <c r="Q23" s="159"/>
      <c r="R23" s="90"/>
      <c r="S23" s="160"/>
      <c r="T23" s="161">
        <f>SUMIF($C6:$C22,"Sub-total",T6:T22)</f>
        <v>19636.568046875</v>
      </c>
      <c r="U23" s="158"/>
      <c r="V23" s="159"/>
      <c r="W23" s="90"/>
      <c r="X23" s="160"/>
      <c r="Y23" s="161">
        <f>SUMIF($C6:$C22,"Sub-total",Y6:Y22)</f>
        <v>19636.568046875</v>
      </c>
      <c r="Z23" s="158"/>
      <c r="AA23" s="159"/>
      <c r="AB23" s="90"/>
      <c r="AC23" s="160"/>
      <c r="AD23" s="161">
        <f>SUMIF($C6:$C22,"Sub-total",AD6:AD22)</f>
        <v>19636.568046875</v>
      </c>
      <c r="AF23" s="440"/>
      <c r="AG23" s="441">
        <f>SUM(AG6:AG22)+AJ23</f>
        <v>41</v>
      </c>
      <c r="AH23" s="440"/>
      <c r="AI23" s="440"/>
      <c r="AJ23" s="441">
        <f>SUM(AJ6:AJ22)</f>
        <v>41</v>
      </c>
      <c r="AK23" s="440"/>
      <c r="AL23" s="440"/>
      <c r="AM23" s="441">
        <f>SUM(AM6:AM22)</f>
        <v>1005</v>
      </c>
      <c r="AO23" s="440"/>
      <c r="AP23" s="441">
        <f>SUM(AP6:AP22)+AS23</f>
        <v>41</v>
      </c>
      <c r="AQ23" s="440"/>
      <c r="AR23" s="440"/>
      <c r="AS23" s="441">
        <f>SUM(AS6:AS22)</f>
        <v>41</v>
      </c>
      <c r="AT23" s="440"/>
      <c r="AU23" s="440"/>
      <c r="AV23" s="441">
        <f>SUM(AV6:AV22)</f>
        <v>1005</v>
      </c>
      <c r="AX23" s="440"/>
      <c r="AY23" s="441">
        <f>SUM(AY6:AY22)+BB23</f>
        <v>41</v>
      </c>
      <c r="AZ23" s="440"/>
      <c r="BA23" s="440"/>
      <c r="BB23" s="441">
        <f>SUM(BB6:BB22)</f>
        <v>41</v>
      </c>
      <c r="BC23" s="440"/>
      <c r="BD23" s="440"/>
      <c r="BE23" s="441">
        <f>SUM(BE6:BE22)</f>
        <v>1005</v>
      </c>
    </row>
    <row r="24" spans="2:57" ht="15">
      <c r="B24" s="96"/>
      <c r="C24" s="97"/>
      <c r="D24" s="2"/>
      <c r="E24" s="1"/>
      <c r="F24" s="1"/>
      <c r="G24" s="1"/>
      <c r="H24" s="1"/>
      <c r="I24" s="1"/>
      <c r="J24" s="1"/>
      <c r="K24" s="2"/>
      <c r="L24" s="16"/>
      <c r="M24" s="7"/>
      <c r="N24" s="16"/>
      <c r="O24" s="16"/>
      <c r="P24" s="2"/>
      <c r="Q24" s="16"/>
      <c r="R24" s="7"/>
      <c r="S24" s="16"/>
      <c r="T24" s="16"/>
      <c r="U24" s="2"/>
      <c r="V24" s="16"/>
      <c r="W24" s="7"/>
      <c r="X24" s="16"/>
      <c r="Y24" s="16"/>
      <c r="Z24" s="2"/>
      <c r="AA24" s="16"/>
      <c r="AB24" s="7"/>
      <c r="AC24" s="16"/>
      <c r="AD24" s="16"/>
    </row>
    <row r="25" spans="2:57" ht="15">
      <c r="B25" s="9"/>
      <c r="C25" s="10"/>
      <c r="D25" s="11"/>
      <c r="E25" s="9"/>
      <c r="F25" s="9"/>
      <c r="G25" s="9"/>
      <c r="H25" s="9"/>
      <c r="I25" s="9"/>
      <c r="J25" s="9"/>
      <c r="K25" s="11"/>
      <c r="L25" s="12"/>
      <c r="M25" s="13"/>
      <c r="N25" s="12"/>
      <c r="O25" s="12"/>
      <c r="P25" s="11"/>
      <c r="Q25" s="12"/>
      <c r="R25" s="13"/>
      <c r="S25" s="12"/>
      <c r="T25" s="12"/>
      <c r="U25" s="11"/>
      <c r="V25" s="12"/>
      <c r="W25" s="13"/>
      <c r="X25" s="12"/>
      <c r="Y25" s="12"/>
      <c r="Z25" s="11"/>
      <c r="AA25" s="12"/>
      <c r="AB25" s="13"/>
      <c r="AC25" s="12"/>
      <c r="AD25" s="12"/>
    </row>
    <row r="26" spans="2:57" ht="15">
      <c r="B26" s="5"/>
      <c r="C26" s="1"/>
      <c r="D26" s="16"/>
      <c r="E26" s="1"/>
      <c r="F26" s="1"/>
      <c r="G26" s="1"/>
      <c r="H26" s="1"/>
      <c r="I26" s="1"/>
      <c r="J26" s="1"/>
      <c r="K26" s="16"/>
      <c r="L26" s="16"/>
      <c r="M26" s="7"/>
      <c r="N26" s="16"/>
      <c r="O26" s="16"/>
      <c r="P26" s="16"/>
      <c r="Q26" s="16"/>
      <c r="R26" s="7"/>
      <c r="S26" s="16"/>
      <c r="T26" s="16"/>
      <c r="U26" s="16"/>
      <c r="V26" s="16"/>
      <c r="W26" s="7"/>
      <c r="X26" s="16"/>
      <c r="Y26" s="16"/>
      <c r="Z26" s="16"/>
      <c r="AA26" s="16"/>
      <c r="AB26" s="7"/>
      <c r="AC26" s="16"/>
      <c r="AD26" s="16"/>
    </row>
    <row r="27" spans="2:57" ht="15">
      <c r="B27" s="17"/>
      <c r="C27" s="17"/>
      <c r="D27" s="18"/>
      <c r="E27" s="17"/>
      <c r="F27" s="17"/>
      <c r="G27" s="17"/>
      <c r="H27" s="17"/>
      <c r="I27" s="17"/>
      <c r="J27" s="17"/>
      <c r="K27" s="18"/>
      <c r="L27" s="18"/>
      <c r="M27" s="19"/>
      <c r="N27" s="18"/>
      <c r="O27" s="18"/>
      <c r="P27" s="18"/>
      <c r="Q27" s="18"/>
      <c r="R27" s="19"/>
      <c r="S27" s="18"/>
      <c r="T27" s="18"/>
      <c r="U27" s="18"/>
      <c r="V27" s="18"/>
      <c r="W27" s="19"/>
      <c r="X27" s="18"/>
      <c r="Y27" s="18"/>
      <c r="Z27" s="18"/>
      <c r="AA27" s="18"/>
      <c r="AB27" s="19"/>
      <c r="AC27" s="18"/>
      <c r="AD27" s="18"/>
    </row>
    <row r="28" spans="2:57" ht="15">
      <c r="B28" s="1"/>
      <c r="C28" s="17"/>
      <c r="D28" s="18"/>
      <c r="E28" s="17"/>
      <c r="F28" s="17"/>
      <c r="G28" s="17"/>
      <c r="H28" s="17"/>
      <c r="I28" s="17"/>
      <c r="J28" s="17"/>
      <c r="K28" s="18"/>
      <c r="L28" s="18"/>
      <c r="M28" s="19"/>
      <c r="N28" s="18"/>
      <c r="O28" s="18"/>
      <c r="P28" s="18"/>
      <c r="Q28" s="18"/>
      <c r="R28" s="19"/>
      <c r="S28" s="18"/>
      <c r="T28" s="18"/>
      <c r="U28" s="18"/>
      <c r="V28" s="18"/>
      <c r="W28" s="19"/>
      <c r="X28" s="18"/>
      <c r="Y28" s="18"/>
      <c r="Z28" s="18"/>
      <c r="AA28" s="18"/>
      <c r="AB28" s="19"/>
      <c r="AC28" s="18"/>
      <c r="AD28" s="18"/>
    </row>
    <row r="29" spans="2:57" ht="15">
      <c r="B29" s="1"/>
      <c r="C29" s="17"/>
      <c r="D29" s="18"/>
      <c r="E29" s="17"/>
      <c r="F29" s="17"/>
      <c r="G29" s="17"/>
      <c r="H29" s="17"/>
      <c r="I29" s="17"/>
      <c r="J29" s="17"/>
      <c r="K29" s="18"/>
      <c r="L29" s="18"/>
      <c r="M29" s="19"/>
      <c r="N29" s="18"/>
      <c r="O29" s="18"/>
      <c r="P29" s="18"/>
      <c r="Q29" s="18"/>
      <c r="R29" s="19"/>
      <c r="S29" s="18"/>
      <c r="T29" s="18"/>
      <c r="U29" s="18"/>
      <c r="V29" s="18"/>
      <c r="W29" s="19"/>
      <c r="X29" s="18"/>
      <c r="Y29" s="18"/>
      <c r="Z29" s="18"/>
      <c r="AA29" s="18"/>
      <c r="AB29" s="19"/>
      <c r="AC29" s="18"/>
      <c r="AD29" s="18"/>
    </row>
    <row r="30" spans="2:57" ht="15">
      <c r="B30" s="1"/>
      <c r="C30" s="20"/>
      <c r="D30" s="21"/>
      <c r="E30" s="1"/>
      <c r="F30" s="1"/>
      <c r="G30" s="1"/>
      <c r="H30" s="1"/>
      <c r="I30" s="1"/>
      <c r="J30" s="1"/>
      <c r="K30" s="21"/>
      <c r="L30" s="16"/>
      <c r="M30" s="22"/>
      <c r="N30" s="16"/>
      <c r="O30" s="16"/>
      <c r="P30" s="21"/>
      <c r="Q30" s="16"/>
      <c r="R30" s="22"/>
      <c r="S30" s="16"/>
      <c r="T30" s="16"/>
      <c r="U30" s="21"/>
      <c r="V30" s="16"/>
      <c r="W30" s="22"/>
      <c r="X30" s="16"/>
      <c r="Y30" s="16"/>
      <c r="Z30" s="21"/>
      <c r="AA30" s="16"/>
      <c r="AB30" s="22"/>
      <c r="AC30" s="16"/>
      <c r="AD30" s="16"/>
    </row>
    <row r="31" spans="2:57" ht="15">
      <c r="B31" s="1"/>
      <c r="C31" s="1"/>
      <c r="D31" s="16"/>
      <c r="E31" s="1"/>
      <c r="F31" s="1"/>
      <c r="G31" s="1"/>
      <c r="H31" s="1"/>
      <c r="I31" s="1"/>
      <c r="J31" s="1"/>
      <c r="K31" s="16"/>
      <c r="L31" s="16"/>
      <c r="M31" s="22"/>
      <c r="N31" s="16"/>
      <c r="O31" s="16"/>
      <c r="P31" s="16"/>
      <c r="Q31" s="16"/>
      <c r="R31" s="22"/>
      <c r="S31" s="16"/>
      <c r="T31" s="16"/>
      <c r="U31" s="16"/>
      <c r="V31" s="16"/>
      <c r="W31" s="22"/>
      <c r="X31" s="16"/>
      <c r="Y31" s="16"/>
      <c r="Z31" s="16"/>
      <c r="AA31" s="16"/>
      <c r="AB31" s="22"/>
      <c r="AC31" s="16"/>
      <c r="AD31" s="16"/>
    </row>
    <row r="32" spans="2:57" ht="15">
      <c r="B32" s="1"/>
      <c r="C32" s="1"/>
      <c r="D32" s="16"/>
      <c r="E32" s="1"/>
      <c r="F32" s="1"/>
      <c r="G32" s="1"/>
      <c r="H32" s="1"/>
      <c r="I32" s="1"/>
      <c r="J32" s="1"/>
      <c r="K32" s="16"/>
      <c r="L32" s="16"/>
      <c r="M32" s="22"/>
      <c r="N32" s="16"/>
      <c r="O32" s="16"/>
      <c r="P32" s="16"/>
      <c r="Q32" s="16"/>
      <c r="R32" s="22"/>
      <c r="S32" s="16"/>
      <c r="T32" s="16"/>
      <c r="U32" s="16"/>
      <c r="V32" s="16"/>
      <c r="W32" s="22"/>
      <c r="X32" s="16"/>
      <c r="Y32" s="16"/>
      <c r="Z32" s="16"/>
      <c r="AA32" s="16"/>
      <c r="AB32" s="22"/>
      <c r="AC32" s="16"/>
      <c r="AD32" s="16"/>
    </row>
    <row r="33" spans="2:30" ht="15">
      <c r="B33" s="20"/>
      <c r="C33" s="1"/>
      <c r="D33" s="16"/>
      <c r="E33" s="1"/>
      <c r="F33" s="1"/>
      <c r="G33" s="1"/>
      <c r="H33" s="1"/>
      <c r="I33" s="1"/>
      <c r="J33" s="1"/>
      <c r="K33" s="16"/>
      <c r="L33" s="16"/>
      <c r="M33" s="22"/>
      <c r="N33" s="16"/>
      <c r="O33" s="16"/>
      <c r="P33" s="16"/>
      <c r="Q33" s="16"/>
      <c r="R33" s="22"/>
      <c r="S33" s="16"/>
      <c r="T33" s="16"/>
      <c r="U33" s="16"/>
      <c r="V33" s="16"/>
      <c r="W33" s="22"/>
      <c r="X33" s="16"/>
      <c r="Y33" s="16"/>
      <c r="Z33" s="16"/>
      <c r="AA33" s="16"/>
      <c r="AB33" s="22"/>
      <c r="AC33" s="16"/>
      <c r="AD33" s="16"/>
    </row>
    <row r="34" spans="2:30" ht="15">
      <c r="B34" s="1"/>
      <c r="C34" s="1"/>
      <c r="D34" s="16"/>
      <c r="E34" s="1"/>
      <c r="F34" s="1"/>
      <c r="G34" s="1"/>
      <c r="H34" s="1"/>
      <c r="I34" s="1"/>
      <c r="J34" s="1"/>
      <c r="K34" s="16"/>
      <c r="L34" s="16"/>
      <c r="M34" s="22"/>
      <c r="N34" s="16"/>
      <c r="O34" s="16"/>
      <c r="P34" s="16"/>
      <c r="Q34" s="16"/>
      <c r="R34" s="22"/>
      <c r="S34" s="16"/>
      <c r="T34" s="16"/>
      <c r="U34" s="16"/>
      <c r="V34" s="16"/>
      <c r="W34" s="22"/>
      <c r="X34" s="16"/>
      <c r="Y34" s="16"/>
      <c r="Z34" s="16"/>
      <c r="AA34" s="16"/>
      <c r="AB34" s="22"/>
      <c r="AC34" s="16"/>
      <c r="AD34" s="16"/>
    </row>
    <row r="35" spans="2:30" ht="15">
      <c r="B35" s="1"/>
      <c r="C35" s="1"/>
      <c r="D35" s="16"/>
      <c r="E35" s="1"/>
      <c r="F35" s="1"/>
      <c r="G35" s="1"/>
      <c r="H35" s="1"/>
      <c r="I35" s="1"/>
      <c r="J35" s="1"/>
      <c r="K35" s="16"/>
      <c r="L35" s="16"/>
      <c r="M35" s="22"/>
      <c r="N35" s="16"/>
      <c r="O35" s="16"/>
      <c r="P35" s="16"/>
      <c r="Q35" s="16"/>
      <c r="R35" s="22"/>
      <c r="S35" s="16"/>
      <c r="T35" s="16"/>
      <c r="U35" s="16"/>
      <c r="V35" s="16"/>
      <c r="W35" s="22"/>
      <c r="X35" s="16"/>
      <c r="Y35" s="16"/>
      <c r="Z35" s="16"/>
      <c r="AA35" s="16"/>
      <c r="AB35" s="22"/>
      <c r="AC35" s="16"/>
      <c r="AD35" s="16"/>
    </row>
    <row r="36" spans="2:30" ht="15">
      <c r="B36" s="1"/>
      <c r="C36" s="1"/>
      <c r="D36" s="16"/>
      <c r="E36" s="1"/>
      <c r="F36" s="1"/>
      <c r="G36" s="1"/>
      <c r="H36" s="1"/>
      <c r="I36" s="1"/>
      <c r="J36" s="1"/>
      <c r="K36" s="16"/>
      <c r="L36" s="16"/>
      <c r="M36" s="22"/>
      <c r="N36" s="16"/>
      <c r="O36" s="16"/>
      <c r="P36" s="16"/>
      <c r="Q36" s="16"/>
      <c r="R36" s="22"/>
      <c r="S36" s="16"/>
      <c r="T36" s="16"/>
      <c r="U36" s="16"/>
      <c r="V36" s="16"/>
      <c r="W36" s="22"/>
      <c r="X36" s="16"/>
      <c r="Y36" s="16"/>
      <c r="Z36" s="16"/>
      <c r="AA36" s="16"/>
      <c r="AB36" s="22"/>
      <c r="AC36" s="16"/>
      <c r="AD36" s="16"/>
    </row>
    <row r="37" spans="2:30" ht="15">
      <c r="B37" s="20"/>
      <c r="C37" s="1"/>
      <c r="D37" s="16"/>
      <c r="E37" s="1"/>
      <c r="F37" s="1"/>
      <c r="G37" s="1"/>
      <c r="H37" s="1"/>
      <c r="I37" s="1"/>
      <c r="J37" s="1"/>
      <c r="K37" s="16"/>
      <c r="L37" s="16"/>
      <c r="M37" s="22"/>
      <c r="N37" s="16"/>
      <c r="O37" s="16"/>
      <c r="P37" s="16"/>
      <c r="Q37" s="16"/>
      <c r="R37" s="22"/>
      <c r="S37" s="16"/>
      <c r="T37" s="16"/>
      <c r="U37" s="16"/>
      <c r="V37" s="16"/>
      <c r="W37" s="22"/>
      <c r="X37" s="16"/>
      <c r="Y37" s="16"/>
      <c r="Z37" s="16"/>
      <c r="AA37" s="16"/>
      <c r="AB37" s="22"/>
      <c r="AC37" s="16"/>
      <c r="AD37" s="16"/>
    </row>
    <row r="38" spans="2:30" ht="15">
      <c r="B38" s="20"/>
      <c r="C38" s="1"/>
      <c r="D38" s="16"/>
      <c r="E38" s="1"/>
      <c r="F38" s="1"/>
      <c r="G38" s="1"/>
      <c r="H38" s="1"/>
      <c r="I38" s="1"/>
      <c r="J38" s="1"/>
      <c r="K38" s="16"/>
      <c r="L38" s="16"/>
      <c r="M38" s="22"/>
      <c r="N38" s="16"/>
      <c r="O38" s="16"/>
      <c r="P38" s="16"/>
      <c r="Q38" s="16"/>
      <c r="R38" s="22"/>
      <c r="S38" s="16"/>
      <c r="T38" s="16"/>
      <c r="U38" s="16"/>
      <c r="V38" s="16"/>
      <c r="W38" s="22"/>
      <c r="X38" s="16"/>
      <c r="Y38" s="16"/>
      <c r="Z38" s="16"/>
      <c r="AA38" s="16"/>
      <c r="AB38" s="22"/>
      <c r="AC38" s="16"/>
      <c r="AD38" s="16"/>
    </row>
    <row r="39" spans="2:30" ht="15">
      <c r="B39" s="20"/>
      <c r="C39" s="1"/>
      <c r="D39" s="16"/>
      <c r="E39" s="1"/>
      <c r="F39" s="1"/>
      <c r="G39" s="1"/>
      <c r="H39" s="1"/>
      <c r="I39" s="1"/>
      <c r="J39" s="1"/>
      <c r="K39" s="16"/>
      <c r="L39" s="16"/>
      <c r="M39" s="22"/>
      <c r="N39" s="16"/>
      <c r="O39" s="16"/>
      <c r="P39" s="16"/>
      <c r="Q39" s="16"/>
      <c r="R39" s="22"/>
      <c r="S39" s="16"/>
      <c r="T39" s="16"/>
      <c r="U39" s="16"/>
      <c r="V39" s="16"/>
      <c r="W39" s="22"/>
      <c r="X39" s="16"/>
      <c r="Y39" s="16"/>
      <c r="Z39" s="16"/>
      <c r="AA39" s="16"/>
      <c r="AB39" s="22"/>
      <c r="AC39" s="16"/>
      <c r="AD39" s="16"/>
    </row>
    <row r="40" spans="2:30" ht="15">
      <c r="B40" s="20"/>
      <c r="C40" s="1"/>
      <c r="D40" s="16"/>
      <c r="E40" s="1"/>
      <c r="F40" s="1"/>
      <c r="G40" s="1"/>
      <c r="H40" s="1"/>
      <c r="I40" s="1"/>
      <c r="J40" s="1"/>
      <c r="K40" s="16"/>
      <c r="L40" s="16"/>
      <c r="M40" s="22"/>
      <c r="N40" s="16"/>
      <c r="O40" s="16"/>
      <c r="P40" s="16"/>
      <c r="Q40" s="16"/>
      <c r="R40" s="22"/>
      <c r="S40" s="16"/>
      <c r="T40" s="16"/>
      <c r="U40" s="16"/>
      <c r="V40" s="16"/>
      <c r="W40" s="22"/>
      <c r="X40" s="16"/>
      <c r="Y40" s="16"/>
      <c r="Z40" s="16"/>
      <c r="AA40" s="16"/>
      <c r="AB40" s="22"/>
      <c r="AC40" s="16"/>
      <c r="AD40" s="16"/>
    </row>
    <row r="41" spans="2:30" ht="15">
      <c r="B41" s="20"/>
      <c r="C41" s="1"/>
      <c r="D41" s="16"/>
      <c r="E41" s="1"/>
      <c r="F41" s="1"/>
      <c r="G41" s="1"/>
      <c r="H41" s="1"/>
      <c r="I41" s="1"/>
      <c r="J41" s="1"/>
      <c r="K41" s="16"/>
      <c r="L41" s="16"/>
      <c r="M41" s="22"/>
      <c r="N41" s="16"/>
      <c r="O41" s="16"/>
      <c r="P41" s="16"/>
      <c r="Q41" s="16"/>
      <c r="R41" s="22"/>
      <c r="S41" s="16"/>
      <c r="T41" s="16"/>
      <c r="U41" s="16"/>
      <c r="V41" s="16"/>
      <c r="W41" s="22"/>
      <c r="X41" s="16"/>
      <c r="Y41" s="16"/>
      <c r="Z41" s="16"/>
      <c r="AA41" s="16"/>
      <c r="AB41" s="22"/>
      <c r="AC41" s="16"/>
      <c r="AD41" s="16"/>
    </row>
    <row r="42" spans="2:30" ht="15">
      <c r="B42" s="20"/>
      <c r="C42" s="1"/>
      <c r="D42" s="16"/>
      <c r="E42" s="1"/>
      <c r="F42" s="1"/>
      <c r="G42" s="1"/>
      <c r="H42" s="1"/>
      <c r="I42" s="1"/>
      <c r="J42" s="1"/>
      <c r="K42" s="16"/>
      <c r="L42" s="16"/>
      <c r="M42" s="22"/>
      <c r="N42" s="16"/>
      <c r="O42" s="16"/>
      <c r="P42" s="16"/>
      <c r="Q42" s="16"/>
      <c r="R42" s="22"/>
      <c r="S42" s="16"/>
      <c r="T42" s="16"/>
      <c r="U42" s="16"/>
      <c r="V42" s="16"/>
      <c r="W42" s="22"/>
      <c r="X42" s="16"/>
      <c r="Y42" s="16"/>
      <c r="Z42" s="16"/>
      <c r="AA42" s="16"/>
      <c r="AB42" s="22"/>
      <c r="AC42" s="16"/>
      <c r="AD42" s="16"/>
    </row>
    <row r="43" spans="2:30" ht="15">
      <c r="B43" s="20"/>
      <c r="C43" s="1"/>
      <c r="D43" s="16"/>
      <c r="E43" s="1"/>
      <c r="F43" s="1"/>
      <c r="G43" s="1"/>
      <c r="H43" s="1"/>
      <c r="I43" s="1"/>
      <c r="J43" s="1"/>
      <c r="K43" s="16"/>
      <c r="L43" s="16"/>
      <c r="M43" s="22"/>
      <c r="N43" s="16"/>
      <c r="O43" s="16"/>
      <c r="P43" s="16"/>
      <c r="Q43" s="16"/>
      <c r="R43" s="22"/>
      <c r="S43" s="16"/>
      <c r="T43" s="16"/>
      <c r="U43" s="16"/>
      <c r="V43" s="16"/>
      <c r="W43" s="22"/>
      <c r="X43" s="16"/>
      <c r="Y43" s="16"/>
      <c r="Z43" s="16"/>
      <c r="AA43" s="16"/>
      <c r="AB43" s="22"/>
      <c r="AC43" s="16"/>
      <c r="AD43" s="16"/>
    </row>
    <row r="44" spans="2:30" ht="15">
      <c r="B44" s="20"/>
      <c r="C44" s="1"/>
      <c r="D44" s="16"/>
      <c r="E44" s="1"/>
      <c r="F44" s="1"/>
      <c r="G44" s="1"/>
      <c r="H44" s="1"/>
      <c r="I44" s="1"/>
      <c r="J44" s="1"/>
      <c r="K44" s="16"/>
      <c r="L44" s="16"/>
      <c r="M44" s="22"/>
      <c r="N44" s="16"/>
      <c r="O44" s="16"/>
      <c r="P44" s="16"/>
      <c r="Q44" s="16"/>
      <c r="R44" s="22"/>
      <c r="S44" s="16"/>
      <c r="T44" s="16"/>
      <c r="U44" s="16"/>
      <c r="V44" s="16"/>
      <c r="W44" s="22"/>
      <c r="X44" s="16"/>
      <c r="Y44" s="16"/>
      <c r="Z44" s="16"/>
      <c r="AA44" s="16"/>
      <c r="AB44" s="22"/>
      <c r="AC44" s="16"/>
      <c r="AD44" s="16"/>
    </row>
    <row r="45" spans="2:30" ht="15">
      <c r="B45" s="20"/>
      <c r="C45" s="1"/>
      <c r="D45" s="16"/>
      <c r="E45" s="1"/>
      <c r="F45" s="1"/>
      <c r="G45" s="1"/>
      <c r="H45" s="1"/>
      <c r="I45" s="1"/>
      <c r="J45" s="1"/>
      <c r="K45" s="16"/>
      <c r="L45" s="16"/>
      <c r="M45" s="22"/>
      <c r="N45" s="16"/>
      <c r="O45" s="16"/>
      <c r="P45" s="16"/>
      <c r="Q45" s="16"/>
      <c r="R45" s="22"/>
      <c r="S45" s="16"/>
      <c r="T45" s="16"/>
      <c r="U45" s="16"/>
      <c r="V45" s="16"/>
      <c r="W45" s="22"/>
      <c r="X45" s="16"/>
      <c r="Y45" s="16"/>
      <c r="Z45" s="16"/>
      <c r="AA45" s="16"/>
      <c r="AB45" s="22"/>
      <c r="AC45" s="16"/>
      <c r="AD45" s="16"/>
    </row>
    <row r="46" spans="2:30" ht="15">
      <c r="B46" s="20"/>
      <c r="C46" s="1"/>
      <c r="D46" s="16"/>
      <c r="E46" s="1"/>
      <c r="F46" s="1"/>
      <c r="G46" s="1"/>
      <c r="H46" s="1"/>
      <c r="I46" s="1"/>
      <c r="J46" s="1"/>
      <c r="K46" s="16"/>
      <c r="L46" s="16"/>
      <c r="M46" s="22"/>
      <c r="N46" s="16"/>
      <c r="O46" s="16"/>
      <c r="P46" s="16"/>
      <c r="Q46" s="16"/>
      <c r="R46" s="22"/>
      <c r="S46" s="16"/>
      <c r="T46" s="16"/>
      <c r="U46" s="16"/>
      <c r="V46" s="16"/>
      <c r="W46" s="22"/>
      <c r="X46" s="16"/>
      <c r="Y46" s="16"/>
      <c r="Z46" s="16"/>
      <c r="AA46" s="16"/>
      <c r="AB46" s="22"/>
      <c r="AC46" s="16"/>
      <c r="AD46" s="16"/>
    </row>
    <row r="47" spans="2:30" ht="15">
      <c r="B47" s="20"/>
      <c r="C47" s="1"/>
      <c r="D47" s="16"/>
      <c r="E47" s="1"/>
      <c r="F47" s="1"/>
      <c r="G47" s="1"/>
      <c r="H47" s="1"/>
      <c r="I47" s="1"/>
      <c r="J47" s="1"/>
      <c r="K47" s="16"/>
      <c r="L47" s="16"/>
      <c r="M47" s="22"/>
      <c r="N47" s="16"/>
      <c r="O47" s="16"/>
      <c r="P47" s="16"/>
      <c r="Q47" s="16"/>
      <c r="R47" s="22"/>
      <c r="S47" s="16"/>
      <c r="T47" s="16"/>
      <c r="U47" s="16"/>
      <c r="V47" s="16"/>
      <c r="W47" s="22"/>
      <c r="X47" s="16"/>
      <c r="Y47" s="16"/>
      <c r="Z47" s="16"/>
      <c r="AA47" s="16"/>
      <c r="AB47" s="22"/>
      <c r="AC47" s="16"/>
      <c r="AD47" s="16"/>
    </row>
    <row r="48" spans="2:30" ht="15">
      <c r="B48" s="20"/>
      <c r="C48" s="1"/>
      <c r="D48" s="16"/>
      <c r="E48" s="1"/>
      <c r="F48" s="1"/>
      <c r="G48" s="1"/>
      <c r="H48" s="1"/>
      <c r="I48" s="1"/>
      <c r="J48" s="1"/>
      <c r="K48" s="16"/>
      <c r="L48" s="16"/>
      <c r="M48" s="22"/>
      <c r="N48" s="16"/>
      <c r="O48" s="16"/>
      <c r="P48" s="16"/>
      <c r="Q48" s="16"/>
      <c r="R48" s="22"/>
      <c r="S48" s="16"/>
      <c r="T48" s="16"/>
      <c r="U48" s="16"/>
      <c r="V48" s="16"/>
      <c r="W48" s="22"/>
      <c r="X48" s="16"/>
      <c r="Y48" s="16"/>
      <c r="Z48" s="16"/>
      <c r="AA48" s="16"/>
      <c r="AB48" s="22"/>
      <c r="AC48" s="16"/>
      <c r="AD48" s="16"/>
    </row>
    <row r="49" spans="2:30" ht="15">
      <c r="B49" s="20"/>
      <c r="C49" s="1"/>
      <c r="D49" s="16"/>
      <c r="E49" s="1"/>
      <c r="F49" s="1"/>
      <c r="G49" s="1"/>
      <c r="H49" s="1"/>
      <c r="I49" s="1"/>
      <c r="J49" s="1"/>
      <c r="K49" s="16"/>
      <c r="L49" s="16"/>
      <c r="M49" s="22"/>
      <c r="N49" s="16"/>
      <c r="O49" s="16"/>
      <c r="P49" s="16"/>
      <c r="Q49" s="16"/>
      <c r="R49" s="22"/>
      <c r="S49" s="16"/>
      <c r="T49" s="16"/>
      <c r="U49" s="16"/>
      <c r="V49" s="16"/>
      <c r="W49" s="22"/>
      <c r="X49" s="16"/>
      <c r="Y49" s="16"/>
      <c r="Z49" s="16"/>
      <c r="AA49" s="16"/>
      <c r="AB49" s="22"/>
      <c r="AC49" s="16"/>
      <c r="AD49" s="16"/>
    </row>
    <row r="50" spans="2:30" ht="15">
      <c r="B50" s="20"/>
      <c r="C50" s="1"/>
      <c r="D50" s="16"/>
      <c r="E50" s="1"/>
      <c r="F50" s="1"/>
      <c r="G50" s="1"/>
      <c r="H50" s="1"/>
      <c r="I50" s="1"/>
      <c r="J50" s="1"/>
      <c r="K50" s="16"/>
      <c r="L50" s="16"/>
      <c r="M50" s="22"/>
      <c r="N50" s="16"/>
      <c r="O50" s="16"/>
      <c r="P50" s="16"/>
      <c r="Q50" s="16"/>
      <c r="R50" s="22"/>
      <c r="S50" s="16"/>
      <c r="T50" s="16"/>
      <c r="U50" s="16"/>
      <c r="V50" s="16"/>
      <c r="W50" s="22"/>
      <c r="X50" s="16"/>
      <c r="Y50" s="16"/>
      <c r="Z50" s="16"/>
      <c r="AA50" s="16"/>
      <c r="AB50" s="22"/>
      <c r="AC50" s="16"/>
      <c r="AD50" s="16"/>
    </row>
    <row r="51" spans="2:30" ht="15">
      <c r="B51" s="20"/>
      <c r="C51" s="1"/>
      <c r="D51" s="16"/>
      <c r="E51" s="1"/>
      <c r="F51" s="1"/>
      <c r="G51" s="1"/>
      <c r="H51" s="1"/>
      <c r="I51" s="1"/>
      <c r="J51" s="1"/>
      <c r="K51" s="16"/>
      <c r="L51" s="16"/>
      <c r="M51" s="22"/>
      <c r="N51" s="16"/>
      <c r="O51" s="16"/>
      <c r="P51" s="16"/>
      <c r="Q51" s="16"/>
      <c r="R51" s="22"/>
      <c r="S51" s="16"/>
      <c r="T51" s="16"/>
      <c r="U51" s="16"/>
      <c r="V51" s="16"/>
      <c r="W51" s="22"/>
      <c r="X51" s="16"/>
      <c r="Y51" s="16"/>
      <c r="Z51" s="16"/>
      <c r="AA51" s="16"/>
      <c r="AB51" s="22"/>
      <c r="AC51" s="16"/>
      <c r="AD51" s="16"/>
    </row>
    <row r="52" spans="2:30" ht="15">
      <c r="B52" s="20"/>
      <c r="C52" s="1"/>
      <c r="D52" s="16"/>
      <c r="E52" s="1"/>
      <c r="F52" s="1"/>
      <c r="G52" s="1"/>
      <c r="H52" s="1"/>
      <c r="I52" s="1"/>
      <c r="J52" s="1"/>
      <c r="K52" s="16"/>
      <c r="L52" s="16"/>
      <c r="M52" s="22"/>
      <c r="N52" s="16"/>
      <c r="O52" s="16"/>
      <c r="P52" s="16"/>
      <c r="Q52" s="16"/>
      <c r="R52" s="22"/>
      <c r="S52" s="16"/>
      <c r="T52" s="16"/>
      <c r="U52" s="16"/>
      <c r="V52" s="16"/>
      <c r="W52" s="22"/>
      <c r="X52" s="16"/>
      <c r="Y52" s="16"/>
      <c r="Z52" s="16"/>
      <c r="AA52" s="16"/>
      <c r="AB52" s="22"/>
      <c r="AC52" s="16"/>
      <c r="AD52" s="16"/>
    </row>
    <row r="53" spans="2:30" ht="15">
      <c r="B53" s="20"/>
      <c r="C53" s="1"/>
      <c r="D53" s="16"/>
      <c r="E53" s="1"/>
      <c r="F53" s="1"/>
      <c r="G53" s="1"/>
      <c r="H53" s="1"/>
      <c r="I53" s="1"/>
      <c r="J53" s="1"/>
      <c r="K53" s="16"/>
      <c r="L53" s="16"/>
      <c r="M53" s="22"/>
      <c r="N53" s="16"/>
      <c r="O53" s="16"/>
      <c r="P53" s="16"/>
      <c r="Q53" s="16"/>
      <c r="R53" s="22"/>
      <c r="S53" s="16"/>
      <c r="T53" s="16"/>
      <c r="U53" s="16"/>
      <c r="V53" s="16"/>
      <c r="W53" s="22"/>
      <c r="X53" s="16"/>
      <c r="Y53" s="16"/>
      <c r="Z53" s="16"/>
      <c r="AA53" s="16"/>
      <c r="AB53" s="22"/>
      <c r="AC53" s="16"/>
      <c r="AD53" s="16"/>
    </row>
    <row r="54" spans="2:30" ht="15">
      <c r="B54" s="20"/>
      <c r="C54" s="1"/>
      <c r="D54" s="16"/>
      <c r="E54" s="1"/>
      <c r="F54" s="1"/>
      <c r="G54" s="1"/>
      <c r="H54" s="1"/>
      <c r="I54" s="1"/>
      <c r="J54" s="1"/>
      <c r="K54" s="16"/>
      <c r="L54" s="16"/>
      <c r="M54" s="22"/>
      <c r="N54" s="16"/>
      <c r="O54" s="16"/>
      <c r="P54" s="16"/>
      <c r="Q54" s="16"/>
      <c r="R54" s="22"/>
      <c r="S54" s="16"/>
      <c r="T54" s="16"/>
      <c r="U54" s="16"/>
      <c r="V54" s="16"/>
      <c r="W54" s="22"/>
      <c r="X54" s="16"/>
      <c r="Y54" s="16"/>
      <c r="Z54" s="16"/>
      <c r="AA54" s="16"/>
      <c r="AB54" s="22"/>
      <c r="AC54" s="16"/>
      <c r="AD54" s="16"/>
    </row>
    <row r="55" spans="2:30" ht="15">
      <c r="B55" s="20"/>
      <c r="C55" s="1"/>
      <c r="D55" s="16"/>
      <c r="E55" s="1"/>
      <c r="F55" s="1"/>
      <c r="G55" s="1"/>
      <c r="H55" s="1"/>
      <c r="I55" s="1"/>
      <c r="J55" s="1"/>
      <c r="K55" s="16"/>
      <c r="L55" s="16"/>
      <c r="M55" s="22"/>
      <c r="N55" s="16"/>
      <c r="O55" s="16"/>
      <c r="P55" s="16"/>
      <c r="Q55" s="16"/>
      <c r="R55" s="22"/>
      <c r="S55" s="16"/>
      <c r="T55" s="16"/>
      <c r="U55" s="16"/>
      <c r="V55" s="16"/>
      <c r="W55" s="22"/>
      <c r="X55" s="16"/>
      <c r="Y55" s="16"/>
      <c r="Z55" s="16"/>
      <c r="AA55" s="16"/>
      <c r="AB55" s="22"/>
      <c r="AC55" s="16"/>
      <c r="AD55" s="16"/>
    </row>
    <row r="56" spans="2:30" ht="15">
      <c r="B56" s="20"/>
      <c r="C56" s="1"/>
      <c r="D56" s="16"/>
      <c r="E56" s="1"/>
      <c r="F56" s="1"/>
      <c r="G56" s="1"/>
      <c r="H56" s="1"/>
      <c r="I56" s="1"/>
      <c r="J56" s="1"/>
      <c r="K56" s="16"/>
      <c r="L56" s="16"/>
      <c r="M56" s="22"/>
      <c r="N56" s="16"/>
      <c r="O56" s="16"/>
      <c r="P56" s="16"/>
      <c r="Q56" s="16"/>
      <c r="R56" s="22"/>
      <c r="S56" s="16"/>
      <c r="T56" s="16"/>
      <c r="U56" s="16"/>
      <c r="V56" s="16"/>
      <c r="W56" s="22"/>
      <c r="X56" s="16"/>
      <c r="Y56" s="16"/>
      <c r="Z56" s="16"/>
      <c r="AA56" s="16"/>
      <c r="AB56" s="22"/>
      <c r="AC56" s="16"/>
      <c r="AD56" s="16"/>
    </row>
    <row r="57" spans="2:30" ht="15">
      <c r="B57" s="20"/>
      <c r="C57" s="1"/>
      <c r="D57" s="16"/>
      <c r="E57" s="1"/>
      <c r="F57" s="1"/>
      <c r="G57" s="1"/>
      <c r="H57" s="1"/>
      <c r="I57" s="1"/>
      <c r="J57" s="1"/>
      <c r="K57" s="16"/>
      <c r="L57" s="16"/>
      <c r="M57" s="22"/>
      <c r="N57" s="16"/>
      <c r="O57" s="16"/>
      <c r="P57" s="16"/>
      <c r="Q57" s="16"/>
      <c r="R57" s="22"/>
      <c r="S57" s="16"/>
      <c r="T57" s="16"/>
      <c r="U57" s="16"/>
      <c r="V57" s="16"/>
      <c r="W57" s="22"/>
      <c r="X57" s="16"/>
      <c r="Y57" s="16"/>
      <c r="Z57" s="16"/>
      <c r="AA57" s="16"/>
      <c r="AB57" s="22"/>
      <c r="AC57" s="16"/>
      <c r="AD57" s="16"/>
    </row>
    <row r="58" spans="2:30" ht="15">
      <c r="B58" s="20"/>
      <c r="C58" s="1"/>
      <c r="D58" s="16"/>
      <c r="E58" s="1"/>
      <c r="F58" s="1"/>
      <c r="G58" s="1"/>
      <c r="H58" s="1"/>
      <c r="I58" s="1"/>
      <c r="J58" s="1"/>
      <c r="K58" s="16"/>
      <c r="L58" s="16"/>
      <c r="M58" s="22"/>
      <c r="N58" s="16"/>
      <c r="O58" s="16"/>
      <c r="P58" s="16"/>
      <c r="Q58" s="16"/>
      <c r="R58" s="22"/>
      <c r="S58" s="16"/>
      <c r="T58" s="16"/>
      <c r="U58" s="16"/>
      <c r="V58" s="16"/>
      <c r="W58" s="22"/>
      <c r="X58" s="16"/>
      <c r="Y58" s="16"/>
      <c r="Z58" s="16"/>
      <c r="AA58" s="16"/>
      <c r="AB58" s="22"/>
      <c r="AC58" s="16"/>
      <c r="AD58" s="16"/>
    </row>
    <row r="59" spans="2:30" ht="15">
      <c r="B59" s="20"/>
      <c r="C59" s="1"/>
      <c r="D59" s="16"/>
      <c r="E59" s="1"/>
      <c r="F59" s="1"/>
      <c r="G59" s="1"/>
      <c r="H59" s="1"/>
      <c r="I59" s="1"/>
      <c r="J59" s="1"/>
      <c r="K59" s="16"/>
      <c r="L59" s="16"/>
      <c r="M59" s="22"/>
      <c r="N59" s="16"/>
      <c r="O59" s="16"/>
      <c r="P59" s="16"/>
      <c r="Q59" s="16"/>
      <c r="R59" s="22"/>
      <c r="S59" s="16"/>
      <c r="T59" s="16"/>
      <c r="U59" s="16"/>
      <c r="V59" s="16"/>
      <c r="W59" s="22"/>
      <c r="X59" s="16"/>
      <c r="Y59" s="16"/>
      <c r="Z59" s="16"/>
      <c r="AA59" s="16"/>
      <c r="AB59" s="22"/>
      <c r="AC59" s="16"/>
      <c r="AD59" s="16"/>
    </row>
    <row r="60" spans="2:30" ht="15">
      <c r="B60" s="20"/>
      <c r="C60" s="1"/>
      <c r="D60" s="16"/>
      <c r="E60" s="1"/>
      <c r="F60" s="1"/>
      <c r="G60" s="1"/>
      <c r="H60" s="1"/>
      <c r="I60" s="1"/>
      <c r="J60" s="1"/>
      <c r="K60" s="16"/>
      <c r="L60" s="16"/>
      <c r="M60" s="22"/>
      <c r="N60" s="16"/>
      <c r="O60" s="16"/>
      <c r="P60" s="16"/>
      <c r="Q60" s="16"/>
      <c r="R60" s="22"/>
      <c r="S60" s="16"/>
      <c r="T60" s="16"/>
      <c r="U60" s="16"/>
      <c r="V60" s="16"/>
      <c r="W60" s="22"/>
      <c r="X60" s="16"/>
      <c r="Y60" s="16"/>
      <c r="Z60" s="16"/>
      <c r="AA60" s="16"/>
      <c r="AB60" s="22"/>
      <c r="AC60" s="16"/>
      <c r="AD60" s="16"/>
    </row>
    <row r="61" spans="2:30" ht="15">
      <c r="B61" s="24"/>
      <c r="C61" s="1"/>
      <c r="D61" s="16"/>
      <c r="E61" s="1"/>
      <c r="F61" s="1"/>
      <c r="G61" s="1"/>
      <c r="H61" s="1"/>
      <c r="I61" s="1"/>
      <c r="J61" s="1"/>
      <c r="K61" s="16"/>
      <c r="L61" s="16"/>
      <c r="M61" s="22"/>
      <c r="N61" s="16"/>
      <c r="O61" s="16"/>
      <c r="P61" s="16"/>
      <c r="Q61" s="16"/>
      <c r="R61" s="22"/>
      <c r="S61" s="16"/>
      <c r="T61" s="16"/>
      <c r="U61" s="16"/>
      <c r="V61" s="16"/>
      <c r="W61" s="22"/>
      <c r="X61" s="16"/>
      <c r="Y61" s="16"/>
      <c r="Z61" s="16"/>
      <c r="AA61" s="16"/>
      <c r="AB61" s="22"/>
      <c r="AC61" s="16"/>
      <c r="AD61" s="16"/>
    </row>
    <row r="62" spans="2:30" ht="15">
      <c r="B62" s="24"/>
      <c r="C62" s="1"/>
      <c r="D62" s="16"/>
      <c r="E62" s="1"/>
      <c r="F62" s="1"/>
      <c r="G62" s="1"/>
      <c r="H62" s="1"/>
      <c r="I62" s="1"/>
      <c r="J62" s="1"/>
      <c r="K62" s="16"/>
      <c r="L62" s="16"/>
      <c r="M62" s="22"/>
      <c r="N62" s="16"/>
      <c r="O62" s="16"/>
      <c r="P62" s="16"/>
      <c r="Q62" s="16"/>
      <c r="R62" s="22"/>
      <c r="S62" s="16"/>
      <c r="T62" s="16"/>
      <c r="U62" s="16"/>
      <c r="V62" s="16"/>
      <c r="W62" s="22"/>
      <c r="X62" s="16"/>
      <c r="Y62" s="16"/>
      <c r="Z62" s="16"/>
      <c r="AA62" s="16"/>
      <c r="AB62" s="22"/>
      <c r="AC62" s="16"/>
      <c r="AD62" s="16"/>
    </row>
    <row r="63" spans="2:30">
      <c r="B63" s="25"/>
    </row>
  </sheetData>
  <mergeCells count="7">
    <mergeCell ref="K4:O4"/>
    <mergeCell ref="P4:T4"/>
    <mergeCell ref="Z4:AD4"/>
    <mergeCell ref="AF4:AM4"/>
    <mergeCell ref="AX4:BE4"/>
    <mergeCell ref="U4:Y4"/>
    <mergeCell ref="AO4:AV4"/>
  </mergeCells>
  <pageMargins left="0.7" right="0.7" top="0.75" bottom="0.75" header="0.3" footer="0.3"/>
  <pageSetup paperSize="119" scale="47" orientation="landscape" horizontalDpi="1200" verticalDpi="12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00B050"/>
    <pageSetUpPr fitToPage="1"/>
  </sheetPr>
  <dimension ref="B2:BE60"/>
  <sheetViews>
    <sheetView topLeftCell="C1" zoomScale="85" zoomScaleNormal="85" workbookViewId="0">
      <selection activeCell="C1" sqref="C1"/>
    </sheetView>
  </sheetViews>
  <sheetFormatPr defaultColWidth="9.140625" defaultRowHeight="15.75"/>
  <cols>
    <col min="1" max="1" width="0" hidden="1" customWidth="1"/>
    <col min="2" max="2" width="9.42578125" style="31" hidden="1" customWidth="1"/>
    <col min="3" max="3" width="18.28515625" style="26" bestFit="1" customWidth="1"/>
    <col min="4" max="4" width="5" style="27" bestFit="1" customWidth="1"/>
    <col min="5" max="6" width="20.7109375" style="26" customWidth="1"/>
    <col min="7" max="8" width="10.42578125" style="26" customWidth="1"/>
    <col min="9" max="9" width="9.85546875" style="26" customWidth="1"/>
    <col min="10" max="10" width="8.28515625" style="26" customWidth="1"/>
    <col min="11" max="11" width="10.42578125" style="27" customWidth="1"/>
    <col min="12" max="12" width="5" style="28" customWidth="1"/>
    <col min="13" max="13" width="10" style="29" customWidth="1"/>
    <col min="14" max="14" width="6.28515625" style="28" customWidth="1"/>
    <col min="15" max="15" width="13.42578125" style="28" customWidth="1"/>
    <col min="16" max="16" width="11.42578125" style="27" customWidth="1"/>
    <col min="17" max="17" width="7" style="28" customWidth="1"/>
    <col min="18" max="18" width="11.42578125" style="29" customWidth="1"/>
    <col min="19" max="19" width="7" style="28" customWidth="1"/>
    <col min="20" max="20" width="10.85546875" style="28" customWidth="1"/>
    <col min="21" max="21" width="11.42578125" style="27" customWidth="1"/>
    <col min="22" max="22" width="7" style="28" customWidth="1"/>
    <col min="23" max="23" width="11.42578125" style="29" customWidth="1"/>
    <col min="24" max="24" width="7" style="28" customWidth="1"/>
    <col min="25" max="25" width="10.85546875" style="28" customWidth="1"/>
    <col min="26" max="26" width="11.42578125" style="27" customWidth="1"/>
    <col min="27" max="27" width="7" style="28" customWidth="1"/>
    <col min="28" max="28" width="11.42578125" style="29" customWidth="1"/>
    <col min="29" max="29" width="7" style="28" customWidth="1"/>
    <col min="30" max="30" width="10.85546875" style="28" customWidth="1"/>
    <col min="32" max="32" width="20.85546875" customWidth="1"/>
    <col min="33" max="33" width="10.7109375" style="42" customWidth="1"/>
    <col min="34" max="34" width="4.28515625" customWidth="1"/>
    <col min="35" max="35" width="25.28515625" customWidth="1"/>
    <col min="36" max="36" width="10.7109375" style="42" customWidth="1"/>
    <col min="37" max="37" width="2.85546875" customWidth="1"/>
    <col min="38" max="38" width="30.28515625" bestFit="1" customWidth="1"/>
    <col min="39" max="39" width="9.140625" style="42"/>
    <col min="41" max="41" width="20.85546875" customWidth="1"/>
    <col min="42" max="42" width="10.7109375" style="42" customWidth="1"/>
    <col min="43" max="43" width="4.28515625" customWidth="1"/>
    <col min="44" max="44" width="25.28515625" customWidth="1"/>
    <col min="45" max="45" width="10.7109375" style="42" customWidth="1"/>
    <col min="46" max="46" width="2.85546875" customWidth="1"/>
    <col min="47" max="47" width="30.28515625" bestFit="1" customWidth="1"/>
    <col min="48" max="48" width="9.140625" style="42"/>
    <col min="50" max="50" width="20.85546875" customWidth="1"/>
    <col min="51" max="51" width="10.7109375" style="42" customWidth="1"/>
    <col min="52" max="52" width="4.28515625" customWidth="1"/>
    <col min="53" max="53" width="25.28515625" customWidth="1"/>
    <col min="54" max="54" width="10.7109375" style="42" customWidth="1"/>
    <col min="55" max="55" width="2.85546875" customWidth="1"/>
    <col min="56" max="56" width="30.28515625" bestFit="1" customWidth="1"/>
    <col min="57" max="57" width="9.140625" style="42"/>
  </cols>
  <sheetData>
    <row r="2" spans="2:57">
      <c r="C2" s="94" t="s">
        <v>450</v>
      </c>
      <c r="D2" s="12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2:57" ht="16.5" thickBot="1">
      <c r="C3" s="95" t="s">
        <v>120</v>
      </c>
      <c r="D3" s="92"/>
      <c r="E3" s="4"/>
      <c r="F3" s="4"/>
      <c r="G3" s="4"/>
      <c r="H3" s="4"/>
      <c r="I3" s="41">
        <f>Lists!$B$3</f>
        <v>5</v>
      </c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</row>
    <row r="4" spans="2:57" thickBot="1">
      <c r="B4" s="5"/>
      <c r="C4" s="6"/>
      <c r="D4" s="2"/>
      <c r="E4" s="6"/>
      <c r="F4" s="6"/>
      <c r="G4" s="6"/>
      <c r="H4" s="6"/>
      <c r="I4" s="6"/>
      <c r="J4" s="6"/>
      <c r="K4" s="764" t="s">
        <v>237</v>
      </c>
      <c r="L4" s="765"/>
      <c r="M4" s="765"/>
      <c r="N4" s="765"/>
      <c r="O4" s="766"/>
      <c r="P4" s="764" t="s">
        <v>238</v>
      </c>
      <c r="Q4" s="765"/>
      <c r="R4" s="765"/>
      <c r="S4" s="765"/>
      <c r="T4" s="766"/>
      <c r="U4" s="764" t="s">
        <v>565</v>
      </c>
      <c r="V4" s="765"/>
      <c r="W4" s="765"/>
      <c r="X4" s="765"/>
      <c r="Y4" s="766"/>
      <c r="Z4" s="764" t="str">
        <f>'T1-Summary'!$F$5</f>
        <v>EOM</v>
      </c>
      <c r="AA4" s="765"/>
      <c r="AB4" s="765"/>
      <c r="AC4" s="765"/>
      <c r="AD4" s="766"/>
      <c r="AF4" s="764" t="s">
        <v>238</v>
      </c>
      <c r="AG4" s="765"/>
      <c r="AH4" s="765"/>
      <c r="AI4" s="765"/>
      <c r="AJ4" s="765"/>
      <c r="AK4" s="765"/>
      <c r="AL4" s="765"/>
      <c r="AM4" s="765"/>
      <c r="AO4" s="764" t="s">
        <v>565</v>
      </c>
      <c r="AP4" s="765"/>
      <c r="AQ4" s="765"/>
      <c r="AR4" s="765"/>
      <c r="AS4" s="765"/>
      <c r="AT4" s="765"/>
      <c r="AU4" s="765"/>
      <c r="AV4" s="765"/>
      <c r="AX4" s="764" t="s">
        <v>444</v>
      </c>
      <c r="AY4" s="765"/>
      <c r="AZ4" s="765"/>
      <c r="BA4" s="765"/>
      <c r="BB4" s="765"/>
      <c r="BC4" s="765"/>
      <c r="BD4" s="765"/>
      <c r="BE4" s="765"/>
    </row>
    <row r="5" spans="2:57" ht="26.25" thickBot="1">
      <c r="B5" s="136" t="s">
        <v>50</v>
      </c>
      <c r="C5" s="138" t="s">
        <v>51</v>
      </c>
      <c r="D5" s="693" t="s">
        <v>668</v>
      </c>
      <c r="E5" s="355" t="s">
        <v>243</v>
      </c>
      <c r="F5" s="355"/>
      <c r="G5" s="137" t="s">
        <v>242</v>
      </c>
      <c r="H5" s="137" t="s">
        <v>53</v>
      </c>
      <c r="I5" s="137" t="s">
        <v>89</v>
      </c>
      <c r="J5" s="141" t="s">
        <v>53</v>
      </c>
      <c r="K5" s="139" t="s">
        <v>54</v>
      </c>
      <c r="L5" s="137" t="s">
        <v>53</v>
      </c>
      <c r="M5" s="140" t="s">
        <v>244</v>
      </c>
      <c r="N5" s="137" t="s">
        <v>53</v>
      </c>
      <c r="O5" s="141" t="s">
        <v>113</v>
      </c>
      <c r="P5" s="139" t="s">
        <v>54</v>
      </c>
      <c r="Q5" s="137" t="s">
        <v>53</v>
      </c>
      <c r="R5" s="140" t="s">
        <v>244</v>
      </c>
      <c r="S5" s="137" t="s">
        <v>53</v>
      </c>
      <c r="T5" s="141" t="s">
        <v>113</v>
      </c>
      <c r="U5" s="139" t="s">
        <v>54</v>
      </c>
      <c r="V5" s="137" t="s">
        <v>53</v>
      </c>
      <c r="W5" s="140" t="s">
        <v>244</v>
      </c>
      <c r="X5" s="137" t="s">
        <v>53</v>
      </c>
      <c r="Y5" s="141" t="s">
        <v>113</v>
      </c>
      <c r="Z5" s="139" t="s">
        <v>54</v>
      </c>
      <c r="AA5" s="137" t="s">
        <v>53</v>
      </c>
      <c r="AB5" s="140" t="s">
        <v>244</v>
      </c>
      <c r="AC5" s="137" t="s">
        <v>53</v>
      </c>
      <c r="AD5" s="141" t="s">
        <v>113</v>
      </c>
      <c r="AF5" s="140" t="s">
        <v>665</v>
      </c>
      <c r="AG5" s="438" t="s">
        <v>666</v>
      </c>
      <c r="AI5" s="140" t="s">
        <v>17</v>
      </c>
      <c r="AJ5" s="438" t="s">
        <v>664</v>
      </c>
      <c r="AL5" s="140" t="s">
        <v>335</v>
      </c>
      <c r="AM5" s="438" t="s">
        <v>669</v>
      </c>
      <c r="AO5" s="140" t="s">
        <v>665</v>
      </c>
      <c r="AP5" s="438" t="s">
        <v>666</v>
      </c>
      <c r="AR5" s="140" t="s">
        <v>17</v>
      </c>
      <c r="AS5" s="438" t="s">
        <v>664</v>
      </c>
      <c r="AU5" s="140" t="s">
        <v>335</v>
      </c>
      <c r="AV5" s="438" t="s">
        <v>669</v>
      </c>
      <c r="AX5" s="140" t="s">
        <v>665</v>
      </c>
      <c r="AY5" s="438" t="s">
        <v>666</v>
      </c>
      <c r="BA5" s="140" t="s">
        <v>17</v>
      </c>
      <c r="BB5" s="438" t="s">
        <v>664</v>
      </c>
      <c r="BD5" s="140" t="s">
        <v>335</v>
      </c>
      <c r="BE5" s="438" t="s">
        <v>669</v>
      </c>
    </row>
    <row r="6" spans="2:57" ht="15">
      <c r="B6" s="142"/>
      <c r="C6" s="162" t="s">
        <v>185</v>
      </c>
      <c r="D6" s="704"/>
      <c r="E6" s="356"/>
      <c r="F6" s="356"/>
      <c r="G6" s="144"/>
      <c r="H6" s="144"/>
      <c r="I6" s="144"/>
      <c r="J6" s="164"/>
      <c r="K6" s="145"/>
      <c r="L6" s="146"/>
      <c r="M6" s="147"/>
      <c r="N6" s="146"/>
      <c r="O6" s="148"/>
      <c r="P6" s="145"/>
      <c r="Q6" s="146"/>
      <c r="R6" s="147"/>
      <c r="S6" s="146"/>
      <c r="T6" s="148"/>
      <c r="U6" s="145"/>
      <c r="V6" s="146"/>
      <c r="W6" s="147"/>
      <c r="X6" s="146"/>
      <c r="Y6" s="148"/>
      <c r="Z6" s="145"/>
      <c r="AA6" s="146"/>
      <c r="AB6" s="147"/>
      <c r="AC6" s="146"/>
      <c r="AD6" s="148"/>
    </row>
    <row r="7" spans="2:57" ht="15">
      <c r="B7" s="126"/>
      <c r="C7" s="162" t="s">
        <v>17</v>
      </c>
      <c r="D7" s="704"/>
      <c r="E7" s="356"/>
      <c r="F7" s="356"/>
      <c r="G7" s="144"/>
      <c r="H7" s="144"/>
      <c r="I7" s="144"/>
      <c r="J7" s="164"/>
      <c r="K7" s="145"/>
      <c r="L7" s="146"/>
      <c r="M7" s="147"/>
      <c r="N7" s="146"/>
      <c r="O7" s="148"/>
      <c r="P7" s="145"/>
      <c r="Q7" s="146"/>
      <c r="R7" s="147"/>
      <c r="S7" s="146"/>
      <c r="T7" s="148"/>
      <c r="U7" s="145"/>
      <c r="V7" s="146"/>
      <c r="W7" s="147"/>
      <c r="X7" s="146"/>
      <c r="Y7" s="148"/>
      <c r="Z7" s="145"/>
      <c r="AA7" s="146"/>
      <c r="AB7" s="147"/>
      <c r="AC7" s="146"/>
      <c r="AD7" s="148"/>
      <c r="AF7" t="str">
        <f>IF($D7=1,$E7,"")</f>
        <v/>
      </c>
      <c r="AG7" s="42" t="str">
        <f>IF(AF7="","",R7)</f>
        <v/>
      </c>
      <c r="AI7" t="str">
        <f>IF($D7=2,$E7,"")</f>
        <v/>
      </c>
      <c r="AJ7" s="42" t="str">
        <f t="shared" ref="AJ7:AJ12" si="0">IF(AI7="","",R7)</f>
        <v/>
      </c>
      <c r="AL7" t="str">
        <f>IF($D7=3,$F7,"")</f>
        <v/>
      </c>
      <c r="AM7" s="42" t="str">
        <f>IF(AL7="","",R7)</f>
        <v/>
      </c>
      <c r="AO7" t="str">
        <f>IF($D7=1,$E7,"")</f>
        <v/>
      </c>
      <c r="AP7" s="42" t="str">
        <f>IF(AO7="","",S7)</f>
        <v/>
      </c>
      <c r="AR7" t="str">
        <f>IF($D7=2,$E7,"")</f>
        <v/>
      </c>
      <c r="AS7" s="42" t="str">
        <f>IF(AR7="","",S7)</f>
        <v/>
      </c>
      <c r="AU7" t="str">
        <f>IF($D7=3,$F7,"")</f>
        <v/>
      </c>
      <c r="AV7" s="42" t="str">
        <f>IF(AU7="","",S7)</f>
        <v/>
      </c>
      <c r="AX7" t="str">
        <f>IF($D7=1,$E7,"")</f>
        <v/>
      </c>
      <c r="AY7" s="42" t="str">
        <f>IF(AX7="","",AB7)</f>
        <v/>
      </c>
      <c r="BA7" t="str">
        <f>IF($D7=2,$E7,"")</f>
        <v/>
      </c>
      <c r="BB7" s="42" t="str">
        <f>IF(BA7="","",AB7)</f>
        <v/>
      </c>
      <c r="BD7" t="str">
        <f>IF($D7=3,$F7,"")</f>
        <v/>
      </c>
      <c r="BE7" s="42" t="str">
        <f>IF(BD7="","",AB7)</f>
        <v/>
      </c>
    </row>
    <row r="8" spans="2:57" ht="15">
      <c r="B8" s="126"/>
      <c r="C8" s="113" t="s">
        <v>101</v>
      </c>
      <c r="D8" s="706">
        <v>2</v>
      </c>
      <c r="E8" s="350" t="str">
        <f>'T2 - Unit Rates'!C23</f>
        <v>CAT 336 (40 ton)</v>
      </c>
      <c r="F8" s="45"/>
      <c r="G8" s="45">
        <v>5.5</v>
      </c>
      <c r="H8" s="212" t="s">
        <v>488</v>
      </c>
      <c r="I8" s="62">
        <f>VLOOKUP(E8,EquipRates,$I$3,FALSE)</f>
        <v>300.05</v>
      </c>
      <c r="J8" s="130" t="s">
        <v>263</v>
      </c>
      <c r="K8" s="215">
        <f>Quantities!$D$13</f>
        <v>14.27</v>
      </c>
      <c r="L8" s="216" t="s">
        <v>276</v>
      </c>
      <c r="M8" s="195">
        <f>$G8*K8</f>
        <v>78.484999999999999</v>
      </c>
      <c r="N8" s="55" t="s">
        <v>263</v>
      </c>
      <c r="O8" s="127">
        <f>$I8*M8</f>
        <v>23549.42425</v>
      </c>
      <c r="P8" s="348">
        <f>Quantities!$E$13</f>
        <v>15.592000000000001</v>
      </c>
      <c r="Q8" s="216" t="s">
        <v>276</v>
      </c>
      <c r="R8" s="333">
        <f>$G8*P8</f>
        <v>85.756</v>
      </c>
      <c r="S8" s="55" t="s">
        <v>263</v>
      </c>
      <c r="T8" s="127">
        <f>$I8*R8</f>
        <v>25731.087800000001</v>
      </c>
      <c r="U8" s="348">
        <f>Quantities!$F$13</f>
        <v>15.5</v>
      </c>
      <c r="V8" s="216" t="s">
        <v>276</v>
      </c>
      <c r="W8" s="333">
        <f>$G8*U8</f>
        <v>85.25</v>
      </c>
      <c r="X8" s="55" t="s">
        <v>263</v>
      </c>
      <c r="Y8" s="127">
        <f>$I8*W8</f>
        <v>25579.262500000001</v>
      </c>
      <c r="Z8" s="348">
        <f>Quantities!$H$13</f>
        <v>20.388000000000002</v>
      </c>
      <c r="AA8" s="216" t="s">
        <v>276</v>
      </c>
      <c r="AB8" s="333">
        <f>$G8*Z8</f>
        <v>112.13400000000001</v>
      </c>
      <c r="AC8" s="55" t="s">
        <v>263</v>
      </c>
      <c r="AD8" s="127">
        <f>$I8*AB8</f>
        <v>33645.806700000008</v>
      </c>
      <c r="AF8" t="str">
        <f t="shared" ref="AF8:AF19" si="1">IF($D8=1,$E8,"")</f>
        <v/>
      </c>
      <c r="AG8" s="42" t="str">
        <f t="shared" ref="AG8:AG19" si="2">IF(AF8="","",R8)</f>
        <v/>
      </c>
      <c r="AI8" t="str">
        <f t="shared" ref="AI8:AI19" si="3">IF($D8=2,$E8,"")</f>
        <v>CAT 336 (40 ton)</v>
      </c>
      <c r="AJ8" s="42">
        <f t="shared" si="0"/>
        <v>85.756</v>
      </c>
      <c r="AL8" t="str">
        <f t="shared" ref="AL8:AL19" si="4">IF($D8=3,$F8,"")</f>
        <v/>
      </c>
      <c r="AM8" s="42" t="str">
        <f t="shared" ref="AM8:AM19" si="5">IF(AL8="","",R8)</f>
        <v/>
      </c>
      <c r="AO8" t="str">
        <f t="shared" ref="AO8:AO19" si="6">IF($D8=1,$E8,"")</f>
        <v/>
      </c>
      <c r="AP8" s="42" t="str">
        <f t="shared" ref="AP8:AP19" si="7">IF(AO8="","",S8)</f>
        <v/>
      </c>
      <c r="AR8" t="str">
        <f t="shared" ref="AR8:AR19" si="8">IF($D8=2,$E8,"")</f>
        <v>CAT 336 (40 ton)</v>
      </c>
      <c r="AS8" s="42">
        <f>IF(AR8="","",W8)</f>
        <v>85.25</v>
      </c>
      <c r="AU8" t="str">
        <f t="shared" ref="AU8:AU19" si="9">IF($D8=3,$F8,"")</f>
        <v/>
      </c>
      <c r="AV8" s="42" t="str">
        <f t="shared" ref="AV8:AV19" si="10">IF(AU8="","",S8)</f>
        <v/>
      </c>
      <c r="AX8" t="str">
        <f t="shared" ref="AX8:AX19" si="11">IF($D8=1,$E8,"")</f>
        <v/>
      </c>
      <c r="AY8" s="42" t="str">
        <f t="shared" ref="AY8:AY19" si="12">IF(AX8="","",AB8)</f>
        <v/>
      </c>
      <c r="BA8" t="str">
        <f t="shared" ref="BA8:BA19" si="13">IF($D8=2,$E8,"")</f>
        <v>CAT 336 (40 ton)</v>
      </c>
      <c r="BB8" s="42">
        <f t="shared" ref="BB8:BB19" si="14">IF(BA8="","",AB8)</f>
        <v>112.13400000000001</v>
      </c>
      <c r="BD8" t="str">
        <f t="shared" ref="BD8:BD19" si="15">IF($D8=3,$F8,"")</f>
        <v/>
      </c>
      <c r="BE8" s="42" t="str">
        <f t="shared" ref="BE8:BE19" si="16">IF(BD8="","",AB8)</f>
        <v/>
      </c>
    </row>
    <row r="9" spans="2:57" ht="15">
      <c r="B9" s="126"/>
      <c r="C9" s="210" t="s">
        <v>105</v>
      </c>
      <c r="D9" s="705">
        <v>2</v>
      </c>
      <c r="E9" s="384" t="str">
        <f>'T2 - Unit Rates'!C28</f>
        <v>CAT 140H</v>
      </c>
      <c r="F9" s="384"/>
      <c r="G9" s="212">
        <v>2</v>
      </c>
      <c r="H9" s="212" t="s">
        <v>380</v>
      </c>
      <c r="I9" s="62">
        <f>VLOOKUP(E9,EquipRates,$I$3,FALSE)</f>
        <v>220</v>
      </c>
      <c r="J9" s="130" t="s">
        <v>263</v>
      </c>
      <c r="K9" s="215">
        <f>Quantities!$D$13</f>
        <v>14.27</v>
      </c>
      <c r="L9" s="216" t="s">
        <v>276</v>
      </c>
      <c r="M9" s="195">
        <f>K9/$G$9</f>
        <v>7.1349999999999998</v>
      </c>
      <c r="N9" s="55" t="s">
        <v>263</v>
      </c>
      <c r="O9" s="344">
        <f>$I9*M9</f>
        <v>1569.7</v>
      </c>
      <c r="P9" s="348">
        <f>Quantities!$E$13</f>
        <v>15.592000000000001</v>
      </c>
      <c r="Q9" s="216" t="s">
        <v>276</v>
      </c>
      <c r="R9" s="333">
        <f>P9/$G$9</f>
        <v>7.7960000000000003</v>
      </c>
      <c r="S9" s="55" t="s">
        <v>263</v>
      </c>
      <c r="T9" s="127">
        <f>$I9*R9</f>
        <v>1715.1200000000001</v>
      </c>
      <c r="U9" s="348">
        <f>Quantities!$F$13</f>
        <v>15.5</v>
      </c>
      <c r="V9" s="216" t="s">
        <v>276</v>
      </c>
      <c r="W9" s="333">
        <f>U9/$G$9</f>
        <v>7.75</v>
      </c>
      <c r="X9" s="55" t="s">
        <v>263</v>
      </c>
      <c r="Y9" s="127">
        <f>$I9*W9</f>
        <v>1705</v>
      </c>
      <c r="Z9" s="348">
        <f>Quantities!$H$13</f>
        <v>20.388000000000002</v>
      </c>
      <c r="AA9" s="216" t="s">
        <v>276</v>
      </c>
      <c r="AB9" s="333">
        <f>Z9/$G$9</f>
        <v>10.194000000000001</v>
      </c>
      <c r="AC9" s="55" t="s">
        <v>263</v>
      </c>
      <c r="AD9" s="127">
        <f>$I9*AB9</f>
        <v>2242.6800000000003</v>
      </c>
      <c r="AF9" t="str">
        <f t="shared" si="1"/>
        <v/>
      </c>
      <c r="AG9" s="42" t="str">
        <f t="shared" si="2"/>
        <v/>
      </c>
      <c r="AI9" t="str">
        <f t="shared" si="3"/>
        <v>CAT 140H</v>
      </c>
      <c r="AJ9" s="42">
        <f t="shared" si="0"/>
        <v>7.7960000000000003</v>
      </c>
      <c r="AL9" t="str">
        <f t="shared" si="4"/>
        <v/>
      </c>
      <c r="AM9" s="42" t="str">
        <f t="shared" si="5"/>
        <v/>
      </c>
      <c r="AO9" t="str">
        <f t="shared" si="6"/>
        <v/>
      </c>
      <c r="AP9" s="42" t="str">
        <f t="shared" si="7"/>
        <v/>
      </c>
      <c r="AR9" t="str">
        <f t="shared" si="8"/>
        <v>CAT 140H</v>
      </c>
      <c r="AS9" s="42">
        <f>IF(AR9="","",W9)</f>
        <v>7.75</v>
      </c>
      <c r="AU9" t="str">
        <f t="shared" si="9"/>
        <v/>
      </c>
      <c r="AV9" s="42" t="str">
        <f t="shared" si="10"/>
        <v/>
      </c>
      <c r="AX9" t="str">
        <f t="shared" si="11"/>
        <v/>
      </c>
      <c r="AY9" s="42" t="str">
        <f t="shared" si="12"/>
        <v/>
      </c>
      <c r="BA9" t="str">
        <f t="shared" si="13"/>
        <v>CAT 140H</v>
      </c>
      <c r="BB9" s="42">
        <f t="shared" si="14"/>
        <v>10.194000000000001</v>
      </c>
      <c r="BD9" t="str">
        <f t="shared" si="15"/>
        <v/>
      </c>
      <c r="BE9" s="42" t="str">
        <f t="shared" si="16"/>
        <v/>
      </c>
    </row>
    <row r="10" spans="2:57" ht="15">
      <c r="B10" s="126"/>
      <c r="C10" s="210"/>
      <c r="D10" s="705"/>
      <c r="E10" s="384"/>
      <c r="F10" s="384"/>
      <c r="G10" s="212"/>
      <c r="H10" s="212"/>
      <c r="I10" s="213"/>
      <c r="J10" s="214"/>
      <c r="K10" s="215"/>
      <c r="L10" s="216"/>
      <c r="M10" s="217"/>
      <c r="N10" s="216"/>
      <c r="O10" s="218"/>
      <c r="P10" s="215"/>
      <c r="Q10" s="216"/>
      <c r="R10" s="217"/>
      <c r="S10" s="216"/>
      <c r="T10" s="218"/>
      <c r="U10" s="215"/>
      <c r="V10" s="216"/>
      <c r="W10" s="217"/>
      <c r="X10" s="216"/>
      <c r="Y10" s="218"/>
      <c r="Z10" s="215"/>
      <c r="AA10" s="216"/>
      <c r="AB10" s="217"/>
      <c r="AC10" s="216"/>
      <c r="AD10" s="218"/>
      <c r="AF10" t="str">
        <f t="shared" si="1"/>
        <v/>
      </c>
      <c r="AG10" s="42" t="str">
        <f t="shared" si="2"/>
        <v/>
      </c>
      <c r="AI10" t="str">
        <f t="shared" si="3"/>
        <v/>
      </c>
      <c r="AJ10" s="42" t="str">
        <f t="shared" si="0"/>
        <v/>
      </c>
      <c r="AL10" t="str">
        <f t="shared" si="4"/>
        <v/>
      </c>
      <c r="AM10" s="42" t="str">
        <f t="shared" si="5"/>
        <v/>
      </c>
      <c r="AO10" t="str">
        <f t="shared" si="6"/>
        <v/>
      </c>
      <c r="AP10" s="42" t="str">
        <f t="shared" si="7"/>
        <v/>
      </c>
      <c r="AR10" t="str">
        <f t="shared" si="8"/>
        <v/>
      </c>
      <c r="AS10" s="42" t="str">
        <f t="shared" ref="AS10:AS19" si="17">IF(AR10="","",S10)</f>
        <v/>
      </c>
      <c r="AU10" t="str">
        <f t="shared" si="9"/>
        <v/>
      </c>
      <c r="AV10" s="42" t="str">
        <f t="shared" si="10"/>
        <v/>
      </c>
      <c r="AX10" t="str">
        <f t="shared" si="11"/>
        <v/>
      </c>
      <c r="AY10" s="42" t="str">
        <f t="shared" si="12"/>
        <v/>
      </c>
      <c r="BA10" t="str">
        <f t="shared" si="13"/>
        <v/>
      </c>
      <c r="BB10" s="42" t="str">
        <f t="shared" si="14"/>
        <v/>
      </c>
      <c r="BD10" t="str">
        <f t="shared" si="15"/>
        <v/>
      </c>
      <c r="BE10" s="42" t="str">
        <f t="shared" si="16"/>
        <v/>
      </c>
    </row>
    <row r="11" spans="2:57" ht="15">
      <c r="B11" s="126"/>
      <c r="C11" s="162" t="s">
        <v>249</v>
      </c>
      <c r="D11" s="704"/>
      <c r="E11" s="356"/>
      <c r="F11" s="356"/>
      <c r="G11" s="144"/>
      <c r="H11" s="144"/>
      <c r="I11" s="144"/>
      <c r="J11" s="164"/>
      <c r="K11" s="145"/>
      <c r="L11" s="146"/>
      <c r="M11" s="147"/>
      <c r="N11" s="146"/>
      <c r="O11" s="148"/>
      <c r="P11" s="145"/>
      <c r="Q11" s="146"/>
      <c r="R11" s="147"/>
      <c r="S11" s="146"/>
      <c r="T11" s="148"/>
      <c r="U11" s="145"/>
      <c r="V11" s="146"/>
      <c r="W11" s="147"/>
      <c r="X11" s="146"/>
      <c r="Y11" s="148"/>
      <c r="Z11" s="145"/>
      <c r="AA11" s="146"/>
      <c r="AB11" s="147"/>
      <c r="AC11" s="146"/>
      <c r="AD11" s="148"/>
      <c r="AF11" t="str">
        <f t="shared" si="1"/>
        <v/>
      </c>
      <c r="AG11" s="42" t="str">
        <f t="shared" si="2"/>
        <v/>
      </c>
      <c r="AI11" t="str">
        <f t="shared" si="3"/>
        <v/>
      </c>
      <c r="AJ11" s="42" t="str">
        <f t="shared" si="0"/>
        <v/>
      </c>
      <c r="AL11" t="str">
        <f t="shared" si="4"/>
        <v/>
      </c>
      <c r="AM11" s="42" t="str">
        <f t="shared" si="5"/>
        <v/>
      </c>
      <c r="AO11" t="str">
        <f t="shared" si="6"/>
        <v/>
      </c>
      <c r="AP11" s="42" t="str">
        <f t="shared" si="7"/>
        <v/>
      </c>
      <c r="AR11" t="str">
        <f t="shared" si="8"/>
        <v/>
      </c>
      <c r="AS11" s="42" t="str">
        <f t="shared" si="17"/>
        <v/>
      </c>
      <c r="AU11" t="str">
        <f t="shared" si="9"/>
        <v/>
      </c>
      <c r="AV11" s="42" t="str">
        <f t="shared" si="10"/>
        <v/>
      </c>
      <c r="AX11" t="str">
        <f t="shared" si="11"/>
        <v/>
      </c>
      <c r="AY11" s="42" t="str">
        <f t="shared" si="12"/>
        <v/>
      </c>
      <c r="BA11" t="str">
        <f t="shared" si="13"/>
        <v/>
      </c>
      <c r="BB11" s="42" t="str">
        <f t="shared" si="14"/>
        <v/>
      </c>
      <c r="BD11" t="str">
        <f t="shared" si="15"/>
        <v/>
      </c>
      <c r="BE11" s="42" t="str">
        <f t="shared" si="16"/>
        <v/>
      </c>
    </row>
    <row r="12" spans="2:57" ht="15">
      <c r="B12" s="126"/>
      <c r="C12" s="210"/>
      <c r="D12" s="705"/>
      <c r="E12" s="384"/>
      <c r="F12" s="384"/>
      <c r="G12" s="212"/>
      <c r="H12" s="212"/>
      <c r="I12" s="213"/>
      <c r="J12" s="214"/>
      <c r="K12" s="215"/>
      <c r="L12" s="216"/>
      <c r="M12" s="217"/>
      <c r="N12" s="216"/>
      <c r="O12" s="218"/>
      <c r="P12" s="215"/>
      <c r="Q12" s="216"/>
      <c r="R12" s="217"/>
      <c r="S12" s="216"/>
      <c r="T12" s="218"/>
      <c r="U12" s="215"/>
      <c r="V12" s="216"/>
      <c r="W12" s="217"/>
      <c r="X12" s="216"/>
      <c r="Y12" s="218"/>
      <c r="Z12" s="215"/>
      <c r="AA12" s="216"/>
      <c r="AB12" s="217"/>
      <c r="AC12" s="216"/>
      <c r="AD12" s="218"/>
      <c r="AF12" t="str">
        <f t="shared" si="1"/>
        <v/>
      </c>
      <c r="AG12" s="42" t="str">
        <f t="shared" si="2"/>
        <v/>
      </c>
      <c r="AI12" t="str">
        <f t="shared" si="3"/>
        <v/>
      </c>
      <c r="AJ12" s="42" t="str">
        <f t="shared" si="0"/>
        <v/>
      </c>
      <c r="AL12" t="str">
        <f t="shared" si="4"/>
        <v/>
      </c>
      <c r="AM12" s="42" t="str">
        <f t="shared" si="5"/>
        <v/>
      </c>
      <c r="AO12" t="str">
        <f t="shared" si="6"/>
        <v/>
      </c>
      <c r="AP12" s="42" t="str">
        <f t="shared" si="7"/>
        <v/>
      </c>
      <c r="AR12" t="str">
        <f t="shared" si="8"/>
        <v/>
      </c>
      <c r="AS12" s="42" t="str">
        <f t="shared" si="17"/>
        <v/>
      </c>
      <c r="AU12" t="str">
        <f t="shared" si="9"/>
        <v/>
      </c>
      <c r="AV12" s="42" t="str">
        <f t="shared" si="10"/>
        <v/>
      </c>
      <c r="AX12" t="str">
        <f t="shared" si="11"/>
        <v/>
      </c>
      <c r="AY12" s="42" t="str">
        <f t="shared" si="12"/>
        <v/>
      </c>
      <c r="BA12" t="str">
        <f t="shared" si="13"/>
        <v/>
      </c>
      <c r="BB12" s="42" t="str">
        <f t="shared" si="14"/>
        <v/>
      </c>
      <c r="BD12" t="str">
        <f t="shared" si="15"/>
        <v/>
      </c>
      <c r="BE12" s="42" t="str">
        <f t="shared" si="16"/>
        <v/>
      </c>
    </row>
    <row r="13" spans="2:57" ht="15">
      <c r="B13" s="126"/>
      <c r="C13" s="162" t="s">
        <v>251</v>
      </c>
      <c r="D13" s="704"/>
      <c r="E13" s="356"/>
      <c r="F13" s="356"/>
      <c r="G13" s="144"/>
      <c r="H13" s="144"/>
      <c r="I13" s="144"/>
      <c r="J13" s="164"/>
      <c r="K13" s="145"/>
      <c r="L13" s="146"/>
      <c r="M13" s="147"/>
      <c r="N13" s="146"/>
      <c r="O13" s="148"/>
      <c r="P13" s="145"/>
      <c r="Q13" s="146"/>
      <c r="R13" s="147"/>
      <c r="S13" s="146"/>
      <c r="T13" s="148"/>
      <c r="U13" s="145"/>
      <c r="V13" s="146"/>
      <c r="W13" s="147"/>
      <c r="X13" s="146"/>
      <c r="Y13" s="148"/>
      <c r="Z13" s="145"/>
      <c r="AA13" s="146"/>
      <c r="AB13" s="147"/>
      <c r="AC13" s="146"/>
      <c r="AD13" s="148"/>
      <c r="AF13" t="str">
        <f t="shared" si="1"/>
        <v/>
      </c>
      <c r="AG13" s="42" t="str">
        <f t="shared" si="2"/>
        <v/>
      </c>
      <c r="AI13" t="str">
        <f t="shared" si="3"/>
        <v/>
      </c>
      <c r="AJ13" s="42" t="str">
        <f t="shared" ref="AJ13:AJ19" si="18">IF(AI13="","",R13)</f>
        <v/>
      </c>
      <c r="AL13" t="str">
        <f t="shared" si="4"/>
        <v/>
      </c>
      <c r="AM13" s="42" t="str">
        <f t="shared" si="5"/>
        <v/>
      </c>
      <c r="AO13" t="str">
        <f t="shared" si="6"/>
        <v/>
      </c>
      <c r="AP13" s="42" t="str">
        <f t="shared" si="7"/>
        <v/>
      </c>
      <c r="AR13" t="str">
        <f t="shared" si="8"/>
        <v/>
      </c>
      <c r="AS13" s="42" t="str">
        <f t="shared" si="17"/>
        <v/>
      </c>
      <c r="AU13" t="str">
        <f t="shared" si="9"/>
        <v/>
      </c>
      <c r="AV13" s="42" t="str">
        <f t="shared" si="10"/>
        <v/>
      </c>
      <c r="AX13" t="str">
        <f t="shared" si="11"/>
        <v/>
      </c>
      <c r="AY13" s="42" t="str">
        <f t="shared" si="12"/>
        <v/>
      </c>
      <c r="BA13" t="str">
        <f t="shared" si="13"/>
        <v/>
      </c>
      <c r="BB13" s="42" t="str">
        <f t="shared" si="14"/>
        <v/>
      </c>
      <c r="BD13" t="str">
        <f t="shared" si="15"/>
        <v/>
      </c>
      <c r="BE13" s="42" t="str">
        <f t="shared" si="16"/>
        <v/>
      </c>
    </row>
    <row r="14" spans="2:57">
      <c r="B14" s="126"/>
      <c r="C14" s="113" t="s">
        <v>3</v>
      </c>
      <c r="D14" s="706"/>
      <c r="E14" s="350"/>
      <c r="F14" s="350" t="str">
        <f>'T2 - Unit Rates'!$C$80</f>
        <v>Revegetation incl Application</v>
      </c>
      <c r="G14" s="45"/>
      <c r="H14" s="45"/>
      <c r="I14" s="62">
        <f>VLOOKUP(F14,MatRate,3,FALSE)</f>
        <v>4569.75</v>
      </c>
      <c r="J14" s="130" t="s">
        <v>35</v>
      </c>
      <c r="K14" s="368">
        <f>Quantities!D13*1000*5</f>
        <v>71350</v>
      </c>
      <c r="L14" s="55" t="s">
        <v>112</v>
      </c>
      <c r="M14" s="195">
        <f>K14/10000</f>
        <v>7.1349999999999998</v>
      </c>
      <c r="N14" s="55" t="s">
        <v>178</v>
      </c>
      <c r="O14" s="127">
        <f>$I14*M14</f>
        <v>32605.166249999998</v>
      </c>
      <c r="P14" s="368">
        <f>Quantities!E13*1000*5</f>
        <v>77960</v>
      </c>
      <c r="Q14" s="55" t="s">
        <v>112</v>
      </c>
      <c r="R14" s="195">
        <f>P14/10000</f>
        <v>7.7960000000000003</v>
      </c>
      <c r="S14" s="55" t="s">
        <v>178</v>
      </c>
      <c r="T14" s="127">
        <f>$I14*R14</f>
        <v>35625.771000000001</v>
      </c>
      <c r="U14" s="368">
        <f>Quantities!F13*1000*5</f>
        <v>77500</v>
      </c>
      <c r="V14" s="55" t="s">
        <v>112</v>
      </c>
      <c r="W14" s="195">
        <f>U14/10000</f>
        <v>7.75</v>
      </c>
      <c r="X14" s="55" t="s">
        <v>178</v>
      </c>
      <c r="Y14" s="127">
        <f>$I14*W14</f>
        <v>35415.5625</v>
      </c>
      <c r="Z14" s="368">
        <f>Quantities!H13*1000*5</f>
        <v>101940</v>
      </c>
      <c r="AA14" s="55" t="s">
        <v>112</v>
      </c>
      <c r="AB14" s="195">
        <f>Z14/10000</f>
        <v>10.194000000000001</v>
      </c>
      <c r="AC14" s="55" t="s">
        <v>178</v>
      </c>
      <c r="AD14" s="127">
        <f>$I14*AB14</f>
        <v>46584.031500000005</v>
      </c>
      <c r="AF14" t="str">
        <f t="shared" si="1"/>
        <v/>
      </c>
      <c r="AG14" s="42" t="str">
        <f t="shared" si="2"/>
        <v/>
      </c>
      <c r="AI14" t="str">
        <f t="shared" si="3"/>
        <v/>
      </c>
      <c r="AJ14" s="42" t="str">
        <f t="shared" si="18"/>
        <v/>
      </c>
      <c r="AL14" t="str">
        <f t="shared" si="4"/>
        <v/>
      </c>
      <c r="AM14" s="42" t="str">
        <f t="shared" si="5"/>
        <v/>
      </c>
      <c r="AO14" t="str">
        <f t="shared" si="6"/>
        <v/>
      </c>
      <c r="AP14" s="42" t="str">
        <f t="shared" si="7"/>
        <v/>
      </c>
      <c r="AR14" t="str">
        <f t="shared" si="8"/>
        <v/>
      </c>
      <c r="AS14" s="42" t="str">
        <f t="shared" si="17"/>
        <v/>
      </c>
      <c r="AU14" t="str">
        <f t="shared" si="9"/>
        <v/>
      </c>
      <c r="AV14" s="42" t="str">
        <f t="shared" si="10"/>
        <v/>
      </c>
      <c r="AX14" t="str">
        <f t="shared" si="11"/>
        <v/>
      </c>
      <c r="AY14" s="42" t="str">
        <f t="shared" si="12"/>
        <v/>
      </c>
      <c r="BA14" t="str">
        <f t="shared" si="13"/>
        <v/>
      </c>
      <c r="BB14" s="42" t="str">
        <f t="shared" si="14"/>
        <v/>
      </c>
      <c r="BD14" t="str">
        <f t="shared" si="15"/>
        <v/>
      </c>
      <c r="BE14" s="42" t="str">
        <f t="shared" si="16"/>
        <v/>
      </c>
    </row>
    <row r="15" spans="2:57" ht="15">
      <c r="B15" s="126"/>
      <c r="C15" s="210"/>
      <c r="D15" s="705"/>
      <c r="E15" s="384"/>
      <c r="F15" s="384"/>
      <c r="G15" s="212"/>
      <c r="H15" s="212"/>
      <c r="I15" s="213"/>
      <c r="J15" s="214"/>
      <c r="K15" s="215"/>
      <c r="L15" s="216"/>
      <c r="M15" s="217"/>
      <c r="N15" s="216"/>
      <c r="O15" s="218"/>
      <c r="P15" s="215"/>
      <c r="Q15" s="216"/>
      <c r="R15" s="217"/>
      <c r="S15" s="216"/>
      <c r="T15" s="218"/>
      <c r="U15" s="215"/>
      <c r="V15" s="216"/>
      <c r="W15" s="217"/>
      <c r="X15" s="216"/>
      <c r="Y15" s="218"/>
      <c r="Z15" s="215"/>
      <c r="AA15" s="216"/>
      <c r="AB15" s="217"/>
      <c r="AC15" s="216"/>
      <c r="AD15" s="218"/>
      <c r="AF15" t="str">
        <f t="shared" si="1"/>
        <v/>
      </c>
      <c r="AG15" s="42" t="str">
        <f t="shared" si="2"/>
        <v/>
      </c>
      <c r="AI15" t="str">
        <f t="shared" si="3"/>
        <v/>
      </c>
      <c r="AJ15" s="42" t="str">
        <f t="shared" si="18"/>
        <v/>
      </c>
      <c r="AL15" t="str">
        <f t="shared" si="4"/>
        <v/>
      </c>
      <c r="AM15" s="42" t="str">
        <f t="shared" si="5"/>
        <v/>
      </c>
      <c r="AO15" t="str">
        <f t="shared" si="6"/>
        <v/>
      </c>
      <c r="AP15" s="42" t="str">
        <f t="shared" si="7"/>
        <v/>
      </c>
      <c r="AR15" t="str">
        <f t="shared" si="8"/>
        <v/>
      </c>
      <c r="AS15" s="42" t="str">
        <f t="shared" si="17"/>
        <v/>
      </c>
      <c r="AU15" t="str">
        <f t="shared" si="9"/>
        <v/>
      </c>
      <c r="AV15" s="42" t="str">
        <f t="shared" si="10"/>
        <v/>
      </c>
      <c r="AX15" t="str">
        <f t="shared" si="11"/>
        <v/>
      </c>
      <c r="AY15" s="42" t="str">
        <f t="shared" si="12"/>
        <v/>
      </c>
      <c r="BA15" t="str">
        <f t="shared" si="13"/>
        <v/>
      </c>
      <c r="BB15" s="42" t="str">
        <f t="shared" si="14"/>
        <v/>
      </c>
      <c r="BD15" t="str">
        <f t="shared" si="15"/>
        <v/>
      </c>
      <c r="BE15" s="42" t="str">
        <f t="shared" si="16"/>
        <v/>
      </c>
    </row>
    <row r="16" spans="2:57" ht="15">
      <c r="B16" s="126"/>
      <c r="C16" s="162" t="s">
        <v>250</v>
      </c>
      <c r="D16" s="704"/>
      <c r="E16" s="356"/>
      <c r="F16" s="356"/>
      <c r="G16" s="144"/>
      <c r="H16" s="144"/>
      <c r="I16" s="144"/>
      <c r="J16" s="164"/>
      <c r="K16" s="145"/>
      <c r="L16" s="146"/>
      <c r="M16" s="147"/>
      <c r="N16" s="146"/>
      <c r="O16" s="148"/>
      <c r="P16" s="145"/>
      <c r="Q16" s="146"/>
      <c r="R16" s="147"/>
      <c r="S16" s="146"/>
      <c r="T16" s="148"/>
      <c r="U16" s="145"/>
      <c r="V16" s="146"/>
      <c r="W16" s="147"/>
      <c r="X16" s="146"/>
      <c r="Y16" s="148"/>
      <c r="Z16" s="145"/>
      <c r="AA16" s="146"/>
      <c r="AB16" s="147"/>
      <c r="AC16" s="146"/>
      <c r="AD16" s="148"/>
      <c r="AF16" t="str">
        <f t="shared" si="1"/>
        <v/>
      </c>
      <c r="AG16" s="42" t="str">
        <f t="shared" si="2"/>
        <v/>
      </c>
      <c r="AI16" t="str">
        <f t="shared" si="3"/>
        <v/>
      </c>
      <c r="AJ16" s="42" t="str">
        <f t="shared" si="18"/>
        <v/>
      </c>
      <c r="AL16" t="str">
        <f t="shared" si="4"/>
        <v/>
      </c>
      <c r="AM16" s="42" t="str">
        <f t="shared" si="5"/>
        <v/>
      </c>
      <c r="AO16" t="str">
        <f t="shared" si="6"/>
        <v/>
      </c>
      <c r="AP16" s="42" t="str">
        <f t="shared" si="7"/>
        <v/>
      </c>
      <c r="AR16" t="str">
        <f t="shared" si="8"/>
        <v/>
      </c>
      <c r="AS16" s="42" t="str">
        <f t="shared" si="17"/>
        <v/>
      </c>
      <c r="AU16" t="str">
        <f t="shared" si="9"/>
        <v/>
      </c>
      <c r="AV16" s="42" t="str">
        <f t="shared" si="10"/>
        <v/>
      </c>
      <c r="AX16" t="str">
        <f t="shared" si="11"/>
        <v/>
      </c>
      <c r="AY16" s="42" t="str">
        <f t="shared" si="12"/>
        <v/>
      </c>
      <c r="BA16" t="str">
        <f t="shared" si="13"/>
        <v/>
      </c>
      <c r="BB16" s="42" t="str">
        <f t="shared" si="14"/>
        <v/>
      </c>
      <c r="BD16" t="str">
        <f t="shared" si="15"/>
        <v/>
      </c>
      <c r="BE16" s="42" t="str">
        <f t="shared" si="16"/>
        <v/>
      </c>
    </row>
    <row r="17" spans="2:57">
      <c r="B17" s="126"/>
      <c r="C17" s="113" t="s">
        <v>106</v>
      </c>
      <c r="D17" s="706"/>
      <c r="E17" s="350" t="str">
        <f>'T2 - Unit Rates'!C79</f>
        <v>Erosion Barrier</v>
      </c>
      <c r="F17" s="350"/>
      <c r="G17" s="45"/>
      <c r="H17" s="45"/>
      <c r="I17" s="62">
        <f>'T2 - Unit Rates'!E79</f>
        <v>3</v>
      </c>
      <c r="J17" s="117" t="s">
        <v>112</v>
      </c>
      <c r="K17" s="710">
        <f>Quantities!$D$13</f>
        <v>14.27</v>
      </c>
      <c r="L17" s="55" t="s">
        <v>276</v>
      </c>
      <c r="M17" s="100">
        <f>K17*1000*5/10</f>
        <v>7135</v>
      </c>
      <c r="N17" s="55" t="s">
        <v>112</v>
      </c>
      <c r="O17" s="127">
        <f>$I17*M17</f>
        <v>21405</v>
      </c>
      <c r="P17" s="333">
        <f>Quantities!$E$13</f>
        <v>15.592000000000001</v>
      </c>
      <c r="Q17" s="55" t="s">
        <v>276</v>
      </c>
      <c r="R17" s="100">
        <f>P17*1000*5/10</f>
        <v>7796</v>
      </c>
      <c r="S17" s="55" t="s">
        <v>112</v>
      </c>
      <c r="T17" s="127">
        <f>$I17*R17</f>
        <v>23388</v>
      </c>
      <c r="U17" s="333">
        <f>Quantities!$F$13</f>
        <v>15.5</v>
      </c>
      <c r="V17" s="55" t="s">
        <v>276</v>
      </c>
      <c r="W17" s="100">
        <f>U17*1000*5/10</f>
        <v>7750</v>
      </c>
      <c r="X17" s="55" t="s">
        <v>112</v>
      </c>
      <c r="Y17" s="127">
        <f>$I17*W17</f>
        <v>23250</v>
      </c>
      <c r="Z17" s="333">
        <f>Quantities!$H$13</f>
        <v>20.388000000000002</v>
      </c>
      <c r="AA17" s="55" t="s">
        <v>276</v>
      </c>
      <c r="AB17" s="100">
        <f>Z17*1000*5/10</f>
        <v>10194</v>
      </c>
      <c r="AC17" s="55" t="s">
        <v>112</v>
      </c>
      <c r="AD17" s="127">
        <f>$I17*AB17</f>
        <v>30582</v>
      </c>
      <c r="AF17" t="str">
        <f t="shared" si="1"/>
        <v/>
      </c>
      <c r="AG17" s="42" t="str">
        <f t="shared" si="2"/>
        <v/>
      </c>
      <c r="AI17" t="str">
        <f t="shared" si="3"/>
        <v/>
      </c>
      <c r="AJ17" s="42" t="str">
        <f t="shared" si="18"/>
        <v/>
      </c>
      <c r="AL17" t="str">
        <f t="shared" si="4"/>
        <v/>
      </c>
      <c r="AM17" s="42" t="str">
        <f t="shared" si="5"/>
        <v/>
      </c>
      <c r="AO17" t="str">
        <f t="shared" si="6"/>
        <v/>
      </c>
      <c r="AP17" s="42" t="str">
        <f t="shared" si="7"/>
        <v/>
      </c>
      <c r="AR17" t="str">
        <f t="shared" si="8"/>
        <v/>
      </c>
      <c r="AS17" s="42" t="str">
        <f t="shared" si="17"/>
        <v/>
      </c>
      <c r="AU17" t="str">
        <f t="shared" si="9"/>
        <v/>
      </c>
      <c r="AV17" s="42" t="str">
        <f t="shared" si="10"/>
        <v/>
      </c>
      <c r="AX17" t="str">
        <f t="shared" si="11"/>
        <v/>
      </c>
      <c r="AY17" s="42" t="str">
        <f t="shared" si="12"/>
        <v/>
      </c>
      <c r="BA17" t="str">
        <f t="shared" si="13"/>
        <v/>
      </c>
      <c r="BB17" s="42" t="str">
        <f t="shared" si="14"/>
        <v/>
      </c>
      <c r="BD17" t="str">
        <f t="shared" si="15"/>
        <v/>
      </c>
      <c r="BE17" s="42" t="str">
        <f t="shared" si="16"/>
        <v/>
      </c>
    </row>
    <row r="18" spans="2:57" ht="15">
      <c r="B18" s="126"/>
      <c r="C18" s="113"/>
      <c r="D18" s="706"/>
      <c r="E18" s="350"/>
      <c r="F18" s="350"/>
      <c r="G18" s="45"/>
      <c r="H18" s="45"/>
      <c r="I18" s="62"/>
      <c r="J18" s="130"/>
      <c r="K18" s="134"/>
      <c r="L18" s="55"/>
      <c r="M18" s="100"/>
      <c r="N18" s="55"/>
      <c r="O18" s="127"/>
      <c r="P18" s="134"/>
      <c r="Q18" s="55"/>
      <c r="R18" s="100"/>
      <c r="S18" s="55"/>
      <c r="T18" s="127"/>
      <c r="U18" s="134"/>
      <c r="V18" s="55"/>
      <c r="W18" s="100"/>
      <c r="X18" s="55"/>
      <c r="Y18" s="127"/>
      <c r="Z18" s="134"/>
      <c r="AA18" s="55"/>
      <c r="AB18" s="100"/>
      <c r="AC18" s="55"/>
      <c r="AD18" s="127"/>
      <c r="AF18" t="str">
        <f t="shared" si="1"/>
        <v/>
      </c>
      <c r="AG18" s="42" t="str">
        <f t="shared" si="2"/>
        <v/>
      </c>
      <c r="AI18" t="str">
        <f t="shared" si="3"/>
        <v/>
      </c>
      <c r="AJ18" s="42" t="str">
        <f t="shared" si="18"/>
        <v/>
      </c>
      <c r="AL18" t="str">
        <f t="shared" si="4"/>
        <v/>
      </c>
      <c r="AM18" s="42" t="str">
        <f t="shared" si="5"/>
        <v/>
      </c>
      <c r="AO18" t="str">
        <f t="shared" si="6"/>
        <v/>
      </c>
      <c r="AP18" s="42" t="str">
        <f t="shared" si="7"/>
        <v/>
      </c>
      <c r="AR18" t="str">
        <f t="shared" si="8"/>
        <v/>
      </c>
      <c r="AS18" s="42" t="str">
        <f t="shared" si="17"/>
        <v/>
      </c>
      <c r="AU18" t="str">
        <f t="shared" si="9"/>
        <v/>
      </c>
      <c r="AV18" s="42" t="str">
        <f t="shared" si="10"/>
        <v/>
      </c>
      <c r="AX18" t="str">
        <f t="shared" si="11"/>
        <v/>
      </c>
      <c r="AY18" s="42" t="str">
        <f t="shared" si="12"/>
        <v/>
      </c>
      <c r="BA18" t="str">
        <f t="shared" si="13"/>
        <v/>
      </c>
      <c r="BB18" s="42" t="str">
        <f t="shared" si="14"/>
        <v/>
      </c>
      <c r="BD18" t="str">
        <f t="shared" si="15"/>
        <v/>
      </c>
      <c r="BE18" s="42" t="str">
        <f t="shared" si="16"/>
        <v/>
      </c>
    </row>
    <row r="19" spans="2:57" thickBot="1">
      <c r="B19" s="128"/>
      <c r="C19" s="114" t="s">
        <v>8</v>
      </c>
      <c r="D19" s="707"/>
      <c r="E19" s="357"/>
      <c r="F19" s="357"/>
      <c r="G19" s="98"/>
      <c r="H19" s="98"/>
      <c r="I19" s="98"/>
      <c r="J19" s="131"/>
      <c r="K19" s="133"/>
      <c r="L19" s="99"/>
      <c r="M19" s="100"/>
      <c r="N19" s="99"/>
      <c r="O19" s="124">
        <f>SUM(O6:O18)</f>
        <v>79129.290500000003</v>
      </c>
      <c r="P19" s="133"/>
      <c r="Q19" s="99"/>
      <c r="R19" s="100"/>
      <c r="S19" s="99"/>
      <c r="T19" s="124">
        <f>SUM(T6:T18)</f>
        <v>86459.978799999997</v>
      </c>
      <c r="U19" s="133"/>
      <c r="V19" s="99"/>
      <c r="W19" s="100"/>
      <c r="X19" s="99"/>
      <c r="Y19" s="124">
        <f>SUM(Y6:Y18)</f>
        <v>85949.824999999997</v>
      </c>
      <c r="Z19" s="133"/>
      <c r="AA19" s="99"/>
      <c r="AB19" s="100"/>
      <c r="AC19" s="99"/>
      <c r="AD19" s="124">
        <f>SUM(AD6:AD18)</f>
        <v>113054.51820000002</v>
      </c>
      <c r="AF19" t="str">
        <f t="shared" si="1"/>
        <v/>
      </c>
      <c r="AG19" s="42" t="str">
        <f t="shared" si="2"/>
        <v/>
      </c>
      <c r="AI19" t="str">
        <f t="shared" si="3"/>
        <v/>
      </c>
      <c r="AJ19" s="42" t="str">
        <f t="shared" si="18"/>
        <v/>
      </c>
      <c r="AL19" t="str">
        <f t="shared" si="4"/>
        <v/>
      </c>
      <c r="AM19" s="42" t="str">
        <f t="shared" si="5"/>
        <v/>
      </c>
      <c r="AN19" s="93"/>
      <c r="AO19" t="str">
        <f t="shared" si="6"/>
        <v/>
      </c>
      <c r="AP19" s="42" t="str">
        <f t="shared" si="7"/>
        <v/>
      </c>
      <c r="AR19" t="str">
        <f t="shared" si="8"/>
        <v/>
      </c>
      <c r="AS19" s="42" t="str">
        <f t="shared" si="17"/>
        <v/>
      </c>
      <c r="AU19" t="str">
        <f t="shared" si="9"/>
        <v/>
      </c>
      <c r="AV19" s="42" t="str">
        <f t="shared" si="10"/>
        <v/>
      </c>
      <c r="AW19" s="93"/>
      <c r="AX19" t="str">
        <f t="shared" si="11"/>
        <v/>
      </c>
      <c r="AY19" s="42" t="str">
        <f t="shared" si="12"/>
        <v/>
      </c>
      <c r="BA19" t="str">
        <f t="shared" si="13"/>
        <v/>
      </c>
      <c r="BB19" s="42" t="str">
        <f t="shared" si="14"/>
        <v/>
      </c>
      <c r="BD19" t="str">
        <f t="shared" si="15"/>
        <v/>
      </c>
      <c r="BE19" s="42" t="str">
        <f t="shared" si="16"/>
        <v/>
      </c>
    </row>
    <row r="20" spans="2:57" thickBot="1">
      <c r="B20" s="155" t="s">
        <v>275</v>
      </c>
      <c r="C20" s="157"/>
      <c r="D20" s="709"/>
      <c r="E20" s="361"/>
      <c r="F20" s="361"/>
      <c r="G20" s="156"/>
      <c r="H20" s="156"/>
      <c r="I20" s="156"/>
      <c r="J20" s="169"/>
      <c r="K20" s="158"/>
      <c r="L20" s="159"/>
      <c r="M20" s="90"/>
      <c r="N20" s="160"/>
      <c r="O20" s="161">
        <f>SUMIF($C6:$C19,"Sub-total",O6:O19)</f>
        <v>79129.290500000003</v>
      </c>
      <c r="P20" s="158"/>
      <c r="Q20" s="159"/>
      <c r="R20" s="90"/>
      <c r="S20" s="160"/>
      <c r="T20" s="161">
        <f>SUMIF($C6:$C19,"Sub-total",T6:T19)</f>
        <v>86459.978799999997</v>
      </c>
      <c r="U20" s="158"/>
      <c r="V20" s="159"/>
      <c r="W20" s="90"/>
      <c r="X20" s="160"/>
      <c r="Y20" s="161">
        <f>SUMIF($C6:$C19,"Sub-total",Y6:Y19)</f>
        <v>85949.824999999997</v>
      </c>
      <c r="Z20" s="158"/>
      <c r="AA20" s="159"/>
      <c r="AB20" s="90"/>
      <c r="AC20" s="160"/>
      <c r="AD20" s="161">
        <f>SUMIF($C6:$C19,"Sub-total",AD6:AD19)</f>
        <v>113054.51820000002</v>
      </c>
      <c r="AF20" s="440"/>
      <c r="AG20" s="441">
        <f>SUM(AG7:AG19)+AJ20</f>
        <v>93.552000000000007</v>
      </c>
      <c r="AH20" s="440"/>
      <c r="AI20" s="440"/>
      <c r="AJ20" s="441">
        <f>SUM(AJ7:AJ19)</f>
        <v>93.552000000000007</v>
      </c>
      <c r="AK20" s="440"/>
      <c r="AL20" s="440"/>
      <c r="AM20" s="441">
        <f>SUM(AM7:AM19)</f>
        <v>0</v>
      </c>
      <c r="AO20" s="440"/>
      <c r="AP20" s="441">
        <f>SUM(AP7:AP19)+AS20</f>
        <v>93</v>
      </c>
      <c r="AQ20" s="440"/>
      <c r="AR20" s="440"/>
      <c r="AS20" s="441">
        <f>SUM(AS7:AS19)</f>
        <v>93</v>
      </c>
      <c r="AT20" s="440"/>
      <c r="AU20" s="440"/>
      <c r="AV20" s="441">
        <f>SUM(AV7:AV19)</f>
        <v>0</v>
      </c>
      <c r="AX20" s="440"/>
      <c r="AY20" s="441">
        <f>SUM(AY7:AY19)+BB20</f>
        <v>122.32800000000002</v>
      </c>
      <c r="AZ20" s="440"/>
      <c r="BA20" s="440"/>
      <c r="BB20" s="441">
        <f>SUM(BB7:BB19)</f>
        <v>122.32800000000002</v>
      </c>
      <c r="BC20" s="440"/>
      <c r="BD20" s="440"/>
      <c r="BE20" s="441">
        <f>SUM(BE7:BE19)</f>
        <v>0</v>
      </c>
    </row>
    <row r="21" spans="2:57" ht="15">
      <c r="B21" s="96"/>
      <c r="C21" s="97"/>
      <c r="D21" s="2"/>
      <c r="E21" s="1"/>
      <c r="F21" s="1"/>
      <c r="G21" s="1"/>
      <c r="H21" s="1"/>
      <c r="I21" s="1"/>
      <c r="J21" s="1"/>
      <c r="K21" s="2"/>
      <c r="L21" s="16"/>
      <c r="M21" s="7"/>
      <c r="N21" s="16"/>
      <c r="O21" s="16"/>
      <c r="P21" s="2"/>
      <c r="Q21" s="16"/>
      <c r="R21" s="7"/>
      <c r="S21" s="16"/>
      <c r="T21" s="16"/>
      <c r="U21" s="2"/>
      <c r="V21" s="16"/>
      <c r="W21" s="7"/>
      <c r="X21" s="16"/>
      <c r="Y21" s="16"/>
      <c r="Z21" s="2"/>
      <c r="AA21" s="16"/>
      <c r="AB21" s="7"/>
      <c r="AC21" s="16"/>
      <c r="AD21" s="16"/>
    </row>
    <row r="22" spans="2:57" ht="15">
      <c r="B22" s="9"/>
      <c r="C22" s="10"/>
      <c r="D22" s="11"/>
      <c r="E22" s="9"/>
      <c r="F22" s="9"/>
      <c r="G22" s="9"/>
      <c r="H22" s="9"/>
      <c r="I22" s="9"/>
      <c r="J22" s="9"/>
      <c r="K22" s="11"/>
      <c r="L22" s="12"/>
      <c r="M22" s="13"/>
      <c r="N22" s="12"/>
      <c r="O22" s="12"/>
      <c r="P22" s="11"/>
      <c r="Q22" s="12"/>
      <c r="R22" s="13"/>
      <c r="S22" s="12"/>
      <c r="T22" s="12"/>
      <c r="U22" s="11"/>
      <c r="V22" s="12"/>
      <c r="W22" s="13"/>
      <c r="X22" s="12"/>
      <c r="Y22" s="12"/>
      <c r="Z22" s="11"/>
      <c r="AA22" s="12"/>
      <c r="AB22" s="13"/>
      <c r="AC22" s="12"/>
      <c r="AD22" s="12"/>
    </row>
    <row r="23" spans="2:57" ht="15">
      <c r="B23" s="5"/>
      <c r="C23" s="1"/>
      <c r="D23" s="16"/>
      <c r="E23" s="1"/>
      <c r="F23" s="1"/>
      <c r="G23" s="1"/>
      <c r="H23" s="1"/>
      <c r="I23" s="1"/>
      <c r="J23" s="1"/>
      <c r="K23" s="16"/>
      <c r="L23" s="16"/>
      <c r="M23" s="7"/>
      <c r="N23" s="16"/>
      <c r="O23" s="16"/>
      <c r="P23" s="16"/>
      <c r="Q23" s="16"/>
      <c r="R23" s="7"/>
      <c r="S23" s="16"/>
      <c r="T23" s="16"/>
      <c r="U23" s="16"/>
      <c r="V23" s="16"/>
      <c r="W23" s="7"/>
      <c r="X23" s="16"/>
      <c r="Y23" s="16"/>
      <c r="Z23" s="16"/>
      <c r="AA23" s="16"/>
      <c r="AB23" s="7"/>
      <c r="AC23" s="16"/>
      <c r="AD23" s="16"/>
    </row>
    <row r="24" spans="2:57" ht="15">
      <c r="B24" s="17"/>
      <c r="C24" s="17"/>
      <c r="D24" s="18"/>
      <c r="E24" s="17"/>
      <c r="F24" s="17"/>
      <c r="G24" s="17"/>
      <c r="H24" s="17"/>
      <c r="I24" s="17"/>
      <c r="J24" s="17"/>
      <c r="K24" s="18"/>
      <c r="L24" s="18"/>
      <c r="M24" s="19"/>
      <c r="N24" s="18"/>
      <c r="O24" s="18"/>
      <c r="P24" s="18"/>
      <c r="Q24" s="18"/>
      <c r="R24" s="19"/>
      <c r="S24" s="18"/>
      <c r="T24" s="18"/>
      <c r="U24" s="18"/>
      <c r="V24" s="18"/>
      <c r="W24" s="19"/>
      <c r="X24" s="18"/>
      <c r="Y24" s="18"/>
      <c r="Z24" s="18"/>
      <c r="AA24" s="18"/>
      <c r="AB24" s="19"/>
      <c r="AC24" s="18"/>
      <c r="AD24" s="18"/>
    </row>
    <row r="25" spans="2:57" ht="15">
      <c r="B25" s="1"/>
      <c r="C25" s="17"/>
      <c r="D25" s="18"/>
      <c r="E25" s="17"/>
      <c r="F25" s="17"/>
      <c r="G25" s="17"/>
      <c r="H25" s="17"/>
      <c r="I25" s="17"/>
      <c r="J25" s="17"/>
      <c r="K25" s="18"/>
      <c r="L25" s="18"/>
      <c r="M25" s="19"/>
      <c r="N25" s="18"/>
      <c r="O25" s="18"/>
      <c r="P25" s="18"/>
      <c r="Q25" s="18"/>
      <c r="R25" s="19"/>
      <c r="S25" s="18"/>
      <c r="T25" s="18"/>
      <c r="U25" s="18"/>
      <c r="V25" s="18"/>
      <c r="W25" s="19"/>
      <c r="X25" s="18"/>
      <c r="Y25" s="18"/>
      <c r="Z25" s="18"/>
      <c r="AA25" s="18"/>
      <c r="AB25" s="19"/>
      <c r="AC25" s="18"/>
      <c r="AD25" s="18"/>
    </row>
    <row r="26" spans="2:57" ht="15">
      <c r="B26" s="1"/>
      <c r="C26" s="17"/>
      <c r="D26" s="18"/>
      <c r="E26" s="17"/>
      <c r="F26" s="17"/>
      <c r="G26" s="17"/>
      <c r="H26" s="17"/>
      <c r="I26" s="17"/>
      <c r="J26" s="17"/>
      <c r="K26" s="18"/>
      <c r="L26" s="18"/>
      <c r="M26" s="19"/>
      <c r="N26" s="18"/>
      <c r="O26" s="18"/>
      <c r="P26" s="18"/>
      <c r="Q26" s="18"/>
      <c r="R26" s="19"/>
      <c r="S26" s="18"/>
      <c r="T26" s="18"/>
      <c r="U26" s="18"/>
      <c r="V26" s="18"/>
      <c r="W26" s="19"/>
      <c r="X26" s="18"/>
      <c r="Y26" s="18"/>
      <c r="Z26" s="18"/>
      <c r="AA26" s="18"/>
      <c r="AB26" s="19"/>
      <c r="AC26" s="18"/>
      <c r="AD26" s="18"/>
    </row>
    <row r="27" spans="2:57" ht="15">
      <c r="B27" s="1"/>
      <c r="C27" s="20"/>
      <c r="D27" s="21"/>
      <c r="E27" s="1"/>
      <c r="F27" s="1"/>
      <c r="G27" s="1"/>
      <c r="H27" s="1"/>
      <c r="I27" s="1"/>
      <c r="J27" s="1"/>
      <c r="K27" s="21"/>
      <c r="L27" s="16"/>
      <c r="M27" s="22"/>
      <c r="N27" s="16"/>
      <c r="O27" s="16"/>
      <c r="P27" s="21"/>
      <c r="Q27" s="16"/>
      <c r="R27" s="22"/>
      <c r="S27" s="16"/>
      <c r="T27" s="16"/>
      <c r="U27" s="21"/>
      <c r="V27" s="16"/>
      <c r="W27" s="22"/>
      <c r="X27" s="16"/>
      <c r="Y27" s="16"/>
      <c r="Z27" s="21"/>
      <c r="AA27" s="16"/>
      <c r="AB27" s="22"/>
      <c r="AC27" s="16"/>
      <c r="AD27" s="16"/>
    </row>
    <row r="28" spans="2:57" ht="15">
      <c r="B28" s="1"/>
      <c r="C28" s="1"/>
      <c r="D28" s="16"/>
      <c r="E28" s="1"/>
      <c r="F28" s="1"/>
      <c r="G28" s="1"/>
      <c r="H28" s="1"/>
      <c r="I28" s="1"/>
      <c r="J28" s="1"/>
      <c r="K28" s="16"/>
      <c r="L28" s="16"/>
      <c r="M28" s="22"/>
      <c r="N28" s="16"/>
      <c r="O28" s="16"/>
      <c r="P28" s="16"/>
      <c r="Q28" s="16"/>
      <c r="R28" s="22"/>
      <c r="S28" s="16"/>
      <c r="T28" s="16"/>
      <c r="U28" s="16"/>
      <c r="V28" s="16"/>
      <c r="W28" s="22"/>
      <c r="X28" s="16"/>
      <c r="Y28" s="16"/>
      <c r="Z28" s="16"/>
      <c r="AA28" s="16"/>
      <c r="AB28" s="22"/>
      <c r="AC28" s="16"/>
      <c r="AD28" s="16"/>
    </row>
    <row r="29" spans="2:57" ht="15">
      <c r="B29" s="1"/>
      <c r="C29" s="1"/>
      <c r="D29" s="16"/>
      <c r="E29" s="1"/>
      <c r="F29" s="1"/>
      <c r="G29" s="1"/>
      <c r="H29" s="1"/>
      <c r="I29" s="1"/>
      <c r="J29" s="1"/>
      <c r="K29" s="16"/>
      <c r="L29" s="16"/>
      <c r="M29" s="22"/>
      <c r="N29" s="16"/>
      <c r="O29" s="16"/>
      <c r="P29" s="16"/>
      <c r="Q29" s="16"/>
      <c r="R29" s="22"/>
      <c r="S29" s="16"/>
      <c r="T29" s="16"/>
      <c r="U29" s="16"/>
      <c r="V29" s="16"/>
      <c r="W29" s="22"/>
      <c r="X29" s="16"/>
      <c r="Y29" s="16"/>
      <c r="Z29" s="16"/>
      <c r="AA29" s="16"/>
      <c r="AB29" s="22"/>
      <c r="AC29" s="16"/>
      <c r="AD29" s="16"/>
    </row>
    <row r="30" spans="2:57" ht="15">
      <c r="B30" s="20"/>
      <c r="C30" s="1"/>
      <c r="D30" s="16"/>
      <c r="E30" s="1"/>
      <c r="F30" s="1"/>
      <c r="G30" s="1"/>
      <c r="H30" s="1"/>
      <c r="I30" s="1"/>
      <c r="J30" s="1"/>
      <c r="K30" s="16"/>
      <c r="L30" s="16"/>
      <c r="M30" s="22"/>
      <c r="N30" s="16"/>
      <c r="O30" s="16"/>
      <c r="P30" s="16"/>
      <c r="Q30" s="16"/>
      <c r="R30" s="22"/>
      <c r="S30" s="16"/>
      <c r="T30" s="16"/>
      <c r="U30" s="16"/>
      <c r="V30" s="16"/>
      <c r="W30" s="22"/>
      <c r="X30" s="16"/>
      <c r="Y30" s="16"/>
      <c r="Z30" s="16"/>
      <c r="AA30" s="16"/>
      <c r="AB30" s="22"/>
      <c r="AC30" s="16"/>
      <c r="AD30" s="16"/>
    </row>
    <row r="31" spans="2:57" ht="15">
      <c r="B31" s="1"/>
      <c r="C31" s="1"/>
      <c r="D31" s="16"/>
      <c r="E31" s="1"/>
      <c r="F31" s="1"/>
      <c r="G31" s="1"/>
      <c r="H31" s="1"/>
      <c r="I31" s="1"/>
      <c r="J31" s="1"/>
      <c r="K31" s="16"/>
      <c r="L31" s="16"/>
      <c r="M31" s="22"/>
      <c r="N31" s="16"/>
      <c r="O31" s="16"/>
      <c r="P31" s="16"/>
      <c r="Q31" s="16"/>
      <c r="R31" s="22"/>
      <c r="S31" s="16"/>
      <c r="T31" s="16"/>
      <c r="U31" s="16"/>
      <c r="V31" s="16"/>
      <c r="W31" s="22"/>
      <c r="X31" s="16"/>
      <c r="Y31" s="16"/>
      <c r="Z31" s="16"/>
      <c r="AA31" s="16"/>
      <c r="AB31" s="22"/>
      <c r="AC31" s="16"/>
      <c r="AD31" s="16"/>
    </row>
    <row r="32" spans="2:57" ht="15">
      <c r="B32" s="1"/>
      <c r="C32" s="1"/>
      <c r="D32" s="16"/>
      <c r="E32" s="1"/>
      <c r="F32" s="1"/>
      <c r="G32" s="1"/>
      <c r="H32" s="1"/>
      <c r="I32" s="1"/>
      <c r="J32" s="1"/>
      <c r="K32" s="16"/>
      <c r="L32" s="16"/>
      <c r="M32" s="22"/>
      <c r="N32" s="16"/>
      <c r="O32" s="16"/>
      <c r="P32" s="16"/>
      <c r="Q32" s="16"/>
      <c r="R32" s="22"/>
      <c r="S32" s="16"/>
      <c r="T32" s="16"/>
      <c r="U32" s="16"/>
      <c r="V32" s="16"/>
      <c r="W32" s="22"/>
      <c r="X32" s="16"/>
      <c r="Y32" s="16"/>
      <c r="Z32" s="16"/>
      <c r="AA32" s="16"/>
      <c r="AB32" s="22"/>
      <c r="AC32" s="16"/>
      <c r="AD32" s="16"/>
    </row>
    <row r="33" spans="2:30" ht="15">
      <c r="B33" s="1"/>
      <c r="C33" s="1"/>
      <c r="D33" s="16"/>
      <c r="E33" s="1"/>
      <c r="F33" s="1"/>
      <c r="G33" s="1"/>
      <c r="H33" s="1"/>
      <c r="I33" s="1"/>
      <c r="J33" s="1"/>
      <c r="K33" s="16"/>
      <c r="L33" s="16"/>
      <c r="M33" s="22"/>
      <c r="N33" s="16"/>
      <c r="O33" s="16"/>
      <c r="P33" s="16"/>
      <c r="Q33" s="16"/>
      <c r="R33" s="22"/>
      <c r="S33" s="16"/>
      <c r="T33" s="16"/>
      <c r="U33" s="16"/>
      <c r="V33" s="16"/>
      <c r="W33" s="22"/>
      <c r="X33" s="16"/>
      <c r="Y33" s="16"/>
      <c r="Z33" s="16"/>
      <c r="AA33" s="16"/>
      <c r="AB33" s="22"/>
      <c r="AC33" s="16"/>
      <c r="AD33" s="16"/>
    </row>
    <row r="34" spans="2:30" ht="15">
      <c r="B34" s="20"/>
      <c r="C34" s="1"/>
      <c r="D34" s="16"/>
      <c r="E34" s="1"/>
      <c r="F34" s="1"/>
      <c r="G34" s="1"/>
      <c r="H34" s="1"/>
      <c r="I34" s="1"/>
      <c r="J34" s="1"/>
      <c r="K34" s="16"/>
      <c r="L34" s="16"/>
      <c r="M34" s="22"/>
      <c r="N34" s="16"/>
      <c r="O34" s="16"/>
      <c r="P34" s="16"/>
      <c r="Q34" s="16"/>
      <c r="R34" s="22"/>
      <c r="S34" s="16"/>
      <c r="T34" s="16"/>
      <c r="U34" s="16"/>
      <c r="V34" s="16"/>
      <c r="W34" s="22"/>
      <c r="X34" s="16"/>
      <c r="Y34" s="16"/>
      <c r="Z34" s="16"/>
      <c r="AA34" s="16"/>
      <c r="AB34" s="22"/>
      <c r="AC34" s="16"/>
      <c r="AD34" s="16"/>
    </row>
    <row r="35" spans="2:30" ht="15">
      <c r="B35" s="20"/>
      <c r="C35" s="1"/>
      <c r="D35" s="16"/>
      <c r="E35" s="1"/>
      <c r="F35" s="1"/>
      <c r="G35" s="1"/>
      <c r="H35" s="1"/>
      <c r="I35" s="1"/>
      <c r="J35" s="1"/>
      <c r="K35" s="16"/>
      <c r="L35" s="16"/>
      <c r="M35" s="22"/>
      <c r="N35" s="16"/>
      <c r="O35" s="16"/>
      <c r="P35" s="16"/>
      <c r="Q35" s="16"/>
      <c r="R35" s="22"/>
      <c r="S35" s="16"/>
      <c r="T35" s="16"/>
      <c r="U35" s="16"/>
      <c r="V35" s="16"/>
      <c r="W35" s="22"/>
      <c r="X35" s="16"/>
      <c r="Y35" s="16"/>
      <c r="Z35" s="16"/>
      <c r="AA35" s="16"/>
      <c r="AB35" s="22"/>
      <c r="AC35" s="16"/>
      <c r="AD35" s="16"/>
    </row>
    <row r="36" spans="2:30" ht="15">
      <c r="B36" s="20"/>
      <c r="C36" s="1"/>
      <c r="D36" s="16"/>
      <c r="E36" s="1"/>
      <c r="F36" s="1"/>
      <c r="G36" s="1"/>
      <c r="H36" s="1"/>
      <c r="I36" s="1"/>
      <c r="J36" s="1"/>
      <c r="K36" s="16"/>
      <c r="L36" s="16"/>
      <c r="M36" s="22"/>
      <c r="N36" s="16"/>
      <c r="O36" s="16"/>
      <c r="P36" s="16"/>
      <c r="Q36" s="16"/>
      <c r="R36" s="22"/>
      <c r="S36" s="16"/>
      <c r="T36" s="16"/>
      <c r="U36" s="16"/>
      <c r="V36" s="16"/>
      <c r="W36" s="22"/>
      <c r="X36" s="16"/>
      <c r="Y36" s="16"/>
      <c r="Z36" s="16"/>
      <c r="AA36" s="16"/>
      <c r="AB36" s="22"/>
      <c r="AC36" s="16"/>
      <c r="AD36" s="16"/>
    </row>
    <row r="37" spans="2:30" ht="15">
      <c r="B37" s="20"/>
      <c r="C37" s="1"/>
      <c r="D37" s="16"/>
      <c r="E37" s="1"/>
      <c r="F37" s="1"/>
      <c r="G37" s="1"/>
      <c r="H37" s="1"/>
      <c r="I37" s="1"/>
      <c r="J37" s="1"/>
      <c r="K37" s="16"/>
      <c r="L37" s="16"/>
      <c r="M37" s="22"/>
      <c r="N37" s="16"/>
      <c r="O37" s="16"/>
      <c r="P37" s="16"/>
      <c r="Q37" s="16"/>
      <c r="R37" s="22"/>
      <c r="S37" s="16"/>
      <c r="T37" s="16"/>
      <c r="U37" s="16"/>
      <c r="V37" s="16"/>
      <c r="W37" s="22"/>
      <c r="X37" s="16"/>
      <c r="Y37" s="16"/>
      <c r="Z37" s="16"/>
      <c r="AA37" s="16"/>
      <c r="AB37" s="22"/>
      <c r="AC37" s="16"/>
      <c r="AD37" s="16"/>
    </row>
    <row r="38" spans="2:30" ht="15">
      <c r="B38" s="20"/>
      <c r="C38" s="1"/>
      <c r="D38" s="16"/>
      <c r="E38" s="1"/>
      <c r="F38" s="1"/>
      <c r="G38" s="1"/>
      <c r="H38" s="1"/>
      <c r="I38" s="1"/>
      <c r="J38" s="1"/>
      <c r="K38" s="16"/>
      <c r="L38" s="16"/>
      <c r="M38" s="22"/>
      <c r="N38" s="16"/>
      <c r="O38" s="16"/>
      <c r="P38" s="16"/>
      <c r="Q38" s="16"/>
      <c r="R38" s="22"/>
      <c r="S38" s="16"/>
      <c r="T38" s="16"/>
      <c r="U38" s="16"/>
      <c r="V38" s="16"/>
      <c r="W38" s="22"/>
      <c r="X38" s="16"/>
      <c r="Y38" s="16"/>
      <c r="Z38" s="16"/>
      <c r="AA38" s="16"/>
      <c r="AB38" s="22"/>
      <c r="AC38" s="16"/>
      <c r="AD38" s="16"/>
    </row>
    <row r="39" spans="2:30" ht="15">
      <c r="B39" s="20"/>
      <c r="C39" s="1"/>
      <c r="D39" s="16"/>
      <c r="E39" s="1"/>
      <c r="F39" s="1"/>
      <c r="G39" s="1"/>
      <c r="H39" s="1"/>
      <c r="I39" s="1"/>
      <c r="J39" s="1"/>
      <c r="K39" s="16"/>
      <c r="L39" s="16"/>
      <c r="M39" s="22"/>
      <c r="N39" s="16"/>
      <c r="O39" s="16"/>
      <c r="P39" s="16"/>
      <c r="Q39" s="16"/>
      <c r="R39" s="22"/>
      <c r="S39" s="16"/>
      <c r="T39" s="16"/>
      <c r="U39" s="16"/>
      <c r="V39" s="16"/>
      <c r="W39" s="22"/>
      <c r="X39" s="16"/>
      <c r="Y39" s="16"/>
      <c r="Z39" s="16"/>
      <c r="AA39" s="16"/>
      <c r="AB39" s="22"/>
      <c r="AC39" s="16"/>
      <c r="AD39" s="16"/>
    </row>
    <row r="40" spans="2:30" ht="15">
      <c r="B40" s="20"/>
      <c r="C40" s="1"/>
      <c r="D40" s="16"/>
      <c r="E40" s="1"/>
      <c r="F40" s="1"/>
      <c r="G40" s="1"/>
      <c r="H40" s="1"/>
      <c r="I40" s="1"/>
      <c r="J40" s="1"/>
      <c r="K40" s="16"/>
      <c r="L40" s="16"/>
      <c r="M40" s="22"/>
      <c r="N40" s="16"/>
      <c r="O40" s="16"/>
      <c r="P40" s="16"/>
      <c r="Q40" s="16"/>
      <c r="R40" s="22"/>
      <c r="S40" s="16"/>
      <c r="T40" s="16"/>
      <c r="U40" s="16"/>
      <c r="V40" s="16"/>
      <c r="W40" s="22"/>
      <c r="X40" s="16"/>
      <c r="Y40" s="16"/>
      <c r="Z40" s="16"/>
      <c r="AA40" s="16"/>
      <c r="AB40" s="22"/>
      <c r="AC40" s="16"/>
      <c r="AD40" s="16"/>
    </row>
    <row r="41" spans="2:30" ht="15">
      <c r="B41" s="20"/>
      <c r="C41" s="1"/>
      <c r="D41" s="16"/>
      <c r="E41" s="1"/>
      <c r="F41" s="1"/>
      <c r="G41" s="1"/>
      <c r="H41" s="1"/>
      <c r="I41" s="1"/>
      <c r="J41" s="1"/>
      <c r="K41" s="16"/>
      <c r="L41" s="16"/>
      <c r="M41" s="22"/>
      <c r="N41" s="16"/>
      <c r="O41" s="16"/>
      <c r="P41" s="16"/>
      <c r="Q41" s="16"/>
      <c r="R41" s="22"/>
      <c r="S41" s="16"/>
      <c r="T41" s="16"/>
      <c r="U41" s="16"/>
      <c r="V41" s="16"/>
      <c r="W41" s="22"/>
      <c r="X41" s="16"/>
      <c r="Y41" s="16"/>
      <c r="Z41" s="16"/>
      <c r="AA41" s="16"/>
      <c r="AB41" s="22"/>
      <c r="AC41" s="16"/>
      <c r="AD41" s="16"/>
    </row>
    <row r="42" spans="2:30" ht="15">
      <c r="B42" s="20"/>
      <c r="C42" s="1"/>
      <c r="D42" s="16"/>
      <c r="E42" s="1"/>
      <c r="F42" s="1"/>
      <c r="G42" s="1"/>
      <c r="H42" s="1"/>
      <c r="I42" s="1"/>
      <c r="J42" s="1"/>
      <c r="K42" s="16"/>
      <c r="L42" s="16"/>
      <c r="M42" s="22"/>
      <c r="N42" s="16"/>
      <c r="O42" s="16"/>
      <c r="P42" s="16"/>
      <c r="Q42" s="16"/>
      <c r="R42" s="22"/>
      <c r="S42" s="16"/>
      <c r="T42" s="16"/>
      <c r="U42" s="16"/>
      <c r="V42" s="16"/>
      <c r="W42" s="22"/>
      <c r="X42" s="16"/>
      <c r="Y42" s="16"/>
      <c r="Z42" s="16"/>
      <c r="AA42" s="16"/>
      <c r="AB42" s="22"/>
      <c r="AC42" s="16"/>
      <c r="AD42" s="16"/>
    </row>
    <row r="43" spans="2:30" ht="15">
      <c r="B43" s="20"/>
      <c r="C43" s="1"/>
      <c r="D43" s="16"/>
      <c r="E43" s="1"/>
      <c r="F43" s="1"/>
      <c r="G43" s="1"/>
      <c r="H43" s="1"/>
      <c r="I43" s="1"/>
      <c r="J43" s="1"/>
      <c r="K43" s="16"/>
      <c r="L43" s="16"/>
      <c r="M43" s="22"/>
      <c r="N43" s="16"/>
      <c r="O43" s="16"/>
      <c r="P43" s="16"/>
      <c r="Q43" s="16"/>
      <c r="R43" s="22"/>
      <c r="S43" s="16"/>
      <c r="T43" s="16"/>
      <c r="U43" s="16"/>
      <c r="V43" s="16"/>
      <c r="W43" s="22"/>
      <c r="X43" s="16"/>
      <c r="Y43" s="16"/>
      <c r="Z43" s="16"/>
      <c r="AA43" s="16"/>
      <c r="AB43" s="22"/>
      <c r="AC43" s="16"/>
      <c r="AD43" s="16"/>
    </row>
    <row r="44" spans="2:30" ht="15">
      <c r="B44" s="20"/>
      <c r="C44" s="1"/>
      <c r="D44" s="16"/>
      <c r="E44" s="1"/>
      <c r="F44" s="1"/>
      <c r="G44" s="1"/>
      <c r="H44" s="1"/>
      <c r="I44" s="1"/>
      <c r="J44" s="1"/>
      <c r="K44" s="16"/>
      <c r="L44" s="16"/>
      <c r="M44" s="22"/>
      <c r="N44" s="16"/>
      <c r="O44" s="16"/>
      <c r="P44" s="16"/>
      <c r="Q44" s="16"/>
      <c r="R44" s="22"/>
      <c r="S44" s="16"/>
      <c r="T44" s="16"/>
      <c r="U44" s="16"/>
      <c r="V44" s="16"/>
      <c r="W44" s="22"/>
      <c r="X44" s="16"/>
      <c r="Y44" s="16"/>
      <c r="Z44" s="16"/>
      <c r="AA44" s="16"/>
      <c r="AB44" s="22"/>
      <c r="AC44" s="16"/>
      <c r="AD44" s="16"/>
    </row>
    <row r="45" spans="2:30" ht="15">
      <c r="B45" s="20"/>
      <c r="C45" s="1"/>
      <c r="D45" s="16"/>
      <c r="E45" s="1"/>
      <c r="F45" s="1"/>
      <c r="G45" s="1"/>
      <c r="H45" s="1"/>
      <c r="I45" s="1"/>
      <c r="J45" s="1"/>
      <c r="K45" s="16"/>
      <c r="L45" s="16"/>
      <c r="M45" s="22"/>
      <c r="N45" s="16"/>
      <c r="O45" s="16"/>
      <c r="P45" s="16"/>
      <c r="Q45" s="16"/>
      <c r="R45" s="22"/>
      <c r="S45" s="16"/>
      <c r="T45" s="16"/>
      <c r="U45" s="16"/>
      <c r="V45" s="16"/>
      <c r="W45" s="22"/>
      <c r="X45" s="16"/>
      <c r="Y45" s="16"/>
      <c r="Z45" s="16"/>
      <c r="AA45" s="16"/>
      <c r="AB45" s="22"/>
      <c r="AC45" s="16"/>
      <c r="AD45" s="16"/>
    </row>
    <row r="46" spans="2:30" ht="15">
      <c r="B46" s="20"/>
      <c r="C46" s="1"/>
      <c r="D46" s="16"/>
      <c r="E46" s="1"/>
      <c r="F46" s="1"/>
      <c r="G46" s="1"/>
      <c r="H46" s="1"/>
      <c r="I46" s="1"/>
      <c r="J46" s="1"/>
      <c r="K46" s="16"/>
      <c r="L46" s="16"/>
      <c r="M46" s="22"/>
      <c r="N46" s="16"/>
      <c r="O46" s="16"/>
      <c r="P46" s="16"/>
      <c r="Q46" s="16"/>
      <c r="R46" s="22"/>
      <c r="S46" s="16"/>
      <c r="T46" s="16"/>
      <c r="U46" s="16"/>
      <c r="V46" s="16"/>
      <c r="W46" s="22"/>
      <c r="X46" s="16"/>
      <c r="Y46" s="16"/>
      <c r="Z46" s="16"/>
      <c r="AA46" s="16"/>
      <c r="AB46" s="22"/>
      <c r="AC46" s="16"/>
      <c r="AD46" s="16"/>
    </row>
    <row r="47" spans="2:30" ht="15">
      <c r="B47" s="20"/>
      <c r="C47" s="1"/>
      <c r="D47" s="16"/>
      <c r="E47" s="1"/>
      <c r="F47" s="1"/>
      <c r="G47" s="1"/>
      <c r="H47" s="1"/>
      <c r="I47" s="1"/>
      <c r="J47" s="1"/>
      <c r="K47" s="16"/>
      <c r="L47" s="16"/>
      <c r="M47" s="22"/>
      <c r="N47" s="16"/>
      <c r="O47" s="16"/>
      <c r="P47" s="16"/>
      <c r="Q47" s="16"/>
      <c r="R47" s="22"/>
      <c r="S47" s="16"/>
      <c r="T47" s="16"/>
      <c r="U47" s="16"/>
      <c r="V47" s="16"/>
      <c r="W47" s="22"/>
      <c r="X47" s="16"/>
      <c r="Y47" s="16"/>
      <c r="Z47" s="16"/>
      <c r="AA47" s="16"/>
      <c r="AB47" s="22"/>
      <c r="AC47" s="16"/>
      <c r="AD47" s="16"/>
    </row>
    <row r="48" spans="2:30" ht="15">
      <c r="B48" s="20"/>
      <c r="C48" s="1"/>
      <c r="D48" s="16"/>
      <c r="E48" s="1"/>
      <c r="F48" s="1"/>
      <c r="G48" s="1"/>
      <c r="H48" s="1"/>
      <c r="I48" s="1"/>
      <c r="J48" s="1"/>
      <c r="K48" s="16"/>
      <c r="L48" s="16"/>
      <c r="M48" s="22"/>
      <c r="N48" s="16"/>
      <c r="O48" s="16"/>
      <c r="P48" s="16"/>
      <c r="Q48" s="16"/>
      <c r="R48" s="22"/>
      <c r="S48" s="16"/>
      <c r="T48" s="16"/>
      <c r="U48" s="16"/>
      <c r="V48" s="16"/>
      <c r="W48" s="22"/>
      <c r="X48" s="16"/>
      <c r="Y48" s="16"/>
      <c r="Z48" s="16"/>
      <c r="AA48" s="16"/>
      <c r="AB48" s="22"/>
      <c r="AC48" s="16"/>
      <c r="AD48" s="16"/>
    </row>
    <row r="49" spans="2:30" ht="15">
      <c r="B49" s="20"/>
      <c r="C49" s="1"/>
      <c r="D49" s="16"/>
      <c r="E49" s="1"/>
      <c r="F49" s="1"/>
      <c r="G49" s="1"/>
      <c r="H49" s="1"/>
      <c r="I49" s="1"/>
      <c r="J49" s="1"/>
      <c r="K49" s="16"/>
      <c r="L49" s="16"/>
      <c r="M49" s="22"/>
      <c r="N49" s="16"/>
      <c r="O49" s="16"/>
      <c r="P49" s="16"/>
      <c r="Q49" s="16"/>
      <c r="R49" s="22"/>
      <c r="S49" s="16"/>
      <c r="T49" s="16"/>
      <c r="U49" s="16"/>
      <c r="V49" s="16"/>
      <c r="W49" s="22"/>
      <c r="X49" s="16"/>
      <c r="Y49" s="16"/>
      <c r="Z49" s="16"/>
      <c r="AA49" s="16"/>
      <c r="AB49" s="22"/>
      <c r="AC49" s="16"/>
      <c r="AD49" s="16"/>
    </row>
    <row r="50" spans="2:30" ht="15">
      <c r="B50" s="20"/>
      <c r="C50" s="1"/>
      <c r="D50" s="16"/>
      <c r="E50" s="1"/>
      <c r="F50" s="1"/>
      <c r="G50" s="1"/>
      <c r="H50" s="1"/>
      <c r="I50" s="1"/>
      <c r="J50" s="1"/>
      <c r="K50" s="16"/>
      <c r="L50" s="16"/>
      <c r="M50" s="22"/>
      <c r="N50" s="16"/>
      <c r="O50" s="16"/>
      <c r="P50" s="16"/>
      <c r="Q50" s="16"/>
      <c r="R50" s="22"/>
      <c r="S50" s="16"/>
      <c r="T50" s="16"/>
      <c r="U50" s="16"/>
      <c r="V50" s="16"/>
      <c r="W50" s="22"/>
      <c r="X50" s="16"/>
      <c r="Y50" s="16"/>
      <c r="Z50" s="16"/>
      <c r="AA50" s="16"/>
      <c r="AB50" s="22"/>
      <c r="AC50" s="16"/>
      <c r="AD50" s="16"/>
    </row>
    <row r="51" spans="2:30" ht="15">
      <c r="B51" s="20"/>
      <c r="C51" s="1"/>
      <c r="D51" s="16"/>
      <c r="E51" s="1"/>
      <c r="F51" s="1"/>
      <c r="G51" s="1"/>
      <c r="H51" s="1"/>
      <c r="I51" s="1"/>
      <c r="J51" s="1"/>
      <c r="K51" s="16"/>
      <c r="L51" s="16"/>
      <c r="M51" s="22"/>
      <c r="N51" s="16"/>
      <c r="O51" s="16"/>
      <c r="P51" s="16"/>
      <c r="Q51" s="16"/>
      <c r="R51" s="22"/>
      <c r="S51" s="16"/>
      <c r="T51" s="16"/>
      <c r="U51" s="16"/>
      <c r="V51" s="16"/>
      <c r="W51" s="22"/>
      <c r="X51" s="16"/>
      <c r="Y51" s="16"/>
      <c r="Z51" s="16"/>
      <c r="AA51" s="16"/>
      <c r="AB51" s="22"/>
      <c r="AC51" s="16"/>
      <c r="AD51" s="16"/>
    </row>
    <row r="52" spans="2:30" ht="15">
      <c r="B52" s="20"/>
      <c r="C52" s="1"/>
      <c r="D52" s="16"/>
      <c r="E52" s="1"/>
      <c r="F52" s="1"/>
      <c r="G52" s="1"/>
      <c r="H52" s="1"/>
      <c r="I52" s="1"/>
      <c r="J52" s="1"/>
      <c r="K52" s="16"/>
      <c r="L52" s="16"/>
      <c r="M52" s="22"/>
      <c r="N52" s="16"/>
      <c r="O52" s="16"/>
      <c r="P52" s="16"/>
      <c r="Q52" s="16"/>
      <c r="R52" s="22"/>
      <c r="S52" s="16"/>
      <c r="T52" s="16"/>
      <c r="U52" s="16"/>
      <c r="V52" s="16"/>
      <c r="W52" s="22"/>
      <c r="X52" s="16"/>
      <c r="Y52" s="16"/>
      <c r="Z52" s="16"/>
      <c r="AA52" s="16"/>
      <c r="AB52" s="22"/>
      <c r="AC52" s="16"/>
      <c r="AD52" s="16"/>
    </row>
    <row r="53" spans="2:30" ht="15">
      <c r="B53" s="20"/>
      <c r="C53" s="1"/>
      <c r="D53" s="16"/>
      <c r="E53" s="1"/>
      <c r="F53" s="1"/>
      <c r="G53" s="1"/>
      <c r="H53" s="1"/>
      <c r="I53" s="1"/>
      <c r="J53" s="1"/>
      <c r="K53" s="16"/>
      <c r="L53" s="16"/>
      <c r="M53" s="22"/>
      <c r="N53" s="16"/>
      <c r="O53" s="16"/>
      <c r="P53" s="16"/>
      <c r="Q53" s="16"/>
      <c r="R53" s="22"/>
      <c r="S53" s="16"/>
      <c r="T53" s="16"/>
      <c r="U53" s="16"/>
      <c r="V53" s="16"/>
      <c r="W53" s="22"/>
      <c r="X53" s="16"/>
      <c r="Y53" s="16"/>
      <c r="Z53" s="16"/>
      <c r="AA53" s="16"/>
      <c r="AB53" s="22"/>
      <c r="AC53" s="16"/>
      <c r="AD53" s="16"/>
    </row>
    <row r="54" spans="2:30" ht="15">
      <c r="B54" s="20"/>
      <c r="C54" s="1"/>
      <c r="D54" s="16"/>
      <c r="E54" s="1"/>
      <c r="F54" s="1"/>
      <c r="G54" s="1"/>
      <c r="H54" s="1"/>
      <c r="I54" s="1"/>
      <c r="J54" s="1"/>
      <c r="K54" s="16"/>
      <c r="L54" s="16"/>
      <c r="M54" s="22"/>
      <c r="N54" s="16"/>
      <c r="O54" s="16"/>
      <c r="P54" s="16"/>
      <c r="Q54" s="16"/>
      <c r="R54" s="22"/>
      <c r="S54" s="16"/>
      <c r="T54" s="16"/>
      <c r="U54" s="16"/>
      <c r="V54" s="16"/>
      <c r="W54" s="22"/>
      <c r="X54" s="16"/>
      <c r="Y54" s="16"/>
      <c r="Z54" s="16"/>
      <c r="AA54" s="16"/>
      <c r="AB54" s="22"/>
      <c r="AC54" s="16"/>
      <c r="AD54" s="16"/>
    </row>
    <row r="55" spans="2:30" ht="15">
      <c r="B55" s="20"/>
      <c r="C55" s="1"/>
      <c r="D55" s="16"/>
      <c r="E55" s="1"/>
      <c r="F55" s="1"/>
      <c r="G55" s="1"/>
      <c r="H55" s="1"/>
      <c r="I55" s="1"/>
      <c r="J55" s="1"/>
      <c r="K55" s="16"/>
      <c r="L55" s="16"/>
      <c r="M55" s="22"/>
      <c r="N55" s="16"/>
      <c r="O55" s="16"/>
      <c r="P55" s="16"/>
      <c r="Q55" s="16"/>
      <c r="R55" s="22"/>
      <c r="S55" s="16"/>
      <c r="T55" s="16"/>
      <c r="U55" s="16"/>
      <c r="V55" s="16"/>
      <c r="W55" s="22"/>
      <c r="X55" s="16"/>
      <c r="Y55" s="16"/>
      <c r="Z55" s="16"/>
      <c r="AA55" s="16"/>
      <c r="AB55" s="22"/>
      <c r="AC55" s="16"/>
      <c r="AD55" s="16"/>
    </row>
    <row r="56" spans="2:30" ht="15">
      <c r="B56" s="20"/>
      <c r="C56" s="1"/>
      <c r="D56" s="16"/>
      <c r="E56" s="1"/>
      <c r="F56" s="1"/>
      <c r="G56" s="1"/>
      <c r="H56" s="1"/>
      <c r="I56" s="1"/>
      <c r="J56" s="1"/>
      <c r="K56" s="16"/>
      <c r="L56" s="16"/>
      <c r="M56" s="22"/>
      <c r="N56" s="16"/>
      <c r="O56" s="16"/>
      <c r="P56" s="16"/>
      <c r="Q56" s="16"/>
      <c r="R56" s="22"/>
      <c r="S56" s="16"/>
      <c r="T56" s="16"/>
      <c r="U56" s="16"/>
      <c r="V56" s="16"/>
      <c r="W56" s="22"/>
      <c r="X56" s="16"/>
      <c r="Y56" s="16"/>
      <c r="Z56" s="16"/>
      <c r="AA56" s="16"/>
      <c r="AB56" s="22"/>
      <c r="AC56" s="16"/>
      <c r="AD56" s="16"/>
    </row>
    <row r="57" spans="2:30" ht="15">
      <c r="B57" s="20"/>
      <c r="C57" s="1"/>
      <c r="D57" s="16"/>
      <c r="E57" s="1"/>
      <c r="F57" s="1"/>
      <c r="G57" s="1"/>
      <c r="H57" s="1"/>
      <c r="I57" s="1"/>
      <c r="J57" s="1"/>
      <c r="K57" s="16"/>
      <c r="L57" s="16"/>
      <c r="M57" s="22"/>
      <c r="N57" s="16"/>
      <c r="O57" s="16"/>
      <c r="P57" s="16"/>
      <c r="Q57" s="16"/>
      <c r="R57" s="22"/>
      <c r="S57" s="16"/>
      <c r="T57" s="16"/>
      <c r="U57" s="16"/>
      <c r="V57" s="16"/>
      <c r="W57" s="22"/>
      <c r="X57" s="16"/>
      <c r="Y57" s="16"/>
      <c r="Z57" s="16"/>
      <c r="AA57" s="16"/>
      <c r="AB57" s="22"/>
      <c r="AC57" s="16"/>
      <c r="AD57" s="16"/>
    </row>
    <row r="58" spans="2:30" ht="15">
      <c r="B58" s="24"/>
      <c r="C58" s="1"/>
      <c r="D58" s="16"/>
      <c r="E58" s="1"/>
      <c r="F58" s="1"/>
      <c r="G58" s="1"/>
      <c r="H58" s="1"/>
      <c r="I58" s="1"/>
      <c r="J58" s="1"/>
      <c r="K58" s="16"/>
      <c r="L58" s="16"/>
      <c r="M58" s="22"/>
      <c r="N58" s="16"/>
      <c r="O58" s="16"/>
      <c r="P58" s="16"/>
      <c r="Q58" s="16"/>
      <c r="R58" s="22"/>
      <c r="S58" s="16"/>
      <c r="T58" s="16"/>
      <c r="U58" s="16"/>
      <c r="V58" s="16"/>
      <c r="W58" s="22"/>
      <c r="X58" s="16"/>
      <c r="Y58" s="16"/>
      <c r="Z58" s="16"/>
      <c r="AA58" s="16"/>
      <c r="AB58" s="22"/>
      <c r="AC58" s="16"/>
      <c r="AD58" s="16"/>
    </row>
    <row r="59" spans="2:30" ht="15">
      <c r="B59" s="24"/>
      <c r="C59" s="1"/>
      <c r="D59" s="16"/>
      <c r="E59" s="1"/>
      <c r="F59" s="1"/>
      <c r="G59" s="1"/>
      <c r="H59" s="1"/>
      <c r="I59" s="1"/>
      <c r="J59" s="1"/>
      <c r="K59" s="16"/>
      <c r="L59" s="16"/>
      <c r="M59" s="22"/>
      <c r="N59" s="16"/>
      <c r="O59" s="16"/>
      <c r="P59" s="16"/>
      <c r="Q59" s="16"/>
      <c r="R59" s="22"/>
      <c r="S59" s="16"/>
      <c r="T59" s="16"/>
      <c r="U59" s="16"/>
      <c r="V59" s="16"/>
      <c r="W59" s="22"/>
      <c r="X59" s="16"/>
      <c r="Y59" s="16"/>
      <c r="Z59" s="16"/>
      <c r="AA59" s="16"/>
      <c r="AB59" s="22"/>
      <c r="AC59" s="16"/>
      <c r="AD59" s="16"/>
    </row>
    <row r="60" spans="2:30">
      <c r="B60" s="25"/>
    </row>
  </sheetData>
  <mergeCells count="7">
    <mergeCell ref="K4:O4"/>
    <mergeCell ref="P4:T4"/>
    <mergeCell ref="Z4:AD4"/>
    <mergeCell ref="AF4:AM4"/>
    <mergeCell ref="AX4:BE4"/>
    <mergeCell ref="U4:Y4"/>
    <mergeCell ref="AO4:AV4"/>
  </mergeCells>
  <pageMargins left="0.7" right="0.7" top="0.75" bottom="0.75" header="0.3" footer="0.3"/>
  <pageSetup paperSize="119" scale="51" orientation="landscape" horizontalDpi="1200" verticalDpi="1200" r:id="rId1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00B050"/>
    <pageSetUpPr fitToPage="1"/>
  </sheetPr>
  <dimension ref="B2:BE102"/>
  <sheetViews>
    <sheetView topLeftCell="C1" zoomScale="95" zoomScaleNormal="95" workbookViewId="0">
      <pane xSplit="2" ySplit="5" topLeftCell="E6" activePane="bottomRight" state="frozen"/>
      <selection activeCell="C1" sqref="C1"/>
      <selection pane="topRight" activeCell="E1" sqref="E1"/>
      <selection pane="bottomLeft" activeCell="C6" sqref="C6"/>
      <selection pane="bottomRight" activeCell="E6" sqref="E6"/>
    </sheetView>
  </sheetViews>
  <sheetFormatPr defaultRowHeight="15.75"/>
  <cols>
    <col min="1" max="1" width="0" hidden="1" customWidth="1"/>
    <col min="2" max="2" width="9.42578125" style="31" hidden="1" customWidth="1"/>
    <col min="3" max="3" width="55.5703125" style="26" bestFit="1" customWidth="1"/>
    <col min="4" max="4" width="5.140625" style="27" hidden="1" customWidth="1"/>
    <col min="5" max="6" width="20.7109375" style="26" customWidth="1"/>
    <col min="7" max="8" width="10.42578125" style="26" customWidth="1"/>
    <col min="9" max="9" width="10.42578125" style="26" bestFit="1" customWidth="1"/>
    <col min="10" max="10" width="8.28515625" style="26" customWidth="1"/>
    <col min="11" max="11" width="10.42578125" style="27" customWidth="1"/>
    <col min="12" max="12" width="5" style="28" customWidth="1"/>
    <col min="13" max="13" width="10" style="29" customWidth="1"/>
    <col min="14" max="14" width="6.28515625" style="28" customWidth="1"/>
    <col min="15" max="15" width="13.42578125" style="28" customWidth="1"/>
    <col min="16" max="16" width="11.42578125" style="27" customWidth="1"/>
    <col min="17" max="17" width="7" style="28" customWidth="1"/>
    <col min="18" max="18" width="11.42578125" style="29" customWidth="1"/>
    <col min="19" max="19" width="7" style="28" customWidth="1"/>
    <col min="20" max="20" width="10.85546875" style="28" customWidth="1"/>
    <col min="21" max="21" width="11.42578125" style="27" customWidth="1"/>
    <col min="22" max="22" width="7" style="28" customWidth="1"/>
    <col min="23" max="23" width="11.42578125" style="29" customWidth="1"/>
    <col min="24" max="24" width="7" style="28" customWidth="1"/>
    <col min="25" max="25" width="10.85546875" style="28" customWidth="1"/>
    <col min="26" max="26" width="11.42578125" style="27" customWidth="1"/>
    <col min="27" max="27" width="7" style="28" customWidth="1"/>
    <col min="28" max="28" width="11.42578125" style="29" customWidth="1"/>
    <col min="29" max="29" width="7" style="28" customWidth="1"/>
    <col min="30" max="30" width="10.85546875" style="28" customWidth="1"/>
    <col min="32" max="32" width="20.85546875" customWidth="1"/>
    <col min="33" max="33" width="10.7109375" style="42" customWidth="1"/>
    <col min="34" max="34" width="4.28515625" customWidth="1"/>
    <col min="35" max="35" width="25.28515625" customWidth="1"/>
    <col min="36" max="36" width="10.7109375" style="42" customWidth="1"/>
    <col min="37" max="37" width="2.85546875" customWidth="1"/>
    <col min="38" max="38" width="30.28515625" bestFit="1" customWidth="1"/>
    <col min="39" max="39" width="9.140625" style="42"/>
    <col min="41" max="41" width="20.85546875" customWidth="1"/>
    <col min="42" max="42" width="10.7109375" style="42" customWidth="1"/>
    <col min="43" max="43" width="4.28515625" customWidth="1"/>
    <col min="44" max="44" width="25.28515625" customWidth="1"/>
    <col min="45" max="45" width="10.7109375" style="42" customWidth="1"/>
    <col min="46" max="46" width="2.85546875" customWidth="1"/>
    <col min="47" max="47" width="30.28515625" bestFit="1" customWidth="1"/>
    <col min="48" max="48" width="8.7109375" style="42"/>
    <col min="50" max="50" width="20.85546875" customWidth="1"/>
    <col min="51" max="51" width="10.7109375" style="42" customWidth="1"/>
    <col min="52" max="52" width="4.28515625" customWidth="1"/>
    <col min="53" max="53" width="25.28515625" customWidth="1"/>
    <col min="54" max="54" width="10.7109375" style="42" customWidth="1"/>
    <col min="55" max="55" width="2.85546875" customWidth="1"/>
    <col min="56" max="56" width="30.28515625" bestFit="1" customWidth="1"/>
    <col min="57" max="57" width="9.140625" style="42"/>
  </cols>
  <sheetData>
    <row r="2" spans="2:57">
      <c r="C2" s="94" t="s">
        <v>145</v>
      </c>
      <c r="D2" s="12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2:57" ht="16.5" thickBot="1">
      <c r="C3" s="95" t="s">
        <v>513</v>
      </c>
      <c r="D3" s="92"/>
      <c r="E3" s="4"/>
      <c r="F3" s="4"/>
      <c r="G3" s="4"/>
      <c r="H3" s="4"/>
      <c r="I3" s="41">
        <f>Lists!$B$3</f>
        <v>5</v>
      </c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</row>
    <row r="4" spans="2:57" ht="15.75" customHeight="1" thickBot="1">
      <c r="B4" s="5"/>
      <c r="C4" s="6"/>
      <c r="D4" s="2"/>
      <c r="E4" s="6"/>
      <c r="F4" s="6"/>
      <c r="G4" s="6"/>
      <c r="H4" s="6"/>
      <c r="I4" s="6"/>
      <c r="J4" s="6"/>
      <c r="K4" s="764" t="s">
        <v>237</v>
      </c>
      <c r="L4" s="765"/>
      <c r="M4" s="765"/>
      <c r="N4" s="765"/>
      <c r="O4" s="766"/>
      <c r="P4" s="764" t="s">
        <v>238</v>
      </c>
      <c r="Q4" s="765"/>
      <c r="R4" s="765"/>
      <c r="S4" s="765"/>
      <c r="T4" s="766"/>
      <c r="U4" s="764" t="s">
        <v>565</v>
      </c>
      <c r="V4" s="765"/>
      <c r="W4" s="765"/>
      <c r="X4" s="765"/>
      <c r="Y4" s="766"/>
      <c r="Z4" s="764" t="str">
        <f>'T1-Summary'!$F$5</f>
        <v>EOM</v>
      </c>
      <c r="AA4" s="765"/>
      <c r="AB4" s="765"/>
      <c r="AC4" s="765"/>
      <c r="AD4" s="766"/>
      <c r="AF4" s="764" t="s">
        <v>238</v>
      </c>
      <c r="AG4" s="765"/>
      <c r="AH4" s="765"/>
      <c r="AI4" s="765"/>
      <c r="AJ4" s="765"/>
      <c r="AK4" s="765"/>
      <c r="AL4" s="765"/>
      <c r="AM4" s="765"/>
      <c r="AO4" s="764" t="s">
        <v>565</v>
      </c>
      <c r="AP4" s="765"/>
      <c r="AQ4" s="765"/>
      <c r="AR4" s="765"/>
      <c r="AS4" s="765"/>
      <c r="AT4" s="765"/>
      <c r="AU4" s="765"/>
      <c r="AV4" s="765"/>
      <c r="AX4" s="764" t="s">
        <v>444</v>
      </c>
      <c r="AY4" s="765"/>
      <c r="AZ4" s="765"/>
      <c r="BA4" s="765"/>
      <c r="BB4" s="765"/>
      <c r="BC4" s="765"/>
      <c r="BD4" s="765"/>
      <c r="BE4" s="765"/>
    </row>
    <row r="5" spans="2:57" ht="26.25" thickBot="1">
      <c r="B5" s="136" t="s">
        <v>50</v>
      </c>
      <c r="C5" s="141" t="s">
        <v>51</v>
      </c>
      <c r="D5" s="398" t="s">
        <v>668</v>
      </c>
      <c r="E5" s="139" t="s">
        <v>243</v>
      </c>
      <c r="F5" s="355"/>
      <c r="G5" s="137" t="s">
        <v>242</v>
      </c>
      <c r="H5" s="137" t="s">
        <v>53</v>
      </c>
      <c r="I5" s="137" t="s">
        <v>89</v>
      </c>
      <c r="J5" s="141" t="s">
        <v>53</v>
      </c>
      <c r="K5" s="139" t="s">
        <v>54</v>
      </c>
      <c r="L5" s="137" t="s">
        <v>53</v>
      </c>
      <c r="M5" s="140" t="s">
        <v>244</v>
      </c>
      <c r="N5" s="137" t="s">
        <v>53</v>
      </c>
      <c r="O5" s="141" t="s">
        <v>113</v>
      </c>
      <c r="P5" s="139" t="s">
        <v>54</v>
      </c>
      <c r="Q5" s="137" t="s">
        <v>53</v>
      </c>
      <c r="R5" s="140" t="s">
        <v>244</v>
      </c>
      <c r="S5" s="137" t="s">
        <v>53</v>
      </c>
      <c r="T5" s="141" t="s">
        <v>113</v>
      </c>
      <c r="U5" s="139" t="s">
        <v>54</v>
      </c>
      <c r="V5" s="137" t="s">
        <v>53</v>
      </c>
      <c r="W5" s="140" t="s">
        <v>244</v>
      </c>
      <c r="X5" s="137" t="s">
        <v>53</v>
      </c>
      <c r="Y5" s="141" t="s">
        <v>113</v>
      </c>
      <c r="Z5" s="139" t="s">
        <v>54</v>
      </c>
      <c r="AA5" s="137" t="s">
        <v>53</v>
      </c>
      <c r="AB5" s="140" t="s">
        <v>244</v>
      </c>
      <c r="AC5" s="137" t="s">
        <v>53</v>
      </c>
      <c r="AD5" s="141" t="s">
        <v>113</v>
      </c>
      <c r="AF5" s="140" t="s">
        <v>665</v>
      </c>
      <c r="AG5" s="438" t="s">
        <v>666</v>
      </c>
      <c r="AI5" s="140" t="s">
        <v>17</v>
      </c>
      <c r="AJ5" s="438" t="s">
        <v>664</v>
      </c>
      <c r="AL5" s="140" t="s">
        <v>335</v>
      </c>
      <c r="AM5" s="438" t="s">
        <v>669</v>
      </c>
      <c r="AO5" s="140" t="s">
        <v>665</v>
      </c>
      <c r="AP5" s="438" t="s">
        <v>666</v>
      </c>
      <c r="AR5" s="140" t="s">
        <v>17</v>
      </c>
      <c r="AS5" s="438" t="s">
        <v>664</v>
      </c>
      <c r="AU5" s="140" t="s">
        <v>335</v>
      </c>
      <c r="AV5" s="438" t="s">
        <v>669</v>
      </c>
      <c r="AX5" s="140" t="s">
        <v>665</v>
      </c>
      <c r="AY5" s="438" t="s">
        <v>666</v>
      </c>
      <c r="BA5" s="140" t="s">
        <v>17</v>
      </c>
      <c r="BB5" s="438" t="s">
        <v>664</v>
      </c>
      <c r="BD5" s="140" t="s">
        <v>335</v>
      </c>
      <c r="BE5" s="438" t="s">
        <v>669</v>
      </c>
    </row>
    <row r="6" spans="2:57" ht="15">
      <c r="B6" s="142"/>
      <c r="C6" s="171" t="s">
        <v>148</v>
      </c>
      <c r="D6" s="432"/>
      <c r="E6" s="163"/>
      <c r="F6" s="356"/>
      <c r="G6" s="144"/>
      <c r="H6" s="144"/>
      <c r="I6" s="144"/>
      <c r="J6" s="164"/>
      <c r="K6" s="145"/>
      <c r="L6" s="146"/>
      <c r="M6" s="147"/>
      <c r="N6" s="146"/>
      <c r="O6" s="148"/>
      <c r="P6" s="145"/>
      <c r="Q6" s="146"/>
      <c r="R6" s="147"/>
      <c r="S6" s="146"/>
      <c r="T6" s="148"/>
      <c r="U6" s="145"/>
      <c r="V6" s="146"/>
      <c r="W6" s="147"/>
      <c r="X6" s="146"/>
      <c r="Y6" s="148"/>
      <c r="Z6" s="145"/>
      <c r="AA6" s="146"/>
      <c r="AB6" s="147"/>
      <c r="AC6" s="146"/>
      <c r="AD6" s="148"/>
    </row>
    <row r="7" spans="2:57" ht="15">
      <c r="B7" s="126"/>
      <c r="C7" s="171" t="s">
        <v>17</v>
      </c>
      <c r="D7" s="432"/>
      <c r="E7" s="163"/>
      <c r="F7" s="356"/>
      <c r="G7" s="144"/>
      <c r="H7" s="144"/>
      <c r="I7" s="144"/>
      <c r="J7" s="164"/>
      <c r="K7" s="145"/>
      <c r="L7" s="146"/>
      <c r="M7" s="147"/>
      <c r="N7" s="146"/>
      <c r="O7" s="148"/>
      <c r="P7" s="145"/>
      <c r="Q7" s="146"/>
      <c r="R7" s="147"/>
      <c r="S7" s="146"/>
      <c r="T7" s="148"/>
      <c r="U7" s="145"/>
      <c r="V7" s="146"/>
      <c r="W7" s="147"/>
      <c r="X7" s="146"/>
      <c r="Y7" s="148"/>
      <c r="Z7" s="145"/>
      <c r="AA7" s="146"/>
      <c r="AB7" s="147"/>
      <c r="AC7" s="146"/>
      <c r="AD7" s="148"/>
      <c r="AF7" t="str">
        <f>IF($D7=1,$E7,"")</f>
        <v/>
      </c>
      <c r="AG7" s="42" t="str">
        <f>IF(AF7="","",R7)</f>
        <v/>
      </c>
      <c r="AI7" t="str">
        <f>IF($D7=2,$E7,"")</f>
        <v/>
      </c>
      <c r="AJ7" s="42" t="str">
        <f>IF(AI7="","",R7)</f>
        <v/>
      </c>
      <c r="AL7" t="str">
        <f>IF($D7=3,$F7,"")</f>
        <v/>
      </c>
      <c r="AM7" s="42" t="str">
        <f>IF(AL7="","",R7)</f>
        <v/>
      </c>
      <c r="AO7" t="str">
        <f>IF($D7=1,$E7,"")</f>
        <v/>
      </c>
      <c r="AP7" s="42" t="str">
        <f>IF(AO7="","",S7)</f>
        <v/>
      </c>
      <c r="AR7" t="str">
        <f>IF($D7=2,$E7,"")</f>
        <v/>
      </c>
      <c r="AS7" s="42" t="str">
        <f>IF(AR7="","",S7)</f>
        <v/>
      </c>
      <c r="AU7" t="str">
        <f>IF($D7=3,$F7,"")</f>
        <v/>
      </c>
      <c r="AV7" s="42" t="str">
        <f>IF(AU7="","",S7)</f>
        <v/>
      </c>
      <c r="AX7" t="str">
        <f>IF($D7=1,$E7,"")</f>
        <v/>
      </c>
      <c r="AY7" s="42" t="str">
        <f>IF(AX7="","",AB7)</f>
        <v/>
      </c>
      <c r="BA7" t="str">
        <f>IF($D7=2,$E7,"")</f>
        <v/>
      </c>
      <c r="BB7" s="42" t="str">
        <f>IF(BA7="","",AB7)</f>
        <v/>
      </c>
      <c r="BD7" t="str">
        <f>IF($D7=3,$F7,"")</f>
        <v/>
      </c>
      <c r="BE7" s="42" t="str">
        <f>IF(BD7="","",AB7)</f>
        <v/>
      </c>
    </row>
    <row r="8" spans="2:57">
      <c r="B8" s="126"/>
      <c r="C8" s="214" t="s">
        <v>470</v>
      </c>
      <c r="D8" s="442">
        <v>2</v>
      </c>
      <c r="E8" s="116" t="str">
        <f>'T2 - Unit Rates'!$C$13</f>
        <v>CAT D6D</v>
      </c>
      <c r="F8" s="384" t="str">
        <f>EquipProd!B6</f>
        <v>D6 Linear recontouring</v>
      </c>
      <c r="G8" s="393">
        <f>VLOOKUP(F8,Dozer_work,5,FALSE)</f>
        <v>75.279216796874991</v>
      </c>
      <c r="H8" s="45" t="s">
        <v>487</v>
      </c>
      <c r="I8" s="62">
        <f>VLOOKUP(E8,EquipRates,$I$3,FALSE)</f>
        <v>287.60000000000002</v>
      </c>
      <c r="J8" s="214" t="s">
        <v>263</v>
      </c>
      <c r="K8" s="220"/>
      <c r="L8" s="216" t="s">
        <v>361</v>
      </c>
      <c r="M8" s="217"/>
      <c r="N8" s="216" t="s">
        <v>268</v>
      </c>
      <c r="O8" s="218">
        <f>$I8*M8</f>
        <v>0</v>
      </c>
      <c r="P8" s="217">
        <f>Quantities!E36</f>
        <v>16900</v>
      </c>
      <c r="Q8" s="216" t="s">
        <v>361</v>
      </c>
      <c r="R8" s="217">
        <f>P8/G8</f>
        <v>224.49755349608733</v>
      </c>
      <c r="S8" s="216" t="s">
        <v>263</v>
      </c>
      <c r="T8" s="218">
        <f>$I8*R8</f>
        <v>64565.496385474726</v>
      </c>
      <c r="U8" s="217">
        <f>Quantities!F36</f>
        <v>21900</v>
      </c>
      <c r="V8" s="216" t="s">
        <v>361</v>
      </c>
      <c r="W8" s="217">
        <f>U8/G8</f>
        <v>290.91694802155695</v>
      </c>
      <c r="X8" s="216" t="s">
        <v>263</v>
      </c>
      <c r="Y8" s="218">
        <f>$I8*W8</f>
        <v>83667.714250999779</v>
      </c>
      <c r="Z8" s="217">
        <f>Quantities!H36</f>
        <v>33060</v>
      </c>
      <c r="AA8" s="216" t="s">
        <v>361</v>
      </c>
      <c r="AB8" s="217">
        <f>Z8/G8</f>
        <v>439.16503660240517</v>
      </c>
      <c r="AC8" s="216" t="s">
        <v>263</v>
      </c>
      <c r="AD8" s="218">
        <f>$I8*AB8</f>
        <v>126303.86452685174</v>
      </c>
      <c r="AF8" t="str">
        <f t="shared" ref="AF8:AF60" si="0">IF($D8=1,$E8,"")</f>
        <v/>
      </c>
      <c r="AG8" s="42" t="str">
        <f>IF(AF8="","",R8)</f>
        <v/>
      </c>
      <c r="AI8" t="str">
        <f t="shared" ref="AI8:AI60" si="1">IF($D8=2,$E8,"")</f>
        <v>CAT D6D</v>
      </c>
      <c r="AJ8" s="42">
        <f>IF(AI8="","",R8)</f>
        <v>224.49755349608733</v>
      </c>
      <c r="AL8" t="str">
        <f t="shared" ref="AL8:AL60" si="2">IF($D8=3,$F8,"")</f>
        <v/>
      </c>
      <c r="AM8" s="42" t="str">
        <f>IF(AL8="","",R8)</f>
        <v/>
      </c>
      <c r="AO8" t="str">
        <f t="shared" ref="AO8:AO60" si="3">IF($D8=1,$E8,"")</f>
        <v/>
      </c>
      <c r="AP8" s="42" t="str">
        <f>IF(AO8="","",S8)</f>
        <v/>
      </c>
      <c r="AR8" t="str">
        <f t="shared" ref="AR8:AR60" si="4">IF($D8=2,$E8,"")</f>
        <v>CAT D6D</v>
      </c>
      <c r="AS8" s="42">
        <f>IF(AR8="","",W8)</f>
        <v>290.91694802155695</v>
      </c>
      <c r="AU8" t="str">
        <f t="shared" ref="AU8:AU60" si="5">IF($D8=3,$F8,"")</f>
        <v/>
      </c>
      <c r="AV8" s="42" t="str">
        <f>IF(AU8="","",S8)</f>
        <v/>
      </c>
      <c r="AX8" t="str">
        <f t="shared" ref="AX8:AX60" si="6">IF($D8=1,$E8,"")</f>
        <v/>
      </c>
      <c r="AY8" s="42" t="str">
        <f>IF(AX8="","",AB8)</f>
        <v/>
      </c>
      <c r="BA8" t="str">
        <f t="shared" ref="BA8:BA60" si="7">IF($D8=2,$E8,"")</f>
        <v>CAT D6D</v>
      </c>
      <c r="BB8" s="42">
        <f>IF(BA8="","",AB8)</f>
        <v>439.16503660240517</v>
      </c>
      <c r="BD8" t="str">
        <f t="shared" ref="BD8:BD60" si="8">IF($D8=3,$F8,"")</f>
        <v/>
      </c>
      <c r="BE8" s="42" t="str">
        <f>IF(BD8="","",AB8)</f>
        <v/>
      </c>
    </row>
    <row r="9" spans="2:57" ht="15">
      <c r="B9" s="126"/>
      <c r="C9" s="171" t="s">
        <v>249</v>
      </c>
      <c r="D9" s="432"/>
      <c r="E9" s="163"/>
      <c r="F9" s="356"/>
      <c r="G9" s="144"/>
      <c r="H9" s="144"/>
      <c r="I9" s="144"/>
      <c r="J9" s="164"/>
      <c r="K9" s="145"/>
      <c r="L9" s="146"/>
      <c r="M9" s="147"/>
      <c r="N9" s="146"/>
      <c r="O9" s="148"/>
      <c r="P9" s="145"/>
      <c r="Q9" s="146"/>
      <c r="R9" s="147"/>
      <c r="S9" s="146"/>
      <c r="T9" s="148"/>
      <c r="U9" s="145"/>
      <c r="V9" s="146"/>
      <c r="W9" s="147"/>
      <c r="X9" s="146"/>
      <c r="Y9" s="148"/>
      <c r="Z9" s="145"/>
      <c r="AA9" s="146"/>
      <c r="AB9" s="147"/>
      <c r="AC9" s="146"/>
      <c r="AD9" s="148"/>
      <c r="AF9" t="str">
        <f t="shared" si="0"/>
        <v/>
      </c>
      <c r="AG9" s="42" t="str">
        <f t="shared" ref="AG9:AG60" si="9">IF(AF9="","",R9)</f>
        <v/>
      </c>
      <c r="AI9" t="str">
        <f t="shared" si="1"/>
        <v/>
      </c>
      <c r="AJ9" s="42" t="str">
        <f t="shared" ref="AJ9:AJ60" si="10">IF(AI9="","",R9)</f>
        <v/>
      </c>
      <c r="AL9" t="str">
        <f t="shared" si="2"/>
        <v/>
      </c>
      <c r="AM9" s="42" t="str">
        <f t="shared" ref="AM9:AM60" si="11">IF(AL9="","",R9)</f>
        <v/>
      </c>
      <c r="AO9" t="str">
        <f t="shared" si="3"/>
        <v/>
      </c>
      <c r="AP9" s="42" t="str">
        <f t="shared" ref="AP9:AP60" si="12">IF(AO9="","",S9)</f>
        <v/>
      </c>
      <c r="AR9" t="str">
        <f t="shared" si="4"/>
        <v/>
      </c>
      <c r="AS9" s="42" t="str">
        <f t="shared" ref="AS9:AS60" si="13">IF(AR9="","",S9)</f>
        <v/>
      </c>
      <c r="AU9" t="str">
        <f t="shared" si="5"/>
        <v/>
      </c>
      <c r="AV9" s="42" t="str">
        <f t="shared" ref="AV9:AV60" si="14">IF(AU9="","",S9)</f>
        <v/>
      </c>
      <c r="AX9" t="str">
        <f t="shared" si="6"/>
        <v/>
      </c>
      <c r="AY9" s="42" t="str">
        <f t="shared" ref="AY9:AY60" si="15">IF(AX9="","",AB9)</f>
        <v/>
      </c>
      <c r="BA9" t="str">
        <f t="shared" si="7"/>
        <v/>
      </c>
      <c r="BB9" s="42" t="str">
        <f t="shared" ref="BB9:BB60" si="16">IF(BA9="","",AB9)</f>
        <v/>
      </c>
      <c r="BD9" t="str">
        <f t="shared" si="8"/>
        <v/>
      </c>
      <c r="BE9" s="42" t="str">
        <f t="shared" ref="BE9:BE60" si="17">IF(BD9="","",AB9)</f>
        <v/>
      </c>
    </row>
    <row r="10" spans="2:57" ht="15">
      <c r="B10" s="126"/>
      <c r="C10" s="214"/>
      <c r="D10" s="442"/>
      <c r="E10" s="211"/>
      <c r="F10" s="384"/>
      <c r="G10" s="212"/>
      <c r="H10" s="212"/>
      <c r="I10" s="213"/>
      <c r="J10" s="214"/>
      <c r="K10" s="215"/>
      <c r="L10" s="216"/>
      <c r="M10" s="217"/>
      <c r="N10" s="216"/>
      <c r="O10" s="218"/>
      <c r="P10" s="215"/>
      <c r="Q10" s="216"/>
      <c r="R10" s="217"/>
      <c r="S10" s="216"/>
      <c r="T10" s="218"/>
      <c r="U10" s="215"/>
      <c r="V10" s="216"/>
      <c r="W10" s="217"/>
      <c r="X10" s="216"/>
      <c r="Y10" s="218"/>
      <c r="Z10" s="215"/>
      <c r="AA10" s="216"/>
      <c r="AB10" s="217"/>
      <c r="AC10" s="216"/>
      <c r="AD10" s="218"/>
      <c r="AF10" t="str">
        <f t="shared" si="0"/>
        <v/>
      </c>
      <c r="AG10" s="42" t="str">
        <f t="shared" si="9"/>
        <v/>
      </c>
      <c r="AI10" t="str">
        <f t="shared" si="1"/>
        <v/>
      </c>
      <c r="AJ10" s="42" t="str">
        <f t="shared" si="10"/>
        <v/>
      </c>
      <c r="AL10" t="str">
        <f t="shared" si="2"/>
        <v/>
      </c>
      <c r="AM10" s="42" t="str">
        <f t="shared" si="11"/>
        <v/>
      </c>
      <c r="AO10" t="str">
        <f t="shared" si="3"/>
        <v/>
      </c>
      <c r="AP10" s="42" t="str">
        <f t="shared" si="12"/>
        <v/>
      </c>
      <c r="AR10" t="str">
        <f t="shared" si="4"/>
        <v/>
      </c>
      <c r="AS10" s="42" t="str">
        <f t="shared" si="13"/>
        <v/>
      </c>
      <c r="AU10" t="str">
        <f t="shared" si="5"/>
        <v/>
      </c>
      <c r="AV10" s="42" t="str">
        <f t="shared" si="14"/>
        <v/>
      </c>
      <c r="AX10" t="str">
        <f t="shared" si="6"/>
        <v/>
      </c>
      <c r="AY10" s="42" t="str">
        <f t="shared" si="15"/>
        <v/>
      </c>
      <c r="BA10" t="str">
        <f t="shared" si="7"/>
        <v/>
      </c>
      <c r="BB10" s="42" t="str">
        <f t="shared" si="16"/>
        <v/>
      </c>
      <c r="BD10" t="str">
        <f t="shared" si="8"/>
        <v/>
      </c>
      <c r="BE10" s="42" t="str">
        <f t="shared" si="17"/>
        <v/>
      </c>
    </row>
    <row r="11" spans="2:57" ht="15">
      <c r="B11" s="126"/>
      <c r="C11" s="171" t="s">
        <v>251</v>
      </c>
      <c r="D11" s="432"/>
      <c r="E11" s="163"/>
      <c r="F11" s="356"/>
      <c r="G11" s="144"/>
      <c r="H11" s="144"/>
      <c r="I11" s="144"/>
      <c r="J11" s="164"/>
      <c r="K11" s="145"/>
      <c r="L11" s="146"/>
      <c r="M11" s="147"/>
      <c r="N11" s="146"/>
      <c r="O11" s="148"/>
      <c r="P11" s="145"/>
      <c r="Q11" s="146"/>
      <c r="R11" s="147"/>
      <c r="S11" s="146"/>
      <c r="T11" s="148"/>
      <c r="U11" s="145"/>
      <c r="V11" s="146"/>
      <c r="W11" s="147"/>
      <c r="X11" s="146"/>
      <c r="Y11" s="148"/>
      <c r="Z11" s="145"/>
      <c r="AA11" s="146"/>
      <c r="AB11" s="147"/>
      <c r="AC11" s="146"/>
      <c r="AD11" s="148"/>
      <c r="AF11" t="str">
        <f t="shared" si="0"/>
        <v/>
      </c>
      <c r="AG11" s="42" t="str">
        <f t="shared" si="9"/>
        <v/>
      </c>
      <c r="AI11" t="str">
        <f t="shared" si="1"/>
        <v/>
      </c>
      <c r="AJ11" s="42" t="str">
        <f t="shared" si="10"/>
        <v/>
      </c>
      <c r="AL11" t="str">
        <f t="shared" si="2"/>
        <v/>
      </c>
      <c r="AM11" s="42" t="str">
        <f t="shared" si="11"/>
        <v/>
      </c>
      <c r="AO11" t="str">
        <f t="shared" si="3"/>
        <v/>
      </c>
      <c r="AP11" s="42" t="str">
        <f t="shared" si="12"/>
        <v/>
      </c>
      <c r="AR11" t="str">
        <f t="shared" si="4"/>
        <v/>
      </c>
      <c r="AS11" s="42" t="str">
        <f t="shared" si="13"/>
        <v/>
      </c>
      <c r="AU11" t="str">
        <f t="shared" si="5"/>
        <v/>
      </c>
      <c r="AV11" s="42" t="str">
        <f t="shared" si="14"/>
        <v/>
      </c>
      <c r="AX11" t="str">
        <f t="shared" si="6"/>
        <v/>
      </c>
      <c r="AY11" s="42" t="str">
        <f t="shared" si="15"/>
        <v/>
      </c>
      <c r="BA11" t="str">
        <f t="shared" si="7"/>
        <v/>
      </c>
      <c r="BB11" s="42" t="str">
        <f t="shared" si="16"/>
        <v/>
      </c>
      <c r="BD11" t="str">
        <f t="shared" si="8"/>
        <v/>
      </c>
      <c r="BE11" s="42" t="str">
        <f t="shared" si="17"/>
        <v/>
      </c>
    </row>
    <row r="12" spans="2:57" ht="15">
      <c r="B12" s="126"/>
      <c r="C12" s="214"/>
      <c r="D12" s="442"/>
      <c r="E12" s="211"/>
      <c r="F12" s="384"/>
      <c r="G12" s="212"/>
      <c r="H12" s="212"/>
      <c r="I12" s="213"/>
      <c r="J12" s="214"/>
      <c r="K12" s="215"/>
      <c r="L12" s="216"/>
      <c r="M12" s="217"/>
      <c r="N12" s="216"/>
      <c r="O12" s="218"/>
      <c r="P12" s="215"/>
      <c r="Q12" s="216"/>
      <c r="R12" s="217"/>
      <c r="S12" s="216"/>
      <c r="T12" s="218"/>
      <c r="U12" s="215"/>
      <c r="V12" s="216"/>
      <c r="W12" s="217"/>
      <c r="X12" s="216"/>
      <c r="Y12" s="218"/>
      <c r="Z12" s="215"/>
      <c r="AA12" s="216"/>
      <c r="AB12" s="217"/>
      <c r="AC12" s="216"/>
      <c r="AD12" s="218"/>
      <c r="AF12" t="str">
        <f t="shared" si="0"/>
        <v/>
      </c>
      <c r="AG12" s="42" t="str">
        <f t="shared" si="9"/>
        <v/>
      </c>
      <c r="AI12" t="str">
        <f t="shared" si="1"/>
        <v/>
      </c>
      <c r="AJ12" s="42" t="str">
        <f t="shared" si="10"/>
        <v/>
      </c>
      <c r="AL12" t="str">
        <f t="shared" si="2"/>
        <v/>
      </c>
      <c r="AM12" s="42" t="str">
        <f t="shared" si="11"/>
        <v/>
      </c>
      <c r="AO12" t="str">
        <f t="shared" si="3"/>
        <v/>
      </c>
      <c r="AP12" s="42" t="str">
        <f t="shared" si="12"/>
        <v/>
      </c>
      <c r="AR12" t="str">
        <f t="shared" si="4"/>
        <v/>
      </c>
      <c r="AS12" s="42" t="str">
        <f t="shared" si="13"/>
        <v/>
      </c>
      <c r="AU12" t="str">
        <f t="shared" si="5"/>
        <v/>
      </c>
      <c r="AV12" s="42" t="str">
        <f t="shared" si="14"/>
        <v/>
      </c>
      <c r="AX12" t="str">
        <f t="shared" si="6"/>
        <v/>
      </c>
      <c r="AY12" s="42" t="str">
        <f t="shared" si="15"/>
        <v/>
      </c>
      <c r="BA12" t="str">
        <f t="shared" si="7"/>
        <v/>
      </c>
      <c r="BB12" s="42" t="str">
        <f t="shared" si="16"/>
        <v/>
      </c>
      <c r="BD12" t="str">
        <f t="shared" si="8"/>
        <v/>
      </c>
      <c r="BE12" s="42" t="str">
        <f t="shared" si="17"/>
        <v/>
      </c>
    </row>
    <row r="13" spans="2:57" ht="15">
      <c r="B13" s="126"/>
      <c r="C13" s="171" t="s">
        <v>98</v>
      </c>
      <c r="D13" s="432"/>
      <c r="E13" s="163"/>
      <c r="F13" s="356"/>
      <c r="G13" s="144"/>
      <c r="H13" s="144"/>
      <c r="I13" s="144"/>
      <c r="J13" s="164"/>
      <c r="K13" s="145"/>
      <c r="L13" s="146"/>
      <c r="M13" s="147"/>
      <c r="N13" s="146"/>
      <c r="O13" s="148"/>
      <c r="P13" s="145"/>
      <c r="Q13" s="146"/>
      <c r="R13" s="147"/>
      <c r="S13" s="146"/>
      <c r="T13" s="148"/>
      <c r="U13" s="145"/>
      <c r="V13" s="146"/>
      <c r="W13" s="147"/>
      <c r="X13" s="146"/>
      <c r="Y13" s="148"/>
      <c r="Z13" s="145"/>
      <c r="AA13" s="146"/>
      <c r="AB13" s="147"/>
      <c r="AC13" s="146"/>
      <c r="AD13" s="148"/>
      <c r="AF13" t="str">
        <f t="shared" si="0"/>
        <v/>
      </c>
      <c r="AG13" s="42" t="str">
        <f t="shared" si="9"/>
        <v/>
      </c>
      <c r="AI13" t="str">
        <f t="shared" si="1"/>
        <v/>
      </c>
      <c r="AJ13" s="42" t="str">
        <f t="shared" si="10"/>
        <v/>
      </c>
      <c r="AL13" t="str">
        <f t="shared" si="2"/>
        <v/>
      </c>
      <c r="AM13" s="42" t="str">
        <f t="shared" si="11"/>
        <v/>
      </c>
      <c r="AO13" t="str">
        <f t="shared" si="3"/>
        <v/>
      </c>
      <c r="AP13" s="42" t="str">
        <f t="shared" si="12"/>
        <v/>
      </c>
      <c r="AR13" t="str">
        <f t="shared" si="4"/>
        <v/>
      </c>
      <c r="AS13" s="42" t="str">
        <f t="shared" si="13"/>
        <v/>
      </c>
      <c r="AU13" t="str">
        <f t="shared" si="5"/>
        <v/>
      </c>
      <c r="AV13" s="42" t="str">
        <f t="shared" si="14"/>
        <v/>
      </c>
      <c r="AX13" t="str">
        <f t="shared" si="6"/>
        <v/>
      </c>
      <c r="AY13" s="42" t="str">
        <f t="shared" si="15"/>
        <v/>
      </c>
      <c r="BA13" t="str">
        <f t="shared" si="7"/>
        <v/>
      </c>
      <c r="BB13" s="42" t="str">
        <f t="shared" si="16"/>
        <v/>
      </c>
      <c r="BD13" t="str">
        <f t="shared" si="8"/>
        <v/>
      </c>
      <c r="BE13" s="42" t="str">
        <f t="shared" si="17"/>
        <v/>
      </c>
    </row>
    <row r="14" spans="2:57" ht="15">
      <c r="B14" s="126"/>
      <c r="C14" s="130" t="s">
        <v>186</v>
      </c>
      <c r="D14" s="433"/>
      <c r="E14" s="116"/>
      <c r="F14" s="350"/>
      <c r="G14" s="45"/>
      <c r="H14" s="45"/>
      <c r="I14" s="62">
        <v>150000</v>
      </c>
      <c r="J14" s="130" t="s">
        <v>116</v>
      </c>
      <c r="K14" s="134"/>
      <c r="L14" s="55"/>
      <c r="M14" s="100"/>
      <c r="N14" s="55" t="s">
        <v>116</v>
      </c>
      <c r="O14" s="127">
        <f>$I14*M14</f>
        <v>0</v>
      </c>
      <c r="P14" s="134"/>
      <c r="Q14" s="55"/>
      <c r="R14" s="100">
        <v>1</v>
      </c>
      <c r="S14" s="55" t="s">
        <v>116</v>
      </c>
      <c r="T14" s="127">
        <f>$I14*R14</f>
        <v>150000</v>
      </c>
      <c r="U14" s="134"/>
      <c r="V14" s="55"/>
      <c r="W14" s="100">
        <v>1</v>
      </c>
      <c r="X14" s="55" t="s">
        <v>116</v>
      </c>
      <c r="Y14" s="127">
        <f>$I14*W14</f>
        <v>150000</v>
      </c>
      <c r="Z14" s="134"/>
      <c r="AA14" s="55"/>
      <c r="AB14" s="100">
        <v>1</v>
      </c>
      <c r="AC14" s="55" t="s">
        <v>116</v>
      </c>
      <c r="AD14" s="127">
        <f>$I14*AB14</f>
        <v>150000</v>
      </c>
      <c r="AF14" t="str">
        <f t="shared" si="0"/>
        <v/>
      </c>
      <c r="AG14" s="42" t="str">
        <f t="shared" si="9"/>
        <v/>
      </c>
      <c r="AI14" t="str">
        <f t="shared" si="1"/>
        <v/>
      </c>
      <c r="AJ14" s="42" t="str">
        <f t="shared" si="10"/>
        <v/>
      </c>
      <c r="AL14" t="str">
        <f t="shared" si="2"/>
        <v/>
      </c>
      <c r="AM14" s="42" t="str">
        <f t="shared" si="11"/>
        <v/>
      </c>
      <c r="AO14" t="str">
        <f t="shared" si="3"/>
        <v/>
      </c>
      <c r="AP14" s="42" t="str">
        <f t="shared" si="12"/>
        <v/>
      </c>
      <c r="AR14" t="str">
        <f t="shared" si="4"/>
        <v/>
      </c>
      <c r="AS14" s="42" t="str">
        <f t="shared" si="13"/>
        <v/>
      </c>
      <c r="AU14" t="str">
        <f t="shared" si="5"/>
        <v/>
      </c>
      <c r="AV14" s="42" t="str">
        <f t="shared" si="14"/>
        <v/>
      </c>
      <c r="AX14" t="str">
        <f t="shared" si="6"/>
        <v/>
      </c>
      <c r="AY14" s="42" t="str">
        <f t="shared" si="15"/>
        <v/>
      </c>
      <c r="BA14" t="str">
        <f t="shared" si="7"/>
        <v/>
      </c>
      <c r="BB14" s="42" t="str">
        <f t="shared" si="16"/>
        <v/>
      </c>
      <c r="BD14" t="str">
        <f t="shared" si="8"/>
        <v/>
      </c>
      <c r="BE14" s="42" t="str">
        <f t="shared" si="17"/>
        <v/>
      </c>
    </row>
    <row r="15" spans="2:57" ht="15">
      <c r="B15" s="128"/>
      <c r="C15" s="711" t="s">
        <v>8</v>
      </c>
      <c r="D15" s="436"/>
      <c r="E15" s="165"/>
      <c r="F15" s="357"/>
      <c r="G15" s="98"/>
      <c r="H15" s="98"/>
      <c r="I15" s="98"/>
      <c r="J15" s="131"/>
      <c r="K15" s="133"/>
      <c r="L15" s="99"/>
      <c r="M15" s="100"/>
      <c r="N15" s="99"/>
      <c r="O15" s="124">
        <f>SUM(O6:O14)</f>
        <v>0</v>
      </c>
      <c r="P15" s="133"/>
      <c r="Q15" s="99"/>
      <c r="R15" s="100"/>
      <c r="S15" s="99"/>
      <c r="T15" s="124">
        <f>SUM(T6:T14)</f>
        <v>214565.49638547472</v>
      </c>
      <c r="U15" s="133"/>
      <c r="V15" s="99"/>
      <c r="W15" s="100"/>
      <c r="X15" s="99"/>
      <c r="Y15" s="124">
        <f>SUM(Y6:Y14)</f>
        <v>233667.71425099979</v>
      </c>
      <c r="Z15" s="133"/>
      <c r="AA15" s="99"/>
      <c r="AB15" s="100"/>
      <c r="AC15" s="99"/>
      <c r="AD15" s="124">
        <f>SUM(AD6:AD14)</f>
        <v>276303.86452685174</v>
      </c>
      <c r="AF15" t="str">
        <f t="shared" si="0"/>
        <v/>
      </c>
      <c r="AG15" s="42" t="str">
        <f t="shared" si="9"/>
        <v/>
      </c>
      <c r="AI15" t="str">
        <f t="shared" si="1"/>
        <v/>
      </c>
      <c r="AJ15" s="42" t="str">
        <f t="shared" si="10"/>
        <v/>
      </c>
      <c r="AL15" t="str">
        <f t="shared" si="2"/>
        <v/>
      </c>
      <c r="AM15" s="42" t="str">
        <f t="shared" si="11"/>
        <v/>
      </c>
      <c r="AO15" t="str">
        <f t="shared" si="3"/>
        <v/>
      </c>
      <c r="AP15" s="42" t="str">
        <f t="shared" si="12"/>
        <v/>
      </c>
      <c r="AR15" t="str">
        <f t="shared" si="4"/>
        <v/>
      </c>
      <c r="AS15" s="42" t="str">
        <f t="shared" si="13"/>
        <v/>
      </c>
      <c r="AU15" t="str">
        <f t="shared" si="5"/>
        <v/>
      </c>
      <c r="AV15" s="42" t="str">
        <f t="shared" si="14"/>
        <v/>
      </c>
      <c r="AX15" t="str">
        <f t="shared" si="6"/>
        <v/>
      </c>
      <c r="AY15" s="42" t="str">
        <f t="shared" si="15"/>
        <v/>
      </c>
      <c r="BA15" t="str">
        <f t="shared" si="7"/>
        <v/>
      </c>
      <c r="BB15" s="42" t="str">
        <f t="shared" si="16"/>
        <v/>
      </c>
      <c r="BD15" t="str">
        <f t="shared" si="8"/>
        <v/>
      </c>
      <c r="BE15" s="42" t="str">
        <f t="shared" si="17"/>
        <v/>
      </c>
    </row>
    <row r="16" spans="2:57" ht="15">
      <c r="B16" s="142"/>
      <c r="C16" s="171" t="s">
        <v>482</v>
      </c>
      <c r="D16" s="432"/>
      <c r="E16" s="163"/>
      <c r="F16" s="356"/>
      <c r="G16" s="144"/>
      <c r="H16" s="144"/>
      <c r="I16" s="144"/>
      <c r="J16" s="164"/>
      <c r="K16" s="145"/>
      <c r="L16" s="146"/>
      <c r="M16" s="147"/>
      <c r="N16" s="146"/>
      <c r="O16" s="148"/>
      <c r="P16" s="145"/>
      <c r="Q16" s="146"/>
      <c r="R16" s="147"/>
      <c r="S16" s="146"/>
      <c r="T16" s="148"/>
      <c r="U16" s="145"/>
      <c r="V16" s="146"/>
      <c r="W16" s="147"/>
      <c r="X16" s="146"/>
      <c r="Y16" s="148"/>
      <c r="Z16" s="145"/>
      <c r="AA16" s="146"/>
      <c r="AB16" s="147"/>
      <c r="AC16" s="146"/>
      <c r="AD16" s="148"/>
      <c r="AF16" t="str">
        <f t="shared" si="0"/>
        <v/>
      </c>
      <c r="AG16" s="42" t="str">
        <f t="shared" si="9"/>
        <v/>
      </c>
      <c r="AI16" t="str">
        <f t="shared" si="1"/>
        <v/>
      </c>
      <c r="AJ16" s="42" t="str">
        <f t="shared" si="10"/>
        <v/>
      </c>
      <c r="AL16" t="str">
        <f t="shared" si="2"/>
        <v/>
      </c>
      <c r="AM16" s="42" t="str">
        <f t="shared" si="11"/>
        <v/>
      </c>
      <c r="AO16" t="str">
        <f t="shared" si="3"/>
        <v/>
      </c>
      <c r="AP16" s="42" t="str">
        <f t="shared" si="12"/>
        <v/>
      </c>
      <c r="AR16" t="str">
        <f t="shared" si="4"/>
        <v/>
      </c>
      <c r="AS16" s="42" t="str">
        <f t="shared" si="13"/>
        <v/>
      </c>
      <c r="AU16" t="str">
        <f t="shared" si="5"/>
        <v/>
      </c>
      <c r="AV16" s="42" t="str">
        <f t="shared" si="14"/>
        <v/>
      </c>
      <c r="AX16" t="str">
        <f t="shared" si="6"/>
        <v/>
      </c>
      <c r="AY16" s="42" t="str">
        <f t="shared" si="15"/>
        <v/>
      </c>
      <c r="BA16" t="str">
        <f t="shared" si="7"/>
        <v/>
      </c>
      <c r="BB16" s="42" t="str">
        <f t="shared" si="16"/>
        <v/>
      </c>
      <c r="BD16" t="str">
        <f t="shared" si="8"/>
        <v/>
      </c>
      <c r="BE16" s="42" t="str">
        <f t="shared" si="17"/>
        <v/>
      </c>
    </row>
    <row r="17" spans="2:57" ht="15">
      <c r="B17" s="126"/>
      <c r="C17" s="171" t="s">
        <v>17</v>
      </c>
      <c r="D17" s="432"/>
      <c r="E17" s="163"/>
      <c r="F17" s="356"/>
      <c r="G17" s="144"/>
      <c r="H17" s="144"/>
      <c r="I17" s="144"/>
      <c r="J17" s="164"/>
      <c r="K17" s="145"/>
      <c r="L17" s="146"/>
      <c r="M17" s="147"/>
      <c r="N17" s="146"/>
      <c r="O17" s="148"/>
      <c r="P17" s="145"/>
      <c r="Q17" s="146"/>
      <c r="R17" s="147"/>
      <c r="S17" s="146"/>
      <c r="T17" s="148"/>
      <c r="U17" s="145"/>
      <c r="V17" s="146"/>
      <c r="W17" s="147"/>
      <c r="X17" s="146"/>
      <c r="Y17" s="148"/>
      <c r="Z17" s="145"/>
      <c r="AA17" s="146"/>
      <c r="AB17" s="147"/>
      <c r="AC17" s="146"/>
      <c r="AD17" s="148"/>
      <c r="AF17" t="str">
        <f t="shared" si="0"/>
        <v/>
      </c>
      <c r="AG17" s="42" t="str">
        <f t="shared" si="9"/>
        <v/>
      </c>
      <c r="AI17" t="str">
        <f t="shared" si="1"/>
        <v/>
      </c>
      <c r="AJ17" s="42" t="str">
        <f t="shared" si="10"/>
        <v/>
      </c>
      <c r="AL17" t="str">
        <f t="shared" si="2"/>
        <v/>
      </c>
      <c r="AM17" s="42" t="str">
        <f t="shared" si="11"/>
        <v/>
      </c>
      <c r="AO17" t="str">
        <f t="shared" si="3"/>
        <v/>
      </c>
      <c r="AP17" s="42" t="str">
        <f t="shared" si="12"/>
        <v/>
      </c>
      <c r="AR17" t="str">
        <f t="shared" si="4"/>
        <v/>
      </c>
      <c r="AS17" s="42" t="str">
        <f t="shared" si="13"/>
        <v/>
      </c>
      <c r="AU17" t="str">
        <f t="shared" si="5"/>
        <v/>
      </c>
      <c r="AV17" s="42" t="str">
        <f t="shared" si="14"/>
        <v/>
      </c>
      <c r="AX17" t="str">
        <f t="shared" si="6"/>
        <v/>
      </c>
      <c r="AY17" s="42" t="str">
        <f t="shared" si="15"/>
        <v/>
      </c>
      <c r="BA17" t="str">
        <f t="shared" si="7"/>
        <v/>
      </c>
      <c r="BB17" s="42" t="str">
        <f t="shared" si="16"/>
        <v/>
      </c>
      <c r="BD17" t="str">
        <f t="shared" si="8"/>
        <v/>
      </c>
      <c r="BE17" s="42" t="str">
        <f t="shared" si="17"/>
        <v/>
      </c>
    </row>
    <row r="18" spans="2:57" ht="15">
      <c r="B18" s="126"/>
      <c r="C18" s="214" t="s">
        <v>483</v>
      </c>
      <c r="D18" s="442">
        <v>2</v>
      </c>
      <c r="E18" s="45" t="str">
        <f>'T2 - Unit Rates'!$C$23</f>
        <v>CAT 336 (40 ton)</v>
      </c>
      <c r="F18" s="45"/>
      <c r="G18" s="45">
        <v>200</v>
      </c>
      <c r="H18" s="266" t="s">
        <v>487</v>
      </c>
      <c r="I18" s="62">
        <f>VLOOKUP(E18,EquipRates,$I$3,FALSE)</f>
        <v>300.05</v>
      </c>
      <c r="J18" s="130" t="s">
        <v>263</v>
      </c>
      <c r="K18" s="220">
        <f>Quantities!$D$39</f>
        <v>0</v>
      </c>
      <c r="L18" s="216" t="s">
        <v>361</v>
      </c>
      <c r="M18" s="217">
        <f>K18/$G18</f>
        <v>0</v>
      </c>
      <c r="N18" s="216" t="s">
        <v>263</v>
      </c>
      <c r="O18" s="218">
        <f>$I18*M18</f>
        <v>0</v>
      </c>
      <c r="P18" s="220">
        <f>Quantities!$E$39</f>
        <v>0</v>
      </c>
      <c r="Q18" s="216" t="s">
        <v>361</v>
      </c>
      <c r="R18" s="217">
        <f>P18/$G18</f>
        <v>0</v>
      </c>
      <c r="S18" s="216" t="s">
        <v>263</v>
      </c>
      <c r="T18" s="218">
        <f>$I18*R18</f>
        <v>0</v>
      </c>
      <c r="U18" s="220">
        <f>Quantities!$F$39</f>
        <v>4970</v>
      </c>
      <c r="V18" s="216" t="s">
        <v>361</v>
      </c>
      <c r="W18" s="217">
        <f>U18/$G18</f>
        <v>24.85</v>
      </c>
      <c r="X18" s="216" t="s">
        <v>263</v>
      </c>
      <c r="Y18" s="218">
        <f>$I18*W18</f>
        <v>7456.2425000000003</v>
      </c>
      <c r="Z18" s="220">
        <f>Quantities!$H$39</f>
        <v>4970</v>
      </c>
      <c r="AA18" s="216" t="s">
        <v>361</v>
      </c>
      <c r="AB18" s="217">
        <f>Z18/$G18</f>
        <v>24.85</v>
      </c>
      <c r="AC18" s="216" t="s">
        <v>263</v>
      </c>
      <c r="AD18" s="218">
        <f>$I18*AB18</f>
        <v>7456.2425000000003</v>
      </c>
      <c r="AF18" t="str">
        <f t="shared" si="0"/>
        <v/>
      </c>
      <c r="AG18" s="42" t="str">
        <f t="shared" si="9"/>
        <v/>
      </c>
      <c r="AI18" t="str">
        <f t="shared" si="1"/>
        <v>CAT 336 (40 ton)</v>
      </c>
      <c r="AJ18" s="42">
        <f t="shared" si="10"/>
        <v>0</v>
      </c>
      <c r="AL18" t="str">
        <f t="shared" si="2"/>
        <v/>
      </c>
      <c r="AM18" s="42" t="str">
        <f t="shared" si="11"/>
        <v/>
      </c>
      <c r="AO18" t="str">
        <f t="shared" si="3"/>
        <v/>
      </c>
      <c r="AP18" s="42" t="str">
        <f t="shared" si="12"/>
        <v/>
      </c>
      <c r="AR18" t="str">
        <f t="shared" si="4"/>
        <v>CAT 336 (40 ton)</v>
      </c>
      <c r="AS18" s="42">
        <f t="shared" ref="AS18:AS20" si="18">IF(AR18="","",W18)</f>
        <v>24.85</v>
      </c>
      <c r="AU18" t="str">
        <f t="shared" si="5"/>
        <v/>
      </c>
      <c r="AV18" s="42" t="str">
        <f t="shared" si="14"/>
        <v/>
      </c>
      <c r="AX18" t="str">
        <f t="shared" si="6"/>
        <v/>
      </c>
      <c r="AY18" s="42" t="str">
        <f t="shared" si="15"/>
        <v/>
      </c>
      <c r="BA18" t="str">
        <f t="shared" si="7"/>
        <v>CAT 336 (40 ton)</v>
      </c>
      <c r="BB18" s="42">
        <f t="shared" si="16"/>
        <v>24.85</v>
      </c>
      <c r="BD18" t="str">
        <f t="shared" si="8"/>
        <v/>
      </c>
      <c r="BE18" s="42" t="str">
        <f t="shared" si="17"/>
        <v/>
      </c>
    </row>
    <row r="19" spans="2:57" ht="15">
      <c r="B19" s="126"/>
      <c r="C19" s="214" t="s">
        <v>484</v>
      </c>
      <c r="D19" s="442">
        <v>2</v>
      </c>
      <c r="E19" s="45" t="str">
        <f>'T2 - Unit Rates'!C31</f>
        <v>35 ton Articulated Haul Truck</v>
      </c>
      <c r="F19" s="45"/>
      <c r="G19" s="45">
        <v>200</v>
      </c>
      <c r="H19" s="266" t="s">
        <v>487</v>
      </c>
      <c r="I19" s="62">
        <f>VLOOKUP(E19,EquipRates,$I$3,FALSE)</f>
        <v>329.7</v>
      </c>
      <c r="J19" s="130" t="s">
        <v>263</v>
      </c>
      <c r="K19" s="220">
        <f>Quantities!$D$39</f>
        <v>0</v>
      </c>
      <c r="L19" s="216" t="s">
        <v>361</v>
      </c>
      <c r="M19" s="217">
        <f>K19/$G19</f>
        <v>0</v>
      </c>
      <c r="N19" s="216" t="s">
        <v>263</v>
      </c>
      <c r="O19" s="218">
        <f>$I19*M19</f>
        <v>0</v>
      </c>
      <c r="P19" s="220">
        <f>Quantities!$E$39</f>
        <v>0</v>
      </c>
      <c r="Q19" s="216" t="s">
        <v>361</v>
      </c>
      <c r="R19" s="217">
        <f>P19/$G19</f>
        <v>0</v>
      </c>
      <c r="S19" s="216" t="s">
        <v>263</v>
      </c>
      <c r="T19" s="218">
        <f>$I19*R19</f>
        <v>0</v>
      </c>
      <c r="U19" s="220">
        <f>Quantities!$F$39</f>
        <v>4970</v>
      </c>
      <c r="V19" s="216" t="s">
        <v>361</v>
      </c>
      <c r="W19" s="217">
        <f>U19/$G19</f>
        <v>24.85</v>
      </c>
      <c r="X19" s="216" t="s">
        <v>263</v>
      </c>
      <c r="Y19" s="218">
        <f>$I19*W19</f>
        <v>8193.0450000000001</v>
      </c>
      <c r="Z19" s="220">
        <f>Quantities!$H$39</f>
        <v>4970</v>
      </c>
      <c r="AA19" s="216" t="s">
        <v>361</v>
      </c>
      <c r="AB19" s="217">
        <f>Z19/$G19</f>
        <v>24.85</v>
      </c>
      <c r="AC19" s="216" t="s">
        <v>263</v>
      </c>
      <c r="AD19" s="218">
        <f>$I19*AB19</f>
        <v>8193.0450000000001</v>
      </c>
      <c r="AF19" t="str">
        <f t="shared" si="0"/>
        <v/>
      </c>
      <c r="AG19" s="42" t="str">
        <f t="shared" si="9"/>
        <v/>
      </c>
      <c r="AI19" t="str">
        <f t="shared" si="1"/>
        <v>35 ton Articulated Haul Truck</v>
      </c>
      <c r="AJ19" s="42">
        <f t="shared" si="10"/>
        <v>0</v>
      </c>
      <c r="AL19" t="str">
        <f t="shared" si="2"/>
        <v/>
      </c>
      <c r="AM19" s="42" t="str">
        <f t="shared" si="11"/>
        <v/>
      </c>
      <c r="AO19" t="str">
        <f t="shared" si="3"/>
        <v/>
      </c>
      <c r="AP19" s="42" t="str">
        <f t="shared" si="12"/>
        <v/>
      </c>
      <c r="AR19" t="str">
        <f t="shared" si="4"/>
        <v>35 ton Articulated Haul Truck</v>
      </c>
      <c r="AS19" s="42">
        <f t="shared" si="18"/>
        <v>24.85</v>
      </c>
      <c r="AU19" t="str">
        <f t="shared" si="5"/>
        <v/>
      </c>
      <c r="AV19" s="42" t="str">
        <f t="shared" si="14"/>
        <v/>
      </c>
      <c r="AX19" t="str">
        <f t="shared" si="6"/>
        <v/>
      </c>
      <c r="AY19" s="42" t="str">
        <f t="shared" si="15"/>
        <v/>
      </c>
      <c r="BA19" t="str">
        <f t="shared" si="7"/>
        <v>35 ton Articulated Haul Truck</v>
      </c>
      <c r="BB19" s="42">
        <f t="shared" si="16"/>
        <v>24.85</v>
      </c>
      <c r="BD19" t="str">
        <f t="shared" si="8"/>
        <v/>
      </c>
      <c r="BE19" s="42" t="str">
        <f t="shared" si="17"/>
        <v/>
      </c>
    </row>
    <row r="20" spans="2:57" ht="15">
      <c r="B20" s="126"/>
      <c r="C20" s="214" t="s">
        <v>485</v>
      </c>
      <c r="D20" s="442">
        <v>2</v>
      </c>
      <c r="E20" s="211" t="str">
        <f>'T2 - Unit Rates'!C28</f>
        <v>CAT 140H</v>
      </c>
      <c r="F20" s="384"/>
      <c r="G20" s="45">
        <v>2</v>
      </c>
      <c r="H20" s="266" t="s">
        <v>380</v>
      </c>
      <c r="I20" s="62">
        <f>VLOOKUP(E20,EquipRates,$I$3,FALSE)</f>
        <v>220</v>
      </c>
      <c r="J20" s="130" t="s">
        <v>263</v>
      </c>
      <c r="K20" s="220">
        <f>Quantities!$D$39/1000</f>
        <v>0</v>
      </c>
      <c r="L20" s="216" t="s">
        <v>276</v>
      </c>
      <c r="M20" s="217">
        <f>K20/$G$20</f>
        <v>0</v>
      </c>
      <c r="N20" s="216" t="s">
        <v>263</v>
      </c>
      <c r="O20" s="218">
        <f>$I20*M20</f>
        <v>0</v>
      </c>
      <c r="P20" s="220">
        <f>Quantities!$E$39/1000</f>
        <v>0</v>
      </c>
      <c r="Q20" s="216" t="s">
        <v>276</v>
      </c>
      <c r="R20" s="217">
        <f>P20/$G$20</f>
        <v>0</v>
      </c>
      <c r="S20" s="216" t="s">
        <v>263</v>
      </c>
      <c r="T20" s="218">
        <f>$I20*R20</f>
        <v>0</v>
      </c>
      <c r="U20" s="220">
        <f>Quantities!$F$39/1000</f>
        <v>4.97</v>
      </c>
      <c r="V20" s="216" t="s">
        <v>276</v>
      </c>
      <c r="W20" s="217">
        <f>U20/$G$20</f>
        <v>2.4849999999999999</v>
      </c>
      <c r="X20" s="216" t="s">
        <v>263</v>
      </c>
      <c r="Y20" s="218">
        <f>$I20*W20</f>
        <v>546.69999999999993</v>
      </c>
      <c r="Z20" s="220">
        <f>Quantities!$H$39/1000</f>
        <v>4.97</v>
      </c>
      <c r="AA20" s="216" t="s">
        <v>276</v>
      </c>
      <c r="AB20" s="217">
        <f>Z20/$G$20</f>
        <v>2.4849999999999999</v>
      </c>
      <c r="AC20" s="216" t="s">
        <v>263</v>
      </c>
      <c r="AD20" s="218">
        <f>$I20*AB20</f>
        <v>546.69999999999993</v>
      </c>
      <c r="AF20" t="str">
        <f t="shared" si="0"/>
        <v/>
      </c>
      <c r="AG20" s="42" t="str">
        <f t="shared" si="9"/>
        <v/>
      </c>
      <c r="AI20" t="str">
        <f t="shared" si="1"/>
        <v>CAT 140H</v>
      </c>
      <c r="AJ20" s="42">
        <f t="shared" si="10"/>
        <v>0</v>
      </c>
      <c r="AL20" t="str">
        <f t="shared" si="2"/>
        <v/>
      </c>
      <c r="AM20" s="42" t="str">
        <f t="shared" si="11"/>
        <v/>
      </c>
      <c r="AO20" t="str">
        <f t="shared" si="3"/>
        <v/>
      </c>
      <c r="AP20" s="42" t="str">
        <f t="shared" si="12"/>
        <v/>
      </c>
      <c r="AR20" t="str">
        <f t="shared" si="4"/>
        <v>CAT 140H</v>
      </c>
      <c r="AS20" s="42">
        <f t="shared" si="18"/>
        <v>2.4849999999999999</v>
      </c>
      <c r="AU20" t="str">
        <f t="shared" si="5"/>
        <v/>
      </c>
      <c r="AV20" s="42" t="str">
        <f t="shared" si="14"/>
        <v/>
      </c>
      <c r="AX20" t="str">
        <f t="shared" si="6"/>
        <v/>
      </c>
      <c r="AY20" s="42" t="str">
        <f t="shared" si="15"/>
        <v/>
      </c>
      <c r="BA20" t="str">
        <f t="shared" si="7"/>
        <v>CAT 140H</v>
      </c>
      <c r="BB20" s="42">
        <f t="shared" si="16"/>
        <v>2.4849999999999999</v>
      </c>
      <c r="BD20" t="str">
        <f t="shared" si="8"/>
        <v/>
      </c>
      <c r="BE20" s="42" t="str">
        <f t="shared" si="17"/>
        <v/>
      </c>
    </row>
    <row r="21" spans="2:57" ht="15">
      <c r="B21" s="126"/>
      <c r="C21" s="171" t="s">
        <v>249</v>
      </c>
      <c r="D21" s="432"/>
      <c r="E21" s="163"/>
      <c r="F21" s="356"/>
      <c r="G21" s="144"/>
      <c r="H21" s="144"/>
      <c r="I21" s="144"/>
      <c r="J21" s="164"/>
      <c r="K21" s="145"/>
      <c r="L21" s="146"/>
      <c r="M21" s="147"/>
      <c r="N21" s="146"/>
      <c r="O21" s="148"/>
      <c r="P21" s="145"/>
      <c r="Q21" s="146"/>
      <c r="R21" s="147"/>
      <c r="S21" s="146"/>
      <c r="T21" s="148"/>
      <c r="U21" s="145"/>
      <c r="V21" s="146"/>
      <c r="W21" s="147"/>
      <c r="X21" s="146"/>
      <c r="Y21" s="148"/>
      <c r="Z21" s="145"/>
      <c r="AA21" s="146"/>
      <c r="AB21" s="147"/>
      <c r="AC21" s="146"/>
      <c r="AD21" s="148"/>
      <c r="AF21" t="str">
        <f t="shared" si="0"/>
        <v/>
      </c>
      <c r="AG21" s="42" t="str">
        <f t="shared" si="9"/>
        <v/>
      </c>
      <c r="AI21" t="str">
        <f t="shared" si="1"/>
        <v/>
      </c>
      <c r="AJ21" s="42" t="str">
        <f t="shared" si="10"/>
        <v/>
      </c>
      <c r="AL21" t="str">
        <f t="shared" si="2"/>
        <v/>
      </c>
      <c r="AM21" s="42" t="str">
        <f t="shared" si="11"/>
        <v/>
      </c>
      <c r="AO21" t="str">
        <f t="shared" si="3"/>
        <v/>
      </c>
      <c r="AP21" s="42" t="str">
        <f t="shared" si="12"/>
        <v/>
      </c>
      <c r="AR21" t="str">
        <f t="shared" si="4"/>
        <v/>
      </c>
      <c r="AS21" s="42" t="str">
        <f t="shared" si="13"/>
        <v/>
      </c>
      <c r="AU21" t="str">
        <f t="shared" si="5"/>
        <v/>
      </c>
      <c r="AV21" s="42" t="str">
        <f t="shared" si="14"/>
        <v/>
      </c>
      <c r="AX21" t="str">
        <f t="shared" si="6"/>
        <v/>
      </c>
      <c r="AY21" s="42" t="str">
        <f t="shared" si="15"/>
        <v/>
      </c>
      <c r="BA21" t="str">
        <f t="shared" si="7"/>
        <v/>
      </c>
      <c r="BB21" s="42" t="str">
        <f t="shared" si="16"/>
        <v/>
      </c>
      <c r="BD21" t="str">
        <f t="shared" si="8"/>
        <v/>
      </c>
      <c r="BE21" s="42" t="str">
        <f t="shared" si="17"/>
        <v/>
      </c>
    </row>
    <row r="22" spans="2:57" ht="15">
      <c r="B22" s="126"/>
      <c r="C22" s="214" t="s">
        <v>486</v>
      </c>
      <c r="D22" s="442">
        <v>1</v>
      </c>
      <c r="E22" s="45" t="str">
        <f>'T2 - Unit Rates'!A58</f>
        <v>General Labourer</v>
      </c>
      <c r="F22" s="212"/>
      <c r="G22" s="212">
        <v>1.4999999999999999E-2</v>
      </c>
      <c r="H22" s="212" t="s">
        <v>489</v>
      </c>
      <c r="I22" s="62">
        <f>VLOOKUP(E22,LabourRates,2,FALSE)</f>
        <v>46.5</v>
      </c>
      <c r="J22" s="214" t="s">
        <v>263</v>
      </c>
      <c r="K22" s="220">
        <f>Quantities!$D$39</f>
        <v>0</v>
      </c>
      <c r="L22" s="216" t="s">
        <v>361</v>
      </c>
      <c r="M22" s="217">
        <f>K22*$G22</f>
        <v>0</v>
      </c>
      <c r="N22" s="216" t="s">
        <v>263</v>
      </c>
      <c r="O22" s="218">
        <f>$I22*M22</f>
        <v>0</v>
      </c>
      <c r="P22" s="220">
        <f>Quantities!$E$39</f>
        <v>0</v>
      </c>
      <c r="Q22" s="216" t="s">
        <v>361</v>
      </c>
      <c r="R22" s="217">
        <f>P22*$G22</f>
        <v>0</v>
      </c>
      <c r="S22" s="216" t="s">
        <v>263</v>
      </c>
      <c r="T22" s="218">
        <f>$I22*R22</f>
        <v>0</v>
      </c>
      <c r="U22" s="220">
        <f>Quantities!$F$39</f>
        <v>4970</v>
      </c>
      <c r="V22" s="216" t="s">
        <v>361</v>
      </c>
      <c r="W22" s="217">
        <f>U22*$G22</f>
        <v>74.55</v>
      </c>
      <c r="X22" s="216" t="s">
        <v>263</v>
      </c>
      <c r="Y22" s="218">
        <f>$I22*W22</f>
        <v>3466.5749999999998</v>
      </c>
      <c r="Z22" s="220">
        <f>Quantities!$H$39</f>
        <v>4970</v>
      </c>
      <c r="AA22" s="216" t="s">
        <v>361</v>
      </c>
      <c r="AB22" s="217">
        <f>Z22*$G22</f>
        <v>74.55</v>
      </c>
      <c r="AC22" s="216" t="s">
        <v>263</v>
      </c>
      <c r="AD22" s="218">
        <f>$I22*AB22</f>
        <v>3466.5749999999998</v>
      </c>
      <c r="AF22" t="str">
        <f t="shared" si="0"/>
        <v>General Labourer</v>
      </c>
      <c r="AG22" s="42">
        <f t="shared" si="9"/>
        <v>0</v>
      </c>
      <c r="AI22" t="str">
        <f t="shared" si="1"/>
        <v/>
      </c>
      <c r="AJ22" s="42" t="str">
        <f t="shared" si="10"/>
        <v/>
      </c>
      <c r="AL22" t="str">
        <f t="shared" si="2"/>
        <v/>
      </c>
      <c r="AM22" s="42" t="str">
        <f t="shared" si="11"/>
        <v/>
      </c>
      <c r="AO22" t="str">
        <f t="shared" si="3"/>
        <v>General Labourer</v>
      </c>
      <c r="AP22" s="42">
        <f>IF(AO22="","",W22)</f>
        <v>74.55</v>
      </c>
      <c r="AR22" t="str">
        <f t="shared" si="4"/>
        <v/>
      </c>
      <c r="AS22" s="42" t="str">
        <f t="shared" si="13"/>
        <v/>
      </c>
      <c r="AU22" t="str">
        <f t="shared" si="5"/>
        <v/>
      </c>
      <c r="AV22" s="42" t="str">
        <f t="shared" si="14"/>
        <v/>
      </c>
      <c r="AX22" t="str">
        <f t="shared" si="6"/>
        <v>General Labourer</v>
      </c>
      <c r="AY22" s="42">
        <f t="shared" si="15"/>
        <v>74.55</v>
      </c>
      <c r="BA22" t="str">
        <f t="shared" si="7"/>
        <v/>
      </c>
      <c r="BB22" s="42" t="str">
        <f t="shared" si="16"/>
        <v/>
      </c>
      <c r="BD22" t="str">
        <f t="shared" si="8"/>
        <v/>
      </c>
      <c r="BE22" s="42" t="str">
        <f t="shared" si="17"/>
        <v/>
      </c>
    </row>
    <row r="23" spans="2:57" ht="15">
      <c r="B23" s="126"/>
      <c r="C23" s="171" t="s">
        <v>251</v>
      </c>
      <c r="D23" s="432"/>
      <c r="E23" s="163"/>
      <c r="F23" s="356"/>
      <c r="G23" s="144"/>
      <c r="H23" s="144"/>
      <c r="I23" s="144"/>
      <c r="J23" s="164"/>
      <c r="K23" s="145"/>
      <c r="L23" s="146"/>
      <c r="M23" s="147"/>
      <c r="N23" s="146"/>
      <c r="O23" s="148"/>
      <c r="P23" s="145"/>
      <c r="Q23" s="146"/>
      <c r="R23" s="147"/>
      <c r="S23" s="146"/>
      <c r="T23" s="148"/>
      <c r="U23" s="145"/>
      <c r="V23" s="146"/>
      <c r="W23" s="147"/>
      <c r="X23" s="146"/>
      <c r="Y23" s="148"/>
      <c r="Z23" s="145"/>
      <c r="AA23" s="146"/>
      <c r="AB23" s="147"/>
      <c r="AC23" s="146"/>
      <c r="AD23" s="148"/>
      <c r="AF23" t="str">
        <f t="shared" si="0"/>
        <v/>
      </c>
      <c r="AG23" s="42" t="str">
        <f t="shared" si="9"/>
        <v/>
      </c>
      <c r="AI23" t="str">
        <f t="shared" si="1"/>
        <v/>
      </c>
      <c r="AJ23" s="42" t="str">
        <f t="shared" si="10"/>
        <v/>
      </c>
      <c r="AL23" t="str">
        <f t="shared" si="2"/>
        <v/>
      </c>
      <c r="AM23" s="42" t="str">
        <f t="shared" si="11"/>
        <v/>
      </c>
      <c r="AO23" t="str">
        <f t="shared" si="3"/>
        <v/>
      </c>
      <c r="AP23" s="42" t="str">
        <f t="shared" si="12"/>
        <v/>
      </c>
      <c r="AR23" t="str">
        <f t="shared" si="4"/>
        <v/>
      </c>
      <c r="AS23" s="42" t="str">
        <f t="shared" si="13"/>
        <v/>
      </c>
      <c r="AU23" t="str">
        <f t="shared" si="5"/>
        <v/>
      </c>
      <c r="AV23" s="42" t="str">
        <f t="shared" si="14"/>
        <v/>
      </c>
      <c r="AX23" t="str">
        <f t="shared" si="6"/>
        <v/>
      </c>
      <c r="AY23" s="42" t="str">
        <f t="shared" si="15"/>
        <v/>
      </c>
      <c r="BA23" t="str">
        <f t="shared" si="7"/>
        <v/>
      </c>
      <c r="BB23" s="42" t="str">
        <f t="shared" si="16"/>
        <v/>
      </c>
      <c r="BD23" t="str">
        <f t="shared" si="8"/>
        <v/>
      </c>
      <c r="BE23" s="42" t="str">
        <f t="shared" si="17"/>
        <v/>
      </c>
    </row>
    <row r="24" spans="2:57" ht="15">
      <c r="B24" s="126"/>
      <c r="C24" s="214"/>
      <c r="D24" s="442"/>
      <c r="E24" s="211"/>
      <c r="F24" s="384"/>
      <c r="G24" s="212"/>
      <c r="H24" s="212"/>
      <c r="I24" s="213"/>
      <c r="J24" s="214"/>
      <c r="K24" s="215"/>
      <c r="L24" s="216"/>
      <c r="M24" s="217"/>
      <c r="N24" s="216"/>
      <c r="O24" s="218"/>
      <c r="P24" s="215"/>
      <c r="Q24" s="216"/>
      <c r="R24" s="217"/>
      <c r="S24" s="216"/>
      <c r="T24" s="218"/>
      <c r="U24" s="215"/>
      <c r="V24" s="216"/>
      <c r="W24" s="217"/>
      <c r="X24" s="216"/>
      <c r="Y24" s="218"/>
      <c r="Z24" s="215"/>
      <c r="AA24" s="216"/>
      <c r="AB24" s="217"/>
      <c r="AC24" s="216"/>
      <c r="AD24" s="218"/>
      <c r="AF24" t="str">
        <f t="shared" si="0"/>
        <v/>
      </c>
      <c r="AG24" s="42" t="str">
        <f t="shared" si="9"/>
        <v/>
      </c>
      <c r="AI24" t="str">
        <f t="shared" si="1"/>
        <v/>
      </c>
      <c r="AJ24" s="42" t="str">
        <f t="shared" si="10"/>
        <v/>
      </c>
      <c r="AL24" t="str">
        <f t="shared" si="2"/>
        <v/>
      </c>
      <c r="AM24" s="42" t="str">
        <f t="shared" si="11"/>
        <v/>
      </c>
      <c r="AO24" t="str">
        <f t="shared" si="3"/>
        <v/>
      </c>
      <c r="AP24" s="42" t="str">
        <f t="shared" si="12"/>
        <v/>
      </c>
      <c r="AR24" t="str">
        <f t="shared" si="4"/>
        <v/>
      </c>
      <c r="AS24" s="42" t="str">
        <f t="shared" si="13"/>
        <v/>
      </c>
      <c r="AU24" t="str">
        <f t="shared" si="5"/>
        <v/>
      </c>
      <c r="AV24" s="42" t="str">
        <f t="shared" si="14"/>
        <v/>
      </c>
      <c r="AX24" t="str">
        <f t="shared" si="6"/>
        <v/>
      </c>
      <c r="AY24" s="42" t="str">
        <f t="shared" si="15"/>
        <v/>
      </c>
      <c r="BA24" t="str">
        <f t="shared" si="7"/>
        <v/>
      </c>
      <c r="BB24" s="42" t="str">
        <f t="shared" si="16"/>
        <v/>
      </c>
      <c r="BD24" t="str">
        <f t="shared" si="8"/>
        <v/>
      </c>
      <c r="BE24" s="42" t="str">
        <f t="shared" si="17"/>
        <v/>
      </c>
    </row>
    <row r="25" spans="2:57" ht="15">
      <c r="B25" s="126"/>
      <c r="C25" s="171" t="s">
        <v>98</v>
      </c>
      <c r="D25" s="432"/>
      <c r="E25" s="163"/>
      <c r="F25" s="356"/>
      <c r="G25" s="144"/>
      <c r="H25" s="144"/>
      <c r="I25" s="144"/>
      <c r="J25" s="164"/>
      <c r="K25" s="145"/>
      <c r="L25" s="146"/>
      <c r="M25" s="147"/>
      <c r="N25" s="146"/>
      <c r="O25" s="148"/>
      <c r="P25" s="145"/>
      <c r="Q25" s="146"/>
      <c r="R25" s="147"/>
      <c r="S25" s="146"/>
      <c r="T25" s="148"/>
      <c r="U25" s="145"/>
      <c r="V25" s="146"/>
      <c r="W25" s="147"/>
      <c r="X25" s="146"/>
      <c r="Y25" s="148"/>
      <c r="Z25" s="145"/>
      <c r="AA25" s="146"/>
      <c r="AB25" s="147"/>
      <c r="AC25" s="146"/>
      <c r="AD25" s="148"/>
      <c r="AF25" t="str">
        <f t="shared" si="0"/>
        <v/>
      </c>
      <c r="AG25" s="42" t="str">
        <f t="shared" si="9"/>
        <v/>
      </c>
      <c r="AI25" t="str">
        <f t="shared" si="1"/>
        <v/>
      </c>
      <c r="AJ25" s="42" t="str">
        <f t="shared" si="10"/>
        <v/>
      </c>
      <c r="AL25" t="str">
        <f t="shared" si="2"/>
        <v/>
      </c>
      <c r="AM25" s="42" t="str">
        <f t="shared" si="11"/>
        <v/>
      </c>
      <c r="AO25" t="str">
        <f t="shared" si="3"/>
        <v/>
      </c>
      <c r="AP25" s="42" t="str">
        <f t="shared" si="12"/>
        <v/>
      </c>
      <c r="AR25" t="str">
        <f t="shared" si="4"/>
        <v/>
      </c>
      <c r="AS25" s="42" t="str">
        <f t="shared" si="13"/>
        <v/>
      </c>
      <c r="AU25" t="str">
        <f t="shared" si="5"/>
        <v/>
      </c>
      <c r="AV25" s="42" t="str">
        <f t="shared" si="14"/>
        <v/>
      </c>
      <c r="AX25" t="str">
        <f t="shared" si="6"/>
        <v/>
      </c>
      <c r="AY25" s="42" t="str">
        <f t="shared" si="15"/>
        <v/>
      </c>
      <c r="BA25" t="str">
        <f t="shared" si="7"/>
        <v/>
      </c>
      <c r="BB25" s="42" t="str">
        <f t="shared" si="16"/>
        <v/>
      </c>
      <c r="BD25" t="str">
        <f t="shared" si="8"/>
        <v/>
      </c>
      <c r="BE25" s="42" t="str">
        <f t="shared" si="17"/>
        <v/>
      </c>
    </row>
    <row r="26" spans="2:57" ht="15">
      <c r="B26" s="126"/>
      <c r="C26" s="130"/>
      <c r="D26" s="433"/>
      <c r="E26" s="116"/>
      <c r="F26" s="350"/>
      <c r="G26" s="45"/>
      <c r="H26" s="45"/>
      <c r="I26" s="62"/>
      <c r="J26" s="130"/>
      <c r="K26" s="134"/>
      <c r="L26" s="55"/>
      <c r="M26" s="100"/>
      <c r="N26" s="55"/>
      <c r="O26" s="127"/>
      <c r="P26" s="134"/>
      <c r="Q26" s="55"/>
      <c r="R26" s="100"/>
      <c r="S26" s="55"/>
      <c r="T26" s="127"/>
      <c r="U26" s="134"/>
      <c r="V26" s="55"/>
      <c r="W26" s="100"/>
      <c r="X26" s="55"/>
      <c r="Y26" s="127"/>
      <c r="Z26" s="134"/>
      <c r="AA26" s="55"/>
      <c r="AB26" s="100"/>
      <c r="AC26" s="55"/>
      <c r="AD26" s="127"/>
      <c r="AF26" t="str">
        <f t="shared" si="0"/>
        <v/>
      </c>
      <c r="AG26" s="42" t="str">
        <f t="shared" si="9"/>
        <v/>
      </c>
      <c r="AI26" t="str">
        <f t="shared" si="1"/>
        <v/>
      </c>
      <c r="AJ26" s="42" t="str">
        <f t="shared" si="10"/>
        <v/>
      </c>
      <c r="AL26" t="str">
        <f t="shared" si="2"/>
        <v/>
      </c>
      <c r="AM26" s="42" t="str">
        <f t="shared" si="11"/>
        <v/>
      </c>
      <c r="AO26" t="str">
        <f t="shared" si="3"/>
        <v/>
      </c>
      <c r="AP26" s="42" t="str">
        <f t="shared" si="12"/>
        <v/>
      </c>
      <c r="AR26" t="str">
        <f t="shared" si="4"/>
        <v/>
      </c>
      <c r="AS26" s="42" t="str">
        <f t="shared" si="13"/>
        <v/>
      </c>
      <c r="AU26" t="str">
        <f t="shared" si="5"/>
        <v/>
      </c>
      <c r="AV26" s="42" t="str">
        <f t="shared" si="14"/>
        <v/>
      </c>
      <c r="AX26" t="str">
        <f t="shared" si="6"/>
        <v/>
      </c>
      <c r="AY26" s="42" t="str">
        <f t="shared" si="15"/>
        <v/>
      </c>
      <c r="BA26" t="str">
        <f t="shared" si="7"/>
        <v/>
      </c>
      <c r="BB26" s="42" t="str">
        <f t="shared" si="16"/>
        <v/>
      </c>
      <c r="BD26" t="str">
        <f t="shared" si="8"/>
        <v/>
      </c>
      <c r="BE26" s="42" t="str">
        <f t="shared" si="17"/>
        <v/>
      </c>
    </row>
    <row r="27" spans="2:57" ht="15">
      <c r="B27" s="128"/>
      <c r="C27" s="711" t="s">
        <v>8</v>
      </c>
      <c r="D27" s="436"/>
      <c r="E27" s="165"/>
      <c r="F27" s="357"/>
      <c r="G27" s="98"/>
      <c r="H27" s="98"/>
      <c r="I27" s="98"/>
      <c r="J27" s="131"/>
      <c r="K27" s="133"/>
      <c r="L27" s="99"/>
      <c r="M27" s="100"/>
      <c r="N27" s="99"/>
      <c r="O27" s="124">
        <f>SUM(O16:O26)</f>
        <v>0</v>
      </c>
      <c r="P27" s="133"/>
      <c r="Q27" s="99"/>
      <c r="R27" s="100"/>
      <c r="S27" s="99"/>
      <c r="T27" s="124">
        <f>SUM(T16:T26)</f>
        <v>0</v>
      </c>
      <c r="U27" s="133"/>
      <c r="V27" s="99"/>
      <c r="W27" s="100"/>
      <c r="X27" s="99"/>
      <c r="Y27" s="124">
        <f>SUM(Y16:Y26)</f>
        <v>19662.5625</v>
      </c>
      <c r="Z27" s="133"/>
      <c r="AA27" s="99"/>
      <c r="AB27" s="100"/>
      <c r="AC27" s="99"/>
      <c r="AD27" s="124">
        <f>SUM(AD16:AD26)</f>
        <v>19662.5625</v>
      </c>
      <c r="AF27" t="str">
        <f t="shared" si="0"/>
        <v/>
      </c>
      <c r="AG27" s="42" t="str">
        <f t="shared" si="9"/>
        <v/>
      </c>
      <c r="AI27" t="str">
        <f t="shared" si="1"/>
        <v/>
      </c>
      <c r="AJ27" s="42" t="str">
        <f t="shared" si="10"/>
        <v/>
      </c>
      <c r="AL27" t="str">
        <f t="shared" si="2"/>
        <v/>
      </c>
      <c r="AM27" s="42" t="str">
        <f t="shared" si="11"/>
        <v/>
      </c>
      <c r="AO27" t="str">
        <f t="shared" si="3"/>
        <v/>
      </c>
      <c r="AP27" s="42" t="str">
        <f t="shared" si="12"/>
        <v/>
      </c>
      <c r="AR27" t="str">
        <f t="shared" si="4"/>
        <v/>
      </c>
      <c r="AS27" s="42" t="str">
        <f t="shared" si="13"/>
        <v/>
      </c>
      <c r="AU27" t="str">
        <f t="shared" si="5"/>
        <v/>
      </c>
      <c r="AV27" s="42" t="str">
        <f t="shared" si="14"/>
        <v/>
      </c>
      <c r="AX27" t="str">
        <f t="shared" si="6"/>
        <v/>
      </c>
      <c r="AY27" s="42" t="str">
        <f t="shared" si="15"/>
        <v/>
      </c>
      <c r="BA27" t="str">
        <f t="shared" si="7"/>
        <v/>
      </c>
      <c r="BB27" s="42" t="str">
        <f t="shared" si="16"/>
        <v/>
      </c>
      <c r="BD27" t="str">
        <f t="shared" si="8"/>
        <v/>
      </c>
      <c r="BE27" s="42" t="str">
        <f t="shared" si="17"/>
        <v/>
      </c>
    </row>
    <row r="28" spans="2:57" ht="15">
      <c r="B28" s="142"/>
      <c r="C28" s="171" t="s">
        <v>491</v>
      </c>
      <c r="D28" s="432"/>
      <c r="E28" s="163"/>
      <c r="F28" s="356"/>
      <c r="G28" s="144"/>
      <c r="H28" s="144"/>
      <c r="I28" s="144"/>
      <c r="J28" s="164"/>
      <c r="K28" s="145"/>
      <c r="L28" s="146"/>
      <c r="M28" s="147"/>
      <c r="N28" s="146"/>
      <c r="O28" s="148"/>
      <c r="P28" s="145"/>
      <c r="Q28" s="146"/>
      <c r="R28" s="147"/>
      <c r="S28" s="146"/>
      <c r="T28" s="148"/>
      <c r="U28" s="145"/>
      <c r="V28" s="146"/>
      <c r="W28" s="147"/>
      <c r="X28" s="146"/>
      <c r="Y28" s="148"/>
      <c r="Z28" s="145"/>
      <c r="AA28" s="146"/>
      <c r="AB28" s="147"/>
      <c r="AC28" s="146"/>
      <c r="AD28" s="148"/>
      <c r="AF28" t="str">
        <f t="shared" si="0"/>
        <v/>
      </c>
      <c r="AG28" s="42" t="str">
        <f t="shared" si="9"/>
        <v/>
      </c>
      <c r="AI28" t="str">
        <f t="shared" si="1"/>
        <v/>
      </c>
      <c r="AJ28" s="42" t="str">
        <f t="shared" si="10"/>
        <v/>
      </c>
      <c r="AL28" t="str">
        <f t="shared" si="2"/>
        <v/>
      </c>
      <c r="AM28" s="42" t="str">
        <f t="shared" si="11"/>
        <v/>
      </c>
      <c r="AO28" t="str">
        <f t="shared" si="3"/>
        <v/>
      </c>
      <c r="AP28" s="42" t="str">
        <f t="shared" si="12"/>
        <v/>
      </c>
      <c r="AR28" t="str">
        <f t="shared" si="4"/>
        <v/>
      </c>
      <c r="AS28" s="42" t="str">
        <f t="shared" si="13"/>
        <v/>
      </c>
      <c r="AU28" t="str">
        <f t="shared" si="5"/>
        <v/>
      </c>
      <c r="AV28" s="42" t="str">
        <f t="shared" si="14"/>
        <v/>
      </c>
      <c r="AX28" t="str">
        <f t="shared" si="6"/>
        <v/>
      </c>
      <c r="AY28" s="42" t="str">
        <f t="shared" si="15"/>
        <v/>
      </c>
      <c r="BA28" t="str">
        <f t="shared" si="7"/>
        <v/>
      </c>
      <c r="BB28" s="42" t="str">
        <f t="shared" si="16"/>
        <v/>
      </c>
      <c r="BD28" t="str">
        <f t="shared" si="8"/>
        <v/>
      </c>
      <c r="BE28" s="42" t="str">
        <f t="shared" si="17"/>
        <v/>
      </c>
    </row>
    <row r="29" spans="2:57" ht="15">
      <c r="B29" s="126"/>
      <c r="C29" s="171" t="s">
        <v>17</v>
      </c>
      <c r="D29" s="432"/>
      <c r="E29" s="163"/>
      <c r="F29" s="356"/>
      <c r="G29" s="144"/>
      <c r="H29" s="144"/>
      <c r="I29" s="144"/>
      <c r="J29" s="164"/>
      <c r="K29" s="145"/>
      <c r="L29" s="146"/>
      <c r="M29" s="147"/>
      <c r="N29" s="146"/>
      <c r="O29" s="148"/>
      <c r="P29" s="145"/>
      <c r="Q29" s="146"/>
      <c r="R29" s="147"/>
      <c r="S29" s="146"/>
      <c r="T29" s="148"/>
      <c r="U29" s="145"/>
      <c r="V29" s="146"/>
      <c r="W29" s="147"/>
      <c r="X29" s="146"/>
      <c r="Y29" s="148"/>
      <c r="Z29" s="145"/>
      <c r="AA29" s="146"/>
      <c r="AB29" s="147"/>
      <c r="AC29" s="146"/>
      <c r="AD29" s="148"/>
      <c r="AF29" t="str">
        <f t="shared" si="0"/>
        <v/>
      </c>
      <c r="AG29" s="42" t="str">
        <f t="shared" si="9"/>
        <v/>
      </c>
      <c r="AI29" t="str">
        <f t="shared" si="1"/>
        <v/>
      </c>
      <c r="AJ29" s="42" t="str">
        <f t="shared" si="10"/>
        <v/>
      </c>
      <c r="AL29" t="str">
        <f t="shared" si="2"/>
        <v/>
      </c>
      <c r="AM29" s="42" t="str">
        <f t="shared" si="11"/>
        <v/>
      </c>
      <c r="AO29" t="str">
        <f t="shared" si="3"/>
        <v/>
      </c>
      <c r="AP29" s="42" t="str">
        <f t="shared" si="12"/>
        <v/>
      </c>
      <c r="AR29" t="str">
        <f t="shared" si="4"/>
        <v/>
      </c>
      <c r="AS29" s="42" t="str">
        <f t="shared" si="13"/>
        <v/>
      </c>
      <c r="AU29" t="str">
        <f t="shared" si="5"/>
        <v/>
      </c>
      <c r="AV29" s="42" t="str">
        <f t="shared" si="14"/>
        <v/>
      </c>
      <c r="AX29" t="str">
        <f t="shared" si="6"/>
        <v/>
      </c>
      <c r="AY29" s="42" t="str">
        <f t="shared" si="15"/>
        <v/>
      </c>
      <c r="BA29" t="str">
        <f t="shared" si="7"/>
        <v/>
      </c>
      <c r="BB29" s="42" t="str">
        <f t="shared" si="16"/>
        <v/>
      </c>
      <c r="BD29" t="str">
        <f t="shared" si="8"/>
        <v/>
      </c>
      <c r="BE29" s="42" t="str">
        <f t="shared" si="17"/>
        <v/>
      </c>
    </row>
    <row r="30" spans="2:57">
      <c r="B30" s="126"/>
      <c r="C30" s="214" t="s">
        <v>492</v>
      </c>
      <c r="D30" s="442">
        <v>2</v>
      </c>
      <c r="E30" s="116" t="str">
        <f>'T2 - Unit Rates'!$C$13</f>
        <v>CAT D6D</v>
      </c>
      <c r="F30" s="384" t="str">
        <f>EquipProd!B5</f>
        <v>D6 Loose recontouring</v>
      </c>
      <c r="G30" s="420">
        <f>VLOOKUP(F30,Productivity,2,FALSE)</f>
        <v>334.57429687499996</v>
      </c>
      <c r="H30" s="45" t="s">
        <v>422</v>
      </c>
      <c r="I30" s="62">
        <f>VLOOKUP(E30,EquipRates,$I$3,FALSE)</f>
        <v>287.60000000000002</v>
      </c>
      <c r="J30" s="214" t="s">
        <v>263</v>
      </c>
      <c r="K30" s="217">
        <f>Quantities!$D$43</f>
        <v>0</v>
      </c>
      <c r="L30" s="216" t="s">
        <v>112</v>
      </c>
      <c r="M30" s="217">
        <f>Quantities!$D$43</f>
        <v>0</v>
      </c>
      <c r="N30" s="216" t="s">
        <v>268</v>
      </c>
      <c r="O30" s="218">
        <f>$I30*M30</f>
        <v>0</v>
      </c>
      <c r="P30" s="217"/>
      <c r="Q30" s="216" t="s">
        <v>268</v>
      </c>
      <c r="R30" s="345">
        <f>P30/$G30</f>
        <v>0</v>
      </c>
      <c r="S30" s="216" t="s">
        <v>263</v>
      </c>
      <c r="T30" s="218">
        <f>$I30*R30</f>
        <v>0</v>
      </c>
      <c r="U30" s="217">
        <f>Quantities!F43</f>
        <v>4750</v>
      </c>
      <c r="V30" s="216" t="s">
        <v>268</v>
      </c>
      <c r="W30" s="217">
        <f>U30/$G30</f>
        <v>14.197145579819132</v>
      </c>
      <c r="X30" s="216" t="s">
        <v>263</v>
      </c>
      <c r="Y30" s="218">
        <f>$I30*W30</f>
        <v>4083.0990687559829</v>
      </c>
      <c r="Z30" s="217">
        <f>Quantities!$H$43</f>
        <v>0</v>
      </c>
      <c r="AA30" s="216" t="s">
        <v>112</v>
      </c>
      <c r="AB30" s="345">
        <f>Z30/$G30</f>
        <v>0</v>
      </c>
      <c r="AC30" s="216" t="s">
        <v>263</v>
      </c>
      <c r="AD30" s="218">
        <f>$I30*AB30</f>
        <v>0</v>
      </c>
      <c r="AF30" t="str">
        <f t="shared" si="0"/>
        <v/>
      </c>
      <c r="AG30" s="42" t="str">
        <f t="shared" si="9"/>
        <v/>
      </c>
      <c r="AI30" t="str">
        <f t="shared" si="1"/>
        <v>CAT D6D</v>
      </c>
      <c r="AJ30" s="42">
        <f t="shared" si="10"/>
        <v>0</v>
      </c>
      <c r="AL30" t="str">
        <f t="shared" si="2"/>
        <v/>
      </c>
      <c r="AM30" s="42" t="str">
        <f t="shared" si="11"/>
        <v/>
      </c>
      <c r="AO30" t="str">
        <f t="shared" si="3"/>
        <v/>
      </c>
      <c r="AP30" s="42" t="str">
        <f t="shared" si="12"/>
        <v/>
      </c>
      <c r="AR30" t="str">
        <f t="shared" si="4"/>
        <v>CAT D6D</v>
      </c>
      <c r="AS30" s="42">
        <f t="shared" ref="AS30:AS31" si="19">IF(AR30="","",W30)</f>
        <v>14.197145579819132</v>
      </c>
      <c r="AU30" t="str">
        <f t="shared" si="5"/>
        <v/>
      </c>
      <c r="AV30" s="42" t="str">
        <f t="shared" si="14"/>
        <v/>
      </c>
      <c r="AX30" t="str">
        <f t="shared" si="6"/>
        <v/>
      </c>
      <c r="AY30" s="42" t="str">
        <f t="shared" si="15"/>
        <v/>
      </c>
      <c r="BA30" t="str">
        <f t="shared" si="7"/>
        <v>CAT D6D</v>
      </c>
      <c r="BB30" s="42">
        <f t="shared" si="16"/>
        <v>0</v>
      </c>
      <c r="BD30" t="str">
        <f t="shared" si="8"/>
        <v/>
      </c>
      <c r="BE30" s="42" t="str">
        <f t="shared" si="17"/>
        <v/>
      </c>
    </row>
    <row r="31" spans="2:57">
      <c r="B31" s="126"/>
      <c r="C31" s="214" t="s">
        <v>496</v>
      </c>
      <c r="D31" s="442">
        <v>2</v>
      </c>
      <c r="E31" s="116" t="str">
        <f>'T2 - Unit Rates'!$C$13</f>
        <v>CAT D6D</v>
      </c>
      <c r="F31" s="384" t="str">
        <f>EquipProd!B4</f>
        <v>D6 Rock pushing</v>
      </c>
      <c r="G31" s="420">
        <f>VLOOKUP(F31,Productivity,2,FALSE)</f>
        <v>104.96448529411765</v>
      </c>
      <c r="H31" s="45" t="s">
        <v>422</v>
      </c>
      <c r="I31" s="62">
        <f>VLOOKUP(E31,EquipRates,$I$3,FALSE)</f>
        <v>287.60000000000002</v>
      </c>
      <c r="J31" s="214" t="s">
        <v>263</v>
      </c>
      <c r="K31" s="217">
        <f>Quantities!$D$42</f>
        <v>0</v>
      </c>
      <c r="L31" s="216" t="s">
        <v>498</v>
      </c>
      <c r="M31" s="217">
        <f>Quantities!$D$43</f>
        <v>0</v>
      </c>
      <c r="N31" s="216" t="s">
        <v>497</v>
      </c>
      <c r="O31" s="218">
        <f>$I31*M31</f>
        <v>0</v>
      </c>
      <c r="P31" s="217"/>
      <c r="Q31" s="216" t="s">
        <v>498</v>
      </c>
      <c r="R31" s="345">
        <f>P31/G31</f>
        <v>0</v>
      </c>
      <c r="S31" s="216" t="s">
        <v>263</v>
      </c>
      <c r="T31" s="218">
        <f>$I31*R31</f>
        <v>0</v>
      </c>
      <c r="U31" s="217">
        <f>Quantities!F42</f>
        <v>311400</v>
      </c>
      <c r="V31" s="216" t="s">
        <v>498</v>
      </c>
      <c r="W31" s="217">
        <f>U31/G31</f>
        <v>2966.7177343597309</v>
      </c>
      <c r="X31" s="216" t="s">
        <v>263</v>
      </c>
      <c r="Y31" s="218">
        <f>$I31*W31</f>
        <v>853228.02040185872</v>
      </c>
      <c r="Z31" s="217">
        <f>Quantities!$H$42</f>
        <v>0</v>
      </c>
      <c r="AA31" s="216" t="s">
        <v>498</v>
      </c>
      <c r="AB31" s="345">
        <f>Z31/$G31</f>
        <v>0</v>
      </c>
      <c r="AC31" s="216" t="s">
        <v>263</v>
      </c>
      <c r="AD31" s="218">
        <f>$I31*AB31</f>
        <v>0</v>
      </c>
      <c r="AF31" t="str">
        <f t="shared" si="0"/>
        <v/>
      </c>
      <c r="AG31" s="42" t="str">
        <f t="shared" si="9"/>
        <v/>
      </c>
      <c r="AI31" t="str">
        <f t="shared" si="1"/>
        <v>CAT D6D</v>
      </c>
      <c r="AJ31" s="42">
        <f t="shared" si="10"/>
        <v>0</v>
      </c>
      <c r="AL31" t="str">
        <f t="shared" si="2"/>
        <v/>
      </c>
      <c r="AM31" s="42" t="str">
        <f t="shared" si="11"/>
        <v/>
      </c>
      <c r="AO31" t="str">
        <f t="shared" si="3"/>
        <v/>
      </c>
      <c r="AP31" s="42" t="str">
        <f t="shared" si="12"/>
        <v/>
      </c>
      <c r="AR31" t="str">
        <f t="shared" si="4"/>
        <v>CAT D6D</v>
      </c>
      <c r="AS31" s="42">
        <f t="shared" si="19"/>
        <v>2966.7177343597309</v>
      </c>
      <c r="AU31" t="str">
        <f t="shared" si="5"/>
        <v/>
      </c>
      <c r="AV31" s="42" t="str">
        <f t="shared" si="14"/>
        <v/>
      </c>
      <c r="AX31" t="str">
        <f t="shared" si="6"/>
        <v/>
      </c>
      <c r="AY31" s="42" t="str">
        <f t="shared" si="15"/>
        <v/>
      </c>
      <c r="BA31" t="str">
        <f t="shared" si="7"/>
        <v>CAT D6D</v>
      </c>
      <c r="BB31" s="42">
        <f t="shared" si="16"/>
        <v>0</v>
      </c>
      <c r="BD31" t="str">
        <f t="shared" si="8"/>
        <v/>
      </c>
      <c r="BE31" s="42" t="str">
        <f t="shared" si="17"/>
        <v/>
      </c>
    </row>
    <row r="32" spans="2:57" ht="15">
      <c r="B32" s="126"/>
      <c r="C32" s="171" t="s">
        <v>249</v>
      </c>
      <c r="D32" s="432"/>
      <c r="E32" s="163"/>
      <c r="F32" s="356"/>
      <c r="G32" s="144"/>
      <c r="H32" s="144"/>
      <c r="I32" s="144"/>
      <c r="J32" s="164"/>
      <c r="K32" s="145"/>
      <c r="L32" s="146"/>
      <c r="M32" s="147"/>
      <c r="N32" s="146"/>
      <c r="O32" s="148"/>
      <c r="P32" s="145"/>
      <c r="Q32" s="146"/>
      <c r="R32" s="147"/>
      <c r="S32" s="146"/>
      <c r="T32" s="148"/>
      <c r="U32" s="145"/>
      <c r="V32" s="146"/>
      <c r="W32" s="147"/>
      <c r="X32" s="146"/>
      <c r="Y32" s="148"/>
      <c r="Z32" s="145"/>
      <c r="AA32" s="146"/>
      <c r="AB32" s="147"/>
      <c r="AC32" s="146"/>
      <c r="AD32" s="148"/>
      <c r="AF32" t="str">
        <f t="shared" si="0"/>
        <v/>
      </c>
      <c r="AG32" s="42" t="str">
        <f t="shared" si="9"/>
        <v/>
      </c>
      <c r="AI32" t="str">
        <f t="shared" si="1"/>
        <v/>
      </c>
      <c r="AJ32" s="42" t="str">
        <f t="shared" si="10"/>
        <v/>
      </c>
      <c r="AL32" t="str">
        <f t="shared" si="2"/>
        <v/>
      </c>
      <c r="AM32" s="42" t="str">
        <f t="shared" si="11"/>
        <v/>
      </c>
      <c r="AO32" t="str">
        <f t="shared" si="3"/>
        <v/>
      </c>
      <c r="AP32" s="42" t="str">
        <f t="shared" si="12"/>
        <v/>
      </c>
      <c r="AR32" t="str">
        <f t="shared" si="4"/>
        <v/>
      </c>
      <c r="AS32" s="42" t="str">
        <f t="shared" si="13"/>
        <v/>
      </c>
      <c r="AU32" t="str">
        <f t="shared" si="5"/>
        <v/>
      </c>
      <c r="AV32" s="42" t="str">
        <f t="shared" si="14"/>
        <v/>
      </c>
      <c r="AX32" t="str">
        <f t="shared" si="6"/>
        <v/>
      </c>
      <c r="AY32" s="42" t="str">
        <f t="shared" si="15"/>
        <v/>
      </c>
      <c r="BA32" t="str">
        <f t="shared" si="7"/>
        <v/>
      </c>
      <c r="BB32" s="42" t="str">
        <f t="shared" si="16"/>
        <v/>
      </c>
      <c r="BD32" t="str">
        <f t="shared" si="8"/>
        <v/>
      </c>
      <c r="BE32" s="42" t="str">
        <f t="shared" si="17"/>
        <v/>
      </c>
    </row>
    <row r="33" spans="2:57" ht="15">
      <c r="B33" s="126"/>
      <c r="C33" s="214"/>
      <c r="D33" s="442"/>
      <c r="E33" s="211"/>
      <c r="F33" s="384"/>
      <c r="G33" s="212"/>
      <c r="H33" s="212"/>
      <c r="I33" s="213"/>
      <c r="J33" s="214"/>
      <c r="K33" s="215"/>
      <c r="L33" s="216"/>
      <c r="M33" s="217"/>
      <c r="N33" s="216"/>
      <c r="O33" s="218"/>
      <c r="P33" s="215"/>
      <c r="Q33" s="216"/>
      <c r="R33" s="217"/>
      <c r="S33" s="216"/>
      <c r="T33" s="218"/>
      <c r="U33" s="215"/>
      <c r="V33" s="216"/>
      <c r="W33" s="217"/>
      <c r="X33" s="216"/>
      <c r="Y33" s="218"/>
      <c r="Z33" s="215"/>
      <c r="AA33" s="216"/>
      <c r="AB33" s="217"/>
      <c r="AC33" s="216"/>
      <c r="AD33" s="218"/>
      <c r="AF33" t="str">
        <f t="shared" si="0"/>
        <v/>
      </c>
      <c r="AG33" s="42" t="str">
        <f t="shared" si="9"/>
        <v/>
      </c>
      <c r="AI33" t="str">
        <f t="shared" si="1"/>
        <v/>
      </c>
      <c r="AJ33" s="42" t="str">
        <f t="shared" si="10"/>
        <v/>
      </c>
      <c r="AL33" t="str">
        <f t="shared" si="2"/>
        <v/>
      </c>
      <c r="AM33" s="42" t="str">
        <f t="shared" si="11"/>
        <v/>
      </c>
      <c r="AO33" t="str">
        <f t="shared" si="3"/>
        <v/>
      </c>
      <c r="AP33" s="42" t="str">
        <f t="shared" si="12"/>
        <v/>
      </c>
      <c r="AR33" t="str">
        <f t="shared" si="4"/>
        <v/>
      </c>
      <c r="AS33" s="42" t="str">
        <f t="shared" si="13"/>
        <v/>
      </c>
      <c r="AU33" t="str">
        <f t="shared" si="5"/>
        <v/>
      </c>
      <c r="AV33" s="42" t="str">
        <f t="shared" si="14"/>
        <v/>
      </c>
      <c r="AX33" t="str">
        <f t="shared" si="6"/>
        <v/>
      </c>
      <c r="AY33" s="42" t="str">
        <f t="shared" si="15"/>
        <v/>
      </c>
      <c r="BA33" t="str">
        <f t="shared" si="7"/>
        <v/>
      </c>
      <c r="BB33" s="42" t="str">
        <f t="shared" si="16"/>
        <v/>
      </c>
      <c r="BD33" t="str">
        <f t="shared" si="8"/>
        <v/>
      </c>
      <c r="BE33" s="42" t="str">
        <f t="shared" si="17"/>
        <v/>
      </c>
    </row>
    <row r="34" spans="2:57" ht="15">
      <c r="B34" s="126"/>
      <c r="C34" s="171" t="s">
        <v>251</v>
      </c>
      <c r="D34" s="432"/>
      <c r="E34" s="163"/>
      <c r="F34" s="356"/>
      <c r="G34" s="144"/>
      <c r="H34" s="144"/>
      <c r="I34" s="144"/>
      <c r="J34" s="164"/>
      <c r="K34" s="145"/>
      <c r="L34" s="146"/>
      <c r="M34" s="147"/>
      <c r="N34" s="146"/>
      <c r="O34" s="148"/>
      <c r="P34" s="145"/>
      <c r="Q34" s="146"/>
      <c r="R34" s="147"/>
      <c r="S34" s="146"/>
      <c r="T34" s="148"/>
      <c r="U34" s="145"/>
      <c r="V34" s="146"/>
      <c r="W34" s="147"/>
      <c r="X34" s="146"/>
      <c r="Y34" s="148"/>
      <c r="Z34" s="145"/>
      <c r="AA34" s="146"/>
      <c r="AB34" s="147"/>
      <c r="AC34" s="146"/>
      <c r="AD34" s="148"/>
      <c r="AF34" t="str">
        <f t="shared" si="0"/>
        <v/>
      </c>
      <c r="AG34" s="42" t="str">
        <f t="shared" si="9"/>
        <v/>
      </c>
      <c r="AI34" t="str">
        <f t="shared" si="1"/>
        <v/>
      </c>
      <c r="AJ34" s="42" t="str">
        <f t="shared" si="10"/>
        <v/>
      </c>
      <c r="AL34" t="str">
        <f t="shared" si="2"/>
        <v/>
      </c>
      <c r="AM34" s="42" t="str">
        <f t="shared" si="11"/>
        <v/>
      </c>
      <c r="AO34" t="str">
        <f t="shared" si="3"/>
        <v/>
      </c>
      <c r="AP34" s="42" t="str">
        <f t="shared" si="12"/>
        <v/>
      </c>
      <c r="AR34" t="str">
        <f t="shared" si="4"/>
        <v/>
      </c>
      <c r="AS34" s="42" t="str">
        <f t="shared" si="13"/>
        <v/>
      </c>
      <c r="AU34" t="str">
        <f t="shared" si="5"/>
        <v/>
      </c>
      <c r="AV34" s="42" t="str">
        <f t="shared" si="14"/>
        <v/>
      </c>
      <c r="AX34" t="str">
        <f t="shared" si="6"/>
        <v/>
      </c>
      <c r="AY34" s="42" t="str">
        <f t="shared" si="15"/>
        <v/>
      </c>
      <c r="BA34" t="str">
        <f t="shared" si="7"/>
        <v/>
      </c>
      <c r="BB34" s="42" t="str">
        <f t="shared" si="16"/>
        <v/>
      </c>
      <c r="BD34" t="str">
        <f t="shared" si="8"/>
        <v/>
      </c>
      <c r="BE34" s="42" t="str">
        <f t="shared" si="17"/>
        <v/>
      </c>
    </row>
    <row r="35" spans="2:57" ht="15">
      <c r="B35" s="126"/>
      <c r="C35" s="214"/>
      <c r="D35" s="442"/>
      <c r="E35" s="211"/>
      <c r="F35" s="384"/>
      <c r="G35" s="212"/>
      <c r="H35" s="212"/>
      <c r="I35" s="213"/>
      <c r="J35" s="214"/>
      <c r="K35" s="215"/>
      <c r="L35" s="216"/>
      <c r="M35" s="217"/>
      <c r="N35" s="216"/>
      <c r="O35" s="218"/>
      <c r="P35" s="215"/>
      <c r="Q35" s="216"/>
      <c r="R35" s="217"/>
      <c r="S35" s="216"/>
      <c r="T35" s="218"/>
      <c r="U35" s="215"/>
      <c r="V35" s="216"/>
      <c r="W35" s="217"/>
      <c r="X35" s="216"/>
      <c r="Y35" s="218"/>
      <c r="Z35" s="215"/>
      <c r="AA35" s="216"/>
      <c r="AB35" s="217"/>
      <c r="AC35" s="216"/>
      <c r="AD35" s="218"/>
      <c r="AF35" t="str">
        <f t="shared" si="0"/>
        <v/>
      </c>
      <c r="AG35" s="42" t="str">
        <f t="shared" si="9"/>
        <v/>
      </c>
      <c r="AI35" t="str">
        <f t="shared" si="1"/>
        <v/>
      </c>
      <c r="AJ35" s="42" t="str">
        <f t="shared" si="10"/>
        <v/>
      </c>
      <c r="AL35" t="str">
        <f t="shared" si="2"/>
        <v/>
      </c>
      <c r="AM35" s="42" t="str">
        <f t="shared" si="11"/>
        <v/>
      </c>
      <c r="AO35" t="str">
        <f t="shared" si="3"/>
        <v/>
      </c>
      <c r="AP35" s="42" t="str">
        <f t="shared" si="12"/>
        <v/>
      </c>
      <c r="AR35" t="str">
        <f t="shared" si="4"/>
        <v/>
      </c>
      <c r="AS35" s="42" t="str">
        <f t="shared" si="13"/>
        <v/>
      </c>
      <c r="AU35" t="str">
        <f t="shared" si="5"/>
        <v/>
      </c>
      <c r="AV35" s="42" t="str">
        <f t="shared" si="14"/>
        <v/>
      </c>
      <c r="AX35" t="str">
        <f t="shared" si="6"/>
        <v/>
      </c>
      <c r="AY35" s="42" t="str">
        <f t="shared" si="15"/>
        <v/>
      </c>
      <c r="BA35" t="str">
        <f t="shared" si="7"/>
        <v/>
      </c>
      <c r="BB35" s="42" t="str">
        <f t="shared" si="16"/>
        <v/>
      </c>
      <c r="BD35" t="str">
        <f t="shared" si="8"/>
        <v/>
      </c>
      <c r="BE35" s="42" t="str">
        <f t="shared" si="17"/>
        <v/>
      </c>
    </row>
    <row r="36" spans="2:57" ht="15">
      <c r="B36" s="126"/>
      <c r="C36" s="171" t="s">
        <v>98</v>
      </c>
      <c r="D36" s="432"/>
      <c r="E36" s="163"/>
      <c r="F36" s="356"/>
      <c r="G36" s="144"/>
      <c r="H36" s="144"/>
      <c r="I36" s="144"/>
      <c r="J36" s="164"/>
      <c r="K36" s="145"/>
      <c r="L36" s="146"/>
      <c r="M36" s="147"/>
      <c r="N36" s="146"/>
      <c r="O36" s="148"/>
      <c r="P36" s="145"/>
      <c r="Q36" s="146"/>
      <c r="R36" s="147"/>
      <c r="S36" s="146"/>
      <c r="T36" s="148"/>
      <c r="U36" s="145"/>
      <c r="V36" s="146"/>
      <c r="W36" s="147"/>
      <c r="X36" s="146"/>
      <c r="Y36" s="148"/>
      <c r="Z36" s="145"/>
      <c r="AA36" s="146"/>
      <c r="AB36" s="147"/>
      <c r="AC36" s="146"/>
      <c r="AD36" s="148"/>
      <c r="AF36" t="str">
        <f t="shared" si="0"/>
        <v/>
      </c>
      <c r="AG36" s="42" t="str">
        <f t="shared" si="9"/>
        <v/>
      </c>
      <c r="AI36" t="str">
        <f t="shared" si="1"/>
        <v/>
      </c>
      <c r="AJ36" s="42" t="str">
        <f t="shared" si="10"/>
        <v/>
      </c>
      <c r="AL36" t="str">
        <f t="shared" si="2"/>
        <v/>
      </c>
      <c r="AM36" s="42" t="str">
        <f t="shared" si="11"/>
        <v/>
      </c>
      <c r="AO36" t="str">
        <f t="shared" si="3"/>
        <v/>
      </c>
      <c r="AP36" s="42" t="str">
        <f t="shared" si="12"/>
        <v/>
      </c>
      <c r="AR36" t="str">
        <f t="shared" si="4"/>
        <v/>
      </c>
      <c r="AS36" s="42" t="str">
        <f t="shared" si="13"/>
        <v/>
      </c>
      <c r="AU36" t="str">
        <f t="shared" si="5"/>
        <v/>
      </c>
      <c r="AV36" s="42" t="str">
        <f t="shared" si="14"/>
        <v/>
      </c>
      <c r="AX36" t="str">
        <f t="shared" si="6"/>
        <v/>
      </c>
      <c r="AY36" s="42" t="str">
        <f t="shared" si="15"/>
        <v/>
      </c>
      <c r="BA36" t="str">
        <f t="shared" si="7"/>
        <v/>
      </c>
      <c r="BB36" s="42" t="str">
        <f t="shared" si="16"/>
        <v/>
      </c>
      <c r="BD36" t="str">
        <f t="shared" si="8"/>
        <v/>
      </c>
      <c r="BE36" s="42" t="str">
        <f t="shared" si="17"/>
        <v/>
      </c>
    </row>
    <row r="37" spans="2:57">
      <c r="B37" s="126"/>
      <c r="C37" s="130" t="s">
        <v>182</v>
      </c>
      <c r="D37" s="433"/>
      <c r="E37" s="116"/>
      <c r="F37" s="350" t="str">
        <f>'T2 - Unit Rates'!$C$80</f>
        <v>Revegetation incl Application</v>
      </c>
      <c r="G37" s="45"/>
      <c r="H37" s="45"/>
      <c r="I37" s="62">
        <f>VLOOKUP(F37,MatRate,3,FALSE)</f>
        <v>4569.75</v>
      </c>
      <c r="J37" s="130" t="s">
        <v>178</v>
      </c>
      <c r="K37" s="134"/>
      <c r="L37" s="55" t="s">
        <v>112</v>
      </c>
      <c r="M37" s="100"/>
      <c r="N37" s="55" t="s">
        <v>178</v>
      </c>
      <c r="O37" s="127">
        <f>$I37*M37</f>
        <v>0</v>
      </c>
      <c r="P37" s="221"/>
      <c r="Q37" s="55" t="s">
        <v>112</v>
      </c>
      <c r="R37" s="100">
        <f>P37/10000</f>
        <v>0</v>
      </c>
      <c r="S37" s="55" t="s">
        <v>178</v>
      </c>
      <c r="T37" s="127">
        <f>$I37*R37</f>
        <v>0</v>
      </c>
      <c r="U37" s="221">
        <f>Quantities!F40</f>
        <v>47500</v>
      </c>
      <c r="V37" s="55" t="s">
        <v>112</v>
      </c>
      <c r="W37" s="100">
        <f>U37/10000</f>
        <v>4.75</v>
      </c>
      <c r="X37" s="55" t="s">
        <v>178</v>
      </c>
      <c r="Y37" s="127">
        <f>$I37*W37</f>
        <v>21706.3125</v>
      </c>
      <c r="Z37" s="221">
        <f>Z35</f>
        <v>0</v>
      </c>
      <c r="AA37" s="55" t="s">
        <v>112</v>
      </c>
      <c r="AB37" s="100">
        <f>Z37/10000</f>
        <v>0</v>
      </c>
      <c r="AC37" s="55" t="s">
        <v>178</v>
      </c>
      <c r="AD37" s="127">
        <f>$I37*AB37</f>
        <v>0</v>
      </c>
      <c r="AF37" t="str">
        <f t="shared" si="0"/>
        <v/>
      </c>
      <c r="AG37" s="42" t="str">
        <f t="shared" si="9"/>
        <v/>
      </c>
      <c r="AI37" t="str">
        <f t="shared" si="1"/>
        <v/>
      </c>
      <c r="AJ37" s="42" t="str">
        <f t="shared" si="10"/>
        <v/>
      </c>
      <c r="AL37" t="str">
        <f t="shared" si="2"/>
        <v/>
      </c>
      <c r="AM37" s="42" t="str">
        <f t="shared" si="11"/>
        <v/>
      </c>
      <c r="AO37" t="str">
        <f t="shared" si="3"/>
        <v/>
      </c>
      <c r="AP37" s="42" t="str">
        <f t="shared" si="12"/>
        <v/>
      </c>
      <c r="AR37" t="str">
        <f t="shared" si="4"/>
        <v/>
      </c>
      <c r="AS37" s="42" t="str">
        <f t="shared" si="13"/>
        <v/>
      </c>
      <c r="AU37" t="str">
        <f t="shared" si="5"/>
        <v/>
      </c>
      <c r="AV37" s="42" t="str">
        <f t="shared" si="14"/>
        <v/>
      </c>
      <c r="AX37" t="str">
        <f t="shared" si="6"/>
        <v/>
      </c>
      <c r="AY37" s="42" t="str">
        <f t="shared" si="15"/>
        <v/>
      </c>
      <c r="BA37" t="str">
        <f t="shared" si="7"/>
        <v/>
      </c>
      <c r="BB37" s="42" t="str">
        <f t="shared" si="16"/>
        <v/>
      </c>
      <c r="BD37" t="str">
        <f t="shared" si="8"/>
        <v/>
      </c>
      <c r="BE37" s="42" t="str">
        <f t="shared" si="17"/>
        <v/>
      </c>
    </row>
    <row r="38" spans="2:57" ht="15">
      <c r="B38" s="128"/>
      <c r="C38" s="711" t="s">
        <v>8</v>
      </c>
      <c r="D38" s="436"/>
      <c r="E38" s="165"/>
      <c r="F38" s="357"/>
      <c r="G38" s="98"/>
      <c r="H38" s="98"/>
      <c r="I38" s="98"/>
      <c r="J38" s="131"/>
      <c r="K38" s="133"/>
      <c r="L38" s="99"/>
      <c r="M38" s="100"/>
      <c r="N38" s="99"/>
      <c r="O38" s="124">
        <f>SUM(O28:O37)</f>
        <v>0</v>
      </c>
      <c r="P38" s="133"/>
      <c r="Q38" s="99"/>
      <c r="R38" s="100"/>
      <c r="S38" s="99"/>
      <c r="T38" s="124">
        <f>SUM(T28:T37)</f>
        <v>0</v>
      </c>
      <c r="U38" s="133"/>
      <c r="V38" s="99"/>
      <c r="W38" s="100"/>
      <c r="X38" s="99"/>
      <c r="Y38" s="124">
        <f>SUM(Y28:Y37)</f>
        <v>879017.43197061471</v>
      </c>
      <c r="Z38" s="133"/>
      <c r="AA38" s="99"/>
      <c r="AB38" s="100"/>
      <c r="AC38" s="99"/>
      <c r="AD38" s="124">
        <f>SUM(AD28:AD37)</f>
        <v>0</v>
      </c>
      <c r="AF38" t="str">
        <f t="shared" si="0"/>
        <v/>
      </c>
      <c r="AG38" s="42" t="str">
        <f t="shared" si="9"/>
        <v/>
      </c>
      <c r="AI38" t="str">
        <f t="shared" si="1"/>
        <v/>
      </c>
      <c r="AJ38" s="42" t="str">
        <f t="shared" si="10"/>
        <v/>
      </c>
      <c r="AL38" t="str">
        <f t="shared" si="2"/>
        <v/>
      </c>
      <c r="AM38" s="42" t="str">
        <f t="shared" si="11"/>
        <v/>
      </c>
      <c r="AO38" t="str">
        <f t="shared" si="3"/>
        <v/>
      </c>
      <c r="AP38" s="42" t="str">
        <f t="shared" si="12"/>
        <v/>
      </c>
      <c r="AR38" t="str">
        <f t="shared" si="4"/>
        <v/>
      </c>
      <c r="AS38" s="42" t="str">
        <f t="shared" si="13"/>
        <v/>
      </c>
      <c r="AU38" t="str">
        <f t="shared" si="5"/>
        <v/>
      </c>
      <c r="AV38" s="42" t="str">
        <f t="shared" si="14"/>
        <v/>
      </c>
      <c r="AX38" t="str">
        <f t="shared" si="6"/>
        <v/>
      </c>
      <c r="AY38" s="42" t="str">
        <f t="shared" si="15"/>
        <v/>
      </c>
      <c r="BA38" t="str">
        <f t="shared" si="7"/>
        <v/>
      </c>
      <c r="BB38" s="42" t="str">
        <f t="shared" si="16"/>
        <v/>
      </c>
      <c r="BD38" t="str">
        <f t="shared" si="8"/>
        <v/>
      </c>
      <c r="BE38" s="42" t="str">
        <f t="shared" si="17"/>
        <v/>
      </c>
    </row>
    <row r="39" spans="2:57" ht="15">
      <c r="B39" s="142"/>
      <c r="C39" s="171" t="s">
        <v>149</v>
      </c>
      <c r="D39" s="432"/>
      <c r="E39" s="163"/>
      <c r="F39" s="356"/>
      <c r="G39" s="144"/>
      <c r="H39" s="144"/>
      <c r="I39" s="144"/>
      <c r="J39" s="164"/>
      <c r="K39" s="145"/>
      <c r="L39" s="146"/>
      <c r="M39" s="147"/>
      <c r="N39" s="146"/>
      <c r="O39" s="148"/>
      <c r="P39" s="145"/>
      <c r="Q39" s="146"/>
      <c r="R39" s="147"/>
      <c r="S39" s="146"/>
      <c r="T39" s="148"/>
      <c r="U39" s="145"/>
      <c r="V39" s="146"/>
      <c r="W39" s="147"/>
      <c r="X39" s="146"/>
      <c r="Y39" s="148"/>
      <c r="Z39" s="145"/>
      <c r="AA39" s="146"/>
      <c r="AB39" s="147"/>
      <c r="AC39" s="146"/>
      <c r="AD39" s="148"/>
      <c r="AF39" t="str">
        <f t="shared" si="0"/>
        <v/>
      </c>
      <c r="AG39" s="42" t="str">
        <f t="shared" si="9"/>
        <v/>
      </c>
      <c r="AI39" t="str">
        <f t="shared" si="1"/>
        <v/>
      </c>
      <c r="AJ39" s="42" t="str">
        <f t="shared" si="10"/>
        <v/>
      </c>
      <c r="AL39" t="str">
        <f t="shared" si="2"/>
        <v/>
      </c>
      <c r="AM39" s="42" t="str">
        <f t="shared" si="11"/>
        <v/>
      </c>
      <c r="AO39" t="str">
        <f t="shared" si="3"/>
        <v/>
      </c>
      <c r="AP39" s="42" t="str">
        <f t="shared" si="12"/>
        <v/>
      </c>
      <c r="AR39" t="str">
        <f t="shared" si="4"/>
        <v/>
      </c>
      <c r="AS39" s="42" t="str">
        <f t="shared" si="13"/>
        <v/>
      </c>
      <c r="AU39" t="str">
        <f t="shared" si="5"/>
        <v/>
      </c>
      <c r="AV39" s="42" t="str">
        <f t="shared" si="14"/>
        <v/>
      </c>
      <c r="AX39" t="str">
        <f t="shared" si="6"/>
        <v/>
      </c>
      <c r="AY39" s="42" t="str">
        <f t="shared" si="15"/>
        <v/>
      </c>
      <c r="BA39" t="str">
        <f t="shared" si="7"/>
        <v/>
      </c>
      <c r="BB39" s="42" t="str">
        <f t="shared" si="16"/>
        <v/>
      </c>
      <c r="BD39" t="str">
        <f t="shared" si="8"/>
        <v/>
      </c>
      <c r="BE39" s="42" t="str">
        <f t="shared" si="17"/>
        <v/>
      </c>
    </row>
    <row r="40" spans="2:57" ht="15">
      <c r="B40" s="126"/>
      <c r="C40" s="171" t="s">
        <v>17</v>
      </c>
      <c r="D40" s="432"/>
      <c r="E40" s="163"/>
      <c r="F40" s="356"/>
      <c r="G40" s="144"/>
      <c r="H40" s="144"/>
      <c r="I40" s="144"/>
      <c r="J40" s="164"/>
      <c r="K40" s="145"/>
      <c r="L40" s="146"/>
      <c r="M40" s="147"/>
      <c r="N40" s="146"/>
      <c r="O40" s="148"/>
      <c r="P40" s="145"/>
      <c r="Q40" s="146"/>
      <c r="R40" s="147"/>
      <c r="S40" s="146"/>
      <c r="T40" s="148"/>
      <c r="U40" s="145"/>
      <c r="V40" s="146"/>
      <c r="W40" s="147"/>
      <c r="X40" s="146"/>
      <c r="Y40" s="148"/>
      <c r="Z40" s="145"/>
      <c r="AA40" s="146"/>
      <c r="AB40" s="147"/>
      <c r="AC40" s="146"/>
      <c r="AD40" s="148"/>
      <c r="AF40" t="str">
        <f t="shared" si="0"/>
        <v/>
      </c>
      <c r="AG40" s="42" t="str">
        <f t="shared" si="9"/>
        <v/>
      </c>
      <c r="AI40" t="str">
        <f t="shared" si="1"/>
        <v/>
      </c>
      <c r="AJ40" s="42" t="str">
        <f t="shared" si="10"/>
        <v/>
      </c>
      <c r="AL40" t="str">
        <f t="shared" si="2"/>
        <v/>
      </c>
      <c r="AM40" s="42" t="str">
        <f t="shared" si="11"/>
        <v/>
      </c>
      <c r="AO40" t="str">
        <f t="shared" si="3"/>
        <v/>
      </c>
      <c r="AP40" s="42" t="str">
        <f t="shared" si="12"/>
        <v/>
      </c>
      <c r="AR40" t="str">
        <f t="shared" si="4"/>
        <v/>
      </c>
      <c r="AS40" s="42" t="str">
        <f t="shared" si="13"/>
        <v/>
      </c>
      <c r="AU40" t="str">
        <f t="shared" si="5"/>
        <v/>
      </c>
      <c r="AV40" s="42" t="str">
        <f t="shared" si="14"/>
        <v/>
      </c>
      <c r="AX40" t="str">
        <f t="shared" si="6"/>
        <v/>
      </c>
      <c r="AY40" s="42" t="str">
        <f t="shared" si="15"/>
        <v/>
      </c>
      <c r="BA40" t="str">
        <f t="shared" si="7"/>
        <v/>
      </c>
      <c r="BB40" s="42" t="str">
        <f t="shared" si="16"/>
        <v/>
      </c>
      <c r="BD40" t="str">
        <f t="shared" si="8"/>
        <v/>
      </c>
      <c r="BE40" s="42" t="str">
        <f t="shared" si="17"/>
        <v/>
      </c>
    </row>
    <row r="41" spans="2:57" ht="15">
      <c r="B41" s="126"/>
      <c r="C41" s="214"/>
      <c r="D41" s="442"/>
      <c r="E41" s="116"/>
      <c r="F41" s="384"/>
      <c r="G41" s="212"/>
      <c r="H41" s="212"/>
      <c r="I41" s="62"/>
      <c r="J41" s="130"/>
      <c r="K41" s="215"/>
      <c r="L41" s="216"/>
      <c r="M41" s="100"/>
      <c r="N41" s="55"/>
      <c r="O41" s="127"/>
      <c r="P41" s="215"/>
      <c r="Q41" s="216"/>
      <c r="R41" s="100"/>
      <c r="S41" s="55"/>
      <c r="T41" s="127"/>
      <c r="U41" s="215"/>
      <c r="V41" s="216"/>
      <c r="W41" s="100"/>
      <c r="X41" s="55"/>
      <c r="Y41" s="127"/>
      <c r="Z41" s="215"/>
      <c r="AA41" s="216"/>
      <c r="AB41" s="100"/>
      <c r="AC41" s="55"/>
      <c r="AD41" s="127"/>
      <c r="AF41" t="str">
        <f t="shared" si="0"/>
        <v/>
      </c>
      <c r="AG41" s="42" t="str">
        <f t="shared" si="9"/>
        <v/>
      </c>
      <c r="AI41" t="str">
        <f t="shared" si="1"/>
        <v/>
      </c>
      <c r="AJ41" s="42" t="str">
        <f t="shared" si="10"/>
        <v/>
      </c>
      <c r="AL41" t="str">
        <f t="shared" si="2"/>
        <v/>
      </c>
      <c r="AM41" s="42" t="str">
        <f t="shared" si="11"/>
        <v/>
      </c>
      <c r="AO41" t="str">
        <f t="shared" si="3"/>
        <v/>
      </c>
      <c r="AP41" s="42" t="str">
        <f t="shared" si="12"/>
        <v/>
      </c>
      <c r="AR41" t="str">
        <f t="shared" si="4"/>
        <v/>
      </c>
      <c r="AS41" s="42" t="str">
        <f t="shared" si="13"/>
        <v/>
      </c>
      <c r="AU41" t="str">
        <f t="shared" si="5"/>
        <v/>
      </c>
      <c r="AV41" s="42" t="str">
        <f t="shared" si="14"/>
        <v/>
      </c>
      <c r="AX41" t="str">
        <f t="shared" si="6"/>
        <v/>
      </c>
      <c r="AY41" s="42" t="str">
        <f t="shared" si="15"/>
        <v/>
      </c>
      <c r="BA41" t="str">
        <f t="shared" si="7"/>
        <v/>
      </c>
      <c r="BB41" s="42" t="str">
        <f t="shared" si="16"/>
        <v/>
      </c>
      <c r="BD41" t="str">
        <f t="shared" si="8"/>
        <v/>
      </c>
      <c r="BE41" s="42" t="str">
        <f t="shared" si="17"/>
        <v/>
      </c>
    </row>
    <row r="42" spans="2:57" ht="15">
      <c r="B42" s="126"/>
      <c r="C42" s="171" t="s">
        <v>249</v>
      </c>
      <c r="D42" s="432"/>
      <c r="E42" s="163"/>
      <c r="F42" s="356"/>
      <c r="G42" s="144"/>
      <c r="H42" s="144"/>
      <c r="I42" s="144"/>
      <c r="J42" s="164"/>
      <c r="K42" s="145"/>
      <c r="L42" s="146"/>
      <c r="M42" s="147"/>
      <c r="N42" s="146"/>
      <c r="O42" s="148"/>
      <c r="P42" s="145"/>
      <c r="Q42" s="146"/>
      <c r="R42" s="147"/>
      <c r="S42" s="146"/>
      <c r="T42" s="148"/>
      <c r="U42" s="145"/>
      <c r="V42" s="146"/>
      <c r="W42" s="147"/>
      <c r="X42" s="146"/>
      <c r="Y42" s="148"/>
      <c r="Z42" s="145"/>
      <c r="AA42" s="146"/>
      <c r="AB42" s="147"/>
      <c r="AC42" s="146"/>
      <c r="AD42" s="148"/>
      <c r="AF42" t="str">
        <f t="shared" si="0"/>
        <v/>
      </c>
      <c r="AG42" s="42" t="str">
        <f t="shared" si="9"/>
        <v/>
      </c>
      <c r="AI42" t="str">
        <f t="shared" si="1"/>
        <v/>
      </c>
      <c r="AJ42" s="42" t="str">
        <f t="shared" si="10"/>
        <v/>
      </c>
      <c r="AL42" t="str">
        <f t="shared" si="2"/>
        <v/>
      </c>
      <c r="AM42" s="42" t="str">
        <f t="shared" si="11"/>
        <v/>
      </c>
      <c r="AO42" t="str">
        <f t="shared" si="3"/>
        <v/>
      </c>
      <c r="AP42" s="42" t="str">
        <f t="shared" si="12"/>
        <v/>
      </c>
      <c r="AR42" t="str">
        <f t="shared" si="4"/>
        <v/>
      </c>
      <c r="AS42" s="42" t="str">
        <f t="shared" si="13"/>
        <v/>
      </c>
      <c r="AU42" t="str">
        <f t="shared" si="5"/>
        <v/>
      </c>
      <c r="AV42" s="42" t="str">
        <f t="shared" si="14"/>
        <v/>
      </c>
      <c r="AX42" t="str">
        <f t="shared" si="6"/>
        <v/>
      </c>
      <c r="AY42" s="42" t="str">
        <f t="shared" si="15"/>
        <v/>
      </c>
      <c r="BA42" t="str">
        <f t="shared" si="7"/>
        <v/>
      </c>
      <c r="BB42" s="42" t="str">
        <f t="shared" si="16"/>
        <v/>
      </c>
      <c r="BD42" t="str">
        <f t="shared" si="8"/>
        <v/>
      </c>
      <c r="BE42" s="42" t="str">
        <f t="shared" si="17"/>
        <v/>
      </c>
    </row>
    <row r="43" spans="2:57" ht="15">
      <c r="B43" s="126"/>
      <c r="C43" s="130"/>
      <c r="D43" s="433"/>
      <c r="E43" s="116"/>
      <c r="F43" s="350"/>
      <c r="G43" s="45"/>
      <c r="H43" s="45"/>
      <c r="I43" s="62"/>
      <c r="J43" s="130"/>
      <c r="K43" s="134"/>
      <c r="L43" s="55"/>
      <c r="M43" s="100"/>
      <c r="N43" s="55"/>
      <c r="O43" s="127"/>
      <c r="P43" s="134"/>
      <c r="Q43" s="55"/>
      <c r="R43" s="100"/>
      <c r="S43" s="55"/>
      <c r="T43" s="127"/>
      <c r="U43" s="134"/>
      <c r="V43" s="55"/>
      <c r="W43" s="100"/>
      <c r="X43" s="55"/>
      <c r="Y43" s="127"/>
      <c r="Z43" s="134"/>
      <c r="AA43" s="55"/>
      <c r="AB43" s="100"/>
      <c r="AC43" s="55"/>
      <c r="AD43" s="127"/>
      <c r="AF43" t="str">
        <f t="shared" si="0"/>
        <v/>
      </c>
      <c r="AG43" s="42" t="str">
        <f t="shared" si="9"/>
        <v/>
      </c>
      <c r="AI43" t="str">
        <f t="shared" si="1"/>
        <v/>
      </c>
      <c r="AJ43" s="42" t="str">
        <f t="shared" si="10"/>
        <v/>
      </c>
      <c r="AL43" t="str">
        <f t="shared" si="2"/>
        <v/>
      </c>
      <c r="AM43" s="42" t="str">
        <f t="shared" si="11"/>
        <v/>
      </c>
      <c r="AO43" t="str">
        <f t="shared" si="3"/>
        <v/>
      </c>
      <c r="AP43" s="42" t="str">
        <f t="shared" si="12"/>
        <v/>
      </c>
      <c r="AR43" t="str">
        <f t="shared" si="4"/>
        <v/>
      </c>
      <c r="AS43" s="42" t="str">
        <f t="shared" si="13"/>
        <v/>
      </c>
      <c r="AU43" t="str">
        <f t="shared" si="5"/>
        <v/>
      </c>
      <c r="AV43" s="42" t="str">
        <f t="shared" si="14"/>
        <v/>
      </c>
      <c r="AX43" t="str">
        <f t="shared" si="6"/>
        <v/>
      </c>
      <c r="AY43" s="42" t="str">
        <f t="shared" si="15"/>
        <v/>
      </c>
      <c r="BA43" t="str">
        <f t="shared" si="7"/>
        <v/>
      </c>
      <c r="BB43" s="42" t="str">
        <f t="shared" si="16"/>
        <v/>
      </c>
      <c r="BD43" t="str">
        <f t="shared" si="8"/>
        <v/>
      </c>
      <c r="BE43" s="42" t="str">
        <f t="shared" si="17"/>
        <v/>
      </c>
    </row>
    <row r="44" spans="2:57" ht="15">
      <c r="B44" s="126"/>
      <c r="C44" s="171" t="s">
        <v>251</v>
      </c>
      <c r="D44" s="432"/>
      <c r="E44" s="163"/>
      <c r="F44" s="356"/>
      <c r="G44" s="144"/>
      <c r="H44" s="144"/>
      <c r="I44" s="144"/>
      <c r="J44" s="164"/>
      <c r="K44" s="145"/>
      <c r="L44" s="146"/>
      <c r="M44" s="147"/>
      <c r="N44" s="146"/>
      <c r="O44" s="148"/>
      <c r="P44" s="145"/>
      <c r="Q44" s="146"/>
      <c r="R44" s="147"/>
      <c r="S44" s="146"/>
      <c r="T44" s="148"/>
      <c r="U44" s="145"/>
      <c r="V44" s="146"/>
      <c r="W44" s="147"/>
      <c r="X44" s="146"/>
      <c r="Y44" s="148"/>
      <c r="Z44" s="145"/>
      <c r="AA44" s="146"/>
      <c r="AB44" s="147"/>
      <c r="AC44" s="146"/>
      <c r="AD44" s="148"/>
      <c r="AF44" t="str">
        <f t="shared" si="0"/>
        <v/>
      </c>
      <c r="AG44" s="42" t="str">
        <f t="shared" si="9"/>
        <v/>
      </c>
      <c r="AI44" t="str">
        <f t="shared" si="1"/>
        <v/>
      </c>
      <c r="AJ44" s="42" t="str">
        <f t="shared" si="10"/>
        <v/>
      </c>
      <c r="AL44" t="str">
        <f t="shared" si="2"/>
        <v/>
      </c>
      <c r="AM44" s="42" t="str">
        <f t="shared" si="11"/>
        <v/>
      </c>
      <c r="AO44" t="str">
        <f t="shared" si="3"/>
        <v/>
      </c>
      <c r="AP44" s="42" t="str">
        <f t="shared" si="12"/>
        <v/>
      </c>
      <c r="AR44" t="str">
        <f t="shared" si="4"/>
        <v/>
      </c>
      <c r="AS44" s="42" t="str">
        <f t="shared" si="13"/>
        <v/>
      </c>
      <c r="AU44" t="str">
        <f t="shared" si="5"/>
        <v/>
      </c>
      <c r="AV44" s="42" t="str">
        <f t="shared" si="14"/>
        <v/>
      </c>
      <c r="AX44" t="str">
        <f t="shared" si="6"/>
        <v/>
      </c>
      <c r="AY44" s="42" t="str">
        <f t="shared" si="15"/>
        <v/>
      </c>
      <c r="BA44" t="str">
        <f t="shared" si="7"/>
        <v/>
      </c>
      <c r="BB44" s="42" t="str">
        <f t="shared" si="16"/>
        <v/>
      </c>
      <c r="BD44" t="str">
        <f t="shared" si="8"/>
        <v/>
      </c>
      <c r="BE44" s="42" t="str">
        <f t="shared" si="17"/>
        <v/>
      </c>
    </row>
    <row r="45" spans="2:57" ht="15">
      <c r="B45" s="126"/>
      <c r="C45" s="214"/>
      <c r="D45" s="442"/>
      <c r="E45" s="211"/>
      <c r="F45" s="384"/>
      <c r="G45" s="212"/>
      <c r="H45" s="212"/>
      <c r="I45" s="213"/>
      <c r="J45" s="214"/>
      <c r="K45" s="215"/>
      <c r="L45" s="216"/>
      <c r="M45" s="217"/>
      <c r="N45" s="216"/>
      <c r="O45" s="218"/>
      <c r="P45" s="215"/>
      <c r="Q45" s="216"/>
      <c r="R45" s="217"/>
      <c r="S45" s="216"/>
      <c r="T45" s="218"/>
      <c r="U45" s="215"/>
      <c r="V45" s="216"/>
      <c r="W45" s="217"/>
      <c r="X45" s="216"/>
      <c r="Y45" s="218"/>
      <c r="Z45" s="215"/>
      <c r="AA45" s="216"/>
      <c r="AB45" s="217"/>
      <c r="AC45" s="216"/>
      <c r="AD45" s="218"/>
      <c r="AF45" t="str">
        <f t="shared" si="0"/>
        <v/>
      </c>
      <c r="AG45" s="42" t="str">
        <f t="shared" si="9"/>
        <v/>
      </c>
      <c r="AI45" t="str">
        <f t="shared" si="1"/>
        <v/>
      </c>
      <c r="AJ45" s="42" t="str">
        <f t="shared" si="10"/>
        <v/>
      </c>
      <c r="AL45" t="str">
        <f t="shared" si="2"/>
        <v/>
      </c>
      <c r="AM45" s="42" t="str">
        <f t="shared" si="11"/>
        <v/>
      </c>
      <c r="AO45" t="str">
        <f t="shared" si="3"/>
        <v/>
      </c>
      <c r="AP45" s="42" t="str">
        <f t="shared" si="12"/>
        <v/>
      </c>
      <c r="AR45" t="str">
        <f t="shared" si="4"/>
        <v/>
      </c>
      <c r="AS45" s="42" t="str">
        <f t="shared" si="13"/>
        <v/>
      </c>
      <c r="AU45" t="str">
        <f t="shared" si="5"/>
        <v/>
      </c>
      <c r="AV45" s="42" t="str">
        <f t="shared" si="14"/>
        <v/>
      </c>
      <c r="AX45" t="str">
        <f t="shared" si="6"/>
        <v/>
      </c>
      <c r="AY45" s="42" t="str">
        <f t="shared" si="15"/>
        <v/>
      </c>
      <c r="BA45" t="str">
        <f t="shared" si="7"/>
        <v/>
      </c>
      <c r="BB45" s="42" t="str">
        <f t="shared" si="16"/>
        <v/>
      </c>
      <c r="BD45" t="str">
        <f t="shared" si="8"/>
        <v/>
      </c>
      <c r="BE45" s="42" t="str">
        <f t="shared" si="17"/>
        <v/>
      </c>
    </row>
    <row r="46" spans="2:57" ht="15">
      <c r="B46" s="126"/>
      <c r="C46" s="171" t="s">
        <v>98</v>
      </c>
      <c r="D46" s="432"/>
      <c r="E46" s="163"/>
      <c r="F46" s="356"/>
      <c r="G46" s="144"/>
      <c r="H46" s="144"/>
      <c r="I46" s="144"/>
      <c r="J46" s="164"/>
      <c r="K46" s="145"/>
      <c r="L46" s="146"/>
      <c r="M46" s="147"/>
      <c r="N46" s="146"/>
      <c r="O46" s="148"/>
      <c r="P46" s="145"/>
      <c r="Q46" s="146"/>
      <c r="R46" s="147"/>
      <c r="S46" s="146"/>
      <c r="T46" s="148"/>
      <c r="U46" s="145"/>
      <c r="V46" s="146"/>
      <c r="W46" s="147"/>
      <c r="X46" s="146"/>
      <c r="Y46" s="148"/>
      <c r="Z46" s="145"/>
      <c r="AA46" s="146"/>
      <c r="AB46" s="147"/>
      <c r="AC46" s="146"/>
      <c r="AD46" s="148"/>
      <c r="AF46" t="str">
        <f t="shared" si="0"/>
        <v/>
      </c>
      <c r="AG46" s="42" t="str">
        <f t="shared" si="9"/>
        <v/>
      </c>
      <c r="AI46" t="str">
        <f t="shared" si="1"/>
        <v/>
      </c>
      <c r="AJ46" s="42" t="str">
        <f t="shared" si="10"/>
        <v/>
      </c>
      <c r="AL46" t="str">
        <f t="shared" si="2"/>
        <v/>
      </c>
      <c r="AM46" s="42" t="str">
        <f t="shared" si="11"/>
        <v/>
      </c>
      <c r="AO46" t="str">
        <f t="shared" si="3"/>
        <v/>
      </c>
      <c r="AP46" s="42" t="str">
        <f t="shared" si="12"/>
        <v/>
      </c>
      <c r="AR46" t="str">
        <f t="shared" si="4"/>
        <v/>
      </c>
      <c r="AS46" s="42" t="str">
        <f t="shared" si="13"/>
        <v/>
      </c>
      <c r="AU46" t="str">
        <f t="shared" si="5"/>
        <v/>
      </c>
      <c r="AV46" s="42" t="str">
        <f t="shared" si="14"/>
        <v/>
      </c>
      <c r="AX46" t="str">
        <f t="shared" si="6"/>
        <v/>
      </c>
      <c r="AY46" s="42" t="str">
        <f t="shared" si="15"/>
        <v/>
      </c>
      <c r="BA46" t="str">
        <f t="shared" si="7"/>
        <v/>
      </c>
      <c r="BB46" s="42" t="str">
        <f t="shared" si="16"/>
        <v/>
      </c>
      <c r="BD46" t="str">
        <f t="shared" si="8"/>
        <v/>
      </c>
      <c r="BE46" s="42" t="str">
        <f t="shared" si="17"/>
        <v/>
      </c>
    </row>
    <row r="47" spans="2:57" ht="15">
      <c r="B47" s="126"/>
      <c r="C47" s="130" t="s">
        <v>150</v>
      </c>
      <c r="D47" s="433"/>
      <c r="E47" s="116" t="s">
        <v>272</v>
      </c>
      <c r="F47" s="350"/>
      <c r="G47" s="45"/>
      <c r="H47" s="45"/>
      <c r="I47" s="62">
        <v>10000</v>
      </c>
      <c r="J47" s="130" t="s">
        <v>179</v>
      </c>
      <c r="K47" s="134"/>
      <c r="L47" s="55"/>
      <c r="M47" s="100"/>
      <c r="N47" s="55" t="s">
        <v>116</v>
      </c>
      <c r="O47" s="127">
        <f>$I47*M47</f>
        <v>0</v>
      </c>
      <c r="P47" s="134"/>
      <c r="Q47" s="55"/>
      <c r="R47" s="100">
        <v>1</v>
      </c>
      <c r="S47" s="55" t="s">
        <v>116</v>
      </c>
      <c r="T47" s="127">
        <f>$I47*R47</f>
        <v>10000</v>
      </c>
      <c r="U47" s="134"/>
      <c r="V47" s="55"/>
      <c r="W47" s="100">
        <v>1</v>
      </c>
      <c r="X47" s="55" t="s">
        <v>116</v>
      </c>
      <c r="Y47" s="127">
        <f>$I47*W47</f>
        <v>10000</v>
      </c>
      <c r="Z47" s="134"/>
      <c r="AA47" s="55"/>
      <c r="AB47" s="100">
        <v>1</v>
      </c>
      <c r="AC47" s="55" t="s">
        <v>116</v>
      </c>
      <c r="AD47" s="127">
        <f>$I47*AB47</f>
        <v>10000</v>
      </c>
      <c r="AF47" t="str">
        <f t="shared" si="0"/>
        <v/>
      </c>
      <c r="AG47" s="42" t="str">
        <f t="shared" si="9"/>
        <v/>
      </c>
      <c r="AI47" t="str">
        <f t="shared" si="1"/>
        <v/>
      </c>
      <c r="AJ47" s="42" t="str">
        <f t="shared" si="10"/>
        <v/>
      </c>
      <c r="AL47" t="str">
        <f t="shared" si="2"/>
        <v/>
      </c>
      <c r="AM47" s="42" t="str">
        <f t="shared" si="11"/>
        <v/>
      </c>
      <c r="AO47" t="str">
        <f t="shared" si="3"/>
        <v/>
      </c>
      <c r="AP47" s="42" t="str">
        <f t="shared" si="12"/>
        <v/>
      </c>
      <c r="AR47" t="str">
        <f t="shared" si="4"/>
        <v/>
      </c>
      <c r="AS47" s="42" t="str">
        <f t="shared" si="13"/>
        <v/>
      </c>
      <c r="AU47" t="str">
        <f t="shared" si="5"/>
        <v/>
      </c>
      <c r="AV47" s="42" t="str">
        <f t="shared" si="14"/>
        <v/>
      </c>
      <c r="AX47" t="str">
        <f t="shared" si="6"/>
        <v/>
      </c>
      <c r="AY47" s="42" t="str">
        <f t="shared" si="15"/>
        <v/>
      </c>
      <c r="BA47" t="str">
        <f t="shared" si="7"/>
        <v/>
      </c>
      <c r="BB47" s="42" t="str">
        <f t="shared" si="16"/>
        <v/>
      </c>
      <c r="BD47" t="str">
        <f t="shared" si="8"/>
        <v/>
      </c>
      <c r="BE47" s="42" t="str">
        <f t="shared" si="17"/>
        <v/>
      </c>
    </row>
    <row r="48" spans="2:57" ht="15">
      <c r="B48" s="126"/>
      <c r="C48" s="130" t="s">
        <v>151</v>
      </c>
      <c r="D48" s="433"/>
      <c r="E48" s="116" t="s">
        <v>272</v>
      </c>
      <c r="F48" s="350"/>
      <c r="G48" s="45"/>
      <c r="H48" s="45"/>
      <c r="I48" s="62">
        <v>10000</v>
      </c>
      <c r="J48" s="130" t="s">
        <v>179</v>
      </c>
      <c r="K48" s="134"/>
      <c r="L48" s="55"/>
      <c r="M48" s="100"/>
      <c r="N48" s="55" t="s">
        <v>116</v>
      </c>
      <c r="O48" s="127">
        <f>$I48*M48</f>
        <v>0</v>
      </c>
      <c r="P48" s="134"/>
      <c r="Q48" s="55"/>
      <c r="R48" s="100"/>
      <c r="S48" s="55" t="s">
        <v>116</v>
      </c>
      <c r="T48" s="127">
        <f>$I48*R48</f>
        <v>0</v>
      </c>
      <c r="U48" s="134"/>
      <c r="V48" s="55"/>
      <c r="W48" s="100">
        <v>1</v>
      </c>
      <c r="X48" s="55" t="s">
        <v>116</v>
      </c>
      <c r="Y48" s="127">
        <f>$I48*W48</f>
        <v>10000</v>
      </c>
      <c r="Z48" s="134"/>
      <c r="AA48" s="55"/>
      <c r="AB48" s="100">
        <v>1</v>
      </c>
      <c r="AC48" s="55" t="s">
        <v>116</v>
      </c>
      <c r="AD48" s="127">
        <f>$I48*AB48</f>
        <v>10000</v>
      </c>
      <c r="AF48" t="str">
        <f t="shared" si="0"/>
        <v/>
      </c>
      <c r="AG48" s="42" t="str">
        <f t="shared" si="9"/>
        <v/>
      </c>
      <c r="AI48" t="str">
        <f t="shared" si="1"/>
        <v/>
      </c>
      <c r="AJ48" s="42" t="str">
        <f t="shared" si="10"/>
        <v/>
      </c>
      <c r="AL48" t="str">
        <f t="shared" si="2"/>
        <v/>
      </c>
      <c r="AM48" s="42" t="str">
        <f t="shared" si="11"/>
        <v/>
      </c>
      <c r="AO48" t="str">
        <f t="shared" si="3"/>
        <v/>
      </c>
      <c r="AP48" s="42" t="str">
        <f t="shared" si="12"/>
        <v/>
      </c>
      <c r="AR48" t="str">
        <f t="shared" si="4"/>
        <v/>
      </c>
      <c r="AS48" s="42" t="str">
        <f t="shared" si="13"/>
        <v/>
      </c>
      <c r="AU48" t="str">
        <f t="shared" si="5"/>
        <v/>
      </c>
      <c r="AV48" s="42" t="str">
        <f t="shared" si="14"/>
        <v/>
      </c>
      <c r="AX48" t="str">
        <f t="shared" si="6"/>
        <v/>
      </c>
      <c r="AY48" s="42" t="str">
        <f t="shared" si="15"/>
        <v/>
      </c>
      <c r="BA48" t="str">
        <f t="shared" si="7"/>
        <v/>
      </c>
      <c r="BB48" s="42" t="str">
        <f t="shared" si="16"/>
        <v/>
      </c>
      <c r="BD48" t="str">
        <f t="shared" si="8"/>
        <v/>
      </c>
      <c r="BE48" s="42" t="str">
        <f t="shared" si="17"/>
        <v/>
      </c>
    </row>
    <row r="49" spans="2:57" ht="15">
      <c r="B49" s="126"/>
      <c r="C49" s="130"/>
      <c r="D49" s="433"/>
      <c r="E49" s="116"/>
      <c r="F49" s="350"/>
      <c r="G49" s="45"/>
      <c r="H49" s="45"/>
      <c r="I49" s="62"/>
      <c r="J49" s="130"/>
      <c r="K49" s="134"/>
      <c r="L49" s="55"/>
      <c r="M49" s="100"/>
      <c r="N49" s="55"/>
      <c r="O49" s="127"/>
      <c r="P49" s="134"/>
      <c r="Q49" s="55"/>
      <c r="R49" s="100"/>
      <c r="S49" s="55"/>
      <c r="T49" s="127"/>
      <c r="U49" s="134"/>
      <c r="V49" s="55"/>
      <c r="W49" s="100"/>
      <c r="X49" s="55"/>
      <c r="Y49" s="127"/>
      <c r="Z49" s="134"/>
      <c r="AA49" s="55"/>
      <c r="AB49" s="100"/>
      <c r="AC49" s="55"/>
      <c r="AD49" s="127"/>
      <c r="AF49" t="str">
        <f t="shared" si="0"/>
        <v/>
      </c>
      <c r="AG49" s="42" t="str">
        <f t="shared" si="9"/>
        <v/>
      </c>
      <c r="AI49" t="str">
        <f t="shared" si="1"/>
        <v/>
      </c>
      <c r="AJ49" s="42" t="str">
        <f t="shared" si="10"/>
        <v/>
      </c>
      <c r="AL49" t="str">
        <f t="shared" si="2"/>
        <v/>
      </c>
      <c r="AM49" s="42" t="str">
        <f t="shared" si="11"/>
        <v/>
      </c>
      <c r="AO49" t="str">
        <f t="shared" si="3"/>
        <v/>
      </c>
      <c r="AP49" s="42" t="str">
        <f t="shared" si="12"/>
        <v/>
      </c>
      <c r="AR49" t="str">
        <f t="shared" si="4"/>
        <v/>
      </c>
      <c r="AS49" s="42" t="str">
        <f t="shared" si="13"/>
        <v/>
      </c>
      <c r="AU49" t="str">
        <f t="shared" si="5"/>
        <v/>
      </c>
      <c r="AV49" s="42" t="str">
        <f t="shared" si="14"/>
        <v/>
      </c>
      <c r="AX49" t="str">
        <f t="shared" si="6"/>
        <v/>
      </c>
      <c r="AY49" s="42" t="str">
        <f t="shared" si="15"/>
        <v/>
      </c>
      <c r="BA49" t="str">
        <f t="shared" si="7"/>
        <v/>
      </c>
      <c r="BB49" s="42" t="str">
        <f t="shared" si="16"/>
        <v/>
      </c>
      <c r="BD49" t="str">
        <f t="shared" si="8"/>
        <v/>
      </c>
      <c r="BE49" s="42" t="str">
        <f t="shared" si="17"/>
        <v/>
      </c>
    </row>
    <row r="50" spans="2:57" ht="15">
      <c r="B50" s="128"/>
      <c r="C50" s="711" t="s">
        <v>8</v>
      </c>
      <c r="D50" s="436"/>
      <c r="E50" s="165"/>
      <c r="F50" s="357"/>
      <c r="G50" s="98"/>
      <c r="H50" s="98"/>
      <c r="I50" s="98"/>
      <c r="J50" s="131"/>
      <c r="K50" s="133"/>
      <c r="L50" s="99"/>
      <c r="M50" s="100"/>
      <c r="N50" s="99"/>
      <c r="O50" s="124">
        <f>SUM(O39:O49)</f>
        <v>0</v>
      </c>
      <c r="P50" s="133"/>
      <c r="Q50" s="99"/>
      <c r="R50" s="100"/>
      <c r="S50" s="99"/>
      <c r="T50" s="124">
        <f>SUM(T39:T49)</f>
        <v>10000</v>
      </c>
      <c r="U50" s="133"/>
      <c r="V50" s="99"/>
      <c r="W50" s="100"/>
      <c r="X50" s="99"/>
      <c r="Y50" s="124">
        <f>SUM(Y39:Y49)</f>
        <v>20000</v>
      </c>
      <c r="Z50" s="133"/>
      <c r="AA50" s="99"/>
      <c r="AB50" s="100"/>
      <c r="AC50" s="99"/>
      <c r="AD50" s="124">
        <f>SUM(AD39:AD49)</f>
        <v>20000</v>
      </c>
      <c r="AF50" t="str">
        <f t="shared" si="0"/>
        <v/>
      </c>
      <c r="AG50" s="42" t="str">
        <f t="shared" si="9"/>
        <v/>
      </c>
      <c r="AI50" t="str">
        <f t="shared" si="1"/>
        <v/>
      </c>
      <c r="AJ50" s="42" t="str">
        <f t="shared" si="10"/>
        <v/>
      </c>
      <c r="AL50" t="str">
        <f t="shared" si="2"/>
        <v/>
      </c>
      <c r="AM50" s="42" t="str">
        <f t="shared" si="11"/>
        <v/>
      </c>
      <c r="AO50" t="str">
        <f t="shared" si="3"/>
        <v/>
      </c>
      <c r="AP50" s="42" t="str">
        <f t="shared" si="12"/>
        <v/>
      </c>
      <c r="AR50" t="str">
        <f t="shared" si="4"/>
        <v/>
      </c>
      <c r="AS50" s="42" t="str">
        <f t="shared" si="13"/>
        <v/>
      </c>
      <c r="AU50" t="str">
        <f t="shared" si="5"/>
        <v/>
      </c>
      <c r="AV50" s="42" t="str">
        <f t="shared" si="14"/>
        <v/>
      </c>
      <c r="AX50" t="str">
        <f t="shared" si="6"/>
        <v/>
      </c>
      <c r="AY50" s="42" t="str">
        <f t="shared" si="15"/>
        <v/>
      </c>
      <c r="BA50" t="str">
        <f t="shared" si="7"/>
        <v/>
      </c>
      <c r="BB50" s="42" t="str">
        <f t="shared" si="16"/>
        <v/>
      </c>
      <c r="BD50" t="str">
        <f t="shared" si="8"/>
        <v/>
      </c>
      <c r="BE50" s="42" t="str">
        <f t="shared" si="17"/>
        <v/>
      </c>
    </row>
    <row r="51" spans="2:57" ht="15">
      <c r="B51" s="142"/>
      <c r="C51" s="171" t="s">
        <v>152</v>
      </c>
      <c r="D51" s="432"/>
      <c r="E51" s="163"/>
      <c r="F51" s="356"/>
      <c r="G51" s="144"/>
      <c r="H51" s="144"/>
      <c r="I51" s="144"/>
      <c r="J51" s="164"/>
      <c r="K51" s="145"/>
      <c r="L51" s="146"/>
      <c r="M51" s="147"/>
      <c r="N51" s="146"/>
      <c r="O51" s="148"/>
      <c r="P51" s="145"/>
      <c r="Q51" s="146"/>
      <c r="R51" s="147"/>
      <c r="S51" s="146"/>
      <c r="T51" s="148"/>
      <c r="U51" s="145"/>
      <c r="V51" s="146"/>
      <c r="W51" s="147"/>
      <c r="X51" s="146"/>
      <c r="Y51" s="148"/>
      <c r="Z51" s="145"/>
      <c r="AA51" s="146"/>
      <c r="AB51" s="147"/>
      <c r="AC51" s="146"/>
      <c r="AD51" s="148"/>
      <c r="AF51" t="str">
        <f t="shared" si="0"/>
        <v/>
      </c>
      <c r="AG51" s="42" t="str">
        <f t="shared" si="9"/>
        <v/>
      </c>
      <c r="AI51" t="str">
        <f t="shared" si="1"/>
        <v/>
      </c>
      <c r="AJ51" s="42" t="str">
        <f t="shared" si="10"/>
        <v/>
      </c>
      <c r="AL51" t="str">
        <f t="shared" si="2"/>
        <v/>
      </c>
      <c r="AM51" s="42" t="str">
        <f t="shared" si="11"/>
        <v/>
      </c>
      <c r="AO51" t="str">
        <f t="shared" si="3"/>
        <v/>
      </c>
      <c r="AP51" s="42" t="str">
        <f t="shared" si="12"/>
        <v/>
      </c>
      <c r="AR51" t="str">
        <f t="shared" si="4"/>
        <v/>
      </c>
      <c r="AS51" s="42" t="str">
        <f t="shared" si="13"/>
        <v/>
      </c>
      <c r="AU51" t="str">
        <f t="shared" si="5"/>
        <v/>
      </c>
      <c r="AV51" s="42" t="str">
        <f t="shared" si="14"/>
        <v/>
      </c>
      <c r="AX51" t="str">
        <f t="shared" si="6"/>
        <v/>
      </c>
      <c r="AY51" s="42" t="str">
        <f t="shared" si="15"/>
        <v/>
      </c>
      <c r="BA51" t="str">
        <f t="shared" si="7"/>
        <v/>
      </c>
      <c r="BB51" s="42" t="str">
        <f t="shared" si="16"/>
        <v/>
      </c>
      <c r="BD51" t="str">
        <f t="shared" si="8"/>
        <v/>
      </c>
      <c r="BE51" s="42" t="str">
        <f t="shared" si="17"/>
        <v/>
      </c>
    </row>
    <row r="52" spans="2:57" ht="15">
      <c r="B52" s="126"/>
      <c r="C52" s="171" t="s">
        <v>277</v>
      </c>
      <c r="D52" s="432"/>
      <c r="E52" s="163"/>
      <c r="F52" s="356"/>
      <c r="G52" s="144"/>
      <c r="H52" s="144"/>
      <c r="I52" s="144"/>
      <c r="J52" s="164"/>
      <c r="K52" s="145"/>
      <c r="L52" s="146"/>
      <c r="M52" s="147"/>
      <c r="N52" s="146"/>
      <c r="O52" s="148"/>
      <c r="P52" s="145"/>
      <c r="Q52" s="146"/>
      <c r="R52" s="147"/>
      <c r="S52" s="146"/>
      <c r="T52" s="148"/>
      <c r="U52" s="145"/>
      <c r="V52" s="146"/>
      <c r="W52" s="147"/>
      <c r="X52" s="146"/>
      <c r="Y52" s="148"/>
      <c r="Z52" s="145"/>
      <c r="AA52" s="146"/>
      <c r="AB52" s="147"/>
      <c r="AC52" s="146"/>
      <c r="AD52" s="148"/>
      <c r="AF52" t="str">
        <f t="shared" si="0"/>
        <v/>
      </c>
      <c r="AG52" s="42" t="str">
        <f t="shared" si="9"/>
        <v/>
      </c>
      <c r="AI52" t="str">
        <f t="shared" si="1"/>
        <v/>
      </c>
      <c r="AJ52" s="42" t="str">
        <f t="shared" si="10"/>
        <v/>
      </c>
      <c r="AL52" t="str">
        <f t="shared" si="2"/>
        <v/>
      </c>
      <c r="AM52" s="42" t="str">
        <f t="shared" si="11"/>
        <v/>
      </c>
      <c r="AO52" t="str">
        <f t="shared" si="3"/>
        <v/>
      </c>
      <c r="AP52" s="42" t="str">
        <f t="shared" si="12"/>
        <v/>
      </c>
      <c r="AR52" t="str">
        <f t="shared" si="4"/>
        <v/>
      </c>
      <c r="AS52" s="42" t="str">
        <f t="shared" si="13"/>
        <v/>
      </c>
      <c r="AU52" t="str">
        <f t="shared" si="5"/>
        <v/>
      </c>
      <c r="AV52" s="42" t="str">
        <f t="shared" si="14"/>
        <v/>
      </c>
      <c r="AX52" t="str">
        <f t="shared" si="6"/>
        <v/>
      </c>
      <c r="AY52" s="42" t="str">
        <f t="shared" si="15"/>
        <v/>
      </c>
      <c r="BA52" t="str">
        <f t="shared" si="7"/>
        <v/>
      </c>
      <c r="BB52" s="42" t="str">
        <f t="shared" si="16"/>
        <v/>
      </c>
      <c r="BD52" t="str">
        <f t="shared" si="8"/>
        <v/>
      </c>
      <c r="BE52" s="42" t="str">
        <f t="shared" si="17"/>
        <v/>
      </c>
    </row>
    <row r="53" spans="2:57">
      <c r="B53" s="126"/>
      <c r="C53" s="130" t="s">
        <v>706</v>
      </c>
      <c r="D53" s="433"/>
      <c r="E53" s="116" t="str">
        <f>'T2 - Unit Rates'!$C$104</f>
        <v>Water Treatment Plant</v>
      </c>
      <c r="F53" s="350"/>
      <c r="G53" s="45"/>
      <c r="H53" s="45"/>
      <c r="I53" s="404">
        <f>VLOOKUP(E53,MiscRates,3,FALSE)</f>
        <v>2.09</v>
      </c>
      <c r="J53" s="214" t="s">
        <v>268</v>
      </c>
      <c r="K53" s="220" t="s">
        <v>396</v>
      </c>
      <c r="L53" s="216" t="s">
        <v>279</v>
      </c>
      <c r="M53" s="100"/>
      <c r="N53" s="45" t="s">
        <v>268</v>
      </c>
      <c r="O53" s="127">
        <f>$I53*M53</f>
        <v>0</v>
      </c>
      <c r="P53" s="220" t="s">
        <v>396</v>
      </c>
      <c r="Q53" s="216" t="s">
        <v>279</v>
      </c>
      <c r="R53" s="100"/>
      <c r="S53" s="45" t="s">
        <v>268</v>
      </c>
      <c r="T53" s="127">
        <f>$I53*R53</f>
        <v>0</v>
      </c>
      <c r="U53" s="220" t="s">
        <v>396</v>
      </c>
      <c r="V53" s="216" t="s">
        <v>279</v>
      </c>
      <c r="W53" s="100">
        <f>Quantities!F105</f>
        <v>975036</v>
      </c>
      <c r="X53" s="45" t="s">
        <v>268</v>
      </c>
      <c r="Y53" s="127">
        <f>$I53*W53</f>
        <v>2037825.2399999998</v>
      </c>
      <c r="Z53" s="220" t="s">
        <v>396</v>
      </c>
      <c r="AA53" s="216" t="s">
        <v>279</v>
      </c>
      <c r="AB53" s="100">
        <f>Quantities!G105</f>
        <v>1462683</v>
      </c>
      <c r="AC53" s="45" t="s">
        <v>268</v>
      </c>
      <c r="AD53" s="127">
        <f>$I53*AB53+AX92</f>
        <v>3057007.4699999997</v>
      </c>
      <c r="AF53" t="str">
        <f t="shared" si="0"/>
        <v/>
      </c>
      <c r="AG53" s="42" t="str">
        <f t="shared" si="9"/>
        <v/>
      </c>
      <c r="AI53" t="str">
        <f t="shared" si="1"/>
        <v/>
      </c>
      <c r="AJ53" s="42" t="str">
        <f t="shared" si="10"/>
        <v/>
      </c>
      <c r="AL53" t="str">
        <f t="shared" si="2"/>
        <v/>
      </c>
      <c r="AM53" s="42" t="str">
        <f t="shared" si="11"/>
        <v/>
      </c>
      <c r="AO53" t="str">
        <f t="shared" si="3"/>
        <v/>
      </c>
      <c r="AP53" s="42" t="str">
        <f t="shared" si="12"/>
        <v/>
      </c>
      <c r="AR53" t="str">
        <f t="shared" si="4"/>
        <v/>
      </c>
      <c r="AS53" s="42" t="str">
        <f t="shared" si="13"/>
        <v/>
      </c>
      <c r="AU53" t="str">
        <f t="shared" si="5"/>
        <v/>
      </c>
      <c r="AV53" s="42" t="str">
        <f t="shared" si="14"/>
        <v/>
      </c>
      <c r="AX53" t="str">
        <f t="shared" si="6"/>
        <v/>
      </c>
      <c r="AY53" s="42" t="str">
        <f t="shared" si="15"/>
        <v/>
      </c>
      <c r="BA53" t="str">
        <f t="shared" si="7"/>
        <v/>
      </c>
      <c r="BB53" s="42" t="str">
        <f t="shared" si="16"/>
        <v/>
      </c>
      <c r="BD53" t="str">
        <f t="shared" si="8"/>
        <v/>
      </c>
      <c r="BE53" s="42" t="str">
        <f t="shared" si="17"/>
        <v/>
      </c>
    </row>
    <row r="54" spans="2:57">
      <c r="B54" s="126"/>
      <c r="C54" s="130" t="s">
        <v>461</v>
      </c>
      <c r="D54" s="433"/>
      <c r="E54" s="116" t="str">
        <f>'T2 - Unit Rates'!$C$104</f>
        <v>Water Treatment Plant</v>
      </c>
      <c r="F54" s="350"/>
      <c r="G54" s="45"/>
      <c r="H54" s="45"/>
      <c r="I54" s="404">
        <f>VLOOKUP(E54,MiscRates,3,FALSE)</f>
        <v>2.09</v>
      </c>
      <c r="J54" s="214" t="s">
        <v>268</v>
      </c>
      <c r="K54" s="220" t="s">
        <v>396</v>
      </c>
      <c r="L54" s="216" t="s">
        <v>279</v>
      </c>
      <c r="M54" s="100"/>
      <c r="N54" s="212" t="s">
        <v>268</v>
      </c>
      <c r="O54" s="127">
        <f>$I54*M54</f>
        <v>0</v>
      </c>
      <c r="P54" s="220" t="s">
        <v>396</v>
      </c>
      <c r="Q54" s="216" t="s">
        <v>279</v>
      </c>
      <c r="R54" s="100"/>
      <c r="S54" s="212" t="s">
        <v>268</v>
      </c>
      <c r="T54" s="127">
        <f>$I54*R54</f>
        <v>0</v>
      </c>
      <c r="U54" s="220" t="s">
        <v>396</v>
      </c>
      <c r="V54" s="216" t="s">
        <v>279</v>
      </c>
      <c r="W54" s="100">
        <f>Quantities!F106</f>
        <v>12073</v>
      </c>
      <c r="X54" s="212" t="s">
        <v>268</v>
      </c>
      <c r="Y54" s="127">
        <f>$I54*W54</f>
        <v>25232.57</v>
      </c>
      <c r="Z54" s="220" t="s">
        <v>396</v>
      </c>
      <c r="AA54" s="216" t="s">
        <v>279</v>
      </c>
      <c r="AB54" s="100">
        <f>Quantities!G106</f>
        <v>12301</v>
      </c>
      <c r="AC54" s="212" t="s">
        <v>268</v>
      </c>
      <c r="AD54" s="127">
        <f>$I54*AB54+AX102</f>
        <v>25709.089999999997</v>
      </c>
      <c r="AF54" t="str">
        <f t="shared" si="0"/>
        <v/>
      </c>
      <c r="AG54" s="42" t="str">
        <f t="shared" si="9"/>
        <v/>
      </c>
      <c r="AI54" t="str">
        <f t="shared" si="1"/>
        <v/>
      </c>
      <c r="AJ54" s="42" t="str">
        <f t="shared" si="10"/>
        <v/>
      </c>
      <c r="AL54" t="str">
        <f t="shared" si="2"/>
        <v/>
      </c>
      <c r="AM54" s="42" t="str">
        <f t="shared" si="11"/>
        <v/>
      </c>
      <c r="AO54" t="str">
        <f t="shared" si="3"/>
        <v/>
      </c>
      <c r="AP54" s="42" t="str">
        <f t="shared" si="12"/>
        <v/>
      </c>
      <c r="AR54" t="str">
        <f t="shared" si="4"/>
        <v/>
      </c>
      <c r="AS54" s="42" t="str">
        <f t="shared" si="13"/>
        <v/>
      </c>
      <c r="AU54" t="str">
        <f t="shared" si="5"/>
        <v/>
      </c>
      <c r="AV54" s="42" t="str">
        <f t="shared" si="14"/>
        <v/>
      </c>
      <c r="AX54" t="str">
        <f t="shared" si="6"/>
        <v/>
      </c>
      <c r="AY54" s="42" t="str">
        <f t="shared" si="15"/>
        <v/>
      </c>
      <c r="BA54" t="str">
        <f t="shared" si="7"/>
        <v/>
      </c>
      <c r="BB54" s="42" t="str">
        <f t="shared" si="16"/>
        <v/>
      </c>
      <c r="BD54" t="str">
        <f t="shared" si="8"/>
        <v/>
      </c>
      <c r="BE54" s="42" t="str">
        <f t="shared" si="17"/>
        <v/>
      </c>
    </row>
    <row r="55" spans="2:57" ht="15">
      <c r="B55" s="126"/>
      <c r="C55" s="214"/>
      <c r="D55" s="442"/>
      <c r="E55" s="116"/>
      <c r="F55" s="384"/>
      <c r="G55" s="212"/>
      <c r="H55" s="212"/>
      <c r="I55" s="62"/>
      <c r="J55" s="130"/>
      <c r="K55" s="215"/>
      <c r="L55" s="216"/>
      <c r="M55" s="100"/>
      <c r="N55" s="55"/>
      <c r="O55" s="127"/>
      <c r="P55" s="215"/>
      <c r="Q55" s="216"/>
      <c r="R55" s="100"/>
      <c r="S55" s="55"/>
      <c r="T55" s="127"/>
      <c r="U55" s="215"/>
      <c r="V55" s="216"/>
      <c r="W55" s="100"/>
      <c r="X55" s="55"/>
      <c r="Y55" s="127"/>
      <c r="Z55" s="215"/>
      <c r="AA55" s="216"/>
      <c r="AB55" s="100"/>
      <c r="AC55" s="55"/>
      <c r="AD55" s="127"/>
      <c r="AF55" t="str">
        <f t="shared" si="0"/>
        <v/>
      </c>
      <c r="AG55" s="42" t="str">
        <f t="shared" si="9"/>
        <v/>
      </c>
      <c r="AI55" t="str">
        <f t="shared" si="1"/>
        <v/>
      </c>
      <c r="AJ55" s="42" t="str">
        <f t="shared" si="10"/>
        <v/>
      </c>
      <c r="AL55" t="str">
        <f t="shared" si="2"/>
        <v/>
      </c>
      <c r="AM55" s="42" t="str">
        <f t="shared" si="11"/>
        <v/>
      </c>
      <c r="AO55" t="str">
        <f t="shared" si="3"/>
        <v/>
      </c>
      <c r="AP55" s="42" t="str">
        <f t="shared" si="12"/>
        <v/>
      </c>
      <c r="AR55" t="str">
        <f t="shared" si="4"/>
        <v/>
      </c>
      <c r="AS55" s="42" t="str">
        <f t="shared" si="13"/>
        <v/>
      </c>
      <c r="AU55" t="str">
        <f t="shared" si="5"/>
        <v/>
      </c>
      <c r="AV55" s="42" t="str">
        <f t="shared" si="14"/>
        <v/>
      </c>
      <c r="AX55" t="str">
        <f t="shared" si="6"/>
        <v/>
      </c>
      <c r="AY55" s="42" t="str">
        <f t="shared" si="15"/>
        <v/>
      </c>
      <c r="BA55" t="str">
        <f t="shared" si="7"/>
        <v/>
      </c>
      <c r="BB55" s="42" t="str">
        <f t="shared" si="16"/>
        <v/>
      </c>
      <c r="BD55" t="str">
        <f t="shared" si="8"/>
        <v/>
      </c>
      <c r="BE55" s="42" t="str">
        <f t="shared" si="17"/>
        <v/>
      </c>
    </row>
    <row r="56" spans="2:57" ht="15">
      <c r="B56" s="126"/>
      <c r="C56" s="171" t="s">
        <v>278</v>
      </c>
      <c r="D56" s="432"/>
      <c r="E56" s="163"/>
      <c r="F56" s="356"/>
      <c r="G56" s="144"/>
      <c r="H56" s="144"/>
      <c r="I56" s="144"/>
      <c r="J56" s="164"/>
      <c r="K56" s="145"/>
      <c r="L56" s="146"/>
      <c r="M56" s="147"/>
      <c r="N56" s="146"/>
      <c r="O56" s="148"/>
      <c r="P56" s="145"/>
      <c r="Q56" s="146"/>
      <c r="R56" s="147"/>
      <c r="S56" s="146"/>
      <c r="T56" s="148"/>
      <c r="U56" s="145"/>
      <c r="V56" s="146"/>
      <c r="W56" s="147"/>
      <c r="X56" s="146"/>
      <c r="Y56" s="148"/>
      <c r="Z56" s="145"/>
      <c r="AA56" s="146"/>
      <c r="AB56" s="147"/>
      <c r="AC56" s="146"/>
      <c r="AD56" s="148"/>
      <c r="AF56" t="str">
        <f t="shared" si="0"/>
        <v/>
      </c>
      <c r="AG56" s="42" t="str">
        <f t="shared" si="9"/>
        <v/>
      </c>
      <c r="AI56" t="str">
        <f t="shared" si="1"/>
        <v/>
      </c>
      <c r="AJ56" s="42" t="str">
        <f t="shared" si="10"/>
        <v/>
      </c>
      <c r="AL56" t="str">
        <f t="shared" si="2"/>
        <v/>
      </c>
      <c r="AM56" s="42" t="str">
        <f t="shared" si="11"/>
        <v/>
      </c>
      <c r="AO56" t="str">
        <f t="shared" si="3"/>
        <v/>
      </c>
      <c r="AP56" s="42" t="str">
        <f t="shared" si="12"/>
        <v/>
      </c>
      <c r="AR56" t="str">
        <f t="shared" si="4"/>
        <v/>
      </c>
      <c r="AS56" s="42" t="str">
        <f t="shared" si="13"/>
        <v/>
      </c>
      <c r="AU56" t="str">
        <f t="shared" si="5"/>
        <v/>
      </c>
      <c r="AV56" s="42" t="str">
        <f t="shared" si="14"/>
        <v/>
      </c>
      <c r="AX56" t="str">
        <f t="shared" si="6"/>
        <v/>
      </c>
      <c r="AY56" s="42" t="str">
        <f t="shared" si="15"/>
        <v/>
      </c>
      <c r="BA56" t="str">
        <f t="shared" si="7"/>
        <v/>
      </c>
      <c r="BB56" s="42" t="str">
        <f t="shared" si="16"/>
        <v/>
      </c>
      <c r="BD56" t="str">
        <f t="shared" si="8"/>
        <v/>
      </c>
      <c r="BE56" s="42" t="str">
        <f t="shared" si="17"/>
        <v/>
      </c>
    </row>
    <row r="57" spans="2:57" ht="15">
      <c r="B57" s="126"/>
      <c r="C57" s="130" t="s">
        <v>153</v>
      </c>
      <c r="D57" s="433"/>
      <c r="E57" s="116"/>
      <c r="F57" s="350"/>
      <c r="G57" s="45"/>
      <c r="H57" s="45"/>
      <c r="I57" s="62">
        <v>1200000</v>
      </c>
      <c r="J57" s="130" t="s">
        <v>179</v>
      </c>
      <c r="K57" s="134"/>
      <c r="L57" s="55"/>
      <c r="M57" s="100"/>
      <c r="N57" s="55" t="s">
        <v>179</v>
      </c>
      <c r="O57" s="127">
        <f>$I57*M57</f>
        <v>0</v>
      </c>
      <c r="P57" s="134"/>
      <c r="Q57" s="55"/>
      <c r="R57" s="100"/>
      <c r="S57" s="55" t="s">
        <v>179</v>
      </c>
      <c r="T57" s="127">
        <f>$I57*R57</f>
        <v>0</v>
      </c>
      <c r="U57" s="134"/>
      <c r="V57" s="55"/>
      <c r="W57" s="100">
        <v>1</v>
      </c>
      <c r="X57" s="55" t="s">
        <v>179</v>
      </c>
      <c r="Y57" s="127">
        <f>$I57*W57</f>
        <v>1200000</v>
      </c>
      <c r="Z57" s="134"/>
      <c r="AA57" s="55"/>
      <c r="AB57" s="100">
        <v>1</v>
      </c>
      <c r="AC57" s="55" t="s">
        <v>179</v>
      </c>
      <c r="AD57" s="127">
        <f>$I57*AB57</f>
        <v>1200000</v>
      </c>
      <c r="AF57" t="str">
        <f t="shared" si="0"/>
        <v/>
      </c>
      <c r="AG57" s="42" t="str">
        <f t="shared" si="9"/>
        <v/>
      </c>
      <c r="AI57" t="str">
        <f t="shared" si="1"/>
        <v/>
      </c>
      <c r="AJ57" s="42" t="str">
        <f t="shared" si="10"/>
        <v/>
      </c>
      <c r="AL57" t="str">
        <f t="shared" si="2"/>
        <v/>
      </c>
      <c r="AM57" s="42" t="str">
        <f t="shared" si="11"/>
        <v/>
      </c>
      <c r="AO57" t="str">
        <f t="shared" si="3"/>
        <v/>
      </c>
      <c r="AP57" s="42" t="str">
        <f t="shared" si="12"/>
        <v/>
      </c>
      <c r="AR57" t="str">
        <f t="shared" si="4"/>
        <v/>
      </c>
      <c r="AS57" s="42" t="str">
        <f t="shared" si="13"/>
        <v/>
      </c>
      <c r="AU57" t="str">
        <f t="shared" si="5"/>
        <v/>
      </c>
      <c r="AV57" s="42" t="str">
        <f t="shared" si="14"/>
        <v/>
      </c>
      <c r="AX57" t="str">
        <f t="shared" si="6"/>
        <v/>
      </c>
      <c r="AY57" s="42" t="str">
        <f t="shared" si="15"/>
        <v/>
      </c>
      <c r="BA57" t="str">
        <f t="shared" si="7"/>
        <v/>
      </c>
      <c r="BB57" s="42" t="str">
        <f t="shared" si="16"/>
        <v/>
      </c>
      <c r="BD57" t="str">
        <f t="shared" si="8"/>
        <v/>
      </c>
      <c r="BE57" s="42" t="str">
        <f t="shared" si="17"/>
        <v/>
      </c>
    </row>
    <row r="58" spans="2:57" ht="15">
      <c r="B58" s="126"/>
      <c r="C58" s="214" t="s">
        <v>154</v>
      </c>
      <c r="D58" s="442"/>
      <c r="E58" s="211" t="s">
        <v>425</v>
      </c>
      <c r="F58" s="384"/>
      <c r="G58" s="212"/>
      <c r="H58" s="212"/>
      <c r="I58" s="62"/>
      <c r="J58" s="130"/>
      <c r="K58" s="215"/>
      <c r="L58" s="216"/>
      <c r="M58" s="100"/>
      <c r="N58" s="55"/>
      <c r="O58" s="127"/>
      <c r="P58" s="215"/>
      <c r="Q58" s="216"/>
      <c r="R58" s="100"/>
      <c r="S58" s="55"/>
      <c r="T58" s="127"/>
      <c r="U58" s="215"/>
      <c r="V58" s="216"/>
      <c r="W58" s="100"/>
      <c r="X58" s="55"/>
      <c r="Y58" s="127"/>
      <c r="Z58" s="215"/>
      <c r="AA58" s="216"/>
      <c r="AB58" s="100"/>
      <c r="AC58" s="55"/>
      <c r="AD58" s="127"/>
      <c r="AF58" t="str">
        <f t="shared" si="0"/>
        <v/>
      </c>
      <c r="AG58" s="42" t="str">
        <f t="shared" si="9"/>
        <v/>
      </c>
      <c r="AI58" t="str">
        <f t="shared" si="1"/>
        <v/>
      </c>
      <c r="AJ58" s="42" t="str">
        <f t="shared" si="10"/>
        <v/>
      </c>
      <c r="AL58" t="str">
        <f t="shared" si="2"/>
        <v/>
      </c>
      <c r="AM58" s="42" t="str">
        <f t="shared" si="11"/>
        <v/>
      </c>
      <c r="AO58" t="str">
        <f t="shared" si="3"/>
        <v/>
      </c>
      <c r="AP58" s="42" t="str">
        <f t="shared" si="12"/>
        <v/>
      </c>
      <c r="AR58" t="str">
        <f t="shared" si="4"/>
        <v/>
      </c>
      <c r="AS58" s="42" t="str">
        <f t="shared" si="13"/>
        <v/>
      </c>
      <c r="AU58" t="str">
        <f t="shared" si="5"/>
        <v/>
      </c>
      <c r="AV58" s="42" t="str">
        <f t="shared" si="14"/>
        <v/>
      </c>
      <c r="AX58" t="str">
        <f t="shared" si="6"/>
        <v/>
      </c>
      <c r="AY58" s="42" t="str">
        <f t="shared" si="15"/>
        <v/>
      </c>
      <c r="BA58" t="str">
        <f t="shared" si="7"/>
        <v/>
      </c>
      <c r="BB58" s="42" t="str">
        <f t="shared" si="16"/>
        <v/>
      </c>
      <c r="BD58" t="str">
        <f t="shared" si="8"/>
        <v/>
      </c>
      <c r="BE58" s="42" t="str">
        <f t="shared" si="17"/>
        <v/>
      </c>
    </row>
    <row r="59" spans="2:57" ht="15">
      <c r="B59" s="126"/>
      <c r="C59" s="214"/>
      <c r="D59" s="442"/>
      <c r="E59" s="211"/>
      <c r="F59" s="384"/>
      <c r="G59" s="212"/>
      <c r="H59" s="212"/>
      <c r="I59" s="213"/>
      <c r="J59" s="214"/>
      <c r="K59" s="215"/>
      <c r="L59" s="216"/>
      <c r="M59" s="217"/>
      <c r="N59" s="216"/>
      <c r="O59" s="218"/>
      <c r="P59" s="215"/>
      <c r="Q59" s="216"/>
      <c r="R59" s="217"/>
      <c r="S59" s="216"/>
      <c r="T59" s="218"/>
      <c r="U59" s="215"/>
      <c r="V59" s="216"/>
      <c r="W59" s="217"/>
      <c r="X59" s="216"/>
      <c r="Y59" s="218"/>
      <c r="Z59" s="215"/>
      <c r="AA59" s="216"/>
      <c r="AB59" s="217"/>
      <c r="AC59" s="216"/>
      <c r="AD59" s="218"/>
      <c r="AF59" t="str">
        <f t="shared" si="0"/>
        <v/>
      </c>
      <c r="AG59" s="42" t="str">
        <f t="shared" si="9"/>
        <v/>
      </c>
      <c r="AI59" t="str">
        <f t="shared" si="1"/>
        <v/>
      </c>
      <c r="AJ59" s="42" t="str">
        <f t="shared" si="10"/>
        <v/>
      </c>
      <c r="AL59" t="str">
        <f t="shared" si="2"/>
        <v/>
      </c>
      <c r="AM59" s="42" t="str">
        <f t="shared" si="11"/>
        <v/>
      </c>
      <c r="AO59" t="str">
        <f t="shared" si="3"/>
        <v/>
      </c>
      <c r="AP59" s="42" t="str">
        <f t="shared" si="12"/>
        <v/>
      </c>
      <c r="AR59" t="str">
        <f t="shared" si="4"/>
        <v/>
      </c>
      <c r="AS59" s="42" t="str">
        <f t="shared" si="13"/>
        <v/>
      </c>
      <c r="AU59" t="str">
        <f t="shared" si="5"/>
        <v/>
      </c>
      <c r="AV59" s="42" t="str">
        <f t="shared" si="14"/>
        <v/>
      </c>
      <c r="AX59" t="str">
        <f t="shared" si="6"/>
        <v/>
      </c>
      <c r="AY59" s="42" t="str">
        <f t="shared" si="15"/>
        <v/>
      </c>
      <c r="BA59" t="str">
        <f t="shared" si="7"/>
        <v/>
      </c>
      <c r="BB59" s="42" t="str">
        <f t="shared" si="16"/>
        <v/>
      </c>
      <c r="BD59" t="str">
        <f t="shared" si="8"/>
        <v/>
      </c>
      <c r="BE59" s="42" t="str">
        <f t="shared" si="17"/>
        <v/>
      </c>
    </row>
    <row r="60" spans="2:57" thickBot="1">
      <c r="B60" s="128"/>
      <c r="C60" s="711" t="s">
        <v>8</v>
      </c>
      <c r="D60" s="436"/>
      <c r="E60" s="165"/>
      <c r="F60" s="357"/>
      <c r="G60" s="98"/>
      <c r="H60" s="98"/>
      <c r="I60" s="98"/>
      <c r="J60" s="131"/>
      <c r="K60" s="133"/>
      <c r="L60" s="99"/>
      <c r="M60" s="100"/>
      <c r="N60" s="99"/>
      <c r="O60" s="124">
        <f>SUM(O51:O59)</f>
        <v>0</v>
      </c>
      <c r="P60" s="133"/>
      <c r="Q60" s="99"/>
      <c r="R60" s="100"/>
      <c r="S60" s="99"/>
      <c r="T60" s="124">
        <f>SUM(T51:T59)</f>
        <v>0</v>
      </c>
      <c r="U60" s="133"/>
      <c r="V60" s="99"/>
      <c r="W60" s="100"/>
      <c r="X60" s="99"/>
      <c r="Y60" s="124">
        <f>SUM(Y51:Y59)</f>
        <v>3263057.8099999996</v>
      </c>
      <c r="Z60" s="133"/>
      <c r="AA60" s="99"/>
      <c r="AB60" s="100"/>
      <c r="AC60" s="99"/>
      <c r="AD60" s="124">
        <f>SUM(AD51:AD59)</f>
        <v>4282716.5599999996</v>
      </c>
      <c r="AF60" t="str">
        <f t="shared" si="0"/>
        <v/>
      </c>
      <c r="AG60" s="42" t="str">
        <f t="shared" si="9"/>
        <v/>
      </c>
      <c r="AI60" t="str">
        <f t="shared" si="1"/>
        <v/>
      </c>
      <c r="AJ60" s="42" t="str">
        <f t="shared" si="10"/>
        <v/>
      </c>
      <c r="AL60" t="str">
        <f t="shared" si="2"/>
        <v/>
      </c>
      <c r="AM60" s="42" t="str">
        <f t="shared" si="11"/>
        <v/>
      </c>
      <c r="AO60" t="str">
        <f t="shared" si="3"/>
        <v/>
      </c>
      <c r="AP60" s="42" t="str">
        <f t="shared" si="12"/>
        <v/>
      </c>
      <c r="AR60" t="str">
        <f t="shared" si="4"/>
        <v/>
      </c>
      <c r="AS60" s="42" t="str">
        <f t="shared" si="13"/>
        <v/>
      </c>
      <c r="AU60" t="str">
        <f t="shared" si="5"/>
        <v/>
      </c>
      <c r="AV60" s="42" t="str">
        <f t="shared" si="14"/>
        <v/>
      </c>
      <c r="AX60" t="str">
        <f t="shared" si="6"/>
        <v/>
      </c>
      <c r="AY60" s="42" t="str">
        <f t="shared" si="15"/>
        <v/>
      </c>
      <c r="BA60" t="str">
        <f t="shared" si="7"/>
        <v/>
      </c>
      <c r="BB60" s="42" t="str">
        <f t="shared" si="16"/>
        <v/>
      </c>
      <c r="BD60" t="str">
        <f t="shared" si="8"/>
        <v/>
      </c>
      <c r="BE60" s="42" t="str">
        <f t="shared" si="17"/>
        <v/>
      </c>
    </row>
    <row r="61" spans="2:57" thickBot="1">
      <c r="B61" s="155" t="s">
        <v>280</v>
      </c>
      <c r="C61" s="169"/>
      <c r="D61" s="437"/>
      <c r="E61" s="155"/>
      <c r="F61" s="361"/>
      <c r="G61" s="156"/>
      <c r="H61" s="156"/>
      <c r="I61" s="156"/>
      <c r="J61" s="169"/>
      <c r="K61" s="158"/>
      <c r="L61" s="159"/>
      <c r="M61" s="90"/>
      <c r="N61" s="160"/>
      <c r="O61" s="161">
        <f>SUMIF($C6:$C60,"Sub-total",O6:O60)</f>
        <v>0</v>
      </c>
      <c r="P61" s="158"/>
      <c r="Q61" s="159"/>
      <c r="R61" s="90"/>
      <c r="S61" s="160"/>
      <c r="T61" s="161">
        <f>SUMIF($C6:$C60,"Sub-total",T6:T60)</f>
        <v>224565.49638547472</v>
      </c>
      <c r="U61" s="158"/>
      <c r="V61" s="159"/>
      <c r="W61" s="90"/>
      <c r="X61" s="160"/>
      <c r="Y61" s="161">
        <f>SUMIF($C6:$C60,"Sub-total",Y6:Y60)</f>
        <v>4415405.518721614</v>
      </c>
      <c r="Z61" s="158"/>
      <c r="AA61" s="159"/>
      <c r="AB61" s="90"/>
      <c r="AC61" s="160"/>
      <c r="AD61" s="161">
        <f>SUMIF($C6:$C60,"Sub-total",AD6:AD60)</f>
        <v>4598682.9870268516</v>
      </c>
      <c r="AF61" s="440"/>
      <c r="AG61" s="441">
        <f>SUM(AG7:AG60)+AJ61</f>
        <v>224.49755349608733</v>
      </c>
      <c r="AH61" s="440"/>
      <c r="AI61" s="440"/>
      <c r="AJ61" s="441">
        <f>SUM(AJ7:AJ60)</f>
        <v>224.49755349608733</v>
      </c>
      <c r="AK61" s="440"/>
      <c r="AL61" s="440"/>
      <c r="AM61" s="441">
        <f>SUM(AM7:AM60)</f>
        <v>0</v>
      </c>
      <c r="AO61" s="440"/>
      <c r="AP61" s="441">
        <f>SUM(AP7:AP60)+AS61</f>
        <v>3398.5668279611073</v>
      </c>
      <c r="AQ61" s="440"/>
      <c r="AR61" s="440"/>
      <c r="AS61" s="441">
        <f>SUM(AS7:AS60)</f>
        <v>3324.0168279611071</v>
      </c>
      <c r="AT61" s="440"/>
      <c r="AU61" s="440"/>
      <c r="AV61" s="441">
        <f>SUM(AV7:AV60)</f>
        <v>0</v>
      </c>
      <c r="AX61" s="440"/>
      <c r="AY61" s="441">
        <f>SUM(AY7:AY60)+BB61</f>
        <v>565.90003660240518</v>
      </c>
      <c r="AZ61" s="440"/>
      <c r="BA61" s="440"/>
      <c r="BB61" s="441">
        <f>SUM(BB7:BB60)</f>
        <v>491.35003660240523</v>
      </c>
      <c r="BC61" s="440"/>
      <c r="BD61" s="440"/>
      <c r="BE61" s="441">
        <f>SUM(BE7:BE60)</f>
        <v>0</v>
      </c>
    </row>
    <row r="62" spans="2:57" ht="15">
      <c r="B62" s="96"/>
      <c r="C62" s="97"/>
      <c r="D62" s="2"/>
      <c r="E62" s="1"/>
      <c r="F62" s="1"/>
      <c r="G62" s="1"/>
      <c r="H62" s="1"/>
      <c r="I62" s="1"/>
      <c r="J62" s="1"/>
      <c r="K62" s="2"/>
      <c r="L62" s="16"/>
      <c r="M62" s="7"/>
      <c r="N62" s="16"/>
      <c r="O62" s="16"/>
      <c r="P62" s="2"/>
      <c r="Q62" s="16"/>
      <c r="R62" s="7"/>
      <c r="S62" s="16"/>
      <c r="T62" s="16"/>
      <c r="U62" s="2"/>
      <c r="V62" s="16"/>
      <c r="W62" s="7"/>
      <c r="X62" s="16"/>
      <c r="Y62" s="16"/>
      <c r="Z62" s="2"/>
      <c r="AA62" s="16"/>
      <c r="AB62" s="7"/>
      <c r="AC62" s="16"/>
      <c r="AD62" s="16"/>
    </row>
    <row r="63" spans="2:57" ht="15">
      <c r="B63" s="9"/>
      <c r="C63" s="10"/>
      <c r="D63" s="11"/>
      <c r="E63" s="9"/>
      <c r="F63" s="9"/>
      <c r="G63" s="9"/>
      <c r="H63" s="9"/>
      <c r="I63" s="9"/>
      <c r="J63" s="9"/>
      <c r="K63" s="11"/>
      <c r="L63" s="12"/>
      <c r="M63" s="13"/>
      <c r="N63" s="12"/>
      <c r="O63" s="12"/>
      <c r="P63" s="11"/>
      <c r="Q63" s="12"/>
      <c r="R63" s="13"/>
      <c r="S63" s="12"/>
      <c r="T63" s="12"/>
      <c r="U63" s="11"/>
      <c r="V63" s="12"/>
      <c r="W63" s="13"/>
      <c r="X63" s="12"/>
      <c r="Y63" s="12"/>
      <c r="Z63" s="11"/>
      <c r="AA63" s="12"/>
      <c r="AB63" s="13"/>
      <c r="AC63" s="12"/>
      <c r="AD63" s="12"/>
    </row>
    <row r="64" spans="2:57" ht="15">
      <c r="B64" s="5"/>
      <c r="C64" s="1"/>
      <c r="D64" s="16"/>
      <c r="E64" s="1"/>
      <c r="F64" s="1"/>
      <c r="G64" s="1"/>
      <c r="H64" s="1"/>
      <c r="I64" s="1"/>
      <c r="J64" s="1"/>
      <c r="K64" s="16"/>
      <c r="L64" s="16"/>
      <c r="M64" s="7"/>
      <c r="N64" s="16"/>
      <c r="O64" s="16"/>
      <c r="P64" s="16"/>
      <c r="Q64" s="16"/>
      <c r="R64" s="7"/>
      <c r="S64" s="16"/>
      <c r="T64" s="16"/>
      <c r="U64" s="16"/>
      <c r="V64" s="16"/>
      <c r="W64" s="7"/>
      <c r="X64" s="16"/>
      <c r="Y64" s="16"/>
      <c r="Z64" s="16"/>
      <c r="AA64" s="16"/>
      <c r="AB64" s="7"/>
      <c r="AC64" s="16"/>
      <c r="AD64" s="16"/>
    </row>
    <row r="65" spans="2:30" ht="15">
      <c r="B65" s="17"/>
      <c r="C65" s="17"/>
      <c r="D65" s="18"/>
      <c r="E65" s="17"/>
      <c r="F65" s="17"/>
      <c r="G65" s="17"/>
      <c r="H65" s="17"/>
      <c r="I65" s="17"/>
      <c r="J65" s="17"/>
      <c r="K65" s="18"/>
      <c r="L65" s="18"/>
      <c r="M65" s="19"/>
      <c r="N65" s="18"/>
      <c r="O65" s="16"/>
      <c r="P65" s="16"/>
      <c r="Q65" s="16"/>
      <c r="R65" s="7"/>
      <c r="S65" s="16"/>
      <c r="T65" s="16"/>
      <c r="U65" s="16"/>
      <c r="V65" s="16"/>
      <c r="W65" s="7"/>
      <c r="X65" s="16"/>
      <c r="Y65" s="16"/>
      <c r="Z65" s="16"/>
      <c r="AA65" s="16"/>
      <c r="AB65" s="7"/>
      <c r="AC65" s="16"/>
      <c r="AD65" s="18"/>
    </row>
    <row r="66" spans="2:30" ht="15">
      <c r="B66" s="1"/>
      <c r="C66" s="17"/>
      <c r="D66" s="18"/>
      <c r="E66" s="17"/>
      <c r="F66" s="17"/>
      <c r="G66" s="17"/>
      <c r="H66" s="17"/>
      <c r="I66" s="17"/>
      <c r="J66" s="17"/>
      <c r="K66" s="18"/>
      <c r="L66" s="18"/>
      <c r="M66" s="19"/>
      <c r="N66" s="18"/>
      <c r="O66" s="16"/>
      <c r="P66" s="16"/>
      <c r="Q66" s="16"/>
      <c r="R66" s="7"/>
      <c r="S66" s="16"/>
      <c r="T66" s="16"/>
      <c r="U66" s="16"/>
      <c r="V66" s="16"/>
      <c r="W66" s="7"/>
      <c r="X66" s="16"/>
      <c r="Y66" s="16"/>
      <c r="Z66" s="16"/>
      <c r="AA66" s="16"/>
      <c r="AB66" s="7"/>
      <c r="AC66" s="16"/>
      <c r="AD66" s="18"/>
    </row>
    <row r="67" spans="2:30" ht="15">
      <c r="B67" s="1"/>
      <c r="C67" s="17"/>
      <c r="D67" s="18"/>
      <c r="E67" s="17"/>
      <c r="F67" s="17"/>
      <c r="G67" s="17"/>
      <c r="H67" s="17"/>
      <c r="I67" s="17"/>
      <c r="J67" s="17"/>
      <c r="K67" s="18"/>
      <c r="L67" s="18"/>
      <c r="M67" s="19"/>
      <c r="N67" s="18"/>
      <c r="O67" s="16"/>
      <c r="P67" s="16"/>
      <c r="Q67" s="16"/>
      <c r="R67" s="7"/>
      <c r="S67" s="16"/>
      <c r="T67" s="16"/>
      <c r="U67" s="16"/>
      <c r="V67" s="16"/>
      <c r="W67" s="7"/>
      <c r="X67" s="16"/>
      <c r="Y67" s="16"/>
      <c r="Z67" s="16"/>
      <c r="AA67" s="16"/>
      <c r="AB67" s="7"/>
      <c r="AC67" s="16"/>
      <c r="AD67" s="18"/>
    </row>
    <row r="68" spans="2:30" ht="15">
      <c r="B68" s="1"/>
      <c r="C68" s="20"/>
      <c r="D68" s="21"/>
      <c r="E68" s="1"/>
      <c r="F68" s="1"/>
      <c r="G68" s="1"/>
      <c r="H68" s="1"/>
      <c r="I68" s="1"/>
      <c r="J68" s="1"/>
      <c r="K68" s="21"/>
      <c r="L68" s="16"/>
      <c r="M68" s="22"/>
      <c r="N68" s="16"/>
      <c r="O68" s="16"/>
      <c r="P68" s="16"/>
      <c r="Q68" s="16"/>
      <c r="R68" s="7"/>
      <c r="S68" s="16"/>
      <c r="T68" s="16"/>
      <c r="U68" s="16"/>
      <c r="V68" s="16"/>
      <c r="W68" s="7"/>
      <c r="X68" s="16"/>
      <c r="Y68" s="16"/>
      <c r="Z68" s="16"/>
      <c r="AA68" s="16"/>
      <c r="AB68" s="7"/>
      <c r="AC68" s="16"/>
      <c r="AD68" s="16"/>
    </row>
    <row r="69" spans="2:30" ht="15">
      <c r="B69" s="1"/>
      <c r="C69" s="1"/>
      <c r="D69" s="16"/>
      <c r="E69" s="1"/>
      <c r="F69" s="1"/>
      <c r="G69" s="1"/>
      <c r="H69" s="1"/>
      <c r="I69" s="1"/>
      <c r="J69" s="1"/>
      <c r="K69" s="16"/>
      <c r="L69" s="16"/>
      <c r="M69" s="22"/>
      <c r="N69" s="16"/>
      <c r="O69" s="16"/>
      <c r="P69" s="16"/>
      <c r="Q69" s="16"/>
      <c r="R69" s="7"/>
      <c r="S69" s="16"/>
      <c r="T69" s="16"/>
      <c r="U69" s="16"/>
      <c r="V69" s="16"/>
      <c r="W69" s="7"/>
      <c r="X69" s="16"/>
      <c r="Y69" s="16"/>
      <c r="Z69" s="16"/>
      <c r="AA69" s="16"/>
      <c r="AB69" s="7"/>
      <c r="AC69" s="16"/>
      <c r="AD69" s="16"/>
    </row>
    <row r="70" spans="2:30" ht="15">
      <c r="B70" s="1"/>
      <c r="C70" s="1"/>
      <c r="D70" s="16"/>
      <c r="E70" s="1"/>
      <c r="F70" s="1"/>
      <c r="G70" s="1"/>
      <c r="H70" s="1"/>
      <c r="I70" s="1"/>
      <c r="J70" s="1"/>
      <c r="K70" s="16"/>
      <c r="L70" s="16"/>
      <c r="M70" s="22"/>
      <c r="N70" s="16"/>
      <c r="O70" s="16"/>
      <c r="P70" s="16"/>
      <c r="Q70" s="16"/>
      <c r="R70" s="7"/>
      <c r="S70" s="16"/>
      <c r="T70" s="16"/>
      <c r="U70" s="16"/>
      <c r="V70" s="16"/>
      <c r="W70" s="7"/>
      <c r="X70" s="16"/>
      <c r="Y70" s="16"/>
      <c r="Z70" s="16"/>
      <c r="AA70" s="16"/>
      <c r="AB70" s="7"/>
      <c r="AC70" s="16"/>
      <c r="AD70" s="16"/>
    </row>
    <row r="71" spans="2:30" ht="15">
      <c r="B71" s="20"/>
      <c r="C71" s="1"/>
      <c r="D71" s="16"/>
      <c r="E71" s="1"/>
      <c r="F71" s="1"/>
      <c r="G71" s="1"/>
      <c r="H71" s="1"/>
      <c r="I71" s="1"/>
      <c r="J71" s="1"/>
      <c r="K71" s="16"/>
      <c r="L71" s="16"/>
      <c r="M71" s="22"/>
      <c r="N71" s="16"/>
      <c r="O71" s="16"/>
      <c r="P71" s="16"/>
      <c r="Q71" s="16"/>
      <c r="R71" s="7"/>
      <c r="S71" s="16"/>
      <c r="T71" s="16"/>
      <c r="U71" s="16"/>
      <c r="V71" s="16"/>
      <c r="W71" s="7"/>
      <c r="X71" s="16"/>
      <c r="Y71" s="16"/>
      <c r="Z71" s="16"/>
      <c r="AA71" s="16"/>
      <c r="AB71" s="7"/>
      <c r="AC71" s="16"/>
      <c r="AD71" s="16"/>
    </row>
    <row r="72" spans="2:30" ht="15">
      <c r="B72" s="1"/>
      <c r="C72" s="1"/>
      <c r="D72" s="16"/>
      <c r="E72" s="1"/>
      <c r="F72" s="1"/>
      <c r="G72" s="1"/>
      <c r="H72" s="1"/>
      <c r="I72" s="1"/>
      <c r="J72" s="1"/>
      <c r="K72" s="16"/>
      <c r="L72" s="16"/>
      <c r="M72" s="22"/>
      <c r="N72" s="16"/>
      <c r="O72" s="16"/>
      <c r="P72" s="16"/>
      <c r="Q72" s="16"/>
      <c r="R72" s="7"/>
      <c r="S72" s="16"/>
      <c r="T72" s="16"/>
      <c r="U72" s="16"/>
      <c r="V72" s="16"/>
      <c r="W72" s="7"/>
      <c r="X72" s="16"/>
      <c r="Y72" s="16"/>
      <c r="Z72" s="16"/>
      <c r="AA72" s="16"/>
      <c r="AB72" s="7"/>
      <c r="AC72" s="16"/>
      <c r="AD72" s="16"/>
    </row>
    <row r="73" spans="2:30" ht="15">
      <c r="B73" s="1"/>
      <c r="C73" s="1"/>
      <c r="D73" s="16"/>
      <c r="E73" s="1"/>
      <c r="F73" s="1"/>
      <c r="G73" s="1"/>
      <c r="H73" s="1"/>
      <c r="I73" s="1"/>
      <c r="J73" s="1"/>
      <c r="K73" s="16"/>
      <c r="L73" s="16"/>
      <c r="M73" s="22"/>
      <c r="N73" s="16"/>
      <c r="O73" s="16"/>
      <c r="P73" s="16"/>
      <c r="Q73" s="16"/>
      <c r="R73" s="7"/>
      <c r="S73" s="16"/>
      <c r="T73" s="16"/>
      <c r="U73" s="16"/>
      <c r="V73" s="16"/>
      <c r="W73" s="7"/>
      <c r="X73" s="16"/>
      <c r="Y73" s="16"/>
      <c r="Z73" s="16"/>
      <c r="AA73" s="16"/>
      <c r="AB73" s="7"/>
      <c r="AC73" s="16"/>
      <c r="AD73" s="16"/>
    </row>
    <row r="74" spans="2:30" ht="15">
      <c r="B74" s="1"/>
      <c r="C74" s="1"/>
      <c r="D74" s="16"/>
      <c r="E74" s="1"/>
      <c r="F74" s="1"/>
      <c r="G74" s="1"/>
      <c r="H74" s="1"/>
      <c r="I74" s="1"/>
      <c r="J74" s="1"/>
      <c r="K74" s="16"/>
      <c r="L74" s="16"/>
      <c r="M74" s="22"/>
      <c r="N74" s="16"/>
      <c r="O74" s="16"/>
      <c r="P74" s="16"/>
      <c r="Q74" s="16"/>
      <c r="R74" s="7"/>
      <c r="S74" s="16"/>
      <c r="T74" s="16"/>
      <c r="U74" s="16"/>
      <c r="V74" s="16"/>
      <c r="W74" s="7"/>
      <c r="X74" s="16"/>
      <c r="Y74" s="16"/>
      <c r="Z74" s="16"/>
      <c r="AA74" s="16"/>
      <c r="AB74" s="7"/>
      <c r="AC74" s="16"/>
      <c r="AD74" s="16"/>
    </row>
    <row r="75" spans="2:30" ht="15">
      <c r="B75" s="20"/>
      <c r="C75" s="1"/>
      <c r="D75" s="16"/>
      <c r="E75" s="1"/>
      <c r="F75" s="1"/>
      <c r="G75" s="1"/>
      <c r="H75" s="1"/>
      <c r="I75" s="1"/>
      <c r="J75" s="1"/>
      <c r="K75" s="16"/>
      <c r="L75" s="16"/>
      <c r="M75" s="22"/>
      <c r="N75" s="16"/>
      <c r="O75" s="16"/>
      <c r="P75" s="16"/>
      <c r="Q75" s="16"/>
      <c r="R75" s="7"/>
      <c r="S75" s="16"/>
      <c r="T75" s="16"/>
      <c r="U75" s="16"/>
      <c r="V75" s="16"/>
      <c r="W75" s="7"/>
      <c r="X75" s="16"/>
      <c r="Y75" s="16"/>
      <c r="Z75" s="16"/>
      <c r="AA75" s="16"/>
      <c r="AB75" s="7"/>
      <c r="AC75" s="16"/>
      <c r="AD75" s="16"/>
    </row>
    <row r="76" spans="2:30" ht="15">
      <c r="B76" s="20"/>
      <c r="C76" s="1"/>
      <c r="D76" s="16"/>
      <c r="E76" s="1"/>
      <c r="F76" s="1"/>
      <c r="G76" s="1"/>
      <c r="H76" s="1"/>
      <c r="I76" s="1"/>
      <c r="J76" s="1"/>
      <c r="K76" s="16"/>
      <c r="L76" s="16"/>
      <c r="M76" s="22"/>
      <c r="N76" s="16"/>
      <c r="O76" s="16"/>
      <c r="P76" s="16"/>
      <c r="Q76" s="16"/>
      <c r="R76" s="7"/>
      <c r="S76" s="16"/>
      <c r="T76" s="16"/>
      <c r="U76" s="16"/>
      <c r="V76" s="16"/>
      <c r="W76" s="7"/>
      <c r="X76" s="16"/>
      <c r="Y76" s="16"/>
      <c r="Z76" s="16"/>
      <c r="AA76" s="16"/>
      <c r="AB76" s="7"/>
      <c r="AC76" s="16"/>
      <c r="AD76" s="16"/>
    </row>
    <row r="77" spans="2:30" ht="15">
      <c r="B77" s="20"/>
      <c r="C77" s="1"/>
      <c r="D77" s="16"/>
      <c r="E77" s="1"/>
      <c r="F77" s="1"/>
      <c r="G77" s="1"/>
      <c r="H77" s="1"/>
      <c r="I77" s="1"/>
      <c r="J77" s="1"/>
      <c r="K77" s="16"/>
      <c r="L77" s="16"/>
      <c r="M77" s="22"/>
      <c r="N77" s="16"/>
      <c r="O77" s="16"/>
      <c r="P77" s="16"/>
      <c r="Q77" s="16"/>
      <c r="R77" s="7"/>
      <c r="S77" s="16"/>
      <c r="T77" s="16"/>
      <c r="U77" s="16"/>
      <c r="V77" s="16"/>
      <c r="W77" s="7"/>
      <c r="X77" s="16"/>
      <c r="Y77" s="16"/>
      <c r="Z77" s="16"/>
      <c r="AA77" s="16"/>
      <c r="AB77" s="7"/>
      <c r="AC77" s="16"/>
      <c r="AD77" s="16"/>
    </row>
    <row r="78" spans="2:30" ht="15">
      <c r="B78" s="20"/>
      <c r="C78" s="1"/>
      <c r="D78" s="16"/>
      <c r="E78" s="1"/>
      <c r="F78" s="1"/>
      <c r="G78" s="1"/>
      <c r="H78" s="1"/>
      <c r="I78" s="1"/>
      <c r="J78" s="1"/>
      <c r="K78" s="16"/>
      <c r="L78" s="16"/>
      <c r="M78" s="22"/>
      <c r="N78" s="16"/>
      <c r="O78" s="16"/>
      <c r="P78" s="16"/>
      <c r="Q78" s="16"/>
      <c r="R78" s="7"/>
      <c r="S78" s="16"/>
      <c r="T78" s="16"/>
      <c r="U78" s="16"/>
      <c r="V78" s="16"/>
      <c r="W78" s="7"/>
      <c r="X78" s="16"/>
      <c r="Y78" s="16"/>
      <c r="Z78" s="16"/>
      <c r="AA78" s="16"/>
      <c r="AB78" s="7"/>
      <c r="AC78" s="16"/>
      <c r="AD78" s="16"/>
    </row>
    <row r="79" spans="2:30" ht="15">
      <c r="B79" s="20"/>
      <c r="C79" s="1"/>
      <c r="D79" s="16"/>
      <c r="E79" s="1"/>
      <c r="F79" s="1"/>
      <c r="G79" s="1"/>
      <c r="H79" s="1"/>
      <c r="I79" s="1"/>
      <c r="J79" s="1"/>
      <c r="K79" s="16"/>
      <c r="L79" s="16"/>
      <c r="M79" s="22"/>
      <c r="N79" s="16"/>
      <c r="O79" s="16"/>
      <c r="P79" s="16"/>
      <c r="Q79" s="16"/>
      <c r="R79" s="7"/>
      <c r="S79" s="16"/>
      <c r="T79" s="16"/>
      <c r="U79" s="16"/>
      <c r="V79" s="16"/>
      <c r="W79" s="7"/>
      <c r="X79" s="16"/>
      <c r="Y79" s="16"/>
      <c r="Z79" s="16"/>
      <c r="AA79" s="16"/>
      <c r="AB79" s="7"/>
      <c r="AC79" s="16"/>
      <c r="AD79" s="16"/>
    </row>
    <row r="80" spans="2:30" ht="15">
      <c r="B80" s="20"/>
      <c r="C80" s="1"/>
      <c r="D80" s="16"/>
      <c r="E80" s="1"/>
      <c r="F80" s="1"/>
      <c r="G80" s="1"/>
      <c r="H80" s="1"/>
      <c r="I80" s="1"/>
      <c r="J80" s="1"/>
      <c r="K80" s="16"/>
      <c r="L80" s="16"/>
      <c r="M80" s="22"/>
      <c r="N80" s="16"/>
      <c r="O80" s="16"/>
      <c r="P80" s="16"/>
      <c r="Q80" s="16"/>
      <c r="R80" s="7"/>
      <c r="S80" s="16"/>
      <c r="T80" s="16"/>
      <c r="U80" s="16"/>
      <c r="V80" s="16"/>
      <c r="W80" s="7"/>
      <c r="X80" s="16"/>
      <c r="Y80" s="16"/>
      <c r="Z80" s="16"/>
      <c r="AA80" s="16"/>
      <c r="AB80" s="7"/>
      <c r="AC80" s="16"/>
      <c r="AD80" s="16"/>
    </row>
    <row r="81" spans="2:30" ht="15">
      <c r="B81" s="20"/>
      <c r="C81" s="1"/>
      <c r="D81" s="16"/>
      <c r="E81" s="1"/>
      <c r="F81" s="1"/>
      <c r="G81" s="1"/>
      <c r="H81" s="1"/>
      <c r="I81" s="1"/>
      <c r="J81" s="1"/>
      <c r="K81" s="16"/>
      <c r="L81" s="16"/>
      <c r="M81" s="22"/>
      <c r="N81" s="16"/>
      <c r="O81" s="16"/>
      <c r="P81" s="16"/>
      <c r="Q81" s="16"/>
      <c r="R81" s="7"/>
      <c r="S81" s="16"/>
      <c r="T81" s="16"/>
      <c r="U81" s="16"/>
      <c r="V81" s="16"/>
      <c r="W81" s="7"/>
      <c r="X81" s="16"/>
      <c r="Y81" s="16"/>
      <c r="Z81" s="16"/>
      <c r="AA81" s="16"/>
      <c r="AB81" s="7"/>
      <c r="AC81" s="16"/>
      <c r="AD81" s="16"/>
    </row>
    <row r="82" spans="2:30" ht="15">
      <c r="B82" s="20"/>
      <c r="C82" s="1"/>
      <c r="D82" s="16"/>
      <c r="E82" s="1"/>
      <c r="F82" s="1"/>
      <c r="G82" s="1"/>
      <c r="H82" s="1"/>
      <c r="I82" s="1"/>
      <c r="J82" s="1"/>
      <c r="K82" s="16"/>
      <c r="L82" s="16"/>
      <c r="M82" s="22"/>
      <c r="N82" s="16"/>
      <c r="O82" s="16"/>
      <c r="P82" s="16"/>
      <c r="Q82" s="16"/>
      <c r="R82" s="7"/>
      <c r="S82" s="16"/>
      <c r="T82" s="16"/>
      <c r="U82" s="16"/>
      <c r="V82" s="16"/>
      <c r="W82" s="7"/>
      <c r="X82" s="16"/>
      <c r="Y82" s="16"/>
      <c r="Z82" s="16"/>
      <c r="AA82" s="16"/>
      <c r="AB82" s="7"/>
      <c r="AC82" s="16"/>
      <c r="AD82" s="16"/>
    </row>
    <row r="83" spans="2:30" ht="15">
      <c r="B83" s="20"/>
      <c r="C83" s="1"/>
      <c r="D83" s="16"/>
      <c r="E83" s="1"/>
      <c r="F83" s="1"/>
      <c r="G83" s="1"/>
      <c r="H83" s="1"/>
      <c r="I83" s="1"/>
      <c r="J83" s="1"/>
      <c r="K83" s="16"/>
      <c r="L83" s="16"/>
      <c r="M83" s="22"/>
      <c r="N83" s="16"/>
      <c r="O83" s="16"/>
      <c r="P83" s="16"/>
      <c r="Q83" s="16"/>
      <c r="R83" s="7"/>
      <c r="S83" s="16"/>
      <c r="T83" s="16"/>
      <c r="U83" s="16"/>
      <c r="V83" s="16"/>
      <c r="W83" s="7"/>
      <c r="X83" s="16"/>
      <c r="Y83" s="16"/>
      <c r="Z83" s="16"/>
      <c r="AA83" s="16"/>
      <c r="AB83" s="7"/>
      <c r="AC83" s="16"/>
      <c r="AD83" s="16"/>
    </row>
    <row r="84" spans="2:30" ht="15">
      <c r="B84" s="20"/>
      <c r="C84" s="1"/>
      <c r="D84" s="16"/>
      <c r="E84" s="1"/>
      <c r="F84" s="1"/>
      <c r="G84" s="1"/>
      <c r="H84" s="1"/>
      <c r="I84" s="1"/>
      <c r="J84" s="1"/>
      <c r="K84" s="16"/>
      <c r="L84" s="16"/>
      <c r="M84" s="22"/>
      <c r="N84" s="16"/>
      <c r="O84" s="16"/>
      <c r="P84" s="16"/>
      <c r="Q84" s="16"/>
      <c r="R84" s="7"/>
      <c r="S84" s="16"/>
      <c r="T84" s="16"/>
      <c r="U84" s="16"/>
      <c r="V84" s="16"/>
      <c r="W84" s="7"/>
      <c r="X84" s="16"/>
      <c r="Y84" s="16"/>
      <c r="Z84" s="16"/>
      <c r="AA84" s="16"/>
      <c r="AB84" s="7"/>
      <c r="AC84" s="16"/>
      <c r="AD84" s="16"/>
    </row>
    <row r="85" spans="2:30" ht="15">
      <c r="B85" s="20"/>
      <c r="C85" s="1"/>
      <c r="D85" s="16"/>
      <c r="E85" s="1"/>
      <c r="F85" s="1"/>
      <c r="G85" s="1"/>
      <c r="H85" s="1"/>
      <c r="I85" s="1"/>
      <c r="J85" s="1"/>
      <c r="K85" s="16"/>
      <c r="L85" s="16"/>
      <c r="M85" s="22"/>
      <c r="N85" s="16"/>
      <c r="O85" s="16"/>
      <c r="P85" s="16"/>
      <c r="Q85" s="16"/>
      <c r="R85" s="7"/>
      <c r="S85" s="16"/>
      <c r="T85" s="16"/>
      <c r="U85" s="16"/>
      <c r="V85" s="16"/>
      <c r="W85" s="7"/>
      <c r="X85" s="16"/>
      <c r="Y85" s="16"/>
      <c r="Z85" s="16"/>
      <c r="AA85" s="16"/>
      <c r="AB85" s="7"/>
      <c r="AC85" s="16"/>
      <c r="AD85" s="16"/>
    </row>
    <row r="86" spans="2:30" ht="15">
      <c r="B86" s="20"/>
      <c r="C86" s="1"/>
      <c r="D86" s="16"/>
      <c r="E86" s="1"/>
      <c r="F86" s="1"/>
      <c r="G86" s="1"/>
      <c r="H86" s="1"/>
      <c r="I86" s="1"/>
      <c r="J86" s="1"/>
      <c r="K86" s="16"/>
      <c r="L86" s="16"/>
      <c r="M86" s="22"/>
      <c r="N86" s="16"/>
      <c r="O86" s="16"/>
      <c r="P86" s="16"/>
      <c r="Q86" s="16"/>
      <c r="R86" s="7"/>
      <c r="S86" s="16"/>
      <c r="T86" s="16"/>
      <c r="U86" s="16"/>
      <c r="V86" s="16"/>
      <c r="W86" s="7"/>
      <c r="X86" s="16"/>
      <c r="Y86" s="16"/>
      <c r="Z86" s="16"/>
      <c r="AA86" s="16"/>
      <c r="AB86" s="7"/>
      <c r="AC86" s="16"/>
      <c r="AD86" s="16"/>
    </row>
    <row r="87" spans="2:30" ht="15">
      <c r="B87" s="20"/>
      <c r="C87" s="1"/>
      <c r="D87" s="16"/>
      <c r="E87" s="1"/>
      <c r="F87" s="1"/>
      <c r="G87" s="1"/>
      <c r="H87" s="1"/>
      <c r="I87" s="1"/>
      <c r="J87" s="1"/>
      <c r="K87" s="16"/>
      <c r="L87" s="16"/>
      <c r="M87" s="22"/>
      <c r="N87" s="16"/>
      <c r="O87" s="16"/>
      <c r="P87" s="16"/>
      <c r="Q87" s="16"/>
      <c r="R87" s="22"/>
      <c r="S87" s="16"/>
      <c r="T87" s="16"/>
      <c r="U87" s="16"/>
      <c r="V87" s="16"/>
      <c r="W87" s="22"/>
      <c r="X87" s="16"/>
      <c r="Y87" s="16"/>
      <c r="Z87" s="16"/>
      <c r="AA87" s="16"/>
      <c r="AB87" s="22"/>
      <c r="AC87" s="16"/>
      <c r="AD87" s="16"/>
    </row>
    <row r="88" spans="2:30" ht="15">
      <c r="B88" s="20"/>
      <c r="C88" s="1"/>
      <c r="D88" s="16"/>
      <c r="E88" s="1"/>
      <c r="F88" s="1"/>
      <c r="G88" s="1"/>
      <c r="H88" s="1"/>
      <c r="I88" s="1"/>
      <c r="J88" s="1"/>
      <c r="K88" s="16"/>
      <c r="L88" s="16"/>
      <c r="M88" s="22"/>
      <c r="N88" s="16"/>
      <c r="O88" s="16"/>
      <c r="P88" s="16"/>
      <c r="Q88" s="16"/>
      <c r="R88" s="22"/>
      <c r="S88" s="16"/>
      <c r="T88" s="16"/>
      <c r="U88" s="16"/>
      <c r="V88" s="16"/>
      <c r="W88" s="22"/>
      <c r="X88" s="16"/>
      <c r="Y88" s="16"/>
      <c r="Z88" s="16"/>
      <c r="AA88" s="16"/>
      <c r="AB88" s="22"/>
      <c r="AC88" s="16"/>
      <c r="AD88" s="16"/>
    </row>
    <row r="89" spans="2:30" ht="15">
      <c r="B89" s="20"/>
      <c r="C89" s="1"/>
      <c r="D89" s="16"/>
      <c r="E89" s="1"/>
      <c r="F89" s="1"/>
      <c r="G89" s="1"/>
      <c r="H89" s="1"/>
      <c r="I89" s="1"/>
      <c r="J89" s="1"/>
      <c r="K89" s="16"/>
      <c r="L89" s="16"/>
      <c r="M89" s="22"/>
      <c r="N89" s="16"/>
      <c r="O89" s="16"/>
      <c r="P89" s="16"/>
      <c r="Q89" s="16"/>
      <c r="R89" s="22"/>
      <c r="S89" s="16"/>
      <c r="T89" s="16"/>
      <c r="U89" s="16"/>
      <c r="V89" s="16"/>
      <c r="W89" s="22"/>
      <c r="X89" s="16"/>
      <c r="Y89" s="16"/>
      <c r="Z89" s="16"/>
      <c r="AA89" s="16"/>
      <c r="AB89" s="22"/>
      <c r="AC89" s="16"/>
      <c r="AD89" s="16"/>
    </row>
    <row r="90" spans="2:30" ht="15">
      <c r="B90" s="20"/>
      <c r="C90" s="1"/>
      <c r="D90" s="16"/>
      <c r="E90" s="1"/>
      <c r="F90" s="1"/>
      <c r="G90" s="1"/>
      <c r="H90" s="1"/>
      <c r="I90" s="1"/>
      <c r="J90" s="1"/>
      <c r="K90" s="16"/>
      <c r="L90" s="16"/>
      <c r="M90" s="22"/>
      <c r="N90" s="16"/>
      <c r="O90" s="16"/>
      <c r="P90" s="16"/>
      <c r="Q90" s="16"/>
      <c r="R90" s="22"/>
      <c r="S90" s="16"/>
      <c r="T90" s="16"/>
      <c r="U90" s="16"/>
      <c r="V90" s="16"/>
      <c r="W90" s="22"/>
      <c r="X90" s="16"/>
      <c r="Y90" s="16"/>
      <c r="Z90" s="16"/>
      <c r="AA90" s="16"/>
      <c r="AB90" s="22"/>
      <c r="AC90" s="16"/>
      <c r="AD90" s="16"/>
    </row>
    <row r="91" spans="2:30" ht="15">
      <c r="B91" s="20"/>
      <c r="C91" s="1"/>
      <c r="D91" s="16"/>
      <c r="E91" s="1"/>
      <c r="F91" s="1"/>
      <c r="G91" s="1"/>
      <c r="H91" s="1"/>
      <c r="I91" s="1"/>
      <c r="J91" s="1"/>
      <c r="K91" s="16"/>
      <c r="L91" s="16"/>
      <c r="M91" s="22"/>
      <c r="N91" s="16"/>
      <c r="O91" s="16"/>
      <c r="P91" s="16"/>
      <c r="Q91" s="16"/>
      <c r="R91" s="22"/>
      <c r="S91" s="16"/>
      <c r="T91" s="16"/>
      <c r="U91" s="16"/>
      <c r="V91" s="16"/>
      <c r="W91" s="22"/>
      <c r="X91" s="16"/>
      <c r="Y91" s="16"/>
      <c r="Z91" s="16"/>
      <c r="AA91" s="16"/>
      <c r="AB91" s="22"/>
      <c r="AC91" s="16"/>
      <c r="AD91" s="16"/>
    </row>
    <row r="92" spans="2:30" ht="15">
      <c r="B92" s="20"/>
      <c r="C92" s="1"/>
      <c r="D92" s="16"/>
      <c r="E92" s="1"/>
      <c r="F92" s="1"/>
      <c r="G92" s="1"/>
      <c r="H92" s="1"/>
      <c r="I92" s="1"/>
      <c r="J92" s="1"/>
      <c r="K92" s="16"/>
      <c r="L92" s="16"/>
      <c r="M92" s="22"/>
      <c r="N92" s="16"/>
      <c r="O92" s="16"/>
      <c r="P92" s="16"/>
      <c r="Q92" s="16"/>
      <c r="R92" s="22"/>
      <c r="S92" s="16"/>
      <c r="T92" s="16"/>
      <c r="U92" s="16"/>
      <c r="V92" s="16"/>
      <c r="W92" s="22"/>
      <c r="X92" s="16"/>
      <c r="Y92" s="16"/>
      <c r="Z92" s="16"/>
      <c r="AA92" s="16"/>
      <c r="AB92" s="22"/>
      <c r="AC92" s="16"/>
      <c r="AD92" s="16"/>
    </row>
    <row r="93" spans="2:30" ht="15">
      <c r="B93" s="20"/>
      <c r="C93" s="1"/>
      <c r="D93" s="16"/>
      <c r="E93" s="1"/>
      <c r="F93" s="1"/>
      <c r="G93" s="1"/>
      <c r="H93" s="1"/>
      <c r="I93" s="1"/>
      <c r="J93" s="1"/>
      <c r="K93" s="16"/>
      <c r="L93" s="16"/>
      <c r="M93" s="22"/>
      <c r="N93" s="16"/>
      <c r="O93" s="16"/>
      <c r="P93" s="16"/>
      <c r="Q93" s="16"/>
      <c r="R93" s="22"/>
      <c r="S93" s="16"/>
      <c r="T93" s="16"/>
      <c r="U93" s="16"/>
      <c r="V93" s="16"/>
      <c r="W93" s="22"/>
      <c r="X93" s="16"/>
      <c r="Y93" s="16"/>
      <c r="Z93" s="16"/>
      <c r="AA93" s="16"/>
      <c r="AB93" s="22"/>
      <c r="AC93" s="16"/>
      <c r="AD93" s="16"/>
    </row>
    <row r="94" spans="2:30" ht="15">
      <c r="B94" s="20"/>
      <c r="C94" s="1"/>
      <c r="D94" s="16"/>
      <c r="E94" s="1"/>
      <c r="F94" s="1"/>
      <c r="G94" s="1"/>
      <c r="H94" s="1"/>
      <c r="I94" s="1"/>
      <c r="J94" s="1"/>
      <c r="K94" s="16"/>
      <c r="L94" s="16"/>
      <c r="M94" s="22"/>
      <c r="N94" s="16"/>
      <c r="O94" s="16"/>
      <c r="P94" s="16"/>
      <c r="Q94" s="16"/>
      <c r="R94" s="22"/>
      <c r="S94" s="16"/>
      <c r="T94" s="16"/>
      <c r="U94" s="16"/>
      <c r="V94" s="16"/>
      <c r="W94" s="22"/>
      <c r="X94" s="16"/>
      <c r="Y94" s="16"/>
      <c r="Z94" s="16"/>
      <c r="AA94" s="16"/>
      <c r="AB94" s="22"/>
      <c r="AC94" s="16"/>
      <c r="AD94" s="16"/>
    </row>
    <row r="95" spans="2:30" ht="15">
      <c r="B95" s="20"/>
      <c r="C95" s="1"/>
      <c r="D95" s="16"/>
      <c r="E95" s="1"/>
      <c r="F95" s="1"/>
      <c r="G95" s="1"/>
      <c r="H95" s="1"/>
      <c r="I95" s="1"/>
      <c r="J95" s="1"/>
      <c r="K95" s="16"/>
      <c r="L95" s="16"/>
      <c r="M95" s="22"/>
      <c r="N95" s="16"/>
      <c r="O95" s="16"/>
      <c r="P95" s="16"/>
      <c r="Q95" s="16"/>
      <c r="R95" s="22"/>
      <c r="S95" s="16"/>
      <c r="T95" s="16"/>
      <c r="U95" s="16"/>
      <c r="V95" s="16"/>
      <c r="W95" s="22"/>
      <c r="X95" s="16"/>
      <c r="Y95" s="16"/>
      <c r="Z95" s="16"/>
      <c r="AA95" s="16"/>
      <c r="AB95" s="22"/>
      <c r="AC95" s="16"/>
      <c r="AD95" s="16"/>
    </row>
    <row r="96" spans="2:30" ht="15">
      <c r="B96" s="20"/>
      <c r="C96" s="1"/>
      <c r="D96" s="16"/>
      <c r="E96" s="1"/>
      <c r="F96" s="1"/>
      <c r="G96" s="1"/>
      <c r="H96" s="1"/>
      <c r="I96" s="1"/>
      <c r="J96" s="1"/>
      <c r="K96" s="16"/>
      <c r="L96" s="16"/>
      <c r="M96" s="22"/>
      <c r="N96" s="16"/>
      <c r="O96" s="16"/>
      <c r="P96" s="16"/>
      <c r="Q96" s="16"/>
      <c r="R96" s="22"/>
      <c r="S96" s="16"/>
      <c r="T96" s="16"/>
      <c r="U96" s="16"/>
      <c r="V96" s="16"/>
      <c r="W96" s="22"/>
      <c r="X96" s="16"/>
      <c r="Y96" s="16"/>
      <c r="Z96" s="16"/>
      <c r="AA96" s="16"/>
      <c r="AB96" s="22"/>
      <c r="AC96" s="16"/>
      <c r="AD96" s="16"/>
    </row>
    <row r="97" spans="2:30" ht="15">
      <c r="B97" s="20"/>
      <c r="C97" s="1"/>
      <c r="D97" s="16"/>
      <c r="E97" s="1"/>
      <c r="F97" s="1"/>
      <c r="G97" s="1"/>
      <c r="H97" s="1"/>
      <c r="I97" s="1"/>
      <c r="J97" s="1"/>
      <c r="K97" s="16"/>
      <c r="L97" s="16"/>
      <c r="M97" s="22"/>
      <c r="N97" s="16"/>
      <c r="O97" s="16"/>
      <c r="P97" s="16"/>
      <c r="Q97" s="16"/>
      <c r="R97" s="22"/>
      <c r="S97" s="16"/>
      <c r="T97" s="16"/>
      <c r="U97" s="16"/>
      <c r="V97" s="16"/>
      <c r="W97" s="22"/>
      <c r="X97" s="16"/>
      <c r="Y97" s="16"/>
      <c r="Z97" s="16"/>
      <c r="AA97" s="16"/>
      <c r="AB97" s="22"/>
      <c r="AC97" s="16"/>
      <c r="AD97" s="16"/>
    </row>
    <row r="98" spans="2:30" ht="15">
      <c r="B98" s="20"/>
      <c r="C98" s="1"/>
      <c r="D98" s="16"/>
      <c r="E98" s="1"/>
      <c r="F98" s="1"/>
      <c r="G98" s="1"/>
      <c r="H98" s="1"/>
      <c r="I98" s="1"/>
      <c r="J98" s="1"/>
      <c r="K98" s="16"/>
      <c r="L98" s="16"/>
      <c r="M98" s="22"/>
      <c r="N98" s="16"/>
      <c r="O98" s="16"/>
      <c r="P98" s="16"/>
      <c r="Q98" s="16"/>
      <c r="R98" s="22"/>
      <c r="S98" s="16"/>
      <c r="T98" s="16"/>
      <c r="U98" s="16"/>
      <c r="V98" s="16"/>
      <c r="W98" s="22"/>
      <c r="X98" s="16"/>
      <c r="Y98" s="16"/>
      <c r="Z98" s="16"/>
      <c r="AA98" s="16"/>
      <c r="AB98" s="22"/>
      <c r="AC98" s="16"/>
      <c r="AD98" s="16"/>
    </row>
    <row r="99" spans="2:30" ht="15">
      <c r="B99" s="20"/>
      <c r="C99" s="1"/>
      <c r="D99" s="16"/>
      <c r="E99" s="1"/>
      <c r="F99" s="1"/>
      <c r="G99" s="1"/>
      <c r="H99" s="1"/>
      <c r="I99" s="1"/>
      <c r="J99" s="1"/>
      <c r="K99" s="16"/>
      <c r="L99" s="16"/>
      <c r="M99" s="22"/>
      <c r="N99" s="16"/>
      <c r="O99" s="16"/>
      <c r="P99" s="16"/>
      <c r="Q99" s="16"/>
      <c r="R99" s="22"/>
      <c r="S99" s="16"/>
      <c r="T99" s="16"/>
      <c r="U99" s="16"/>
      <c r="V99" s="16"/>
      <c r="W99" s="22"/>
      <c r="X99" s="16"/>
      <c r="Y99" s="16"/>
      <c r="Z99" s="16"/>
      <c r="AA99" s="16"/>
      <c r="AB99" s="22"/>
      <c r="AC99" s="16"/>
      <c r="AD99" s="16"/>
    </row>
    <row r="100" spans="2:30" ht="15">
      <c r="B100" s="24"/>
      <c r="C100" s="1"/>
      <c r="D100" s="16"/>
      <c r="E100" s="1"/>
      <c r="F100" s="1"/>
      <c r="G100" s="1"/>
      <c r="H100" s="1"/>
      <c r="I100" s="1"/>
      <c r="J100" s="1"/>
      <c r="K100" s="16"/>
      <c r="L100" s="16"/>
      <c r="M100" s="22"/>
      <c r="N100" s="16"/>
      <c r="O100" s="16"/>
      <c r="P100" s="16"/>
      <c r="Q100" s="16"/>
      <c r="R100" s="22"/>
      <c r="S100" s="16"/>
      <c r="T100" s="16"/>
      <c r="U100" s="16"/>
      <c r="V100" s="16"/>
      <c r="W100" s="22"/>
      <c r="X100" s="16"/>
      <c r="Y100" s="16"/>
      <c r="Z100" s="16"/>
      <c r="AA100" s="16"/>
      <c r="AB100" s="22"/>
      <c r="AC100" s="16"/>
      <c r="AD100" s="16"/>
    </row>
    <row r="101" spans="2:30" ht="15">
      <c r="B101" s="24"/>
      <c r="C101" s="1"/>
      <c r="D101" s="16"/>
      <c r="E101" s="1"/>
      <c r="F101" s="1"/>
      <c r="G101" s="1"/>
      <c r="H101" s="1"/>
      <c r="I101" s="1"/>
      <c r="J101" s="1"/>
      <c r="K101" s="16"/>
      <c r="L101" s="16"/>
      <c r="M101" s="22"/>
      <c r="N101" s="16"/>
      <c r="O101" s="16"/>
      <c r="P101" s="16"/>
      <c r="Q101" s="16"/>
      <c r="R101" s="22"/>
      <c r="S101" s="16"/>
      <c r="T101" s="16"/>
      <c r="U101" s="16"/>
      <c r="V101" s="16"/>
      <c r="W101" s="22"/>
      <c r="X101" s="16"/>
      <c r="Y101" s="16"/>
      <c r="Z101" s="16"/>
      <c r="AA101" s="16"/>
      <c r="AB101" s="22"/>
      <c r="AC101" s="16"/>
      <c r="AD101" s="16"/>
    </row>
    <row r="102" spans="2:30">
      <c r="B102" s="25"/>
    </row>
  </sheetData>
  <mergeCells count="7">
    <mergeCell ref="K4:O4"/>
    <mergeCell ref="P4:T4"/>
    <mergeCell ref="Z4:AD4"/>
    <mergeCell ref="AF4:AM4"/>
    <mergeCell ref="AX4:BE4"/>
    <mergeCell ref="U4:Y4"/>
    <mergeCell ref="AO4:AV4"/>
  </mergeCells>
  <phoneticPr fontId="20" type="noConversion"/>
  <pageMargins left="0.7" right="0.7" top="0.75" bottom="0.75" header="0.3" footer="0.3"/>
  <pageSetup scale="45" orientation="landscape" r:id="rId1"/>
  <legacy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B2:W77"/>
  <sheetViews>
    <sheetView workbookViewId="0">
      <selection activeCell="C24" sqref="C24"/>
    </sheetView>
  </sheetViews>
  <sheetFormatPr defaultRowHeight="15.75"/>
  <cols>
    <col min="2" max="2" width="9.42578125" style="31" customWidth="1"/>
    <col min="3" max="3" width="55.5703125" style="26" bestFit="1" customWidth="1"/>
    <col min="4" max="4" width="42.85546875" style="26" bestFit="1" customWidth="1"/>
    <col min="5" max="6" width="10.42578125" style="26" customWidth="1"/>
    <col min="7" max="7" width="9.85546875" style="26" customWidth="1"/>
    <col min="8" max="8" width="8.28515625" style="26" customWidth="1"/>
    <col min="9" max="9" width="10.42578125" style="27" customWidth="1"/>
    <col min="10" max="10" width="5" style="28" customWidth="1"/>
    <col min="11" max="11" width="10" style="29" customWidth="1"/>
    <col min="12" max="12" width="6.28515625" style="28" customWidth="1"/>
    <col min="13" max="13" width="13.42578125" style="28" customWidth="1"/>
    <col min="14" max="14" width="11.42578125" style="27" customWidth="1"/>
    <col min="15" max="15" width="7" style="28" customWidth="1"/>
    <col min="16" max="16" width="11.42578125" style="29" customWidth="1"/>
    <col min="17" max="17" width="7" style="28" customWidth="1"/>
    <col min="18" max="18" width="10.85546875" style="28" customWidth="1"/>
    <col min="19" max="19" width="11.42578125" style="27" customWidth="1"/>
    <col min="20" max="20" width="7" style="28" customWidth="1"/>
    <col min="21" max="21" width="11.42578125" style="29" customWidth="1"/>
    <col min="22" max="22" width="7" style="28" customWidth="1"/>
    <col min="23" max="23" width="10.85546875" style="28" customWidth="1"/>
  </cols>
  <sheetData>
    <row r="2" spans="2:23" ht="15">
      <c r="B2" s="94" t="s">
        <v>142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2:23" thickBot="1">
      <c r="B3" s="95" t="s">
        <v>15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</row>
    <row r="4" spans="2:23" thickBot="1">
      <c r="B4" s="5"/>
      <c r="C4" s="6"/>
      <c r="D4" s="6"/>
      <c r="E4" s="6"/>
      <c r="F4" s="6"/>
      <c r="G4" s="6"/>
      <c r="H4" s="6"/>
      <c r="I4" s="764" t="s">
        <v>237</v>
      </c>
      <c r="J4" s="765"/>
      <c r="K4" s="765"/>
      <c r="L4" s="765"/>
      <c r="M4" s="766"/>
      <c r="N4" s="764" t="s">
        <v>238</v>
      </c>
      <c r="O4" s="765"/>
      <c r="P4" s="765"/>
      <c r="Q4" s="765"/>
      <c r="R4" s="766"/>
      <c r="S4" s="764" t="s">
        <v>239</v>
      </c>
      <c r="T4" s="765"/>
      <c r="U4" s="765"/>
      <c r="V4" s="765"/>
      <c r="W4" s="766"/>
    </row>
    <row r="5" spans="2:23" ht="26.25" thickBot="1">
      <c r="B5" s="136" t="s">
        <v>50</v>
      </c>
      <c r="C5" s="138" t="s">
        <v>51</v>
      </c>
      <c r="D5" s="139" t="s">
        <v>243</v>
      </c>
      <c r="E5" s="137" t="s">
        <v>242</v>
      </c>
      <c r="F5" s="137" t="s">
        <v>53</v>
      </c>
      <c r="G5" s="137" t="s">
        <v>89</v>
      </c>
      <c r="H5" s="141" t="s">
        <v>53</v>
      </c>
      <c r="I5" s="139" t="s">
        <v>54</v>
      </c>
      <c r="J5" s="137" t="s">
        <v>53</v>
      </c>
      <c r="K5" s="140" t="s">
        <v>244</v>
      </c>
      <c r="L5" s="137" t="s">
        <v>53</v>
      </c>
      <c r="M5" s="141" t="s">
        <v>113</v>
      </c>
      <c r="N5" s="139" t="s">
        <v>54</v>
      </c>
      <c r="O5" s="137" t="s">
        <v>53</v>
      </c>
      <c r="P5" s="140" t="s">
        <v>244</v>
      </c>
      <c r="Q5" s="137" t="s">
        <v>53</v>
      </c>
      <c r="R5" s="141" t="s">
        <v>113</v>
      </c>
      <c r="S5" s="139" t="s">
        <v>54</v>
      </c>
      <c r="T5" s="137" t="s">
        <v>53</v>
      </c>
      <c r="U5" s="140" t="s">
        <v>244</v>
      </c>
      <c r="V5" s="137" t="s">
        <v>53</v>
      </c>
      <c r="W5" s="141" t="s">
        <v>113</v>
      </c>
    </row>
    <row r="6" spans="2:23" ht="15">
      <c r="B6" s="142"/>
      <c r="C6" s="162" t="s">
        <v>155</v>
      </c>
      <c r="D6" s="163"/>
      <c r="E6" s="144"/>
      <c r="F6" s="144"/>
      <c r="G6" s="144"/>
      <c r="H6" s="164"/>
      <c r="I6" s="145"/>
      <c r="J6" s="146"/>
      <c r="K6" s="147"/>
      <c r="L6" s="146"/>
      <c r="M6" s="148"/>
      <c r="N6" s="145"/>
      <c r="O6" s="146"/>
      <c r="P6" s="147"/>
      <c r="Q6" s="146"/>
      <c r="R6" s="148"/>
      <c r="S6" s="145"/>
      <c r="T6" s="146"/>
      <c r="U6" s="147"/>
      <c r="V6" s="146"/>
      <c r="W6" s="148"/>
    </row>
    <row r="7" spans="2:23" ht="15">
      <c r="B7" s="126"/>
      <c r="C7" s="162" t="s">
        <v>17</v>
      </c>
      <c r="D7" s="163"/>
      <c r="E7" s="144"/>
      <c r="F7" s="144"/>
      <c r="G7" s="144"/>
      <c r="H7" s="164"/>
      <c r="I7" s="145"/>
      <c r="J7" s="146"/>
      <c r="K7" s="147"/>
      <c r="L7" s="146"/>
      <c r="M7" s="148"/>
      <c r="N7" s="145"/>
      <c r="O7" s="146"/>
      <c r="P7" s="147"/>
      <c r="Q7" s="146"/>
      <c r="R7" s="148"/>
      <c r="S7" s="145"/>
      <c r="T7" s="146"/>
      <c r="U7" s="147"/>
      <c r="V7" s="146"/>
      <c r="W7" s="148"/>
    </row>
    <row r="8" spans="2:23" ht="15">
      <c r="B8" s="126"/>
      <c r="C8" s="210"/>
      <c r="D8" s="211"/>
      <c r="E8" s="212"/>
      <c r="F8" s="212"/>
      <c r="G8" s="213"/>
      <c r="H8" s="214"/>
      <c r="I8" s="215"/>
      <c r="J8" s="216"/>
      <c r="K8" s="217"/>
      <c r="L8" s="216"/>
      <c r="M8" s="218"/>
      <c r="N8" s="215"/>
      <c r="O8" s="216"/>
      <c r="P8" s="217"/>
      <c r="Q8" s="216"/>
      <c r="R8" s="218"/>
      <c r="S8" s="215"/>
      <c r="T8" s="216"/>
      <c r="U8" s="217"/>
      <c r="V8" s="216"/>
      <c r="W8" s="218"/>
    </row>
    <row r="9" spans="2:23" ht="15">
      <c r="B9" s="126"/>
      <c r="C9" s="162" t="s">
        <v>249</v>
      </c>
      <c r="D9" s="163"/>
      <c r="E9" s="144"/>
      <c r="F9" s="144"/>
      <c r="G9" s="144"/>
      <c r="H9" s="164"/>
      <c r="I9" s="145"/>
      <c r="J9" s="146"/>
      <c r="K9" s="147"/>
      <c r="L9" s="146"/>
      <c r="M9" s="148"/>
      <c r="N9" s="145"/>
      <c r="O9" s="146"/>
      <c r="P9" s="147"/>
      <c r="Q9" s="146"/>
      <c r="R9" s="148"/>
      <c r="S9" s="145"/>
      <c r="T9" s="146"/>
      <c r="U9" s="147"/>
      <c r="V9" s="146"/>
      <c r="W9" s="148"/>
    </row>
    <row r="10" spans="2:23" ht="15">
      <c r="B10" s="126"/>
      <c r="C10" s="210"/>
      <c r="D10" s="211"/>
      <c r="E10" s="212"/>
      <c r="F10" s="212"/>
      <c r="G10" s="213"/>
      <c r="H10" s="214"/>
      <c r="I10" s="215"/>
      <c r="J10" s="216"/>
      <c r="K10" s="217"/>
      <c r="L10" s="216"/>
      <c r="M10" s="218"/>
      <c r="N10" s="215"/>
      <c r="O10" s="216"/>
      <c r="P10" s="217"/>
      <c r="Q10" s="216"/>
      <c r="R10" s="218"/>
      <c r="S10" s="215"/>
      <c r="T10" s="216"/>
      <c r="U10" s="217"/>
      <c r="V10" s="216"/>
      <c r="W10" s="218"/>
    </row>
    <row r="11" spans="2:23" ht="15">
      <c r="B11" s="126"/>
      <c r="C11" s="162" t="s">
        <v>251</v>
      </c>
      <c r="D11" s="163"/>
      <c r="E11" s="144"/>
      <c r="F11" s="144"/>
      <c r="G11" s="144"/>
      <c r="H11" s="164"/>
      <c r="I11" s="145"/>
      <c r="J11" s="146"/>
      <c r="K11" s="147"/>
      <c r="L11" s="146"/>
      <c r="M11" s="148"/>
      <c r="N11" s="145"/>
      <c r="O11" s="146"/>
      <c r="P11" s="147"/>
      <c r="Q11" s="146"/>
      <c r="R11" s="148"/>
      <c r="S11" s="145"/>
      <c r="T11" s="146"/>
      <c r="U11" s="147"/>
      <c r="V11" s="146"/>
      <c r="W11" s="148"/>
    </row>
    <row r="12" spans="2:23" ht="15">
      <c r="B12" s="126"/>
      <c r="C12" s="210"/>
      <c r="D12" s="211"/>
      <c r="E12" s="212"/>
      <c r="F12" s="212"/>
      <c r="G12" s="213"/>
      <c r="H12" s="214"/>
      <c r="I12" s="215"/>
      <c r="J12" s="216"/>
      <c r="K12" s="217"/>
      <c r="L12" s="216"/>
      <c r="M12" s="218"/>
      <c r="N12" s="215"/>
      <c r="O12" s="216"/>
      <c r="P12" s="217"/>
      <c r="Q12" s="216"/>
      <c r="R12" s="218"/>
      <c r="S12" s="215"/>
      <c r="T12" s="216"/>
      <c r="U12" s="217"/>
      <c r="V12" s="216"/>
      <c r="W12" s="218"/>
    </row>
    <row r="13" spans="2:23" ht="15">
      <c r="B13" s="126"/>
      <c r="C13" s="162" t="s">
        <v>98</v>
      </c>
      <c r="D13" s="163"/>
      <c r="E13" s="144"/>
      <c r="F13" s="144"/>
      <c r="G13" s="144"/>
      <c r="H13" s="164"/>
      <c r="I13" s="145"/>
      <c r="J13" s="146"/>
      <c r="K13" s="147"/>
      <c r="L13" s="146"/>
      <c r="M13" s="148"/>
      <c r="N13" s="145"/>
      <c r="O13" s="146"/>
      <c r="P13" s="147"/>
      <c r="Q13" s="146"/>
      <c r="R13" s="148"/>
      <c r="S13" s="145"/>
      <c r="T13" s="146"/>
      <c r="U13" s="147"/>
      <c r="V13" s="146"/>
      <c r="W13" s="148"/>
    </row>
    <row r="14" spans="2:23" ht="15">
      <c r="B14" s="126"/>
      <c r="C14" s="130"/>
      <c r="D14" s="116"/>
      <c r="E14" s="45"/>
      <c r="F14" s="45"/>
      <c r="G14" s="62"/>
      <c r="H14" s="130"/>
      <c r="I14" s="134"/>
      <c r="J14" s="55"/>
      <c r="K14" s="100"/>
      <c r="L14" s="55"/>
      <c r="M14" s="127"/>
      <c r="N14" s="134"/>
      <c r="O14" s="55"/>
      <c r="P14" s="100"/>
      <c r="Q14" s="55"/>
      <c r="R14" s="127"/>
      <c r="S14" s="134"/>
      <c r="T14" s="55"/>
      <c r="U14" s="100"/>
      <c r="V14" s="55"/>
      <c r="W14" s="127"/>
    </row>
    <row r="15" spans="2:23" ht="15">
      <c r="B15" s="128"/>
      <c r="C15" s="114" t="s">
        <v>8</v>
      </c>
      <c r="D15" s="165"/>
      <c r="E15" s="98"/>
      <c r="F15" s="98"/>
      <c r="G15" s="98"/>
      <c r="H15" s="131"/>
      <c r="I15" s="133"/>
      <c r="J15" s="99"/>
      <c r="K15" s="100"/>
      <c r="L15" s="99"/>
      <c r="M15" s="124">
        <f>SUM(M6:M14)</f>
        <v>0</v>
      </c>
      <c r="N15" s="133"/>
      <c r="O15" s="99"/>
      <c r="P15" s="100"/>
      <c r="Q15" s="99"/>
      <c r="R15" s="124">
        <f>SUM(R6:R14)</f>
        <v>0</v>
      </c>
      <c r="S15" s="133"/>
      <c r="T15" s="99"/>
      <c r="U15" s="100"/>
      <c r="V15" s="99"/>
      <c r="W15" s="124">
        <f>SUM(W6:W14)</f>
        <v>0</v>
      </c>
    </row>
    <row r="16" spans="2:23" ht="15">
      <c r="B16" s="142"/>
      <c r="C16" s="162" t="s">
        <v>144</v>
      </c>
      <c r="D16" s="163"/>
      <c r="E16" s="144"/>
      <c r="F16" s="144"/>
      <c r="G16" s="144"/>
      <c r="H16" s="164"/>
      <c r="I16" s="145"/>
      <c r="J16" s="146"/>
      <c r="K16" s="147"/>
      <c r="L16" s="146"/>
      <c r="M16" s="148"/>
      <c r="N16" s="145"/>
      <c r="O16" s="146"/>
      <c r="P16" s="147"/>
      <c r="Q16" s="146"/>
      <c r="R16" s="148"/>
      <c r="S16" s="145"/>
      <c r="T16" s="146"/>
      <c r="U16" s="147"/>
      <c r="V16" s="146"/>
      <c r="W16" s="148"/>
    </row>
    <row r="17" spans="2:23" ht="15">
      <c r="B17" s="126"/>
      <c r="C17" s="162" t="s">
        <v>17</v>
      </c>
      <c r="D17" s="163"/>
      <c r="E17" s="144"/>
      <c r="F17" s="144"/>
      <c r="G17" s="144"/>
      <c r="H17" s="164"/>
      <c r="I17" s="145"/>
      <c r="J17" s="146"/>
      <c r="K17" s="147"/>
      <c r="L17" s="146"/>
      <c r="M17" s="148"/>
      <c r="N17" s="145"/>
      <c r="O17" s="146"/>
      <c r="P17" s="147"/>
      <c r="Q17" s="146"/>
      <c r="R17" s="148"/>
      <c r="S17" s="145"/>
      <c r="T17" s="146"/>
      <c r="U17" s="147"/>
      <c r="V17" s="146"/>
      <c r="W17" s="148"/>
    </row>
    <row r="18" spans="2:23" ht="15">
      <c r="B18" s="126"/>
      <c r="C18" s="210"/>
      <c r="D18" s="211"/>
      <c r="E18" s="212"/>
      <c r="F18" s="212"/>
      <c r="G18" s="213"/>
      <c r="H18" s="214"/>
      <c r="I18" s="215"/>
      <c r="J18" s="216"/>
      <c r="K18" s="217"/>
      <c r="L18" s="216"/>
      <c r="M18" s="218"/>
      <c r="N18" s="215"/>
      <c r="O18" s="216"/>
      <c r="P18" s="217"/>
      <c r="Q18" s="216"/>
      <c r="R18" s="218"/>
      <c r="S18" s="215"/>
      <c r="T18" s="216"/>
      <c r="U18" s="217"/>
      <c r="V18" s="216"/>
      <c r="W18" s="218"/>
    </row>
    <row r="19" spans="2:23" ht="15">
      <c r="B19" s="126"/>
      <c r="C19" s="162" t="s">
        <v>249</v>
      </c>
      <c r="D19" s="163"/>
      <c r="E19" s="144"/>
      <c r="F19" s="144"/>
      <c r="G19" s="144"/>
      <c r="H19" s="164"/>
      <c r="I19" s="145"/>
      <c r="J19" s="146"/>
      <c r="K19" s="147"/>
      <c r="L19" s="146"/>
      <c r="M19" s="148"/>
      <c r="N19" s="145"/>
      <c r="O19" s="146"/>
      <c r="P19" s="147"/>
      <c r="Q19" s="146"/>
      <c r="R19" s="148"/>
      <c r="S19" s="145"/>
      <c r="T19" s="146"/>
      <c r="U19" s="147"/>
      <c r="V19" s="146"/>
      <c r="W19" s="148"/>
    </row>
    <row r="20" spans="2:23" ht="15">
      <c r="B20" s="126"/>
      <c r="C20" s="210"/>
      <c r="D20" s="211"/>
      <c r="E20" s="212"/>
      <c r="F20" s="212"/>
      <c r="G20" s="213"/>
      <c r="H20" s="214"/>
      <c r="I20" s="215"/>
      <c r="J20" s="216"/>
      <c r="K20" s="217"/>
      <c r="L20" s="216"/>
      <c r="M20" s="218"/>
      <c r="N20" s="215"/>
      <c r="O20" s="216"/>
      <c r="P20" s="217"/>
      <c r="Q20" s="216"/>
      <c r="R20" s="218"/>
      <c r="S20" s="215"/>
      <c r="T20" s="216"/>
      <c r="U20" s="217"/>
      <c r="V20" s="216"/>
      <c r="W20" s="218"/>
    </row>
    <row r="21" spans="2:23" ht="15">
      <c r="B21" s="126"/>
      <c r="C21" s="162" t="s">
        <v>251</v>
      </c>
      <c r="D21" s="163"/>
      <c r="E21" s="144"/>
      <c r="F21" s="144"/>
      <c r="G21" s="144"/>
      <c r="H21" s="164"/>
      <c r="I21" s="145"/>
      <c r="J21" s="146"/>
      <c r="K21" s="147"/>
      <c r="L21" s="146"/>
      <c r="M21" s="148"/>
      <c r="N21" s="145"/>
      <c r="O21" s="146"/>
      <c r="P21" s="147"/>
      <c r="Q21" s="146"/>
      <c r="R21" s="148"/>
      <c r="S21" s="145"/>
      <c r="T21" s="146"/>
      <c r="U21" s="147"/>
      <c r="V21" s="146"/>
      <c r="W21" s="148"/>
    </row>
    <row r="22" spans="2:23" ht="15">
      <c r="B22" s="126"/>
      <c r="C22" s="210"/>
      <c r="D22" s="211"/>
      <c r="E22" s="212"/>
      <c r="F22" s="212"/>
      <c r="G22" s="213"/>
      <c r="H22" s="214"/>
      <c r="I22" s="215"/>
      <c r="J22" s="216"/>
      <c r="K22" s="217"/>
      <c r="L22" s="216"/>
      <c r="M22" s="218"/>
      <c r="N22" s="215"/>
      <c r="O22" s="216"/>
      <c r="P22" s="217"/>
      <c r="Q22" s="216"/>
      <c r="R22" s="218"/>
      <c r="S22" s="215"/>
      <c r="T22" s="216"/>
      <c r="U22" s="217"/>
      <c r="V22" s="216"/>
      <c r="W22" s="218"/>
    </row>
    <row r="23" spans="2:23" ht="15">
      <c r="B23" s="126"/>
      <c r="C23" s="162" t="s">
        <v>98</v>
      </c>
      <c r="D23" s="163"/>
      <c r="E23" s="144"/>
      <c r="F23" s="144"/>
      <c r="G23" s="144"/>
      <c r="H23" s="164"/>
      <c r="I23" s="145"/>
      <c r="J23" s="146"/>
      <c r="K23" s="147"/>
      <c r="L23" s="146"/>
      <c r="M23" s="148"/>
      <c r="N23" s="145"/>
      <c r="O23" s="146"/>
      <c r="P23" s="147"/>
      <c r="Q23" s="146"/>
      <c r="R23" s="148"/>
      <c r="S23" s="145"/>
      <c r="T23" s="146"/>
      <c r="U23" s="147"/>
      <c r="V23" s="146"/>
      <c r="W23" s="148"/>
    </row>
    <row r="24" spans="2:23" ht="15">
      <c r="B24" s="126"/>
      <c r="C24" s="130"/>
      <c r="D24" s="116"/>
      <c r="E24" s="45"/>
      <c r="F24" s="45"/>
      <c r="G24" s="62"/>
      <c r="H24" s="130"/>
      <c r="I24" s="134"/>
      <c r="J24" s="55"/>
      <c r="K24" s="100"/>
      <c r="L24" s="55"/>
      <c r="M24" s="127"/>
      <c r="N24" s="134"/>
      <c r="O24" s="55"/>
      <c r="P24" s="100"/>
      <c r="Q24" s="55"/>
      <c r="R24" s="127"/>
      <c r="S24" s="134"/>
      <c r="T24" s="55"/>
      <c r="U24" s="100"/>
      <c r="V24" s="55"/>
      <c r="W24" s="127"/>
    </row>
    <row r="25" spans="2:23" ht="15">
      <c r="B25" s="126"/>
      <c r="C25" s="113"/>
      <c r="D25" s="116"/>
      <c r="E25" s="45"/>
      <c r="F25" s="45"/>
      <c r="G25" s="62"/>
      <c r="H25" s="130"/>
      <c r="I25" s="134"/>
      <c r="J25" s="55"/>
      <c r="K25" s="100"/>
      <c r="L25" s="55"/>
      <c r="M25" s="127"/>
      <c r="N25" s="134"/>
      <c r="O25" s="55"/>
      <c r="P25" s="100"/>
      <c r="Q25" s="55"/>
      <c r="R25" s="127"/>
      <c r="S25" s="134"/>
      <c r="T25" s="55"/>
      <c r="U25" s="100"/>
      <c r="V25" s="55"/>
      <c r="W25" s="127"/>
    </row>
    <row r="26" spans="2:23" ht="15">
      <c r="B26" s="128"/>
      <c r="C26" s="114" t="s">
        <v>8</v>
      </c>
      <c r="D26" s="165"/>
      <c r="E26" s="98"/>
      <c r="F26" s="98"/>
      <c r="G26" s="98"/>
      <c r="H26" s="131"/>
      <c r="I26" s="133"/>
      <c r="J26" s="99"/>
      <c r="K26" s="100"/>
      <c r="L26" s="99"/>
      <c r="M26" s="124">
        <f>SUM(M16:M25)</f>
        <v>0</v>
      </c>
      <c r="N26" s="133"/>
      <c r="O26" s="99"/>
      <c r="P26" s="100"/>
      <c r="Q26" s="99"/>
      <c r="R26" s="124">
        <f>SUM(R16:R25)</f>
        <v>0</v>
      </c>
      <c r="S26" s="133"/>
      <c r="T26" s="99"/>
      <c r="U26" s="100"/>
      <c r="V26" s="99"/>
      <c r="W26" s="124">
        <f>SUM(W16:W25)</f>
        <v>0</v>
      </c>
    </row>
    <row r="27" spans="2:23" ht="15">
      <c r="B27" s="142"/>
      <c r="C27" s="171" t="s">
        <v>133</v>
      </c>
      <c r="D27" s="163"/>
      <c r="E27" s="144"/>
      <c r="F27" s="144"/>
      <c r="G27" s="144"/>
      <c r="H27" s="164"/>
      <c r="I27" s="145"/>
      <c r="J27" s="146"/>
      <c r="K27" s="147"/>
      <c r="L27" s="146"/>
      <c r="M27" s="148"/>
      <c r="N27" s="145"/>
      <c r="O27" s="146"/>
      <c r="P27" s="147"/>
      <c r="Q27" s="146"/>
      <c r="R27" s="148"/>
      <c r="S27" s="145"/>
      <c r="T27" s="146"/>
      <c r="U27" s="147"/>
      <c r="V27" s="146"/>
      <c r="W27" s="148"/>
    </row>
    <row r="28" spans="2:23" ht="15">
      <c r="B28" s="126"/>
      <c r="C28" s="162" t="s">
        <v>17</v>
      </c>
      <c r="D28" s="163"/>
      <c r="E28" s="144"/>
      <c r="F28" s="144"/>
      <c r="G28" s="144"/>
      <c r="H28" s="164"/>
      <c r="I28" s="145"/>
      <c r="J28" s="146"/>
      <c r="K28" s="147"/>
      <c r="L28" s="146"/>
      <c r="M28" s="148"/>
      <c r="N28" s="145"/>
      <c r="O28" s="146"/>
      <c r="P28" s="147"/>
      <c r="Q28" s="146"/>
      <c r="R28" s="148"/>
      <c r="S28" s="145"/>
      <c r="T28" s="146"/>
      <c r="U28" s="147"/>
      <c r="V28" s="146"/>
      <c r="W28" s="148"/>
    </row>
    <row r="29" spans="2:23" ht="15">
      <c r="B29" s="126"/>
      <c r="C29" s="210"/>
      <c r="D29" s="116"/>
      <c r="E29" s="212"/>
      <c r="F29" s="212"/>
      <c r="G29" s="62"/>
      <c r="H29" s="130"/>
      <c r="I29" s="215"/>
      <c r="J29" s="216"/>
      <c r="K29" s="100"/>
      <c r="L29" s="55"/>
      <c r="M29" s="127"/>
      <c r="N29" s="215"/>
      <c r="O29" s="216"/>
      <c r="P29" s="100"/>
      <c r="Q29" s="55"/>
      <c r="R29" s="127"/>
      <c r="S29" s="215"/>
      <c r="T29" s="216"/>
      <c r="U29" s="100"/>
      <c r="V29" s="55"/>
      <c r="W29" s="127"/>
    </row>
    <row r="30" spans="2:23" ht="15">
      <c r="B30" s="126"/>
      <c r="C30" s="162" t="s">
        <v>249</v>
      </c>
      <c r="D30" s="163"/>
      <c r="E30" s="144"/>
      <c r="F30" s="144"/>
      <c r="G30" s="144"/>
      <c r="H30" s="164"/>
      <c r="I30" s="145"/>
      <c r="J30" s="146"/>
      <c r="K30" s="147"/>
      <c r="L30" s="146"/>
      <c r="M30" s="148"/>
      <c r="N30" s="145"/>
      <c r="O30" s="146"/>
      <c r="P30" s="147"/>
      <c r="Q30" s="146"/>
      <c r="R30" s="148"/>
      <c r="S30" s="145"/>
      <c r="T30" s="146"/>
      <c r="U30" s="147"/>
      <c r="V30" s="146"/>
      <c r="W30" s="148"/>
    </row>
    <row r="31" spans="2:23" ht="15">
      <c r="B31" s="126"/>
      <c r="C31" s="130"/>
      <c r="D31" s="116"/>
      <c r="E31" s="45"/>
      <c r="F31" s="45"/>
      <c r="G31" s="62"/>
      <c r="H31" s="130"/>
      <c r="I31" s="134"/>
      <c r="J31" s="55"/>
      <c r="K31" s="100"/>
      <c r="L31" s="55"/>
      <c r="M31" s="127"/>
      <c r="N31" s="134"/>
      <c r="O31" s="55"/>
      <c r="P31" s="100"/>
      <c r="Q31" s="55"/>
      <c r="R31" s="127"/>
      <c r="S31" s="134"/>
      <c r="T31" s="55"/>
      <c r="U31" s="100"/>
      <c r="V31" s="55"/>
      <c r="W31" s="127"/>
    </row>
    <row r="32" spans="2:23" ht="15">
      <c r="B32" s="126"/>
      <c r="C32" s="162" t="s">
        <v>251</v>
      </c>
      <c r="D32" s="163"/>
      <c r="E32" s="144"/>
      <c r="F32" s="144"/>
      <c r="G32" s="144"/>
      <c r="H32" s="164"/>
      <c r="I32" s="145"/>
      <c r="J32" s="146"/>
      <c r="K32" s="147"/>
      <c r="L32" s="146"/>
      <c r="M32" s="148"/>
      <c r="N32" s="145"/>
      <c r="O32" s="146"/>
      <c r="P32" s="147"/>
      <c r="Q32" s="146"/>
      <c r="R32" s="148"/>
      <c r="S32" s="145"/>
      <c r="T32" s="146"/>
      <c r="U32" s="147"/>
      <c r="V32" s="146"/>
      <c r="W32" s="148"/>
    </row>
    <row r="33" spans="2:23" ht="15">
      <c r="B33" s="126"/>
      <c r="C33" s="210"/>
      <c r="D33" s="211"/>
      <c r="E33" s="212"/>
      <c r="F33" s="212"/>
      <c r="G33" s="213"/>
      <c r="H33" s="214"/>
      <c r="I33" s="215"/>
      <c r="J33" s="216"/>
      <c r="K33" s="217"/>
      <c r="L33" s="216"/>
      <c r="M33" s="218"/>
      <c r="N33" s="215"/>
      <c r="O33" s="216"/>
      <c r="P33" s="217"/>
      <c r="Q33" s="216"/>
      <c r="R33" s="218"/>
      <c r="S33" s="215"/>
      <c r="T33" s="216"/>
      <c r="U33" s="217"/>
      <c r="V33" s="216"/>
      <c r="W33" s="218"/>
    </row>
    <row r="34" spans="2:23" ht="15">
      <c r="B34" s="126"/>
      <c r="C34" s="162" t="s">
        <v>98</v>
      </c>
      <c r="D34" s="163"/>
      <c r="E34" s="144"/>
      <c r="F34" s="144"/>
      <c r="G34" s="144"/>
      <c r="H34" s="164"/>
      <c r="I34" s="145"/>
      <c r="J34" s="146"/>
      <c r="K34" s="147"/>
      <c r="L34" s="146"/>
      <c r="M34" s="148"/>
      <c r="N34" s="145"/>
      <c r="O34" s="146"/>
      <c r="P34" s="147"/>
      <c r="Q34" s="146"/>
      <c r="R34" s="148"/>
      <c r="S34" s="145"/>
      <c r="T34" s="146"/>
      <c r="U34" s="147"/>
      <c r="V34" s="146"/>
      <c r="W34" s="148"/>
    </row>
    <row r="35" spans="2:23" ht="15">
      <c r="B35" s="126"/>
      <c r="C35" s="130"/>
      <c r="D35" s="116"/>
      <c r="E35" s="45"/>
      <c r="F35" s="45"/>
      <c r="G35" s="62"/>
      <c r="H35" s="130"/>
      <c r="I35" s="134"/>
      <c r="J35" s="55"/>
      <c r="K35" s="100"/>
      <c r="L35" s="55"/>
      <c r="M35" s="127"/>
      <c r="N35" s="134"/>
      <c r="O35" s="55"/>
      <c r="P35" s="100"/>
      <c r="Q35" s="55"/>
      <c r="R35" s="127"/>
      <c r="S35" s="134"/>
      <c r="T35" s="55"/>
      <c r="U35" s="100"/>
      <c r="V35" s="55"/>
      <c r="W35" s="127"/>
    </row>
    <row r="36" spans="2:23" thickBot="1">
      <c r="B36" s="128"/>
      <c r="C36" s="114" t="s">
        <v>8</v>
      </c>
      <c r="D36" s="165"/>
      <c r="E36" s="98"/>
      <c r="F36" s="98"/>
      <c r="G36" s="98"/>
      <c r="H36" s="131"/>
      <c r="I36" s="133"/>
      <c r="J36" s="99"/>
      <c r="K36" s="100"/>
      <c r="L36" s="99"/>
      <c r="M36" s="124">
        <f>SUM(M27:M35)</f>
        <v>0</v>
      </c>
      <c r="N36" s="133"/>
      <c r="O36" s="99"/>
      <c r="P36" s="100"/>
      <c r="Q36" s="99"/>
      <c r="R36" s="124">
        <f>SUM(R27:R35)</f>
        <v>0</v>
      </c>
      <c r="S36" s="133"/>
      <c r="T36" s="99"/>
      <c r="U36" s="100"/>
      <c r="V36" s="99"/>
      <c r="W36" s="124">
        <f>SUM(W27:W35)</f>
        <v>0</v>
      </c>
    </row>
    <row r="37" spans="2:23" thickBot="1">
      <c r="B37" s="155" t="s">
        <v>281</v>
      </c>
      <c r="C37" s="157"/>
      <c r="D37" s="155"/>
      <c r="E37" s="156"/>
      <c r="F37" s="156"/>
      <c r="G37" s="156"/>
      <c r="H37" s="169"/>
      <c r="I37" s="158"/>
      <c r="J37" s="159"/>
      <c r="K37" s="90"/>
      <c r="L37" s="160"/>
      <c r="M37" s="161">
        <f>SUMIF($C6:$C36,"Sub-total",M6:M36)</f>
        <v>0</v>
      </c>
      <c r="N37" s="158"/>
      <c r="O37" s="159"/>
      <c r="P37" s="90"/>
      <c r="Q37" s="160"/>
      <c r="R37" s="161">
        <f>SUMIF($C6:$C36,"Sub-total",R6:R36)</f>
        <v>0</v>
      </c>
      <c r="S37" s="158"/>
      <c r="T37" s="159"/>
      <c r="U37" s="90"/>
      <c r="V37" s="160"/>
      <c r="W37" s="161">
        <f>SUMIF($C6:$C36,"Sub-total",W6:W36)</f>
        <v>0</v>
      </c>
    </row>
    <row r="38" spans="2:23" ht="15">
      <c r="B38" s="96"/>
      <c r="C38" s="97"/>
      <c r="D38" s="1"/>
      <c r="E38" s="1"/>
      <c r="F38" s="1"/>
      <c r="G38" s="1"/>
      <c r="H38" s="1"/>
      <c r="I38" s="2"/>
      <c r="J38" s="16"/>
      <c r="K38" s="7"/>
      <c r="L38" s="16"/>
      <c r="M38" s="16"/>
      <c r="N38" s="2"/>
      <c r="O38" s="16"/>
      <c r="P38" s="7"/>
      <c r="Q38" s="16"/>
      <c r="R38" s="16"/>
      <c r="S38" s="2"/>
      <c r="T38" s="16"/>
      <c r="U38" s="7"/>
      <c r="V38" s="16"/>
      <c r="W38" s="16"/>
    </row>
    <row r="39" spans="2:23" ht="15">
      <c r="B39" s="9"/>
      <c r="C39" s="10"/>
      <c r="D39" s="9"/>
      <c r="E39" s="9"/>
      <c r="F39" s="9"/>
      <c r="G39" s="9"/>
      <c r="H39" s="9"/>
      <c r="I39" s="11"/>
      <c r="J39" s="12"/>
      <c r="K39" s="13"/>
      <c r="L39" s="12"/>
      <c r="M39" s="12"/>
      <c r="N39" s="11"/>
      <c r="O39" s="12"/>
      <c r="P39" s="13"/>
      <c r="Q39" s="12"/>
      <c r="R39" s="12"/>
      <c r="S39" s="11"/>
      <c r="T39" s="12"/>
      <c r="U39" s="13"/>
      <c r="V39" s="12"/>
      <c r="W39" s="12"/>
    </row>
    <row r="40" spans="2:23" ht="15">
      <c r="B40" s="5"/>
      <c r="C40" s="1"/>
      <c r="D40" s="1"/>
      <c r="E40" s="1"/>
      <c r="F40" s="1"/>
      <c r="G40" s="1"/>
      <c r="H40" s="1"/>
      <c r="I40" s="16"/>
      <c r="J40" s="16"/>
      <c r="K40" s="7"/>
      <c r="L40" s="16"/>
      <c r="M40" s="16"/>
      <c r="N40" s="16"/>
      <c r="O40" s="16"/>
      <c r="P40" s="7"/>
      <c r="Q40" s="16"/>
      <c r="R40" s="16"/>
      <c r="S40" s="16"/>
      <c r="T40" s="16"/>
      <c r="U40" s="7"/>
      <c r="V40" s="16"/>
      <c r="W40" s="16"/>
    </row>
    <row r="41" spans="2:23" ht="15">
      <c r="B41" s="17"/>
      <c r="C41" s="17"/>
      <c r="D41" s="17"/>
      <c r="E41" s="17"/>
      <c r="F41" s="17"/>
      <c r="G41" s="17"/>
      <c r="H41" s="17"/>
      <c r="I41" s="18"/>
      <c r="J41" s="18"/>
      <c r="K41" s="19"/>
      <c r="L41" s="18"/>
      <c r="M41" s="18"/>
      <c r="N41" s="18"/>
      <c r="O41" s="18"/>
      <c r="P41" s="19"/>
      <c r="Q41" s="18"/>
      <c r="R41" s="18"/>
      <c r="S41" s="18"/>
      <c r="T41" s="18"/>
      <c r="U41" s="19"/>
      <c r="V41" s="18"/>
      <c r="W41" s="18"/>
    </row>
    <row r="42" spans="2:23" ht="15">
      <c r="B42" s="1"/>
      <c r="C42" s="17"/>
      <c r="D42" s="17"/>
      <c r="E42" s="17"/>
      <c r="F42" s="17"/>
      <c r="G42" s="17"/>
      <c r="H42" s="17"/>
      <c r="I42" s="18"/>
      <c r="J42" s="18"/>
      <c r="K42" s="19"/>
      <c r="L42" s="18"/>
      <c r="M42" s="18"/>
      <c r="N42" s="18"/>
      <c r="O42" s="18"/>
      <c r="P42" s="19"/>
      <c r="Q42" s="18"/>
      <c r="R42" s="18"/>
      <c r="S42" s="18"/>
      <c r="T42" s="18"/>
      <c r="U42" s="19"/>
      <c r="V42" s="18"/>
      <c r="W42" s="18"/>
    </row>
    <row r="43" spans="2:23" ht="15">
      <c r="B43" s="1"/>
      <c r="C43" s="17"/>
      <c r="D43" s="17"/>
      <c r="E43" s="17"/>
      <c r="F43" s="17"/>
      <c r="G43" s="17"/>
      <c r="H43" s="17"/>
      <c r="I43" s="18"/>
      <c r="J43" s="18"/>
      <c r="K43" s="19"/>
      <c r="L43" s="18"/>
      <c r="M43" s="18"/>
      <c r="N43" s="18"/>
      <c r="O43" s="18"/>
      <c r="P43" s="19"/>
      <c r="Q43" s="18"/>
      <c r="R43" s="18"/>
      <c r="S43" s="18"/>
      <c r="T43" s="18"/>
      <c r="U43" s="19"/>
      <c r="V43" s="18"/>
      <c r="W43" s="18"/>
    </row>
    <row r="44" spans="2:23" ht="15">
      <c r="B44" s="1"/>
      <c r="C44" s="20"/>
      <c r="D44" s="1"/>
      <c r="E44" s="1"/>
      <c r="F44" s="1"/>
      <c r="G44" s="1"/>
      <c r="H44" s="1"/>
      <c r="I44" s="21"/>
      <c r="J44" s="16"/>
      <c r="K44" s="22"/>
      <c r="L44" s="16"/>
      <c r="M44" s="16"/>
      <c r="N44" s="21"/>
      <c r="O44" s="16"/>
      <c r="P44" s="22"/>
      <c r="Q44" s="16"/>
      <c r="R44" s="16"/>
      <c r="S44" s="21"/>
      <c r="T44" s="16"/>
      <c r="U44" s="22"/>
      <c r="V44" s="16"/>
      <c r="W44" s="16"/>
    </row>
    <row r="45" spans="2:23" ht="15">
      <c r="B45" s="1"/>
      <c r="C45" s="1"/>
      <c r="D45" s="1"/>
      <c r="E45" s="1"/>
      <c r="F45" s="1"/>
      <c r="G45" s="1"/>
      <c r="H45" s="1"/>
      <c r="I45" s="16"/>
      <c r="J45" s="16"/>
      <c r="K45" s="22"/>
      <c r="L45" s="16"/>
      <c r="M45" s="16"/>
      <c r="N45" s="16"/>
      <c r="O45" s="16"/>
      <c r="P45" s="22"/>
      <c r="Q45" s="16"/>
      <c r="R45" s="16"/>
      <c r="S45" s="16"/>
      <c r="T45" s="16"/>
      <c r="U45" s="22"/>
      <c r="V45" s="16"/>
      <c r="W45" s="16"/>
    </row>
    <row r="46" spans="2:23" ht="15">
      <c r="B46" s="1"/>
      <c r="C46" s="1"/>
      <c r="D46" s="1"/>
      <c r="E46" s="1"/>
      <c r="F46" s="1"/>
      <c r="G46" s="1"/>
      <c r="H46" s="1"/>
      <c r="I46" s="16"/>
      <c r="J46" s="16"/>
      <c r="K46" s="22"/>
      <c r="L46" s="16"/>
      <c r="M46" s="16"/>
      <c r="N46" s="16"/>
      <c r="O46" s="16"/>
      <c r="P46" s="22"/>
      <c r="Q46" s="16"/>
      <c r="R46" s="16"/>
      <c r="S46" s="16"/>
      <c r="T46" s="16"/>
      <c r="U46" s="22"/>
      <c r="V46" s="16"/>
      <c r="W46" s="16"/>
    </row>
    <row r="47" spans="2:23" ht="15">
      <c r="B47" s="20"/>
      <c r="C47" s="1"/>
      <c r="D47" s="1"/>
      <c r="E47" s="1"/>
      <c r="F47" s="1"/>
      <c r="G47" s="1"/>
      <c r="H47" s="1"/>
      <c r="I47" s="16"/>
      <c r="J47" s="16"/>
      <c r="K47" s="22"/>
      <c r="L47" s="16"/>
      <c r="M47" s="16"/>
      <c r="N47" s="16"/>
      <c r="O47" s="16"/>
      <c r="P47" s="22"/>
      <c r="Q47" s="16"/>
      <c r="R47" s="16"/>
      <c r="S47" s="16"/>
      <c r="T47" s="16"/>
      <c r="U47" s="22"/>
      <c r="V47" s="16"/>
      <c r="W47" s="16"/>
    </row>
    <row r="48" spans="2:23" ht="15">
      <c r="B48" s="1"/>
      <c r="C48" s="1"/>
      <c r="D48" s="1"/>
      <c r="E48" s="1"/>
      <c r="F48" s="1"/>
      <c r="G48" s="1"/>
      <c r="H48" s="1"/>
      <c r="I48" s="16"/>
      <c r="J48" s="16"/>
      <c r="K48" s="22"/>
      <c r="L48" s="16"/>
      <c r="M48" s="16"/>
      <c r="N48" s="16"/>
      <c r="O48" s="16"/>
      <c r="P48" s="22"/>
      <c r="Q48" s="16"/>
      <c r="R48" s="16"/>
      <c r="S48" s="16"/>
      <c r="T48" s="16"/>
      <c r="U48" s="22"/>
      <c r="V48" s="16"/>
      <c r="W48" s="16"/>
    </row>
    <row r="49" spans="2:23" ht="15">
      <c r="B49" s="1"/>
      <c r="C49" s="1"/>
      <c r="D49" s="1"/>
      <c r="E49" s="1"/>
      <c r="F49" s="1"/>
      <c r="G49" s="1"/>
      <c r="H49" s="1"/>
      <c r="I49" s="16"/>
      <c r="J49" s="16"/>
      <c r="K49" s="22"/>
      <c r="L49" s="16"/>
      <c r="M49" s="16"/>
      <c r="N49" s="16"/>
      <c r="O49" s="16"/>
      <c r="P49" s="22"/>
      <c r="Q49" s="16"/>
      <c r="R49" s="16"/>
      <c r="S49" s="16"/>
      <c r="T49" s="16"/>
      <c r="U49" s="22"/>
      <c r="V49" s="16"/>
      <c r="W49" s="16"/>
    </row>
    <row r="50" spans="2:23" ht="15">
      <c r="B50" s="1"/>
      <c r="C50" s="1"/>
      <c r="D50" s="1"/>
      <c r="E50" s="1"/>
      <c r="F50" s="1"/>
      <c r="G50" s="1"/>
      <c r="H50" s="1"/>
      <c r="I50" s="16"/>
      <c r="J50" s="16"/>
      <c r="K50" s="22"/>
      <c r="L50" s="16"/>
      <c r="M50" s="16"/>
      <c r="N50" s="16"/>
      <c r="O50" s="16"/>
      <c r="P50" s="22"/>
      <c r="Q50" s="16"/>
      <c r="R50" s="16"/>
      <c r="S50" s="16"/>
      <c r="T50" s="16"/>
      <c r="U50" s="22"/>
      <c r="V50" s="16"/>
      <c r="W50" s="16"/>
    </row>
    <row r="51" spans="2:23" ht="15">
      <c r="B51" s="20"/>
      <c r="C51" s="1"/>
      <c r="D51" s="1"/>
      <c r="E51" s="1"/>
      <c r="F51" s="1"/>
      <c r="G51" s="1"/>
      <c r="H51" s="1"/>
      <c r="I51" s="16"/>
      <c r="J51" s="16"/>
      <c r="K51" s="22"/>
      <c r="L51" s="16"/>
      <c r="M51" s="16"/>
      <c r="N51" s="16"/>
      <c r="O51" s="16"/>
      <c r="P51" s="22"/>
      <c r="Q51" s="16"/>
      <c r="R51" s="16"/>
      <c r="S51" s="16"/>
      <c r="T51" s="16"/>
      <c r="U51" s="22"/>
      <c r="V51" s="16"/>
      <c r="W51" s="16"/>
    </row>
    <row r="52" spans="2:23" ht="15">
      <c r="B52" s="20"/>
      <c r="C52" s="1"/>
      <c r="D52" s="1"/>
      <c r="E52" s="1"/>
      <c r="F52" s="1"/>
      <c r="G52" s="1"/>
      <c r="H52" s="1"/>
      <c r="I52" s="16"/>
      <c r="J52" s="16"/>
      <c r="K52" s="22"/>
      <c r="L52" s="16"/>
      <c r="M52" s="16"/>
      <c r="N52" s="16"/>
      <c r="O52" s="16"/>
      <c r="P52" s="22"/>
      <c r="Q52" s="16"/>
      <c r="R52" s="16"/>
      <c r="S52" s="16"/>
      <c r="T52" s="16"/>
      <c r="U52" s="22"/>
      <c r="V52" s="16"/>
      <c r="W52" s="16"/>
    </row>
    <row r="53" spans="2:23" ht="15">
      <c r="B53" s="20"/>
      <c r="C53" s="1"/>
      <c r="D53" s="1"/>
      <c r="E53" s="1"/>
      <c r="F53" s="1"/>
      <c r="G53" s="1"/>
      <c r="H53" s="1"/>
      <c r="I53" s="16"/>
      <c r="J53" s="16"/>
      <c r="K53" s="22"/>
      <c r="L53" s="16"/>
      <c r="M53" s="16"/>
      <c r="N53" s="16"/>
      <c r="O53" s="16"/>
      <c r="P53" s="22"/>
      <c r="Q53" s="16"/>
      <c r="R53" s="16"/>
      <c r="S53" s="16"/>
      <c r="T53" s="16"/>
      <c r="U53" s="22"/>
      <c r="V53" s="16"/>
      <c r="W53" s="16"/>
    </row>
    <row r="54" spans="2:23" ht="15">
      <c r="B54" s="20"/>
      <c r="C54" s="1"/>
      <c r="D54" s="1"/>
      <c r="E54" s="1"/>
      <c r="F54" s="1"/>
      <c r="G54" s="1"/>
      <c r="H54" s="1"/>
      <c r="I54" s="16"/>
      <c r="J54" s="16"/>
      <c r="K54" s="22"/>
      <c r="L54" s="16"/>
      <c r="M54" s="16"/>
      <c r="N54" s="16"/>
      <c r="O54" s="16"/>
      <c r="P54" s="22"/>
      <c r="Q54" s="16"/>
      <c r="R54" s="16"/>
      <c r="S54" s="16"/>
      <c r="T54" s="16"/>
      <c r="U54" s="22"/>
      <c r="V54" s="16"/>
      <c r="W54" s="16"/>
    </row>
    <row r="55" spans="2:23" ht="15">
      <c r="B55" s="20"/>
      <c r="C55" s="1"/>
      <c r="D55" s="1"/>
      <c r="E55" s="1"/>
      <c r="F55" s="1"/>
      <c r="G55" s="1"/>
      <c r="H55" s="1"/>
      <c r="I55" s="16"/>
      <c r="J55" s="16"/>
      <c r="K55" s="22"/>
      <c r="L55" s="16"/>
      <c r="M55" s="16"/>
      <c r="N55" s="16"/>
      <c r="O55" s="16"/>
      <c r="P55" s="22"/>
      <c r="Q55" s="16"/>
      <c r="R55" s="16"/>
      <c r="S55" s="16"/>
      <c r="T55" s="16"/>
      <c r="U55" s="22"/>
      <c r="V55" s="16"/>
      <c r="W55" s="16"/>
    </row>
    <row r="56" spans="2:23" ht="15">
      <c r="B56" s="20"/>
      <c r="C56" s="1"/>
      <c r="D56" s="1"/>
      <c r="E56" s="1"/>
      <c r="F56" s="1"/>
      <c r="G56" s="1"/>
      <c r="H56" s="1"/>
      <c r="I56" s="16"/>
      <c r="J56" s="16"/>
      <c r="K56" s="22"/>
      <c r="L56" s="16"/>
      <c r="M56" s="16"/>
      <c r="N56" s="16"/>
      <c r="O56" s="16"/>
      <c r="P56" s="22"/>
      <c r="Q56" s="16"/>
      <c r="R56" s="16"/>
      <c r="S56" s="16"/>
      <c r="T56" s="16"/>
      <c r="U56" s="22"/>
      <c r="V56" s="16"/>
      <c r="W56" s="16"/>
    </row>
    <row r="57" spans="2:23" ht="15">
      <c r="B57" s="20"/>
      <c r="C57" s="1"/>
      <c r="D57" s="1"/>
      <c r="E57" s="1"/>
      <c r="F57" s="1"/>
      <c r="G57" s="1"/>
      <c r="H57" s="1"/>
      <c r="I57" s="16"/>
      <c r="J57" s="16"/>
      <c r="K57" s="22"/>
      <c r="L57" s="16"/>
      <c r="M57" s="16"/>
      <c r="N57" s="16"/>
      <c r="O57" s="16"/>
      <c r="P57" s="22"/>
      <c r="Q57" s="16"/>
      <c r="R57" s="16"/>
      <c r="S57" s="16"/>
      <c r="T57" s="16"/>
      <c r="U57" s="22"/>
      <c r="V57" s="16"/>
      <c r="W57" s="16"/>
    </row>
    <row r="58" spans="2:23" ht="15">
      <c r="B58" s="20"/>
      <c r="C58" s="1"/>
      <c r="D58" s="1"/>
      <c r="E58" s="1"/>
      <c r="F58" s="1"/>
      <c r="G58" s="1"/>
      <c r="H58" s="1"/>
      <c r="I58" s="16"/>
      <c r="J58" s="16"/>
      <c r="K58" s="22"/>
      <c r="L58" s="16"/>
      <c r="M58" s="16"/>
      <c r="N58" s="16"/>
      <c r="O58" s="16"/>
      <c r="P58" s="22"/>
      <c r="Q58" s="16"/>
      <c r="R58" s="16"/>
      <c r="S58" s="16"/>
      <c r="T58" s="16"/>
      <c r="U58" s="22"/>
      <c r="V58" s="16"/>
      <c r="W58" s="16"/>
    </row>
    <row r="59" spans="2:23" ht="15">
      <c r="B59" s="20"/>
      <c r="C59" s="1"/>
      <c r="D59" s="1"/>
      <c r="E59" s="1"/>
      <c r="F59" s="1"/>
      <c r="G59" s="1"/>
      <c r="H59" s="1"/>
      <c r="I59" s="16"/>
      <c r="J59" s="16"/>
      <c r="K59" s="22"/>
      <c r="L59" s="16"/>
      <c r="M59" s="16"/>
      <c r="N59" s="16"/>
      <c r="O59" s="16"/>
      <c r="P59" s="22"/>
      <c r="Q59" s="16"/>
      <c r="R59" s="16"/>
      <c r="S59" s="16"/>
      <c r="T59" s="16"/>
      <c r="U59" s="22"/>
      <c r="V59" s="16"/>
      <c r="W59" s="16"/>
    </row>
    <row r="60" spans="2:23" ht="15">
      <c r="B60" s="20"/>
      <c r="C60" s="1"/>
      <c r="D60" s="1"/>
      <c r="E60" s="1"/>
      <c r="F60" s="1"/>
      <c r="G60" s="1"/>
      <c r="H60" s="1"/>
      <c r="I60" s="16"/>
      <c r="J60" s="16"/>
      <c r="K60" s="22"/>
      <c r="L60" s="16"/>
      <c r="M60" s="16"/>
      <c r="N60" s="16"/>
      <c r="O60" s="16"/>
      <c r="P60" s="22"/>
      <c r="Q60" s="16"/>
      <c r="R60" s="16"/>
      <c r="S60" s="16"/>
      <c r="T60" s="16"/>
      <c r="U60" s="22"/>
      <c r="V60" s="16"/>
      <c r="W60" s="16"/>
    </row>
    <row r="61" spans="2:23" ht="15">
      <c r="B61" s="20"/>
      <c r="C61" s="1"/>
      <c r="D61" s="1"/>
      <c r="E61" s="1"/>
      <c r="F61" s="1"/>
      <c r="G61" s="1"/>
      <c r="H61" s="1"/>
      <c r="I61" s="16"/>
      <c r="J61" s="16"/>
      <c r="K61" s="22"/>
      <c r="L61" s="16"/>
      <c r="M61" s="16"/>
      <c r="N61" s="16"/>
      <c r="O61" s="16"/>
      <c r="P61" s="22"/>
      <c r="Q61" s="16"/>
      <c r="R61" s="16"/>
      <c r="S61" s="16"/>
      <c r="T61" s="16"/>
      <c r="U61" s="22"/>
      <c r="V61" s="16"/>
      <c r="W61" s="16"/>
    </row>
    <row r="62" spans="2:23" ht="15">
      <c r="B62" s="20"/>
      <c r="C62" s="1"/>
      <c r="D62" s="1"/>
      <c r="E62" s="1"/>
      <c r="F62" s="1"/>
      <c r="G62" s="1"/>
      <c r="H62" s="1"/>
      <c r="I62" s="16"/>
      <c r="J62" s="16"/>
      <c r="K62" s="22"/>
      <c r="L62" s="16"/>
      <c r="M62" s="16"/>
      <c r="N62" s="16"/>
      <c r="O62" s="16"/>
      <c r="P62" s="22"/>
      <c r="Q62" s="16"/>
      <c r="R62" s="16"/>
      <c r="S62" s="16"/>
      <c r="T62" s="16"/>
      <c r="U62" s="22"/>
      <c r="V62" s="16"/>
      <c r="W62" s="16"/>
    </row>
    <row r="63" spans="2:23" ht="15">
      <c r="B63" s="20"/>
      <c r="C63" s="1"/>
      <c r="D63" s="1"/>
      <c r="E63" s="1"/>
      <c r="F63" s="1"/>
      <c r="G63" s="1"/>
      <c r="H63" s="1"/>
      <c r="I63" s="16"/>
      <c r="J63" s="16"/>
      <c r="K63" s="22"/>
      <c r="L63" s="16"/>
      <c r="M63" s="16"/>
      <c r="N63" s="16"/>
      <c r="O63" s="16"/>
      <c r="P63" s="22"/>
      <c r="Q63" s="16"/>
      <c r="R63" s="16"/>
      <c r="S63" s="16"/>
      <c r="T63" s="16"/>
      <c r="U63" s="22"/>
      <c r="V63" s="16"/>
      <c r="W63" s="16"/>
    </row>
    <row r="64" spans="2:23" ht="15">
      <c r="B64" s="20"/>
      <c r="C64" s="1"/>
      <c r="D64" s="1"/>
      <c r="E64" s="1"/>
      <c r="F64" s="1"/>
      <c r="G64" s="1"/>
      <c r="H64" s="1"/>
      <c r="I64" s="16"/>
      <c r="J64" s="16"/>
      <c r="K64" s="22"/>
      <c r="L64" s="16"/>
      <c r="M64" s="16"/>
      <c r="N64" s="16"/>
      <c r="O64" s="16"/>
      <c r="P64" s="22"/>
      <c r="Q64" s="16"/>
      <c r="R64" s="16"/>
      <c r="S64" s="16"/>
      <c r="T64" s="16"/>
      <c r="U64" s="22"/>
      <c r="V64" s="16"/>
      <c r="W64" s="16"/>
    </row>
    <row r="65" spans="2:23" ht="15">
      <c r="B65" s="20"/>
      <c r="C65" s="1"/>
      <c r="D65" s="1"/>
      <c r="E65" s="1"/>
      <c r="F65" s="1"/>
      <c r="G65" s="1"/>
      <c r="H65" s="1"/>
      <c r="I65" s="16"/>
      <c r="J65" s="16"/>
      <c r="K65" s="22"/>
      <c r="L65" s="16"/>
      <c r="M65" s="16"/>
      <c r="N65" s="16"/>
      <c r="O65" s="16"/>
      <c r="P65" s="22"/>
      <c r="Q65" s="16"/>
      <c r="R65" s="16"/>
      <c r="S65" s="16"/>
      <c r="T65" s="16"/>
      <c r="U65" s="22"/>
      <c r="V65" s="16"/>
      <c r="W65" s="16"/>
    </row>
    <row r="66" spans="2:23" ht="15">
      <c r="B66" s="20"/>
      <c r="C66" s="1"/>
      <c r="D66" s="1"/>
      <c r="E66" s="1"/>
      <c r="F66" s="1"/>
      <c r="G66" s="1"/>
      <c r="H66" s="1"/>
      <c r="I66" s="16"/>
      <c r="J66" s="16"/>
      <c r="K66" s="22"/>
      <c r="L66" s="16"/>
      <c r="M66" s="16"/>
      <c r="N66" s="16"/>
      <c r="O66" s="16"/>
      <c r="P66" s="22"/>
      <c r="Q66" s="16"/>
      <c r="R66" s="16"/>
      <c r="S66" s="16"/>
      <c r="T66" s="16"/>
      <c r="U66" s="22"/>
      <c r="V66" s="16"/>
      <c r="W66" s="16"/>
    </row>
    <row r="67" spans="2:23" ht="15">
      <c r="B67" s="20"/>
      <c r="C67" s="1"/>
      <c r="D67" s="1"/>
      <c r="E67" s="1"/>
      <c r="F67" s="1"/>
      <c r="G67" s="1"/>
      <c r="H67" s="1"/>
      <c r="I67" s="16"/>
      <c r="J67" s="16"/>
      <c r="K67" s="22"/>
      <c r="L67" s="16"/>
      <c r="M67" s="16"/>
      <c r="N67" s="16"/>
      <c r="O67" s="16"/>
      <c r="P67" s="22"/>
      <c r="Q67" s="16"/>
      <c r="R67" s="16"/>
      <c r="S67" s="16"/>
      <c r="T67" s="16"/>
      <c r="U67" s="22"/>
      <c r="V67" s="16"/>
      <c r="W67" s="16"/>
    </row>
    <row r="68" spans="2:23" ht="15">
      <c r="B68" s="20"/>
      <c r="C68" s="1"/>
      <c r="D68" s="1"/>
      <c r="E68" s="1"/>
      <c r="F68" s="1"/>
      <c r="G68" s="1"/>
      <c r="H68" s="1"/>
      <c r="I68" s="16"/>
      <c r="J68" s="16"/>
      <c r="K68" s="22"/>
      <c r="L68" s="16"/>
      <c r="M68" s="16"/>
      <c r="N68" s="16"/>
      <c r="O68" s="16"/>
      <c r="P68" s="22"/>
      <c r="Q68" s="16"/>
      <c r="R68" s="16"/>
      <c r="S68" s="16"/>
      <c r="T68" s="16"/>
      <c r="U68" s="22"/>
      <c r="V68" s="16"/>
      <c r="W68" s="16"/>
    </row>
    <row r="69" spans="2:23" ht="15">
      <c r="B69" s="20"/>
      <c r="C69" s="1"/>
      <c r="D69" s="1"/>
      <c r="E69" s="1"/>
      <c r="F69" s="1"/>
      <c r="G69" s="1"/>
      <c r="H69" s="1"/>
      <c r="I69" s="16"/>
      <c r="J69" s="16"/>
      <c r="K69" s="22"/>
      <c r="L69" s="16"/>
      <c r="M69" s="16"/>
      <c r="N69" s="16"/>
      <c r="O69" s="16"/>
      <c r="P69" s="22"/>
      <c r="Q69" s="16"/>
      <c r="R69" s="16"/>
      <c r="S69" s="16"/>
      <c r="T69" s="16"/>
      <c r="U69" s="22"/>
      <c r="V69" s="16"/>
      <c r="W69" s="16"/>
    </row>
    <row r="70" spans="2:23" ht="15">
      <c r="B70" s="20"/>
      <c r="C70" s="1"/>
      <c r="D70" s="1"/>
      <c r="E70" s="1"/>
      <c r="F70" s="1"/>
      <c r="G70" s="1"/>
      <c r="H70" s="1"/>
      <c r="I70" s="16"/>
      <c r="J70" s="16"/>
      <c r="K70" s="22"/>
      <c r="L70" s="16"/>
      <c r="M70" s="16"/>
      <c r="N70" s="16"/>
      <c r="O70" s="16"/>
      <c r="P70" s="22"/>
      <c r="Q70" s="16"/>
      <c r="R70" s="16"/>
      <c r="S70" s="16"/>
      <c r="T70" s="16"/>
      <c r="U70" s="22"/>
      <c r="V70" s="16"/>
      <c r="W70" s="16"/>
    </row>
    <row r="71" spans="2:23" ht="15">
      <c r="B71" s="20"/>
      <c r="C71" s="1"/>
      <c r="D71" s="1"/>
      <c r="E71" s="1"/>
      <c r="F71" s="1"/>
      <c r="G71" s="1"/>
      <c r="H71" s="1"/>
      <c r="I71" s="16"/>
      <c r="J71" s="16"/>
      <c r="K71" s="22"/>
      <c r="L71" s="16"/>
      <c r="M71" s="16"/>
      <c r="N71" s="16"/>
      <c r="O71" s="16"/>
      <c r="P71" s="22"/>
      <c r="Q71" s="16"/>
      <c r="R71" s="16"/>
      <c r="S71" s="16"/>
      <c r="T71" s="16"/>
      <c r="U71" s="22"/>
      <c r="V71" s="16"/>
      <c r="W71" s="16"/>
    </row>
    <row r="72" spans="2:23" ht="15">
      <c r="B72" s="20"/>
      <c r="C72" s="1"/>
      <c r="D72" s="1"/>
      <c r="E72" s="1"/>
      <c r="F72" s="1"/>
      <c r="G72" s="1"/>
      <c r="H72" s="1"/>
      <c r="I72" s="16"/>
      <c r="J72" s="16"/>
      <c r="K72" s="22"/>
      <c r="L72" s="16"/>
      <c r="M72" s="16"/>
      <c r="N72" s="16"/>
      <c r="O72" s="16"/>
      <c r="P72" s="22"/>
      <c r="Q72" s="16"/>
      <c r="R72" s="16"/>
      <c r="S72" s="16"/>
      <c r="T72" s="16"/>
      <c r="U72" s="22"/>
      <c r="V72" s="16"/>
      <c r="W72" s="16"/>
    </row>
    <row r="73" spans="2:23" ht="15">
      <c r="B73" s="20"/>
      <c r="C73" s="1"/>
      <c r="D73" s="1"/>
      <c r="E73" s="1"/>
      <c r="F73" s="1"/>
      <c r="G73" s="1"/>
      <c r="H73" s="1"/>
      <c r="I73" s="16"/>
      <c r="J73" s="16"/>
      <c r="K73" s="22"/>
      <c r="L73" s="16"/>
      <c r="M73" s="16"/>
      <c r="N73" s="16"/>
      <c r="O73" s="16"/>
      <c r="P73" s="22"/>
      <c r="Q73" s="16"/>
      <c r="R73" s="16"/>
      <c r="S73" s="16"/>
      <c r="T73" s="16"/>
      <c r="U73" s="22"/>
      <c r="V73" s="16"/>
      <c r="W73" s="16"/>
    </row>
    <row r="74" spans="2:23" ht="15">
      <c r="B74" s="20"/>
      <c r="C74" s="1"/>
      <c r="D74" s="1"/>
      <c r="E74" s="1"/>
      <c r="F74" s="1"/>
      <c r="G74" s="1"/>
      <c r="H74" s="1"/>
      <c r="I74" s="16"/>
      <c r="J74" s="16"/>
      <c r="K74" s="22"/>
      <c r="L74" s="16"/>
      <c r="M74" s="16"/>
      <c r="N74" s="16"/>
      <c r="O74" s="16"/>
      <c r="P74" s="22"/>
      <c r="Q74" s="16"/>
      <c r="R74" s="16"/>
      <c r="S74" s="16"/>
      <c r="T74" s="16"/>
      <c r="U74" s="22"/>
      <c r="V74" s="16"/>
      <c r="W74" s="16"/>
    </row>
    <row r="75" spans="2:23" ht="15">
      <c r="B75" s="24"/>
      <c r="C75" s="1"/>
      <c r="D75" s="1"/>
      <c r="E75" s="1"/>
      <c r="F75" s="1"/>
      <c r="G75" s="1"/>
      <c r="H75" s="1"/>
      <c r="I75" s="16"/>
      <c r="J75" s="16"/>
      <c r="K75" s="22"/>
      <c r="L75" s="16"/>
      <c r="M75" s="16"/>
      <c r="N75" s="16"/>
      <c r="O75" s="16"/>
      <c r="P75" s="22"/>
      <c r="Q75" s="16"/>
      <c r="R75" s="16"/>
      <c r="S75" s="16"/>
      <c r="T75" s="16"/>
      <c r="U75" s="22"/>
      <c r="V75" s="16"/>
      <c r="W75" s="16"/>
    </row>
    <row r="76" spans="2:23" ht="15">
      <c r="B76" s="24"/>
      <c r="C76" s="1"/>
      <c r="D76" s="1"/>
      <c r="E76" s="1"/>
      <c r="F76" s="1"/>
      <c r="G76" s="1"/>
      <c r="H76" s="1"/>
      <c r="I76" s="16"/>
      <c r="J76" s="16"/>
      <c r="K76" s="22"/>
      <c r="L76" s="16"/>
      <c r="M76" s="16"/>
      <c r="N76" s="16"/>
      <c r="O76" s="16"/>
      <c r="P76" s="22"/>
      <c r="Q76" s="16"/>
      <c r="R76" s="16"/>
      <c r="S76" s="16"/>
      <c r="T76" s="16"/>
      <c r="U76" s="22"/>
      <c r="V76" s="16"/>
      <c r="W76" s="16"/>
    </row>
    <row r="77" spans="2:23">
      <c r="B77" s="25"/>
    </row>
  </sheetData>
  <mergeCells count="3">
    <mergeCell ref="I4:M4"/>
    <mergeCell ref="N4:R4"/>
    <mergeCell ref="S4:W4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00B050"/>
    <pageSetUpPr fitToPage="1"/>
  </sheetPr>
  <dimension ref="B1:X65"/>
  <sheetViews>
    <sheetView topLeftCell="B1" zoomScale="85" zoomScaleNormal="85" workbookViewId="0">
      <pane ySplit="6" topLeftCell="A7" activePane="bottomLeft" state="frozen"/>
      <selection pane="bottomLeft" activeCell="G3" sqref="G3"/>
    </sheetView>
  </sheetViews>
  <sheetFormatPr defaultColWidth="9.140625" defaultRowHeight="15"/>
  <cols>
    <col min="1" max="1" width="0" hidden="1" customWidth="1"/>
    <col min="2" max="2" width="37.7109375" customWidth="1"/>
    <col min="3" max="4" width="2.7109375" customWidth="1"/>
    <col min="5" max="5" width="14.140625" customWidth="1"/>
    <col min="6" max="7" width="14.7109375" style="43" customWidth="1"/>
    <col min="8" max="8" width="14.7109375" style="299" customWidth="1"/>
    <col min="9" max="9" width="14.7109375" customWidth="1"/>
    <col min="10" max="10" width="14.140625" style="43" customWidth="1"/>
    <col min="11" max="13" width="14.7109375" customWidth="1"/>
    <col min="14" max="14" width="14.140625" style="43" customWidth="1"/>
    <col min="15" max="15" width="14.7109375" customWidth="1"/>
    <col min="16" max="16" width="14.140625" style="43" customWidth="1"/>
    <col min="17" max="17" width="14.7109375" customWidth="1"/>
    <col min="18" max="18" width="14.140625" style="43" customWidth="1"/>
    <col min="19" max="19" width="14.7109375" customWidth="1"/>
    <col min="20" max="20" width="14.140625" style="43" customWidth="1"/>
    <col min="21" max="21" width="14.7109375" customWidth="1"/>
    <col min="22" max="22" width="20" customWidth="1"/>
  </cols>
  <sheetData>
    <row r="1" spans="2:24">
      <c r="B1" s="40"/>
      <c r="C1" s="40"/>
      <c r="D1" s="40"/>
      <c r="E1" s="40"/>
      <c r="F1" s="300"/>
      <c r="G1" s="300"/>
      <c r="H1" s="293"/>
      <c r="I1" s="12"/>
      <c r="J1" s="40"/>
      <c r="K1" s="12"/>
      <c r="L1" s="12"/>
      <c r="M1" s="12"/>
      <c r="N1" s="40"/>
      <c r="O1" s="12"/>
      <c r="P1" s="40"/>
      <c r="Q1" s="12"/>
      <c r="R1" s="40"/>
      <c r="S1" s="12"/>
      <c r="T1" s="40"/>
      <c r="U1" s="12"/>
    </row>
    <row r="2" spans="2:24">
      <c r="B2" s="41"/>
      <c r="C2" s="41"/>
      <c r="D2" s="41"/>
      <c r="E2" s="41">
        <f>IF(F2=3,4,IF(F2=5,7,0))</f>
        <v>7</v>
      </c>
      <c r="F2" s="301">
        <f>Lists!B3</f>
        <v>5</v>
      </c>
      <c r="G2" s="301">
        <f>IF(F2=3,555,IF(F2=5,1400,0))</f>
        <v>1400</v>
      </c>
      <c r="H2" s="294"/>
      <c r="I2" s="92"/>
      <c r="J2" s="41"/>
      <c r="K2" s="92"/>
      <c r="L2" s="92"/>
      <c r="M2" s="92"/>
      <c r="N2" s="41"/>
      <c r="O2" s="92"/>
      <c r="P2" s="41"/>
      <c r="Q2" s="92"/>
      <c r="R2" s="41"/>
      <c r="S2" s="92"/>
      <c r="T2" s="41"/>
      <c r="U2" s="92"/>
    </row>
    <row r="3" spans="2:24">
      <c r="B3" s="40" t="s">
        <v>147</v>
      </c>
      <c r="C3" s="41"/>
      <c r="D3" s="41"/>
      <c r="E3" s="41"/>
      <c r="F3" s="301"/>
      <c r="G3" s="301"/>
      <c r="H3" s="294"/>
      <c r="I3" s="92"/>
      <c r="J3" s="41"/>
      <c r="K3" s="92"/>
      <c r="L3" s="92"/>
      <c r="M3" s="92"/>
      <c r="N3" s="41"/>
      <c r="O3" s="92"/>
      <c r="P3" s="41"/>
      <c r="Q3" s="92"/>
      <c r="R3" s="41"/>
      <c r="S3" s="92"/>
      <c r="T3" s="41"/>
      <c r="U3" s="92"/>
    </row>
    <row r="4" spans="2:24">
      <c r="B4" s="41" t="s">
        <v>509</v>
      </c>
      <c r="C4" s="41"/>
      <c r="D4" s="41"/>
      <c r="E4" s="41"/>
      <c r="F4" s="301"/>
      <c r="G4" s="301"/>
      <c r="H4" s="294"/>
      <c r="I4" s="92"/>
      <c r="J4" s="41"/>
      <c r="K4" s="92"/>
      <c r="L4" s="92"/>
      <c r="M4" s="92"/>
      <c r="N4" s="41"/>
      <c r="O4" s="92"/>
      <c r="P4" s="41"/>
      <c r="Q4" s="92"/>
      <c r="R4" s="41"/>
      <c r="S4" s="92"/>
      <c r="T4" s="41"/>
      <c r="U4" s="92"/>
    </row>
    <row r="5" spans="2:24" ht="15.75" thickBot="1">
      <c r="B5" s="1"/>
      <c r="C5" s="1"/>
      <c r="D5" s="1"/>
      <c r="E5" s="1"/>
      <c r="F5" s="302"/>
      <c r="G5" s="302"/>
      <c r="H5" s="295"/>
      <c r="I5" s="1"/>
      <c r="J5" s="767" t="s">
        <v>887</v>
      </c>
      <c r="K5" s="767"/>
      <c r="L5" s="767" t="s">
        <v>888</v>
      </c>
      <c r="M5" s="767"/>
      <c r="N5" s="767" t="s">
        <v>238</v>
      </c>
      <c r="O5" s="767"/>
      <c r="P5" s="767" t="s">
        <v>1288</v>
      </c>
      <c r="Q5" s="767"/>
      <c r="R5" s="302"/>
      <c r="S5" s="1"/>
      <c r="T5" s="302"/>
      <c r="U5" s="1"/>
    </row>
    <row r="6" spans="2:24" s="47" customFormat="1" ht="38.25">
      <c r="B6" s="49" t="s">
        <v>17</v>
      </c>
      <c r="C6" s="49"/>
      <c r="D6" s="49"/>
      <c r="E6" s="49" t="s">
        <v>202</v>
      </c>
      <c r="F6" s="303" t="s">
        <v>401</v>
      </c>
      <c r="G6" s="303" t="s">
        <v>404</v>
      </c>
      <c r="H6" s="296" t="s">
        <v>403</v>
      </c>
      <c r="I6" s="306" t="s">
        <v>402</v>
      </c>
      <c r="J6" s="308" t="s">
        <v>407</v>
      </c>
      <c r="K6" s="309" t="s">
        <v>653</v>
      </c>
      <c r="L6" s="308" t="s">
        <v>405</v>
      </c>
      <c r="M6" s="309" t="s">
        <v>653</v>
      </c>
      <c r="N6" s="308" t="s">
        <v>405</v>
      </c>
      <c r="O6" s="309" t="s">
        <v>406</v>
      </c>
      <c r="P6" s="308" t="s">
        <v>405</v>
      </c>
      <c r="Q6" s="309" t="s">
        <v>406</v>
      </c>
      <c r="R6" s="308" t="s">
        <v>407</v>
      </c>
      <c r="S6" s="309" t="s">
        <v>408</v>
      </c>
      <c r="T6" s="308" t="s">
        <v>409</v>
      </c>
      <c r="U6" s="309" t="s">
        <v>660</v>
      </c>
      <c r="V6" s="49" t="s">
        <v>188</v>
      </c>
      <c r="W6" s="47">
        <v>1</v>
      </c>
    </row>
    <row r="7" spans="2:24" s="47" customFormat="1">
      <c r="B7" s="52" t="s">
        <v>203</v>
      </c>
      <c r="C7" s="386"/>
      <c r="D7" s="386"/>
      <c r="E7" s="50"/>
      <c r="F7" s="304"/>
      <c r="G7" s="304"/>
      <c r="H7" s="297"/>
      <c r="I7" s="50"/>
      <c r="J7" s="310"/>
      <c r="K7" s="311"/>
      <c r="L7" s="50"/>
      <c r="M7" s="50"/>
      <c r="N7" s="310"/>
      <c r="O7" s="311"/>
      <c r="P7" s="310"/>
      <c r="Q7" s="311"/>
      <c r="R7" s="310"/>
      <c r="S7" s="311"/>
      <c r="T7" s="310"/>
      <c r="U7" s="311"/>
      <c r="V7" s="51"/>
      <c r="W7" s="47">
        <f>W6+1</f>
        <v>2</v>
      </c>
    </row>
    <row r="8" spans="2:24" s="47" customFormat="1">
      <c r="B8" s="45" t="str">
        <f>'T2 - Unit Rates'!C7</f>
        <v>CAT 420F</v>
      </c>
      <c r="C8" s="45"/>
      <c r="D8" s="45"/>
      <c r="E8" s="46">
        <f>IF($E$2=0,0,VLOOKUP(B8,EquipRates,$E$2,FALSE))</f>
        <v>310.3</v>
      </c>
      <c r="F8" s="305">
        <f>$G$2</f>
        <v>1400</v>
      </c>
      <c r="G8" s="305">
        <v>80</v>
      </c>
      <c r="H8" s="298">
        <f>F8/G8</f>
        <v>17.5</v>
      </c>
      <c r="I8" s="307">
        <f>E8*H8</f>
        <v>5430.25</v>
      </c>
      <c r="J8" s="221">
        <v>1</v>
      </c>
      <c r="K8" s="312">
        <f>J8*$I8</f>
        <v>5430.25</v>
      </c>
      <c r="L8" s="221">
        <v>1</v>
      </c>
      <c r="M8" s="312">
        <f>L8*$I8</f>
        <v>5430.25</v>
      </c>
      <c r="N8" s="221">
        <v>1</v>
      </c>
      <c r="O8" s="312">
        <f>N8*$I8</f>
        <v>5430.25</v>
      </c>
      <c r="P8" s="221">
        <v>1</v>
      </c>
      <c r="Q8" s="312">
        <f>P8*$I8</f>
        <v>5430.25</v>
      </c>
      <c r="R8" s="221">
        <v>1</v>
      </c>
      <c r="S8" s="312">
        <f>R8*$I8</f>
        <v>5430.25</v>
      </c>
      <c r="T8" s="221">
        <v>1</v>
      </c>
      <c r="U8" s="312">
        <f>T8*$I8</f>
        <v>5430.25</v>
      </c>
      <c r="V8" s="45"/>
      <c r="W8" s="47">
        <f t="shared" ref="W8:W61" si="0">W7+1</f>
        <v>3</v>
      </c>
    </row>
    <row r="9" spans="2:24" s="47" customFormat="1">
      <c r="B9" s="45" t="str">
        <f>'T2 - Unit Rates'!C8</f>
        <v>John Deere 410L</v>
      </c>
      <c r="C9" s="45"/>
      <c r="D9" s="45"/>
      <c r="E9" s="46">
        <f>IF($E$2=0,0,VLOOKUP(B9,EquipRates,$E$2,FALSE))</f>
        <v>309.8</v>
      </c>
      <c r="F9" s="305">
        <f>$G$2</f>
        <v>1400</v>
      </c>
      <c r="G9" s="305">
        <v>80</v>
      </c>
      <c r="H9" s="298">
        <f>F9/G9</f>
        <v>17.5</v>
      </c>
      <c r="I9" s="307">
        <f>E9*H9</f>
        <v>5421.5</v>
      </c>
      <c r="J9" s="221"/>
      <c r="K9" s="312">
        <f>J9*$I9</f>
        <v>0</v>
      </c>
      <c r="L9" s="221"/>
      <c r="M9" s="312">
        <f>L9*$I9</f>
        <v>0</v>
      </c>
      <c r="N9" s="221"/>
      <c r="O9" s="312">
        <f>N9*$I9</f>
        <v>0</v>
      </c>
      <c r="P9" s="221"/>
      <c r="Q9" s="312">
        <f>P9*$I9</f>
        <v>0</v>
      </c>
      <c r="R9" s="221"/>
      <c r="S9" s="312">
        <f>R9*$I9</f>
        <v>0</v>
      </c>
      <c r="T9" s="221"/>
      <c r="U9" s="312">
        <f>T9*$I9</f>
        <v>0</v>
      </c>
      <c r="V9" s="45"/>
      <c r="W9" s="47">
        <f t="shared" si="0"/>
        <v>4</v>
      </c>
    </row>
    <row r="10" spans="2:24" s="47" customFormat="1">
      <c r="B10" s="45"/>
      <c r="C10" s="45"/>
      <c r="D10" s="45"/>
      <c r="E10" s="46"/>
      <c r="F10" s="305"/>
      <c r="G10" s="305"/>
      <c r="H10" s="298"/>
      <c r="I10" s="307"/>
      <c r="J10" s="221"/>
      <c r="K10" s="312"/>
      <c r="L10" s="221"/>
      <c r="M10" s="312"/>
      <c r="N10" s="221"/>
      <c r="O10" s="312"/>
      <c r="P10" s="221"/>
      <c r="Q10" s="312"/>
      <c r="R10" s="221"/>
      <c r="S10" s="312"/>
      <c r="T10" s="221"/>
      <c r="U10" s="312"/>
      <c r="V10" s="45"/>
      <c r="W10" s="47">
        <f t="shared" si="0"/>
        <v>5</v>
      </c>
    </row>
    <row r="11" spans="2:24" s="47" customFormat="1">
      <c r="B11" s="52" t="s">
        <v>204</v>
      </c>
      <c r="C11" s="386"/>
      <c r="D11" s="386"/>
      <c r="E11" s="50"/>
      <c r="F11" s="304"/>
      <c r="G11" s="304"/>
      <c r="H11" s="297"/>
      <c r="I11" s="50"/>
      <c r="J11" s="310"/>
      <c r="K11" s="311"/>
      <c r="L11" s="310"/>
      <c r="M11" s="311"/>
      <c r="N11" s="310"/>
      <c r="O11" s="311"/>
      <c r="P11" s="310"/>
      <c r="Q11" s="311"/>
      <c r="R11" s="310"/>
      <c r="S11" s="311"/>
      <c r="T11" s="310"/>
      <c r="U11" s="311"/>
      <c r="V11" s="51"/>
      <c r="W11" s="47">
        <f t="shared" si="0"/>
        <v>6</v>
      </c>
    </row>
    <row r="12" spans="2:24">
      <c r="B12" s="45" t="str">
        <f>'T2 - Unit Rates'!C10</f>
        <v>CAT CP56</v>
      </c>
      <c r="C12" s="45"/>
      <c r="D12" s="45"/>
      <c r="E12" s="46">
        <f>IF($E$2=0,0,VLOOKUP(B12,EquipRates,$E$2,FALSE))</f>
        <v>331.25</v>
      </c>
      <c r="F12" s="305">
        <f>$G$2</f>
        <v>1400</v>
      </c>
      <c r="G12" s="305">
        <v>80</v>
      </c>
      <c r="H12" s="298">
        <f>F12/G12</f>
        <v>17.5</v>
      </c>
      <c r="I12" s="307">
        <f>E12*H12</f>
        <v>5796.875</v>
      </c>
      <c r="J12" s="221"/>
      <c r="K12" s="312">
        <f>J12*$I12</f>
        <v>0</v>
      </c>
      <c r="L12" s="221"/>
      <c r="M12" s="312">
        <f>L12*$I12</f>
        <v>0</v>
      </c>
      <c r="N12" s="221">
        <v>0</v>
      </c>
      <c r="O12" s="312">
        <f>N12*$I12</f>
        <v>0</v>
      </c>
      <c r="P12" s="221">
        <v>1</v>
      </c>
      <c r="Q12" s="312">
        <f>P12*$I12</f>
        <v>5796.875</v>
      </c>
      <c r="R12" s="221"/>
      <c r="S12" s="312">
        <f>R12*$I12</f>
        <v>0</v>
      </c>
      <c r="T12" s="221"/>
      <c r="U12" s="312">
        <f>T12*$I12</f>
        <v>0</v>
      </c>
      <c r="V12" s="45"/>
      <c r="W12" s="47">
        <f t="shared" si="0"/>
        <v>7</v>
      </c>
    </row>
    <row r="13" spans="2:24" s="47" customFormat="1">
      <c r="B13" s="45"/>
      <c r="C13" s="45"/>
      <c r="D13" s="45"/>
      <c r="E13" s="46"/>
      <c r="F13" s="305"/>
      <c r="G13" s="305"/>
      <c r="H13" s="298"/>
      <c r="I13" s="307"/>
      <c r="J13" s="221"/>
      <c r="K13" s="312"/>
      <c r="L13" s="221"/>
      <c r="M13" s="312"/>
      <c r="N13" s="221"/>
      <c r="O13" s="312"/>
      <c r="P13" s="221"/>
      <c r="Q13" s="312"/>
      <c r="R13" s="221"/>
      <c r="S13" s="312"/>
      <c r="T13" s="221"/>
      <c r="U13" s="312"/>
      <c r="V13" s="45"/>
      <c r="W13" s="47">
        <f t="shared" si="0"/>
        <v>8</v>
      </c>
    </row>
    <row r="14" spans="2:24" s="47" customFormat="1">
      <c r="B14" s="52" t="s">
        <v>205</v>
      </c>
      <c r="C14" s="386"/>
      <c r="D14" s="386"/>
      <c r="E14" s="50"/>
      <c r="F14" s="304"/>
      <c r="G14" s="304"/>
      <c r="H14" s="297"/>
      <c r="I14" s="50"/>
      <c r="J14" s="310"/>
      <c r="K14" s="311"/>
      <c r="L14" s="310"/>
      <c r="M14" s="311"/>
      <c r="N14" s="310"/>
      <c r="O14" s="311"/>
      <c r="P14" s="310"/>
      <c r="Q14" s="311"/>
      <c r="R14" s="310"/>
      <c r="S14" s="311"/>
      <c r="T14" s="310"/>
      <c r="U14" s="311"/>
      <c r="V14" s="51"/>
      <c r="W14" s="47">
        <f t="shared" si="0"/>
        <v>9</v>
      </c>
    </row>
    <row r="15" spans="2:24">
      <c r="B15" s="45" t="str">
        <f>'T2 - Unit Rates'!C13</f>
        <v>CAT D6D</v>
      </c>
      <c r="C15" s="45"/>
      <c r="D15" s="45"/>
      <c r="E15" s="46">
        <f>IF($E$2=0,0,VLOOKUP(B15,EquipRates,$E$2,FALSE))</f>
        <v>446.95</v>
      </c>
      <c r="F15" s="305">
        <f>$G$2</f>
        <v>1400</v>
      </c>
      <c r="G15" s="305">
        <v>80</v>
      </c>
      <c r="H15" s="298">
        <f>F15/G15</f>
        <v>17.5</v>
      </c>
      <c r="I15" s="307">
        <f>E15*H15</f>
        <v>7821.625</v>
      </c>
      <c r="J15" s="221"/>
      <c r="K15" s="312">
        <f>J15*$I15</f>
        <v>0</v>
      </c>
      <c r="L15" s="221">
        <v>1</v>
      </c>
      <c r="M15" s="312">
        <f>L15*$I15</f>
        <v>7821.625</v>
      </c>
      <c r="N15" s="221">
        <v>1</v>
      </c>
      <c r="O15" s="312">
        <f t="shared" ref="O15" si="1">N15*$I15</f>
        <v>7821.625</v>
      </c>
      <c r="P15" s="221">
        <v>1</v>
      </c>
      <c r="Q15" s="312">
        <f t="shared" ref="Q15:S19" si="2">P15*$I15</f>
        <v>7821.625</v>
      </c>
      <c r="R15" s="221">
        <v>1</v>
      </c>
      <c r="S15" s="312">
        <f t="shared" si="2"/>
        <v>7821.625</v>
      </c>
      <c r="T15" s="221">
        <v>1</v>
      </c>
      <c r="U15" s="312">
        <f>T15*$I15</f>
        <v>7821.625</v>
      </c>
      <c r="V15" s="45"/>
      <c r="W15" s="47">
        <f t="shared" si="0"/>
        <v>10</v>
      </c>
      <c r="X15" s="47"/>
    </row>
    <row r="16" spans="2:24">
      <c r="B16" s="45" t="str">
        <f>'T2 - Unit Rates'!C14</f>
        <v>CAT D7</v>
      </c>
      <c r="C16" s="45"/>
      <c r="D16" s="45"/>
      <c r="E16" s="46">
        <f>IF($E$2=0,0,VLOOKUP(B16,EquipRates,$E$2,FALSE))</f>
        <v>526.9</v>
      </c>
      <c r="F16" s="305">
        <f>$G$2</f>
        <v>1400</v>
      </c>
      <c r="G16" s="305">
        <v>80</v>
      </c>
      <c r="H16" s="298">
        <f>F16/G16</f>
        <v>17.5</v>
      </c>
      <c r="I16" s="307">
        <f>E16*H16</f>
        <v>9220.75</v>
      </c>
      <c r="J16" s="221"/>
      <c r="K16" s="312">
        <f>J16*$I16</f>
        <v>0</v>
      </c>
      <c r="L16" s="221"/>
      <c r="M16" s="312">
        <f>L16*$I16</f>
        <v>0</v>
      </c>
      <c r="N16" s="221"/>
      <c r="O16" s="312">
        <f>N16*$I16</f>
        <v>0</v>
      </c>
      <c r="P16" s="221"/>
      <c r="Q16" s="312">
        <f>P16*$I16</f>
        <v>0</v>
      </c>
      <c r="R16" s="221"/>
      <c r="S16" s="312">
        <f>R16*$I16</f>
        <v>0</v>
      </c>
      <c r="T16" s="221"/>
      <c r="U16" s="312">
        <f>T16*$I16</f>
        <v>0</v>
      </c>
      <c r="V16" s="45"/>
      <c r="W16" s="47">
        <f>W14+1</f>
        <v>10</v>
      </c>
    </row>
    <row r="17" spans="2:24">
      <c r="B17" s="45" t="str">
        <f>'T2 - Unit Rates'!C15</f>
        <v>CAT D8R</v>
      </c>
      <c r="C17" s="45"/>
      <c r="D17" s="45"/>
      <c r="E17" s="46">
        <f>IF($E$2=0,0,VLOOKUP(B17,EquipRates,$E$2,FALSE))</f>
        <v>526.9</v>
      </c>
      <c r="F17" s="305">
        <f>$G$2</f>
        <v>1400</v>
      </c>
      <c r="G17" s="305">
        <v>80</v>
      </c>
      <c r="H17" s="298">
        <f>F17/G17</f>
        <v>17.5</v>
      </c>
      <c r="I17" s="307">
        <f>E17*H17</f>
        <v>9220.75</v>
      </c>
      <c r="J17" s="221"/>
      <c r="K17" s="312">
        <f>J17*$I17</f>
        <v>0</v>
      </c>
      <c r="L17" s="221"/>
      <c r="M17" s="312">
        <f>L17*$I17</f>
        <v>0</v>
      </c>
      <c r="N17" s="221"/>
      <c r="O17" s="312">
        <f t="shared" ref="O17:O19" si="3">N17*$I17</f>
        <v>0</v>
      </c>
      <c r="P17" s="221"/>
      <c r="Q17" s="312">
        <f t="shared" si="2"/>
        <v>0</v>
      </c>
      <c r="R17" s="221"/>
      <c r="S17" s="312">
        <f t="shared" si="2"/>
        <v>0</v>
      </c>
      <c r="T17" s="221"/>
      <c r="U17" s="312">
        <f>T17*$I17</f>
        <v>0</v>
      </c>
      <c r="V17" s="45"/>
      <c r="W17" s="47">
        <f>W15+1</f>
        <v>11</v>
      </c>
    </row>
    <row r="18" spans="2:24">
      <c r="B18" s="45" t="str">
        <f>'T2 - Unit Rates'!C16</f>
        <v>CAT D9N</v>
      </c>
      <c r="C18" s="45"/>
      <c r="D18" s="45"/>
      <c r="E18" s="46">
        <f>IF($E$2=0,0,VLOOKUP(B18,EquipRates,$E$2,FALSE))</f>
        <v>657.5</v>
      </c>
      <c r="F18" s="305">
        <f>$G$2</f>
        <v>1400</v>
      </c>
      <c r="G18" s="305">
        <v>80</v>
      </c>
      <c r="H18" s="298">
        <f>F18/G18</f>
        <v>17.5</v>
      </c>
      <c r="I18" s="307">
        <f>E18*H18</f>
        <v>11506.25</v>
      </c>
      <c r="J18" s="221"/>
      <c r="K18" s="312">
        <f>J18*$I18</f>
        <v>0</v>
      </c>
      <c r="L18" s="221"/>
      <c r="M18" s="312">
        <f>L18*$I18</f>
        <v>0</v>
      </c>
      <c r="N18" s="221">
        <v>1</v>
      </c>
      <c r="O18" s="312">
        <f t="shared" si="3"/>
        <v>11506.25</v>
      </c>
      <c r="P18" s="221">
        <v>1</v>
      </c>
      <c r="Q18" s="312">
        <f t="shared" si="2"/>
        <v>11506.25</v>
      </c>
      <c r="R18" s="221"/>
      <c r="S18" s="312">
        <f t="shared" si="2"/>
        <v>0</v>
      </c>
      <c r="T18" s="221"/>
      <c r="U18" s="312">
        <f>T18*$I18</f>
        <v>0</v>
      </c>
      <c r="V18" s="45"/>
      <c r="W18" s="47">
        <f t="shared" si="0"/>
        <v>12</v>
      </c>
    </row>
    <row r="19" spans="2:24">
      <c r="B19" s="45" t="str">
        <f>'T2 - Unit Rates'!C17</f>
        <v>CAT D10N</v>
      </c>
      <c r="C19" s="45"/>
      <c r="D19" s="45"/>
      <c r="E19" s="46">
        <f>IF($E$2=0,0,VLOOKUP(B19,EquipRates,$E$2,FALSE))</f>
        <v>764.6</v>
      </c>
      <c r="F19" s="305">
        <f>$G$2</f>
        <v>1400</v>
      </c>
      <c r="G19" s="305">
        <v>80</v>
      </c>
      <c r="H19" s="298">
        <f>F19/G19</f>
        <v>17.5</v>
      </c>
      <c r="I19" s="307">
        <f>E19*H19</f>
        <v>13380.5</v>
      </c>
      <c r="J19" s="221"/>
      <c r="K19" s="312">
        <f>J19*$I19</f>
        <v>0</v>
      </c>
      <c r="L19" s="221"/>
      <c r="M19" s="312">
        <f>L19*$I19</f>
        <v>0</v>
      </c>
      <c r="N19" s="221"/>
      <c r="O19" s="312">
        <f t="shared" si="3"/>
        <v>0</v>
      </c>
      <c r="P19" s="221"/>
      <c r="Q19" s="312">
        <f t="shared" si="2"/>
        <v>0</v>
      </c>
      <c r="R19" s="221"/>
      <c r="S19" s="312">
        <f t="shared" si="2"/>
        <v>0</v>
      </c>
      <c r="T19" s="221"/>
      <c r="U19" s="312">
        <f>T19*$I19</f>
        <v>0</v>
      </c>
      <c r="V19" s="45"/>
      <c r="W19" s="47">
        <f t="shared" si="0"/>
        <v>13</v>
      </c>
    </row>
    <row r="20" spans="2:24" s="47" customFormat="1">
      <c r="B20" s="45"/>
      <c r="C20" s="45"/>
      <c r="D20" s="45"/>
      <c r="E20" s="46"/>
      <c r="F20" s="305"/>
      <c r="G20" s="305"/>
      <c r="H20" s="298"/>
      <c r="I20" s="307"/>
      <c r="J20" s="221"/>
      <c r="K20" s="312"/>
      <c r="L20" s="221"/>
      <c r="M20" s="312"/>
      <c r="N20" s="221"/>
      <c r="O20" s="312"/>
      <c r="P20" s="221"/>
      <c r="Q20" s="312"/>
      <c r="R20" s="221"/>
      <c r="S20" s="312"/>
      <c r="T20" s="221"/>
      <c r="U20" s="312"/>
      <c r="V20" s="45"/>
      <c r="W20" s="47">
        <f t="shared" si="0"/>
        <v>14</v>
      </c>
    </row>
    <row r="21" spans="2:24" s="47" customFormat="1">
      <c r="B21" s="52" t="s">
        <v>206</v>
      </c>
      <c r="C21" s="52"/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47">
        <f t="shared" si="0"/>
        <v>15</v>
      </c>
    </row>
    <row r="22" spans="2:24" s="47" customFormat="1">
      <c r="B22" s="45" t="str">
        <f>'T2 - Unit Rates'!C19</f>
        <v>Air Rotary,  200 cfm compressor</v>
      </c>
      <c r="C22" s="351"/>
      <c r="D22" s="351"/>
      <c r="E22" s="379"/>
      <c r="F22" s="380"/>
      <c r="G22" s="380"/>
      <c r="H22" s="381"/>
      <c r="I22" s="379"/>
      <c r="J22" s="382"/>
      <c r="K22" s="383"/>
      <c r="L22" s="382"/>
      <c r="M22" s="383"/>
      <c r="N22" s="382"/>
      <c r="O22" s="383"/>
      <c r="P22" s="382"/>
      <c r="Q22" s="383"/>
      <c r="R22" s="382"/>
      <c r="S22" s="383"/>
      <c r="T22" s="382"/>
      <c r="U22" s="383"/>
      <c r="V22" s="350"/>
      <c r="W22" s="47">
        <f t="shared" si="0"/>
        <v>16</v>
      </c>
    </row>
    <row r="23" spans="2:24" s="47" customFormat="1">
      <c r="B23" s="45" t="str">
        <f>'T2 - Unit Rates'!C20</f>
        <v>Air track production drill rig (900cfm)</v>
      </c>
      <c r="C23" s="351"/>
      <c r="D23" s="351"/>
      <c r="E23" s="379"/>
      <c r="F23" s="380"/>
      <c r="G23" s="380"/>
      <c r="H23" s="381"/>
      <c r="I23" s="379"/>
      <c r="J23" s="382"/>
      <c r="K23" s="383"/>
      <c r="L23" s="382"/>
      <c r="M23" s="383"/>
      <c r="N23" s="382"/>
      <c r="O23" s="383"/>
      <c r="P23" s="382"/>
      <c r="Q23" s="383"/>
      <c r="R23" s="382"/>
      <c r="S23" s="383"/>
      <c r="T23" s="382"/>
      <c r="U23" s="383"/>
      <c r="V23" s="350"/>
      <c r="W23" s="47">
        <f t="shared" si="0"/>
        <v>17</v>
      </c>
    </row>
    <row r="24" spans="2:24" s="47" customFormat="1">
      <c r="B24" s="113"/>
      <c r="C24" s="351"/>
      <c r="D24" s="351"/>
      <c r="E24" s="379"/>
      <c r="F24" s="380"/>
      <c r="G24" s="380"/>
      <c r="H24" s="381"/>
      <c r="I24" s="379"/>
      <c r="J24" s="382"/>
      <c r="K24" s="383"/>
      <c r="L24" s="382"/>
      <c r="M24" s="383"/>
      <c r="N24" s="382"/>
      <c r="O24" s="383"/>
      <c r="P24" s="382"/>
      <c r="Q24" s="383"/>
      <c r="R24" s="382"/>
      <c r="S24" s="383"/>
      <c r="T24" s="382"/>
      <c r="U24" s="383"/>
      <c r="V24" s="350"/>
      <c r="W24" s="47">
        <f t="shared" si="0"/>
        <v>18</v>
      </c>
    </row>
    <row r="25" spans="2:24" s="47" customFormat="1">
      <c r="B25" s="52" t="s">
        <v>207</v>
      </c>
      <c r="C25" s="386"/>
      <c r="D25" s="386"/>
      <c r="E25" s="50"/>
      <c r="F25" s="304"/>
      <c r="G25" s="304"/>
      <c r="H25" s="297"/>
      <c r="I25" s="50"/>
      <c r="J25" s="310"/>
      <c r="K25" s="311"/>
      <c r="L25" s="310"/>
      <c r="M25" s="311"/>
      <c r="N25" s="310"/>
      <c r="O25" s="311"/>
      <c r="P25" s="310"/>
      <c r="Q25" s="311"/>
      <c r="R25" s="310"/>
      <c r="S25" s="311"/>
      <c r="T25" s="310"/>
      <c r="U25" s="311"/>
      <c r="V25" s="51"/>
      <c r="W25" s="47">
        <f t="shared" si="0"/>
        <v>19</v>
      </c>
    </row>
    <row r="26" spans="2:24">
      <c r="B26" s="45" t="str">
        <f>'T2 - Unit Rates'!C23</f>
        <v>CAT 336 (40 ton)</v>
      </c>
      <c r="C26" s="45"/>
      <c r="D26" s="45"/>
      <c r="E26" s="46">
        <f>IF($E$2=0,0,VLOOKUP(B26,EquipRates,$E$2,FALSE))</f>
        <v>459.4</v>
      </c>
      <c r="F26" s="305">
        <f>$G$2</f>
        <v>1400</v>
      </c>
      <c r="G26" s="305">
        <v>80</v>
      </c>
      <c r="H26" s="298">
        <f>F26/G26</f>
        <v>17.5</v>
      </c>
      <c r="I26" s="307">
        <f>E26*H26</f>
        <v>8039.5</v>
      </c>
      <c r="J26" s="221"/>
      <c r="K26" s="312">
        <f>J26*$I26</f>
        <v>0</v>
      </c>
      <c r="L26" s="221">
        <v>1</v>
      </c>
      <c r="M26" s="312">
        <f>L26*$I26</f>
        <v>8039.5</v>
      </c>
      <c r="N26" s="221">
        <v>1</v>
      </c>
      <c r="O26" s="312">
        <f t="shared" ref="O26:O28" si="4">N26*$I26</f>
        <v>8039.5</v>
      </c>
      <c r="P26" s="221">
        <v>1</v>
      </c>
      <c r="Q26" s="312">
        <f t="shared" ref="Q26:S28" si="5">P26*$I26</f>
        <v>8039.5</v>
      </c>
      <c r="R26" s="221"/>
      <c r="S26" s="312">
        <f t="shared" si="5"/>
        <v>0</v>
      </c>
      <c r="T26" s="221"/>
      <c r="U26" s="312">
        <f>T26*$I26</f>
        <v>0</v>
      </c>
      <c r="V26" s="45"/>
      <c r="W26" s="47">
        <f t="shared" si="0"/>
        <v>20</v>
      </c>
      <c r="X26" s="47"/>
    </row>
    <row r="27" spans="2:24">
      <c r="B27" s="45" t="str">
        <f>'T2 - Unit Rates'!C24</f>
        <v>CAT 336 w hammer</v>
      </c>
      <c r="C27" s="45"/>
      <c r="D27" s="45"/>
      <c r="E27" s="46">
        <f>IF($E$2=0,0,VLOOKUP(B27,EquipRates,$E$2,FALSE))</f>
        <v>625.95000000000005</v>
      </c>
      <c r="F27" s="305">
        <f>$G$2</f>
        <v>1400</v>
      </c>
      <c r="G27" s="305">
        <v>80</v>
      </c>
      <c r="H27" s="298">
        <f>F27/G27</f>
        <v>17.5</v>
      </c>
      <c r="I27" s="307">
        <f>E27*H27</f>
        <v>10954.125</v>
      </c>
      <c r="J27" s="221"/>
      <c r="K27" s="312">
        <f>J27*$I27</f>
        <v>0</v>
      </c>
      <c r="L27" s="221"/>
      <c r="M27" s="312">
        <f>L27*$I27</f>
        <v>0</v>
      </c>
      <c r="N27" s="221"/>
      <c r="O27" s="312">
        <f t="shared" si="4"/>
        <v>0</v>
      </c>
      <c r="P27" s="221"/>
      <c r="Q27" s="312">
        <f t="shared" si="5"/>
        <v>0</v>
      </c>
      <c r="R27" s="221"/>
      <c r="S27" s="312">
        <f t="shared" si="5"/>
        <v>0</v>
      </c>
      <c r="T27" s="221"/>
      <c r="U27" s="312">
        <f>T27*$I27</f>
        <v>0</v>
      </c>
      <c r="V27" s="45" t="s">
        <v>241</v>
      </c>
      <c r="W27" s="47">
        <f t="shared" si="0"/>
        <v>21</v>
      </c>
    </row>
    <row r="28" spans="2:24">
      <c r="B28" s="45" t="str">
        <f>'T2 - Unit Rates'!C25</f>
        <v>CAT 345 (45 ton)</v>
      </c>
      <c r="C28" s="45"/>
      <c r="D28" s="45"/>
      <c r="E28" s="46">
        <f>IF($E$2=0,0,VLOOKUP(B28,EquipRates,$E$2,FALSE))</f>
        <v>539.1</v>
      </c>
      <c r="F28" s="305">
        <f>$G$2</f>
        <v>1400</v>
      </c>
      <c r="G28" s="305">
        <v>80</v>
      </c>
      <c r="H28" s="298">
        <f>F28/G28</f>
        <v>17.5</v>
      </c>
      <c r="I28" s="307">
        <f>E28*H28</f>
        <v>9434.25</v>
      </c>
      <c r="J28" s="221"/>
      <c r="K28" s="312">
        <f>J28*$I28</f>
        <v>0</v>
      </c>
      <c r="L28" s="221"/>
      <c r="M28" s="312">
        <f>L28*$I28</f>
        <v>0</v>
      </c>
      <c r="N28" s="221">
        <v>0</v>
      </c>
      <c r="O28" s="312">
        <f t="shared" si="4"/>
        <v>0</v>
      </c>
      <c r="P28" s="221">
        <v>1</v>
      </c>
      <c r="Q28" s="312">
        <f t="shared" si="5"/>
        <v>9434.25</v>
      </c>
      <c r="R28" s="221"/>
      <c r="S28" s="312">
        <f t="shared" si="5"/>
        <v>0</v>
      </c>
      <c r="T28" s="221"/>
      <c r="U28" s="312">
        <f>T28*$I28</f>
        <v>0</v>
      </c>
      <c r="V28" s="45"/>
      <c r="W28" s="47">
        <f t="shared" si="0"/>
        <v>22</v>
      </c>
    </row>
    <row r="29" spans="2:24" s="47" customFormat="1">
      <c r="B29" s="45"/>
      <c r="C29" s="45"/>
      <c r="D29" s="45"/>
      <c r="E29" s="46"/>
      <c r="F29" s="305"/>
      <c r="G29" s="305"/>
      <c r="H29" s="298"/>
      <c r="I29" s="307"/>
      <c r="J29" s="221"/>
      <c r="K29" s="312"/>
      <c r="L29" s="221"/>
      <c r="M29" s="312"/>
      <c r="N29" s="221"/>
      <c r="O29" s="312"/>
      <c r="P29" s="221"/>
      <c r="Q29" s="312"/>
      <c r="R29" s="221"/>
      <c r="S29" s="312"/>
      <c r="T29" s="221"/>
      <c r="U29" s="312"/>
      <c r="V29" s="45"/>
      <c r="W29" s="47">
        <f t="shared" si="0"/>
        <v>23</v>
      </c>
    </row>
    <row r="30" spans="2:24" s="47" customFormat="1">
      <c r="B30" s="52" t="s">
        <v>208</v>
      </c>
      <c r="C30" s="386"/>
      <c r="D30" s="386"/>
      <c r="E30" s="50"/>
      <c r="F30" s="304"/>
      <c r="G30" s="304"/>
      <c r="H30" s="297"/>
      <c r="I30" s="50"/>
      <c r="J30" s="310"/>
      <c r="K30" s="311"/>
      <c r="L30" s="310"/>
      <c r="M30" s="311"/>
      <c r="N30" s="310"/>
      <c r="O30" s="311"/>
      <c r="P30" s="310"/>
      <c r="Q30" s="311"/>
      <c r="R30" s="310"/>
      <c r="S30" s="311"/>
      <c r="T30" s="310"/>
      <c r="U30" s="311"/>
      <c r="V30" s="51"/>
      <c r="W30" s="47">
        <f t="shared" si="0"/>
        <v>24</v>
      </c>
    </row>
    <row r="31" spans="2:24">
      <c r="B31" s="45" t="str">
        <f>'T2 - Unit Rates'!C27</f>
        <v>CAT 16G grader</v>
      </c>
      <c r="C31" s="45"/>
      <c r="D31" s="45"/>
      <c r="E31" s="46">
        <f>IF($E$2=0,0,VLOOKUP(B31,EquipRates,$E$2,FALSE))</f>
        <v>467.04999999999995</v>
      </c>
      <c r="F31" s="305">
        <f>$G$2</f>
        <v>1400</v>
      </c>
      <c r="G31" s="305">
        <v>80</v>
      </c>
      <c r="H31" s="298">
        <f>F31/G31</f>
        <v>17.5</v>
      </c>
      <c r="I31" s="307">
        <f>E31*H31</f>
        <v>8173.3749999999991</v>
      </c>
      <c r="J31" s="221"/>
      <c r="K31" s="312">
        <f>J31*$I31</f>
        <v>0</v>
      </c>
      <c r="L31" s="221"/>
      <c r="M31" s="312">
        <f>L31*$I31</f>
        <v>0</v>
      </c>
      <c r="N31" s="221"/>
      <c r="O31" s="312">
        <f t="shared" ref="O31:O32" si="6">N31*$I31</f>
        <v>0</v>
      </c>
      <c r="P31" s="221"/>
      <c r="Q31" s="312">
        <f t="shared" ref="Q31:S32" si="7">P31*$I31</f>
        <v>0</v>
      </c>
      <c r="R31" s="221"/>
      <c r="S31" s="312">
        <f t="shared" si="7"/>
        <v>0</v>
      </c>
      <c r="T31" s="221"/>
      <c r="U31" s="312">
        <f>T31*$I31</f>
        <v>0</v>
      </c>
      <c r="V31" s="45"/>
      <c r="W31" s="47">
        <f t="shared" si="0"/>
        <v>25</v>
      </c>
    </row>
    <row r="32" spans="2:24">
      <c r="B32" s="45" t="str">
        <f>'T2 - Unit Rates'!C28</f>
        <v>CAT 140H</v>
      </c>
      <c r="C32" s="45"/>
      <c r="D32" s="45"/>
      <c r="E32" s="46">
        <f>IF($E$2=0,0,VLOOKUP(B32,EquipRates,$E$2,FALSE))</f>
        <v>379.35</v>
      </c>
      <c r="F32" s="305">
        <f>$G$2</f>
        <v>1400</v>
      </c>
      <c r="G32" s="305">
        <v>80</v>
      </c>
      <c r="H32" s="298">
        <f>F32/G32</f>
        <v>17.5</v>
      </c>
      <c r="I32" s="307">
        <f>E32*H32</f>
        <v>6638.625</v>
      </c>
      <c r="J32" s="221">
        <v>1</v>
      </c>
      <c r="K32" s="312">
        <f>J32*$I32</f>
        <v>6638.625</v>
      </c>
      <c r="L32" s="221">
        <v>1</v>
      </c>
      <c r="M32" s="312">
        <f>L32*$I32</f>
        <v>6638.625</v>
      </c>
      <c r="N32" s="221">
        <v>1</v>
      </c>
      <c r="O32" s="312">
        <f t="shared" si="6"/>
        <v>6638.625</v>
      </c>
      <c r="P32" s="221">
        <v>1</v>
      </c>
      <c r="Q32" s="312">
        <f t="shared" si="7"/>
        <v>6638.625</v>
      </c>
      <c r="R32" s="221">
        <v>1</v>
      </c>
      <c r="S32" s="312">
        <f t="shared" si="7"/>
        <v>6638.625</v>
      </c>
      <c r="T32" s="221">
        <v>1</v>
      </c>
      <c r="U32" s="312">
        <f>T32*$I32</f>
        <v>6638.625</v>
      </c>
      <c r="V32" s="45"/>
      <c r="W32" s="47">
        <f t="shared" si="0"/>
        <v>26</v>
      </c>
    </row>
    <row r="33" spans="2:23" s="47" customFormat="1">
      <c r="B33" s="45"/>
      <c r="C33" s="45"/>
      <c r="D33" s="45"/>
      <c r="E33" s="46"/>
      <c r="F33" s="305"/>
      <c r="G33" s="305"/>
      <c r="H33" s="298"/>
      <c r="I33" s="307"/>
      <c r="J33" s="221"/>
      <c r="K33" s="312"/>
      <c r="L33" s="221"/>
      <c r="M33" s="312"/>
      <c r="N33" s="221"/>
      <c r="O33" s="312"/>
      <c r="P33" s="221"/>
      <c r="Q33" s="312"/>
      <c r="R33" s="221"/>
      <c r="S33" s="312"/>
      <c r="T33" s="221"/>
      <c r="U33" s="312"/>
      <c r="V33" s="45"/>
      <c r="W33" s="47">
        <f t="shared" si="0"/>
        <v>27</v>
      </c>
    </row>
    <row r="34" spans="2:23" s="47" customFormat="1">
      <c r="B34" s="52" t="s">
        <v>209</v>
      </c>
      <c r="C34" s="386"/>
      <c r="D34" s="386"/>
      <c r="E34" s="50"/>
      <c r="F34" s="304"/>
      <c r="G34" s="304"/>
      <c r="H34" s="297"/>
      <c r="I34" s="50"/>
      <c r="J34" s="310"/>
      <c r="K34" s="311"/>
      <c r="L34" s="310"/>
      <c r="M34" s="311"/>
      <c r="N34" s="310"/>
      <c r="O34" s="311"/>
      <c r="P34" s="310"/>
      <c r="Q34" s="311"/>
      <c r="R34" s="310"/>
      <c r="S34" s="311"/>
      <c r="T34" s="310"/>
      <c r="U34" s="311"/>
      <c r="V34" s="51"/>
      <c r="W34" s="47">
        <f t="shared" si="0"/>
        <v>28</v>
      </c>
    </row>
    <row r="35" spans="2:23">
      <c r="B35" s="45" t="str">
        <f>'T2 - Unit Rates'!C30</f>
        <v>30 ton Articulated Haul Truck</v>
      </c>
      <c r="C35" s="45"/>
      <c r="D35" s="45"/>
      <c r="E35" s="46">
        <f>IF($E$2=0,0,VLOOKUP(B35,EquipRates,$E$2,FALSE))</f>
        <v>426.1</v>
      </c>
      <c r="F35" s="305">
        <f>$G$2</f>
        <v>1400</v>
      </c>
      <c r="G35" s="305">
        <v>80</v>
      </c>
      <c r="H35" s="298">
        <f>F35/G35</f>
        <v>17.5</v>
      </c>
      <c r="I35" s="307">
        <f>E35*H35</f>
        <v>7456.75</v>
      </c>
      <c r="J35" s="221"/>
      <c r="K35" s="312">
        <f>J35*$I35</f>
        <v>0</v>
      </c>
      <c r="L35" s="221"/>
      <c r="M35" s="312">
        <f>L35*$I35</f>
        <v>0</v>
      </c>
      <c r="N35" s="221"/>
      <c r="O35" s="312">
        <f t="shared" ref="O35:O37" si="8">N35*$I35</f>
        <v>0</v>
      </c>
      <c r="P35" s="221"/>
      <c r="Q35" s="312">
        <f t="shared" ref="Q35:S37" si="9">P35*$I35</f>
        <v>0</v>
      </c>
      <c r="R35" s="221"/>
      <c r="S35" s="312">
        <f t="shared" si="9"/>
        <v>0</v>
      </c>
      <c r="T35" s="221"/>
      <c r="U35" s="312">
        <f>T35*$I35</f>
        <v>0</v>
      </c>
      <c r="V35" s="45"/>
      <c r="W35" s="47">
        <f t="shared" si="0"/>
        <v>29</v>
      </c>
    </row>
    <row r="36" spans="2:23">
      <c r="B36" s="45" t="str">
        <f>'T2 - Unit Rates'!C31</f>
        <v>35 ton Articulated Haul Truck</v>
      </c>
      <c r="C36" s="45"/>
      <c r="D36" s="45"/>
      <c r="E36" s="46">
        <f>IF($E$2=0,0,VLOOKUP(B36,EquipRates,$E$2,FALSE))</f>
        <v>489.04999999999995</v>
      </c>
      <c r="F36" s="305">
        <f>$G$2</f>
        <v>1400</v>
      </c>
      <c r="G36" s="305">
        <v>80</v>
      </c>
      <c r="H36" s="298">
        <f>F36/G36</f>
        <v>17.5</v>
      </c>
      <c r="I36" s="307">
        <f>E36*H36</f>
        <v>8558.375</v>
      </c>
      <c r="J36" s="221"/>
      <c r="K36" s="312">
        <f>J36*$I36</f>
        <v>0</v>
      </c>
      <c r="L36" s="221"/>
      <c r="M36" s="312">
        <f>L36*$I36</f>
        <v>0</v>
      </c>
      <c r="N36" s="221"/>
      <c r="O36" s="312">
        <f t="shared" si="8"/>
        <v>0</v>
      </c>
      <c r="P36" s="221"/>
      <c r="Q36" s="312">
        <f t="shared" si="9"/>
        <v>0</v>
      </c>
      <c r="R36" s="221">
        <v>1</v>
      </c>
      <c r="S36" s="312">
        <f t="shared" si="9"/>
        <v>8558.375</v>
      </c>
      <c r="T36" s="221"/>
      <c r="U36" s="312">
        <f>T36*$I36</f>
        <v>0</v>
      </c>
      <c r="V36" s="45"/>
      <c r="W36" s="47">
        <f t="shared" si="0"/>
        <v>30</v>
      </c>
    </row>
    <row r="37" spans="2:23">
      <c r="B37" s="45" t="str">
        <f>'T2 - Unit Rates'!C32</f>
        <v>40 ton Articulated Haul Truck</v>
      </c>
      <c r="C37" s="45"/>
      <c r="D37" s="45"/>
      <c r="E37" s="46">
        <f>IF($E$2=0,0,VLOOKUP(B37,EquipRates,$E$2,FALSE))</f>
        <v>497.04999999999995</v>
      </c>
      <c r="F37" s="305">
        <f>$G$2</f>
        <v>1400</v>
      </c>
      <c r="G37" s="305">
        <v>80</v>
      </c>
      <c r="H37" s="298">
        <f>F37/G37</f>
        <v>17.5</v>
      </c>
      <c r="I37" s="307">
        <f>E37*H37</f>
        <v>8698.375</v>
      </c>
      <c r="J37" s="221"/>
      <c r="K37" s="312">
        <f>J37*$I37</f>
        <v>0</v>
      </c>
      <c r="L37" s="221"/>
      <c r="M37" s="312">
        <f>L37*$I37</f>
        <v>0</v>
      </c>
      <c r="N37" s="221">
        <v>0</v>
      </c>
      <c r="O37" s="312">
        <f t="shared" si="8"/>
        <v>0</v>
      </c>
      <c r="P37" s="221">
        <v>1</v>
      </c>
      <c r="Q37" s="312">
        <f t="shared" si="9"/>
        <v>8698.375</v>
      </c>
      <c r="R37" s="221"/>
      <c r="S37" s="312">
        <f t="shared" si="9"/>
        <v>0</v>
      </c>
      <c r="T37" s="221"/>
      <c r="U37" s="312">
        <f>T37*$I37</f>
        <v>0</v>
      </c>
      <c r="V37" s="45"/>
      <c r="W37" s="47">
        <f t="shared" si="0"/>
        <v>31</v>
      </c>
    </row>
    <row r="38" spans="2:23" s="47" customFormat="1">
      <c r="B38" s="45" t="s">
        <v>719</v>
      </c>
      <c r="C38" s="45"/>
      <c r="D38" s="45"/>
      <c r="E38" s="46">
        <f>IF($E$2=0,0,VLOOKUP(B38,EquipRates,$E$2,FALSE))</f>
        <v>659.45</v>
      </c>
      <c r="F38" s="305">
        <f>$G$2</f>
        <v>1400</v>
      </c>
      <c r="G38" s="305">
        <v>80</v>
      </c>
      <c r="H38" s="298">
        <f>F38/G38</f>
        <v>17.5</v>
      </c>
      <c r="I38" s="307">
        <f>E38*H38</f>
        <v>11540.375</v>
      </c>
      <c r="J38" s="221"/>
      <c r="K38" s="312">
        <f>J38*$I38</f>
        <v>0</v>
      </c>
      <c r="L38" s="221"/>
      <c r="M38" s="312">
        <f>L38*$I38</f>
        <v>0</v>
      </c>
      <c r="N38" s="221">
        <v>2</v>
      </c>
      <c r="O38" s="312">
        <f>N38*$I38</f>
        <v>23080.75</v>
      </c>
      <c r="P38" s="221">
        <v>4</v>
      </c>
      <c r="Q38" s="312">
        <f>P38*$I38</f>
        <v>46161.5</v>
      </c>
      <c r="R38" s="221"/>
      <c r="S38" s="312">
        <f>R38*$I38</f>
        <v>0</v>
      </c>
      <c r="T38" s="221"/>
      <c r="U38" s="312">
        <f>T38*$I38</f>
        <v>0</v>
      </c>
      <c r="V38" s="45"/>
      <c r="W38" s="47">
        <f t="shared" si="0"/>
        <v>32</v>
      </c>
    </row>
    <row r="39" spans="2:23" s="47" customFormat="1">
      <c r="B39" s="52" t="s">
        <v>210</v>
      </c>
      <c r="C39" s="386"/>
      <c r="D39" s="386"/>
      <c r="E39" s="50"/>
      <c r="F39" s="304"/>
      <c r="G39" s="304"/>
      <c r="H39" s="297"/>
      <c r="I39" s="50"/>
      <c r="J39" s="310"/>
      <c r="K39" s="311"/>
      <c r="L39" s="310"/>
      <c r="M39" s="311"/>
      <c r="N39" s="310"/>
      <c r="O39" s="311"/>
      <c r="P39" s="310"/>
      <c r="Q39" s="311"/>
      <c r="R39" s="310"/>
      <c r="S39" s="311"/>
      <c r="T39" s="310"/>
      <c r="U39" s="311"/>
      <c r="V39" s="51"/>
      <c r="W39" s="47">
        <f t="shared" si="0"/>
        <v>33</v>
      </c>
    </row>
    <row r="40" spans="2:23">
      <c r="B40" s="45" t="str">
        <f>'T2 - Unit Rates'!C36</f>
        <v>30 ton Crane</v>
      </c>
      <c r="C40" s="45"/>
      <c r="D40" s="45"/>
      <c r="E40" s="46">
        <f>IF($E$2=0,0,VLOOKUP(B40,EquipRates,$E$2,FALSE))</f>
        <v>414.75</v>
      </c>
      <c r="F40" s="305">
        <f>$G$2</f>
        <v>1400</v>
      </c>
      <c r="G40" s="305">
        <v>80</v>
      </c>
      <c r="H40" s="298">
        <f>F40/G40</f>
        <v>17.5</v>
      </c>
      <c r="I40" s="307">
        <f>E40*H40</f>
        <v>7258.125</v>
      </c>
      <c r="J40" s="221"/>
      <c r="K40" s="312">
        <f>J40*$I40</f>
        <v>0</v>
      </c>
      <c r="L40" s="221"/>
      <c r="M40" s="312">
        <f>L40*$I40</f>
        <v>0</v>
      </c>
      <c r="N40" s="221">
        <v>0</v>
      </c>
      <c r="O40" s="312">
        <f>N40*$I40</f>
        <v>0</v>
      </c>
      <c r="P40" s="221">
        <v>1</v>
      </c>
      <c r="Q40" s="312">
        <f>P40*$I40</f>
        <v>7258.125</v>
      </c>
      <c r="R40" s="221"/>
      <c r="S40" s="312">
        <f>R40*$I40</f>
        <v>0</v>
      </c>
      <c r="T40" s="221"/>
      <c r="U40" s="312">
        <f>T40*$I40</f>
        <v>0</v>
      </c>
      <c r="V40" s="45"/>
      <c r="W40" s="47">
        <f t="shared" si="0"/>
        <v>34</v>
      </c>
    </row>
    <row r="41" spans="2:23" s="47" customFormat="1">
      <c r="B41" s="45"/>
      <c r="C41" s="45"/>
      <c r="D41" s="45"/>
      <c r="E41" s="46"/>
      <c r="F41" s="305"/>
      <c r="G41" s="305"/>
      <c r="H41" s="298"/>
      <c r="I41" s="307"/>
      <c r="J41" s="221"/>
      <c r="K41" s="312"/>
      <c r="L41" s="221"/>
      <c r="M41" s="312"/>
      <c r="N41" s="221"/>
      <c r="O41" s="312"/>
      <c r="P41" s="221"/>
      <c r="Q41" s="312"/>
      <c r="R41" s="221"/>
      <c r="S41" s="312"/>
      <c r="T41" s="221"/>
      <c r="U41" s="312"/>
      <c r="V41" s="45"/>
      <c r="W41" s="47">
        <f t="shared" si="0"/>
        <v>35</v>
      </c>
    </row>
    <row r="42" spans="2:23" s="47" customFormat="1">
      <c r="B42" s="52" t="s">
        <v>211</v>
      </c>
      <c r="C42" s="386"/>
      <c r="D42" s="386"/>
      <c r="E42" s="50"/>
      <c r="F42" s="304"/>
      <c r="G42" s="304"/>
      <c r="H42" s="297"/>
      <c r="I42" s="50"/>
      <c r="J42" s="310"/>
      <c r="K42" s="311"/>
      <c r="L42" s="310"/>
      <c r="M42" s="311"/>
      <c r="N42" s="310"/>
      <c r="O42" s="311"/>
      <c r="P42" s="310"/>
      <c r="Q42" s="311"/>
      <c r="R42" s="310"/>
      <c r="S42" s="311"/>
      <c r="T42" s="310"/>
      <c r="U42" s="311"/>
      <c r="V42" s="51"/>
      <c r="W42" s="47">
        <f t="shared" si="0"/>
        <v>36</v>
      </c>
    </row>
    <row r="43" spans="2:23">
      <c r="B43" s="45" t="str">
        <f>'T2 - Unit Rates'!C38</f>
        <v>CAT 950</v>
      </c>
      <c r="C43" s="45"/>
      <c r="D43" s="45"/>
      <c r="E43" s="46">
        <f>IF($E$2=0,0,VLOOKUP(B43,EquipRates,$E$2,FALSE))</f>
        <v>387.5</v>
      </c>
      <c r="F43" s="305">
        <f>$G$2</f>
        <v>1400</v>
      </c>
      <c r="G43" s="305">
        <v>80</v>
      </c>
      <c r="H43" s="298">
        <f>F43/G43</f>
        <v>17.5</v>
      </c>
      <c r="I43" s="307">
        <f>E43*H43</f>
        <v>6781.25</v>
      </c>
      <c r="J43" s="221"/>
      <c r="K43" s="312">
        <f>J43*$I43</f>
        <v>0</v>
      </c>
      <c r="L43" s="221"/>
      <c r="M43" s="312">
        <f>L43*$I43</f>
        <v>0</v>
      </c>
      <c r="N43" s="221"/>
      <c r="O43" s="312">
        <f t="shared" ref="O43:O45" si="10">N43*$I43</f>
        <v>0</v>
      </c>
      <c r="P43" s="221"/>
      <c r="Q43" s="312">
        <f t="shared" ref="Q43:S45" si="11">P43*$I43</f>
        <v>0</v>
      </c>
      <c r="R43" s="221"/>
      <c r="S43" s="312">
        <f t="shared" si="11"/>
        <v>0</v>
      </c>
      <c r="T43" s="221"/>
      <c r="U43" s="312">
        <f>T43*$I43</f>
        <v>0</v>
      </c>
      <c r="V43" s="45"/>
      <c r="W43" s="47">
        <f t="shared" si="0"/>
        <v>37</v>
      </c>
    </row>
    <row r="44" spans="2:23">
      <c r="B44" s="45" t="str">
        <f>'T2 - Unit Rates'!C39</f>
        <v>CAT 966</v>
      </c>
      <c r="C44" s="45"/>
      <c r="D44" s="45"/>
      <c r="E44" s="46">
        <f>IF($E$2=0,0,VLOOKUP(B44,EquipRates,$E$2,FALSE))</f>
        <v>434.04999999999995</v>
      </c>
      <c r="F44" s="305">
        <f>$G$2</f>
        <v>1400</v>
      </c>
      <c r="G44" s="305">
        <v>80</v>
      </c>
      <c r="H44" s="298">
        <f>F44/G44</f>
        <v>17.5</v>
      </c>
      <c r="I44" s="307">
        <f>E44*H44</f>
        <v>7595.8749999999991</v>
      </c>
      <c r="J44" s="221"/>
      <c r="K44" s="312">
        <f>J44*$I44</f>
        <v>0</v>
      </c>
      <c r="L44" s="221"/>
      <c r="M44" s="312">
        <f>L44*$I44</f>
        <v>0</v>
      </c>
      <c r="N44" s="221"/>
      <c r="O44" s="312">
        <f t="shared" si="10"/>
        <v>0</v>
      </c>
      <c r="P44" s="221"/>
      <c r="Q44" s="312">
        <f t="shared" si="11"/>
        <v>0</v>
      </c>
      <c r="R44" s="221"/>
      <c r="S44" s="312">
        <f t="shared" si="11"/>
        <v>0</v>
      </c>
      <c r="T44" s="221"/>
      <c r="U44" s="312">
        <f>T44*$I44</f>
        <v>0</v>
      </c>
      <c r="V44" s="45"/>
      <c r="W44" s="47">
        <f t="shared" si="0"/>
        <v>38</v>
      </c>
    </row>
    <row r="45" spans="2:23">
      <c r="B45" s="45" t="str">
        <f>'T2 - Unit Rates'!C40</f>
        <v>CAT 980</v>
      </c>
      <c r="C45" s="45"/>
      <c r="D45" s="45"/>
      <c r="E45" s="46">
        <f>IF($E$2=0,0,VLOOKUP(B45,EquipRates,$E$2,FALSE))</f>
        <v>492.15</v>
      </c>
      <c r="F45" s="305">
        <f>$G$2</f>
        <v>1400</v>
      </c>
      <c r="G45" s="305">
        <v>80</v>
      </c>
      <c r="H45" s="298">
        <f>F45/G45</f>
        <v>17.5</v>
      </c>
      <c r="I45" s="307">
        <f>E45*H45</f>
        <v>8612.625</v>
      </c>
      <c r="J45" s="221"/>
      <c r="K45" s="312">
        <f>J45*$I45</f>
        <v>0</v>
      </c>
      <c r="L45" s="221"/>
      <c r="M45" s="312">
        <f>L45*$I45</f>
        <v>0</v>
      </c>
      <c r="N45" s="221"/>
      <c r="O45" s="312">
        <f t="shared" si="10"/>
        <v>0</v>
      </c>
      <c r="P45" s="221"/>
      <c r="Q45" s="312">
        <f t="shared" si="11"/>
        <v>0</v>
      </c>
      <c r="R45" s="221"/>
      <c r="S45" s="312">
        <f t="shared" si="11"/>
        <v>0</v>
      </c>
      <c r="T45" s="221"/>
      <c r="U45" s="312">
        <f>T45*$I45</f>
        <v>0</v>
      </c>
      <c r="V45" s="45"/>
      <c r="W45" s="47">
        <f t="shared" si="0"/>
        <v>39</v>
      </c>
    </row>
    <row r="46" spans="2:23" s="47" customFormat="1">
      <c r="B46" s="45" t="s">
        <v>633</v>
      </c>
      <c r="C46" s="45"/>
      <c r="D46" s="45"/>
      <c r="E46" s="46">
        <f>IF($E$2=0,0,VLOOKUP(B46,EquipRates,$E$2,FALSE))</f>
        <v>557.9</v>
      </c>
      <c r="F46" s="305">
        <f>$G$2</f>
        <v>1400</v>
      </c>
      <c r="G46" s="305">
        <v>80</v>
      </c>
      <c r="H46" s="298">
        <f>F46/G46</f>
        <v>17.5</v>
      </c>
      <c r="I46" s="307">
        <f>E46*H46</f>
        <v>9763.25</v>
      </c>
      <c r="J46" s="221"/>
      <c r="K46" s="312">
        <f>J46*$I46</f>
        <v>0</v>
      </c>
      <c r="L46" s="221"/>
      <c r="M46" s="312">
        <f>L46*$I46</f>
        <v>0</v>
      </c>
      <c r="N46" s="221">
        <v>1</v>
      </c>
      <c r="O46" s="312">
        <f>N46*$I46</f>
        <v>9763.25</v>
      </c>
      <c r="P46" s="221">
        <v>1</v>
      </c>
      <c r="Q46" s="312">
        <f>P46*$I46</f>
        <v>9763.25</v>
      </c>
      <c r="R46" s="221">
        <v>1</v>
      </c>
      <c r="S46" s="312">
        <f>R46*$I46</f>
        <v>9763.25</v>
      </c>
      <c r="T46" s="221">
        <v>1</v>
      </c>
      <c r="U46" s="312">
        <f>T46*$I46</f>
        <v>9763.25</v>
      </c>
      <c r="V46" s="45"/>
      <c r="W46" s="47">
        <f t="shared" si="0"/>
        <v>40</v>
      </c>
    </row>
    <row r="47" spans="2:23" s="47" customFormat="1">
      <c r="B47" s="52" t="s">
        <v>212</v>
      </c>
      <c r="C47" s="386"/>
      <c r="D47" s="386"/>
      <c r="E47" s="50"/>
      <c r="F47" s="304"/>
      <c r="G47" s="304"/>
      <c r="H47" s="297"/>
      <c r="I47" s="50"/>
      <c r="J47" s="310"/>
      <c r="K47" s="311"/>
      <c r="L47" s="310"/>
      <c r="M47" s="311"/>
      <c r="N47" s="310"/>
      <c r="O47" s="311"/>
      <c r="P47" s="310"/>
      <c r="Q47" s="311"/>
      <c r="R47" s="310"/>
      <c r="S47" s="311"/>
      <c r="T47" s="310"/>
      <c r="U47" s="311"/>
      <c r="V47" s="51"/>
      <c r="W47" s="47">
        <f t="shared" si="0"/>
        <v>41</v>
      </c>
    </row>
    <row r="48" spans="2:23">
      <c r="B48" s="45" t="str">
        <f>'T2 - Unit Rates'!C44</f>
        <v>Tractor Trailer - 60 ton - lowbed</v>
      </c>
      <c r="C48" s="45"/>
      <c r="D48" s="45"/>
      <c r="E48" s="46">
        <f t="shared" ref="E48:E58" si="12">IF($E$2=0,0,VLOOKUP(B48,EquipRates,$E$2,FALSE))</f>
        <v>381.95</v>
      </c>
      <c r="F48" s="305">
        <f t="shared" ref="F48:F58" si="13">$G$2</f>
        <v>1400</v>
      </c>
      <c r="G48" s="305">
        <v>80</v>
      </c>
      <c r="H48" s="298">
        <f>F48/G48</f>
        <v>17.5</v>
      </c>
      <c r="I48" s="307">
        <f>E48*H48</f>
        <v>6684.125</v>
      </c>
      <c r="J48" s="221"/>
      <c r="K48" s="312">
        <f>J48*$I48</f>
        <v>0</v>
      </c>
      <c r="L48" s="221"/>
      <c r="M48" s="312">
        <f t="shared" ref="M48:M58" si="14">L48*$I48</f>
        <v>0</v>
      </c>
      <c r="N48" s="221">
        <v>1</v>
      </c>
      <c r="O48" s="312">
        <f t="shared" ref="O48:O58" si="15">N48*$I48</f>
        <v>6684.125</v>
      </c>
      <c r="P48" s="221">
        <v>1</v>
      </c>
      <c r="Q48" s="312">
        <f t="shared" ref="Q48:S58" si="16">P48*$I48</f>
        <v>6684.125</v>
      </c>
      <c r="R48" s="221"/>
      <c r="S48" s="312">
        <f t="shared" si="16"/>
        <v>0</v>
      </c>
      <c r="T48" s="221"/>
      <c r="U48" s="312">
        <f>T48*$I48</f>
        <v>0</v>
      </c>
      <c r="V48" s="45"/>
      <c r="W48" s="47">
        <f t="shared" si="0"/>
        <v>42</v>
      </c>
    </row>
    <row r="49" spans="2:23">
      <c r="B49" s="45" t="str">
        <f>'T2 - Unit Rates'!C45</f>
        <v>Hiab Flatdeck truck</v>
      </c>
      <c r="C49" s="45"/>
      <c r="D49" s="45"/>
      <c r="E49" s="46">
        <f t="shared" si="12"/>
        <v>342.95</v>
      </c>
      <c r="F49" s="305">
        <f t="shared" si="13"/>
        <v>1400</v>
      </c>
      <c r="G49" s="305">
        <v>80</v>
      </c>
      <c r="H49" s="298">
        <f>F49/G49</f>
        <v>17.5</v>
      </c>
      <c r="I49" s="307">
        <f>E49*H49</f>
        <v>6001.625</v>
      </c>
      <c r="J49" s="221"/>
      <c r="K49" s="312">
        <f>J49*$I49</f>
        <v>0</v>
      </c>
      <c r="L49" s="221"/>
      <c r="M49" s="312">
        <f t="shared" si="14"/>
        <v>0</v>
      </c>
      <c r="N49" s="221">
        <v>1</v>
      </c>
      <c r="O49" s="312">
        <f t="shared" si="15"/>
        <v>6001.625</v>
      </c>
      <c r="P49" s="221">
        <v>1</v>
      </c>
      <c r="Q49" s="312">
        <f t="shared" si="16"/>
        <v>6001.625</v>
      </c>
      <c r="R49" s="221"/>
      <c r="S49" s="312">
        <f t="shared" si="16"/>
        <v>0</v>
      </c>
      <c r="T49" s="221"/>
      <c r="U49" s="312">
        <f>T49*$I49</f>
        <v>0</v>
      </c>
      <c r="V49" s="45"/>
      <c r="W49" s="47">
        <f t="shared" si="0"/>
        <v>43</v>
      </c>
    </row>
    <row r="50" spans="2:23">
      <c r="B50" s="45" t="str">
        <f>'T2 - Unit Rates'!C46</f>
        <v>Water Truck (3,000 gal)</v>
      </c>
      <c r="C50" s="45"/>
      <c r="D50" s="45"/>
      <c r="E50" s="46">
        <f t="shared" si="12"/>
        <v>302.25</v>
      </c>
      <c r="F50" s="305">
        <f t="shared" si="13"/>
        <v>1400</v>
      </c>
      <c r="G50" s="305">
        <v>80</v>
      </c>
      <c r="H50" s="298">
        <f>F50/G50</f>
        <v>17.5</v>
      </c>
      <c r="I50" s="307">
        <f>E50*H50</f>
        <v>5289.375</v>
      </c>
      <c r="J50" s="221"/>
      <c r="K50" s="312">
        <f>J50*$I50</f>
        <v>0</v>
      </c>
      <c r="L50" s="221"/>
      <c r="M50" s="312">
        <f t="shared" si="14"/>
        <v>0</v>
      </c>
      <c r="N50" s="221"/>
      <c r="O50" s="312">
        <f t="shared" si="15"/>
        <v>0</v>
      </c>
      <c r="P50" s="221"/>
      <c r="Q50" s="312">
        <f t="shared" si="16"/>
        <v>0</v>
      </c>
      <c r="R50" s="221"/>
      <c r="S50" s="312">
        <f t="shared" si="16"/>
        <v>0</v>
      </c>
      <c r="T50" s="221"/>
      <c r="U50" s="312">
        <f>T50*$I50</f>
        <v>0</v>
      </c>
      <c r="V50" s="45"/>
      <c r="W50" s="47">
        <f t="shared" si="0"/>
        <v>44</v>
      </c>
    </row>
    <row r="51" spans="2:23">
      <c r="B51" s="45" t="str">
        <f>'T2 - Unit Rates'!C47</f>
        <v>Water Truck (4,000 gal)</v>
      </c>
      <c r="C51" s="45"/>
      <c r="D51" s="45"/>
      <c r="E51" s="46">
        <f t="shared" si="12"/>
        <v>322.35000000000002</v>
      </c>
      <c r="F51" s="305">
        <f t="shared" si="13"/>
        <v>1400</v>
      </c>
      <c r="G51" s="305">
        <v>80</v>
      </c>
      <c r="H51" s="298">
        <f>F51/G51</f>
        <v>17.5</v>
      </c>
      <c r="I51" s="307">
        <f>E51*H51</f>
        <v>5641.125</v>
      </c>
      <c r="J51" s="221"/>
      <c r="K51" s="312">
        <f>J51*$I51</f>
        <v>0</v>
      </c>
      <c r="L51" s="221"/>
      <c r="M51" s="312">
        <f t="shared" si="14"/>
        <v>0</v>
      </c>
      <c r="N51" s="221"/>
      <c r="O51" s="312">
        <f t="shared" si="15"/>
        <v>0</v>
      </c>
      <c r="P51" s="221"/>
      <c r="Q51" s="312">
        <f t="shared" si="16"/>
        <v>0</v>
      </c>
      <c r="R51" s="221"/>
      <c r="S51" s="312">
        <f t="shared" si="16"/>
        <v>0</v>
      </c>
      <c r="T51" s="221"/>
      <c r="U51" s="312">
        <f>T51*$I51</f>
        <v>0</v>
      </c>
      <c r="V51" s="45"/>
      <c r="W51" s="47">
        <f t="shared" si="0"/>
        <v>45</v>
      </c>
    </row>
    <row r="52" spans="2:23">
      <c r="B52" s="45" t="str">
        <f>'T2 - Unit Rates'!C48</f>
        <v>Water Truck (5,000 gal)</v>
      </c>
      <c r="C52" s="45"/>
      <c r="D52" s="45"/>
      <c r="E52" s="46">
        <f t="shared" si="12"/>
        <v>335.4</v>
      </c>
      <c r="F52" s="305">
        <f t="shared" si="13"/>
        <v>1400</v>
      </c>
      <c r="G52" s="305">
        <v>80</v>
      </c>
      <c r="H52" s="298">
        <f>F52/G52</f>
        <v>17.5</v>
      </c>
      <c r="I52" s="307">
        <f>E52*H52</f>
        <v>5869.5</v>
      </c>
      <c r="J52" s="221"/>
      <c r="K52" s="312">
        <f t="shared" ref="K52:K58" si="17">J52*$I52</f>
        <v>0</v>
      </c>
      <c r="L52" s="221"/>
      <c r="M52" s="312">
        <f t="shared" si="14"/>
        <v>0</v>
      </c>
      <c r="N52" s="221">
        <v>1</v>
      </c>
      <c r="O52" s="312">
        <f t="shared" si="15"/>
        <v>5869.5</v>
      </c>
      <c r="P52" s="221">
        <v>1</v>
      </c>
      <c r="Q52" s="312">
        <f t="shared" si="16"/>
        <v>5869.5</v>
      </c>
      <c r="R52" s="221"/>
      <c r="S52" s="312">
        <f t="shared" si="16"/>
        <v>0</v>
      </c>
      <c r="T52" s="221"/>
      <c r="U52" s="312">
        <f t="shared" ref="U52:U58" si="18">T52*$I52</f>
        <v>0</v>
      </c>
      <c r="V52" s="45"/>
      <c r="W52" s="47">
        <f t="shared" si="0"/>
        <v>46</v>
      </c>
    </row>
    <row r="53" spans="2:23">
      <c r="B53" s="45" t="str">
        <f>'T2 - Unit Rates'!C49</f>
        <v>Concrete Transit Mix Truck</v>
      </c>
      <c r="C53" s="45"/>
      <c r="D53" s="45"/>
      <c r="E53" s="46">
        <f t="shared" si="12"/>
        <v>308.2</v>
      </c>
      <c r="F53" s="305">
        <f t="shared" si="13"/>
        <v>1400</v>
      </c>
      <c r="G53" s="305">
        <v>80</v>
      </c>
      <c r="H53" s="298">
        <f t="shared" ref="H53:H58" si="19">F53/G53</f>
        <v>17.5</v>
      </c>
      <c r="I53" s="307">
        <f t="shared" ref="I53:I58" si="20">E53*H53</f>
        <v>5393.5</v>
      </c>
      <c r="J53" s="221"/>
      <c r="K53" s="312">
        <f t="shared" si="17"/>
        <v>0</v>
      </c>
      <c r="L53" s="221"/>
      <c r="M53" s="312">
        <f t="shared" si="14"/>
        <v>0</v>
      </c>
      <c r="N53" s="221"/>
      <c r="O53" s="312">
        <f t="shared" si="15"/>
        <v>0</v>
      </c>
      <c r="P53" s="221"/>
      <c r="Q53" s="312">
        <f t="shared" si="16"/>
        <v>0</v>
      </c>
      <c r="R53" s="221"/>
      <c r="S53" s="312">
        <f t="shared" si="16"/>
        <v>0</v>
      </c>
      <c r="T53" s="221"/>
      <c r="U53" s="312">
        <f t="shared" si="18"/>
        <v>0</v>
      </c>
      <c r="V53" s="45"/>
      <c r="W53" s="47">
        <f t="shared" si="0"/>
        <v>47</v>
      </c>
    </row>
    <row r="54" spans="2:23">
      <c r="B54" s="45" t="str">
        <f>'T2 - Unit Rates'!C50</f>
        <v>Fuel Truck</v>
      </c>
      <c r="C54" s="45"/>
      <c r="D54" s="45"/>
      <c r="E54" s="46">
        <f t="shared" si="12"/>
        <v>335.4</v>
      </c>
      <c r="F54" s="305">
        <f t="shared" si="13"/>
        <v>1400</v>
      </c>
      <c r="G54" s="305">
        <v>80</v>
      </c>
      <c r="H54" s="298">
        <f t="shared" si="19"/>
        <v>17.5</v>
      </c>
      <c r="I54" s="307">
        <f t="shared" si="20"/>
        <v>5869.5</v>
      </c>
      <c r="J54" s="221"/>
      <c r="K54" s="312">
        <f t="shared" si="17"/>
        <v>0</v>
      </c>
      <c r="L54" s="221"/>
      <c r="M54" s="312">
        <f t="shared" si="14"/>
        <v>0</v>
      </c>
      <c r="N54" s="221"/>
      <c r="O54" s="312">
        <f t="shared" si="15"/>
        <v>0</v>
      </c>
      <c r="P54" s="221"/>
      <c r="Q54" s="312">
        <f t="shared" si="16"/>
        <v>0</v>
      </c>
      <c r="R54" s="221"/>
      <c r="S54" s="312">
        <f t="shared" si="16"/>
        <v>0</v>
      </c>
      <c r="T54" s="221"/>
      <c r="U54" s="312">
        <f t="shared" si="18"/>
        <v>0</v>
      </c>
      <c r="V54" s="45"/>
      <c r="W54" s="47">
        <f t="shared" si="0"/>
        <v>48</v>
      </c>
    </row>
    <row r="55" spans="2:23">
      <c r="B55" s="45" t="str">
        <f>'T2 - Unit Rates'!C51</f>
        <v>Highway, Line Truck, with Aerial Platform</v>
      </c>
      <c r="C55" s="45"/>
      <c r="D55" s="45"/>
      <c r="E55" s="46">
        <f t="shared" si="12"/>
        <v>222.6</v>
      </c>
      <c r="F55" s="305">
        <f t="shared" si="13"/>
        <v>1400</v>
      </c>
      <c r="G55" s="305">
        <v>80</v>
      </c>
      <c r="H55" s="298">
        <f t="shared" si="19"/>
        <v>17.5</v>
      </c>
      <c r="I55" s="307">
        <f t="shared" si="20"/>
        <v>3895.5</v>
      </c>
      <c r="J55" s="221"/>
      <c r="K55" s="312">
        <f t="shared" si="17"/>
        <v>0</v>
      </c>
      <c r="L55" s="221"/>
      <c r="M55" s="312">
        <f t="shared" si="14"/>
        <v>0</v>
      </c>
      <c r="N55" s="221"/>
      <c r="O55" s="312">
        <f t="shared" si="15"/>
        <v>0</v>
      </c>
      <c r="P55" s="221"/>
      <c r="Q55" s="312">
        <f t="shared" si="16"/>
        <v>0</v>
      </c>
      <c r="R55" s="221"/>
      <c r="S55" s="312">
        <f t="shared" si="16"/>
        <v>0</v>
      </c>
      <c r="T55" s="221"/>
      <c r="U55" s="312">
        <f t="shared" si="18"/>
        <v>0</v>
      </c>
      <c r="V55" s="45"/>
      <c r="W55" s="47">
        <f t="shared" si="0"/>
        <v>49</v>
      </c>
    </row>
    <row r="56" spans="2:23">
      <c r="B56" s="45" t="str">
        <f>'T2 - Unit Rates'!C52</f>
        <v>Pickup Truck (short term)</v>
      </c>
      <c r="C56" s="45"/>
      <c r="D56" s="45"/>
      <c r="E56" s="46">
        <f t="shared" si="12"/>
        <v>4077</v>
      </c>
      <c r="F56" s="305">
        <f t="shared" si="13"/>
        <v>1400</v>
      </c>
      <c r="G56" s="305">
        <v>80</v>
      </c>
      <c r="H56" s="298">
        <f t="shared" si="19"/>
        <v>17.5</v>
      </c>
      <c r="I56" s="307">
        <f t="shared" si="20"/>
        <v>71347.5</v>
      </c>
      <c r="J56" s="221"/>
      <c r="K56" s="312">
        <f t="shared" si="17"/>
        <v>0</v>
      </c>
      <c r="L56" s="221"/>
      <c r="M56" s="312">
        <f t="shared" si="14"/>
        <v>0</v>
      </c>
      <c r="N56" s="221"/>
      <c r="O56" s="312">
        <f t="shared" si="15"/>
        <v>0</v>
      </c>
      <c r="P56" s="221"/>
      <c r="Q56" s="312">
        <f t="shared" si="16"/>
        <v>0</v>
      </c>
      <c r="R56" s="221"/>
      <c r="S56" s="312">
        <f t="shared" si="16"/>
        <v>0</v>
      </c>
      <c r="T56" s="221"/>
      <c r="U56" s="312">
        <f t="shared" si="18"/>
        <v>0</v>
      </c>
      <c r="V56" s="45"/>
      <c r="W56" s="47">
        <f t="shared" si="0"/>
        <v>50</v>
      </c>
    </row>
    <row r="57" spans="2:23">
      <c r="B57" s="45" t="str">
        <f>'T2 - Unit Rates'!C53</f>
        <v>Pickup Truck (long term)</v>
      </c>
      <c r="C57" s="45"/>
      <c r="D57" s="45"/>
      <c r="E57" s="46">
        <f t="shared" si="12"/>
        <v>4077</v>
      </c>
      <c r="F57" s="305">
        <f t="shared" si="13"/>
        <v>1400</v>
      </c>
      <c r="G57" s="305">
        <v>80</v>
      </c>
      <c r="H57" s="298">
        <f t="shared" si="19"/>
        <v>17.5</v>
      </c>
      <c r="I57" s="307">
        <f t="shared" si="20"/>
        <v>71347.5</v>
      </c>
      <c r="J57" s="221"/>
      <c r="K57" s="312">
        <f t="shared" si="17"/>
        <v>0</v>
      </c>
      <c r="L57" s="221"/>
      <c r="M57" s="312">
        <f t="shared" si="14"/>
        <v>0</v>
      </c>
      <c r="N57" s="221"/>
      <c r="O57" s="312">
        <f t="shared" si="15"/>
        <v>0</v>
      </c>
      <c r="P57" s="221"/>
      <c r="Q57" s="312">
        <f t="shared" si="16"/>
        <v>0</v>
      </c>
      <c r="R57" s="221"/>
      <c r="S57" s="312">
        <f t="shared" si="16"/>
        <v>0</v>
      </c>
      <c r="T57" s="221"/>
      <c r="U57" s="312">
        <f t="shared" si="18"/>
        <v>0</v>
      </c>
      <c r="V57" s="45"/>
      <c r="W57" s="47">
        <f t="shared" si="0"/>
        <v>51</v>
      </c>
    </row>
    <row r="58" spans="2:23">
      <c r="B58" s="45" t="str">
        <f>'T2 - Unit Rates'!C54</f>
        <v>Pilot Vehicle</v>
      </c>
      <c r="C58" s="45"/>
      <c r="D58" s="45"/>
      <c r="E58" s="46">
        <f t="shared" si="12"/>
        <v>250.7</v>
      </c>
      <c r="F58" s="305">
        <f t="shared" si="13"/>
        <v>1400</v>
      </c>
      <c r="G58" s="305">
        <v>80</v>
      </c>
      <c r="H58" s="298">
        <f t="shared" si="19"/>
        <v>17.5</v>
      </c>
      <c r="I58" s="307">
        <f t="shared" si="20"/>
        <v>4387.25</v>
      </c>
      <c r="J58" s="221"/>
      <c r="K58" s="312">
        <f t="shared" si="17"/>
        <v>0</v>
      </c>
      <c r="L58" s="221"/>
      <c r="M58" s="312">
        <f t="shared" si="14"/>
        <v>0</v>
      </c>
      <c r="N58" s="221"/>
      <c r="O58" s="312">
        <f t="shared" si="15"/>
        <v>0</v>
      </c>
      <c r="P58" s="221"/>
      <c r="Q58" s="312">
        <f t="shared" si="16"/>
        <v>0</v>
      </c>
      <c r="R58" s="221"/>
      <c r="S58" s="312">
        <f t="shared" si="16"/>
        <v>0</v>
      </c>
      <c r="T58" s="221"/>
      <c r="U58" s="312">
        <f t="shared" si="18"/>
        <v>0</v>
      </c>
      <c r="V58" s="45"/>
      <c r="W58" s="47">
        <f t="shared" si="0"/>
        <v>52</v>
      </c>
    </row>
    <row r="59" spans="2:23">
      <c r="B59" s="45"/>
      <c r="C59" s="45"/>
      <c r="D59" s="45"/>
      <c r="E59" s="46"/>
      <c r="F59" s="305"/>
      <c r="G59" s="305"/>
      <c r="H59" s="298"/>
      <c r="I59" s="307"/>
      <c r="J59" s="221"/>
      <c r="K59" s="312"/>
      <c r="L59" s="221"/>
      <c r="M59" s="312"/>
      <c r="N59" s="221"/>
      <c r="O59" s="312"/>
      <c r="P59" s="221"/>
      <c r="Q59" s="312"/>
      <c r="R59" s="221"/>
      <c r="S59" s="312"/>
      <c r="T59" s="221"/>
      <c r="U59" s="312"/>
      <c r="V59" s="45"/>
      <c r="W59" s="47">
        <f t="shared" si="0"/>
        <v>53</v>
      </c>
    </row>
    <row r="60" spans="2:23" s="93" customFormat="1" ht="15.75" thickBot="1">
      <c r="B60" s="316" t="s">
        <v>410</v>
      </c>
      <c r="C60" s="316"/>
      <c r="D60" s="316"/>
      <c r="E60" s="317"/>
      <c r="F60" s="318"/>
      <c r="G60" s="318"/>
      <c r="H60" s="319"/>
      <c r="I60" s="320"/>
      <c r="J60" s="315"/>
      <c r="K60" s="314">
        <f>SUM(K7:K59)</f>
        <v>12068.875</v>
      </c>
      <c r="L60" s="315"/>
      <c r="M60" s="314">
        <f>SUM(M7:M59)</f>
        <v>27930</v>
      </c>
      <c r="N60" s="313"/>
      <c r="O60" s="314">
        <f>SUM(O7:O59)</f>
        <v>90835.5</v>
      </c>
      <c r="P60" s="313"/>
      <c r="Q60" s="314">
        <f>SUM(Q7:Q59)</f>
        <v>145103.875</v>
      </c>
      <c r="R60" s="315"/>
      <c r="S60" s="314">
        <f>SUM(S7:S59)</f>
        <v>38212.125</v>
      </c>
      <c r="T60" s="315"/>
      <c r="U60" s="314">
        <f>SUM(U7:U59)</f>
        <v>29653.75</v>
      </c>
      <c r="V60" s="198"/>
      <c r="W60" s="47">
        <f t="shared" si="0"/>
        <v>54</v>
      </c>
    </row>
    <row r="61" spans="2:23" s="93" customFormat="1" ht="15.75" thickBot="1">
      <c r="B61" s="321" t="s">
        <v>411</v>
      </c>
      <c r="C61" s="387"/>
      <c r="D61" s="387"/>
      <c r="E61" s="322"/>
      <c r="F61" s="323"/>
      <c r="G61" s="323"/>
      <c r="H61" s="324"/>
      <c r="I61" s="325"/>
      <c r="J61" s="315"/>
      <c r="K61" s="314">
        <f>K60*2</f>
        <v>24137.75</v>
      </c>
      <c r="L61" s="315"/>
      <c r="M61" s="314">
        <f>M60*2</f>
        <v>55860</v>
      </c>
      <c r="N61" s="313"/>
      <c r="O61" s="314">
        <f>O60*2</f>
        <v>181671</v>
      </c>
      <c r="P61" s="313"/>
      <c r="Q61" s="314">
        <f>Q60*2</f>
        <v>290207.75</v>
      </c>
      <c r="R61" s="315"/>
      <c r="S61" s="314">
        <f>S60*2</f>
        <v>76424.25</v>
      </c>
      <c r="T61" s="315"/>
      <c r="U61" s="314">
        <f>U60*2</f>
        <v>59307.5</v>
      </c>
      <c r="V61" s="198"/>
      <c r="W61" s="47">
        <f t="shared" si="0"/>
        <v>55</v>
      </c>
    </row>
    <row r="62" spans="2:23" s="93" customFormat="1">
      <c r="B62" s="48"/>
      <c r="C62" s="48"/>
      <c r="D62" s="48"/>
      <c r="E62" s="326"/>
      <c r="F62" s="229"/>
      <c r="G62" s="229"/>
      <c r="H62" s="327"/>
      <c r="I62" s="326"/>
      <c r="J62" s="326"/>
      <c r="K62" s="326"/>
      <c r="L62" s="326"/>
      <c r="M62" s="326"/>
      <c r="N62" s="229"/>
      <c r="O62" s="326"/>
      <c r="P62" s="229"/>
      <c r="Q62" s="326"/>
      <c r="R62" s="326"/>
      <c r="S62" s="326"/>
      <c r="T62" s="326"/>
      <c r="U62" s="326"/>
      <c r="V62" s="48"/>
    </row>
    <row r="63" spans="2:23">
      <c r="B63" s="48" t="s">
        <v>49</v>
      </c>
      <c r="C63" s="48"/>
      <c r="D63" s="48"/>
      <c r="O63" s="30"/>
      <c r="Q63" s="30"/>
    </row>
    <row r="64" spans="2:23">
      <c r="B64" s="741" t="s">
        <v>1283</v>
      </c>
      <c r="C64" s="741"/>
      <c r="D64" s="741"/>
    </row>
    <row r="65" spans="2:4">
      <c r="B65" s="741" t="s">
        <v>1284</v>
      </c>
      <c r="C65" s="741"/>
      <c r="D65" s="741"/>
    </row>
  </sheetData>
  <mergeCells count="4">
    <mergeCell ref="J5:K5"/>
    <mergeCell ref="L5:M5"/>
    <mergeCell ref="N5:O5"/>
    <mergeCell ref="P5:Q5"/>
  </mergeCells>
  <pageMargins left="0.7" right="0.7" top="0.75" bottom="0.75" header="0.3" footer="0.3"/>
  <pageSetup scale="48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00B050"/>
    <pageSetUpPr fitToPage="1"/>
  </sheetPr>
  <dimension ref="B2:AY103"/>
  <sheetViews>
    <sheetView topLeftCell="C1" zoomScale="85" zoomScaleNormal="85" workbookViewId="0">
      <pane ySplit="5" topLeftCell="A6" activePane="bottomLeft" state="frozen"/>
      <selection pane="bottomLeft" activeCell="C6" sqref="C6"/>
    </sheetView>
  </sheetViews>
  <sheetFormatPr defaultColWidth="9.140625" defaultRowHeight="15.75"/>
  <cols>
    <col min="1" max="1" width="0" hidden="1" customWidth="1"/>
    <col min="2" max="2" width="9.42578125" style="31" hidden="1" customWidth="1"/>
    <col min="3" max="3" width="41" style="26" customWidth="1"/>
    <col min="4" max="4" width="19.7109375" style="26" customWidth="1"/>
    <col min="5" max="5" width="20.7109375" style="26" customWidth="1"/>
    <col min="6" max="6" width="5" style="27" bestFit="1" customWidth="1"/>
    <col min="7" max="7" width="14.140625" style="455" customWidth="1"/>
    <col min="8" max="8" width="6.140625" style="26" customWidth="1"/>
    <col min="9" max="9" width="9.85546875" style="26" customWidth="1"/>
    <col min="10" max="10" width="8.28515625" style="26" customWidth="1"/>
    <col min="11" max="11" width="10.42578125" style="377" customWidth="1"/>
    <col min="12" max="12" width="5" style="28" customWidth="1"/>
    <col min="13" max="13" width="10.140625" style="28" bestFit="1" customWidth="1"/>
    <col min="14" max="14" width="10.42578125" style="377" customWidth="1"/>
    <col min="15" max="15" width="5" style="28" customWidth="1"/>
    <col min="16" max="16" width="10.140625" style="28" bestFit="1" customWidth="1"/>
    <col min="17" max="17" width="10.42578125" style="377" customWidth="1"/>
    <col min="18" max="18" width="5" style="28" customWidth="1"/>
    <col min="19" max="19" width="10.140625" style="28" bestFit="1" customWidth="1"/>
    <col min="21" max="21" width="20.85546875" customWidth="1"/>
    <col min="22" max="22" width="10.7109375" style="42" customWidth="1"/>
    <col min="23" max="23" width="4.28515625" customWidth="1"/>
    <col min="24" max="24" width="25.28515625" customWidth="1"/>
    <col min="25" max="25" width="10.7109375" style="42" customWidth="1"/>
    <col min="26" max="26" width="2.85546875" customWidth="1"/>
    <col min="27" max="27" width="30.28515625" bestFit="1" customWidth="1"/>
    <col min="28" max="28" width="9.140625" style="42"/>
    <col min="30" max="30" width="20.85546875" customWidth="1"/>
    <col min="31" max="31" width="10.7109375" style="42" customWidth="1"/>
    <col min="32" max="32" width="4.28515625" customWidth="1"/>
    <col min="33" max="33" width="25.28515625" customWidth="1"/>
    <col min="34" max="34" width="10.7109375" style="42" customWidth="1"/>
    <col min="35" max="35" width="2.85546875" customWidth="1"/>
    <col min="36" max="36" width="30.28515625" bestFit="1" customWidth="1"/>
    <col min="37" max="37" width="9.140625" style="42"/>
    <col min="39" max="39" width="20.85546875" customWidth="1"/>
    <col min="40" max="40" width="10.7109375" style="42" customWidth="1"/>
    <col min="41" max="41" width="4.28515625" customWidth="1"/>
    <col min="42" max="42" width="25.28515625" customWidth="1"/>
    <col min="43" max="43" width="10.7109375" style="42" customWidth="1"/>
    <col min="44" max="44" width="2.85546875" customWidth="1"/>
    <col min="45" max="45" width="30.28515625" bestFit="1" customWidth="1"/>
    <col min="46" max="46" width="9.140625" style="42"/>
  </cols>
  <sheetData>
    <row r="2" spans="2:51">
      <c r="C2" s="94" t="s">
        <v>451</v>
      </c>
      <c r="D2" s="3"/>
      <c r="E2" s="3"/>
      <c r="F2" s="12"/>
      <c r="G2" s="364"/>
      <c r="H2" s="3"/>
      <c r="I2" s="3"/>
      <c r="J2" s="3"/>
      <c r="K2" s="364"/>
      <c r="L2" s="3"/>
      <c r="M2" s="3"/>
      <c r="N2" s="364"/>
      <c r="O2" s="3"/>
      <c r="P2" s="3"/>
      <c r="Q2" s="364"/>
      <c r="R2" s="3"/>
      <c r="S2" s="3"/>
    </row>
    <row r="3" spans="2:51" ht="16.5" thickBot="1">
      <c r="C3" s="41" t="s">
        <v>312</v>
      </c>
      <c r="D3" s="95"/>
      <c r="E3" s="4"/>
      <c r="F3" s="92"/>
      <c r="G3" s="365"/>
      <c r="H3" s="4"/>
      <c r="I3" s="41">
        <f>Lists!$B$3</f>
        <v>5</v>
      </c>
      <c r="J3" s="4"/>
      <c r="K3" s="365"/>
      <c r="L3" s="4"/>
      <c r="M3" s="4"/>
      <c r="N3" s="365"/>
      <c r="O3" s="4"/>
      <c r="P3" s="4"/>
      <c r="Q3" s="365"/>
      <c r="R3" s="4"/>
      <c r="S3" s="4"/>
    </row>
    <row r="4" spans="2:51" thickBot="1">
      <c r="B4" s="5"/>
      <c r="C4" s="6"/>
      <c r="D4" s="6"/>
      <c r="E4" s="6"/>
      <c r="F4" s="2"/>
      <c r="G4" s="444"/>
      <c r="H4" s="6"/>
      <c r="I4" s="6"/>
      <c r="J4" s="6"/>
      <c r="K4" s="764" t="s">
        <v>238</v>
      </c>
      <c r="L4" s="765"/>
      <c r="M4" s="766"/>
      <c r="N4" s="764" t="s">
        <v>565</v>
      </c>
      <c r="O4" s="765"/>
      <c r="P4" s="766"/>
      <c r="Q4" s="764" t="str">
        <f>'T1-Summary'!$F$5</f>
        <v>EOM</v>
      </c>
      <c r="R4" s="765"/>
      <c r="S4" s="766"/>
      <c r="U4" s="764" t="s">
        <v>238</v>
      </c>
      <c r="V4" s="765"/>
      <c r="W4" s="765"/>
      <c r="X4" s="765"/>
      <c r="Y4" s="765"/>
      <c r="Z4" s="765"/>
      <c r="AA4" s="765"/>
      <c r="AB4" s="765"/>
      <c r="AD4" s="764" t="s">
        <v>565</v>
      </c>
      <c r="AE4" s="765"/>
      <c r="AF4" s="765"/>
      <c r="AG4" s="765"/>
      <c r="AH4" s="765"/>
      <c r="AI4" s="765"/>
      <c r="AJ4" s="765"/>
      <c r="AK4" s="765"/>
      <c r="AM4" s="764" t="s">
        <v>444</v>
      </c>
      <c r="AN4" s="765"/>
      <c r="AO4" s="765"/>
      <c r="AP4" s="765"/>
      <c r="AQ4" s="765"/>
      <c r="AR4" s="765"/>
      <c r="AS4" s="765"/>
      <c r="AT4" s="765"/>
    </row>
    <row r="5" spans="2:51" ht="26.25" thickBot="1">
      <c r="B5" s="136" t="s">
        <v>50</v>
      </c>
      <c r="C5" s="141" t="s">
        <v>51</v>
      </c>
      <c r="D5" s="398" t="s">
        <v>188</v>
      </c>
      <c r="E5" s="139" t="s">
        <v>243</v>
      </c>
      <c r="F5" s="355" t="s">
        <v>668</v>
      </c>
      <c r="G5" s="445" t="s">
        <v>89</v>
      </c>
      <c r="H5" s="137" t="s">
        <v>53</v>
      </c>
      <c r="I5" s="137" t="s">
        <v>89</v>
      </c>
      <c r="J5" s="141" t="s">
        <v>53</v>
      </c>
      <c r="K5" s="366" t="s">
        <v>54</v>
      </c>
      <c r="L5" s="137" t="s">
        <v>53</v>
      </c>
      <c r="M5" s="141" t="s">
        <v>320</v>
      </c>
      <c r="N5" s="366" t="s">
        <v>54</v>
      </c>
      <c r="O5" s="137" t="s">
        <v>53</v>
      </c>
      <c r="P5" s="141" t="s">
        <v>320</v>
      </c>
      <c r="Q5" s="366" t="s">
        <v>54</v>
      </c>
      <c r="R5" s="137" t="s">
        <v>53</v>
      </c>
      <c r="S5" s="141" t="s">
        <v>320</v>
      </c>
      <c r="T5" s="234"/>
      <c r="U5" s="140" t="s">
        <v>665</v>
      </c>
      <c r="V5" s="438" t="s">
        <v>666</v>
      </c>
      <c r="X5" s="140" t="s">
        <v>17</v>
      </c>
      <c r="Y5" s="438" t="s">
        <v>664</v>
      </c>
      <c r="AA5" s="140" t="s">
        <v>335</v>
      </c>
      <c r="AB5" s="438" t="s">
        <v>669</v>
      </c>
      <c r="AD5" s="140" t="s">
        <v>665</v>
      </c>
      <c r="AE5" s="438" t="s">
        <v>666</v>
      </c>
      <c r="AG5" s="140" t="s">
        <v>17</v>
      </c>
      <c r="AH5" s="438" t="s">
        <v>664</v>
      </c>
      <c r="AJ5" s="140" t="s">
        <v>335</v>
      </c>
      <c r="AK5" s="438" t="s">
        <v>669</v>
      </c>
      <c r="AM5" s="140" t="s">
        <v>665</v>
      </c>
      <c r="AN5" s="438" t="s">
        <v>666</v>
      </c>
      <c r="AP5" s="140" t="s">
        <v>17</v>
      </c>
      <c r="AQ5" s="438" t="s">
        <v>664</v>
      </c>
      <c r="AS5" s="140" t="s">
        <v>335</v>
      </c>
      <c r="AT5" s="438" t="s">
        <v>669</v>
      </c>
      <c r="AU5" s="234"/>
      <c r="AV5" s="234"/>
      <c r="AW5" s="234"/>
      <c r="AX5" s="234"/>
      <c r="AY5" s="234"/>
    </row>
    <row r="6" spans="2:51" ht="15">
      <c r="B6" s="142"/>
      <c r="C6" s="171" t="s">
        <v>6</v>
      </c>
      <c r="D6" s="399"/>
      <c r="E6" s="163"/>
      <c r="F6" s="456"/>
      <c r="G6" s="446"/>
      <c r="H6" s="356"/>
      <c r="I6" s="144"/>
      <c r="J6" s="164"/>
      <c r="K6" s="367"/>
      <c r="L6" s="146"/>
      <c r="M6" s="148"/>
      <c r="N6" s="367"/>
      <c r="O6" s="146"/>
      <c r="P6" s="148"/>
      <c r="Q6" s="367"/>
      <c r="R6" s="146"/>
      <c r="S6" s="148"/>
    </row>
    <row r="7" spans="2:51" ht="15">
      <c r="B7" s="126"/>
      <c r="C7" s="171" t="s">
        <v>289</v>
      </c>
      <c r="D7" s="399"/>
      <c r="E7" s="163"/>
      <c r="F7" s="456"/>
      <c r="G7" s="446"/>
      <c r="H7" s="356"/>
      <c r="I7" s="144"/>
      <c r="J7" s="164"/>
      <c r="K7" s="367"/>
      <c r="L7" s="146"/>
      <c r="M7" s="148"/>
      <c r="N7" s="367"/>
      <c r="O7" s="146"/>
      <c r="P7" s="148"/>
      <c r="Q7" s="367"/>
      <c r="R7" s="146"/>
      <c r="S7" s="148"/>
      <c r="U7" t="str">
        <f>IF($F7=1,$E7,"")</f>
        <v/>
      </c>
      <c r="V7" s="42" t="str">
        <f>IF(U7="","",K7)</f>
        <v/>
      </c>
      <c r="X7" t="str">
        <f>IF($F7=2,$E7,"")</f>
        <v/>
      </c>
      <c r="Y7" s="42" t="str">
        <f>IF(X7="","",K7)</f>
        <v/>
      </c>
      <c r="AA7" t="str">
        <f>IF($F7=3,$E7,"")</f>
        <v/>
      </c>
      <c r="AB7" s="42" t="str">
        <f>IF(AA7="","",K7)</f>
        <v/>
      </c>
      <c r="AD7" t="str">
        <f>IF($F7=1,$E7,"")</f>
        <v/>
      </c>
      <c r="AE7" s="42" t="str">
        <f>IF(AD7="","",H7)</f>
        <v/>
      </c>
      <c r="AG7" t="str">
        <f>IF($F7=2,$E7,"")</f>
        <v/>
      </c>
      <c r="AH7" s="42" t="str">
        <f>IF(AG7="","",H7)</f>
        <v/>
      </c>
      <c r="AJ7" t="str">
        <f>IF($F7=3,$E7,"")</f>
        <v/>
      </c>
      <c r="AK7" s="42" t="str">
        <f>IF(AJ7="","",H7)</f>
        <v/>
      </c>
      <c r="AM7" t="str">
        <f>IF($F7=1,$E7,"")</f>
        <v/>
      </c>
      <c r="AN7" s="42" t="str">
        <f>IF(AM7="","",Q7)</f>
        <v/>
      </c>
      <c r="AP7" t="str">
        <f>IF($F7=2,$E7,"")</f>
        <v/>
      </c>
      <c r="AQ7" s="42" t="str">
        <f>IF(AP7="","",Q7)</f>
        <v/>
      </c>
      <c r="AS7" t="str">
        <f>IF($F7=3,$E7,"")</f>
        <v/>
      </c>
      <c r="AT7" s="42" t="str">
        <f>IF(AS7="","",Q7)</f>
        <v/>
      </c>
    </row>
    <row r="8" spans="2:51" ht="15">
      <c r="B8" s="126"/>
      <c r="C8" s="214" t="s">
        <v>30</v>
      </c>
      <c r="D8" s="400" t="s">
        <v>1305</v>
      </c>
      <c r="E8" s="211" t="str">
        <f>C8</f>
        <v>Site Caretaker</v>
      </c>
      <c r="F8" s="457">
        <v>1</v>
      </c>
      <c r="G8" s="447">
        <f>VLOOKUP(E8,LabourRates,10,FALSE)</f>
        <v>182.5</v>
      </c>
      <c r="H8" s="384" t="s">
        <v>671</v>
      </c>
      <c r="I8" s="62">
        <f>VLOOKUP(E8,LabourRates,2,FALSE)</f>
        <v>51.239999999999995</v>
      </c>
      <c r="J8" s="130" t="s">
        <v>263</v>
      </c>
      <c r="K8" s="424">
        <v>0</v>
      </c>
      <c r="L8" s="216" t="s">
        <v>263</v>
      </c>
      <c r="M8" s="127">
        <f>$I8*K8</f>
        <v>0</v>
      </c>
      <c r="N8" s="424">
        <f>2*24*$G8</f>
        <v>8760</v>
      </c>
      <c r="O8" s="216" t="s">
        <v>263</v>
      </c>
      <c r="P8" s="127">
        <f>$I8*N8</f>
        <v>448862.39999999997</v>
      </c>
      <c r="Q8" s="424">
        <f>2*24*$G8</f>
        <v>8760</v>
      </c>
      <c r="R8" s="216" t="s">
        <v>263</v>
      </c>
      <c r="S8" s="127">
        <f>Q8*I8</f>
        <v>448862.39999999997</v>
      </c>
      <c r="U8" t="str">
        <f>IF($F8=1,$E8,"")</f>
        <v>Site Caretaker</v>
      </c>
      <c r="V8" s="42">
        <f>IF(U8="","",K8)</f>
        <v>0</v>
      </c>
      <c r="X8" t="str">
        <f>IF($F8=2,$E8,"")</f>
        <v/>
      </c>
      <c r="Y8" s="42" t="str">
        <f>IF(X8="","",K8)</f>
        <v/>
      </c>
      <c r="AA8" t="str">
        <f>IF($F8=3,$E8,"")</f>
        <v/>
      </c>
      <c r="AB8" s="42" t="str">
        <f>IF(AA8="","",K8)</f>
        <v/>
      </c>
      <c r="AD8" t="str">
        <f t="shared" ref="AD8:AD62" si="0">IF($F8=1,$E8,"")</f>
        <v>Site Caretaker</v>
      </c>
      <c r="AE8" s="42">
        <f>IF(AD8="","",N8)</f>
        <v>8760</v>
      </c>
      <c r="AG8" t="str">
        <f t="shared" ref="AG8:AG62" si="1">IF($F8=2,$E8,"")</f>
        <v/>
      </c>
      <c r="AH8" s="42" t="str">
        <f t="shared" ref="AH8:AH61" si="2">IF(AG8="","",H8)</f>
        <v/>
      </c>
      <c r="AJ8" t="str">
        <f t="shared" ref="AJ8:AJ62" si="3">IF($F8=3,$E8,"")</f>
        <v/>
      </c>
      <c r="AK8" s="42" t="str">
        <f t="shared" ref="AK8:AK61" si="4">IF(AJ8="","",H8)</f>
        <v/>
      </c>
      <c r="AM8" t="str">
        <f t="shared" ref="AM8:AM62" si="5">IF($F8=1,$E8,"")</f>
        <v>Site Caretaker</v>
      </c>
      <c r="AN8" s="42">
        <f t="shared" ref="AN8:AN61" si="6">IF(AM8="","",Q8)</f>
        <v>8760</v>
      </c>
      <c r="AP8" t="str">
        <f t="shared" ref="AP8:AP62" si="7">IF($F8=2,$E8,"")</f>
        <v/>
      </c>
      <c r="AQ8" s="42" t="str">
        <f t="shared" ref="AQ8:AQ61" si="8">IF(AP8="","",Q8)</f>
        <v/>
      </c>
      <c r="AS8" t="str">
        <f t="shared" ref="AS8:AS62" si="9">IF($F8=3,$E8,"")</f>
        <v/>
      </c>
      <c r="AT8" s="42" t="str">
        <f t="shared" ref="AT8:AT61" si="10">IF(AS8="","",Q8)</f>
        <v/>
      </c>
    </row>
    <row r="9" spans="2:51" ht="15">
      <c r="B9" s="126"/>
      <c r="C9" s="214" t="s">
        <v>313</v>
      </c>
      <c r="D9" s="400" t="s">
        <v>316</v>
      </c>
      <c r="E9" s="211" t="s">
        <v>24</v>
      </c>
      <c r="F9" s="457">
        <v>1</v>
      </c>
      <c r="G9" s="447">
        <f>VLOOKUP(E9,LabourRates,10,FALSE)</f>
        <v>219</v>
      </c>
      <c r="H9" s="384" t="s">
        <v>671</v>
      </c>
      <c r="I9" s="62">
        <f>VLOOKUP(E9,LabourRates,2,FALSE)</f>
        <v>64.425000000000011</v>
      </c>
      <c r="J9" s="130" t="s">
        <v>263</v>
      </c>
      <c r="K9" s="424">
        <f>48*2</f>
        <v>96</v>
      </c>
      <c r="L9" s="216" t="s">
        <v>263</v>
      </c>
      <c r="M9" s="127">
        <f>$I9*K9</f>
        <v>6184.8000000000011</v>
      </c>
      <c r="N9" s="424">
        <f>2*$G9</f>
        <v>438</v>
      </c>
      <c r="O9" s="216" t="s">
        <v>263</v>
      </c>
      <c r="P9" s="127">
        <f>$I9*N9</f>
        <v>28218.150000000005</v>
      </c>
      <c r="Q9" s="424">
        <f>2*$G9</f>
        <v>438</v>
      </c>
      <c r="R9" s="216" t="s">
        <v>263</v>
      </c>
      <c r="S9" s="127">
        <f>Q9*I9</f>
        <v>28218.150000000005</v>
      </c>
      <c r="U9" t="str">
        <f t="shared" ref="U9:U62" si="11">IF($F9=1,$E9,"")</f>
        <v>Trades Labourer</v>
      </c>
      <c r="V9" s="42">
        <f t="shared" ref="V9:V32" si="12">IF(U9="","",K9)</f>
        <v>96</v>
      </c>
      <c r="X9" t="str">
        <f t="shared" ref="X9:X62" si="13">IF($F9=2,$E9,"")</f>
        <v/>
      </c>
      <c r="Y9" s="42" t="str">
        <f t="shared" ref="Y9:Y32" si="14">IF(X9="","",K9)</f>
        <v/>
      </c>
      <c r="AA9" t="str">
        <f t="shared" ref="AA9:AA62" si="15">IF($F9=3,$E9,"")</f>
        <v/>
      </c>
      <c r="AB9" s="42" t="str">
        <f t="shared" ref="AB9:AB32" si="16">IF(AA9="","",K9)</f>
        <v/>
      </c>
      <c r="AD9" t="str">
        <f t="shared" si="0"/>
        <v>Trades Labourer</v>
      </c>
      <c r="AE9" s="42">
        <f t="shared" ref="AE9:AE11" si="17">IF(AD9="","",N9)</f>
        <v>438</v>
      </c>
      <c r="AG9" t="str">
        <f t="shared" si="1"/>
        <v/>
      </c>
      <c r="AH9" s="42" t="str">
        <f t="shared" si="2"/>
        <v/>
      </c>
      <c r="AJ9" t="str">
        <f t="shared" si="3"/>
        <v/>
      </c>
      <c r="AK9" s="42" t="str">
        <f t="shared" si="4"/>
        <v/>
      </c>
      <c r="AM9" t="str">
        <f t="shared" si="5"/>
        <v>Trades Labourer</v>
      </c>
      <c r="AN9" s="42">
        <f t="shared" si="6"/>
        <v>438</v>
      </c>
      <c r="AP9" t="str">
        <f t="shared" si="7"/>
        <v/>
      </c>
      <c r="AQ9" s="42" t="str">
        <f t="shared" si="8"/>
        <v/>
      </c>
      <c r="AS9" t="str">
        <f t="shared" si="9"/>
        <v/>
      </c>
      <c r="AT9" s="42" t="str">
        <f t="shared" si="10"/>
        <v/>
      </c>
    </row>
    <row r="10" spans="2:51" ht="15">
      <c r="B10" s="126"/>
      <c r="C10" s="214" t="s">
        <v>291</v>
      </c>
      <c r="D10" s="400" t="s">
        <v>316</v>
      </c>
      <c r="E10" s="211" t="s">
        <v>24</v>
      </c>
      <c r="F10" s="457">
        <v>1</v>
      </c>
      <c r="G10" s="447">
        <f>VLOOKUP(E10,LabourRates,10,FALSE)</f>
        <v>219</v>
      </c>
      <c r="H10" s="384" t="s">
        <v>671</v>
      </c>
      <c r="I10" s="62">
        <f>VLOOKUP(E10,LabourRates,2,FALSE)</f>
        <v>64.425000000000011</v>
      </c>
      <c r="J10" s="130" t="s">
        <v>263</v>
      </c>
      <c r="K10" s="424">
        <f>48*2</f>
        <v>96</v>
      </c>
      <c r="L10" s="216" t="s">
        <v>263</v>
      </c>
      <c r="M10" s="127">
        <f>$I10*K10</f>
        <v>6184.8000000000011</v>
      </c>
      <c r="N10" s="424">
        <f>2*$G10</f>
        <v>438</v>
      </c>
      <c r="O10" s="216" t="s">
        <v>263</v>
      </c>
      <c r="P10" s="127">
        <f>$I10*N10</f>
        <v>28218.150000000005</v>
      </c>
      <c r="Q10" s="424">
        <f>2*$G10</f>
        <v>438</v>
      </c>
      <c r="R10" s="216" t="s">
        <v>263</v>
      </c>
      <c r="S10" s="127">
        <f>Q10*I10</f>
        <v>28218.150000000005</v>
      </c>
      <c r="U10" t="str">
        <f t="shared" si="11"/>
        <v>Trades Labourer</v>
      </c>
      <c r="V10" s="42">
        <f t="shared" si="12"/>
        <v>96</v>
      </c>
      <c r="X10" t="str">
        <f t="shared" si="13"/>
        <v/>
      </c>
      <c r="Y10" s="42" t="str">
        <f t="shared" si="14"/>
        <v/>
      </c>
      <c r="AA10" t="str">
        <f t="shared" si="15"/>
        <v/>
      </c>
      <c r="AB10" s="42" t="str">
        <f t="shared" si="16"/>
        <v/>
      </c>
      <c r="AD10" t="str">
        <f t="shared" si="0"/>
        <v>Trades Labourer</v>
      </c>
      <c r="AE10" s="42">
        <f t="shared" si="17"/>
        <v>438</v>
      </c>
      <c r="AG10" t="str">
        <f t="shared" si="1"/>
        <v/>
      </c>
      <c r="AH10" s="42" t="str">
        <f t="shared" si="2"/>
        <v/>
      </c>
      <c r="AJ10" t="str">
        <f t="shared" si="3"/>
        <v/>
      </c>
      <c r="AK10" s="42" t="str">
        <f t="shared" si="4"/>
        <v/>
      </c>
      <c r="AM10" t="str">
        <f t="shared" si="5"/>
        <v>Trades Labourer</v>
      </c>
      <c r="AN10" s="42">
        <f t="shared" si="6"/>
        <v>438</v>
      </c>
      <c r="AP10" t="str">
        <f t="shared" si="7"/>
        <v/>
      </c>
      <c r="AQ10" s="42" t="str">
        <f t="shared" si="8"/>
        <v/>
      </c>
      <c r="AS10" t="str">
        <f t="shared" si="9"/>
        <v/>
      </c>
      <c r="AT10" s="42" t="str">
        <f t="shared" si="10"/>
        <v/>
      </c>
    </row>
    <row r="11" spans="2:51" ht="15">
      <c r="B11" s="126"/>
      <c r="C11" s="214" t="s">
        <v>314</v>
      </c>
      <c r="D11" s="400" t="s">
        <v>317</v>
      </c>
      <c r="E11" s="211" t="s">
        <v>25</v>
      </c>
      <c r="F11" s="457">
        <v>1</v>
      </c>
      <c r="G11" s="447">
        <f>VLOOKUP(E11,LabourRates,10,FALSE)</f>
        <v>182.5</v>
      </c>
      <c r="H11" s="384" t="s">
        <v>671</v>
      </c>
      <c r="I11" s="62">
        <f>VLOOKUP(E11,LabourRates,2,FALSE)</f>
        <v>198</v>
      </c>
      <c r="J11" s="130" t="s">
        <v>263</v>
      </c>
      <c r="K11" s="424">
        <f>48*2</f>
        <v>96</v>
      </c>
      <c r="L11" s="216" t="s">
        <v>263</v>
      </c>
      <c r="M11" s="127">
        <f>$I11*K11</f>
        <v>19008</v>
      </c>
      <c r="N11" s="424">
        <f>2*2*$G11</f>
        <v>730</v>
      </c>
      <c r="O11" s="216" t="s">
        <v>263</v>
      </c>
      <c r="P11" s="127">
        <f>$I11*N11</f>
        <v>144540</v>
      </c>
      <c r="Q11" s="424">
        <f>2*2*$G11</f>
        <v>730</v>
      </c>
      <c r="R11" s="216" t="s">
        <v>263</v>
      </c>
      <c r="S11" s="127">
        <f>Q11*I11</f>
        <v>144540</v>
      </c>
      <c r="U11" t="str">
        <f t="shared" si="11"/>
        <v>Site Supervisor</v>
      </c>
      <c r="V11" s="42">
        <f t="shared" si="12"/>
        <v>96</v>
      </c>
      <c r="X11" t="str">
        <f t="shared" si="13"/>
        <v/>
      </c>
      <c r="Y11" s="42" t="str">
        <f t="shared" si="14"/>
        <v/>
      </c>
      <c r="AA11" t="str">
        <f t="shared" si="15"/>
        <v/>
      </c>
      <c r="AB11" s="42" t="str">
        <f t="shared" si="16"/>
        <v/>
      </c>
      <c r="AD11" t="str">
        <f t="shared" si="0"/>
        <v>Site Supervisor</v>
      </c>
      <c r="AE11" s="42">
        <f t="shared" si="17"/>
        <v>730</v>
      </c>
      <c r="AG11" t="str">
        <f t="shared" si="1"/>
        <v/>
      </c>
      <c r="AH11" s="42" t="str">
        <f t="shared" si="2"/>
        <v/>
      </c>
      <c r="AJ11" t="str">
        <f t="shared" si="3"/>
        <v/>
      </c>
      <c r="AK11" s="42" t="str">
        <f t="shared" si="4"/>
        <v/>
      </c>
      <c r="AM11" t="str">
        <f t="shared" si="5"/>
        <v>Site Supervisor</v>
      </c>
      <c r="AN11" s="42">
        <f t="shared" si="6"/>
        <v>730</v>
      </c>
      <c r="AP11" t="str">
        <f t="shared" si="7"/>
        <v/>
      </c>
      <c r="AQ11" s="42" t="str">
        <f t="shared" si="8"/>
        <v/>
      </c>
      <c r="AS11" t="str">
        <f t="shared" si="9"/>
        <v/>
      </c>
      <c r="AT11" s="42" t="str">
        <f t="shared" si="10"/>
        <v/>
      </c>
    </row>
    <row r="12" spans="2:51" ht="15">
      <c r="B12" s="126"/>
      <c r="C12" s="171" t="s">
        <v>290</v>
      </c>
      <c r="D12" s="399"/>
      <c r="E12" s="163"/>
      <c r="F12" s="456"/>
      <c r="G12" s="446"/>
      <c r="H12" s="356"/>
      <c r="I12" s="144"/>
      <c r="J12" s="164"/>
      <c r="K12" s="367"/>
      <c r="L12" s="146"/>
      <c r="M12" s="148"/>
      <c r="N12" s="367"/>
      <c r="O12" s="146"/>
      <c r="P12" s="148"/>
      <c r="Q12" s="367"/>
      <c r="R12" s="146"/>
      <c r="S12" s="148"/>
      <c r="U12" t="str">
        <f t="shared" si="11"/>
        <v/>
      </c>
      <c r="V12" s="42" t="str">
        <f t="shared" si="12"/>
        <v/>
      </c>
      <c r="X12" t="str">
        <f t="shared" si="13"/>
        <v/>
      </c>
      <c r="Y12" s="42" t="str">
        <f t="shared" si="14"/>
        <v/>
      </c>
      <c r="AA12" t="str">
        <f t="shared" si="15"/>
        <v/>
      </c>
      <c r="AB12" s="42" t="str">
        <f t="shared" si="16"/>
        <v/>
      </c>
      <c r="AD12" t="str">
        <f t="shared" si="0"/>
        <v/>
      </c>
      <c r="AE12" s="42" t="str">
        <f t="shared" ref="AE12:AE61" si="18">IF(AD12="","",H12)</f>
        <v/>
      </c>
      <c r="AG12" t="str">
        <f t="shared" si="1"/>
        <v/>
      </c>
      <c r="AH12" s="42" t="str">
        <f t="shared" si="2"/>
        <v/>
      </c>
      <c r="AJ12" t="str">
        <f t="shared" si="3"/>
        <v/>
      </c>
      <c r="AK12" s="42" t="str">
        <f t="shared" si="4"/>
        <v/>
      </c>
      <c r="AM12" t="str">
        <f t="shared" si="5"/>
        <v/>
      </c>
      <c r="AN12" s="42" t="str">
        <f t="shared" si="6"/>
        <v/>
      </c>
      <c r="AP12" t="str">
        <f t="shared" si="7"/>
        <v/>
      </c>
      <c r="AQ12" s="42" t="str">
        <f t="shared" si="8"/>
        <v/>
      </c>
      <c r="AS12" t="str">
        <f t="shared" si="9"/>
        <v/>
      </c>
      <c r="AT12" s="42" t="str">
        <f t="shared" si="10"/>
        <v/>
      </c>
    </row>
    <row r="13" spans="2:51" ht="15">
      <c r="B13" s="126"/>
      <c r="C13" s="214" t="s">
        <v>1285</v>
      </c>
      <c r="D13" s="400"/>
      <c r="E13" s="400" t="str">
        <f>'T2 - Unit Rates'!$C$52</f>
        <v>Pickup Truck (short term)</v>
      </c>
      <c r="F13" s="457"/>
      <c r="G13" s="448"/>
      <c r="H13" s="384"/>
      <c r="I13" s="213">
        <f>VLOOKUP(E13,EquipRates,$I$3,FALSE)</f>
        <v>3854.4</v>
      </c>
      <c r="J13" s="214" t="s">
        <v>306</v>
      </c>
      <c r="K13" s="424">
        <v>2</v>
      </c>
      <c r="L13" s="216" t="s">
        <v>306</v>
      </c>
      <c r="M13" s="127">
        <f>$I13*K13</f>
        <v>7708.8</v>
      </c>
      <c r="N13" s="424">
        <v>48</v>
      </c>
      <c r="O13" s="216" t="s">
        <v>306</v>
      </c>
      <c r="P13" s="127">
        <f>$I13*N13</f>
        <v>185011.20000000001</v>
      </c>
      <c r="Q13" s="424">
        <v>48</v>
      </c>
      <c r="R13" s="216" t="s">
        <v>306</v>
      </c>
      <c r="S13" s="127">
        <f>$I13*Q13</f>
        <v>185011.20000000001</v>
      </c>
      <c r="U13" t="str">
        <f t="shared" si="11"/>
        <v/>
      </c>
      <c r="V13" s="42" t="str">
        <f t="shared" si="12"/>
        <v/>
      </c>
      <c r="X13" t="str">
        <f t="shared" si="13"/>
        <v/>
      </c>
      <c r="Y13" s="42" t="str">
        <f t="shared" si="14"/>
        <v/>
      </c>
      <c r="AA13" t="str">
        <f t="shared" si="15"/>
        <v/>
      </c>
      <c r="AB13" s="42" t="str">
        <f t="shared" si="16"/>
        <v/>
      </c>
      <c r="AD13" t="str">
        <f t="shared" si="0"/>
        <v/>
      </c>
      <c r="AE13" s="42" t="str">
        <f t="shared" si="18"/>
        <v/>
      </c>
      <c r="AG13" t="str">
        <f t="shared" si="1"/>
        <v/>
      </c>
      <c r="AH13" s="42" t="str">
        <f t="shared" si="2"/>
        <v/>
      </c>
      <c r="AJ13" t="str">
        <f t="shared" si="3"/>
        <v/>
      </c>
      <c r="AK13" s="42" t="str">
        <f t="shared" si="4"/>
        <v/>
      </c>
      <c r="AM13" t="str">
        <f t="shared" si="5"/>
        <v/>
      </c>
      <c r="AN13" s="42" t="str">
        <f t="shared" si="6"/>
        <v/>
      </c>
      <c r="AP13" t="str">
        <f t="shared" si="7"/>
        <v/>
      </c>
      <c r="AQ13" s="42" t="str">
        <f t="shared" si="8"/>
        <v/>
      </c>
      <c r="AS13" t="str">
        <f t="shared" si="9"/>
        <v/>
      </c>
      <c r="AT13" s="42" t="str">
        <f t="shared" si="10"/>
        <v/>
      </c>
    </row>
    <row r="14" spans="2:51" ht="15">
      <c r="B14" s="126"/>
      <c r="C14" s="712" t="s">
        <v>699</v>
      </c>
      <c r="D14" s="399"/>
      <c r="E14" s="163"/>
      <c r="F14" s="456"/>
      <c r="G14" s="446"/>
      <c r="H14" s="356"/>
      <c r="I14" s="144"/>
      <c r="J14" s="164"/>
      <c r="K14" s="367"/>
      <c r="L14" s="146"/>
      <c r="M14" s="148"/>
      <c r="N14" s="367"/>
      <c r="O14" s="146"/>
      <c r="P14" s="148"/>
      <c r="Q14" s="367"/>
      <c r="R14" s="146"/>
      <c r="S14" s="148"/>
      <c r="U14" t="str">
        <f t="shared" si="11"/>
        <v/>
      </c>
      <c r="V14" s="42" t="str">
        <f t="shared" si="12"/>
        <v/>
      </c>
      <c r="X14" t="str">
        <f t="shared" si="13"/>
        <v/>
      </c>
      <c r="Y14" s="42" t="str">
        <f t="shared" si="14"/>
        <v/>
      </c>
      <c r="AA14" t="str">
        <f t="shared" si="15"/>
        <v/>
      </c>
      <c r="AB14" s="42" t="str">
        <f t="shared" si="16"/>
        <v/>
      </c>
      <c r="AD14" t="str">
        <f t="shared" si="0"/>
        <v/>
      </c>
      <c r="AE14" s="42" t="str">
        <f t="shared" si="18"/>
        <v/>
      </c>
      <c r="AG14" t="str">
        <f t="shared" si="1"/>
        <v/>
      </c>
      <c r="AH14" s="42" t="str">
        <f t="shared" si="2"/>
        <v/>
      </c>
      <c r="AJ14" t="str">
        <f t="shared" si="3"/>
        <v/>
      </c>
      <c r="AK14" s="42" t="str">
        <f t="shared" si="4"/>
        <v/>
      </c>
      <c r="AM14" t="str">
        <f t="shared" si="5"/>
        <v/>
      </c>
      <c r="AN14" s="42" t="str">
        <f t="shared" si="6"/>
        <v/>
      </c>
      <c r="AP14" t="str">
        <f t="shared" si="7"/>
        <v/>
      </c>
      <c r="AQ14" s="42" t="str">
        <f t="shared" si="8"/>
        <v/>
      </c>
      <c r="AS14" t="str">
        <f t="shared" si="9"/>
        <v/>
      </c>
      <c r="AT14" s="42" t="str">
        <f t="shared" si="10"/>
        <v/>
      </c>
    </row>
    <row r="15" spans="2:51" ht="15">
      <c r="B15" s="126"/>
      <c r="C15" s="214" t="s">
        <v>59</v>
      </c>
      <c r="D15" s="400"/>
      <c r="E15" s="211" t="s">
        <v>288</v>
      </c>
      <c r="F15" s="457"/>
      <c r="G15" s="448"/>
      <c r="H15" s="384"/>
      <c r="I15" s="213">
        <v>5000</v>
      </c>
      <c r="J15" s="214" t="s">
        <v>303</v>
      </c>
      <c r="K15" s="424">
        <v>1</v>
      </c>
      <c r="L15" s="216" t="s">
        <v>303</v>
      </c>
      <c r="M15" s="127">
        <f>$I15*K15</f>
        <v>5000</v>
      </c>
      <c r="N15" s="424">
        <v>2</v>
      </c>
      <c r="O15" s="216" t="s">
        <v>303</v>
      </c>
      <c r="P15" s="127">
        <f>$I15*N15</f>
        <v>10000</v>
      </c>
      <c r="Q15" s="424">
        <v>2</v>
      </c>
      <c r="R15" s="216" t="s">
        <v>303</v>
      </c>
      <c r="S15" s="127">
        <f>$I15*Q15</f>
        <v>10000</v>
      </c>
      <c r="U15" t="str">
        <f t="shared" si="11"/>
        <v/>
      </c>
      <c r="V15" s="42" t="str">
        <f t="shared" si="12"/>
        <v/>
      </c>
      <c r="X15" t="str">
        <f t="shared" si="13"/>
        <v/>
      </c>
      <c r="Y15" s="42" t="str">
        <f t="shared" si="14"/>
        <v/>
      </c>
      <c r="AA15" t="str">
        <f t="shared" si="15"/>
        <v/>
      </c>
      <c r="AB15" s="42" t="str">
        <f t="shared" si="16"/>
        <v/>
      </c>
      <c r="AD15" t="str">
        <f t="shared" si="0"/>
        <v/>
      </c>
      <c r="AE15" s="42" t="str">
        <f t="shared" si="18"/>
        <v/>
      </c>
      <c r="AG15" t="str">
        <f t="shared" si="1"/>
        <v/>
      </c>
      <c r="AH15" s="42" t="str">
        <f t="shared" si="2"/>
        <v/>
      </c>
      <c r="AJ15" t="str">
        <f t="shared" si="3"/>
        <v/>
      </c>
      <c r="AK15" s="42" t="str">
        <f t="shared" si="4"/>
        <v/>
      </c>
      <c r="AM15" t="str">
        <f t="shared" si="5"/>
        <v/>
      </c>
      <c r="AN15" s="42" t="str">
        <f t="shared" si="6"/>
        <v/>
      </c>
      <c r="AP15" t="str">
        <f t="shared" si="7"/>
        <v/>
      </c>
      <c r="AQ15" s="42" t="str">
        <f t="shared" si="8"/>
        <v/>
      </c>
      <c r="AS15" t="str">
        <f t="shared" si="9"/>
        <v/>
      </c>
      <c r="AT15" s="42" t="str">
        <f t="shared" si="10"/>
        <v/>
      </c>
    </row>
    <row r="16" spans="2:51" ht="15">
      <c r="B16" s="126"/>
      <c r="C16" s="214" t="s">
        <v>293</v>
      </c>
      <c r="D16" s="400"/>
      <c r="E16" s="211" t="s">
        <v>288</v>
      </c>
      <c r="F16" s="457"/>
      <c r="G16" s="448"/>
      <c r="H16" s="384"/>
      <c r="I16" s="213">
        <v>1000</v>
      </c>
      <c r="J16" s="214" t="s">
        <v>303</v>
      </c>
      <c r="K16" s="424">
        <v>1</v>
      </c>
      <c r="L16" s="216" t="s">
        <v>303</v>
      </c>
      <c r="M16" s="127">
        <f>$I16*K16</f>
        <v>1000</v>
      </c>
      <c r="N16" s="424">
        <v>2</v>
      </c>
      <c r="O16" s="216" t="s">
        <v>303</v>
      </c>
      <c r="P16" s="127">
        <f>$I16*N16</f>
        <v>2000</v>
      </c>
      <c r="Q16" s="424">
        <v>2</v>
      </c>
      <c r="R16" s="216" t="s">
        <v>303</v>
      </c>
      <c r="S16" s="127">
        <f>$I16*Q16</f>
        <v>2000</v>
      </c>
      <c r="U16" t="str">
        <f t="shared" si="11"/>
        <v/>
      </c>
      <c r="V16" s="42" t="str">
        <f t="shared" si="12"/>
        <v/>
      </c>
      <c r="X16" t="str">
        <f t="shared" si="13"/>
        <v/>
      </c>
      <c r="Y16" s="42" t="str">
        <f t="shared" si="14"/>
        <v/>
      </c>
      <c r="AA16" t="str">
        <f t="shared" si="15"/>
        <v/>
      </c>
      <c r="AB16" s="42" t="str">
        <f t="shared" si="16"/>
        <v/>
      </c>
      <c r="AD16" t="str">
        <f t="shared" si="0"/>
        <v/>
      </c>
      <c r="AE16" s="42" t="str">
        <f t="shared" si="18"/>
        <v/>
      </c>
      <c r="AG16" t="str">
        <f t="shared" si="1"/>
        <v/>
      </c>
      <c r="AH16" s="42" t="str">
        <f t="shared" si="2"/>
        <v/>
      </c>
      <c r="AJ16" t="str">
        <f t="shared" si="3"/>
        <v/>
      </c>
      <c r="AK16" s="42" t="str">
        <f t="shared" si="4"/>
        <v/>
      </c>
      <c r="AM16" t="str">
        <f t="shared" si="5"/>
        <v/>
      </c>
      <c r="AN16" s="42" t="str">
        <f t="shared" si="6"/>
        <v/>
      </c>
      <c r="AP16" t="str">
        <f t="shared" si="7"/>
        <v/>
      </c>
      <c r="AQ16" s="42" t="str">
        <f t="shared" si="8"/>
        <v/>
      </c>
      <c r="AS16" t="str">
        <f t="shared" si="9"/>
        <v/>
      </c>
      <c r="AT16" s="42" t="str">
        <f t="shared" si="10"/>
        <v/>
      </c>
    </row>
    <row r="17" spans="2:46" ht="15">
      <c r="B17" s="126"/>
      <c r="C17" s="214" t="s">
        <v>294</v>
      </c>
      <c r="D17" s="400"/>
      <c r="E17" s="211" t="s">
        <v>288</v>
      </c>
      <c r="F17" s="457"/>
      <c r="G17" s="448"/>
      <c r="H17" s="384"/>
      <c r="I17" s="213">
        <v>5000</v>
      </c>
      <c r="J17" s="214" t="s">
        <v>303</v>
      </c>
      <c r="K17" s="424">
        <v>1</v>
      </c>
      <c r="L17" s="216" t="s">
        <v>303</v>
      </c>
      <c r="M17" s="127">
        <f>$I17*K17</f>
        <v>5000</v>
      </c>
      <c r="N17" s="424">
        <v>2</v>
      </c>
      <c r="O17" s="216" t="s">
        <v>303</v>
      </c>
      <c r="P17" s="127">
        <f>$I17*N17</f>
        <v>10000</v>
      </c>
      <c r="Q17" s="424">
        <v>2</v>
      </c>
      <c r="R17" s="216" t="s">
        <v>303</v>
      </c>
      <c r="S17" s="127">
        <f>$I17*Q17</f>
        <v>10000</v>
      </c>
      <c r="U17" t="str">
        <f t="shared" si="11"/>
        <v/>
      </c>
      <c r="V17" s="42" t="str">
        <f t="shared" si="12"/>
        <v/>
      </c>
      <c r="X17" t="str">
        <f t="shared" si="13"/>
        <v/>
      </c>
      <c r="Y17" s="42" t="str">
        <f t="shared" si="14"/>
        <v/>
      </c>
      <c r="AA17" t="str">
        <f t="shared" si="15"/>
        <v/>
      </c>
      <c r="AB17" s="42" t="str">
        <f t="shared" si="16"/>
        <v/>
      </c>
      <c r="AD17" t="str">
        <f t="shared" si="0"/>
        <v/>
      </c>
      <c r="AE17" s="42" t="str">
        <f t="shared" si="18"/>
        <v/>
      </c>
      <c r="AG17" t="str">
        <f t="shared" si="1"/>
        <v/>
      </c>
      <c r="AH17" s="42" t="str">
        <f t="shared" si="2"/>
        <v/>
      </c>
      <c r="AJ17" t="str">
        <f t="shared" si="3"/>
        <v/>
      </c>
      <c r="AK17" s="42" t="str">
        <f t="shared" si="4"/>
        <v/>
      </c>
      <c r="AM17" t="str">
        <f t="shared" si="5"/>
        <v/>
      </c>
      <c r="AN17" s="42" t="str">
        <f t="shared" si="6"/>
        <v/>
      </c>
      <c r="AP17" t="str">
        <f t="shared" si="7"/>
        <v/>
      </c>
      <c r="AQ17" s="42" t="str">
        <f t="shared" si="8"/>
        <v/>
      </c>
      <c r="AS17" t="str">
        <f t="shared" si="9"/>
        <v/>
      </c>
      <c r="AT17" s="42" t="str">
        <f t="shared" si="10"/>
        <v/>
      </c>
    </row>
    <row r="18" spans="2:46" ht="15">
      <c r="B18" s="126"/>
      <c r="C18" s="214" t="s">
        <v>46</v>
      </c>
      <c r="D18" s="400"/>
      <c r="E18" s="211" t="s">
        <v>655</v>
      </c>
      <c r="F18" s="457"/>
      <c r="G18" s="448"/>
      <c r="H18" s="384"/>
      <c r="I18" s="62">
        <f>VLOOKUP(C18,MiscRates,3,FALSE)</f>
        <v>108</v>
      </c>
      <c r="J18" s="214" t="s">
        <v>307</v>
      </c>
      <c r="K18" s="424">
        <f>V63/12</f>
        <v>40</v>
      </c>
      <c r="L18" s="216" t="s">
        <v>307</v>
      </c>
      <c r="M18" s="127">
        <f>$I18*K18</f>
        <v>4320</v>
      </c>
      <c r="N18" s="424">
        <f>AE63/12</f>
        <v>879.83333333333337</v>
      </c>
      <c r="O18" s="216" t="s">
        <v>307</v>
      </c>
      <c r="P18" s="127">
        <f>$I18*N18</f>
        <v>95022</v>
      </c>
      <c r="Q18" s="424">
        <f>AN63/12</f>
        <v>879.83333333333337</v>
      </c>
      <c r="R18" s="216" t="s">
        <v>307</v>
      </c>
      <c r="S18" s="127">
        <f>$I18*Q18</f>
        <v>95022</v>
      </c>
      <c r="U18" t="str">
        <f t="shared" si="11"/>
        <v/>
      </c>
      <c r="V18" s="42" t="str">
        <f t="shared" si="12"/>
        <v/>
      </c>
      <c r="X18" t="str">
        <f t="shared" si="13"/>
        <v/>
      </c>
      <c r="Y18" s="42" t="str">
        <f t="shared" si="14"/>
        <v/>
      </c>
      <c r="AA18" t="str">
        <f t="shared" si="15"/>
        <v/>
      </c>
      <c r="AB18" s="42" t="str">
        <f t="shared" si="16"/>
        <v/>
      </c>
      <c r="AD18" t="str">
        <f t="shared" si="0"/>
        <v/>
      </c>
      <c r="AE18" s="42" t="str">
        <f t="shared" si="18"/>
        <v/>
      </c>
      <c r="AG18" t="str">
        <f t="shared" si="1"/>
        <v/>
      </c>
      <c r="AH18" s="42" t="str">
        <f t="shared" si="2"/>
        <v/>
      </c>
      <c r="AJ18" t="str">
        <f t="shared" si="3"/>
        <v/>
      </c>
      <c r="AK18" s="42" t="str">
        <f t="shared" si="4"/>
        <v/>
      </c>
      <c r="AM18" t="str">
        <f t="shared" si="5"/>
        <v/>
      </c>
      <c r="AN18" s="42" t="str">
        <f t="shared" si="6"/>
        <v/>
      </c>
      <c r="AP18" t="str">
        <f t="shared" si="7"/>
        <v/>
      </c>
      <c r="AQ18" s="42" t="str">
        <f t="shared" si="8"/>
        <v/>
      </c>
      <c r="AS18" t="str">
        <f t="shared" si="9"/>
        <v/>
      </c>
      <c r="AT18" s="42" t="str">
        <f t="shared" si="10"/>
        <v/>
      </c>
    </row>
    <row r="19" spans="2:46" ht="15">
      <c r="B19" s="126"/>
      <c r="C19" s="214" t="s">
        <v>308</v>
      </c>
      <c r="D19" s="400"/>
      <c r="E19" s="211" t="s">
        <v>315</v>
      </c>
      <c r="F19" s="457"/>
      <c r="G19" s="448"/>
      <c r="H19" s="384"/>
      <c r="I19" s="62">
        <f>VLOOKUP(C19,MiscRates,3,FALSE)</f>
        <v>5500</v>
      </c>
      <c r="J19" s="214" t="s">
        <v>306</v>
      </c>
      <c r="K19" s="424">
        <v>2</v>
      </c>
      <c r="L19" s="216" t="s">
        <v>306</v>
      </c>
      <c r="M19" s="127">
        <f>$I19*K19</f>
        <v>11000</v>
      </c>
      <c r="N19" s="424">
        <v>10</v>
      </c>
      <c r="O19" s="216" t="s">
        <v>306</v>
      </c>
      <c r="P19" s="127">
        <f>$I19*N19</f>
        <v>55000</v>
      </c>
      <c r="Q19" s="424">
        <v>10</v>
      </c>
      <c r="R19" s="216" t="s">
        <v>306</v>
      </c>
      <c r="S19" s="127">
        <f>$I19*Q19</f>
        <v>55000</v>
      </c>
      <c r="U19" t="str">
        <f t="shared" si="11"/>
        <v/>
      </c>
      <c r="V19" s="42" t="str">
        <f t="shared" si="12"/>
        <v/>
      </c>
      <c r="X19" t="str">
        <f t="shared" si="13"/>
        <v/>
      </c>
      <c r="Y19" s="42" t="str">
        <f t="shared" si="14"/>
        <v/>
      </c>
      <c r="AA19" t="str">
        <f t="shared" si="15"/>
        <v/>
      </c>
      <c r="AB19" s="42" t="str">
        <f t="shared" si="16"/>
        <v/>
      </c>
      <c r="AC19" s="93"/>
      <c r="AD19" t="str">
        <f t="shared" si="0"/>
        <v/>
      </c>
      <c r="AE19" s="42" t="str">
        <f t="shared" si="18"/>
        <v/>
      </c>
      <c r="AG19" t="str">
        <f t="shared" si="1"/>
        <v/>
      </c>
      <c r="AH19" s="42" t="str">
        <f t="shared" si="2"/>
        <v/>
      </c>
      <c r="AJ19" t="str">
        <f t="shared" si="3"/>
        <v/>
      </c>
      <c r="AK19" s="42" t="str">
        <f t="shared" si="4"/>
        <v/>
      </c>
      <c r="AL19" s="93"/>
      <c r="AM19" t="str">
        <f t="shared" si="5"/>
        <v/>
      </c>
      <c r="AN19" s="42" t="str">
        <f t="shared" si="6"/>
        <v/>
      </c>
      <c r="AP19" t="str">
        <f t="shared" si="7"/>
        <v/>
      </c>
      <c r="AQ19" s="42" t="str">
        <f t="shared" si="8"/>
        <v/>
      </c>
      <c r="AS19" t="str">
        <f t="shared" si="9"/>
        <v/>
      </c>
      <c r="AT19" s="42" t="str">
        <f t="shared" si="10"/>
        <v/>
      </c>
    </row>
    <row r="20" spans="2:46" ht="15">
      <c r="B20" s="126"/>
      <c r="C20" s="171" t="s">
        <v>98</v>
      </c>
      <c r="D20" s="399"/>
      <c r="E20" s="163"/>
      <c r="F20" s="456"/>
      <c r="G20" s="446"/>
      <c r="H20" s="356"/>
      <c r="I20" s="144"/>
      <c r="J20" s="164"/>
      <c r="K20" s="367"/>
      <c r="L20" s="146"/>
      <c r="M20" s="148"/>
      <c r="N20" s="367"/>
      <c r="O20" s="146"/>
      <c r="P20" s="148"/>
      <c r="Q20" s="367"/>
      <c r="R20" s="146"/>
      <c r="S20" s="148"/>
      <c r="U20" t="str">
        <f t="shared" si="11"/>
        <v/>
      </c>
      <c r="V20" s="42" t="str">
        <f t="shared" si="12"/>
        <v/>
      </c>
      <c r="X20" t="str">
        <f t="shared" si="13"/>
        <v/>
      </c>
      <c r="Y20" s="42" t="str">
        <f t="shared" si="14"/>
        <v/>
      </c>
      <c r="AA20" t="str">
        <f t="shared" si="15"/>
        <v/>
      </c>
      <c r="AB20" s="42" t="str">
        <f t="shared" si="16"/>
        <v/>
      </c>
      <c r="AD20" t="str">
        <f t="shared" si="0"/>
        <v/>
      </c>
      <c r="AE20" s="42" t="str">
        <f t="shared" si="18"/>
        <v/>
      </c>
      <c r="AG20" t="str">
        <f t="shared" si="1"/>
        <v/>
      </c>
      <c r="AH20" s="42" t="str">
        <f t="shared" si="2"/>
        <v/>
      </c>
      <c r="AJ20" t="str">
        <f t="shared" si="3"/>
        <v/>
      </c>
      <c r="AK20" s="42" t="str">
        <f t="shared" si="4"/>
        <v/>
      </c>
      <c r="AM20" t="str">
        <f t="shared" si="5"/>
        <v/>
      </c>
      <c r="AN20" s="42" t="str">
        <f t="shared" si="6"/>
        <v/>
      </c>
      <c r="AP20" t="str">
        <f t="shared" si="7"/>
        <v/>
      </c>
      <c r="AQ20" s="42" t="str">
        <f t="shared" si="8"/>
        <v/>
      </c>
      <c r="AS20" t="str">
        <f t="shared" si="9"/>
        <v/>
      </c>
      <c r="AT20" s="42" t="str">
        <f t="shared" si="10"/>
        <v/>
      </c>
    </row>
    <row r="21" spans="2:46" ht="15">
      <c r="B21" s="126"/>
      <c r="C21" s="130"/>
      <c r="D21" s="351"/>
      <c r="E21" s="116"/>
      <c r="F21" s="458"/>
      <c r="G21" s="449"/>
      <c r="H21" s="350"/>
      <c r="I21" s="62"/>
      <c r="J21" s="130"/>
      <c r="K21" s="368"/>
      <c r="L21" s="55"/>
      <c r="M21" s="127"/>
      <c r="N21" s="368"/>
      <c r="O21" s="55"/>
      <c r="P21" s="127"/>
      <c r="Q21" s="368"/>
      <c r="R21" s="55"/>
      <c r="S21" s="127"/>
      <c r="U21" t="str">
        <f t="shared" si="11"/>
        <v/>
      </c>
      <c r="V21" s="42" t="str">
        <f t="shared" si="12"/>
        <v/>
      </c>
      <c r="X21" t="str">
        <f t="shared" si="13"/>
        <v/>
      </c>
      <c r="Y21" s="42" t="str">
        <f t="shared" si="14"/>
        <v/>
      </c>
      <c r="AA21" t="str">
        <f t="shared" si="15"/>
        <v/>
      </c>
      <c r="AB21" s="42" t="str">
        <f t="shared" si="16"/>
        <v/>
      </c>
      <c r="AD21" t="str">
        <f t="shared" si="0"/>
        <v/>
      </c>
      <c r="AE21" s="42" t="str">
        <f t="shared" si="18"/>
        <v/>
      </c>
      <c r="AG21" t="str">
        <f t="shared" si="1"/>
        <v/>
      </c>
      <c r="AH21" s="42" t="str">
        <f t="shared" si="2"/>
        <v/>
      </c>
      <c r="AJ21" t="str">
        <f t="shared" si="3"/>
        <v/>
      </c>
      <c r="AK21" s="42" t="str">
        <f t="shared" si="4"/>
        <v/>
      </c>
      <c r="AM21" t="str">
        <f t="shared" si="5"/>
        <v/>
      </c>
      <c r="AN21" s="42" t="str">
        <f t="shared" si="6"/>
        <v/>
      </c>
      <c r="AP21" t="str">
        <f t="shared" si="7"/>
        <v/>
      </c>
      <c r="AQ21" s="42" t="str">
        <f t="shared" si="8"/>
        <v/>
      </c>
      <c r="AS21" t="str">
        <f t="shared" si="9"/>
        <v/>
      </c>
      <c r="AT21" s="42" t="str">
        <f t="shared" si="10"/>
        <v/>
      </c>
    </row>
    <row r="22" spans="2:46" ht="15">
      <c r="B22" s="128"/>
      <c r="C22" s="711" t="s">
        <v>8</v>
      </c>
      <c r="D22" s="401"/>
      <c r="E22" s="165"/>
      <c r="F22" s="459"/>
      <c r="G22" s="450"/>
      <c r="H22" s="357"/>
      <c r="I22" s="98"/>
      <c r="J22" s="131"/>
      <c r="K22" s="370"/>
      <c r="L22" s="99"/>
      <c r="M22" s="124">
        <f>SUM(M6:M21)</f>
        <v>65406.400000000001</v>
      </c>
      <c r="N22" s="370"/>
      <c r="O22" s="99"/>
      <c r="P22" s="124">
        <f>SUM(P6:P21)</f>
        <v>1006871.8999999999</v>
      </c>
      <c r="Q22" s="370"/>
      <c r="R22" s="99"/>
      <c r="S22" s="124">
        <f>SUM(S6:S21)</f>
        <v>1006871.8999999999</v>
      </c>
      <c r="U22" t="str">
        <f t="shared" si="11"/>
        <v/>
      </c>
      <c r="V22" s="42" t="str">
        <f t="shared" si="12"/>
        <v/>
      </c>
      <c r="X22" t="str">
        <f t="shared" si="13"/>
        <v/>
      </c>
      <c r="Y22" s="42" t="str">
        <f t="shared" si="14"/>
        <v/>
      </c>
      <c r="AA22" t="str">
        <f t="shared" si="15"/>
        <v/>
      </c>
      <c r="AB22" s="42" t="str">
        <f t="shared" si="16"/>
        <v/>
      </c>
      <c r="AD22" t="str">
        <f t="shared" si="0"/>
        <v/>
      </c>
      <c r="AE22" s="42" t="str">
        <f t="shared" si="18"/>
        <v/>
      </c>
      <c r="AG22" t="str">
        <f t="shared" si="1"/>
        <v/>
      </c>
      <c r="AH22" s="42" t="str">
        <f t="shared" si="2"/>
        <v/>
      </c>
      <c r="AJ22" t="str">
        <f t="shared" si="3"/>
        <v/>
      </c>
      <c r="AK22" s="42" t="str">
        <f t="shared" si="4"/>
        <v/>
      </c>
      <c r="AM22" t="str">
        <f t="shared" si="5"/>
        <v/>
      </c>
      <c r="AN22" s="42" t="str">
        <f t="shared" si="6"/>
        <v/>
      </c>
      <c r="AP22" t="str">
        <f t="shared" si="7"/>
        <v/>
      </c>
      <c r="AQ22" s="42" t="str">
        <f t="shared" si="8"/>
        <v/>
      </c>
      <c r="AS22" t="str">
        <f t="shared" si="9"/>
        <v/>
      </c>
      <c r="AT22" s="42" t="str">
        <f t="shared" si="10"/>
        <v/>
      </c>
    </row>
    <row r="23" spans="2:46" ht="15">
      <c r="B23" s="142"/>
      <c r="C23" s="171" t="s">
        <v>283</v>
      </c>
      <c r="D23" s="399"/>
      <c r="E23" s="163"/>
      <c r="F23" s="456"/>
      <c r="G23" s="446"/>
      <c r="H23" s="356"/>
      <c r="I23" s="144"/>
      <c r="J23" s="164"/>
      <c r="K23" s="367"/>
      <c r="L23" s="146"/>
      <c r="M23" s="148"/>
      <c r="N23" s="367"/>
      <c r="O23" s="146"/>
      <c r="P23" s="148"/>
      <c r="Q23" s="367"/>
      <c r="R23" s="146"/>
      <c r="S23" s="148"/>
      <c r="U23" t="str">
        <f t="shared" si="11"/>
        <v/>
      </c>
      <c r="V23" s="42" t="str">
        <f t="shared" si="12"/>
        <v/>
      </c>
      <c r="X23" t="str">
        <f t="shared" si="13"/>
        <v/>
      </c>
      <c r="Y23" s="42" t="str">
        <f t="shared" si="14"/>
        <v/>
      </c>
      <c r="AA23" t="str">
        <f t="shared" si="15"/>
        <v/>
      </c>
      <c r="AB23" s="42" t="str">
        <f t="shared" si="16"/>
        <v/>
      </c>
      <c r="AD23" t="str">
        <f t="shared" si="0"/>
        <v/>
      </c>
      <c r="AE23" s="42" t="str">
        <f t="shared" si="18"/>
        <v/>
      </c>
      <c r="AG23" t="str">
        <f t="shared" si="1"/>
        <v/>
      </c>
      <c r="AH23" s="42" t="str">
        <f t="shared" si="2"/>
        <v/>
      </c>
      <c r="AJ23" t="str">
        <f t="shared" si="3"/>
        <v/>
      </c>
      <c r="AK23" s="42" t="str">
        <f t="shared" si="4"/>
        <v/>
      </c>
      <c r="AM23" t="str">
        <f t="shared" si="5"/>
        <v/>
      </c>
      <c r="AN23" s="42" t="str">
        <f t="shared" si="6"/>
        <v/>
      </c>
      <c r="AP23" t="str">
        <f t="shared" si="7"/>
        <v/>
      </c>
      <c r="AQ23" s="42" t="str">
        <f t="shared" si="8"/>
        <v/>
      </c>
      <c r="AS23" t="str">
        <f t="shared" si="9"/>
        <v/>
      </c>
      <c r="AT23" s="42" t="str">
        <f t="shared" si="10"/>
        <v/>
      </c>
    </row>
    <row r="24" spans="2:46" ht="15">
      <c r="B24" s="126"/>
      <c r="C24" s="171" t="s">
        <v>284</v>
      </c>
      <c r="D24" s="399"/>
      <c r="E24" s="163"/>
      <c r="F24" s="456"/>
      <c r="G24" s="446"/>
      <c r="H24" s="356"/>
      <c r="I24" s="144"/>
      <c r="J24" s="164"/>
      <c r="K24" s="367"/>
      <c r="L24" s="146"/>
      <c r="M24" s="148"/>
      <c r="N24" s="367"/>
      <c r="O24" s="146"/>
      <c r="P24" s="148"/>
      <c r="Q24" s="367"/>
      <c r="R24" s="146"/>
      <c r="S24" s="148"/>
      <c r="U24" t="str">
        <f t="shared" si="11"/>
        <v/>
      </c>
      <c r="V24" s="42" t="str">
        <f t="shared" si="12"/>
        <v/>
      </c>
      <c r="X24" t="str">
        <f t="shared" si="13"/>
        <v/>
      </c>
      <c r="Y24" s="42" t="str">
        <f t="shared" si="14"/>
        <v/>
      </c>
      <c r="AA24" t="str">
        <f t="shared" si="15"/>
        <v/>
      </c>
      <c r="AB24" s="42" t="str">
        <f t="shared" si="16"/>
        <v/>
      </c>
      <c r="AD24" t="str">
        <f t="shared" si="0"/>
        <v/>
      </c>
      <c r="AE24" s="42" t="str">
        <f t="shared" si="18"/>
        <v/>
      </c>
      <c r="AG24" t="str">
        <f t="shared" si="1"/>
        <v/>
      </c>
      <c r="AH24" s="42" t="str">
        <f t="shared" si="2"/>
        <v/>
      </c>
      <c r="AJ24" t="str">
        <f t="shared" si="3"/>
        <v/>
      </c>
      <c r="AK24" s="42" t="str">
        <f t="shared" si="4"/>
        <v/>
      </c>
      <c r="AM24" t="str">
        <f t="shared" si="5"/>
        <v/>
      </c>
      <c r="AN24" s="42" t="str">
        <f t="shared" si="6"/>
        <v/>
      </c>
      <c r="AP24" t="str">
        <f t="shared" si="7"/>
        <v/>
      </c>
      <c r="AQ24" s="42" t="str">
        <f t="shared" si="8"/>
        <v/>
      </c>
      <c r="AS24" t="str">
        <f t="shared" si="9"/>
        <v/>
      </c>
      <c r="AT24" s="42" t="str">
        <f t="shared" si="10"/>
        <v/>
      </c>
    </row>
    <row r="25" spans="2:46">
      <c r="B25" s="126"/>
      <c r="C25" s="214" t="s">
        <v>1286</v>
      </c>
      <c r="D25" s="400"/>
      <c r="E25" s="211" t="str">
        <f>'T2 - Unit Rates'!$C$104</f>
        <v>Water Treatment Plant</v>
      </c>
      <c r="F25" s="457"/>
      <c r="G25" s="448"/>
      <c r="H25" s="384"/>
      <c r="I25" s="404">
        <f>VLOOKUP(E25,MiscRates,3,FALSE)</f>
        <v>2.09</v>
      </c>
      <c r="J25" s="214" t="s">
        <v>268</v>
      </c>
      <c r="K25" s="424">
        <f>Quantities!E107</f>
        <v>0</v>
      </c>
      <c r="L25" s="214" t="s">
        <v>268</v>
      </c>
      <c r="M25" s="127">
        <f>$I25*K25</f>
        <v>0</v>
      </c>
      <c r="N25" s="424">
        <f>Quantities!F107</f>
        <v>500000</v>
      </c>
      <c r="O25" s="214" t="s">
        <v>268</v>
      </c>
      <c r="P25" s="127">
        <f>$I25*N25</f>
        <v>1044999.9999999999</v>
      </c>
      <c r="Q25" s="424">
        <f>Quantities!G107</f>
        <v>800000</v>
      </c>
      <c r="R25" s="214" t="s">
        <v>268</v>
      </c>
      <c r="S25" s="127">
        <f>$I25*Q25</f>
        <v>1672000</v>
      </c>
      <c r="U25" t="str">
        <f t="shared" si="11"/>
        <v/>
      </c>
      <c r="V25" s="42" t="str">
        <f t="shared" si="12"/>
        <v/>
      </c>
      <c r="X25" t="str">
        <f t="shared" si="13"/>
        <v/>
      </c>
      <c r="Y25" s="42" t="str">
        <f t="shared" si="14"/>
        <v/>
      </c>
      <c r="AA25" t="str">
        <f t="shared" si="15"/>
        <v/>
      </c>
      <c r="AB25" s="42" t="str">
        <f t="shared" si="16"/>
        <v/>
      </c>
      <c r="AD25" t="str">
        <f t="shared" si="0"/>
        <v/>
      </c>
      <c r="AE25" s="42" t="str">
        <f t="shared" si="18"/>
        <v/>
      </c>
      <c r="AG25" t="str">
        <f t="shared" si="1"/>
        <v/>
      </c>
      <c r="AH25" s="42" t="str">
        <f t="shared" si="2"/>
        <v/>
      </c>
      <c r="AJ25" t="str">
        <f t="shared" si="3"/>
        <v/>
      </c>
      <c r="AK25" s="42" t="str">
        <f t="shared" si="4"/>
        <v/>
      </c>
      <c r="AM25" t="str">
        <f t="shared" si="5"/>
        <v/>
      </c>
      <c r="AN25" s="42" t="str">
        <f t="shared" si="6"/>
        <v/>
      </c>
      <c r="AP25" t="str">
        <f t="shared" si="7"/>
        <v/>
      </c>
      <c r="AQ25" s="42" t="str">
        <f t="shared" si="8"/>
        <v/>
      </c>
      <c r="AS25" t="str">
        <f t="shared" si="9"/>
        <v/>
      </c>
      <c r="AT25" s="42" t="str">
        <f t="shared" si="10"/>
        <v/>
      </c>
    </row>
    <row r="26" spans="2:46" ht="15">
      <c r="B26" s="126"/>
      <c r="C26" s="214" t="s">
        <v>287</v>
      </c>
      <c r="D26" s="400"/>
      <c r="E26" s="211" t="s">
        <v>288</v>
      </c>
      <c r="F26" s="457"/>
      <c r="G26" s="448"/>
      <c r="H26" s="384"/>
      <c r="I26" s="213"/>
      <c r="J26" s="214"/>
      <c r="K26" s="424"/>
      <c r="L26" s="216"/>
      <c r="M26" s="218"/>
      <c r="N26" s="424"/>
      <c r="O26" s="216"/>
      <c r="P26" s="218"/>
      <c r="Q26" s="424"/>
      <c r="R26" s="216"/>
      <c r="S26" s="218"/>
      <c r="U26" t="str">
        <f t="shared" si="11"/>
        <v/>
      </c>
      <c r="V26" s="42" t="str">
        <f t="shared" si="12"/>
        <v/>
      </c>
      <c r="X26" t="str">
        <f t="shared" si="13"/>
        <v/>
      </c>
      <c r="Y26" s="42" t="str">
        <f t="shared" si="14"/>
        <v/>
      </c>
      <c r="AA26" t="str">
        <f t="shared" si="15"/>
        <v/>
      </c>
      <c r="AB26" s="42" t="str">
        <f t="shared" si="16"/>
        <v/>
      </c>
      <c r="AD26" t="str">
        <f t="shared" si="0"/>
        <v/>
      </c>
      <c r="AE26" s="42" t="str">
        <f t="shared" si="18"/>
        <v/>
      </c>
      <c r="AG26" t="str">
        <f t="shared" si="1"/>
        <v/>
      </c>
      <c r="AH26" s="42" t="str">
        <f t="shared" si="2"/>
        <v/>
      </c>
      <c r="AJ26" t="str">
        <f t="shared" si="3"/>
        <v/>
      </c>
      <c r="AK26" s="42" t="str">
        <f t="shared" si="4"/>
        <v/>
      </c>
      <c r="AM26" t="str">
        <f t="shared" si="5"/>
        <v/>
      </c>
      <c r="AN26" s="42" t="str">
        <f t="shared" si="6"/>
        <v/>
      </c>
      <c r="AP26" t="str">
        <f t="shared" si="7"/>
        <v/>
      </c>
      <c r="AQ26" s="42" t="str">
        <f t="shared" si="8"/>
        <v/>
      </c>
      <c r="AS26" t="str">
        <f t="shared" si="9"/>
        <v/>
      </c>
      <c r="AT26" s="42" t="str">
        <f t="shared" si="10"/>
        <v/>
      </c>
    </row>
    <row r="27" spans="2:46" ht="15">
      <c r="B27" s="126"/>
      <c r="C27" s="171" t="s">
        <v>285</v>
      </c>
      <c r="D27" s="399"/>
      <c r="E27" s="163"/>
      <c r="F27" s="456"/>
      <c r="G27" s="446"/>
      <c r="H27" s="356"/>
      <c r="I27" s="144"/>
      <c r="J27" s="164"/>
      <c r="K27" s="367"/>
      <c r="L27" s="146"/>
      <c r="M27" s="148"/>
      <c r="N27" s="367"/>
      <c r="O27" s="146"/>
      <c r="P27" s="148"/>
      <c r="Q27" s="367"/>
      <c r="R27" s="146"/>
      <c r="S27" s="148"/>
      <c r="U27" t="str">
        <f t="shared" si="11"/>
        <v/>
      </c>
      <c r="V27" s="42" t="str">
        <f t="shared" si="12"/>
        <v/>
      </c>
      <c r="X27" t="str">
        <f t="shared" si="13"/>
        <v/>
      </c>
      <c r="Y27" s="42" t="str">
        <f t="shared" si="14"/>
        <v/>
      </c>
      <c r="AA27" t="str">
        <f t="shared" si="15"/>
        <v/>
      </c>
      <c r="AB27" s="42" t="str">
        <f t="shared" si="16"/>
        <v/>
      </c>
      <c r="AD27" t="str">
        <f t="shared" si="0"/>
        <v/>
      </c>
      <c r="AE27" s="42" t="str">
        <f t="shared" si="18"/>
        <v/>
      </c>
      <c r="AG27" t="str">
        <f t="shared" si="1"/>
        <v/>
      </c>
      <c r="AH27" s="42" t="str">
        <f t="shared" si="2"/>
        <v/>
      </c>
      <c r="AJ27" t="str">
        <f t="shared" si="3"/>
        <v/>
      </c>
      <c r="AK27" s="42" t="str">
        <f t="shared" si="4"/>
        <v/>
      </c>
      <c r="AM27" t="str">
        <f t="shared" si="5"/>
        <v/>
      </c>
      <c r="AN27" s="42" t="str">
        <f t="shared" si="6"/>
        <v/>
      </c>
      <c r="AP27" t="str">
        <f t="shared" si="7"/>
        <v/>
      </c>
      <c r="AQ27" s="42" t="str">
        <f t="shared" si="8"/>
        <v/>
      </c>
      <c r="AS27" t="str">
        <f t="shared" si="9"/>
        <v/>
      </c>
      <c r="AT27" s="42" t="str">
        <f t="shared" si="10"/>
        <v/>
      </c>
    </row>
    <row r="28" spans="2:46" ht="15">
      <c r="B28" s="126"/>
      <c r="C28" s="214" t="s">
        <v>286</v>
      </c>
      <c r="D28" s="400"/>
      <c r="E28" s="211" t="s">
        <v>288</v>
      </c>
      <c r="F28" s="457"/>
      <c r="G28" s="448"/>
      <c r="H28" s="384"/>
      <c r="I28" s="213">
        <v>0</v>
      </c>
      <c r="J28" s="214"/>
      <c r="K28" s="424">
        <v>0</v>
      </c>
      <c r="L28" s="216" t="s">
        <v>279</v>
      </c>
      <c r="M28" s="127">
        <f>$I28*K28</f>
        <v>0</v>
      </c>
      <c r="N28" s="424">
        <v>0</v>
      </c>
      <c r="O28" s="216" t="s">
        <v>279</v>
      </c>
      <c r="P28" s="127">
        <f>$I28*N28</f>
        <v>0</v>
      </c>
      <c r="Q28" s="424">
        <v>0</v>
      </c>
      <c r="R28" s="216" t="s">
        <v>279</v>
      </c>
      <c r="S28" s="127">
        <f>$I28*Q28</f>
        <v>0</v>
      </c>
      <c r="U28" t="str">
        <f t="shared" si="11"/>
        <v/>
      </c>
      <c r="V28" s="42" t="str">
        <f t="shared" si="12"/>
        <v/>
      </c>
      <c r="X28" t="str">
        <f t="shared" si="13"/>
        <v/>
      </c>
      <c r="Y28" s="42" t="str">
        <f t="shared" si="14"/>
        <v/>
      </c>
      <c r="AA28" t="str">
        <f t="shared" si="15"/>
        <v/>
      </c>
      <c r="AB28" s="42" t="str">
        <f t="shared" si="16"/>
        <v/>
      </c>
      <c r="AD28" t="str">
        <f t="shared" si="0"/>
        <v/>
      </c>
      <c r="AE28" s="42" t="str">
        <f t="shared" si="18"/>
        <v/>
      </c>
      <c r="AG28" t="str">
        <f t="shared" si="1"/>
        <v/>
      </c>
      <c r="AH28" s="42" t="str">
        <f t="shared" si="2"/>
        <v/>
      </c>
      <c r="AJ28" t="str">
        <f t="shared" si="3"/>
        <v/>
      </c>
      <c r="AK28" s="42" t="str">
        <f t="shared" si="4"/>
        <v/>
      </c>
      <c r="AM28" t="str">
        <f t="shared" si="5"/>
        <v/>
      </c>
      <c r="AN28" s="42" t="str">
        <f t="shared" si="6"/>
        <v/>
      </c>
      <c r="AP28" t="str">
        <f t="shared" si="7"/>
        <v/>
      </c>
      <c r="AQ28" s="42" t="str">
        <f t="shared" si="8"/>
        <v/>
      </c>
      <c r="AS28" t="str">
        <f t="shared" si="9"/>
        <v/>
      </c>
      <c r="AT28" s="42" t="str">
        <f t="shared" si="10"/>
        <v/>
      </c>
    </row>
    <row r="29" spans="2:46" ht="15">
      <c r="B29" s="126"/>
      <c r="C29" s="214"/>
      <c r="D29" s="400"/>
      <c r="E29" s="211"/>
      <c r="F29" s="457"/>
      <c r="G29" s="448"/>
      <c r="H29" s="384"/>
      <c r="I29" s="213"/>
      <c r="J29" s="214"/>
      <c r="K29" s="424"/>
      <c r="L29" s="216"/>
      <c r="M29" s="218"/>
      <c r="N29" s="424"/>
      <c r="O29" s="216"/>
      <c r="P29" s="218"/>
      <c r="Q29" s="424"/>
      <c r="R29" s="216"/>
      <c r="S29" s="218"/>
      <c r="U29" t="str">
        <f t="shared" si="11"/>
        <v/>
      </c>
      <c r="V29" s="42" t="str">
        <f t="shared" si="12"/>
        <v/>
      </c>
      <c r="X29" t="str">
        <f t="shared" si="13"/>
        <v/>
      </c>
      <c r="Y29" s="42" t="str">
        <f t="shared" si="14"/>
        <v/>
      </c>
      <c r="AA29" t="str">
        <f t="shared" si="15"/>
        <v/>
      </c>
      <c r="AB29" s="42" t="str">
        <f t="shared" si="16"/>
        <v/>
      </c>
      <c r="AD29" t="str">
        <f t="shared" si="0"/>
        <v/>
      </c>
      <c r="AE29" s="42" t="str">
        <f t="shared" si="18"/>
        <v/>
      </c>
      <c r="AG29" t="str">
        <f t="shared" si="1"/>
        <v/>
      </c>
      <c r="AH29" s="42" t="str">
        <f t="shared" si="2"/>
        <v/>
      </c>
      <c r="AJ29" t="str">
        <f t="shared" si="3"/>
        <v/>
      </c>
      <c r="AK29" s="42" t="str">
        <f t="shared" si="4"/>
        <v/>
      </c>
      <c r="AM29" t="str">
        <f t="shared" si="5"/>
        <v/>
      </c>
      <c r="AN29" s="42" t="str">
        <f t="shared" si="6"/>
        <v/>
      </c>
      <c r="AP29" t="str">
        <f t="shared" si="7"/>
        <v/>
      </c>
      <c r="AQ29" s="42" t="str">
        <f t="shared" si="8"/>
        <v/>
      </c>
      <c r="AS29" t="str">
        <f t="shared" si="9"/>
        <v/>
      </c>
      <c r="AT29" s="42" t="str">
        <f t="shared" si="10"/>
        <v/>
      </c>
    </row>
    <row r="30" spans="2:46" ht="15">
      <c r="B30" s="128"/>
      <c r="C30" s="711" t="s">
        <v>8</v>
      </c>
      <c r="D30" s="401"/>
      <c r="E30" s="165"/>
      <c r="F30" s="459"/>
      <c r="G30" s="450"/>
      <c r="H30" s="357"/>
      <c r="I30" s="98"/>
      <c r="J30" s="131"/>
      <c r="K30" s="424"/>
      <c r="L30" s="99"/>
      <c r="M30" s="124">
        <f>SUM(M23:M29)</f>
        <v>0</v>
      </c>
      <c r="N30" s="424"/>
      <c r="O30" s="99"/>
      <c r="P30" s="124">
        <f>SUM(P23:P29)</f>
        <v>1044999.9999999999</v>
      </c>
      <c r="Q30" s="424"/>
      <c r="R30" s="99"/>
      <c r="S30" s="124">
        <f>SUM(S23:S29)</f>
        <v>1672000</v>
      </c>
      <c r="U30" t="str">
        <f t="shared" si="11"/>
        <v/>
      </c>
      <c r="V30" s="42" t="str">
        <f t="shared" si="12"/>
        <v/>
      </c>
      <c r="X30" t="str">
        <f t="shared" si="13"/>
        <v/>
      </c>
      <c r="Y30" s="42" t="str">
        <f t="shared" si="14"/>
        <v/>
      </c>
      <c r="AA30" t="str">
        <f t="shared" si="15"/>
        <v/>
      </c>
      <c r="AB30" s="42" t="str">
        <f t="shared" si="16"/>
        <v/>
      </c>
      <c r="AD30" t="str">
        <f t="shared" si="0"/>
        <v/>
      </c>
      <c r="AE30" s="42" t="str">
        <f t="shared" si="18"/>
        <v/>
      </c>
      <c r="AG30" t="str">
        <f t="shared" si="1"/>
        <v/>
      </c>
      <c r="AH30" s="42" t="str">
        <f t="shared" si="2"/>
        <v/>
      </c>
      <c r="AJ30" t="str">
        <f t="shared" si="3"/>
        <v/>
      </c>
      <c r="AK30" s="42" t="str">
        <f t="shared" si="4"/>
        <v/>
      </c>
      <c r="AM30" t="str">
        <f t="shared" si="5"/>
        <v/>
      </c>
      <c r="AN30" s="42" t="str">
        <f t="shared" si="6"/>
        <v/>
      </c>
      <c r="AP30" t="str">
        <f t="shared" si="7"/>
        <v/>
      </c>
      <c r="AQ30" s="42" t="str">
        <f t="shared" si="8"/>
        <v/>
      </c>
      <c r="AS30" t="str">
        <f t="shared" si="9"/>
        <v/>
      </c>
      <c r="AT30" s="42" t="str">
        <f t="shared" si="10"/>
        <v/>
      </c>
    </row>
    <row r="31" spans="2:46" ht="15">
      <c r="B31" s="142"/>
      <c r="C31" s="171" t="s">
        <v>296</v>
      </c>
      <c r="D31" s="399"/>
      <c r="E31" s="163"/>
      <c r="F31" s="456"/>
      <c r="G31" s="446"/>
      <c r="H31" s="356"/>
      <c r="I31" s="144"/>
      <c r="J31" s="164"/>
      <c r="K31" s="367"/>
      <c r="L31" s="146"/>
      <c r="M31" s="148"/>
      <c r="N31" s="367"/>
      <c r="O31" s="146"/>
      <c r="P31" s="148"/>
      <c r="Q31" s="367"/>
      <c r="R31" s="146"/>
      <c r="S31" s="148"/>
      <c r="U31" t="str">
        <f t="shared" si="11"/>
        <v/>
      </c>
      <c r="V31" s="42" t="str">
        <f t="shared" si="12"/>
        <v/>
      </c>
      <c r="X31" t="str">
        <f t="shared" si="13"/>
        <v/>
      </c>
      <c r="Y31" s="42" t="str">
        <f t="shared" si="14"/>
        <v/>
      </c>
      <c r="AA31" t="str">
        <f t="shared" si="15"/>
        <v/>
      </c>
      <c r="AB31" s="42" t="str">
        <f t="shared" si="16"/>
        <v/>
      </c>
      <c r="AD31" t="str">
        <f t="shared" si="0"/>
        <v/>
      </c>
      <c r="AE31" s="42" t="str">
        <f t="shared" si="18"/>
        <v/>
      </c>
      <c r="AG31" t="str">
        <f t="shared" si="1"/>
        <v/>
      </c>
      <c r="AH31" s="42" t="str">
        <f t="shared" si="2"/>
        <v/>
      </c>
      <c r="AJ31" t="str">
        <f t="shared" si="3"/>
        <v/>
      </c>
      <c r="AK31" s="42" t="str">
        <f t="shared" si="4"/>
        <v/>
      </c>
      <c r="AM31" t="str">
        <f t="shared" si="5"/>
        <v/>
      </c>
      <c r="AN31" s="42" t="str">
        <f t="shared" si="6"/>
        <v/>
      </c>
      <c r="AP31" t="str">
        <f t="shared" si="7"/>
        <v/>
      </c>
      <c r="AQ31" s="42" t="str">
        <f t="shared" si="8"/>
        <v/>
      </c>
      <c r="AS31" t="str">
        <f t="shared" si="9"/>
        <v/>
      </c>
      <c r="AT31" s="42" t="str">
        <f t="shared" si="10"/>
        <v/>
      </c>
    </row>
    <row r="32" spans="2:46" ht="15">
      <c r="B32" s="126"/>
      <c r="C32" s="214" t="s">
        <v>119</v>
      </c>
      <c r="D32" s="384" t="s">
        <v>288</v>
      </c>
      <c r="E32" s="211" t="str">
        <f>'T2 - Unit Rates'!$C$28</f>
        <v>CAT 140H</v>
      </c>
      <c r="F32" s="457">
        <v>2</v>
      </c>
      <c r="G32" s="448">
        <v>48</v>
      </c>
      <c r="H32" s="384" t="s">
        <v>654</v>
      </c>
      <c r="I32" s="213">
        <f>VLOOKUP(E32,EquipRates,$I$3,FALSE)</f>
        <v>220</v>
      </c>
      <c r="J32" s="572" t="s">
        <v>889</v>
      </c>
      <c r="K32" s="424">
        <f>2*$G32</f>
        <v>96</v>
      </c>
      <c r="L32" s="216" t="s">
        <v>263</v>
      </c>
      <c r="M32" s="127">
        <f t="shared" ref="M32:M40" si="19">$I32*K32</f>
        <v>21120</v>
      </c>
      <c r="N32" s="424">
        <f>2*$G32</f>
        <v>96</v>
      </c>
      <c r="O32" s="216" t="s">
        <v>263</v>
      </c>
      <c r="P32" s="127">
        <f t="shared" ref="P32:P38" si="20">$I32*N32</f>
        <v>21120</v>
      </c>
      <c r="Q32" s="424">
        <f>2*$G32</f>
        <v>96</v>
      </c>
      <c r="R32" s="216" t="s">
        <v>263</v>
      </c>
      <c r="S32" s="218">
        <f>Q32*I32</f>
        <v>21120</v>
      </c>
      <c r="U32" t="str">
        <f t="shared" si="11"/>
        <v/>
      </c>
      <c r="V32" s="42" t="str">
        <f t="shared" si="12"/>
        <v/>
      </c>
      <c r="X32" t="str">
        <f t="shared" si="13"/>
        <v>CAT 140H</v>
      </c>
      <c r="Y32" s="42">
        <f t="shared" si="14"/>
        <v>96</v>
      </c>
      <c r="AA32" t="str">
        <f t="shared" si="15"/>
        <v/>
      </c>
      <c r="AB32" s="42" t="str">
        <f t="shared" si="16"/>
        <v/>
      </c>
      <c r="AC32" s="93"/>
      <c r="AD32" t="str">
        <f t="shared" si="0"/>
        <v/>
      </c>
      <c r="AE32" s="42" t="str">
        <f t="shared" si="18"/>
        <v/>
      </c>
      <c r="AG32" t="str">
        <f t="shared" si="1"/>
        <v>CAT 140H</v>
      </c>
      <c r="AH32" s="42">
        <f>IF(AG32="","",N32)</f>
        <v>96</v>
      </c>
      <c r="AJ32" t="str">
        <f t="shared" si="3"/>
        <v/>
      </c>
      <c r="AK32" s="42" t="str">
        <f t="shared" si="4"/>
        <v/>
      </c>
      <c r="AL32" s="93"/>
      <c r="AM32" t="str">
        <f t="shared" si="5"/>
        <v/>
      </c>
      <c r="AN32" s="42" t="str">
        <f t="shared" si="6"/>
        <v/>
      </c>
      <c r="AP32" t="str">
        <f t="shared" si="7"/>
        <v>CAT 140H</v>
      </c>
      <c r="AQ32" s="42">
        <f t="shared" si="8"/>
        <v>96</v>
      </c>
      <c r="AS32" t="str">
        <f t="shared" si="9"/>
        <v/>
      </c>
      <c r="AT32" s="42" t="str">
        <f t="shared" si="10"/>
        <v/>
      </c>
    </row>
    <row r="33" spans="2:46" ht="15">
      <c r="B33" s="126"/>
      <c r="C33" s="214" t="s">
        <v>311</v>
      </c>
      <c r="D33" s="384" t="s">
        <v>288</v>
      </c>
      <c r="E33" s="211" t="str">
        <f>'T2 - Unit Rates'!$C$7</f>
        <v>CAT 420F</v>
      </c>
      <c r="F33" s="457">
        <v>2</v>
      </c>
      <c r="G33" s="448">
        <v>48</v>
      </c>
      <c r="H33" s="384" t="s">
        <v>654</v>
      </c>
      <c r="I33" s="62">
        <f>VLOOKUP(E33,EquipRates,$I$3,FALSE)</f>
        <v>150.94999999999999</v>
      </c>
      <c r="J33" s="572" t="s">
        <v>889</v>
      </c>
      <c r="K33" s="424">
        <f>2*$G33</f>
        <v>96</v>
      </c>
      <c r="L33" s="216" t="s">
        <v>263</v>
      </c>
      <c r="M33" s="127">
        <f t="shared" si="19"/>
        <v>14491.199999999999</v>
      </c>
      <c r="N33" s="424">
        <f>2*$G33</f>
        <v>96</v>
      </c>
      <c r="O33" s="216" t="s">
        <v>263</v>
      </c>
      <c r="P33" s="127">
        <f t="shared" si="20"/>
        <v>14491.199999999999</v>
      </c>
      <c r="Q33" s="424">
        <f>2*$G33</f>
        <v>96</v>
      </c>
      <c r="R33" s="216" t="s">
        <v>263</v>
      </c>
      <c r="S33" s="218">
        <f>Q33*I33</f>
        <v>14491.199999999999</v>
      </c>
      <c r="U33" t="str">
        <f t="shared" si="11"/>
        <v/>
      </c>
      <c r="V33" s="42" t="str">
        <f t="shared" ref="V33:V62" si="21">IF(U33="","",K33)</f>
        <v/>
      </c>
      <c r="X33" t="str">
        <f t="shared" si="13"/>
        <v>CAT 420F</v>
      </c>
      <c r="Y33" s="42">
        <f t="shared" ref="Y33:Y62" si="22">IF(X33="","",K33)</f>
        <v>96</v>
      </c>
      <c r="AA33" t="str">
        <f t="shared" si="15"/>
        <v/>
      </c>
      <c r="AB33" s="42" t="str">
        <f t="shared" ref="AB33:AB62" si="23">IF(AA33="","",K33)</f>
        <v/>
      </c>
      <c r="AD33" t="str">
        <f t="shared" si="0"/>
        <v/>
      </c>
      <c r="AE33" s="42" t="str">
        <f t="shared" si="18"/>
        <v/>
      </c>
      <c r="AG33" t="str">
        <f t="shared" si="1"/>
        <v>CAT 420F</v>
      </c>
      <c r="AH33" s="42">
        <f>IF(AG33="","",N33)</f>
        <v>96</v>
      </c>
      <c r="AJ33" t="str">
        <f t="shared" si="3"/>
        <v/>
      </c>
      <c r="AK33" s="42" t="str">
        <f t="shared" si="4"/>
        <v/>
      </c>
      <c r="AM33" t="str">
        <f t="shared" si="5"/>
        <v/>
      </c>
      <c r="AN33" s="42" t="str">
        <f t="shared" si="6"/>
        <v/>
      </c>
      <c r="AP33" t="str">
        <f t="shared" si="7"/>
        <v>CAT 420F</v>
      </c>
      <c r="AQ33" s="42">
        <f t="shared" si="8"/>
        <v>96</v>
      </c>
      <c r="AS33" t="str">
        <f t="shared" si="9"/>
        <v/>
      </c>
      <c r="AT33" s="42" t="str">
        <f t="shared" si="10"/>
        <v/>
      </c>
    </row>
    <row r="34" spans="2:46" ht="15">
      <c r="B34" s="126"/>
      <c r="C34" s="214"/>
      <c r="D34" s="384" t="s">
        <v>288</v>
      </c>
      <c r="E34" s="211"/>
      <c r="F34" s="457"/>
      <c r="G34" s="448"/>
      <c r="H34" s="384" t="s">
        <v>654</v>
      </c>
      <c r="I34" s="62"/>
      <c r="J34" s="572" t="s">
        <v>889</v>
      </c>
      <c r="K34" s="424"/>
      <c r="L34" s="216" t="s">
        <v>263</v>
      </c>
      <c r="M34" s="127">
        <f t="shared" si="19"/>
        <v>0</v>
      </c>
      <c r="N34" s="424"/>
      <c r="O34" s="216" t="s">
        <v>263</v>
      </c>
      <c r="P34" s="127">
        <f t="shared" si="20"/>
        <v>0</v>
      </c>
      <c r="Q34" s="424"/>
      <c r="R34" s="216" t="s">
        <v>263</v>
      </c>
      <c r="S34" s="127">
        <f t="shared" ref="S34:S40" si="24">$I34*Q34</f>
        <v>0</v>
      </c>
      <c r="U34" t="str">
        <f t="shared" si="11"/>
        <v/>
      </c>
      <c r="V34" s="42" t="str">
        <f t="shared" si="21"/>
        <v/>
      </c>
      <c r="X34" t="str">
        <f t="shared" si="13"/>
        <v/>
      </c>
      <c r="Y34" s="42" t="str">
        <f t="shared" si="22"/>
        <v/>
      </c>
      <c r="AA34" t="str">
        <f t="shared" si="15"/>
        <v/>
      </c>
      <c r="AB34" s="42" t="str">
        <f t="shared" si="23"/>
        <v/>
      </c>
      <c r="AD34" t="str">
        <f t="shared" si="0"/>
        <v/>
      </c>
      <c r="AE34" s="42" t="str">
        <f t="shared" si="18"/>
        <v/>
      </c>
      <c r="AG34" t="str">
        <f t="shared" si="1"/>
        <v/>
      </c>
      <c r="AH34" s="42" t="str">
        <f t="shared" si="2"/>
        <v/>
      </c>
      <c r="AJ34" t="str">
        <f t="shared" si="3"/>
        <v/>
      </c>
      <c r="AK34" s="42" t="str">
        <f t="shared" si="4"/>
        <v/>
      </c>
      <c r="AM34" t="str">
        <f t="shared" si="5"/>
        <v/>
      </c>
      <c r="AN34" s="42" t="str">
        <f t="shared" si="6"/>
        <v/>
      </c>
      <c r="AP34" t="str">
        <f t="shared" si="7"/>
        <v/>
      </c>
      <c r="AQ34" s="42" t="str">
        <f t="shared" si="8"/>
        <v/>
      </c>
      <c r="AS34" t="str">
        <f t="shared" si="9"/>
        <v/>
      </c>
      <c r="AT34" s="42" t="str">
        <f t="shared" si="10"/>
        <v/>
      </c>
    </row>
    <row r="35" spans="2:46" ht="15">
      <c r="B35" s="126"/>
      <c r="C35" s="214"/>
      <c r="D35" s="384" t="s">
        <v>288</v>
      </c>
      <c r="E35" s="211"/>
      <c r="F35" s="457"/>
      <c r="G35" s="448"/>
      <c r="H35" s="384" t="s">
        <v>654</v>
      </c>
      <c r="I35" s="213"/>
      <c r="J35" s="572" t="s">
        <v>889</v>
      </c>
      <c r="K35" s="424"/>
      <c r="L35" s="216" t="s">
        <v>263</v>
      </c>
      <c r="M35" s="127">
        <f t="shared" si="19"/>
        <v>0</v>
      </c>
      <c r="N35" s="424"/>
      <c r="O35" s="216" t="s">
        <v>263</v>
      </c>
      <c r="P35" s="127">
        <f t="shared" si="20"/>
        <v>0</v>
      </c>
      <c r="Q35" s="424"/>
      <c r="R35" s="216" t="s">
        <v>263</v>
      </c>
      <c r="S35" s="127">
        <f t="shared" si="24"/>
        <v>0</v>
      </c>
      <c r="U35" t="str">
        <f t="shared" si="11"/>
        <v/>
      </c>
      <c r="V35" s="42" t="str">
        <f t="shared" si="21"/>
        <v/>
      </c>
      <c r="X35" t="str">
        <f t="shared" si="13"/>
        <v/>
      </c>
      <c r="Y35" s="42" t="str">
        <f t="shared" si="22"/>
        <v/>
      </c>
      <c r="AA35" t="str">
        <f t="shared" si="15"/>
        <v/>
      </c>
      <c r="AB35" s="42" t="str">
        <f t="shared" si="23"/>
        <v/>
      </c>
      <c r="AD35" t="str">
        <f t="shared" si="0"/>
        <v/>
      </c>
      <c r="AE35" s="42" t="str">
        <f t="shared" si="18"/>
        <v/>
      </c>
      <c r="AG35" t="str">
        <f t="shared" si="1"/>
        <v/>
      </c>
      <c r="AH35" s="42" t="str">
        <f t="shared" si="2"/>
        <v/>
      </c>
      <c r="AJ35" t="str">
        <f t="shared" si="3"/>
        <v/>
      </c>
      <c r="AK35" s="42" t="str">
        <f t="shared" si="4"/>
        <v/>
      </c>
      <c r="AM35" t="str">
        <f t="shared" si="5"/>
        <v/>
      </c>
      <c r="AN35" s="42" t="str">
        <f t="shared" si="6"/>
        <v/>
      </c>
      <c r="AP35" t="str">
        <f t="shared" si="7"/>
        <v/>
      </c>
      <c r="AQ35" s="42" t="str">
        <f t="shared" si="8"/>
        <v/>
      </c>
      <c r="AS35" t="str">
        <f t="shared" si="9"/>
        <v/>
      </c>
      <c r="AT35" s="42" t="str">
        <f t="shared" si="10"/>
        <v/>
      </c>
    </row>
    <row r="36" spans="2:46" ht="15">
      <c r="B36" s="126"/>
      <c r="C36" s="214"/>
      <c r="D36" s="384" t="s">
        <v>288</v>
      </c>
      <c r="E36" s="211"/>
      <c r="F36" s="457"/>
      <c r="G36" s="448"/>
      <c r="H36" s="384" t="s">
        <v>654</v>
      </c>
      <c r="I36" s="213"/>
      <c r="J36" s="572" t="s">
        <v>889</v>
      </c>
      <c r="K36" s="424"/>
      <c r="L36" s="216" t="s">
        <v>263</v>
      </c>
      <c r="M36" s="218">
        <f t="shared" si="19"/>
        <v>0</v>
      </c>
      <c r="N36" s="424"/>
      <c r="O36" s="216" t="s">
        <v>263</v>
      </c>
      <c r="P36" s="218">
        <f t="shared" si="20"/>
        <v>0</v>
      </c>
      <c r="Q36" s="424"/>
      <c r="R36" s="216" t="s">
        <v>263</v>
      </c>
      <c r="S36" s="218">
        <f>Q36*I36</f>
        <v>0</v>
      </c>
      <c r="U36" t="str">
        <f t="shared" si="11"/>
        <v/>
      </c>
      <c r="V36" s="42" t="str">
        <f t="shared" si="21"/>
        <v/>
      </c>
      <c r="X36" t="str">
        <f t="shared" si="13"/>
        <v/>
      </c>
      <c r="Y36" s="42" t="str">
        <f t="shared" si="22"/>
        <v/>
      </c>
      <c r="AA36" t="str">
        <f t="shared" si="15"/>
        <v/>
      </c>
      <c r="AB36" s="42" t="str">
        <f t="shared" si="23"/>
        <v/>
      </c>
      <c r="AD36" t="str">
        <f t="shared" si="0"/>
        <v/>
      </c>
      <c r="AE36" s="42" t="str">
        <f t="shared" si="18"/>
        <v/>
      </c>
      <c r="AG36" t="str">
        <f t="shared" si="1"/>
        <v/>
      </c>
      <c r="AH36" s="42" t="str">
        <f t="shared" si="2"/>
        <v/>
      </c>
      <c r="AJ36" t="str">
        <f t="shared" si="3"/>
        <v/>
      </c>
      <c r="AK36" s="42" t="str">
        <f t="shared" si="4"/>
        <v/>
      </c>
      <c r="AM36" t="str">
        <f t="shared" si="5"/>
        <v/>
      </c>
      <c r="AN36" s="42" t="str">
        <f t="shared" si="6"/>
        <v/>
      </c>
      <c r="AP36" t="str">
        <f t="shared" si="7"/>
        <v/>
      </c>
      <c r="AQ36" s="42" t="str">
        <f t="shared" si="8"/>
        <v/>
      </c>
      <c r="AS36" t="str">
        <f t="shared" si="9"/>
        <v/>
      </c>
      <c r="AT36" s="42" t="str">
        <f t="shared" si="10"/>
        <v/>
      </c>
    </row>
    <row r="37" spans="2:46" ht="15">
      <c r="B37" s="126"/>
      <c r="C37" s="214"/>
      <c r="D37" s="384" t="s">
        <v>288</v>
      </c>
      <c r="E37" s="211"/>
      <c r="F37" s="457"/>
      <c r="G37" s="448"/>
      <c r="H37" s="384" t="s">
        <v>654</v>
      </c>
      <c r="I37" s="213"/>
      <c r="J37" s="572" t="s">
        <v>889</v>
      </c>
      <c r="K37" s="424"/>
      <c r="L37" s="216" t="s">
        <v>263</v>
      </c>
      <c r="M37" s="218">
        <f t="shared" si="19"/>
        <v>0</v>
      </c>
      <c r="N37" s="424"/>
      <c r="O37" s="216" t="s">
        <v>263</v>
      </c>
      <c r="P37" s="218">
        <f t="shared" si="20"/>
        <v>0</v>
      </c>
      <c r="Q37" s="424"/>
      <c r="R37" s="216" t="s">
        <v>263</v>
      </c>
      <c r="S37" s="218">
        <f>Q37*I37</f>
        <v>0</v>
      </c>
      <c r="U37" t="str">
        <f t="shared" si="11"/>
        <v/>
      </c>
      <c r="V37" s="42" t="str">
        <f t="shared" si="21"/>
        <v/>
      </c>
      <c r="X37" t="str">
        <f t="shared" si="13"/>
        <v/>
      </c>
      <c r="Y37" s="42" t="str">
        <f t="shared" si="22"/>
        <v/>
      </c>
      <c r="AA37" t="str">
        <f t="shared" si="15"/>
        <v/>
      </c>
      <c r="AB37" s="42" t="str">
        <f t="shared" si="23"/>
        <v/>
      </c>
      <c r="AD37" t="str">
        <f t="shared" si="0"/>
        <v/>
      </c>
      <c r="AE37" s="42" t="str">
        <f t="shared" si="18"/>
        <v/>
      </c>
      <c r="AG37" t="str">
        <f t="shared" si="1"/>
        <v/>
      </c>
      <c r="AH37" s="42" t="str">
        <f t="shared" si="2"/>
        <v/>
      </c>
      <c r="AJ37" t="str">
        <f t="shared" si="3"/>
        <v/>
      </c>
      <c r="AK37" s="42" t="str">
        <f t="shared" si="4"/>
        <v/>
      </c>
      <c r="AM37" t="str">
        <f t="shared" si="5"/>
        <v/>
      </c>
      <c r="AN37" s="42" t="str">
        <f t="shared" si="6"/>
        <v/>
      </c>
      <c r="AP37" t="str">
        <f t="shared" si="7"/>
        <v/>
      </c>
      <c r="AQ37" s="42" t="str">
        <f t="shared" si="8"/>
        <v/>
      </c>
      <c r="AS37" t="str">
        <f t="shared" si="9"/>
        <v/>
      </c>
      <c r="AT37" s="42" t="str">
        <f t="shared" si="10"/>
        <v/>
      </c>
    </row>
    <row r="38" spans="2:46" ht="15">
      <c r="B38" s="126"/>
      <c r="C38" s="130"/>
      <c r="D38" s="384" t="s">
        <v>288</v>
      </c>
      <c r="E38" s="211"/>
      <c r="F38" s="457"/>
      <c r="G38" s="448"/>
      <c r="H38" s="384" t="s">
        <v>654</v>
      </c>
      <c r="I38" s="213"/>
      <c r="J38" s="572" t="s">
        <v>889</v>
      </c>
      <c r="K38" s="424"/>
      <c r="L38" s="216" t="s">
        <v>263</v>
      </c>
      <c r="M38" s="218">
        <f t="shared" si="19"/>
        <v>0</v>
      </c>
      <c r="N38" s="424"/>
      <c r="O38" s="216" t="s">
        <v>263</v>
      </c>
      <c r="P38" s="218">
        <f t="shared" si="20"/>
        <v>0</v>
      </c>
      <c r="Q38" s="424"/>
      <c r="R38" s="216" t="s">
        <v>263</v>
      </c>
      <c r="S38" s="218">
        <f>Q38*I38</f>
        <v>0</v>
      </c>
      <c r="U38" t="str">
        <f t="shared" si="11"/>
        <v/>
      </c>
      <c r="V38" s="42" t="str">
        <f t="shared" si="21"/>
        <v/>
      </c>
      <c r="X38" t="str">
        <f t="shared" si="13"/>
        <v/>
      </c>
      <c r="Y38" s="42" t="str">
        <f t="shared" si="22"/>
        <v/>
      </c>
      <c r="AA38" t="str">
        <f t="shared" si="15"/>
        <v/>
      </c>
      <c r="AB38" s="42" t="str">
        <f t="shared" si="23"/>
        <v/>
      </c>
      <c r="AD38" t="str">
        <f t="shared" si="0"/>
        <v/>
      </c>
      <c r="AE38" s="42" t="str">
        <f t="shared" si="18"/>
        <v/>
      </c>
      <c r="AG38" t="str">
        <f t="shared" si="1"/>
        <v/>
      </c>
      <c r="AH38" s="42" t="str">
        <f t="shared" si="2"/>
        <v/>
      </c>
      <c r="AJ38" t="str">
        <f t="shared" si="3"/>
        <v/>
      </c>
      <c r="AK38" s="42" t="str">
        <f t="shared" si="4"/>
        <v/>
      </c>
      <c r="AM38" t="str">
        <f t="shared" si="5"/>
        <v/>
      </c>
      <c r="AN38" s="42" t="str">
        <f t="shared" si="6"/>
        <v/>
      </c>
      <c r="AP38" t="str">
        <f t="shared" si="7"/>
        <v/>
      </c>
      <c r="AQ38" s="42" t="str">
        <f t="shared" si="8"/>
        <v/>
      </c>
      <c r="AS38" t="str">
        <f t="shared" si="9"/>
        <v/>
      </c>
      <c r="AT38" s="42" t="str">
        <f t="shared" si="10"/>
        <v/>
      </c>
    </row>
    <row r="39" spans="2:46" ht="15">
      <c r="B39" s="126"/>
      <c r="C39" s="130"/>
      <c r="D39" s="384" t="s">
        <v>288</v>
      </c>
      <c r="E39" s="211"/>
      <c r="F39" s="457"/>
      <c r="G39" s="448"/>
      <c r="H39" s="384" t="s">
        <v>654</v>
      </c>
      <c r="I39" s="213"/>
      <c r="J39" s="572" t="s">
        <v>889</v>
      </c>
      <c r="K39" s="424"/>
      <c r="L39" s="216" t="s">
        <v>263</v>
      </c>
      <c r="M39" s="218">
        <f>$I39*K39</f>
        <v>0</v>
      </c>
      <c r="N39" s="424"/>
      <c r="O39" s="216" t="s">
        <v>263</v>
      </c>
      <c r="P39" s="218">
        <f>$I39*N39</f>
        <v>0</v>
      </c>
      <c r="Q39" s="424"/>
      <c r="R39" s="216" t="s">
        <v>263</v>
      </c>
      <c r="S39" s="218">
        <f>Q39*I39</f>
        <v>0</v>
      </c>
      <c r="U39" t="str">
        <f t="shared" si="11"/>
        <v/>
      </c>
      <c r="V39" s="42" t="str">
        <f t="shared" si="21"/>
        <v/>
      </c>
      <c r="X39" t="str">
        <f t="shared" si="13"/>
        <v/>
      </c>
      <c r="Y39" s="42" t="str">
        <f t="shared" si="22"/>
        <v/>
      </c>
      <c r="AA39" t="str">
        <f t="shared" si="15"/>
        <v/>
      </c>
      <c r="AB39" s="42" t="str">
        <f t="shared" si="23"/>
        <v/>
      </c>
      <c r="AD39" t="str">
        <f t="shared" si="0"/>
        <v/>
      </c>
      <c r="AE39" s="42" t="str">
        <f t="shared" si="18"/>
        <v/>
      </c>
      <c r="AG39" t="str">
        <f t="shared" si="1"/>
        <v/>
      </c>
      <c r="AH39" s="42" t="str">
        <f t="shared" si="2"/>
        <v/>
      </c>
      <c r="AJ39" t="str">
        <f t="shared" si="3"/>
        <v/>
      </c>
      <c r="AK39" s="42" t="str">
        <f t="shared" si="4"/>
        <v/>
      </c>
      <c r="AM39" t="str">
        <f t="shared" si="5"/>
        <v/>
      </c>
      <c r="AN39" s="42" t="str">
        <f t="shared" si="6"/>
        <v/>
      </c>
      <c r="AP39" t="str">
        <f t="shared" si="7"/>
        <v/>
      </c>
      <c r="AQ39" s="42" t="str">
        <f t="shared" si="8"/>
        <v/>
      </c>
      <c r="AS39" t="str">
        <f t="shared" si="9"/>
        <v/>
      </c>
      <c r="AT39" s="42" t="str">
        <f t="shared" si="10"/>
        <v/>
      </c>
    </row>
    <row r="40" spans="2:46" ht="15">
      <c r="B40" s="126"/>
      <c r="C40" s="130"/>
      <c r="D40" s="384" t="s">
        <v>288</v>
      </c>
      <c r="E40" s="211"/>
      <c r="F40" s="457"/>
      <c r="G40" s="448"/>
      <c r="H40" s="384" t="s">
        <v>654</v>
      </c>
      <c r="I40" s="62"/>
      <c r="J40" s="572" t="s">
        <v>889</v>
      </c>
      <c r="K40" s="424"/>
      <c r="L40" s="216" t="s">
        <v>263</v>
      </c>
      <c r="M40" s="218">
        <f t="shared" si="19"/>
        <v>0</v>
      </c>
      <c r="N40" s="424"/>
      <c r="O40" s="216" t="s">
        <v>263</v>
      </c>
      <c r="P40" s="218">
        <f t="shared" ref="P40" si="25">$I40*N40</f>
        <v>0</v>
      </c>
      <c r="Q40" s="424"/>
      <c r="R40" s="216" t="s">
        <v>263</v>
      </c>
      <c r="S40" s="218">
        <f t="shared" si="24"/>
        <v>0</v>
      </c>
      <c r="U40" t="str">
        <f t="shared" si="11"/>
        <v/>
      </c>
      <c r="V40" s="42" t="str">
        <f t="shared" si="21"/>
        <v/>
      </c>
      <c r="X40" t="str">
        <f t="shared" si="13"/>
        <v/>
      </c>
      <c r="Y40" s="42" t="str">
        <f t="shared" si="22"/>
        <v/>
      </c>
      <c r="AA40" t="str">
        <f t="shared" si="15"/>
        <v/>
      </c>
      <c r="AB40" s="42" t="str">
        <f t="shared" si="23"/>
        <v/>
      </c>
      <c r="AD40" t="str">
        <f t="shared" si="0"/>
        <v/>
      </c>
      <c r="AE40" s="42" t="str">
        <f t="shared" si="18"/>
        <v/>
      </c>
      <c r="AG40" t="str">
        <f t="shared" si="1"/>
        <v/>
      </c>
      <c r="AH40" s="42" t="str">
        <f t="shared" si="2"/>
        <v/>
      </c>
      <c r="AJ40" t="str">
        <f t="shared" si="3"/>
        <v/>
      </c>
      <c r="AK40" s="42" t="str">
        <f t="shared" si="4"/>
        <v/>
      </c>
      <c r="AM40" t="str">
        <f t="shared" si="5"/>
        <v/>
      </c>
      <c r="AN40" s="42" t="str">
        <f t="shared" si="6"/>
        <v/>
      </c>
      <c r="AP40" t="str">
        <f t="shared" si="7"/>
        <v/>
      </c>
      <c r="AQ40" s="42" t="str">
        <f t="shared" si="8"/>
        <v/>
      </c>
      <c r="AS40" t="str">
        <f t="shared" si="9"/>
        <v/>
      </c>
      <c r="AT40" s="42" t="str">
        <f t="shared" si="10"/>
        <v/>
      </c>
    </row>
    <row r="41" spans="2:46" ht="15">
      <c r="B41" s="128"/>
      <c r="C41" s="711" t="s">
        <v>8</v>
      </c>
      <c r="D41" s="401"/>
      <c r="E41" s="165"/>
      <c r="F41" s="459"/>
      <c r="G41" s="450"/>
      <c r="H41" s="357"/>
      <c r="I41" s="98"/>
      <c r="J41" s="131"/>
      <c r="K41" s="370"/>
      <c r="L41" s="99"/>
      <c r="M41" s="124">
        <f>SUM(M31:M40)</f>
        <v>35611.199999999997</v>
      </c>
      <c r="N41" s="370"/>
      <c r="O41" s="99"/>
      <c r="P41" s="124">
        <f>SUM(P31:P40)</f>
        <v>35611.199999999997</v>
      </c>
      <c r="Q41" s="370"/>
      <c r="R41" s="99"/>
      <c r="S41" s="124">
        <f>SUM(S31:S40)</f>
        <v>35611.199999999997</v>
      </c>
      <c r="U41" t="str">
        <f t="shared" si="11"/>
        <v/>
      </c>
      <c r="V41" s="42" t="str">
        <f t="shared" si="21"/>
        <v/>
      </c>
      <c r="X41" t="str">
        <f t="shared" si="13"/>
        <v/>
      </c>
      <c r="Y41" s="42" t="str">
        <f t="shared" si="22"/>
        <v/>
      </c>
      <c r="AA41" t="str">
        <f t="shared" si="15"/>
        <v/>
      </c>
      <c r="AB41" s="42" t="str">
        <f t="shared" si="23"/>
        <v/>
      </c>
      <c r="AD41" t="str">
        <f t="shared" si="0"/>
        <v/>
      </c>
      <c r="AE41" s="42" t="str">
        <f t="shared" si="18"/>
        <v/>
      </c>
      <c r="AG41" t="str">
        <f t="shared" si="1"/>
        <v/>
      </c>
      <c r="AH41" s="42" t="str">
        <f t="shared" si="2"/>
        <v/>
      </c>
      <c r="AJ41" t="str">
        <f t="shared" si="3"/>
        <v/>
      </c>
      <c r="AK41" s="42" t="str">
        <f t="shared" si="4"/>
        <v/>
      </c>
      <c r="AM41" t="str">
        <f t="shared" si="5"/>
        <v/>
      </c>
      <c r="AN41" s="42" t="str">
        <f t="shared" si="6"/>
        <v/>
      </c>
      <c r="AP41" t="str">
        <f t="shared" si="7"/>
        <v/>
      </c>
      <c r="AQ41" s="42" t="str">
        <f t="shared" si="8"/>
        <v/>
      </c>
      <c r="AS41" t="str">
        <f t="shared" si="9"/>
        <v/>
      </c>
      <c r="AT41" s="42" t="str">
        <f t="shared" si="10"/>
        <v/>
      </c>
    </row>
    <row r="42" spans="2:46" ht="15">
      <c r="B42" s="142"/>
      <c r="C42" s="171" t="s">
        <v>301</v>
      </c>
      <c r="D42" s="399"/>
      <c r="E42" s="163"/>
      <c r="F42" s="456"/>
      <c r="G42" s="446"/>
      <c r="H42" s="356"/>
      <c r="I42" s="144"/>
      <c r="J42" s="164"/>
      <c r="K42" s="367"/>
      <c r="L42" s="146"/>
      <c r="M42" s="148"/>
      <c r="N42" s="367"/>
      <c r="O42" s="146"/>
      <c r="P42" s="148"/>
      <c r="Q42" s="367"/>
      <c r="R42" s="146"/>
      <c r="S42" s="148"/>
      <c r="U42" t="str">
        <f t="shared" si="11"/>
        <v/>
      </c>
      <c r="V42" s="42" t="str">
        <f t="shared" si="21"/>
        <v/>
      </c>
      <c r="X42" t="str">
        <f t="shared" si="13"/>
        <v/>
      </c>
      <c r="Y42" s="42" t="str">
        <f t="shared" si="22"/>
        <v/>
      </c>
      <c r="AA42" t="str">
        <f t="shared" si="15"/>
        <v/>
      </c>
      <c r="AB42" s="42" t="str">
        <f t="shared" si="23"/>
        <v/>
      </c>
      <c r="AC42" s="93"/>
      <c r="AD42" t="str">
        <f t="shared" si="0"/>
        <v/>
      </c>
      <c r="AE42" s="42" t="str">
        <f t="shared" si="18"/>
        <v/>
      </c>
      <c r="AG42" t="str">
        <f t="shared" si="1"/>
        <v/>
      </c>
      <c r="AH42" s="42" t="str">
        <f t="shared" si="2"/>
        <v/>
      </c>
      <c r="AJ42" t="str">
        <f t="shared" si="3"/>
        <v/>
      </c>
      <c r="AK42" s="42" t="str">
        <f t="shared" si="4"/>
        <v/>
      </c>
      <c r="AL42" s="93"/>
      <c r="AM42" t="str">
        <f t="shared" si="5"/>
        <v/>
      </c>
      <c r="AN42" s="42" t="str">
        <f t="shared" si="6"/>
        <v/>
      </c>
      <c r="AP42" t="str">
        <f t="shared" si="7"/>
        <v/>
      </c>
      <c r="AQ42" s="42" t="str">
        <f t="shared" si="8"/>
        <v/>
      </c>
      <c r="AS42" t="str">
        <f t="shared" si="9"/>
        <v/>
      </c>
      <c r="AT42" s="42" t="str">
        <f t="shared" si="10"/>
        <v/>
      </c>
    </row>
    <row r="43" spans="2:46" ht="15">
      <c r="B43" s="126"/>
      <c r="C43" s="130" t="str">
        <f>'T2 - Unit Rates'!C101</f>
        <v>Employee Transport Costs</v>
      </c>
      <c r="D43" s="351"/>
      <c r="E43" s="116" t="s">
        <v>318</v>
      </c>
      <c r="F43" s="458"/>
      <c r="G43" s="449"/>
      <c r="H43" s="350"/>
      <c r="I43" s="62">
        <f>'T2 - Unit Rates'!E101</f>
        <v>5000</v>
      </c>
      <c r="J43" s="130" t="s">
        <v>306</v>
      </c>
      <c r="K43" s="368">
        <v>4</v>
      </c>
      <c r="L43" s="55" t="s">
        <v>306</v>
      </c>
      <c r="M43" s="127">
        <f>$I43*K43</f>
        <v>20000</v>
      </c>
      <c r="N43" s="368">
        <v>10</v>
      </c>
      <c r="O43" s="55" t="s">
        <v>306</v>
      </c>
      <c r="P43" s="127">
        <f>$I43*N43</f>
        <v>50000</v>
      </c>
      <c r="Q43" s="368">
        <v>10</v>
      </c>
      <c r="R43" s="55" t="s">
        <v>306</v>
      </c>
      <c r="S43" s="127">
        <f>$I43*Q43</f>
        <v>50000</v>
      </c>
      <c r="U43" t="str">
        <f t="shared" si="11"/>
        <v/>
      </c>
      <c r="V43" s="42" t="str">
        <f t="shared" si="21"/>
        <v/>
      </c>
      <c r="X43" t="str">
        <f t="shared" si="13"/>
        <v/>
      </c>
      <c r="Y43" s="42" t="str">
        <f t="shared" si="22"/>
        <v/>
      </c>
      <c r="AA43" t="str">
        <f t="shared" si="15"/>
        <v/>
      </c>
      <c r="AB43" s="42" t="str">
        <f t="shared" si="23"/>
        <v/>
      </c>
      <c r="AD43" t="str">
        <f t="shared" si="0"/>
        <v/>
      </c>
      <c r="AE43" s="42" t="str">
        <f t="shared" si="18"/>
        <v/>
      </c>
      <c r="AG43" t="str">
        <f t="shared" si="1"/>
        <v/>
      </c>
      <c r="AH43" s="42" t="str">
        <f t="shared" si="2"/>
        <v/>
      </c>
      <c r="AJ43" t="str">
        <f t="shared" si="3"/>
        <v/>
      </c>
      <c r="AK43" s="42" t="str">
        <f t="shared" si="4"/>
        <v/>
      </c>
      <c r="AM43" t="str">
        <f t="shared" si="5"/>
        <v/>
      </c>
      <c r="AN43" s="42" t="str">
        <f t="shared" si="6"/>
        <v/>
      </c>
      <c r="AP43" t="str">
        <f t="shared" si="7"/>
        <v/>
      </c>
      <c r="AQ43" s="42" t="str">
        <f t="shared" si="8"/>
        <v/>
      </c>
      <c r="AS43" t="str">
        <f t="shared" si="9"/>
        <v/>
      </c>
      <c r="AT43" s="42" t="str">
        <f t="shared" si="10"/>
        <v/>
      </c>
    </row>
    <row r="44" spans="2:46" ht="15">
      <c r="B44" s="126"/>
      <c r="C44" s="130" t="s">
        <v>187</v>
      </c>
      <c r="D44" s="400" t="s">
        <v>414</v>
      </c>
      <c r="E44" s="211"/>
      <c r="F44" s="457"/>
      <c r="G44" s="448"/>
      <c r="H44" s="384"/>
      <c r="I44" s="62"/>
      <c r="J44" s="130"/>
      <c r="K44" s="368">
        <v>2</v>
      </c>
      <c r="L44" s="55" t="s">
        <v>279</v>
      </c>
      <c r="M44" s="127">
        <f>K44*'T14 - MobDemob'!K61</f>
        <v>48275.5</v>
      </c>
      <c r="N44" s="368">
        <v>2</v>
      </c>
      <c r="O44" s="55" t="s">
        <v>279</v>
      </c>
      <c r="P44" s="127">
        <f>N44*'T14 - MobDemob'!M61</f>
        <v>111720</v>
      </c>
      <c r="Q44" s="368">
        <v>2</v>
      </c>
      <c r="R44" s="55" t="s">
        <v>279</v>
      </c>
      <c r="S44" s="127">
        <f>Q44*'T14 - MobDemob'!M61</f>
        <v>111720</v>
      </c>
      <c r="U44" t="str">
        <f t="shared" si="11"/>
        <v/>
      </c>
      <c r="V44" s="42" t="str">
        <f t="shared" si="21"/>
        <v/>
      </c>
      <c r="X44" t="str">
        <f t="shared" si="13"/>
        <v/>
      </c>
      <c r="Y44" s="42" t="str">
        <f t="shared" si="22"/>
        <v/>
      </c>
      <c r="AA44" t="str">
        <f t="shared" si="15"/>
        <v/>
      </c>
      <c r="AB44" s="42" t="str">
        <f t="shared" si="23"/>
        <v/>
      </c>
      <c r="AD44" t="str">
        <f t="shared" si="0"/>
        <v/>
      </c>
      <c r="AE44" s="42" t="str">
        <f t="shared" si="18"/>
        <v/>
      </c>
      <c r="AG44" t="str">
        <f t="shared" si="1"/>
        <v/>
      </c>
      <c r="AH44" s="42" t="str">
        <f t="shared" si="2"/>
        <v/>
      </c>
      <c r="AJ44" t="str">
        <f t="shared" si="3"/>
        <v/>
      </c>
      <c r="AK44" s="42" t="str">
        <f t="shared" si="4"/>
        <v/>
      </c>
      <c r="AM44" t="str">
        <f t="shared" si="5"/>
        <v/>
      </c>
      <c r="AN44" s="42" t="str">
        <f t="shared" si="6"/>
        <v/>
      </c>
      <c r="AP44" t="str">
        <f t="shared" si="7"/>
        <v/>
      </c>
      <c r="AQ44" s="42" t="str">
        <f t="shared" si="8"/>
        <v/>
      </c>
      <c r="AS44" t="str">
        <f t="shared" si="9"/>
        <v/>
      </c>
      <c r="AT44" s="42" t="str">
        <f t="shared" si="10"/>
        <v/>
      </c>
    </row>
    <row r="45" spans="2:46" ht="15">
      <c r="B45" s="126"/>
      <c r="C45" s="130"/>
      <c r="D45" s="351"/>
      <c r="E45" s="116"/>
      <c r="F45" s="458"/>
      <c r="G45" s="449"/>
      <c r="H45" s="350"/>
      <c r="I45" s="62"/>
      <c r="J45" s="130"/>
      <c r="K45" s="368"/>
      <c r="L45" s="55"/>
      <c r="M45" s="127"/>
      <c r="N45" s="368"/>
      <c r="O45" s="55"/>
      <c r="P45" s="127"/>
      <c r="Q45" s="368"/>
      <c r="R45" s="55"/>
      <c r="S45" s="127"/>
      <c r="U45" t="str">
        <f t="shared" si="11"/>
        <v/>
      </c>
      <c r="V45" s="42" t="str">
        <f t="shared" si="21"/>
        <v/>
      </c>
      <c r="X45" t="str">
        <f t="shared" si="13"/>
        <v/>
      </c>
      <c r="Y45" s="42" t="str">
        <f t="shared" si="22"/>
        <v/>
      </c>
      <c r="AA45" t="str">
        <f t="shared" si="15"/>
        <v/>
      </c>
      <c r="AB45" s="42" t="str">
        <f t="shared" si="23"/>
        <v/>
      </c>
      <c r="AD45" t="str">
        <f t="shared" si="0"/>
        <v/>
      </c>
      <c r="AE45" s="42" t="str">
        <f t="shared" si="18"/>
        <v/>
      </c>
      <c r="AG45" t="str">
        <f t="shared" si="1"/>
        <v/>
      </c>
      <c r="AH45" s="42" t="str">
        <f t="shared" si="2"/>
        <v/>
      </c>
      <c r="AJ45" t="str">
        <f t="shared" si="3"/>
        <v/>
      </c>
      <c r="AK45" s="42" t="str">
        <f t="shared" si="4"/>
        <v/>
      </c>
      <c r="AM45" t="str">
        <f t="shared" si="5"/>
        <v/>
      </c>
      <c r="AN45" s="42" t="str">
        <f t="shared" si="6"/>
        <v/>
      </c>
      <c r="AP45" t="str">
        <f t="shared" si="7"/>
        <v/>
      </c>
      <c r="AQ45" s="42" t="str">
        <f t="shared" si="8"/>
        <v/>
      </c>
      <c r="AS45" t="str">
        <f t="shared" si="9"/>
        <v/>
      </c>
      <c r="AT45" s="42" t="str">
        <f t="shared" si="10"/>
        <v/>
      </c>
    </row>
    <row r="46" spans="2:46" ht="15">
      <c r="B46" s="128"/>
      <c r="C46" s="711" t="s">
        <v>8</v>
      </c>
      <c r="D46" s="401"/>
      <c r="E46" s="165"/>
      <c r="F46" s="459"/>
      <c r="G46" s="450"/>
      <c r="H46" s="357"/>
      <c r="I46" s="98"/>
      <c r="J46" s="131"/>
      <c r="K46" s="370"/>
      <c r="L46" s="99"/>
      <c r="M46" s="124">
        <f>SUM(M42:M45)</f>
        <v>68275.5</v>
      </c>
      <c r="N46" s="370"/>
      <c r="O46" s="99"/>
      <c r="P46" s="124">
        <f>SUM(P42:P45)</f>
        <v>161720</v>
      </c>
      <c r="Q46" s="370"/>
      <c r="R46" s="99"/>
      <c r="S46" s="124">
        <f>SUM(S42:S45)</f>
        <v>161720</v>
      </c>
      <c r="U46" t="str">
        <f t="shared" si="11"/>
        <v/>
      </c>
      <c r="V46" s="42" t="str">
        <f t="shared" si="21"/>
        <v/>
      </c>
      <c r="X46" t="str">
        <f t="shared" si="13"/>
        <v/>
      </c>
      <c r="Y46" s="42" t="str">
        <f t="shared" si="22"/>
        <v/>
      </c>
      <c r="AA46" t="str">
        <f t="shared" si="15"/>
        <v/>
      </c>
      <c r="AB46" s="42" t="str">
        <f t="shared" si="23"/>
        <v/>
      </c>
      <c r="AD46" t="str">
        <f t="shared" si="0"/>
        <v/>
      </c>
      <c r="AE46" s="42" t="str">
        <f t="shared" si="18"/>
        <v/>
      </c>
      <c r="AG46" t="str">
        <f t="shared" si="1"/>
        <v/>
      </c>
      <c r="AH46" s="42" t="str">
        <f t="shared" si="2"/>
        <v/>
      </c>
      <c r="AJ46" t="str">
        <f t="shared" si="3"/>
        <v/>
      </c>
      <c r="AK46" s="42" t="str">
        <f t="shared" si="4"/>
        <v/>
      </c>
      <c r="AM46" t="str">
        <f t="shared" si="5"/>
        <v/>
      </c>
      <c r="AN46" s="42" t="str">
        <f t="shared" si="6"/>
        <v/>
      </c>
      <c r="AP46" t="str">
        <f t="shared" si="7"/>
        <v/>
      </c>
      <c r="AQ46" s="42" t="str">
        <f t="shared" si="8"/>
        <v/>
      </c>
      <c r="AS46" t="str">
        <f t="shared" si="9"/>
        <v/>
      </c>
      <c r="AT46" s="42" t="str">
        <f t="shared" si="10"/>
        <v/>
      </c>
    </row>
    <row r="47" spans="2:46" ht="15">
      <c r="B47" s="142"/>
      <c r="C47" s="171" t="s">
        <v>302</v>
      </c>
      <c r="D47" s="399"/>
      <c r="E47" s="163"/>
      <c r="F47" s="456"/>
      <c r="G47" s="446"/>
      <c r="H47" s="356"/>
      <c r="I47" s="144"/>
      <c r="J47" s="164"/>
      <c r="K47" s="367"/>
      <c r="L47" s="146"/>
      <c r="M47" s="148"/>
      <c r="N47" s="367"/>
      <c r="O47" s="146"/>
      <c r="P47" s="148"/>
      <c r="Q47" s="367"/>
      <c r="R47" s="146"/>
      <c r="S47" s="148"/>
      <c r="U47" t="str">
        <f t="shared" si="11"/>
        <v/>
      </c>
      <c r="V47" s="42" t="str">
        <f t="shared" si="21"/>
        <v/>
      </c>
      <c r="X47" t="str">
        <f t="shared" si="13"/>
        <v/>
      </c>
      <c r="Y47" s="42" t="str">
        <f t="shared" si="22"/>
        <v/>
      </c>
      <c r="AA47" t="str">
        <f t="shared" si="15"/>
        <v/>
      </c>
      <c r="AB47" s="42" t="str">
        <f t="shared" si="23"/>
        <v/>
      </c>
      <c r="AD47" t="str">
        <f t="shared" si="0"/>
        <v/>
      </c>
      <c r="AE47" s="42" t="str">
        <f t="shared" si="18"/>
        <v/>
      </c>
      <c r="AG47" t="str">
        <f t="shared" si="1"/>
        <v/>
      </c>
      <c r="AH47" s="42" t="str">
        <f t="shared" si="2"/>
        <v/>
      </c>
      <c r="AJ47" t="str">
        <f t="shared" si="3"/>
        <v/>
      </c>
      <c r="AK47" s="42" t="str">
        <f t="shared" si="4"/>
        <v/>
      </c>
      <c r="AM47" t="str">
        <f t="shared" si="5"/>
        <v/>
      </c>
      <c r="AN47" s="42" t="str">
        <f t="shared" si="6"/>
        <v/>
      </c>
      <c r="AP47" t="str">
        <f t="shared" si="7"/>
        <v/>
      </c>
      <c r="AQ47" s="42" t="str">
        <f t="shared" si="8"/>
        <v/>
      </c>
      <c r="AS47" t="str">
        <f t="shared" si="9"/>
        <v/>
      </c>
      <c r="AT47" s="42" t="str">
        <f t="shared" si="10"/>
        <v/>
      </c>
    </row>
    <row r="48" spans="2:46" ht="15">
      <c r="B48" s="126"/>
      <c r="C48" s="214" t="s">
        <v>512</v>
      </c>
      <c r="D48" s="400"/>
      <c r="E48" s="116"/>
      <c r="F48" s="458"/>
      <c r="G48" s="449"/>
      <c r="H48" s="350"/>
      <c r="I48" s="62">
        <v>15000</v>
      </c>
      <c r="J48" s="130" t="s">
        <v>179</v>
      </c>
      <c r="K48" s="424">
        <v>12</v>
      </c>
      <c r="L48" s="216" t="s">
        <v>306</v>
      </c>
      <c r="M48" s="127">
        <f>$I48*K48</f>
        <v>180000</v>
      </c>
      <c r="N48" s="424">
        <v>24</v>
      </c>
      <c r="O48" s="216" t="s">
        <v>306</v>
      </c>
      <c r="P48" s="127">
        <f>$I48*N48</f>
        <v>360000</v>
      </c>
      <c r="Q48" s="424">
        <v>24</v>
      </c>
      <c r="R48" s="216" t="s">
        <v>306</v>
      </c>
      <c r="S48" s="127">
        <f>$I48*Q48</f>
        <v>360000</v>
      </c>
      <c r="U48" t="str">
        <f t="shared" si="11"/>
        <v/>
      </c>
      <c r="V48" s="42" t="str">
        <f t="shared" si="21"/>
        <v/>
      </c>
      <c r="X48" t="str">
        <f t="shared" si="13"/>
        <v/>
      </c>
      <c r="Y48" s="42" t="str">
        <f t="shared" si="22"/>
        <v/>
      </c>
      <c r="AA48" t="str">
        <f t="shared" si="15"/>
        <v/>
      </c>
      <c r="AB48" s="42" t="str">
        <f t="shared" si="23"/>
        <v/>
      </c>
      <c r="AD48" t="str">
        <f t="shared" si="0"/>
        <v/>
      </c>
      <c r="AE48" s="42" t="str">
        <f t="shared" si="18"/>
        <v/>
      </c>
      <c r="AG48" t="str">
        <f t="shared" si="1"/>
        <v/>
      </c>
      <c r="AH48" s="42" t="str">
        <f t="shared" si="2"/>
        <v/>
      </c>
      <c r="AJ48" t="str">
        <f t="shared" si="3"/>
        <v/>
      </c>
      <c r="AK48" s="42" t="str">
        <f t="shared" si="4"/>
        <v/>
      </c>
      <c r="AM48" t="str">
        <f t="shared" si="5"/>
        <v/>
      </c>
      <c r="AN48" s="42" t="str">
        <f t="shared" si="6"/>
        <v/>
      </c>
      <c r="AP48" t="str">
        <f t="shared" si="7"/>
        <v/>
      </c>
      <c r="AQ48" s="42" t="str">
        <f t="shared" si="8"/>
        <v/>
      </c>
      <c r="AS48" t="str">
        <f t="shared" si="9"/>
        <v/>
      </c>
      <c r="AT48" s="42" t="str">
        <f t="shared" si="10"/>
        <v/>
      </c>
    </row>
    <row r="49" spans="2:46" ht="15">
      <c r="B49" s="126"/>
      <c r="C49" s="130" t="s">
        <v>158</v>
      </c>
      <c r="D49" s="351"/>
      <c r="E49" s="116"/>
      <c r="F49" s="458"/>
      <c r="G49" s="449"/>
      <c r="H49" s="350"/>
      <c r="I49" s="62">
        <v>10000</v>
      </c>
      <c r="J49" s="130" t="s">
        <v>179</v>
      </c>
      <c r="K49" s="368">
        <v>4</v>
      </c>
      <c r="L49" s="216" t="s">
        <v>1176</v>
      </c>
      <c r="M49" s="127">
        <f>$I49*K49</f>
        <v>40000</v>
      </c>
      <c r="N49" s="424">
        <f>2*4</f>
        <v>8</v>
      </c>
      <c r="O49" s="216" t="s">
        <v>1176</v>
      </c>
      <c r="P49" s="127">
        <f>$I49*N49</f>
        <v>80000</v>
      </c>
      <c r="Q49" s="424">
        <f>2*4</f>
        <v>8</v>
      </c>
      <c r="R49" s="216" t="s">
        <v>1176</v>
      </c>
      <c r="S49" s="127">
        <f>$I49*Q49</f>
        <v>80000</v>
      </c>
      <c r="U49" t="str">
        <f t="shared" si="11"/>
        <v/>
      </c>
      <c r="V49" s="42" t="str">
        <f t="shared" si="21"/>
        <v/>
      </c>
      <c r="X49" t="str">
        <f t="shared" si="13"/>
        <v/>
      </c>
      <c r="Y49" s="42" t="str">
        <f t="shared" si="22"/>
        <v/>
      </c>
      <c r="AA49" t="str">
        <f t="shared" si="15"/>
        <v/>
      </c>
      <c r="AB49" s="42" t="str">
        <f t="shared" si="23"/>
        <v/>
      </c>
      <c r="AD49" t="str">
        <f t="shared" si="0"/>
        <v/>
      </c>
      <c r="AE49" s="42" t="str">
        <f t="shared" si="18"/>
        <v/>
      </c>
      <c r="AG49" t="str">
        <f t="shared" si="1"/>
        <v/>
      </c>
      <c r="AH49" s="42" t="str">
        <f t="shared" si="2"/>
        <v/>
      </c>
      <c r="AJ49" t="str">
        <f t="shared" si="3"/>
        <v/>
      </c>
      <c r="AK49" s="42" t="str">
        <f t="shared" si="4"/>
        <v/>
      </c>
      <c r="AM49" t="str">
        <f t="shared" si="5"/>
        <v/>
      </c>
      <c r="AN49" s="42" t="str">
        <f t="shared" si="6"/>
        <v/>
      </c>
      <c r="AP49" t="str">
        <f t="shared" si="7"/>
        <v/>
      </c>
      <c r="AQ49" s="42" t="str">
        <f t="shared" si="8"/>
        <v/>
      </c>
      <c r="AS49" t="str">
        <f t="shared" si="9"/>
        <v/>
      </c>
      <c r="AT49" s="42" t="str">
        <f t="shared" si="10"/>
        <v/>
      </c>
    </row>
    <row r="50" spans="2:46" ht="15">
      <c r="B50" s="126"/>
      <c r="C50" s="130"/>
      <c r="D50" s="351"/>
      <c r="E50" s="116"/>
      <c r="F50" s="458"/>
      <c r="G50" s="449"/>
      <c r="H50" s="350"/>
      <c r="I50" s="62"/>
      <c r="J50" s="130"/>
      <c r="K50" s="368"/>
      <c r="L50" s="55"/>
      <c r="M50" s="127"/>
      <c r="N50" s="368"/>
      <c r="O50" s="55"/>
      <c r="P50" s="127"/>
      <c r="Q50" s="368"/>
      <c r="R50" s="55"/>
      <c r="S50" s="127"/>
      <c r="U50" t="str">
        <f t="shared" si="11"/>
        <v/>
      </c>
      <c r="V50" s="42" t="str">
        <f t="shared" si="21"/>
        <v/>
      </c>
      <c r="X50" t="str">
        <f t="shared" si="13"/>
        <v/>
      </c>
      <c r="Y50" s="42" t="str">
        <f t="shared" si="22"/>
        <v/>
      </c>
      <c r="AA50" t="str">
        <f t="shared" si="15"/>
        <v/>
      </c>
      <c r="AB50" s="42" t="str">
        <f t="shared" si="23"/>
        <v/>
      </c>
      <c r="AD50" t="str">
        <f t="shared" si="0"/>
        <v/>
      </c>
      <c r="AE50" s="42" t="str">
        <f t="shared" si="18"/>
        <v/>
      </c>
      <c r="AG50" t="str">
        <f t="shared" si="1"/>
        <v/>
      </c>
      <c r="AH50" s="42" t="str">
        <f t="shared" si="2"/>
        <v/>
      </c>
      <c r="AJ50" t="str">
        <f t="shared" si="3"/>
        <v/>
      </c>
      <c r="AK50" s="42" t="str">
        <f t="shared" si="4"/>
        <v/>
      </c>
      <c r="AM50" t="str">
        <f t="shared" si="5"/>
        <v/>
      </c>
      <c r="AN50" s="42" t="str">
        <f t="shared" si="6"/>
        <v/>
      </c>
      <c r="AP50" t="str">
        <f t="shared" si="7"/>
        <v/>
      </c>
      <c r="AQ50" s="42" t="str">
        <f t="shared" si="8"/>
        <v/>
      </c>
      <c r="AS50" t="str">
        <f t="shared" si="9"/>
        <v/>
      </c>
      <c r="AT50" s="42" t="str">
        <f t="shared" si="10"/>
        <v/>
      </c>
    </row>
    <row r="51" spans="2:46" ht="15">
      <c r="B51" s="128"/>
      <c r="C51" s="711" t="s">
        <v>8</v>
      </c>
      <c r="D51" s="401"/>
      <c r="E51" s="165"/>
      <c r="F51" s="459"/>
      <c r="G51" s="450"/>
      <c r="H51" s="357"/>
      <c r="I51" s="98"/>
      <c r="J51" s="131"/>
      <c r="K51" s="370"/>
      <c r="L51" s="99"/>
      <c r="M51" s="124">
        <f>SUM(M47:M50)</f>
        <v>220000</v>
      </c>
      <c r="N51" s="370"/>
      <c r="O51" s="99"/>
      <c r="P51" s="124">
        <f>SUM(P47:P50)</f>
        <v>440000</v>
      </c>
      <c r="Q51" s="370"/>
      <c r="R51" s="99"/>
      <c r="S51" s="124">
        <f>SUM(S47:S50)</f>
        <v>440000</v>
      </c>
      <c r="U51" t="str">
        <f t="shared" si="11"/>
        <v/>
      </c>
      <c r="V51" s="42" t="str">
        <f t="shared" si="21"/>
        <v/>
      </c>
      <c r="X51" t="str">
        <f t="shared" si="13"/>
        <v/>
      </c>
      <c r="Y51" s="42" t="str">
        <f t="shared" si="22"/>
        <v/>
      </c>
      <c r="AA51" t="str">
        <f t="shared" si="15"/>
        <v/>
      </c>
      <c r="AB51" s="42" t="str">
        <f t="shared" si="23"/>
        <v/>
      </c>
      <c r="AD51" t="str">
        <f t="shared" si="0"/>
        <v/>
      </c>
      <c r="AE51" s="42" t="str">
        <f t="shared" si="18"/>
        <v/>
      </c>
      <c r="AG51" t="str">
        <f t="shared" si="1"/>
        <v/>
      </c>
      <c r="AH51" s="42" t="str">
        <f t="shared" si="2"/>
        <v/>
      </c>
      <c r="AJ51" t="str">
        <f t="shared" si="3"/>
        <v/>
      </c>
      <c r="AK51" s="42" t="str">
        <f t="shared" si="4"/>
        <v/>
      </c>
      <c r="AM51" t="str">
        <f t="shared" si="5"/>
        <v/>
      </c>
      <c r="AN51" s="42" t="str">
        <f t="shared" si="6"/>
        <v/>
      </c>
      <c r="AP51" t="str">
        <f t="shared" si="7"/>
        <v/>
      </c>
      <c r="AQ51" s="42" t="str">
        <f t="shared" si="8"/>
        <v/>
      </c>
      <c r="AS51" t="str">
        <f t="shared" si="9"/>
        <v/>
      </c>
      <c r="AT51" s="42" t="str">
        <f t="shared" si="10"/>
        <v/>
      </c>
    </row>
    <row r="52" spans="2:46" ht="15">
      <c r="B52" s="142"/>
      <c r="C52" s="171" t="s">
        <v>163</v>
      </c>
      <c r="D52" s="399"/>
      <c r="E52" s="163"/>
      <c r="F52" s="456"/>
      <c r="G52" s="446"/>
      <c r="H52" s="356"/>
      <c r="I52" s="144"/>
      <c r="J52" s="164"/>
      <c r="K52" s="367"/>
      <c r="L52" s="146"/>
      <c r="M52" s="148"/>
      <c r="N52" s="367"/>
      <c r="O52" s="146"/>
      <c r="P52" s="148"/>
      <c r="Q52" s="367"/>
      <c r="R52" s="146"/>
      <c r="S52" s="148"/>
      <c r="U52" t="str">
        <f t="shared" si="11"/>
        <v/>
      </c>
      <c r="V52" s="42" t="str">
        <f t="shared" si="21"/>
        <v/>
      </c>
      <c r="X52" t="str">
        <f t="shared" si="13"/>
        <v/>
      </c>
      <c r="Y52" s="42" t="str">
        <f t="shared" si="22"/>
        <v/>
      </c>
      <c r="AA52" t="str">
        <f t="shared" si="15"/>
        <v/>
      </c>
      <c r="AB52" s="42" t="str">
        <f t="shared" si="23"/>
        <v/>
      </c>
      <c r="AC52" s="93"/>
      <c r="AD52" t="str">
        <f t="shared" si="0"/>
        <v/>
      </c>
      <c r="AE52" s="42" t="str">
        <f t="shared" si="18"/>
        <v/>
      </c>
      <c r="AG52" t="str">
        <f t="shared" si="1"/>
        <v/>
      </c>
      <c r="AH52" s="42" t="str">
        <f t="shared" si="2"/>
        <v/>
      </c>
      <c r="AJ52" t="str">
        <f t="shared" si="3"/>
        <v/>
      </c>
      <c r="AK52" s="42" t="str">
        <f t="shared" si="4"/>
        <v/>
      </c>
      <c r="AL52" s="93"/>
      <c r="AM52" t="str">
        <f t="shared" si="5"/>
        <v/>
      </c>
      <c r="AN52" s="42" t="str">
        <f t="shared" si="6"/>
        <v/>
      </c>
      <c r="AP52" t="str">
        <f t="shared" si="7"/>
        <v/>
      </c>
      <c r="AQ52" s="42" t="str">
        <f t="shared" si="8"/>
        <v/>
      </c>
      <c r="AS52" t="str">
        <f t="shared" si="9"/>
        <v/>
      </c>
      <c r="AT52" s="42" t="str">
        <f t="shared" si="10"/>
        <v/>
      </c>
    </row>
    <row r="53" spans="2:46" ht="15">
      <c r="B53" s="126"/>
      <c r="C53" s="214" t="str">
        <f>'T16-PCMM'!C83</f>
        <v>Physical/Geotech Stability Monitoring</v>
      </c>
      <c r="D53" s="400"/>
      <c r="E53" s="116"/>
      <c r="F53" s="458"/>
      <c r="G53" s="449"/>
      <c r="H53" s="350"/>
      <c r="I53" s="62">
        <f>'T16-PCMM'!I83</f>
        <v>20069</v>
      </c>
      <c r="J53" s="130" t="s">
        <v>179</v>
      </c>
      <c r="K53" s="368">
        <v>0</v>
      </c>
      <c r="L53" s="216" t="s">
        <v>179</v>
      </c>
      <c r="M53" s="127">
        <f>$I53*K53</f>
        <v>0</v>
      </c>
      <c r="N53" s="368">
        <v>1</v>
      </c>
      <c r="O53" s="216" t="s">
        <v>179</v>
      </c>
      <c r="P53" s="127">
        <f>$I53*N53</f>
        <v>20069</v>
      </c>
      <c r="Q53" s="368">
        <v>1</v>
      </c>
      <c r="R53" s="216" t="s">
        <v>179</v>
      </c>
      <c r="S53" s="127">
        <f>$I53*Q53</f>
        <v>20069</v>
      </c>
      <c r="U53" t="str">
        <f t="shared" si="11"/>
        <v/>
      </c>
      <c r="V53" s="42" t="str">
        <f t="shared" si="21"/>
        <v/>
      </c>
      <c r="X53" t="str">
        <f t="shared" si="13"/>
        <v/>
      </c>
      <c r="Y53" s="42" t="str">
        <f t="shared" si="22"/>
        <v/>
      </c>
      <c r="AA53" t="str">
        <f t="shared" si="15"/>
        <v/>
      </c>
      <c r="AB53" s="42" t="str">
        <f t="shared" si="23"/>
        <v/>
      </c>
      <c r="AD53" t="str">
        <f t="shared" si="0"/>
        <v/>
      </c>
      <c r="AE53" s="42" t="str">
        <f t="shared" si="18"/>
        <v/>
      </c>
      <c r="AG53" t="str">
        <f t="shared" si="1"/>
        <v/>
      </c>
      <c r="AH53" s="42" t="str">
        <f t="shared" si="2"/>
        <v/>
      </c>
      <c r="AJ53" t="str">
        <f t="shared" si="3"/>
        <v/>
      </c>
      <c r="AK53" s="42" t="str">
        <f t="shared" si="4"/>
        <v/>
      </c>
      <c r="AM53" t="str">
        <f t="shared" si="5"/>
        <v/>
      </c>
      <c r="AN53" s="42" t="str">
        <f t="shared" si="6"/>
        <v/>
      </c>
      <c r="AP53" t="str">
        <f t="shared" si="7"/>
        <v/>
      </c>
      <c r="AQ53" s="42" t="str">
        <f t="shared" si="8"/>
        <v/>
      </c>
      <c r="AS53" t="str">
        <f t="shared" si="9"/>
        <v/>
      </c>
      <c r="AT53" s="42" t="str">
        <f t="shared" si="10"/>
        <v/>
      </c>
    </row>
    <row r="54" spans="2:46" ht="15">
      <c r="B54" s="126"/>
      <c r="C54" s="214"/>
      <c r="D54" s="400"/>
      <c r="E54" s="116"/>
      <c r="F54" s="458"/>
      <c r="G54" s="449"/>
      <c r="H54" s="350"/>
      <c r="I54" s="62"/>
      <c r="J54" s="130" t="s">
        <v>179</v>
      </c>
      <c r="K54" s="368">
        <v>0</v>
      </c>
      <c r="L54" s="216" t="s">
        <v>179</v>
      </c>
      <c r="M54" s="127">
        <f>$I54*K54</f>
        <v>0</v>
      </c>
      <c r="N54" s="368">
        <v>0</v>
      </c>
      <c r="O54" s="216" t="s">
        <v>179</v>
      </c>
      <c r="P54" s="127">
        <f>$I54*N54</f>
        <v>0</v>
      </c>
      <c r="Q54" s="368">
        <v>0</v>
      </c>
      <c r="R54" s="216" t="s">
        <v>179</v>
      </c>
      <c r="S54" s="127">
        <f>$I54*Q54</f>
        <v>0</v>
      </c>
      <c r="U54" t="str">
        <f t="shared" si="11"/>
        <v/>
      </c>
      <c r="V54" s="42" t="str">
        <f t="shared" si="21"/>
        <v/>
      </c>
      <c r="X54" t="str">
        <f t="shared" si="13"/>
        <v/>
      </c>
      <c r="Y54" s="42" t="str">
        <f t="shared" si="22"/>
        <v/>
      </c>
      <c r="AA54" t="str">
        <f t="shared" si="15"/>
        <v/>
      </c>
      <c r="AB54" s="42" t="str">
        <f t="shared" si="23"/>
        <v/>
      </c>
      <c r="AD54" t="str">
        <f t="shared" si="0"/>
        <v/>
      </c>
      <c r="AE54" s="42" t="str">
        <f t="shared" si="18"/>
        <v/>
      </c>
      <c r="AG54" t="str">
        <f t="shared" si="1"/>
        <v/>
      </c>
      <c r="AH54" s="42" t="str">
        <f t="shared" si="2"/>
        <v/>
      </c>
      <c r="AJ54" t="str">
        <f t="shared" si="3"/>
        <v/>
      </c>
      <c r="AK54" s="42" t="str">
        <f t="shared" si="4"/>
        <v/>
      </c>
      <c r="AM54" t="str">
        <f t="shared" si="5"/>
        <v/>
      </c>
      <c r="AN54" s="42" t="str">
        <f t="shared" si="6"/>
        <v/>
      </c>
      <c r="AP54" t="str">
        <f t="shared" si="7"/>
        <v/>
      </c>
      <c r="AQ54" s="42" t="str">
        <f t="shared" si="8"/>
        <v/>
      </c>
      <c r="AS54" t="str">
        <f t="shared" si="9"/>
        <v/>
      </c>
      <c r="AT54" s="42" t="str">
        <f t="shared" si="10"/>
        <v/>
      </c>
    </row>
    <row r="55" spans="2:46" ht="15">
      <c r="B55" s="126"/>
      <c r="C55" s="130"/>
      <c r="D55" s="351"/>
      <c r="E55" s="116"/>
      <c r="F55" s="458"/>
      <c r="G55" s="449"/>
      <c r="H55" s="350"/>
      <c r="I55" s="62"/>
      <c r="J55" s="130" t="s">
        <v>179</v>
      </c>
      <c r="K55" s="368">
        <v>0</v>
      </c>
      <c r="L55" s="216" t="s">
        <v>179</v>
      </c>
      <c r="M55" s="127">
        <f>$I55*K55</f>
        <v>0</v>
      </c>
      <c r="N55" s="368">
        <v>0</v>
      </c>
      <c r="O55" s="216" t="s">
        <v>179</v>
      </c>
      <c r="P55" s="127">
        <f>$I55*N55</f>
        <v>0</v>
      </c>
      <c r="Q55" s="368">
        <v>0</v>
      </c>
      <c r="R55" s="216" t="s">
        <v>179</v>
      </c>
      <c r="S55" s="127">
        <f>$I55*Q55</f>
        <v>0</v>
      </c>
      <c r="U55" t="str">
        <f t="shared" si="11"/>
        <v/>
      </c>
      <c r="V55" s="42" t="str">
        <f t="shared" si="21"/>
        <v/>
      </c>
      <c r="X55" t="str">
        <f t="shared" si="13"/>
        <v/>
      </c>
      <c r="Y55" s="42" t="str">
        <f t="shared" si="22"/>
        <v/>
      </c>
      <c r="AA55" t="str">
        <f t="shared" si="15"/>
        <v/>
      </c>
      <c r="AB55" s="42" t="str">
        <f t="shared" si="23"/>
        <v/>
      </c>
      <c r="AD55" t="str">
        <f t="shared" si="0"/>
        <v/>
      </c>
      <c r="AE55" s="42" t="str">
        <f t="shared" si="18"/>
        <v/>
      </c>
      <c r="AG55" t="str">
        <f t="shared" si="1"/>
        <v/>
      </c>
      <c r="AH55" s="42" t="str">
        <f t="shared" si="2"/>
        <v/>
      </c>
      <c r="AJ55" t="str">
        <f t="shared" si="3"/>
        <v/>
      </c>
      <c r="AK55" s="42" t="str">
        <f t="shared" si="4"/>
        <v/>
      </c>
      <c r="AM55" t="str">
        <f t="shared" si="5"/>
        <v/>
      </c>
      <c r="AN55" s="42" t="str">
        <f t="shared" si="6"/>
        <v/>
      </c>
      <c r="AP55" t="str">
        <f t="shared" si="7"/>
        <v/>
      </c>
      <c r="AQ55" s="42" t="str">
        <f t="shared" si="8"/>
        <v/>
      </c>
      <c r="AS55" t="str">
        <f t="shared" si="9"/>
        <v/>
      </c>
      <c r="AT55" s="42" t="str">
        <f t="shared" si="10"/>
        <v/>
      </c>
    </row>
    <row r="56" spans="2:46" ht="15">
      <c r="B56" s="128"/>
      <c r="C56" s="711" t="s">
        <v>8</v>
      </c>
      <c r="D56" s="401"/>
      <c r="E56" s="165"/>
      <c r="F56" s="459"/>
      <c r="G56" s="450"/>
      <c r="H56" s="357"/>
      <c r="I56" s="98"/>
      <c r="J56" s="131"/>
      <c r="K56" s="370"/>
      <c r="L56" s="99"/>
      <c r="M56" s="124">
        <f>SUM(M52:M55)</f>
        <v>0</v>
      </c>
      <c r="N56" s="370"/>
      <c r="O56" s="99"/>
      <c r="P56" s="124">
        <f>SUM(P52:P55)</f>
        <v>20069</v>
      </c>
      <c r="Q56" s="370"/>
      <c r="R56" s="99"/>
      <c r="S56" s="124">
        <f>SUM(S52:S55)</f>
        <v>20069</v>
      </c>
      <c r="U56" t="str">
        <f t="shared" si="11"/>
        <v/>
      </c>
      <c r="V56" s="42" t="str">
        <f t="shared" si="21"/>
        <v/>
      </c>
      <c r="X56" t="str">
        <f t="shared" si="13"/>
        <v/>
      </c>
      <c r="Y56" s="42" t="str">
        <f t="shared" si="22"/>
        <v/>
      </c>
      <c r="AA56" t="str">
        <f t="shared" si="15"/>
        <v/>
      </c>
      <c r="AB56" s="42" t="str">
        <f t="shared" si="23"/>
        <v/>
      </c>
      <c r="AD56" t="str">
        <f t="shared" si="0"/>
        <v/>
      </c>
      <c r="AE56" s="42" t="str">
        <f t="shared" si="18"/>
        <v/>
      </c>
      <c r="AG56" t="str">
        <f t="shared" si="1"/>
        <v/>
      </c>
      <c r="AH56" s="42" t="str">
        <f t="shared" si="2"/>
        <v/>
      </c>
      <c r="AJ56" t="str">
        <f t="shared" si="3"/>
        <v/>
      </c>
      <c r="AK56" s="42" t="str">
        <f t="shared" si="4"/>
        <v/>
      </c>
      <c r="AM56" t="str">
        <f t="shared" si="5"/>
        <v/>
      </c>
      <c r="AN56" s="42" t="str">
        <f t="shared" si="6"/>
        <v/>
      </c>
      <c r="AP56" t="str">
        <f t="shared" si="7"/>
        <v/>
      </c>
      <c r="AQ56" s="42" t="str">
        <f t="shared" si="8"/>
        <v/>
      </c>
      <c r="AS56" t="str">
        <f t="shared" si="9"/>
        <v/>
      </c>
      <c r="AT56" s="42" t="str">
        <f t="shared" si="10"/>
        <v/>
      </c>
    </row>
    <row r="57" spans="2:46" ht="15">
      <c r="B57" s="142"/>
      <c r="C57" s="691" t="s">
        <v>959</v>
      </c>
      <c r="D57" s="399"/>
      <c r="E57" s="163"/>
      <c r="F57" s="456"/>
      <c r="G57" s="446"/>
      <c r="H57" s="356"/>
      <c r="I57" s="144"/>
      <c r="J57" s="164"/>
      <c r="K57" s="367"/>
      <c r="L57" s="146"/>
      <c r="M57" s="148"/>
      <c r="N57" s="367"/>
      <c r="O57" s="146"/>
      <c r="P57" s="148"/>
      <c r="Q57" s="367"/>
      <c r="R57" s="146"/>
      <c r="S57" s="148"/>
      <c r="U57" t="str">
        <f t="shared" si="11"/>
        <v/>
      </c>
      <c r="V57" s="42" t="str">
        <f t="shared" si="21"/>
        <v/>
      </c>
      <c r="X57" t="str">
        <f t="shared" si="13"/>
        <v/>
      </c>
      <c r="Y57" s="42" t="str">
        <f t="shared" si="22"/>
        <v/>
      </c>
      <c r="AA57" t="str">
        <f t="shared" si="15"/>
        <v/>
      </c>
      <c r="AB57" s="42" t="str">
        <f t="shared" si="23"/>
        <v/>
      </c>
      <c r="AD57" t="str">
        <f t="shared" si="0"/>
        <v/>
      </c>
      <c r="AE57" s="42" t="str">
        <f t="shared" si="18"/>
        <v/>
      </c>
      <c r="AG57" t="str">
        <f t="shared" si="1"/>
        <v/>
      </c>
      <c r="AH57" s="42" t="str">
        <f t="shared" si="2"/>
        <v/>
      </c>
      <c r="AJ57" t="str">
        <f t="shared" si="3"/>
        <v/>
      </c>
      <c r="AK57" s="42" t="str">
        <f t="shared" si="4"/>
        <v/>
      </c>
      <c r="AM57" t="str">
        <f t="shared" si="5"/>
        <v/>
      </c>
      <c r="AN57" s="42" t="str">
        <f t="shared" si="6"/>
        <v/>
      </c>
      <c r="AP57" t="str">
        <f t="shared" si="7"/>
        <v/>
      </c>
      <c r="AQ57" s="42" t="str">
        <f t="shared" si="8"/>
        <v/>
      </c>
      <c r="AS57" t="str">
        <f t="shared" si="9"/>
        <v/>
      </c>
      <c r="AT57" s="42" t="str">
        <f t="shared" si="10"/>
        <v/>
      </c>
    </row>
    <row r="58" spans="2:46" ht="15">
      <c r="B58" s="126"/>
      <c r="C58" s="214"/>
      <c r="D58" s="400"/>
      <c r="E58" s="116"/>
      <c r="F58" s="458"/>
      <c r="G58" s="449"/>
      <c r="H58" s="350"/>
      <c r="I58" s="62"/>
      <c r="J58" s="130" t="s">
        <v>179</v>
      </c>
      <c r="K58" s="368">
        <v>0</v>
      </c>
      <c r="L58" s="216" t="s">
        <v>303</v>
      </c>
      <c r="M58" s="127">
        <f>$I58*K58</f>
        <v>0</v>
      </c>
      <c r="N58" s="368">
        <v>0</v>
      </c>
      <c r="O58" s="216" t="s">
        <v>303</v>
      </c>
      <c r="P58" s="127">
        <f>$I58*N58</f>
        <v>0</v>
      </c>
      <c r="Q58" s="368">
        <v>0</v>
      </c>
      <c r="R58" s="216" t="s">
        <v>179</v>
      </c>
      <c r="S58" s="127">
        <f>$I58*Q58</f>
        <v>0</v>
      </c>
      <c r="U58" t="str">
        <f t="shared" si="11"/>
        <v/>
      </c>
      <c r="V58" s="42" t="str">
        <f t="shared" si="21"/>
        <v/>
      </c>
      <c r="X58" t="str">
        <f t="shared" si="13"/>
        <v/>
      </c>
      <c r="Y58" s="42" t="str">
        <f t="shared" si="22"/>
        <v/>
      </c>
      <c r="AA58" t="str">
        <f t="shared" si="15"/>
        <v/>
      </c>
      <c r="AB58" s="42" t="str">
        <f t="shared" si="23"/>
        <v/>
      </c>
      <c r="AD58" t="str">
        <f t="shared" si="0"/>
        <v/>
      </c>
      <c r="AE58" s="42" t="str">
        <f t="shared" si="18"/>
        <v/>
      </c>
      <c r="AG58" t="str">
        <f t="shared" si="1"/>
        <v/>
      </c>
      <c r="AH58" s="42" t="str">
        <f t="shared" si="2"/>
        <v/>
      </c>
      <c r="AJ58" t="str">
        <f t="shared" si="3"/>
        <v/>
      </c>
      <c r="AK58" s="42" t="str">
        <f t="shared" si="4"/>
        <v/>
      </c>
      <c r="AM58" t="str">
        <f t="shared" si="5"/>
        <v/>
      </c>
      <c r="AN58" s="42" t="str">
        <f t="shared" si="6"/>
        <v/>
      </c>
      <c r="AP58" t="str">
        <f t="shared" si="7"/>
        <v/>
      </c>
      <c r="AQ58" s="42" t="str">
        <f t="shared" si="8"/>
        <v/>
      </c>
      <c r="AS58" t="str">
        <f t="shared" si="9"/>
        <v/>
      </c>
      <c r="AT58" s="42" t="str">
        <f t="shared" si="10"/>
        <v/>
      </c>
    </row>
    <row r="59" spans="2:46" ht="15">
      <c r="B59" s="126"/>
      <c r="C59" s="130"/>
      <c r="D59" s="351"/>
      <c r="E59" s="116"/>
      <c r="F59" s="458"/>
      <c r="G59" s="449"/>
      <c r="H59" s="350"/>
      <c r="I59" s="62"/>
      <c r="J59" s="130" t="s">
        <v>179</v>
      </c>
      <c r="K59" s="368">
        <v>0</v>
      </c>
      <c r="L59" s="216" t="s">
        <v>303</v>
      </c>
      <c r="M59" s="127">
        <f>$I59*K59</f>
        <v>0</v>
      </c>
      <c r="N59" s="368">
        <v>0</v>
      </c>
      <c r="O59" s="216" t="s">
        <v>303</v>
      </c>
      <c r="P59" s="127">
        <f>$I59*N59</f>
        <v>0</v>
      </c>
      <c r="Q59" s="368">
        <v>0</v>
      </c>
      <c r="R59" s="216" t="s">
        <v>179</v>
      </c>
      <c r="S59" s="127">
        <f>$I59*Q59</f>
        <v>0</v>
      </c>
      <c r="U59" t="str">
        <f t="shared" si="11"/>
        <v/>
      </c>
      <c r="V59" s="42" t="str">
        <f t="shared" si="21"/>
        <v/>
      </c>
      <c r="X59" t="str">
        <f t="shared" si="13"/>
        <v/>
      </c>
      <c r="Y59" s="42" t="str">
        <f t="shared" si="22"/>
        <v/>
      </c>
      <c r="AA59" t="str">
        <f t="shared" si="15"/>
        <v/>
      </c>
      <c r="AB59" s="42" t="str">
        <f>IF(AA59="","",K59)</f>
        <v/>
      </c>
      <c r="AD59" t="str">
        <f t="shared" si="0"/>
        <v/>
      </c>
      <c r="AE59" s="42" t="str">
        <f t="shared" si="18"/>
        <v/>
      </c>
      <c r="AG59" t="str">
        <f t="shared" si="1"/>
        <v/>
      </c>
      <c r="AH59" s="42" t="str">
        <f t="shared" si="2"/>
        <v/>
      </c>
      <c r="AJ59" t="str">
        <f t="shared" si="3"/>
        <v/>
      </c>
      <c r="AK59" s="42" t="str">
        <f t="shared" si="4"/>
        <v/>
      </c>
      <c r="AM59" t="str">
        <f t="shared" si="5"/>
        <v/>
      </c>
      <c r="AN59" s="42" t="str">
        <f t="shared" si="6"/>
        <v/>
      </c>
      <c r="AP59" t="str">
        <f t="shared" si="7"/>
        <v/>
      </c>
      <c r="AQ59" s="42" t="str">
        <f t="shared" si="8"/>
        <v/>
      </c>
      <c r="AS59" t="str">
        <f t="shared" si="9"/>
        <v/>
      </c>
      <c r="AT59" s="42" t="str">
        <f t="shared" si="10"/>
        <v/>
      </c>
    </row>
    <row r="60" spans="2:46" ht="15">
      <c r="B60" s="126"/>
      <c r="C60" s="214"/>
      <c r="D60" s="400"/>
      <c r="E60" s="211"/>
      <c r="F60" s="457"/>
      <c r="G60" s="448"/>
      <c r="H60" s="384"/>
      <c r="I60" s="62"/>
      <c r="J60" s="130" t="s">
        <v>179</v>
      </c>
      <c r="K60" s="368">
        <v>0</v>
      </c>
      <c r="L60" s="216" t="s">
        <v>303</v>
      </c>
      <c r="M60" s="127">
        <f>$I60*K60</f>
        <v>0</v>
      </c>
      <c r="N60" s="368">
        <v>0</v>
      </c>
      <c r="O60" s="216" t="s">
        <v>303</v>
      </c>
      <c r="P60" s="127">
        <f>$I60*N60</f>
        <v>0</v>
      </c>
      <c r="Q60" s="368">
        <v>0</v>
      </c>
      <c r="R60" s="216" t="s">
        <v>179</v>
      </c>
      <c r="S60" s="127">
        <f>$I60*Q60</f>
        <v>0</v>
      </c>
      <c r="U60" t="str">
        <f t="shared" si="11"/>
        <v/>
      </c>
      <c r="V60" s="42" t="str">
        <f t="shared" si="21"/>
        <v/>
      </c>
      <c r="X60" t="str">
        <f t="shared" si="13"/>
        <v/>
      </c>
      <c r="Y60" s="42" t="str">
        <f t="shared" si="22"/>
        <v/>
      </c>
      <c r="AA60" t="str">
        <f t="shared" si="15"/>
        <v/>
      </c>
      <c r="AB60" s="42" t="str">
        <f t="shared" si="23"/>
        <v/>
      </c>
      <c r="AD60" t="str">
        <f t="shared" si="0"/>
        <v/>
      </c>
      <c r="AE60" s="42" t="str">
        <f t="shared" si="18"/>
        <v/>
      </c>
      <c r="AG60" t="str">
        <f t="shared" si="1"/>
        <v/>
      </c>
      <c r="AH60" s="42" t="str">
        <f t="shared" si="2"/>
        <v/>
      </c>
      <c r="AJ60" t="str">
        <f t="shared" si="3"/>
        <v/>
      </c>
      <c r="AK60" s="42" t="str">
        <f t="shared" si="4"/>
        <v/>
      </c>
      <c r="AM60" t="str">
        <f t="shared" si="5"/>
        <v/>
      </c>
      <c r="AN60" s="42" t="str">
        <f t="shared" si="6"/>
        <v/>
      </c>
      <c r="AP60" t="str">
        <f t="shared" si="7"/>
        <v/>
      </c>
      <c r="AQ60" s="42" t="str">
        <f t="shared" si="8"/>
        <v/>
      </c>
      <c r="AS60" t="str">
        <f t="shared" si="9"/>
        <v/>
      </c>
      <c r="AT60" s="42" t="str">
        <f t="shared" si="10"/>
        <v/>
      </c>
    </row>
    <row r="61" spans="2:46" ht="15">
      <c r="B61" s="126"/>
      <c r="C61" s="130"/>
      <c r="D61" s="351"/>
      <c r="E61" s="116"/>
      <c r="F61" s="458"/>
      <c r="G61" s="449"/>
      <c r="H61" s="350"/>
      <c r="I61" s="62"/>
      <c r="J61" s="130"/>
      <c r="K61" s="368"/>
      <c r="L61" s="55"/>
      <c r="M61" s="127"/>
      <c r="N61" s="368"/>
      <c r="O61" s="55"/>
      <c r="P61" s="127"/>
      <c r="Q61" s="368"/>
      <c r="R61" s="55"/>
      <c r="S61" s="127"/>
      <c r="U61" t="str">
        <f t="shared" si="11"/>
        <v/>
      </c>
      <c r="V61" s="42" t="str">
        <f t="shared" si="21"/>
        <v/>
      </c>
      <c r="X61" t="str">
        <f t="shared" si="13"/>
        <v/>
      </c>
      <c r="Y61" s="42" t="str">
        <f t="shared" si="22"/>
        <v/>
      </c>
      <c r="AA61" t="str">
        <f t="shared" si="15"/>
        <v/>
      </c>
      <c r="AB61" s="42" t="str">
        <f t="shared" si="23"/>
        <v/>
      </c>
      <c r="AD61" t="str">
        <f t="shared" si="0"/>
        <v/>
      </c>
      <c r="AE61" s="42" t="str">
        <f t="shared" si="18"/>
        <v/>
      </c>
      <c r="AG61" t="str">
        <f t="shared" si="1"/>
        <v/>
      </c>
      <c r="AH61" s="42" t="str">
        <f t="shared" si="2"/>
        <v/>
      </c>
      <c r="AJ61" t="str">
        <f t="shared" si="3"/>
        <v/>
      </c>
      <c r="AK61" s="42" t="str">
        <f t="shared" si="4"/>
        <v/>
      </c>
      <c r="AM61" t="str">
        <f t="shared" si="5"/>
        <v/>
      </c>
      <c r="AN61" s="42" t="str">
        <f t="shared" si="6"/>
        <v/>
      </c>
      <c r="AP61" t="str">
        <f t="shared" si="7"/>
        <v/>
      </c>
      <c r="AQ61" s="42" t="str">
        <f t="shared" si="8"/>
        <v/>
      </c>
      <c r="AS61" t="str">
        <f t="shared" si="9"/>
        <v/>
      </c>
      <c r="AT61" s="42" t="str">
        <f t="shared" si="10"/>
        <v/>
      </c>
    </row>
    <row r="62" spans="2:46" thickBot="1">
      <c r="B62" s="128"/>
      <c r="C62" s="711" t="s">
        <v>8</v>
      </c>
      <c r="D62" s="401"/>
      <c r="E62" s="165"/>
      <c r="F62" s="459"/>
      <c r="G62" s="450"/>
      <c r="H62" s="357"/>
      <c r="I62" s="98"/>
      <c r="J62" s="131"/>
      <c r="K62" s="370"/>
      <c r="L62" s="99"/>
      <c r="M62" s="124">
        <f>SUM(M57:M61)</f>
        <v>0</v>
      </c>
      <c r="N62" s="370"/>
      <c r="O62" s="99"/>
      <c r="P62" s="124">
        <f>SUM(P57:P61)</f>
        <v>0</v>
      </c>
      <c r="Q62" s="370"/>
      <c r="R62" s="99"/>
      <c r="S62" s="124">
        <f>SUM(S57:S61)</f>
        <v>0</v>
      </c>
      <c r="U62" t="str">
        <f t="shared" si="11"/>
        <v/>
      </c>
      <c r="V62" s="42" t="str">
        <f t="shared" si="21"/>
        <v/>
      </c>
      <c r="X62" t="str">
        <f t="shared" si="13"/>
        <v/>
      </c>
      <c r="Y62" s="42" t="str">
        <f t="shared" si="22"/>
        <v/>
      </c>
      <c r="AA62" t="str">
        <f t="shared" si="15"/>
        <v/>
      </c>
      <c r="AB62" s="42" t="str">
        <f t="shared" si="23"/>
        <v/>
      </c>
      <c r="AD62" t="str">
        <f t="shared" si="0"/>
        <v/>
      </c>
      <c r="AE62" s="42" t="str">
        <f>IF(AD62="","",H62)</f>
        <v/>
      </c>
      <c r="AG62" t="str">
        <f t="shared" si="1"/>
        <v/>
      </c>
      <c r="AH62" s="42" t="str">
        <f>IF(AG62="","",H62)</f>
        <v/>
      </c>
      <c r="AJ62" t="str">
        <f t="shared" si="3"/>
        <v/>
      </c>
      <c r="AK62" s="42" t="str">
        <f>IF(AJ62="","",H62)</f>
        <v/>
      </c>
      <c r="AM62" t="str">
        <f t="shared" si="5"/>
        <v/>
      </c>
      <c r="AN62" s="42" t="str">
        <f>IF(AM62="","",Q62)</f>
        <v/>
      </c>
      <c r="AP62" t="str">
        <f t="shared" si="7"/>
        <v/>
      </c>
      <c r="AQ62" s="42" t="str">
        <f>IF(AP62="","",Q62)</f>
        <v/>
      </c>
      <c r="AS62" t="str">
        <f t="shared" si="9"/>
        <v/>
      </c>
      <c r="AT62" s="42" t="str">
        <f>IF(AS62="","",Q62)</f>
        <v/>
      </c>
    </row>
    <row r="63" spans="2:46" thickBot="1">
      <c r="B63" s="155" t="s">
        <v>481</v>
      </c>
      <c r="C63" s="169"/>
      <c r="D63" s="402"/>
      <c r="E63" s="155"/>
      <c r="F63" s="460"/>
      <c r="G63" s="451"/>
      <c r="H63" s="361"/>
      <c r="I63" s="156"/>
      <c r="J63" s="169"/>
      <c r="K63" s="371"/>
      <c r="L63" s="159"/>
      <c r="M63" s="161">
        <f>SUMIF($C8:$C62,"Sub-total",M8:M62)</f>
        <v>389293.1</v>
      </c>
      <c r="N63" s="371"/>
      <c r="O63" s="159"/>
      <c r="P63" s="161">
        <f>SUMIF($C8:$C62,"Sub-total",P8:P62)</f>
        <v>2709272.0999999996</v>
      </c>
      <c r="Q63" s="371"/>
      <c r="R63" s="159"/>
      <c r="S63" s="161">
        <f>SUMIF($C8:$C62,"Sub-total",S8:S62)</f>
        <v>3336272.1</v>
      </c>
      <c r="U63" s="440"/>
      <c r="V63" s="441">
        <f>SUM(V7:V62)+Y63</f>
        <v>480</v>
      </c>
      <c r="W63" s="440"/>
      <c r="X63" s="440"/>
      <c r="Y63" s="441">
        <f>SUM(Y7:Y62)</f>
        <v>192</v>
      </c>
      <c r="Z63" s="440"/>
      <c r="AA63" s="440"/>
      <c r="AB63" s="441">
        <f>SUM(AB7:AB62)</f>
        <v>0</v>
      </c>
      <c r="AD63" s="440"/>
      <c r="AE63" s="441">
        <f>SUM(AE7:AE62)+AH63</f>
        <v>10558</v>
      </c>
      <c r="AF63" s="440"/>
      <c r="AG63" s="440"/>
      <c r="AH63" s="441">
        <f>SUM(AH7:AH62)</f>
        <v>192</v>
      </c>
      <c r="AI63" s="440"/>
      <c r="AJ63" s="440"/>
      <c r="AK63" s="441">
        <f>SUM(AK7:AK62)</f>
        <v>0</v>
      </c>
      <c r="AM63" s="440"/>
      <c r="AN63" s="441">
        <f>SUM(AN7:AN62)+AQ63</f>
        <v>10558</v>
      </c>
      <c r="AO63" s="440"/>
      <c r="AP63" s="440"/>
      <c r="AQ63" s="441">
        <f>SUM(AQ7:AQ62)</f>
        <v>192</v>
      </c>
      <c r="AR63" s="440"/>
      <c r="AS63" s="440"/>
      <c r="AT63" s="441">
        <f>SUM(AT7:AT62)</f>
        <v>0</v>
      </c>
    </row>
    <row r="64" spans="2:46" ht="15">
      <c r="B64" s="96"/>
      <c r="C64" s="97"/>
      <c r="D64" s="97"/>
      <c r="E64" s="1"/>
      <c r="F64" s="16"/>
      <c r="G64" s="452"/>
      <c r="H64" s="1"/>
      <c r="I64" s="1"/>
      <c r="J64" s="1"/>
      <c r="K64" s="372"/>
      <c r="L64" s="16"/>
      <c r="M64" s="16"/>
      <c r="N64" s="372"/>
      <c r="O64" s="16"/>
      <c r="P64" s="16"/>
      <c r="Q64" s="372"/>
      <c r="R64" s="16"/>
      <c r="S64" s="16"/>
    </row>
    <row r="65" spans="2:19" ht="15">
      <c r="B65" s="9"/>
      <c r="C65" s="10"/>
      <c r="D65" s="10"/>
      <c r="E65" s="9"/>
      <c r="F65" s="11"/>
      <c r="G65" s="453"/>
      <c r="H65" s="9"/>
      <c r="I65" s="9"/>
      <c r="J65" s="9"/>
      <c r="K65" s="373"/>
      <c r="L65" s="12"/>
      <c r="M65" s="12"/>
      <c r="N65" s="373"/>
      <c r="O65" s="12"/>
      <c r="P65" s="12"/>
      <c r="Q65" s="373"/>
      <c r="R65" s="12"/>
      <c r="S65" s="12"/>
    </row>
    <row r="66" spans="2:19" ht="15">
      <c r="B66" s="5"/>
      <c r="C66" s="1"/>
      <c r="D66" s="1"/>
      <c r="E66" s="1"/>
      <c r="F66" s="16"/>
      <c r="G66" s="452"/>
      <c r="H66" s="1"/>
      <c r="I66" s="1"/>
      <c r="J66" s="1"/>
      <c r="K66" s="374"/>
      <c r="L66" s="16"/>
      <c r="M66" s="16"/>
      <c r="N66" s="374"/>
      <c r="O66" s="16"/>
      <c r="P66" s="16"/>
      <c r="Q66" s="374"/>
      <c r="R66" s="16"/>
      <c r="S66" s="16"/>
    </row>
    <row r="67" spans="2:19" ht="15">
      <c r="B67" s="17"/>
      <c r="C67" s="17"/>
      <c r="D67" s="17"/>
      <c r="E67" s="17"/>
      <c r="F67" s="18"/>
      <c r="G67" s="454"/>
      <c r="H67" s="17"/>
      <c r="I67" s="17"/>
      <c r="J67" s="17"/>
      <c r="K67" s="375"/>
      <c r="L67" s="18"/>
      <c r="M67" s="18"/>
      <c r="N67" s="375"/>
      <c r="O67" s="18"/>
      <c r="P67" s="18"/>
      <c r="Q67" s="375"/>
      <c r="R67" s="18"/>
      <c r="S67" s="18"/>
    </row>
    <row r="68" spans="2:19" ht="15">
      <c r="B68" s="1"/>
      <c r="C68" s="17"/>
      <c r="D68" s="17"/>
      <c r="E68" s="17"/>
      <c r="F68" s="18"/>
      <c r="G68" s="454"/>
      <c r="H68" s="17"/>
      <c r="I68" s="17"/>
      <c r="J68" s="17"/>
      <c r="K68" s="375"/>
      <c r="L68" s="18"/>
      <c r="M68" s="18"/>
      <c r="N68" s="375"/>
      <c r="O68" s="18"/>
      <c r="P68" s="18"/>
      <c r="Q68" s="375"/>
      <c r="R68" s="18"/>
      <c r="S68" s="18"/>
    </row>
    <row r="69" spans="2:19" ht="15">
      <c r="B69" s="1"/>
      <c r="C69" s="17"/>
      <c r="D69" s="17"/>
      <c r="E69" s="17"/>
      <c r="F69" s="18"/>
      <c r="G69" s="454"/>
      <c r="H69" s="17"/>
      <c r="I69" s="17"/>
      <c r="J69" s="17"/>
      <c r="K69" s="375"/>
      <c r="L69" s="18"/>
      <c r="M69" s="18"/>
      <c r="N69" s="375"/>
      <c r="O69" s="18"/>
      <c r="P69" s="18"/>
      <c r="Q69" s="375"/>
      <c r="R69" s="18"/>
      <c r="S69" s="18"/>
    </row>
    <row r="70" spans="2:19" ht="15">
      <c r="B70" s="1"/>
      <c r="C70" s="20"/>
      <c r="D70" s="20"/>
      <c r="E70" s="1"/>
      <c r="F70" s="16"/>
      <c r="G70" s="452"/>
      <c r="H70" s="1"/>
      <c r="I70" s="1"/>
      <c r="J70" s="1"/>
      <c r="K70" s="376"/>
      <c r="L70" s="16"/>
      <c r="M70" s="16"/>
      <c r="N70" s="376"/>
      <c r="O70" s="16"/>
      <c r="P70" s="16"/>
      <c r="Q70" s="376"/>
      <c r="R70" s="16"/>
      <c r="S70" s="16"/>
    </row>
    <row r="71" spans="2:19" ht="15">
      <c r="B71" s="1"/>
      <c r="C71" s="1"/>
      <c r="D71" s="1"/>
      <c r="E71" s="1"/>
      <c r="F71" s="16"/>
      <c r="G71" s="452"/>
      <c r="H71" s="1"/>
      <c r="I71" s="1"/>
      <c r="J71" s="1"/>
      <c r="K71" s="374"/>
      <c r="L71" s="16"/>
      <c r="M71" s="16"/>
      <c r="N71" s="374"/>
      <c r="O71" s="16"/>
      <c r="P71" s="16"/>
      <c r="Q71" s="374"/>
      <c r="R71" s="16"/>
      <c r="S71" s="16"/>
    </row>
    <row r="72" spans="2:19" ht="15">
      <c r="B72" s="1"/>
      <c r="C72" s="1"/>
      <c r="D72" s="1"/>
      <c r="E72" s="1"/>
      <c r="F72" s="16"/>
      <c r="G72" s="452"/>
      <c r="H72" s="1"/>
      <c r="I72" s="1"/>
      <c r="J72" s="1"/>
      <c r="K72" s="374"/>
      <c r="L72" s="16"/>
      <c r="M72" s="16"/>
      <c r="N72" s="374"/>
      <c r="O72" s="16"/>
      <c r="P72" s="16"/>
      <c r="Q72" s="374"/>
      <c r="R72" s="16"/>
      <c r="S72" s="16"/>
    </row>
    <row r="73" spans="2:19" ht="15">
      <c r="B73" s="20"/>
      <c r="C73" s="1"/>
      <c r="D73" s="1"/>
      <c r="E73" s="1"/>
      <c r="F73" s="16"/>
      <c r="G73" s="452"/>
      <c r="H73" s="1"/>
      <c r="I73" s="1"/>
      <c r="J73" s="1"/>
      <c r="K73" s="374"/>
      <c r="L73" s="16"/>
      <c r="M73" s="16"/>
      <c r="N73" s="374"/>
      <c r="O73" s="16"/>
      <c r="P73" s="16"/>
      <c r="Q73" s="374"/>
      <c r="R73" s="16"/>
      <c r="S73" s="16"/>
    </row>
    <row r="74" spans="2:19" ht="15">
      <c r="B74" s="1"/>
      <c r="C74" s="1"/>
      <c r="D74" s="1"/>
      <c r="E74" s="1"/>
      <c r="F74" s="16"/>
      <c r="G74" s="452"/>
      <c r="H74" s="1"/>
      <c r="I74" s="1"/>
      <c r="J74" s="1"/>
      <c r="K74" s="374"/>
      <c r="L74" s="16"/>
      <c r="M74" s="16"/>
      <c r="N74" s="374"/>
      <c r="O74" s="16"/>
      <c r="P74" s="16"/>
      <c r="Q74" s="374"/>
      <c r="R74" s="16"/>
      <c r="S74" s="16"/>
    </row>
    <row r="75" spans="2:19" ht="15">
      <c r="B75" s="1"/>
      <c r="C75" s="1"/>
      <c r="D75" s="1"/>
      <c r="E75" s="1"/>
      <c r="F75" s="16"/>
      <c r="G75" s="452"/>
      <c r="H75" s="1"/>
      <c r="I75" s="1"/>
      <c r="J75" s="1"/>
      <c r="K75" s="374"/>
      <c r="L75" s="16"/>
      <c r="M75" s="16"/>
      <c r="N75" s="374"/>
      <c r="O75" s="16"/>
      <c r="P75" s="16"/>
      <c r="Q75" s="374"/>
      <c r="R75" s="16"/>
      <c r="S75" s="16"/>
    </row>
    <row r="76" spans="2:19" ht="15">
      <c r="B76" s="1"/>
      <c r="C76" s="1"/>
      <c r="D76" s="1"/>
      <c r="E76" s="1"/>
      <c r="F76" s="16"/>
      <c r="G76" s="452"/>
      <c r="H76" s="1"/>
      <c r="I76" s="1"/>
      <c r="J76" s="1"/>
      <c r="K76" s="374"/>
      <c r="L76" s="16"/>
      <c r="M76" s="16"/>
      <c r="N76" s="374"/>
      <c r="O76" s="16"/>
      <c r="P76" s="16"/>
      <c r="Q76" s="374"/>
      <c r="R76" s="16"/>
      <c r="S76" s="16"/>
    </row>
    <row r="77" spans="2:19" ht="15">
      <c r="B77" s="20"/>
      <c r="C77" s="1"/>
      <c r="D77" s="1"/>
      <c r="E77" s="1"/>
      <c r="F77" s="16"/>
      <c r="G77" s="452"/>
      <c r="H77" s="1"/>
      <c r="I77" s="1"/>
      <c r="J77" s="1"/>
      <c r="K77" s="374"/>
      <c r="L77" s="16"/>
      <c r="M77" s="16"/>
      <c r="N77" s="374"/>
      <c r="O77" s="16"/>
      <c r="P77" s="16"/>
      <c r="Q77" s="374"/>
      <c r="R77" s="16"/>
      <c r="S77" s="16"/>
    </row>
    <row r="78" spans="2:19" ht="15">
      <c r="B78" s="20"/>
      <c r="C78" s="1"/>
      <c r="D78" s="1"/>
      <c r="E78" s="1"/>
      <c r="F78" s="16"/>
      <c r="G78" s="452"/>
      <c r="H78" s="1"/>
      <c r="I78" s="1"/>
      <c r="J78" s="1"/>
      <c r="K78" s="374"/>
      <c r="L78" s="16"/>
      <c r="M78" s="16"/>
      <c r="N78" s="374"/>
      <c r="O78" s="16"/>
      <c r="P78" s="16"/>
      <c r="Q78" s="374"/>
      <c r="R78" s="16"/>
      <c r="S78" s="16"/>
    </row>
    <row r="79" spans="2:19" ht="15">
      <c r="B79" s="20"/>
      <c r="C79" s="1"/>
      <c r="D79" s="1"/>
      <c r="E79" s="1"/>
      <c r="F79" s="16"/>
      <c r="G79" s="452"/>
      <c r="H79" s="1"/>
      <c r="I79" s="1"/>
      <c r="J79" s="1"/>
      <c r="K79" s="374"/>
      <c r="L79" s="16"/>
      <c r="M79" s="16"/>
      <c r="N79" s="374"/>
      <c r="O79" s="16"/>
      <c r="P79" s="16"/>
      <c r="Q79" s="374"/>
      <c r="R79" s="16"/>
      <c r="S79" s="16"/>
    </row>
    <row r="80" spans="2:19" ht="15">
      <c r="B80" s="20"/>
      <c r="C80" s="1"/>
      <c r="D80" s="1"/>
      <c r="E80" s="1"/>
      <c r="F80" s="16"/>
      <c r="G80" s="452"/>
      <c r="H80" s="1"/>
      <c r="I80" s="1"/>
      <c r="J80" s="1"/>
      <c r="K80" s="374"/>
      <c r="L80" s="16"/>
      <c r="M80" s="16"/>
      <c r="N80" s="374"/>
      <c r="O80" s="16"/>
      <c r="P80" s="16"/>
      <c r="Q80" s="374"/>
      <c r="R80" s="16"/>
      <c r="S80" s="16"/>
    </row>
    <row r="81" spans="2:19" ht="15">
      <c r="B81" s="20"/>
      <c r="C81" s="1"/>
      <c r="D81" s="1"/>
      <c r="E81" s="1"/>
      <c r="F81" s="16"/>
      <c r="G81" s="452"/>
      <c r="H81" s="1"/>
      <c r="I81" s="1"/>
      <c r="J81" s="1"/>
      <c r="K81" s="374"/>
      <c r="L81" s="16"/>
      <c r="M81" s="16"/>
      <c r="N81" s="374"/>
      <c r="O81" s="16"/>
      <c r="P81" s="16"/>
      <c r="Q81" s="374"/>
      <c r="R81" s="16"/>
      <c r="S81" s="16"/>
    </row>
    <row r="82" spans="2:19" ht="15">
      <c r="B82" s="20"/>
      <c r="C82" s="1"/>
      <c r="D82" s="1"/>
      <c r="E82" s="1"/>
      <c r="F82" s="16"/>
      <c r="G82" s="452"/>
      <c r="H82" s="1"/>
      <c r="I82" s="1"/>
      <c r="J82" s="1"/>
      <c r="K82" s="374"/>
      <c r="L82" s="16"/>
      <c r="M82" s="16"/>
      <c r="N82" s="374"/>
      <c r="O82" s="16"/>
      <c r="P82" s="16"/>
      <c r="Q82" s="374"/>
      <c r="R82" s="16"/>
      <c r="S82" s="16"/>
    </row>
    <row r="83" spans="2:19" ht="15">
      <c r="B83" s="20"/>
      <c r="C83" s="1"/>
      <c r="D83" s="1"/>
      <c r="E83" s="1"/>
      <c r="F83" s="16"/>
      <c r="G83" s="452"/>
      <c r="H83" s="1"/>
      <c r="I83" s="1"/>
      <c r="J83" s="1"/>
      <c r="K83" s="374"/>
      <c r="L83" s="16"/>
      <c r="M83" s="16"/>
      <c r="N83" s="374"/>
      <c r="O83" s="16"/>
      <c r="P83" s="16"/>
      <c r="Q83" s="374"/>
      <c r="R83" s="16"/>
      <c r="S83" s="16"/>
    </row>
    <row r="84" spans="2:19" ht="15">
      <c r="B84" s="20"/>
      <c r="C84" s="1"/>
      <c r="D84" s="1"/>
      <c r="E84" s="1"/>
      <c r="F84" s="16"/>
      <c r="G84" s="452"/>
      <c r="H84" s="1"/>
      <c r="I84" s="1"/>
      <c r="J84" s="1"/>
      <c r="K84" s="374"/>
      <c r="L84" s="16"/>
      <c r="M84" s="16"/>
      <c r="N84" s="374"/>
      <c r="O84" s="16"/>
      <c r="P84" s="16"/>
      <c r="Q84" s="374"/>
      <c r="R84" s="16"/>
      <c r="S84" s="16"/>
    </row>
    <row r="85" spans="2:19" ht="15">
      <c r="B85" s="20"/>
      <c r="C85" s="1"/>
      <c r="D85" s="1"/>
      <c r="E85" s="1"/>
      <c r="F85" s="16"/>
      <c r="G85" s="452"/>
      <c r="H85" s="1"/>
      <c r="I85" s="1"/>
      <c r="J85" s="1"/>
      <c r="K85" s="374"/>
      <c r="L85" s="16"/>
      <c r="M85" s="16"/>
      <c r="N85" s="374"/>
      <c r="O85" s="16"/>
      <c r="P85" s="16"/>
      <c r="Q85" s="374"/>
      <c r="R85" s="16"/>
      <c r="S85" s="16"/>
    </row>
    <row r="86" spans="2:19" ht="15">
      <c r="B86" s="20"/>
      <c r="C86" s="1"/>
      <c r="D86" s="1"/>
      <c r="E86" s="1"/>
      <c r="F86" s="16"/>
      <c r="G86" s="452"/>
      <c r="H86" s="1"/>
      <c r="I86" s="1"/>
      <c r="J86" s="1"/>
      <c r="K86" s="374"/>
      <c r="L86" s="16"/>
      <c r="M86" s="16"/>
      <c r="N86" s="374"/>
      <c r="O86" s="16"/>
      <c r="P86" s="16"/>
      <c r="Q86" s="374"/>
      <c r="R86" s="16"/>
      <c r="S86" s="16"/>
    </row>
    <row r="87" spans="2:19" ht="15">
      <c r="B87" s="20"/>
      <c r="C87" s="1"/>
      <c r="D87" s="1"/>
      <c r="E87" s="1"/>
      <c r="F87" s="16"/>
      <c r="G87" s="452"/>
      <c r="H87" s="1"/>
      <c r="I87" s="1"/>
      <c r="J87" s="1"/>
      <c r="K87" s="374"/>
      <c r="L87" s="16"/>
      <c r="M87" s="16"/>
      <c r="N87" s="374"/>
      <c r="O87" s="16"/>
      <c r="P87" s="16"/>
      <c r="Q87" s="374"/>
      <c r="R87" s="16"/>
      <c r="S87" s="16"/>
    </row>
    <row r="88" spans="2:19" ht="15">
      <c r="B88" s="20"/>
      <c r="C88" s="1"/>
      <c r="D88" s="1"/>
      <c r="E88" s="1"/>
      <c r="F88" s="16"/>
      <c r="G88" s="452"/>
      <c r="H88" s="1"/>
      <c r="I88" s="1"/>
      <c r="J88" s="1"/>
      <c r="K88" s="374"/>
      <c r="L88" s="16"/>
      <c r="M88" s="16"/>
      <c r="N88" s="374"/>
      <c r="O88" s="16"/>
      <c r="P88" s="16"/>
      <c r="Q88" s="374"/>
      <c r="R88" s="16"/>
      <c r="S88" s="16"/>
    </row>
    <row r="89" spans="2:19" ht="15">
      <c r="B89" s="20"/>
      <c r="C89" s="1"/>
      <c r="D89" s="1"/>
      <c r="E89" s="1"/>
      <c r="F89" s="16"/>
      <c r="G89" s="452"/>
      <c r="H89" s="1"/>
      <c r="I89" s="1"/>
      <c r="J89" s="1"/>
      <c r="K89" s="374"/>
      <c r="L89" s="16"/>
      <c r="M89" s="16"/>
      <c r="N89" s="374"/>
      <c r="O89" s="16"/>
      <c r="P89" s="16"/>
      <c r="Q89" s="374"/>
      <c r="R89" s="16"/>
      <c r="S89" s="16"/>
    </row>
    <row r="90" spans="2:19" ht="15">
      <c r="B90" s="20"/>
      <c r="C90" s="1"/>
      <c r="D90" s="1"/>
      <c r="E90" s="1"/>
      <c r="F90" s="16"/>
      <c r="G90" s="452"/>
      <c r="H90" s="1"/>
      <c r="I90" s="1"/>
      <c r="J90" s="1"/>
      <c r="K90" s="374"/>
      <c r="L90" s="16"/>
      <c r="M90" s="16"/>
      <c r="N90" s="374"/>
      <c r="O90" s="16"/>
      <c r="P90" s="16"/>
      <c r="Q90" s="374"/>
      <c r="R90" s="16"/>
      <c r="S90" s="16"/>
    </row>
    <row r="91" spans="2:19" ht="15">
      <c r="B91" s="20"/>
      <c r="C91" s="1"/>
      <c r="D91" s="1"/>
      <c r="E91" s="1"/>
      <c r="F91" s="16"/>
      <c r="G91" s="452"/>
      <c r="H91" s="1"/>
      <c r="I91" s="1"/>
      <c r="J91" s="1"/>
      <c r="K91" s="374"/>
      <c r="L91" s="16"/>
      <c r="M91" s="16"/>
      <c r="N91" s="374"/>
      <c r="O91" s="16"/>
      <c r="P91" s="16"/>
      <c r="Q91" s="374"/>
      <c r="R91" s="16"/>
      <c r="S91" s="16"/>
    </row>
    <row r="92" spans="2:19" ht="15">
      <c r="B92" s="20"/>
      <c r="C92" s="1"/>
      <c r="D92" s="1"/>
      <c r="E92" s="1"/>
      <c r="F92" s="16"/>
      <c r="G92" s="452"/>
      <c r="H92" s="1"/>
      <c r="I92" s="1"/>
      <c r="J92" s="1"/>
      <c r="K92" s="374"/>
      <c r="L92" s="16"/>
      <c r="M92" s="16"/>
      <c r="N92" s="374"/>
      <c r="O92" s="16"/>
      <c r="P92" s="16"/>
      <c r="Q92" s="374"/>
      <c r="R92" s="16"/>
      <c r="S92" s="16"/>
    </row>
    <row r="93" spans="2:19" ht="15">
      <c r="B93" s="20"/>
      <c r="C93" s="1"/>
      <c r="D93" s="1"/>
      <c r="E93" s="1"/>
      <c r="F93" s="16"/>
      <c r="G93" s="452"/>
      <c r="H93" s="1"/>
      <c r="I93" s="1"/>
      <c r="J93" s="1"/>
      <c r="K93" s="374"/>
      <c r="L93" s="16"/>
      <c r="M93" s="16"/>
      <c r="N93" s="374"/>
      <c r="O93" s="16"/>
      <c r="P93" s="16"/>
      <c r="Q93" s="374"/>
      <c r="R93" s="16"/>
      <c r="S93" s="16"/>
    </row>
    <row r="94" spans="2:19" ht="15">
      <c r="B94" s="20"/>
      <c r="C94" s="1"/>
      <c r="D94" s="1"/>
      <c r="E94" s="1"/>
      <c r="F94" s="16"/>
      <c r="G94" s="452"/>
      <c r="H94" s="1"/>
      <c r="I94" s="1"/>
      <c r="J94" s="1"/>
      <c r="K94" s="374"/>
      <c r="L94" s="16"/>
      <c r="M94" s="16"/>
      <c r="N94" s="374"/>
      <c r="O94" s="16"/>
      <c r="P94" s="16"/>
      <c r="Q94" s="374"/>
      <c r="R94" s="16"/>
      <c r="S94" s="16"/>
    </row>
    <row r="95" spans="2:19" ht="15">
      <c r="B95" s="20"/>
      <c r="C95" s="1"/>
      <c r="D95" s="1"/>
      <c r="E95" s="1"/>
      <c r="F95" s="16"/>
      <c r="G95" s="452"/>
      <c r="H95" s="1"/>
      <c r="I95" s="1"/>
      <c r="J95" s="1"/>
      <c r="K95" s="374"/>
      <c r="L95" s="16"/>
      <c r="M95" s="16"/>
      <c r="N95" s="374"/>
      <c r="O95" s="16"/>
      <c r="P95" s="16"/>
      <c r="Q95" s="374"/>
      <c r="R95" s="16"/>
      <c r="S95" s="16"/>
    </row>
    <row r="96" spans="2:19" ht="15">
      <c r="B96" s="20"/>
      <c r="C96" s="1"/>
      <c r="D96" s="1"/>
      <c r="E96" s="1"/>
      <c r="F96" s="16"/>
      <c r="G96" s="452"/>
      <c r="H96" s="1"/>
      <c r="I96" s="1"/>
      <c r="J96" s="1"/>
      <c r="K96" s="374"/>
      <c r="L96" s="16"/>
      <c r="M96" s="16"/>
      <c r="N96" s="374"/>
      <c r="O96" s="16"/>
      <c r="P96" s="16"/>
      <c r="Q96" s="374"/>
      <c r="R96" s="16"/>
      <c r="S96" s="16"/>
    </row>
    <row r="97" spans="2:19" ht="15">
      <c r="B97" s="20"/>
      <c r="C97" s="1"/>
      <c r="D97" s="1"/>
      <c r="E97" s="1"/>
      <c r="F97" s="16"/>
      <c r="G97" s="452"/>
      <c r="H97" s="1"/>
      <c r="I97" s="1"/>
      <c r="J97" s="1"/>
      <c r="K97" s="374"/>
      <c r="L97" s="16"/>
      <c r="M97" s="16"/>
      <c r="N97" s="374"/>
      <c r="O97" s="16"/>
      <c r="P97" s="16"/>
      <c r="Q97" s="374"/>
      <c r="R97" s="16"/>
      <c r="S97" s="16"/>
    </row>
    <row r="98" spans="2:19" ht="15">
      <c r="B98" s="20"/>
      <c r="C98" s="1"/>
      <c r="D98" s="1"/>
      <c r="E98" s="1"/>
      <c r="F98" s="16"/>
      <c r="G98" s="452"/>
      <c r="H98" s="1"/>
      <c r="I98" s="1"/>
      <c r="J98" s="1"/>
      <c r="K98" s="374"/>
      <c r="L98" s="16"/>
      <c r="M98" s="16"/>
      <c r="N98" s="374"/>
      <c r="O98" s="16"/>
      <c r="P98" s="16"/>
      <c r="Q98" s="374"/>
      <c r="R98" s="16"/>
      <c r="S98" s="16"/>
    </row>
    <row r="99" spans="2:19" ht="15">
      <c r="B99" s="20"/>
      <c r="C99" s="1"/>
      <c r="D99" s="1"/>
      <c r="E99" s="1"/>
      <c r="F99" s="16"/>
      <c r="G99" s="452"/>
      <c r="H99" s="1"/>
      <c r="I99" s="1"/>
      <c r="J99" s="1"/>
      <c r="K99" s="374"/>
      <c r="L99" s="16"/>
      <c r="M99" s="16"/>
      <c r="N99" s="374"/>
      <c r="O99" s="16"/>
      <c r="P99" s="16"/>
      <c r="Q99" s="374"/>
      <c r="R99" s="16"/>
      <c r="S99" s="16"/>
    </row>
    <row r="100" spans="2:19" ht="15">
      <c r="B100" s="20"/>
      <c r="C100" s="1"/>
      <c r="D100" s="1"/>
      <c r="E100" s="1"/>
      <c r="F100" s="16"/>
      <c r="G100" s="452"/>
      <c r="H100" s="1"/>
      <c r="I100" s="1"/>
      <c r="J100" s="1"/>
      <c r="K100" s="374"/>
      <c r="L100" s="16"/>
      <c r="M100" s="16"/>
      <c r="N100" s="374"/>
      <c r="O100" s="16"/>
      <c r="P100" s="16"/>
      <c r="Q100" s="374"/>
      <c r="R100" s="16"/>
      <c r="S100" s="16"/>
    </row>
    <row r="101" spans="2:19" ht="15">
      <c r="B101" s="24"/>
      <c r="C101" s="1"/>
      <c r="D101" s="1"/>
      <c r="E101" s="1"/>
      <c r="F101" s="16"/>
      <c r="G101" s="452"/>
      <c r="H101" s="1"/>
      <c r="I101" s="1"/>
      <c r="J101" s="1"/>
      <c r="K101" s="374"/>
      <c r="L101" s="16"/>
      <c r="M101" s="16"/>
      <c r="N101" s="374"/>
      <c r="O101" s="16"/>
      <c r="P101" s="16"/>
      <c r="Q101" s="374"/>
      <c r="R101" s="16"/>
      <c r="S101" s="16"/>
    </row>
    <row r="102" spans="2:19" ht="15">
      <c r="B102" s="24"/>
      <c r="C102" s="1"/>
      <c r="D102" s="1"/>
      <c r="E102" s="1"/>
      <c r="F102" s="16"/>
      <c r="G102" s="452"/>
      <c r="H102" s="1"/>
      <c r="I102" s="1"/>
      <c r="J102" s="1"/>
      <c r="K102" s="374"/>
      <c r="L102" s="16"/>
      <c r="M102" s="16"/>
      <c r="N102" s="374"/>
      <c r="O102" s="16"/>
      <c r="P102" s="16"/>
      <c r="Q102" s="374"/>
      <c r="R102" s="16"/>
      <c r="S102" s="16"/>
    </row>
    <row r="103" spans="2:19">
      <c r="B103" s="25"/>
    </row>
  </sheetData>
  <mergeCells count="6">
    <mergeCell ref="K4:M4"/>
    <mergeCell ref="Q4:S4"/>
    <mergeCell ref="U4:AB4"/>
    <mergeCell ref="AM4:AT4"/>
    <mergeCell ref="N4:P4"/>
    <mergeCell ref="AD4:AK4"/>
  </mergeCells>
  <pageMargins left="0.7" right="0.7" top="0.75" bottom="0.75" header="0.3" footer="0.3"/>
  <pageSetup paperSize="119" scale="52" orientation="portrait" horizontalDpi="300" verticalDpi="300" r:id="rId1"/>
  <legacy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rgb="FF00B050"/>
    <pageSetUpPr fitToPage="1"/>
  </sheetPr>
  <dimension ref="B2:AW147"/>
  <sheetViews>
    <sheetView zoomScaleNormal="100" workbookViewId="0">
      <pane xSplit="3" ySplit="5" topLeftCell="D6" activePane="bottomRight" state="frozen"/>
      <selection activeCell="C1" sqref="C1"/>
      <selection pane="topRight" activeCell="D1" sqref="D1"/>
      <selection pane="bottomLeft" activeCell="C6" sqref="C6"/>
      <selection pane="bottomRight" activeCell="D6" sqref="D6"/>
    </sheetView>
  </sheetViews>
  <sheetFormatPr defaultColWidth="9.140625" defaultRowHeight="15.75"/>
  <cols>
    <col min="1" max="1" width="0" hidden="1" customWidth="1"/>
    <col min="2" max="2" width="9.42578125" style="31" hidden="1" customWidth="1"/>
    <col min="3" max="3" width="36.140625" style="26" bestFit="1" customWidth="1"/>
    <col min="4" max="5" width="20.7109375" style="26" customWidth="1"/>
    <col min="6" max="6" width="5" style="27" customWidth="1"/>
    <col min="7" max="8" width="8.7109375" style="26" customWidth="1"/>
    <col min="9" max="9" width="9.85546875" style="26" customWidth="1"/>
    <col min="10" max="10" width="8.28515625" style="26" customWidth="1"/>
    <col min="11" max="11" width="10.42578125" style="222" customWidth="1"/>
    <col min="12" max="12" width="5" style="28" customWidth="1"/>
    <col min="13" max="13" width="13.42578125" style="28" customWidth="1"/>
    <col min="14" max="14" width="10.42578125" style="222" customWidth="1"/>
    <col min="15" max="15" width="5" style="28" customWidth="1"/>
    <col min="16" max="16" width="13.42578125" style="28" customWidth="1"/>
    <col min="17" max="17" width="10.42578125" style="222" customWidth="1"/>
    <col min="18" max="18" width="5" style="28" customWidth="1"/>
    <col min="19" max="19" width="13.42578125" style="28" customWidth="1"/>
    <col min="20" max="20" width="10.42578125" style="222" customWidth="1"/>
    <col min="21" max="21" width="5" style="28" customWidth="1"/>
    <col min="22" max="22" width="13.42578125" style="28" customWidth="1"/>
    <col min="24" max="24" width="20.85546875" customWidth="1"/>
    <col min="25" max="25" width="10.7109375" style="42" customWidth="1"/>
    <col min="26" max="26" width="4.28515625" customWidth="1"/>
    <col min="27" max="27" width="25.28515625" customWidth="1"/>
    <col min="28" max="28" width="10.7109375" style="42" customWidth="1"/>
    <col min="29" max="29" width="2.85546875" customWidth="1"/>
    <col min="30" max="30" width="30.28515625" bestFit="1" customWidth="1"/>
    <col min="31" max="31" width="9.140625" style="42"/>
    <col min="33" max="33" width="20.85546875" customWidth="1"/>
    <col min="34" max="34" width="10.7109375" style="42" customWidth="1"/>
    <col min="35" max="35" width="4.28515625" customWidth="1"/>
    <col min="36" max="36" width="25.28515625" customWidth="1"/>
    <col min="37" max="37" width="10.7109375" style="42" customWidth="1"/>
    <col min="38" max="38" width="2.85546875" customWidth="1"/>
    <col min="39" max="39" width="30.28515625" bestFit="1" customWidth="1"/>
    <col min="40" max="40" width="9.140625" style="42"/>
    <col min="42" max="42" width="20.85546875" customWidth="1"/>
    <col min="43" max="43" width="10.7109375" style="42" customWidth="1"/>
    <col min="44" max="44" width="4.28515625" customWidth="1"/>
    <col min="45" max="45" width="25.28515625" customWidth="1"/>
    <col min="46" max="46" width="10.7109375" style="42" customWidth="1"/>
    <col min="47" max="47" width="2.85546875" customWidth="1"/>
    <col min="48" max="48" width="30.28515625" bestFit="1" customWidth="1"/>
    <col min="49" max="49" width="9.140625" style="42"/>
  </cols>
  <sheetData>
    <row r="2" spans="2:49">
      <c r="C2" s="94" t="s">
        <v>452</v>
      </c>
      <c r="D2" s="3"/>
      <c r="E2" s="3"/>
      <c r="F2" s="12"/>
      <c r="G2" s="3"/>
      <c r="H2" s="3"/>
      <c r="I2" s="3"/>
      <c r="J2" s="3"/>
      <c r="K2" s="223"/>
      <c r="L2" s="12"/>
      <c r="M2" s="3"/>
      <c r="N2" s="223"/>
      <c r="O2" s="12"/>
      <c r="P2" s="3"/>
      <c r="Q2" s="223"/>
      <c r="R2" s="12"/>
      <c r="S2" s="3"/>
      <c r="T2" s="223"/>
      <c r="U2" s="12"/>
      <c r="V2" s="3"/>
    </row>
    <row r="3" spans="2:49" ht="16.5" thickBot="1">
      <c r="C3" s="95" t="s">
        <v>166</v>
      </c>
      <c r="D3" s="4"/>
      <c r="E3" s="4"/>
      <c r="F3" s="92"/>
      <c r="G3" s="4"/>
      <c r="H3" s="4"/>
      <c r="I3" s="41">
        <f>Lists!$B$3</f>
        <v>5</v>
      </c>
      <c r="J3" s="4"/>
      <c r="K3" s="224"/>
      <c r="L3" s="92"/>
      <c r="M3" s="4"/>
      <c r="N3" s="224"/>
      <c r="O3" s="92"/>
      <c r="P3" s="4"/>
      <c r="Q3" s="224"/>
      <c r="R3" s="92"/>
      <c r="S3" s="4"/>
      <c r="T3" s="224"/>
      <c r="U3" s="92"/>
      <c r="V3" s="4"/>
    </row>
    <row r="4" spans="2:49" thickBot="1">
      <c r="B4" s="5"/>
      <c r="C4" s="6"/>
      <c r="D4" s="6"/>
      <c r="E4" s="6"/>
      <c r="F4" s="2"/>
      <c r="G4" s="6"/>
      <c r="H4" s="6"/>
      <c r="I4" s="6"/>
      <c r="J4" s="6"/>
      <c r="K4" s="764" t="s">
        <v>237</v>
      </c>
      <c r="L4" s="765"/>
      <c r="M4" s="766"/>
      <c r="N4" s="764" t="s">
        <v>238</v>
      </c>
      <c r="O4" s="765"/>
      <c r="P4" s="766"/>
      <c r="Q4" s="764" t="s">
        <v>565</v>
      </c>
      <c r="R4" s="765"/>
      <c r="S4" s="766"/>
      <c r="T4" s="764" t="str">
        <f>'T1-Summary'!$F$5</f>
        <v>EOM</v>
      </c>
      <c r="U4" s="765"/>
      <c r="V4" s="766"/>
      <c r="X4" s="764" t="s">
        <v>238</v>
      </c>
      <c r="Y4" s="765"/>
      <c r="Z4" s="765"/>
      <c r="AA4" s="765"/>
      <c r="AB4" s="765"/>
      <c r="AC4" s="765"/>
      <c r="AD4" s="765"/>
      <c r="AE4" s="765"/>
      <c r="AG4" s="764" t="s">
        <v>565</v>
      </c>
      <c r="AH4" s="765"/>
      <c r="AI4" s="765"/>
      <c r="AJ4" s="765"/>
      <c r="AK4" s="765"/>
      <c r="AL4" s="765"/>
      <c r="AM4" s="765"/>
      <c r="AN4" s="765"/>
      <c r="AP4" s="764" t="s">
        <v>444</v>
      </c>
      <c r="AQ4" s="765"/>
      <c r="AR4" s="765"/>
      <c r="AS4" s="765"/>
      <c r="AT4" s="765"/>
      <c r="AU4" s="765"/>
      <c r="AV4" s="765"/>
      <c r="AW4" s="765"/>
    </row>
    <row r="5" spans="2:49" ht="26.25" thickBot="1">
      <c r="B5" s="136" t="s">
        <v>50</v>
      </c>
      <c r="C5" s="141" t="s">
        <v>51</v>
      </c>
      <c r="D5" s="398" t="s">
        <v>188</v>
      </c>
      <c r="E5" s="139" t="s">
        <v>243</v>
      </c>
      <c r="F5" s="355" t="s">
        <v>668</v>
      </c>
      <c r="G5" s="445" t="s">
        <v>89</v>
      </c>
      <c r="H5" s="137" t="s">
        <v>53</v>
      </c>
      <c r="I5" s="137" t="s">
        <v>89</v>
      </c>
      <c r="J5" s="141" t="s">
        <v>53</v>
      </c>
      <c r="K5" s="225" t="s">
        <v>54</v>
      </c>
      <c r="L5" s="137" t="s">
        <v>53</v>
      </c>
      <c r="M5" s="141" t="s">
        <v>107</v>
      </c>
      <c r="N5" s="225" t="s">
        <v>54</v>
      </c>
      <c r="O5" s="137" t="s">
        <v>53</v>
      </c>
      <c r="P5" s="141" t="s">
        <v>107</v>
      </c>
      <c r="Q5" s="225" t="s">
        <v>54</v>
      </c>
      <c r="R5" s="137" t="s">
        <v>53</v>
      </c>
      <c r="S5" s="141" t="s">
        <v>107</v>
      </c>
      <c r="T5" s="225" t="s">
        <v>54</v>
      </c>
      <c r="U5" s="137" t="s">
        <v>53</v>
      </c>
      <c r="V5" s="141" t="s">
        <v>107</v>
      </c>
      <c r="X5" s="140" t="s">
        <v>665</v>
      </c>
      <c r="Y5" s="438" t="s">
        <v>666</v>
      </c>
      <c r="AA5" s="140" t="s">
        <v>17</v>
      </c>
      <c r="AB5" s="438" t="s">
        <v>664</v>
      </c>
      <c r="AD5" s="140" t="s">
        <v>335</v>
      </c>
      <c r="AE5" s="438" t="s">
        <v>669</v>
      </c>
      <c r="AG5" s="140" t="s">
        <v>665</v>
      </c>
      <c r="AH5" s="438" t="s">
        <v>666</v>
      </c>
      <c r="AJ5" s="140" t="s">
        <v>17</v>
      </c>
      <c r="AK5" s="438" t="s">
        <v>664</v>
      </c>
      <c r="AM5" s="140" t="s">
        <v>335</v>
      </c>
      <c r="AN5" s="438" t="s">
        <v>669</v>
      </c>
      <c r="AP5" s="140" t="s">
        <v>665</v>
      </c>
      <c r="AQ5" s="438" t="s">
        <v>666</v>
      </c>
      <c r="AS5" s="140" t="s">
        <v>17</v>
      </c>
      <c r="AT5" s="438" t="s">
        <v>664</v>
      </c>
      <c r="AV5" s="140" t="s">
        <v>335</v>
      </c>
      <c r="AW5" s="438" t="s">
        <v>669</v>
      </c>
    </row>
    <row r="6" spans="2:49" ht="15">
      <c r="B6" s="241"/>
      <c r="C6" s="715" t="s">
        <v>459</v>
      </c>
      <c r="D6" s="385"/>
      <c r="E6" s="385"/>
      <c r="F6" s="385"/>
      <c r="G6" s="385"/>
      <c r="H6" s="385"/>
      <c r="I6" s="242"/>
      <c r="J6" s="243"/>
      <c r="K6" s="244"/>
      <c r="L6" s="242"/>
      <c r="M6" s="243"/>
      <c r="N6" s="244"/>
      <c r="O6" s="242"/>
      <c r="P6" s="243"/>
      <c r="Q6" s="244"/>
      <c r="R6" s="242"/>
      <c r="S6" s="243"/>
      <c r="T6" s="244"/>
      <c r="U6" s="242"/>
      <c r="V6" s="243"/>
    </row>
    <row r="7" spans="2:49" ht="15">
      <c r="B7" s="142"/>
      <c r="C7" s="171" t="s">
        <v>159</v>
      </c>
      <c r="D7" s="356"/>
      <c r="E7" s="356"/>
      <c r="F7" s="456"/>
      <c r="G7" s="356"/>
      <c r="H7" s="356"/>
      <c r="I7" s="144"/>
      <c r="J7" s="164"/>
      <c r="K7" s="226"/>
      <c r="L7" s="146"/>
      <c r="M7" s="148"/>
      <c r="N7" s="226"/>
      <c r="O7" s="146"/>
      <c r="P7" s="148"/>
      <c r="Q7" s="226"/>
      <c r="R7" s="146"/>
      <c r="S7" s="148"/>
      <c r="T7" s="226"/>
      <c r="U7" s="146"/>
      <c r="V7" s="148"/>
      <c r="X7" t="str">
        <f>IF($F7=1,$E7,"")</f>
        <v/>
      </c>
      <c r="Y7" s="42" t="str">
        <f>IF(X7="","",N7)</f>
        <v/>
      </c>
      <c r="AA7" t="str">
        <f>IF($F7=2,$E7,"")</f>
        <v/>
      </c>
      <c r="AB7" s="42" t="str">
        <f>IF(AA7="","",N7)</f>
        <v/>
      </c>
      <c r="AD7" t="str">
        <f>IF($F7=3,$E7,"")</f>
        <v/>
      </c>
      <c r="AE7" s="42" t="str">
        <f>IF(AD7="","",N7)</f>
        <v/>
      </c>
      <c r="AG7" t="str">
        <f>IF($F7=1,$E7,"")</f>
        <v/>
      </c>
      <c r="AH7" s="42" t="str">
        <f>IF(AG7="","",W7)</f>
        <v/>
      </c>
      <c r="AJ7" t="str">
        <f>IF($F7=2,$E7,"")</f>
        <v/>
      </c>
      <c r="AK7" s="42" t="str">
        <f>IF(AJ7="","",W7)</f>
        <v/>
      </c>
      <c r="AM7" t="str">
        <f>IF($F7=3,$E7,"")</f>
        <v/>
      </c>
      <c r="AN7" s="42" t="str">
        <f>IF(AM7="","",W7)</f>
        <v/>
      </c>
      <c r="AP7" t="str">
        <f>IF($F7=1,$E7,"")</f>
        <v/>
      </c>
      <c r="AQ7" s="42" t="str">
        <f>IF(AP7="","",T7)</f>
        <v/>
      </c>
      <c r="AS7" t="str">
        <f>IF($F7=2,$E7,"")</f>
        <v/>
      </c>
      <c r="AT7" s="42" t="str">
        <f>IF(AS7="","",T7)</f>
        <v/>
      </c>
      <c r="AV7" t="str">
        <f>IF($F7=3,$E7,"")</f>
        <v/>
      </c>
      <c r="AW7" s="42" t="str">
        <f>IF(AV7="","",T7)</f>
        <v/>
      </c>
    </row>
    <row r="8" spans="2:49" ht="15">
      <c r="B8" s="126"/>
      <c r="C8" s="130" t="s">
        <v>160</v>
      </c>
      <c r="D8" s="384"/>
      <c r="E8" s="384"/>
      <c r="F8" s="457"/>
      <c r="G8" s="384"/>
      <c r="H8" s="384"/>
      <c r="I8" s="62">
        <v>100000</v>
      </c>
      <c r="J8" s="130" t="s">
        <v>179</v>
      </c>
      <c r="K8" s="221"/>
      <c r="L8" s="55" t="s">
        <v>179</v>
      </c>
      <c r="M8" s="127">
        <f>$H8*K8</f>
        <v>0</v>
      </c>
      <c r="N8" s="721">
        <v>0.5</v>
      </c>
      <c r="O8" s="55" t="s">
        <v>179</v>
      </c>
      <c r="P8" s="127">
        <f>$I8*N8</f>
        <v>50000</v>
      </c>
      <c r="Q8" s="221">
        <v>1</v>
      </c>
      <c r="R8" s="55" t="s">
        <v>179</v>
      </c>
      <c r="S8" s="127">
        <f>$I8*Q8</f>
        <v>100000</v>
      </c>
      <c r="T8" s="221">
        <v>1</v>
      </c>
      <c r="U8" s="55" t="s">
        <v>179</v>
      </c>
      <c r="V8" s="127">
        <f>$I8*T8</f>
        <v>100000</v>
      </c>
      <c r="X8" t="str">
        <f>IF($F8=1,$E8,"")</f>
        <v/>
      </c>
      <c r="Y8" s="42" t="str">
        <f>IF(X8="","",N8)</f>
        <v/>
      </c>
      <c r="AA8" t="str">
        <f>IF($F8=2,$E8,"")</f>
        <v/>
      </c>
      <c r="AB8" s="42" t="str">
        <f>IF(AA8="","",N8)</f>
        <v/>
      </c>
      <c r="AD8" t="str">
        <f>IF($F8=3,$E8,"")</f>
        <v/>
      </c>
      <c r="AE8" s="42" t="str">
        <f>IF(AD8="","",N8)</f>
        <v/>
      </c>
      <c r="AG8" t="str">
        <f>IF($F8=1,$E8,"")</f>
        <v/>
      </c>
      <c r="AH8" s="42" t="str">
        <f>IF(AG8="","",W8)</f>
        <v/>
      </c>
      <c r="AJ8" t="str">
        <f>IF($F8=2,$E8,"")</f>
        <v/>
      </c>
      <c r="AK8" s="42" t="str">
        <f>IF(AJ8="","",W8)</f>
        <v/>
      </c>
      <c r="AM8" t="str">
        <f>IF($F8=3,$E8,"")</f>
        <v/>
      </c>
      <c r="AN8" s="42" t="str">
        <f>IF(AM8="","",W8)</f>
        <v/>
      </c>
      <c r="AP8" t="str">
        <f t="shared" ref="AP8:AP77" si="0">IF($F8=1,$E8,"")</f>
        <v/>
      </c>
      <c r="AQ8" s="42" t="str">
        <f t="shared" ref="AQ8:AQ43" si="1">IF(AP8="","",T8)</f>
        <v/>
      </c>
      <c r="AS8" t="str">
        <f t="shared" ref="AS8:AS77" si="2">IF($F8=2,$E8,"")</f>
        <v/>
      </c>
      <c r="AT8" s="42" t="str">
        <f t="shared" ref="AT8:AT43" si="3">IF(AS8="","",T8)</f>
        <v/>
      </c>
      <c r="AV8" t="str">
        <f t="shared" ref="AV8:AV77" si="4">IF($F8=3,$E8,"")</f>
        <v/>
      </c>
      <c r="AW8" s="42" t="str">
        <f t="shared" ref="AW8:AW43" si="5">IF(AV8="","",T8)</f>
        <v/>
      </c>
    </row>
    <row r="9" spans="2:49" ht="15">
      <c r="B9" s="126"/>
      <c r="C9" s="130" t="s">
        <v>162</v>
      </c>
      <c r="D9" s="384"/>
      <c r="E9" s="384"/>
      <c r="F9" s="457"/>
      <c r="G9" s="384"/>
      <c r="H9" s="384"/>
      <c r="I9" s="62">
        <v>20000</v>
      </c>
      <c r="J9" s="130" t="s">
        <v>179</v>
      </c>
      <c r="K9" s="221"/>
      <c r="L9" s="55" t="s">
        <v>179</v>
      </c>
      <c r="M9" s="127">
        <f>$H9*K9</f>
        <v>0</v>
      </c>
      <c r="N9" s="721">
        <v>0.5</v>
      </c>
      <c r="O9" s="55" t="s">
        <v>179</v>
      </c>
      <c r="P9" s="127">
        <f>$I9*N9</f>
        <v>10000</v>
      </c>
      <c r="Q9" s="221">
        <v>1</v>
      </c>
      <c r="R9" s="55" t="s">
        <v>179</v>
      </c>
      <c r="S9" s="127">
        <f>$I9*Q9</f>
        <v>20000</v>
      </c>
      <c r="T9" s="221">
        <v>1</v>
      </c>
      <c r="U9" s="55" t="s">
        <v>179</v>
      </c>
      <c r="V9" s="127">
        <f>$I9*T9</f>
        <v>20000</v>
      </c>
      <c r="X9" t="str">
        <f t="shared" ref="X9:X78" si="6">IF($F9=1,$E9,"")</f>
        <v/>
      </c>
      <c r="Y9" s="42" t="str">
        <f t="shared" ref="Y9:Y43" si="7">IF(X9="","",N9)</f>
        <v/>
      </c>
      <c r="AA9" t="str">
        <f t="shared" ref="AA9:AA78" si="8">IF($F9=2,$E9,"")</f>
        <v/>
      </c>
      <c r="AB9" s="42" t="str">
        <f t="shared" ref="AB9:AB43" si="9">IF(AA9="","",N9)</f>
        <v/>
      </c>
      <c r="AD9" t="str">
        <f t="shared" ref="AD9:AD78" si="10">IF($F9=3,$E9,"")</f>
        <v/>
      </c>
      <c r="AE9" s="42" t="str">
        <f t="shared" ref="AE9:AE43" si="11">IF(AD9="","",N9)</f>
        <v/>
      </c>
      <c r="AG9" t="str">
        <f t="shared" ref="AG9:AG78" si="12">IF($F9=1,$E9,"")</f>
        <v/>
      </c>
      <c r="AH9" s="42" t="str">
        <f t="shared" ref="AH9:AH30" si="13">IF(AG9="","",W9)</f>
        <v/>
      </c>
      <c r="AJ9" t="str">
        <f t="shared" ref="AJ9:AJ78" si="14">IF($F9=2,$E9,"")</f>
        <v/>
      </c>
      <c r="AK9" s="42" t="str">
        <f t="shared" ref="AK9:AK31" si="15">IF(AJ9="","",W9)</f>
        <v/>
      </c>
      <c r="AM9" t="str">
        <f t="shared" ref="AM9:AM78" si="16">IF($F9=3,$E9,"")</f>
        <v/>
      </c>
      <c r="AN9" s="42" t="str">
        <f t="shared" ref="AN9:AN31" si="17">IF(AM9="","",W9)</f>
        <v/>
      </c>
      <c r="AP9" t="str">
        <f t="shared" si="0"/>
        <v/>
      </c>
      <c r="AQ9" s="42" t="str">
        <f t="shared" si="1"/>
        <v/>
      </c>
      <c r="AS9" t="str">
        <f t="shared" si="2"/>
        <v/>
      </c>
      <c r="AT9" s="42" t="str">
        <f t="shared" si="3"/>
        <v/>
      </c>
      <c r="AV9" t="str">
        <f t="shared" si="4"/>
        <v/>
      </c>
      <c r="AW9" s="42" t="str">
        <f t="shared" si="5"/>
        <v/>
      </c>
    </row>
    <row r="10" spans="2:49" ht="15">
      <c r="B10" s="126"/>
      <c r="C10" s="214"/>
      <c r="D10" s="384"/>
      <c r="E10" s="384"/>
      <c r="F10" s="457"/>
      <c r="G10" s="384"/>
      <c r="H10" s="384"/>
      <c r="I10" s="213"/>
      <c r="J10" s="214"/>
      <c r="K10" s="220"/>
      <c r="L10" s="216"/>
      <c r="M10" s="218"/>
      <c r="N10" s="220"/>
      <c r="O10" s="216"/>
      <c r="P10" s="218"/>
      <c r="Q10" s="220"/>
      <c r="R10" s="216"/>
      <c r="S10" s="218"/>
      <c r="T10" s="220"/>
      <c r="U10" s="216"/>
      <c r="V10" s="218"/>
      <c r="X10" t="str">
        <f t="shared" si="6"/>
        <v/>
      </c>
      <c r="Y10" s="42" t="str">
        <f t="shared" si="7"/>
        <v/>
      </c>
      <c r="AA10" t="str">
        <f t="shared" si="8"/>
        <v/>
      </c>
      <c r="AB10" s="42" t="str">
        <f t="shared" si="9"/>
        <v/>
      </c>
      <c r="AD10" t="str">
        <f t="shared" si="10"/>
        <v/>
      </c>
      <c r="AE10" s="42" t="str">
        <f t="shared" si="11"/>
        <v/>
      </c>
      <c r="AG10" t="str">
        <f t="shared" si="12"/>
        <v/>
      </c>
      <c r="AH10" s="42" t="str">
        <f t="shared" si="13"/>
        <v/>
      </c>
      <c r="AJ10" t="str">
        <f t="shared" si="14"/>
        <v/>
      </c>
      <c r="AK10" s="42" t="str">
        <f t="shared" si="15"/>
        <v/>
      </c>
      <c r="AM10" t="str">
        <f t="shared" si="16"/>
        <v/>
      </c>
      <c r="AN10" s="42" t="str">
        <f t="shared" si="17"/>
        <v/>
      </c>
      <c r="AP10" t="str">
        <f t="shared" si="0"/>
        <v/>
      </c>
      <c r="AQ10" s="42" t="str">
        <f t="shared" si="1"/>
        <v/>
      </c>
      <c r="AS10" t="str">
        <f t="shared" si="2"/>
        <v/>
      </c>
      <c r="AT10" s="42" t="str">
        <f t="shared" si="3"/>
        <v/>
      </c>
      <c r="AV10" t="str">
        <f t="shared" si="4"/>
        <v/>
      </c>
      <c r="AW10" s="42" t="str">
        <f t="shared" si="5"/>
        <v/>
      </c>
    </row>
    <row r="11" spans="2:49" ht="15">
      <c r="B11" s="128"/>
      <c r="C11" s="711" t="s">
        <v>8</v>
      </c>
      <c r="D11" s="357"/>
      <c r="E11" s="357"/>
      <c r="F11" s="459"/>
      <c r="G11" s="357"/>
      <c r="H11" s="357"/>
      <c r="I11" s="98"/>
      <c r="J11" s="131"/>
      <c r="K11" s="220"/>
      <c r="L11" s="99"/>
      <c r="M11" s="124">
        <f>SUM(M7:M10)</f>
        <v>0</v>
      </c>
      <c r="N11" s="220"/>
      <c r="O11" s="99"/>
      <c r="P11" s="124">
        <f>SUM(P7:P10)</f>
        <v>60000</v>
      </c>
      <c r="Q11" s="220"/>
      <c r="R11" s="99"/>
      <c r="S11" s="124">
        <f>SUM(S7:S10)</f>
        <v>120000</v>
      </c>
      <c r="T11" s="220"/>
      <c r="U11" s="99"/>
      <c r="V11" s="124">
        <f>SUM(V7:V10)</f>
        <v>120000</v>
      </c>
      <c r="X11" t="str">
        <f t="shared" si="6"/>
        <v/>
      </c>
      <c r="Y11" s="42" t="str">
        <f t="shared" si="7"/>
        <v/>
      </c>
      <c r="AA11" t="str">
        <f t="shared" si="8"/>
        <v/>
      </c>
      <c r="AB11" s="42" t="str">
        <f t="shared" si="9"/>
        <v/>
      </c>
      <c r="AD11" t="str">
        <f t="shared" si="10"/>
        <v/>
      </c>
      <c r="AE11" s="42" t="str">
        <f t="shared" si="11"/>
        <v/>
      </c>
      <c r="AG11" t="str">
        <f t="shared" si="12"/>
        <v/>
      </c>
      <c r="AH11" s="42" t="str">
        <f t="shared" si="13"/>
        <v/>
      </c>
      <c r="AJ11" t="str">
        <f t="shared" si="14"/>
        <v/>
      </c>
      <c r="AK11" s="42" t="str">
        <f t="shared" si="15"/>
        <v/>
      </c>
      <c r="AM11" t="str">
        <f t="shared" si="16"/>
        <v/>
      </c>
      <c r="AN11" s="42" t="str">
        <f t="shared" si="17"/>
        <v/>
      </c>
      <c r="AP11" t="str">
        <f t="shared" si="0"/>
        <v/>
      </c>
      <c r="AQ11" s="42" t="str">
        <f t="shared" si="1"/>
        <v/>
      </c>
      <c r="AS11" t="str">
        <f t="shared" si="2"/>
        <v/>
      </c>
      <c r="AT11" s="42" t="str">
        <f t="shared" si="3"/>
        <v/>
      </c>
      <c r="AV11" t="str">
        <f t="shared" si="4"/>
        <v/>
      </c>
      <c r="AW11" s="42" t="str">
        <f t="shared" si="5"/>
        <v/>
      </c>
    </row>
    <row r="12" spans="2:49" ht="15">
      <c r="B12" s="142"/>
      <c r="C12" s="171" t="s">
        <v>161</v>
      </c>
      <c r="D12" s="356"/>
      <c r="E12" s="356"/>
      <c r="F12" s="456"/>
      <c r="G12" s="356"/>
      <c r="H12" s="356"/>
      <c r="I12" s="144"/>
      <c r="J12" s="164"/>
      <c r="K12" s="226"/>
      <c r="L12" s="146"/>
      <c r="M12" s="148"/>
      <c r="N12" s="226"/>
      <c r="O12" s="146"/>
      <c r="P12" s="148"/>
      <c r="Q12" s="226"/>
      <c r="R12" s="146"/>
      <c r="S12" s="148"/>
      <c r="T12" s="226"/>
      <c r="U12" s="146"/>
      <c r="V12" s="148"/>
      <c r="X12" t="str">
        <f t="shared" si="6"/>
        <v/>
      </c>
      <c r="Y12" s="42" t="str">
        <f t="shared" si="7"/>
        <v/>
      </c>
      <c r="AA12" t="str">
        <f t="shared" si="8"/>
        <v/>
      </c>
      <c r="AB12" s="42" t="str">
        <f t="shared" si="9"/>
        <v/>
      </c>
      <c r="AD12" t="str">
        <f t="shared" si="10"/>
        <v/>
      </c>
      <c r="AE12" s="42" t="str">
        <f t="shared" si="11"/>
        <v/>
      </c>
      <c r="AG12" t="str">
        <f t="shared" si="12"/>
        <v/>
      </c>
      <c r="AH12" s="42" t="str">
        <f t="shared" si="13"/>
        <v/>
      </c>
      <c r="AJ12" t="str">
        <f t="shared" si="14"/>
        <v/>
      </c>
      <c r="AK12" s="42" t="str">
        <f t="shared" si="15"/>
        <v/>
      </c>
      <c r="AM12" t="str">
        <f t="shared" si="16"/>
        <v/>
      </c>
      <c r="AN12" s="42" t="str">
        <f t="shared" si="17"/>
        <v/>
      </c>
      <c r="AP12" t="str">
        <f t="shared" si="0"/>
        <v/>
      </c>
      <c r="AQ12" s="42" t="str">
        <f t="shared" si="1"/>
        <v/>
      </c>
      <c r="AS12" t="str">
        <f t="shared" si="2"/>
        <v/>
      </c>
      <c r="AT12" s="42" t="str">
        <f t="shared" si="3"/>
        <v/>
      </c>
      <c r="AV12" t="str">
        <f t="shared" si="4"/>
        <v/>
      </c>
      <c r="AW12" s="42" t="str">
        <f t="shared" si="5"/>
        <v/>
      </c>
    </row>
    <row r="13" spans="2:49" ht="15">
      <c r="B13" s="126"/>
      <c r="C13" s="130" t="s">
        <v>510</v>
      </c>
      <c r="D13" s="384"/>
      <c r="E13" s="384"/>
      <c r="F13" s="457"/>
      <c r="G13" s="384"/>
      <c r="H13" s="384"/>
      <c r="I13" s="62">
        <v>50000</v>
      </c>
      <c r="J13" s="130" t="s">
        <v>179</v>
      </c>
      <c r="K13" s="221"/>
      <c r="L13" s="55" t="s">
        <v>179</v>
      </c>
      <c r="M13" s="127">
        <f>$H13*K13</f>
        <v>0</v>
      </c>
      <c r="N13" s="721">
        <v>0.5</v>
      </c>
      <c r="O13" s="55" t="s">
        <v>179</v>
      </c>
      <c r="P13" s="127">
        <f>$I13*N13</f>
        <v>25000</v>
      </c>
      <c r="Q13" s="221">
        <v>1</v>
      </c>
      <c r="R13" s="55" t="s">
        <v>179</v>
      </c>
      <c r="S13" s="127">
        <f>$I13*Q13</f>
        <v>50000</v>
      </c>
      <c r="T13" s="221">
        <v>1</v>
      </c>
      <c r="U13" s="55" t="s">
        <v>179</v>
      </c>
      <c r="V13" s="127">
        <f>$I13*T13</f>
        <v>50000</v>
      </c>
      <c r="X13" t="str">
        <f t="shared" si="6"/>
        <v/>
      </c>
      <c r="Y13" s="42" t="str">
        <f t="shared" si="7"/>
        <v/>
      </c>
      <c r="AA13" t="str">
        <f t="shared" si="8"/>
        <v/>
      </c>
      <c r="AB13" s="42" t="str">
        <f t="shared" si="9"/>
        <v/>
      </c>
      <c r="AD13" t="str">
        <f t="shared" si="10"/>
        <v/>
      </c>
      <c r="AE13" s="42" t="str">
        <f t="shared" si="11"/>
        <v/>
      </c>
      <c r="AG13" t="str">
        <f t="shared" si="12"/>
        <v/>
      </c>
      <c r="AH13" s="42" t="str">
        <f t="shared" si="13"/>
        <v/>
      </c>
      <c r="AJ13" t="str">
        <f t="shared" si="14"/>
        <v/>
      </c>
      <c r="AK13" s="42" t="str">
        <f t="shared" si="15"/>
        <v/>
      </c>
      <c r="AM13" t="str">
        <f t="shared" si="16"/>
        <v/>
      </c>
      <c r="AN13" s="42" t="str">
        <f t="shared" si="17"/>
        <v/>
      </c>
      <c r="AP13" t="str">
        <f t="shared" si="0"/>
        <v/>
      </c>
      <c r="AQ13" s="42" t="str">
        <f t="shared" si="1"/>
        <v/>
      </c>
      <c r="AS13" t="str">
        <f t="shared" si="2"/>
        <v/>
      </c>
      <c r="AT13" s="42" t="str">
        <f t="shared" si="3"/>
        <v/>
      </c>
      <c r="AV13" t="str">
        <f t="shared" si="4"/>
        <v/>
      </c>
      <c r="AW13" s="42" t="str">
        <f t="shared" si="5"/>
        <v/>
      </c>
    </row>
    <row r="14" spans="2:49" ht="15">
      <c r="B14" s="126"/>
      <c r="C14" s="130" t="s">
        <v>162</v>
      </c>
      <c r="D14" s="384"/>
      <c r="E14" s="384"/>
      <c r="F14" s="457"/>
      <c r="G14" s="384"/>
      <c r="H14" s="384"/>
      <c r="I14" s="62">
        <v>20000</v>
      </c>
      <c r="J14" s="130" t="s">
        <v>179</v>
      </c>
      <c r="K14" s="221"/>
      <c r="L14" s="55" t="s">
        <v>179</v>
      </c>
      <c r="M14" s="127">
        <f>$H14*K14</f>
        <v>0</v>
      </c>
      <c r="N14" s="721">
        <v>0.5</v>
      </c>
      <c r="O14" s="55" t="s">
        <v>179</v>
      </c>
      <c r="P14" s="127">
        <f>$I14*N14</f>
        <v>10000</v>
      </c>
      <c r="Q14" s="221">
        <v>1</v>
      </c>
      <c r="R14" s="55" t="s">
        <v>179</v>
      </c>
      <c r="S14" s="127">
        <f>$I14*Q14</f>
        <v>20000</v>
      </c>
      <c r="T14" s="221">
        <v>1</v>
      </c>
      <c r="U14" s="55" t="s">
        <v>179</v>
      </c>
      <c r="V14" s="127">
        <f>$I14*T14</f>
        <v>20000</v>
      </c>
      <c r="X14" t="str">
        <f t="shared" si="6"/>
        <v/>
      </c>
      <c r="Y14" s="42" t="str">
        <f t="shared" si="7"/>
        <v/>
      </c>
      <c r="AA14" t="str">
        <f t="shared" si="8"/>
        <v/>
      </c>
      <c r="AB14" s="42" t="str">
        <f t="shared" si="9"/>
        <v/>
      </c>
      <c r="AD14" t="str">
        <f t="shared" si="10"/>
        <v/>
      </c>
      <c r="AE14" s="42" t="str">
        <f t="shared" si="11"/>
        <v/>
      </c>
      <c r="AG14" t="str">
        <f t="shared" si="12"/>
        <v/>
      </c>
      <c r="AH14" s="42" t="str">
        <f t="shared" si="13"/>
        <v/>
      </c>
      <c r="AJ14" t="str">
        <f t="shared" si="14"/>
        <v/>
      </c>
      <c r="AK14" s="42" t="str">
        <f t="shared" si="15"/>
        <v/>
      </c>
      <c r="AM14" t="str">
        <f t="shared" si="16"/>
        <v/>
      </c>
      <c r="AN14" s="42" t="str">
        <f t="shared" si="17"/>
        <v/>
      </c>
      <c r="AP14" t="str">
        <f t="shared" si="0"/>
        <v/>
      </c>
      <c r="AQ14" s="42" t="str">
        <f t="shared" si="1"/>
        <v/>
      </c>
      <c r="AS14" t="str">
        <f t="shared" si="2"/>
        <v/>
      </c>
      <c r="AT14" s="42" t="str">
        <f t="shared" si="3"/>
        <v/>
      </c>
      <c r="AV14" t="str">
        <f t="shared" si="4"/>
        <v/>
      </c>
      <c r="AW14" s="42" t="str">
        <f t="shared" si="5"/>
        <v/>
      </c>
    </row>
    <row r="15" spans="2:49" ht="15">
      <c r="B15" s="126"/>
      <c r="C15" s="214"/>
      <c r="D15" s="384"/>
      <c r="E15" s="384"/>
      <c r="F15" s="457"/>
      <c r="G15" s="384"/>
      <c r="H15" s="384"/>
      <c r="I15" s="213"/>
      <c r="J15" s="214"/>
      <c r="K15" s="220"/>
      <c r="L15" s="216"/>
      <c r="M15" s="218"/>
      <c r="N15" s="220"/>
      <c r="O15" s="216"/>
      <c r="P15" s="218"/>
      <c r="Q15" s="220"/>
      <c r="R15" s="216"/>
      <c r="S15" s="218"/>
      <c r="T15" s="220"/>
      <c r="U15" s="216"/>
      <c r="V15" s="218"/>
      <c r="X15" t="str">
        <f t="shared" si="6"/>
        <v/>
      </c>
      <c r="Y15" s="42" t="str">
        <f t="shared" si="7"/>
        <v/>
      </c>
      <c r="AA15" t="str">
        <f t="shared" si="8"/>
        <v/>
      </c>
      <c r="AB15" s="42" t="str">
        <f t="shared" si="9"/>
        <v/>
      </c>
      <c r="AD15" t="str">
        <f t="shared" si="10"/>
        <v/>
      </c>
      <c r="AE15" s="42" t="str">
        <f t="shared" si="11"/>
        <v/>
      </c>
      <c r="AG15" t="str">
        <f t="shared" si="12"/>
        <v/>
      </c>
      <c r="AH15" s="42" t="str">
        <f t="shared" si="13"/>
        <v/>
      </c>
      <c r="AJ15" t="str">
        <f t="shared" si="14"/>
        <v/>
      </c>
      <c r="AK15" s="42" t="str">
        <f t="shared" si="15"/>
        <v/>
      </c>
      <c r="AM15" t="str">
        <f t="shared" si="16"/>
        <v/>
      </c>
      <c r="AN15" s="42" t="str">
        <f t="shared" si="17"/>
        <v/>
      </c>
      <c r="AP15" t="str">
        <f t="shared" si="0"/>
        <v/>
      </c>
      <c r="AQ15" s="42" t="str">
        <f t="shared" si="1"/>
        <v/>
      </c>
      <c r="AS15" t="str">
        <f t="shared" si="2"/>
        <v/>
      </c>
      <c r="AT15" s="42" t="str">
        <f t="shared" si="3"/>
        <v/>
      </c>
      <c r="AV15" t="str">
        <f t="shared" si="4"/>
        <v/>
      </c>
      <c r="AW15" s="42" t="str">
        <f t="shared" si="5"/>
        <v/>
      </c>
    </row>
    <row r="16" spans="2:49" ht="15">
      <c r="B16" s="128"/>
      <c r="C16" s="711" t="s">
        <v>8</v>
      </c>
      <c r="D16" s="357"/>
      <c r="E16" s="357"/>
      <c r="F16" s="459"/>
      <c r="G16" s="357"/>
      <c r="H16" s="357"/>
      <c r="I16" s="98"/>
      <c r="J16" s="131"/>
      <c r="K16" s="220"/>
      <c r="L16" s="99"/>
      <c r="M16" s="124">
        <f>SUM(M12:M15)</f>
        <v>0</v>
      </c>
      <c r="N16" s="220"/>
      <c r="O16" s="99"/>
      <c r="P16" s="124">
        <f>SUM(P12:P15)</f>
        <v>35000</v>
      </c>
      <c r="Q16" s="220"/>
      <c r="R16" s="99"/>
      <c r="S16" s="124">
        <f>SUM(S12:S15)</f>
        <v>70000</v>
      </c>
      <c r="T16" s="220"/>
      <c r="U16" s="99"/>
      <c r="V16" s="124">
        <f>SUM(V12:V15)</f>
        <v>70000</v>
      </c>
      <c r="X16" t="str">
        <f t="shared" si="6"/>
        <v/>
      </c>
      <c r="Y16" s="42" t="str">
        <f t="shared" si="7"/>
        <v/>
      </c>
      <c r="AA16" t="str">
        <f t="shared" si="8"/>
        <v/>
      </c>
      <c r="AB16" s="42" t="str">
        <f t="shared" si="9"/>
        <v/>
      </c>
      <c r="AD16" t="str">
        <f t="shared" si="10"/>
        <v/>
      </c>
      <c r="AE16" s="42" t="str">
        <f t="shared" si="11"/>
        <v/>
      </c>
      <c r="AG16" t="str">
        <f t="shared" si="12"/>
        <v/>
      </c>
      <c r="AH16" s="42" t="str">
        <f t="shared" si="13"/>
        <v/>
      </c>
      <c r="AJ16" t="str">
        <f t="shared" si="14"/>
        <v/>
      </c>
      <c r="AK16" s="42" t="str">
        <f t="shared" si="15"/>
        <v/>
      </c>
      <c r="AM16" t="str">
        <f t="shared" si="16"/>
        <v/>
      </c>
      <c r="AN16" s="42" t="str">
        <f t="shared" si="17"/>
        <v/>
      </c>
      <c r="AP16" t="str">
        <f t="shared" si="0"/>
        <v/>
      </c>
      <c r="AQ16" s="42" t="str">
        <f t="shared" si="1"/>
        <v/>
      </c>
      <c r="AS16" t="str">
        <f t="shared" si="2"/>
        <v/>
      </c>
      <c r="AT16" s="42" t="str">
        <f t="shared" si="3"/>
        <v/>
      </c>
      <c r="AV16" t="str">
        <f t="shared" si="4"/>
        <v/>
      </c>
      <c r="AW16" s="42" t="str">
        <f t="shared" si="5"/>
        <v/>
      </c>
    </row>
    <row r="17" spans="2:49" ht="15">
      <c r="B17" s="142"/>
      <c r="C17" s="171" t="s">
        <v>164</v>
      </c>
      <c r="D17" s="356"/>
      <c r="E17" s="356"/>
      <c r="F17" s="456"/>
      <c r="G17" s="356"/>
      <c r="H17" s="356"/>
      <c r="I17" s="144"/>
      <c r="J17" s="164"/>
      <c r="K17" s="226"/>
      <c r="L17" s="146"/>
      <c r="M17" s="148"/>
      <c r="N17" s="226"/>
      <c r="O17" s="146"/>
      <c r="P17" s="148"/>
      <c r="Q17" s="226"/>
      <c r="R17" s="146"/>
      <c r="S17" s="148"/>
      <c r="T17" s="226"/>
      <c r="U17" s="146"/>
      <c r="V17" s="148"/>
      <c r="X17" t="str">
        <f t="shared" si="6"/>
        <v/>
      </c>
      <c r="Y17" s="42" t="str">
        <f t="shared" si="7"/>
        <v/>
      </c>
      <c r="AA17" t="str">
        <f t="shared" si="8"/>
        <v/>
      </c>
      <c r="AB17" s="42" t="str">
        <f t="shared" si="9"/>
        <v/>
      </c>
      <c r="AD17" t="str">
        <f t="shared" si="10"/>
        <v/>
      </c>
      <c r="AE17" s="42" t="str">
        <f t="shared" si="11"/>
        <v/>
      </c>
      <c r="AG17" t="str">
        <f t="shared" si="12"/>
        <v/>
      </c>
      <c r="AH17" s="42" t="str">
        <f t="shared" si="13"/>
        <v/>
      </c>
      <c r="AJ17" t="str">
        <f t="shared" si="14"/>
        <v/>
      </c>
      <c r="AK17" s="42" t="str">
        <f t="shared" si="15"/>
        <v/>
      </c>
      <c r="AM17" t="str">
        <f t="shared" si="16"/>
        <v/>
      </c>
      <c r="AN17" s="42" t="str">
        <f t="shared" si="17"/>
        <v/>
      </c>
      <c r="AP17" t="str">
        <f t="shared" si="0"/>
        <v/>
      </c>
      <c r="AQ17" s="42" t="str">
        <f t="shared" si="1"/>
        <v/>
      </c>
      <c r="AS17" t="str">
        <f t="shared" si="2"/>
        <v/>
      </c>
      <c r="AT17" s="42" t="str">
        <f t="shared" si="3"/>
        <v/>
      </c>
      <c r="AV17" t="str">
        <f t="shared" si="4"/>
        <v/>
      </c>
      <c r="AW17" s="42" t="str">
        <f t="shared" si="5"/>
        <v/>
      </c>
    </row>
    <row r="18" spans="2:49" ht="15">
      <c r="B18" s="126"/>
      <c r="C18" s="214" t="s">
        <v>157</v>
      </c>
      <c r="D18" s="350"/>
      <c r="E18" s="350"/>
      <c r="F18" s="458"/>
      <c r="G18" s="350"/>
      <c r="H18" s="350"/>
      <c r="I18" s="62"/>
      <c r="J18" s="130"/>
      <c r="K18" s="220"/>
      <c r="L18" s="216"/>
      <c r="M18" s="127"/>
      <c r="N18" s="220"/>
      <c r="O18" s="216"/>
      <c r="P18" s="127"/>
      <c r="Q18" s="220">
        <v>1</v>
      </c>
      <c r="R18" s="55" t="s">
        <v>179</v>
      </c>
      <c r="S18" s="127">
        <v>5000</v>
      </c>
      <c r="T18" s="220">
        <v>1</v>
      </c>
      <c r="U18" s="55" t="s">
        <v>179</v>
      </c>
      <c r="V18" s="127">
        <v>5000</v>
      </c>
      <c r="X18" t="str">
        <f t="shared" si="6"/>
        <v/>
      </c>
      <c r="Y18" s="42" t="str">
        <f t="shared" si="7"/>
        <v/>
      </c>
      <c r="AA18" t="str">
        <f t="shared" si="8"/>
        <v/>
      </c>
      <c r="AB18" s="42" t="str">
        <f t="shared" si="9"/>
        <v/>
      </c>
      <c r="AD18" t="str">
        <f t="shared" si="10"/>
        <v/>
      </c>
      <c r="AE18" s="42" t="str">
        <f t="shared" si="11"/>
        <v/>
      </c>
      <c r="AG18" t="str">
        <f t="shared" si="12"/>
        <v/>
      </c>
      <c r="AH18" s="42" t="str">
        <f t="shared" si="13"/>
        <v/>
      </c>
      <c r="AJ18" t="str">
        <f t="shared" si="14"/>
        <v/>
      </c>
      <c r="AK18" s="42" t="str">
        <f t="shared" si="15"/>
        <v/>
      </c>
      <c r="AM18" t="str">
        <f t="shared" si="16"/>
        <v/>
      </c>
      <c r="AN18" s="42" t="str">
        <f t="shared" si="17"/>
        <v/>
      </c>
      <c r="AP18" t="str">
        <f t="shared" si="0"/>
        <v/>
      </c>
      <c r="AQ18" s="42" t="str">
        <f t="shared" si="1"/>
        <v/>
      </c>
      <c r="AS18" t="str">
        <f t="shared" si="2"/>
        <v/>
      </c>
      <c r="AT18" s="42" t="str">
        <f t="shared" si="3"/>
        <v/>
      </c>
      <c r="AV18" t="str">
        <f t="shared" si="4"/>
        <v/>
      </c>
      <c r="AW18" s="42" t="str">
        <f t="shared" si="5"/>
        <v/>
      </c>
    </row>
    <row r="19" spans="2:49" ht="15">
      <c r="B19" s="126"/>
      <c r="C19" s="130" t="s">
        <v>165</v>
      </c>
      <c r="D19" s="350"/>
      <c r="E19" s="350"/>
      <c r="F19" s="458"/>
      <c r="G19" s="350"/>
      <c r="H19" s="350"/>
      <c r="I19" s="62"/>
      <c r="J19" s="130"/>
      <c r="K19" s="221"/>
      <c r="L19" s="55"/>
      <c r="M19" s="127"/>
      <c r="N19" s="221"/>
      <c r="O19" s="55"/>
      <c r="P19" s="127"/>
      <c r="Q19" s="221">
        <v>1</v>
      </c>
      <c r="R19" s="55" t="s">
        <v>179</v>
      </c>
      <c r="S19" s="127">
        <v>10000</v>
      </c>
      <c r="T19" s="221">
        <v>1</v>
      </c>
      <c r="U19" s="55" t="s">
        <v>179</v>
      </c>
      <c r="V19" s="127">
        <v>10000</v>
      </c>
      <c r="X19" t="str">
        <f t="shared" si="6"/>
        <v/>
      </c>
      <c r="Y19" s="42" t="str">
        <f t="shared" si="7"/>
        <v/>
      </c>
      <c r="AA19" t="str">
        <f t="shared" si="8"/>
        <v/>
      </c>
      <c r="AB19" s="42" t="str">
        <f t="shared" si="9"/>
        <v/>
      </c>
      <c r="AD19" t="str">
        <f t="shared" si="10"/>
        <v/>
      </c>
      <c r="AE19" s="42" t="str">
        <f t="shared" si="11"/>
        <v/>
      </c>
      <c r="AF19" s="93"/>
      <c r="AG19" t="str">
        <f t="shared" si="12"/>
        <v/>
      </c>
      <c r="AH19" s="42" t="str">
        <f t="shared" si="13"/>
        <v/>
      </c>
      <c r="AJ19" t="str">
        <f t="shared" si="14"/>
        <v/>
      </c>
      <c r="AK19" s="42" t="str">
        <f t="shared" si="15"/>
        <v/>
      </c>
      <c r="AM19" t="str">
        <f t="shared" si="16"/>
        <v/>
      </c>
      <c r="AN19" s="42" t="str">
        <f t="shared" si="17"/>
        <v/>
      </c>
      <c r="AO19" s="93"/>
      <c r="AP19" t="str">
        <f t="shared" si="0"/>
        <v/>
      </c>
      <c r="AQ19" s="42" t="str">
        <f t="shared" si="1"/>
        <v/>
      </c>
      <c r="AS19" t="str">
        <f t="shared" si="2"/>
        <v/>
      </c>
      <c r="AT19" s="42" t="str">
        <f t="shared" si="3"/>
        <v/>
      </c>
      <c r="AV19" t="str">
        <f t="shared" si="4"/>
        <v/>
      </c>
      <c r="AW19" s="42" t="str">
        <f t="shared" si="5"/>
        <v/>
      </c>
    </row>
    <row r="20" spans="2:49" ht="15">
      <c r="B20" s="126"/>
      <c r="C20" s="214" t="s">
        <v>511</v>
      </c>
      <c r="D20" s="384"/>
      <c r="E20" s="384"/>
      <c r="F20" s="457"/>
      <c r="G20" s="384"/>
      <c r="H20" s="384"/>
      <c r="I20" s="213"/>
      <c r="J20" s="214"/>
      <c r="K20" s="220"/>
      <c r="L20" s="216"/>
      <c r="M20" s="218"/>
      <c r="N20" s="220"/>
      <c r="O20" s="216"/>
      <c r="P20" s="218"/>
      <c r="Q20" s="220">
        <v>1</v>
      </c>
      <c r="R20" s="55" t="s">
        <v>179</v>
      </c>
      <c r="S20" s="218">
        <v>10000</v>
      </c>
      <c r="T20" s="220">
        <v>1</v>
      </c>
      <c r="U20" s="55" t="s">
        <v>179</v>
      </c>
      <c r="V20" s="218">
        <v>10000</v>
      </c>
      <c r="X20" t="str">
        <f t="shared" si="6"/>
        <v/>
      </c>
      <c r="Y20" s="42" t="str">
        <f t="shared" si="7"/>
        <v/>
      </c>
      <c r="AA20" t="str">
        <f t="shared" si="8"/>
        <v/>
      </c>
      <c r="AB20" s="42" t="str">
        <f t="shared" si="9"/>
        <v/>
      </c>
      <c r="AD20" t="str">
        <f t="shared" si="10"/>
        <v/>
      </c>
      <c r="AE20" s="42" t="str">
        <f t="shared" si="11"/>
        <v/>
      </c>
      <c r="AG20" t="str">
        <f t="shared" si="12"/>
        <v/>
      </c>
      <c r="AH20" s="42" t="str">
        <f t="shared" si="13"/>
        <v/>
      </c>
      <c r="AJ20" t="str">
        <f t="shared" si="14"/>
        <v/>
      </c>
      <c r="AK20" s="42" t="str">
        <f t="shared" si="15"/>
        <v/>
      </c>
      <c r="AM20" t="str">
        <f t="shared" si="16"/>
        <v/>
      </c>
      <c r="AN20" s="42" t="str">
        <f t="shared" si="17"/>
        <v/>
      </c>
      <c r="AP20" t="str">
        <f t="shared" si="0"/>
        <v/>
      </c>
      <c r="AQ20" s="42" t="str">
        <f t="shared" si="1"/>
        <v/>
      </c>
      <c r="AS20" t="str">
        <f t="shared" si="2"/>
        <v/>
      </c>
      <c r="AT20" s="42" t="str">
        <f t="shared" si="3"/>
        <v/>
      </c>
      <c r="AV20" t="str">
        <f t="shared" si="4"/>
        <v/>
      </c>
      <c r="AW20" s="42" t="str">
        <f t="shared" si="5"/>
        <v/>
      </c>
    </row>
    <row r="21" spans="2:49" ht="15">
      <c r="B21" s="126"/>
      <c r="C21" s="130"/>
      <c r="D21" s="350"/>
      <c r="E21" s="350"/>
      <c r="F21" s="458"/>
      <c r="G21" s="350"/>
      <c r="H21" s="350"/>
      <c r="I21" s="62"/>
      <c r="J21" s="130"/>
      <c r="K21" s="221"/>
      <c r="L21" s="55"/>
      <c r="M21" s="127"/>
      <c r="N21" s="221"/>
      <c r="O21" s="55"/>
      <c r="P21" s="127"/>
      <c r="Q21" s="221"/>
      <c r="R21" s="55"/>
      <c r="S21" s="127"/>
      <c r="T21" s="221"/>
      <c r="U21" s="55"/>
      <c r="V21" s="127"/>
      <c r="X21" t="str">
        <f t="shared" si="6"/>
        <v/>
      </c>
      <c r="Y21" s="42" t="str">
        <f t="shared" si="7"/>
        <v/>
      </c>
      <c r="AA21" t="str">
        <f t="shared" si="8"/>
        <v/>
      </c>
      <c r="AB21" s="42" t="str">
        <f t="shared" si="9"/>
        <v/>
      </c>
      <c r="AD21" t="str">
        <f t="shared" si="10"/>
        <v/>
      </c>
      <c r="AE21" s="42" t="str">
        <f t="shared" si="11"/>
        <v/>
      </c>
      <c r="AG21" t="str">
        <f t="shared" si="12"/>
        <v/>
      </c>
      <c r="AH21" s="42" t="str">
        <f t="shared" si="13"/>
        <v/>
      </c>
      <c r="AJ21" t="str">
        <f t="shared" si="14"/>
        <v/>
      </c>
      <c r="AK21" s="42" t="str">
        <f t="shared" si="15"/>
        <v/>
      </c>
      <c r="AM21" t="str">
        <f t="shared" si="16"/>
        <v/>
      </c>
      <c r="AN21" s="42" t="str">
        <f t="shared" si="17"/>
        <v/>
      </c>
      <c r="AP21" t="str">
        <f t="shared" si="0"/>
        <v/>
      </c>
      <c r="AQ21" s="42" t="str">
        <f t="shared" si="1"/>
        <v/>
      </c>
      <c r="AS21" t="str">
        <f t="shared" si="2"/>
        <v/>
      </c>
      <c r="AT21" s="42" t="str">
        <f t="shared" si="3"/>
        <v/>
      </c>
      <c r="AV21" t="str">
        <f t="shared" si="4"/>
        <v/>
      </c>
      <c r="AW21" s="42" t="str">
        <f t="shared" si="5"/>
        <v/>
      </c>
    </row>
    <row r="22" spans="2:49" thickBot="1">
      <c r="B22" s="128"/>
      <c r="C22" s="711" t="s">
        <v>8</v>
      </c>
      <c r="D22" s="357"/>
      <c r="E22" s="357"/>
      <c r="F22" s="459"/>
      <c r="G22" s="357"/>
      <c r="H22" s="357"/>
      <c r="I22" s="98"/>
      <c r="J22" s="131"/>
      <c r="K22" s="227"/>
      <c r="L22" s="99"/>
      <c r="M22" s="124">
        <f>SUM(M17:M21)</f>
        <v>0</v>
      </c>
      <c r="N22" s="227"/>
      <c r="O22" s="99"/>
      <c r="P22" s="124">
        <f>SUM(P17:P21)</f>
        <v>0</v>
      </c>
      <c r="Q22" s="227"/>
      <c r="R22" s="99"/>
      <c r="S22" s="124">
        <f>SUM(S17:S21)</f>
        <v>25000</v>
      </c>
      <c r="T22" s="227"/>
      <c r="U22" s="99"/>
      <c r="V22" s="124">
        <f>SUM(V17:V21)</f>
        <v>25000</v>
      </c>
      <c r="X22" t="str">
        <f t="shared" si="6"/>
        <v/>
      </c>
      <c r="Y22" s="42" t="str">
        <f t="shared" si="7"/>
        <v/>
      </c>
      <c r="AA22" t="str">
        <f t="shared" si="8"/>
        <v/>
      </c>
      <c r="AB22" s="42" t="str">
        <f t="shared" si="9"/>
        <v/>
      </c>
      <c r="AD22" t="str">
        <f t="shared" si="10"/>
        <v/>
      </c>
      <c r="AE22" s="42" t="str">
        <f t="shared" si="11"/>
        <v/>
      </c>
      <c r="AG22" t="str">
        <f t="shared" si="12"/>
        <v/>
      </c>
      <c r="AH22" s="42" t="str">
        <f t="shared" si="13"/>
        <v/>
      </c>
      <c r="AJ22" t="str">
        <f t="shared" si="14"/>
        <v/>
      </c>
      <c r="AK22" s="42" t="str">
        <f t="shared" si="15"/>
        <v/>
      </c>
      <c r="AM22" t="str">
        <f t="shared" si="16"/>
        <v/>
      </c>
      <c r="AN22" s="42" t="str">
        <f t="shared" si="17"/>
        <v/>
      </c>
      <c r="AP22" t="str">
        <f t="shared" si="0"/>
        <v/>
      </c>
      <c r="AQ22" s="42" t="str">
        <f t="shared" si="1"/>
        <v/>
      </c>
      <c r="AS22" t="str">
        <f t="shared" si="2"/>
        <v/>
      </c>
      <c r="AT22" s="42" t="str">
        <f t="shared" si="3"/>
        <v/>
      </c>
      <c r="AV22" t="str">
        <f t="shared" si="4"/>
        <v/>
      </c>
      <c r="AW22" s="42" t="str">
        <f t="shared" si="5"/>
        <v/>
      </c>
    </row>
    <row r="23" spans="2:49" thickBot="1">
      <c r="B23" s="155" t="s">
        <v>326</v>
      </c>
      <c r="C23" s="169"/>
      <c r="D23" s="361"/>
      <c r="E23" s="361"/>
      <c r="F23" s="460"/>
      <c r="G23" s="361"/>
      <c r="H23" s="361"/>
      <c r="I23" s="156"/>
      <c r="J23" s="169"/>
      <c r="K23" s="228"/>
      <c r="L23" s="159"/>
      <c r="M23" s="161">
        <f>SUMIF(D6:D22,"Sub-total",M6:M22)</f>
        <v>0</v>
      </c>
      <c r="N23" s="228"/>
      <c r="O23" s="159"/>
      <c r="P23" s="161">
        <f>SUMIF($C$6:$C$22,"Sub-total",P6:P22)</f>
        <v>95000</v>
      </c>
      <c r="Q23" s="228"/>
      <c r="R23" s="159"/>
      <c r="S23" s="161">
        <f>SUMIF($C$6:$C$22,"Sub-total",S6:S22)</f>
        <v>215000</v>
      </c>
      <c r="T23" s="228"/>
      <c r="U23" s="159"/>
      <c r="V23" s="161">
        <f>SUMIF($C$6:$C$22,"Sub-total",V6:V22)</f>
        <v>215000</v>
      </c>
      <c r="X23" t="str">
        <f t="shared" si="6"/>
        <v/>
      </c>
      <c r="Y23" s="42" t="str">
        <f t="shared" si="7"/>
        <v/>
      </c>
      <c r="AA23" t="str">
        <f t="shared" si="8"/>
        <v/>
      </c>
      <c r="AB23" s="42" t="str">
        <f t="shared" si="9"/>
        <v/>
      </c>
      <c r="AD23" t="str">
        <f t="shared" si="10"/>
        <v/>
      </c>
      <c r="AE23" s="42" t="str">
        <f t="shared" si="11"/>
        <v/>
      </c>
      <c r="AG23" t="str">
        <f t="shared" si="12"/>
        <v/>
      </c>
      <c r="AH23" s="42" t="str">
        <f t="shared" si="13"/>
        <v/>
      </c>
      <c r="AJ23" t="str">
        <f t="shared" si="14"/>
        <v/>
      </c>
      <c r="AK23" s="42" t="str">
        <f t="shared" si="15"/>
        <v/>
      </c>
      <c r="AM23" t="str">
        <f t="shared" si="16"/>
        <v/>
      </c>
      <c r="AN23" s="42" t="str">
        <f t="shared" si="17"/>
        <v/>
      </c>
      <c r="AP23" t="str">
        <f t="shared" si="0"/>
        <v/>
      </c>
      <c r="AQ23" s="42" t="str">
        <f t="shared" si="1"/>
        <v/>
      </c>
      <c r="AS23" t="str">
        <f t="shared" si="2"/>
        <v/>
      </c>
      <c r="AT23" s="42" t="str">
        <f t="shared" si="3"/>
        <v/>
      </c>
      <c r="AV23" t="str">
        <f t="shared" si="4"/>
        <v/>
      </c>
      <c r="AW23" s="42" t="str">
        <f t="shared" si="5"/>
        <v/>
      </c>
    </row>
    <row r="24" spans="2:49" ht="15">
      <c r="B24" s="245"/>
      <c r="C24" s="716"/>
      <c r="D24" s="246"/>
      <c r="E24" s="246"/>
      <c r="F24" s="461"/>
      <c r="G24" s="246"/>
      <c r="H24" s="246"/>
      <c r="I24" s="247"/>
      <c r="J24" s="247"/>
      <c r="K24" s="248"/>
      <c r="L24" s="249"/>
      <c r="M24" s="250"/>
      <c r="N24" s="248"/>
      <c r="O24" s="249"/>
      <c r="P24" s="250"/>
      <c r="Q24" s="248"/>
      <c r="R24" s="249"/>
      <c r="S24" s="250"/>
      <c r="T24" s="248"/>
      <c r="U24" s="249"/>
      <c r="V24" s="250"/>
      <c r="X24" t="str">
        <f t="shared" si="6"/>
        <v/>
      </c>
      <c r="Y24" s="42" t="str">
        <f t="shared" si="7"/>
        <v/>
      </c>
      <c r="AA24" t="str">
        <f t="shared" si="8"/>
        <v/>
      </c>
      <c r="AB24" s="42" t="str">
        <f t="shared" si="9"/>
        <v/>
      </c>
      <c r="AD24" t="str">
        <f t="shared" si="10"/>
        <v/>
      </c>
      <c r="AE24" s="42" t="str">
        <f t="shared" si="11"/>
        <v/>
      </c>
      <c r="AG24" t="str">
        <f t="shared" si="12"/>
        <v/>
      </c>
      <c r="AH24" s="42" t="str">
        <f t="shared" si="13"/>
        <v/>
      </c>
      <c r="AJ24" t="str">
        <f t="shared" si="14"/>
        <v/>
      </c>
      <c r="AK24" s="42" t="str">
        <f t="shared" si="15"/>
        <v/>
      </c>
      <c r="AM24" t="str">
        <f t="shared" si="16"/>
        <v/>
      </c>
      <c r="AN24" s="42" t="str">
        <f t="shared" si="17"/>
        <v/>
      </c>
      <c r="AP24" t="str">
        <f t="shared" si="0"/>
        <v/>
      </c>
      <c r="AQ24" s="42" t="str">
        <f t="shared" si="1"/>
        <v/>
      </c>
      <c r="AS24" t="str">
        <f t="shared" si="2"/>
        <v/>
      </c>
      <c r="AT24" s="42" t="str">
        <f t="shared" si="3"/>
        <v/>
      </c>
      <c r="AV24" t="str">
        <f t="shared" si="4"/>
        <v/>
      </c>
      <c r="AW24" s="42" t="str">
        <f t="shared" si="5"/>
        <v/>
      </c>
    </row>
    <row r="25" spans="2:49" ht="15">
      <c r="B25" s="241"/>
      <c r="C25" s="715" t="s">
        <v>460</v>
      </c>
      <c r="D25" s="385"/>
      <c r="E25" s="385"/>
      <c r="F25" s="385"/>
      <c r="G25" s="385"/>
      <c r="H25" s="385"/>
      <c r="I25" s="242"/>
      <c r="J25" s="243"/>
      <c r="K25" s="244"/>
      <c r="L25" s="242"/>
      <c r="M25" s="243"/>
      <c r="N25" s="244"/>
      <c r="O25" s="242"/>
      <c r="P25" s="243"/>
      <c r="Q25" s="244"/>
      <c r="R25" s="242"/>
      <c r="S25" s="243"/>
      <c r="T25" s="244"/>
      <c r="U25" s="242"/>
      <c r="V25" s="243"/>
      <c r="X25" t="str">
        <f t="shared" si="6"/>
        <v/>
      </c>
      <c r="Y25" s="42" t="str">
        <f t="shared" si="7"/>
        <v/>
      </c>
      <c r="AA25" t="str">
        <f t="shared" si="8"/>
        <v/>
      </c>
      <c r="AB25" s="42" t="str">
        <f t="shared" si="9"/>
        <v/>
      </c>
      <c r="AD25" t="str">
        <f t="shared" si="10"/>
        <v/>
      </c>
      <c r="AE25" s="42" t="str">
        <f t="shared" si="11"/>
        <v/>
      </c>
      <c r="AG25" t="str">
        <f t="shared" si="12"/>
        <v/>
      </c>
      <c r="AH25" s="42" t="str">
        <f t="shared" si="13"/>
        <v/>
      </c>
      <c r="AJ25" t="str">
        <f t="shared" si="14"/>
        <v/>
      </c>
      <c r="AK25" s="42" t="str">
        <f t="shared" si="15"/>
        <v/>
      </c>
      <c r="AM25" t="str">
        <f t="shared" si="16"/>
        <v/>
      </c>
      <c r="AN25" s="42" t="str">
        <f t="shared" si="17"/>
        <v/>
      </c>
      <c r="AP25" t="str">
        <f t="shared" si="0"/>
        <v/>
      </c>
      <c r="AQ25" s="42" t="str">
        <f t="shared" si="1"/>
        <v/>
      </c>
      <c r="AS25" t="str">
        <f t="shared" si="2"/>
        <v/>
      </c>
      <c r="AT25" s="42" t="str">
        <f t="shared" si="3"/>
        <v/>
      </c>
      <c r="AV25" t="str">
        <f t="shared" si="4"/>
        <v/>
      </c>
      <c r="AW25" s="42" t="str">
        <f t="shared" si="5"/>
        <v/>
      </c>
    </row>
    <row r="26" spans="2:49" ht="15">
      <c r="B26" s="142"/>
      <c r="C26" s="171" t="s">
        <v>283</v>
      </c>
      <c r="D26" s="356"/>
      <c r="E26" s="356"/>
      <c r="F26" s="456"/>
      <c r="G26" s="356"/>
      <c r="H26" s="356"/>
      <c r="I26" s="144"/>
      <c r="J26" s="164"/>
      <c r="K26" s="226"/>
      <c r="L26" s="146"/>
      <c r="M26" s="148"/>
      <c r="N26" s="226"/>
      <c r="O26" s="146"/>
      <c r="P26" s="148"/>
      <c r="Q26" s="226"/>
      <c r="R26" s="146"/>
      <c r="S26" s="148"/>
      <c r="T26" s="226"/>
      <c r="U26" s="146"/>
      <c r="V26" s="148"/>
      <c r="X26" t="str">
        <f t="shared" si="6"/>
        <v/>
      </c>
      <c r="Y26" s="42" t="str">
        <f t="shared" si="7"/>
        <v/>
      </c>
      <c r="AA26" t="str">
        <f t="shared" si="8"/>
        <v/>
      </c>
      <c r="AB26" s="42" t="str">
        <f t="shared" si="9"/>
        <v/>
      </c>
      <c r="AD26" t="str">
        <f t="shared" si="10"/>
        <v/>
      </c>
      <c r="AE26" s="42" t="str">
        <f t="shared" si="11"/>
        <v/>
      </c>
      <c r="AG26" t="str">
        <f t="shared" si="12"/>
        <v/>
      </c>
      <c r="AH26" s="42" t="str">
        <f t="shared" si="13"/>
        <v/>
      </c>
      <c r="AJ26" t="str">
        <f t="shared" si="14"/>
        <v/>
      </c>
      <c r="AK26" s="42" t="str">
        <f t="shared" si="15"/>
        <v/>
      </c>
      <c r="AM26" t="str">
        <f t="shared" si="16"/>
        <v/>
      </c>
      <c r="AN26" s="42" t="str">
        <f t="shared" si="17"/>
        <v/>
      </c>
      <c r="AP26" t="str">
        <f t="shared" si="0"/>
        <v/>
      </c>
      <c r="AQ26" s="42" t="str">
        <f t="shared" si="1"/>
        <v/>
      </c>
      <c r="AS26" t="str">
        <f t="shared" si="2"/>
        <v/>
      </c>
      <c r="AT26" s="42" t="str">
        <f t="shared" si="3"/>
        <v/>
      </c>
      <c r="AV26" t="str">
        <f t="shared" si="4"/>
        <v/>
      </c>
      <c r="AW26" s="42" t="str">
        <f t="shared" si="5"/>
        <v/>
      </c>
    </row>
    <row r="27" spans="2:49" ht="15">
      <c r="B27" s="126"/>
      <c r="C27" s="171" t="s">
        <v>284</v>
      </c>
      <c r="D27" s="713"/>
      <c r="E27" s="356"/>
      <c r="F27" s="456"/>
      <c r="G27" s="356"/>
      <c r="H27" s="356"/>
      <c r="I27" s="144"/>
      <c r="J27" s="164"/>
      <c r="K27" s="226"/>
      <c r="L27" s="146"/>
      <c r="M27" s="251">
        <f>SUM(M28:M29)</f>
        <v>0</v>
      </c>
      <c r="N27" s="226"/>
      <c r="O27" s="146"/>
      <c r="P27" s="251">
        <f>SUM(P28:P29)</f>
        <v>0</v>
      </c>
      <c r="Q27" s="226"/>
      <c r="R27" s="146"/>
      <c r="S27" s="251">
        <f>SUM(S28:S29)</f>
        <v>0</v>
      </c>
      <c r="T27" s="226"/>
      <c r="U27" s="146"/>
      <c r="V27" s="251">
        <f>SUM(V28:V29)</f>
        <v>0</v>
      </c>
      <c r="X27" t="str">
        <f t="shared" si="6"/>
        <v/>
      </c>
      <c r="Y27" s="42" t="str">
        <f t="shared" si="7"/>
        <v/>
      </c>
      <c r="AA27" t="str">
        <f t="shared" si="8"/>
        <v/>
      </c>
      <c r="AB27" s="42" t="str">
        <f t="shared" si="9"/>
        <v/>
      </c>
      <c r="AD27" t="str">
        <f t="shared" si="10"/>
        <v/>
      </c>
      <c r="AE27" s="42" t="str">
        <f t="shared" si="11"/>
        <v/>
      </c>
      <c r="AG27" t="str">
        <f t="shared" si="12"/>
        <v/>
      </c>
      <c r="AH27" s="42" t="str">
        <f t="shared" si="13"/>
        <v/>
      </c>
      <c r="AJ27" t="str">
        <f t="shared" si="14"/>
        <v/>
      </c>
      <c r="AK27" s="42" t="str">
        <f t="shared" si="15"/>
        <v/>
      </c>
      <c r="AM27" t="str">
        <f t="shared" si="16"/>
        <v/>
      </c>
      <c r="AN27" s="42" t="str">
        <f t="shared" si="17"/>
        <v/>
      </c>
      <c r="AP27" t="str">
        <f t="shared" si="0"/>
        <v/>
      </c>
      <c r="AQ27" s="42" t="str">
        <f t="shared" si="1"/>
        <v/>
      </c>
      <c r="AS27" t="str">
        <f t="shared" si="2"/>
        <v/>
      </c>
      <c r="AT27" s="42" t="str">
        <f t="shared" si="3"/>
        <v/>
      </c>
      <c r="AV27" t="str">
        <f t="shared" si="4"/>
        <v/>
      </c>
      <c r="AW27" s="42" t="str">
        <f t="shared" si="5"/>
        <v/>
      </c>
    </row>
    <row r="28" spans="2:49">
      <c r="B28" s="126"/>
      <c r="C28" s="214" t="s">
        <v>286</v>
      </c>
      <c r="D28" s="384" t="str">
        <f>'T2 - Unit Rates'!$C$104</f>
        <v>Water Treatment Plant</v>
      </c>
      <c r="E28" s="384"/>
      <c r="F28" s="457"/>
      <c r="G28" s="384"/>
      <c r="H28" s="384"/>
      <c r="I28" s="404">
        <f>VLOOKUP(D28,MiscRates,3,FALSE)</f>
        <v>2.09</v>
      </c>
      <c r="J28" s="214" t="s">
        <v>268</v>
      </c>
      <c r="K28" s="220"/>
      <c r="L28" s="216" t="s">
        <v>279</v>
      </c>
      <c r="M28" s="127"/>
      <c r="N28" s="220" t="s">
        <v>396</v>
      </c>
      <c r="O28" s="216" t="s">
        <v>279</v>
      </c>
      <c r="P28" s="127"/>
      <c r="Q28" s="220" t="s">
        <v>396</v>
      </c>
      <c r="R28" s="216" t="s">
        <v>279</v>
      </c>
      <c r="S28" s="127"/>
      <c r="T28" s="220" t="s">
        <v>396</v>
      </c>
      <c r="U28" s="216" t="s">
        <v>279</v>
      </c>
      <c r="V28" s="127"/>
      <c r="X28" t="str">
        <f t="shared" si="6"/>
        <v/>
      </c>
      <c r="Y28" s="42" t="str">
        <f t="shared" si="7"/>
        <v/>
      </c>
      <c r="AA28" t="str">
        <f t="shared" si="8"/>
        <v/>
      </c>
      <c r="AB28" s="42" t="str">
        <f t="shared" si="9"/>
        <v/>
      </c>
      <c r="AD28" t="str">
        <f t="shared" si="10"/>
        <v/>
      </c>
      <c r="AE28" s="42" t="str">
        <f t="shared" si="11"/>
        <v/>
      </c>
      <c r="AG28" t="str">
        <f t="shared" si="12"/>
        <v/>
      </c>
      <c r="AH28" s="42" t="str">
        <f t="shared" si="13"/>
        <v/>
      </c>
      <c r="AJ28" t="str">
        <f t="shared" si="14"/>
        <v/>
      </c>
      <c r="AK28" s="42" t="str">
        <f t="shared" si="15"/>
        <v/>
      </c>
      <c r="AM28" t="str">
        <f t="shared" si="16"/>
        <v/>
      </c>
      <c r="AN28" s="42" t="str">
        <f t="shared" si="17"/>
        <v/>
      </c>
      <c r="AP28" t="str">
        <f t="shared" si="0"/>
        <v/>
      </c>
      <c r="AQ28" s="42" t="str">
        <f t="shared" si="1"/>
        <v/>
      </c>
      <c r="AS28" t="str">
        <f t="shared" si="2"/>
        <v/>
      </c>
      <c r="AT28" s="42" t="str">
        <f t="shared" si="3"/>
        <v/>
      </c>
      <c r="AV28" t="str">
        <f t="shared" si="4"/>
        <v/>
      </c>
      <c r="AW28" s="42" t="str">
        <f t="shared" si="5"/>
        <v/>
      </c>
    </row>
    <row r="29" spans="2:49" ht="15">
      <c r="B29" s="126"/>
      <c r="C29" s="214"/>
      <c r="D29" s="384"/>
      <c r="E29" s="384"/>
      <c r="F29" s="457"/>
      <c r="G29" s="384"/>
      <c r="H29" s="384"/>
      <c r="I29" s="213"/>
      <c r="J29" s="214"/>
      <c r="K29" s="220"/>
      <c r="L29" s="216"/>
      <c r="M29" s="127"/>
      <c r="N29" s="220"/>
      <c r="O29" s="216"/>
      <c r="P29" s="127"/>
      <c r="Q29" s="220"/>
      <c r="R29" s="216"/>
      <c r="S29" s="127"/>
      <c r="T29" s="220"/>
      <c r="U29" s="216"/>
      <c r="V29" s="127"/>
      <c r="X29" t="str">
        <f t="shared" si="6"/>
        <v/>
      </c>
      <c r="Y29" s="42" t="str">
        <f t="shared" si="7"/>
        <v/>
      </c>
      <c r="AA29" t="str">
        <f t="shared" si="8"/>
        <v/>
      </c>
      <c r="AB29" s="42" t="str">
        <f t="shared" si="9"/>
        <v/>
      </c>
      <c r="AD29" t="str">
        <f t="shared" si="10"/>
        <v/>
      </c>
      <c r="AE29" s="42" t="str">
        <f t="shared" si="11"/>
        <v/>
      </c>
      <c r="AG29" t="str">
        <f t="shared" si="12"/>
        <v/>
      </c>
      <c r="AH29" s="42" t="str">
        <f t="shared" si="13"/>
        <v/>
      </c>
      <c r="AJ29" t="str">
        <f t="shared" si="14"/>
        <v/>
      </c>
      <c r="AK29" s="42" t="str">
        <f t="shared" si="15"/>
        <v/>
      </c>
      <c r="AM29" t="str">
        <f t="shared" si="16"/>
        <v/>
      </c>
      <c r="AN29" s="42" t="str">
        <f t="shared" si="17"/>
        <v/>
      </c>
      <c r="AP29" t="str">
        <f t="shared" si="0"/>
        <v/>
      </c>
      <c r="AQ29" s="42" t="str">
        <f t="shared" si="1"/>
        <v/>
      </c>
      <c r="AS29" t="str">
        <f t="shared" si="2"/>
        <v/>
      </c>
      <c r="AT29" s="42" t="str">
        <f t="shared" si="3"/>
        <v/>
      </c>
      <c r="AV29" t="str">
        <f t="shared" si="4"/>
        <v/>
      </c>
      <c r="AW29" s="42" t="str">
        <f t="shared" si="5"/>
        <v/>
      </c>
    </row>
    <row r="30" spans="2:49" ht="15">
      <c r="B30" s="126"/>
      <c r="C30" s="694" t="s">
        <v>285</v>
      </c>
      <c r="D30" s="713" t="s">
        <v>708</v>
      </c>
      <c r="E30" s="356"/>
      <c r="F30" s="456"/>
      <c r="G30" s="356"/>
      <c r="H30" s="356"/>
      <c r="I30" s="144"/>
      <c r="J30" s="164"/>
      <c r="K30" s="226"/>
      <c r="L30" s="146"/>
      <c r="M30" s="251">
        <f>SUM(M31:M33)</f>
        <v>0</v>
      </c>
      <c r="N30" s="226"/>
      <c r="O30" s="146"/>
      <c r="P30" s="251">
        <f>SUM(P31:P33)</f>
        <v>0</v>
      </c>
      <c r="Q30" s="226"/>
      <c r="R30" s="146"/>
      <c r="S30" s="251">
        <f>SUM(S31:S33)</f>
        <v>10525.95</v>
      </c>
      <c r="T30" s="226"/>
      <c r="U30" s="146"/>
      <c r="V30" s="251">
        <f>SUM(V31:V33)</f>
        <v>10525.95</v>
      </c>
      <c r="X30" t="str">
        <f t="shared" si="6"/>
        <v/>
      </c>
      <c r="Y30" s="42" t="str">
        <f t="shared" si="7"/>
        <v/>
      </c>
      <c r="AA30" t="str">
        <f t="shared" si="8"/>
        <v/>
      </c>
      <c r="AB30" s="42" t="str">
        <f t="shared" si="9"/>
        <v/>
      </c>
      <c r="AD30" t="str">
        <f t="shared" si="10"/>
        <v/>
      </c>
      <c r="AE30" s="42" t="str">
        <f t="shared" si="11"/>
        <v/>
      </c>
      <c r="AG30" t="str">
        <f t="shared" si="12"/>
        <v/>
      </c>
      <c r="AH30" s="42" t="str">
        <f t="shared" si="13"/>
        <v/>
      </c>
      <c r="AJ30" t="str">
        <f t="shared" si="14"/>
        <v/>
      </c>
      <c r="AK30" s="42" t="str">
        <f t="shared" si="15"/>
        <v/>
      </c>
      <c r="AM30" t="str">
        <f t="shared" si="16"/>
        <v/>
      </c>
      <c r="AN30" s="42" t="str">
        <f t="shared" si="17"/>
        <v/>
      </c>
      <c r="AP30" t="str">
        <f t="shared" si="0"/>
        <v/>
      </c>
      <c r="AQ30" s="42" t="str">
        <f t="shared" si="1"/>
        <v/>
      </c>
      <c r="AS30" t="str">
        <f t="shared" si="2"/>
        <v/>
      </c>
      <c r="AT30" s="42" t="str">
        <f t="shared" si="3"/>
        <v/>
      </c>
      <c r="AV30" t="str">
        <f t="shared" si="4"/>
        <v/>
      </c>
      <c r="AW30" s="42" t="str">
        <f t="shared" si="5"/>
        <v/>
      </c>
    </row>
    <row r="31" spans="2:49" ht="15">
      <c r="B31" s="126"/>
      <c r="C31" s="214" t="s">
        <v>23</v>
      </c>
      <c r="D31" s="384" t="s">
        <v>697</v>
      </c>
      <c r="E31" s="384" t="str">
        <f>C31</f>
        <v>General Labourer</v>
      </c>
      <c r="F31" s="457">
        <v>1</v>
      </c>
      <c r="G31" s="447">
        <f>VLOOKUP(E31,LabourRates,10,FALSE)/2</f>
        <v>109.5</v>
      </c>
      <c r="H31" s="384" t="s">
        <v>654</v>
      </c>
      <c r="I31" s="62">
        <f>VLOOKUP(E31,LabourRates,2,FALSE)</f>
        <v>46.5</v>
      </c>
      <c r="J31" s="130" t="s">
        <v>263</v>
      </c>
      <c r="K31" s="220"/>
      <c r="L31" s="216" t="s">
        <v>263</v>
      </c>
      <c r="M31" s="127">
        <f>K31*I31</f>
        <v>0</v>
      </c>
      <c r="N31" s="220"/>
      <c r="O31" s="117" t="s">
        <v>263</v>
      </c>
      <c r="P31" s="127">
        <f>$I31*N31</f>
        <v>0</v>
      </c>
      <c r="Q31" s="220">
        <f>1*G31</f>
        <v>109.5</v>
      </c>
      <c r="R31" s="117" t="s">
        <v>263</v>
      </c>
      <c r="S31" s="127">
        <f>$I31*Q31</f>
        <v>5091.75</v>
      </c>
      <c r="T31" s="220">
        <f>1*G31</f>
        <v>109.5</v>
      </c>
      <c r="U31" s="117" t="s">
        <v>263</v>
      </c>
      <c r="V31" s="127">
        <f>$I31*T31</f>
        <v>5091.75</v>
      </c>
      <c r="X31" t="str">
        <f t="shared" si="6"/>
        <v>General Labourer</v>
      </c>
      <c r="Y31" s="42">
        <f t="shared" si="7"/>
        <v>0</v>
      </c>
      <c r="AA31" t="str">
        <f t="shared" si="8"/>
        <v/>
      </c>
      <c r="AB31" s="42" t="str">
        <f t="shared" si="9"/>
        <v/>
      </c>
      <c r="AD31" t="str">
        <f t="shared" si="10"/>
        <v/>
      </c>
      <c r="AE31" s="42" t="str">
        <f t="shared" si="11"/>
        <v/>
      </c>
      <c r="AG31" t="str">
        <f t="shared" si="12"/>
        <v>General Labourer</v>
      </c>
      <c r="AH31" s="42">
        <f>IF(AG31="","",Q31)</f>
        <v>109.5</v>
      </c>
      <c r="AJ31" t="str">
        <f t="shared" si="14"/>
        <v/>
      </c>
      <c r="AK31" s="42" t="str">
        <f t="shared" si="15"/>
        <v/>
      </c>
      <c r="AM31" t="str">
        <f t="shared" si="16"/>
        <v/>
      </c>
      <c r="AN31" s="42" t="str">
        <f t="shared" si="17"/>
        <v/>
      </c>
      <c r="AP31" t="str">
        <f t="shared" si="0"/>
        <v>General Labourer</v>
      </c>
      <c r="AQ31" s="42">
        <f t="shared" si="1"/>
        <v>109.5</v>
      </c>
      <c r="AS31" t="str">
        <f t="shared" si="2"/>
        <v/>
      </c>
      <c r="AT31" s="42" t="str">
        <f t="shared" si="3"/>
        <v/>
      </c>
      <c r="AV31" t="str">
        <f t="shared" si="4"/>
        <v/>
      </c>
      <c r="AW31" s="42" t="str">
        <f t="shared" si="5"/>
        <v/>
      </c>
    </row>
    <row r="32" spans="2:49" ht="15">
      <c r="B32" s="126"/>
      <c r="C32" s="214" t="s">
        <v>311</v>
      </c>
      <c r="D32" s="384" t="s">
        <v>203</v>
      </c>
      <c r="E32" s="211" t="str">
        <f>'T2 - Unit Rates'!$C$7</f>
        <v>CAT 420F</v>
      </c>
      <c r="F32" s="457">
        <v>2</v>
      </c>
      <c r="G32" s="448">
        <v>36</v>
      </c>
      <c r="H32" s="384" t="s">
        <v>654</v>
      </c>
      <c r="I32" s="62">
        <f>VLOOKUP(E32,EquipRates,$I$3,FALSE)</f>
        <v>150.94999999999999</v>
      </c>
      <c r="J32" s="214" t="s">
        <v>263</v>
      </c>
      <c r="K32" s="220"/>
      <c r="L32" s="216" t="s">
        <v>263</v>
      </c>
      <c r="M32" s="127">
        <f>K32*I32</f>
        <v>0</v>
      </c>
      <c r="N32" s="424"/>
      <c r="O32" s="216" t="s">
        <v>263</v>
      </c>
      <c r="P32" s="127">
        <f>$I32*N32</f>
        <v>0</v>
      </c>
      <c r="Q32" s="424">
        <f>1*G32</f>
        <v>36</v>
      </c>
      <c r="R32" s="216" t="s">
        <v>263</v>
      </c>
      <c r="S32" s="127">
        <f>$I32*Q32</f>
        <v>5434.2</v>
      </c>
      <c r="T32" s="424">
        <f>1*G32</f>
        <v>36</v>
      </c>
      <c r="U32" s="216" t="s">
        <v>263</v>
      </c>
      <c r="V32" s="127">
        <f>$I32*T32</f>
        <v>5434.2</v>
      </c>
      <c r="X32" t="str">
        <f t="shared" si="6"/>
        <v/>
      </c>
      <c r="Y32" s="42" t="str">
        <f>IF(X32="","",N32)</f>
        <v/>
      </c>
      <c r="AA32" t="str">
        <f t="shared" si="8"/>
        <v>CAT 420F</v>
      </c>
      <c r="AB32" s="42">
        <f>IF(AA32="","",N32)</f>
        <v>0</v>
      </c>
      <c r="AD32" t="str">
        <f t="shared" si="10"/>
        <v/>
      </c>
      <c r="AE32" s="42" t="str">
        <f>IF(AD32="","",N32)</f>
        <v/>
      </c>
      <c r="AG32" t="str">
        <f t="shared" si="12"/>
        <v/>
      </c>
      <c r="AH32" s="42" t="str">
        <f>IF(AG32="","",W32)</f>
        <v/>
      </c>
      <c r="AJ32" t="str">
        <f t="shared" si="14"/>
        <v>CAT 420F</v>
      </c>
      <c r="AK32" s="42">
        <f>IF(AJ32="","",T32)</f>
        <v>36</v>
      </c>
      <c r="AM32" t="str">
        <f t="shared" si="16"/>
        <v/>
      </c>
      <c r="AN32" s="42" t="str">
        <f>IF(AM32="","",W32)</f>
        <v/>
      </c>
      <c r="AP32" t="str">
        <f t="shared" si="0"/>
        <v/>
      </c>
      <c r="AQ32" s="42" t="str">
        <f>IF(AP32="","",T32)</f>
        <v/>
      </c>
      <c r="AS32" t="str">
        <f t="shared" si="2"/>
        <v>CAT 420F</v>
      </c>
      <c r="AT32" s="42">
        <f>IF(AS32="","",T32)</f>
        <v>36</v>
      </c>
      <c r="AV32" t="str">
        <f t="shared" si="4"/>
        <v/>
      </c>
      <c r="AW32" s="42" t="str">
        <f>IF(AV32="","",T32)</f>
        <v/>
      </c>
    </row>
    <row r="33" spans="2:49" ht="15">
      <c r="B33" s="126"/>
      <c r="C33" s="214"/>
      <c r="D33" s="384"/>
      <c r="E33" s="384"/>
      <c r="F33" s="457"/>
      <c r="G33" s="384"/>
      <c r="H33" s="384"/>
      <c r="I33" s="213"/>
      <c r="J33" s="214"/>
      <c r="K33" s="220"/>
      <c r="L33" s="216"/>
      <c r="M33" s="218"/>
      <c r="N33" s="220"/>
      <c r="O33" s="216"/>
      <c r="P33" s="218"/>
      <c r="Q33" s="220"/>
      <c r="R33" s="216"/>
      <c r="S33" s="218"/>
      <c r="T33" s="220"/>
      <c r="U33" s="216"/>
      <c r="V33" s="218"/>
      <c r="X33" t="str">
        <f t="shared" si="6"/>
        <v/>
      </c>
      <c r="Y33" s="42" t="str">
        <f>IF(X33="","",N33)</f>
        <v/>
      </c>
      <c r="AA33" t="str">
        <f t="shared" si="8"/>
        <v/>
      </c>
      <c r="AB33" s="42" t="str">
        <f>IF(AA33="","",N33)</f>
        <v/>
      </c>
      <c r="AD33" t="str">
        <f t="shared" si="10"/>
        <v/>
      </c>
      <c r="AE33" s="42" t="str">
        <f>IF(AD33="","",N33)</f>
        <v/>
      </c>
      <c r="AG33" t="str">
        <f t="shared" si="12"/>
        <v/>
      </c>
      <c r="AH33" s="42" t="str">
        <f>IF(AG33="","",W33)</f>
        <v/>
      </c>
      <c r="AJ33" t="str">
        <f t="shared" si="14"/>
        <v/>
      </c>
      <c r="AK33" s="42" t="str">
        <f>IF(AJ33="","",W33)</f>
        <v/>
      </c>
      <c r="AM33" t="str">
        <f t="shared" si="16"/>
        <v/>
      </c>
      <c r="AN33" s="42" t="str">
        <f>IF(AM33="","",W33)</f>
        <v/>
      </c>
      <c r="AP33" t="str">
        <f t="shared" si="0"/>
        <v/>
      </c>
      <c r="AQ33" s="42" t="str">
        <f>IF(AP33="","",T33)</f>
        <v/>
      </c>
      <c r="AS33" t="str">
        <f t="shared" si="2"/>
        <v/>
      </c>
      <c r="AT33" s="42" t="str">
        <f>IF(AS33="","",T33)</f>
        <v/>
      </c>
      <c r="AV33" t="str">
        <f t="shared" si="4"/>
        <v/>
      </c>
      <c r="AW33" s="42" t="str">
        <f>IF(AV33="","",T33)</f>
        <v/>
      </c>
    </row>
    <row r="34" spans="2:49" ht="15">
      <c r="B34" s="128"/>
      <c r="C34" s="711" t="s">
        <v>8</v>
      </c>
      <c r="D34" s="357"/>
      <c r="E34" s="357"/>
      <c r="F34" s="459"/>
      <c r="G34" s="357"/>
      <c r="H34" s="357"/>
      <c r="I34" s="98"/>
      <c r="J34" s="131"/>
      <c r="K34" s="220"/>
      <c r="L34" s="99"/>
      <c r="M34" s="124">
        <f>M27+M30</f>
        <v>0</v>
      </c>
      <c r="N34" s="220"/>
      <c r="O34" s="99"/>
      <c r="P34" s="124">
        <f>P27+P30</f>
        <v>0</v>
      </c>
      <c r="Q34" s="220"/>
      <c r="R34" s="99"/>
      <c r="S34" s="124">
        <f>S27+S30</f>
        <v>10525.95</v>
      </c>
      <c r="T34" s="220"/>
      <c r="U34" s="99"/>
      <c r="V34" s="124">
        <f>V27+V30</f>
        <v>10525.95</v>
      </c>
      <c r="X34" t="str">
        <f t="shared" si="6"/>
        <v/>
      </c>
      <c r="Y34" s="42" t="str">
        <f>IF(X34="","",N34)</f>
        <v/>
      </c>
      <c r="AA34" t="str">
        <f t="shared" si="8"/>
        <v/>
      </c>
      <c r="AB34" s="42" t="str">
        <f>IF(AA34="","",N34)</f>
        <v/>
      </c>
      <c r="AD34" t="str">
        <f t="shared" si="10"/>
        <v/>
      </c>
      <c r="AE34" s="42" t="str">
        <f>IF(AD34="","",N34)</f>
        <v/>
      </c>
      <c r="AG34" t="str">
        <f t="shared" si="12"/>
        <v/>
      </c>
      <c r="AH34" s="42" t="str">
        <f>IF(AG34="","",W34)</f>
        <v/>
      </c>
      <c r="AJ34" t="str">
        <f t="shared" si="14"/>
        <v/>
      </c>
      <c r="AK34" s="42" t="str">
        <f>IF(AJ34="","",W34)</f>
        <v/>
      </c>
      <c r="AM34" t="str">
        <f t="shared" si="16"/>
        <v/>
      </c>
      <c r="AN34" s="42" t="str">
        <f>IF(AM34="","",W34)</f>
        <v/>
      </c>
      <c r="AP34" t="str">
        <f t="shared" si="0"/>
        <v/>
      </c>
      <c r="AQ34" s="42" t="str">
        <f>IF(AP34="","",T34)</f>
        <v/>
      </c>
      <c r="AS34" t="str">
        <f t="shared" si="2"/>
        <v/>
      </c>
      <c r="AT34" s="42" t="str">
        <f>IF(AS34="","",T34)</f>
        <v/>
      </c>
      <c r="AV34" t="str">
        <f t="shared" si="4"/>
        <v/>
      </c>
      <c r="AW34" s="42" t="str">
        <f>IF(AV34="","",T34)</f>
        <v/>
      </c>
    </row>
    <row r="35" spans="2:49" ht="15">
      <c r="B35" s="142"/>
      <c r="C35" s="691"/>
      <c r="D35" s="679"/>
      <c r="E35" s="679"/>
      <c r="F35" s="680"/>
      <c r="G35" s="679"/>
      <c r="H35" s="679"/>
      <c r="I35" s="681"/>
      <c r="J35" s="682"/>
      <c r="K35" s="683"/>
      <c r="L35" s="684"/>
      <c r="M35" s="685"/>
      <c r="N35" s="683"/>
      <c r="O35" s="684"/>
      <c r="P35" s="685"/>
      <c r="Q35" s="683"/>
      <c r="R35" s="684"/>
      <c r="S35" s="685"/>
      <c r="T35" s="683"/>
      <c r="U35" s="684"/>
      <c r="V35" s="685"/>
      <c r="X35" t="str">
        <f t="shared" si="6"/>
        <v/>
      </c>
      <c r="Y35" s="42" t="str">
        <f>IF(X35="","",N35)</f>
        <v/>
      </c>
      <c r="AA35" t="str">
        <f t="shared" si="8"/>
        <v/>
      </c>
      <c r="AB35" s="42" t="str">
        <f>IF(AA35="","",N35)</f>
        <v/>
      </c>
      <c r="AD35" t="str">
        <f t="shared" si="10"/>
        <v/>
      </c>
      <c r="AE35" s="42" t="str">
        <f>IF(AD35="","",N35)</f>
        <v/>
      </c>
      <c r="AG35" t="str">
        <f t="shared" si="12"/>
        <v/>
      </c>
      <c r="AH35" s="42" t="str">
        <f>IF(AG35="","",W35)</f>
        <v/>
      </c>
      <c r="AJ35" t="str">
        <f t="shared" si="14"/>
        <v/>
      </c>
      <c r="AK35" s="42" t="str">
        <f>IF(AJ35="","",W35)</f>
        <v/>
      </c>
      <c r="AM35" t="str">
        <f t="shared" si="16"/>
        <v/>
      </c>
      <c r="AN35" s="42" t="str">
        <f>IF(AM35="","",W35)</f>
        <v/>
      </c>
      <c r="AP35" t="str">
        <f t="shared" si="0"/>
        <v/>
      </c>
      <c r="AQ35" s="42" t="str">
        <f>IF(AP35="","",T35)</f>
        <v/>
      </c>
      <c r="AS35" t="str">
        <f t="shared" si="2"/>
        <v/>
      </c>
      <c r="AT35" s="42" t="str">
        <f>IF(AS35="","",T35)</f>
        <v/>
      </c>
      <c r="AV35" t="str">
        <f t="shared" si="4"/>
        <v/>
      </c>
      <c r="AW35" s="42" t="str">
        <f>IF(AV35="","",T35)</f>
        <v/>
      </c>
    </row>
    <row r="36" spans="2:49" ht="15">
      <c r="B36" s="126"/>
      <c r="C36" s="171" t="s">
        <v>1052</v>
      </c>
      <c r="D36" s="356"/>
      <c r="E36" s="356"/>
      <c r="F36" s="456"/>
      <c r="G36" s="356"/>
      <c r="H36" s="356"/>
      <c r="I36" s="144"/>
      <c r="J36" s="164"/>
      <c r="K36" s="226"/>
      <c r="L36" s="146"/>
      <c r="M36" s="251">
        <f>SUM(M37:M40)</f>
        <v>0</v>
      </c>
      <c r="N36" s="226"/>
      <c r="O36" s="146"/>
      <c r="P36" s="251">
        <f>SUM(P37:P40)</f>
        <v>32001.375000000004</v>
      </c>
      <c r="Q36" s="226"/>
      <c r="R36" s="146"/>
      <c r="S36" s="251">
        <f>SUM(S37:S40)</f>
        <v>32001.375000000004</v>
      </c>
      <c r="T36" s="226"/>
      <c r="U36" s="146"/>
      <c r="V36" s="251">
        <f>SUM(V37:V40)</f>
        <v>32001.375000000004</v>
      </c>
      <c r="X36" t="str">
        <f t="shared" si="6"/>
        <v/>
      </c>
      <c r="Y36" s="42" t="str">
        <f>IF(X36="","",N36)</f>
        <v/>
      </c>
      <c r="AA36" t="str">
        <f t="shared" si="8"/>
        <v/>
      </c>
      <c r="AB36" s="42" t="str">
        <f>IF(AA36="","",N36)</f>
        <v/>
      </c>
      <c r="AD36" t="str">
        <f t="shared" si="10"/>
        <v/>
      </c>
      <c r="AE36" s="42" t="str">
        <f>IF(AD36="","",N36)</f>
        <v/>
      </c>
      <c r="AG36" t="str">
        <f t="shared" si="12"/>
        <v/>
      </c>
      <c r="AH36" s="42" t="str">
        <f>IF(AG36="","",W36)</f>
        <v/>
      </c>
      <c r="AJ36" t="str">
        <f t="shared" si="14"/>
        <v/>
      </c>
      <c r="AK36" s="42" t="str">
        <f>IF(AJ36="","",W36)</f>
        <v/>
      </c>
      <c r="AM36" t="str">
        <f t="shared" si="16"/>
        <v/>
      </c>
      <c r="AN36" s="42" t="str">
        <f>IF(AM36="","",W36)</f>
        <v/>
      </c>
      <c r="AP36" t="str">
        <f t="shared" si="0"/>
        <v/>
      </c>
      <c r="AQ36" s="42" t="str">
        <f>IF(AP36="","",T36)</f>
        <v/>
      </c>
      <c r="AS36" t="str">
        <f t="shared" si="2"/>
        <v/>
      </c>
      <c r="AT36" s="42" t="str">
        <f>IF(AS36="","",T36)</f>
        <v/>
      </c>
      <c r="AV36" t="str">
        <f t="shared" si="4"/>
        <v/>
      </c>
      <c r="AW36" s="42" t="str">
        <f>IF(AV36="","",T36)</f>
        <v/>
      </c>
    </row>
    <row r="37" spans="2:49" ht="15">
      <c r="B37" s="126"/>
      <c r="C37" s="214" t="s">
        <v>24</v>
      </c>
      <c r="D37" s="384" t="s">
        <v>304</v>
      </c>
      <c r="E37" s="384" t="str">
        <f>C37</f>
        <v>Trades Labourer</v>
      </c>
      <c r="F37" s="457">
        <v>1</v>
      </c>
      <c r="G37" s="447">
        <f>VLOOKUP(E37,LabourRates,10,FALSE)</f>
        <v>219</v>
      </c>
      <c r="H37" s="384" t="s">
        <v>671</v>
      </c>
      <c r="I37" s="62">
        <f>VLOOKUP(E37,LabourRates,2,FALSE)</f>
        <v>64.425000000000011</v>
      </c>
      <c r="J37" s="130" t="s">
        <v>263</v>
      </c>
      <c r="K37" s="220"/>
      <c r="L37" s="216" t="s">
        <v>263</v>
      </c>
      <c r="M37" s="127">
        <f>K37*I37</f>
        <v>0</v>
      </c>
      <c r="N37" s="220">
        <f>1*G37</f>
        <v>219</v>
      </c>
      <c r="O37" s="216" t="s">
        <v>263</v>
      </c>
      <c r="P37" s="127">
        <f>$I37*N37</f>
        <v>14109.075000000003</v>
      </c>
      <c r="Q37" s="220">
        <f>1*G37</f>
        <v>219</v>
      </c>
      <c r="R37" s="216" t="s">
        <v>263</v>
      </c>
      <c r="S37" s="127">
        <f>$I37*Q37</f>
        <v>14109.075000000003</v>
      </c>
      <c r="T37" s="220">
        <f>1*G37</f>
        <v>219</v>
      </c>
      <c r="U37" s="117" t="s">
        <v>263</v>
      </c>
      <c r="V37" s="127">
        <f>$I37*T37</f>
        <v>14109.075000000003</v>
      </c>
      <c r="X37" t="str">
        <f t="shared" si="6"/>
        <v>Trades Labourer</v>
      </c>
      <c r="Y37" s="42">
        <f t="shared" si="7"/>
        <v>219</v>
      </c>
      <c r="AA37" t="str">
        <f t="shared" si="8"/>
        <v/>
      </c>
      <c r="AB37" s="42" t="str">
        <f t="shared" si="9"/>
        <v/>
      </c>
      <c r="AD37" t="str">
        <f t="shared" si="10"/>
        <v/>
      </c>
      <c r="AE37" s="42" t="str">
        <f t="shared" si="11"/>
        <v/>
      </c>
      <c r="AG37" t="str">
        <f t="shared" si="12"/>
        <v>Trades Labourer</v>
      </c>
      <c r="AH37" s="42">
        <f t="shared" ref="AH37:AH38" si="18">IF(AG37="","",Q37)</f>
        <v>219</v>
      </c>
      <c r="AJ37" t="str">
        <f t="shared" si="14"/>
        <v/>
      </c>
      <c r="AK37" s="42" t="str">
        <f t="shared" ref="AK37:AK40" si="19">IF(AJ37="","",W37)</f>
        <v/>
      </c>
      <c r="AM37" t="str">
        <f t="shared" si="16"/>
        <v/>
      </c>
      <c r="AN37" s="42" t="str">
        <f t="shared" ref="AN37:AN40" si="20">IF(AM37="","",W37)</f>
        <v/>
      </c>
      <c r="AP37" t="str">
        <f t="shared" si="0"/>
        <v>Trades Labourer</v>
      </c>
      <c r="AQ37" s="42">
        <f t="shared" si="1"/>
        <v>219</v>
      </c>
      <c r="AS37" t="str">
        <f t="shared" si="2"/>
        <v/>
      </c>
      <c r="AT37" s="42" t="str">
        <f t="shared" si="3"/>
        <v/>
      </c>
      <c r="AV37" t="str">
        <f t="shared" si="4"/>
        <v/>
      </c>
      <c r="AW37" s="42" t="str">
        <f t="shared" si="5"/>
        <v/>
      </c>
    </row>
    <row r="38" spans="2:49" ht="15">
      <c r="B38" s="126"/>
      <c r="C38" s="214" t="s">
        <v>23</v>
      </c>
      <c r="D38" s="384" t="s">
        <v>304</v>
      </c>
      <c r="E38" s="384" t="str">
        <f>C38</f>
        <v>General Labourer</v>
      </c>
      <c r="F38" s="457">
        <v>1</v>
      </c>
      <c r="G38" s="447">
        <f>VLOOKUP(E38,LabourRates,10,FALSE)</f>
        <v>219</v>
      </c>
      <c r="H38" s="384" t="s">
        <v>671</v>
      </c>
      <c r="I38" s="62">
        <f>VLOOKUP(E38,LabourRates,2,FALSE)</f>
        <v>46.5</v>
      </c>
      <c r="J38" s="130" t="s">
        <v>263</v>
      </c>
      <c r="K38" s="220"/>
      <c r="L38" s="216" t="s">
        <v>263</v>
      </c>
      <c r="M38" s="127">
        <f>K38*I38</f>
        <v>0</v>
      </c>
      <c r="N38" s="220">
        <f>1*G38</f>
        <v>219</v>
      </c>
      <c r="O38" s="216" t="s">
        <v>263</v>
      </c>
      <c r="P38" s="127">
        <f>$I38*N38</f>
        <v>10183.5</v>
      </c>
      <c r="Q38" s="220">
        <f>1*G38</f>
        <v>219</v>
      </c>
      <c r="R38" s="216" t="s">
        <v>263</v>
      </c>
      <c r="S38" s="127">
        <f>$I38*Q38</f>
        <v>10183.5</v>
      </c>
      <c r="T38" s="220">
        <f>1*G38</f>
        <v>219</v>
      </c>
      <c r="U38" s="117" t="s">
        <v>263</v>
      </c>
      <c r="V38" s="127">
        <f>$I38*T38</f>
        <v>10183.5</v>
      </c>
      <c r="X38" t="str">
        <f t="shared" si="6"/>
        <v>General Labourer</v>
      </c>
      <c r="Y38" s="42">
        <f t="shared" si="7"/>
        <v>219</v>
      </c>
      <c r="AA38" t="str">
        <f t="shared" si="8"/>
        <v/>
      </c>
      <c r="AB38" s="42" t="str">
        <f t="shared" si="9"/>
        <v/>
      </c>
      <c r="AD38" t="str">
        <f t="shared" si="10"/>
        <v/>
      </c>
      <c r="AE38" s="42" t="str">
        <f t="shared" si="11"/>
        <v/>
      </c>
      <c r="AG38" t="str">
        <f t="shared" si="12"/>
        <v>General Labourer</v>
      </c>
      <c r="AH38" s="42">
        <f t="shared" si="18"/>
        <v>219</v>
      </c>
      <c r="AJ38" t="str">
        <f t="shared" si="14"/>
        <v/>
      </c>
      <c r="AK38" s="42" t="str">
        <f t="shared" si="19"/>
        <v/>
      </c>
      <c r="AM38" t="str">
        <f t="shared" si="16"/>
        <v/>
      </c>
      <c r="AN38" s="42" t="str">
        <f t="shared" si="20"/>
        <v/>
      </c>
      <c r="AP38" t="str">
        <f t="shared" si="0"/>
        <v>General Labourer</v>
      </c>
      <c r="AQ38" s="42">
        <f t="shared" si="1"/>
        <v>219</v>
      </c>
      <c r="AS38" t="str">
        <f t="shared" si="2"/>
        <v/>
      </c>
      <c r="AT38" s="42" t="str">
        <f t="shared" si="3"/>
        <v/>
      </c>
      <c r="AV38" t="str">
        <f t="shared" si="4"/>
        <v/>
      </c>
      <c r="AW38" s="42" t="str">
        <f t="shared" si="5"/>
        <v/>
      </c>
    </row>
    <row r="39" spans="2:49" ht="15">
      <c r="B39" s="126"/>
      <c r="C39" s="214" t="s">
        <v>292</v>
      </c>
      <c r="D39" s="384"/>
      <c r="E39" s="400" t="str">
        <f>'T2 - Unit Rates'!$C$52</f>
        <v>Pickup Truck (short term)</v>
      </c>
      <c r="F39" s="457"/>
      <c r="G39" s="448"/>
      <c r="H39" s="384"/>
      <c r="I39" s="213">
        <f>VLOOKUP(E39,EquipRates,$I$3,FALSE)</f>
        <v>3854.4</v>
      </c>
      <c r="J39" s="214" t="s">
        <v>306</v>
      </c>
      <c r="K39" s="220"/>
      <c r="L39" s="216"/>
      <c r="M39" s="127"/>
      <c r="N39" s="220">
        <v>2</v>
      </c>
      <c r="O39" s="216" t="s">
        <v>657</v>
      </c>
      <c r="P39" s="127">
        <f>N39*I39</f>
        <v>7708.8</v>
      </c>
      <c r="Q39" s="220">
        <v>2</v>
      </c>
      <c r="R39" s="216" t="s">
        <v>657</v>
      </c>
      <c r="S39" s="127">
        <f>Q39*I39</f>
        <v>7708.8</v>
      </c>
      <c r="T39" s="220">
        <v>2</v>
      </c>
      <c r="U39" s="216" t="s">
        <v>657</v>
      </c>
      <c r="V39" s="127">
        <f>T39*I39</f>
        <v>7708.8</v>
      </c>
      <c r="X39" t="str">
        <f t="shared" si="6"/>
        <v/>
      </c>
      <c r="Y39" s="42" t="str">
        <f t="shared" si="7"/>
        <v/>
      </c>
      <c r="AA39" t="str">
        <f t="shared" si="8"/>
        <v/>
      </c>
      <c r="AB39" s="42" t="str">
        <f t="shared" si="9"/>
        <v/>
      </c>
      <c r="AD39" t="str">
        <f t="shared" si="10"/>
        <v/>
      </c>
      <c r="AE39" s="42" t="str">
        <f t="shared" si="11"/>
        <v/>
      </c>
      <c r="AG39" t="str">
        <f t="shared" si="12"/>
        <v/>
      </c>
      <c r="AH39" s="42" t="str">
        <f t="shared" ref="AH39:AH40" si="21">IF(AG39="","",W39)</f>
        <v/>
      </c>
      <c r="AJ39" t="str">
        <f t="shared" si="14"/>
        <v/>
      </c>
      <c r="AK39" s="42" t="str">
        <f t="shared" si="19"/>
        <v/>
      </c>
      <c r="AM39" t="str">
        <f t="shared" si="16"/>
        <v/>
      </c>
      <c r="AN39" s="42" t="str">
        <f t="shared" si="20"/>
        <v/>
      </c>
      <c r="AP39" t="str">
        <f t="shared" si="0"/>
        <v/>
      </c>
      <c r="AQ39" s="42" t="str">
        <f t="shared" si="1"/>
        <v/>
      </c>
      <c r="AS39" t="str">
        <f t="shared" si="2"/>
        <v/>
      </c>
      <c r="AT39" s="42" t="str">
        <f t="shared" si="3"/>
        <v/>
      </c>
      <c r="AV39" t="str">
        <f t="shared" si="4"/>
        <v/>
      </c>
      <c r="AW39" s="42" t="str">
        <f t="shared" si="5"/>
        <v/>
      </c>
    </row>
    <row r="40" spans="2:49" ht="15">
      <c r="B40" s="126"/>
      <c r="C40" s="214"/>
      <c r="D40" s="384"/>
      <c r="E40" s="384"/>
      <c r="F40" s="457"/>
      <c r="G40" s="447"/>
      <c r="H40" s="384"/>
      <c r="I40" s="62"/>
      <c r="J40" s="130"/>
      <c r="K40" s="220"/>
      <c r="L40" s="216"/>
      <c r="M40" s="127"/>
      <c r="N40" s="220"/>
      <c r="O40" s="216"/>
      <c r="P40" s="127"/>
      <c r="Q40" s="220"/>
      <c r="R40" s="216"/>
      <c r="S40" s="127"/>
      <c r="T40" s="220"/>
      <c r="U40" s="117"/>
      <c r="V40" s="127"/>
      <c r="X40" t="str">
        <f t="shared" si="6"/>
        <v/>
      </c>
      <c r="Y40" s="42" t="str">
        <f t="shared" si="7"/>
        <v/>
      </c>
      <c r="AA40" t="str">
        <f t="shared" si="8"/>
        <v/>
      </c>
      <c r="AB40" s="42" t="str">
        <f t="shared" si="9"/>
        <v/>
      </c>
      <c r="AD40" t="str">
        <f t="shared" si="10"/>
        <v/>
      </c>
      <c r="AE40" s="42" t="str">
        <f t="shared" si="11"/>
        <v/>
      </c>
      <c r="AG40" t="str">
        <f t="shared" si="12"/>
        <v/>
      </c>
      <c r="AH40" s="42" t="str">
        <f t="shared" si="21"/>
        <v/>
      </c>
      <c r="AJ40" t="str">
        <f t="shared" si="14"/>
        <v/>
      </c>
      <c r="AK40" s="42" t="str">
        <f t="shared" si="19"/>
        <v/>
      </c>
      <c r="AM40" t="str">
        <f t="shared" si="16"/>
        <v/>
      </c>
      <c r="AN40" s="42" t="str">
        <f t="shared" si="20"/>
        <v/>
      </c>
      <c r="AP40" t="str">
        <f t="shared" si="0"/>
        <v/>
      </c>
      <c r="AQ40" s="42" t="str">
        <f t="shared" si="1"/>
        <v/>
      </c>
      <c r="AS40" t="str">
        <f t="shared" si="2"/>
        <v/>
      </c>
      <c r="AT40" s="42" t="str">
        <f t="shared" si="3"/>
        <v/>
      </c>
      <c r="AV40" t="str">
        <f t="shared" si="4"/>
        <v/>
      </c>
      <c r="AW40" s="42" t="str">
        <f t="shared" si="5"/>
        <v/>
      </c>
    </row>
    <row r="41" spans="2:49" ht="15">
      <c r="B41" s="126"/>
      <c r="C41" s="214"/>
      <c r="D41" s="384"/>
      <c r="E41" s="384"/>
      <c r="F41" s="457"/>
      <c r="G41" s="506"/>
      <c r="H41" s="384"/>
      <c r="I41" s="213"/>
      <c r="J41" s="214"/>
      <c r="K41" s="220"/>
      <c r="L41" s="216"/>
      <c r="M41" s="218"/>
      <c r="N41" s="220"/>
      <c r="O41" s="443"/>
      <c r="P41" s="218"/>
      <c r="Q41" s="220"/>
      <c r="R41" s="443"/>
      <c r="S41" s="218"/>
      <c r="T41" s="220"/>
      <c r="U41" s="443"/>
      <c r="V41" s="218"/>
    </row>
    <row r="42" spans="2:49" ht="15">
      <c r="B42" s="126"/>
      <c r="C42" s="171" t="s">
        <v>1051</v>
      </c>
      <c r="D42" s="713" t="s">
        <v>656</v>
      </c>
      <c r="E42" s="356"/>
      <c r="F42" s="456"/>
      <c r="G42" s="356"/>
      <c r="H42" s="356"/>
      <c r="I42" s="144"/>
      <c r="J42" s="164"/>
      <c r="K42" s="226"/>
      <c r="L42" s="146"/>
      <c r="M42" s="251">
        <f>SUM(M43:M48)</f>
        <v>0</v>
      </c>
      <c r="N42" s="226"/>
      <c r="O42" s="146"/>
      <c r="P42" s="251">
        <f>SUM(P43:P48)</f>
        <v>44895</v>
      </c>
      <c r="Q42" s="226"/>
      <c r="R42" s="146"/>
      <c r="S42" s="251">
        <f>SUM(S43:S48)</f>
        <v>105120</v>
      </c>
      <c r="T42" s="226"/>
      <c r="U42" s="146"/>
      <c r="V42" s="251">
        <f>SUM(V43:V48)</f>
        <v>105120</v>
      </c>
      <c r="X42" t="str">
        <f t="shared" si="6"/>
        <v/>
      </c>
      <c r="Y42" s="42" t="str">
        <f t="shared" si="7"/>
        <v/>
      </c>
      <c r="AA42" t="str">
        <f t="shared" si="8"/>
        <v/>
      </c>
      <c r="AB42" s="42" t="str">
        <f t="shared" si="9"/>
        <v/>
      </c>
      <c r="AD42" t="str">
        <f t="shared" si="10"/>
        <v/>
      </c>
      <c r="AE42" s="42" t="str">
        <f t="shared" si="11"/>
        <v/>
      </c>
      <c r="AG42" t="str">
        <f t="shared" si="12"/>
        <v/>
      </c>
      <c r="AH42" s="42" t="str">
        <f t="shared" ref="AH42:AH83" si="22">IF(AG42="","",W42)</f>
        <v/>
      </c>
      <c r="AJ42" t="str">
        <f t="shared" si="14"/>
        <v/>
      </c>
      <c r="AK42" s="42" t="str">
        <f t="shared" ref="AK42:AK83" si="23">IF(AJ42="","",W42)</f>
        <v/>
      </c>
      <c r="AM42" t="str">
        <f t="shared" si="16"/>
        <v/>
      </c>
      <c r="AN42" s="42" t="str">
        <f t="shared" ref="AN42:AN83" si="24">IF(AM42="","",W42)</f>
        <v/>
      </c>
      <c r="AP42" t="str">
        <f t="shared" si="0"/>
        <v/>
      </c>
      <c r="AQ42" s="42" t="str">
        <f t="shared" si="1"/>
        <v/>
      </c>
      <c r="AS42" t="str">
        <f t="shared" si="2"/>
        <v/>
      </c>
      <c r="AT42" s="42" t="str">
        <f t="shared" si="3"/>
        <v/>
      </c>
      <c r="AV42" t="str">
        <f t="shared" si="4"/>
        <v/>
      </c>
      <c r="AW42" s="42" t="str">
        <f t="shared" si="5"/>
        <v/>
      </c>
    </row>
    <row r="43" spans="2:49" ht="15">
      <c r="B43" s="126"/>
      <c r="C43" s="214" t="s">
        <v>28</v>
      </c>
      <c r="D43" s="384" t="s">
        <v>304</v>
      </c>
      <c r="E43" s="384" t="str">
        <f>C43</f>
        <v>Project Manager</v>
      </c>
      <c r="F43" s="457">
        <v>1</v>
      </c>
      <c r="G43" s="447">
        <f>VLOOKUP(E43,LabourRates,10,FALSE)</f>
        <v>182.5</v>
      </c>
      <c r="H43" s="384" t="s">
        <v>671</v>
      </c>
      <c r="I43" s="62">
        <f>VLOOKUP(E43,LabourRates,2,FALSE)</f>
        <v>246</v>
      </c>
      <c r="J43" s="130" t="s">
        <v>263</v>
      </c>
      <c r="K43" s="220"/>
      <c r="L43" s="216" t="s">
        <v>263</v>
      </c>
      <c r="M43" s="127">
        <f>K43*I43</f>
        <v>0</v>
      </c>
      <c r="N43" s="220">
        <f>1*G43</f>
        <v>182.5</v>
      </c>
      <c r="O43" s="216" t="s">
        <v>263</v>
      </c>
      <c r="P43" s="127">
        <f>$I43*N43</f>
        <v>44895</v>
      </c>
      <c r="Q43" s="220">
        <f>1*G43</f>
        <v>182.5</v>
      </c>
      <c r="R43" s="216" t="s">
        <v>263</v>
      </c>
      <c r="S43" s="127">
        <f>$I43*Q43</f>
        <v>44895</v>
      </c>
      <c r="T43" s="220">
        <f>1*G43</f>
        <v>182.5</v>
      </c>
      <c r="U43" s="117" t="s">
        <v>263</v>
      </c>
      <c r="V43" s="127">
        <f>$I43*T43</f>
        <v>44895</v>
      </c>
      <c r="X43" t="str">
        <f t="shared" si="6"/>
        <v>Project Manager</v>
      </c>
      <c r="Y43" s="42">
        <f t="shared" si="7"/>
        <v>182.5</v>
      </c>
      <c r="AA43" t="str">
        <f t="shared" si="8"/>
        <v/>
      </c>
      <c r="AB43" s="42" t="str">
        <f t="shared" si="9"/>
        <v/>
      </c>
      <c r="AD43" t="str">
        <f t="shared" si="10"/>
        <v/>
      </c>
      <c r="AE43" s="42" t="str">
        <f t="shared" si="11"/>
        <v/>
      </c>
      <c r="AG43" t="str">
        <f t="shared" si="12"/>
        <v>Project Manager</v>
      </c>
      <c r="AH43" s="42">
        <f t="shared" ref="AH43:AH44" si="25">IF(AG43="","",Q43)</f>
        <v>182.5</v>
      </c>
      <c r="AJ43" t="str">
        <f t="shared" si="14"/>
        <v/>
      </c>
      <c r="AK43" s="42" t="str">
        <f t="shared" si="23"/>
        <v/>
      </c>
      <c r="AM43" t="str">
        <f t="shared" si="16"/>
        <v/>
      </c>
      <c r="AN43" s="42" t="str">
        <f t="shared" si="24"/>
        <v/>
      </c>
      <c r="AP43" t="str">
        <f t="shared" si="0"/>
        <v>Project Manager</v>
      </c>
      <c r="AQ43" s="42">
        <f t="shared" si="1"/>
        <v>182.5</v>
      </c>
      <c r="AS43" t="str">
        <f t="shared" si="2"/>
        <v/>
      </c>
      <c r="AT43" s="42" t="str">
        <f t="shared" si="3"/>
        <v/>
      </c>
      <c r="AV43" t="str">
        <f t="shared" si="4"/>
        <v/>
      </c>
      <c r="AW43" s="42" t="str">
        <f t="shared" si="5"/>
        <v/>
      </c>
    </row>
    <row r="44" spans="2:49" ht="15">
      <c r="B44" s="126"/>
      <c r="C44" s="214" t="s">
        <v>1050</v>
      </c>
      <c r="D44" s="384" t="s">
        <v>304</v>
      </c>
      <c r="E44" s="384" t="str">
        <f>C44</f>
        <v>Passive Treatment Manager</v>
      </c>
      <c r="F44" s="457">
        <v>1</v>
      </c>
      <c r="G44" s="447">
        <f>VLOOKUP(E44,LabourRates,10,FALSE)</f>
        <v>219</v>
      </c>
      <c r="H44" s="384" t="s">
        <v>671</v>
      </c>
      <c r="I44" s="62">
        <f>VLOOKUP(E44,LabourRates,2,FALSE)</f>
        <v>275</v>
      </c>
      <c r="J44" s="130" t="s">
        <v>263</v>
      </c>
      <c r="K44" s="220"/>
      <c r="L44" s="216" t="s">
        <v>263</v>
      </c>
      <c r="M44" s="127">
        <f>K44*I44</f>
        <v>0</v>
      </c>
      <c r="N44" s="220"/>
      <c r="O44" s="216" t="s">
        <v>263</v>
      </c>
      <c r="P44" s="127">
        <f>$I44*N44</f>
        <v>0</v>
      </c>
      <c r="Q44" s="220">
        <f t="shared" ref="Q44" si="26">1*G44</f>
        <v>219</v>
      </c>
      <c r="R44" s="216" t="s">
        <v>263</v>
      </c>
      <c r="S44" s="127">
        <f>$I44*Q44</f>
        <v>60225</v>
      </c>
      <c r="T44" s="220">
        <f>1*G44</f>
        <v>219</v>
      </c>
      <c r="U44" s="117" t="s">
        <v>263</v>
      </c>
      <c r="V44" s="127">
        <f>$I44*T44</f>
        <v>60225</v>
      </c>
      <c r="X44" t="str">
        <f t="shared" si="6"/>
        <v>Passive Treatment Manager</v>
      </c>
      <c r="Y44" s="42">
        <f t="shared" ref="Y44:Y70" si="27">IF(X44="","",N44)</f>
        <v>0</v>
      </c>
      <c r="AA44" t="str">
        <f t="shared" si="8"/>
        <v/>
      </c>
      <c r="AB44" s="42" t="str">
        <f t="shared" ref="AB44:AB70" si="28">IF(AA44="","",N44)</f>
        <v/>
      </c>
      <c r="AD44" t="str">
        <f t="shared" si="10"/>
        <v/>
      </c>
      <c r="AE44" s="42" t="str">
        <f t="shared" ref="AE44:AE70" si="29">IF(AD44="","",N44)</f>
        <v/>
      </c>
      <c r="AG44" t="str">
        <f t="shared" si="12"/>
        <v>Passive Treatment Manager</v>
      </c>
      <c r="AH44" s="42">
        <f t="shared" si="25"/>
        <v>219</v>
      </c>
      <c r="AJ44" t="str">
        <f t="shared" si="14"/>
        <v/>
      </c>
      <c r="AK44" s="42" t="str">
        <f t="shared" si="23"/>
        <v/>
      </c>
      <c r="AM44" t="str">
        <f t="shared" si="16"/>
        <v/>
      </c>
      <c r="AN44" s="42" t="str">
        <f t="shared" si="24"/>
        <v/>
      </c>
      <c r="AP44" t="str">
        <f t="shared" si="0"/>
        <v>Passive Treatment Manager</v>
      </c>
      <c r="AQ44" s="42">
        <f t="shared" ref="AQ44:AQ70" si="30">IF(AP44="","",T44)</f>
        <v>219</v>
      </c>
      <c r="AS44" t="str">
        <f t="shared" si="2"/>
        <v/>
      </c>
      <c r="AT44" s="42" t="str">
        <f t="shared" ref="AT44:AT70" si="31">IF(AS44="","",T44)</f>
        <v/>
      </c>
      <c r="AV44" t="str">
        <f t="shared" si="4"/>
        <v/>
      </c>
      <c r="AW44" s="42" t="str">
        <f t="shared" ref="AW44:AW70" si="32">IF(AV44="","",T44)</f>
        <v/>
      </c>
    </row>
    <row r="45" spans="2:49" ht="15">
      <c r="B45" s="126"/>
      <c r="C45" s="214"/>
      <c r="D45" s="384"/>
      <c r="E45" s="384"/>
      <c r="F45" s="457"/>
      <c r="G45" s="447"/>
      <c r="H45" s="384"/>
      <c r="I45" s="62"/>
      <c r="J45" s="130"/>
      <c r="K45" s="220"/>
      <c r="L45" s="216"/>
      <c r="M45" s="127"/>
      <c r="N45" s="220"/>
      <c r="O45" s="216"/>
      <c r="P45" s="127"/>
      <c r="Q45" s="220"/>
      <c r="R45" s="216"/>
      <c r="S45" s="127"/>
      <c r="T45" s="220"/>
      <c r="U45" s="117"/>
      <c r="V45" s="127"/>
      <c r="X45" t="str">
        <f t="shared" si="6"/>
        <v/>
      </c>
      <c r="Y45" s="42" t="str">
        <f t="shared" si="27"/>
        <v/>
      </c>
      <c r="AA45" t="str">
        <f t="shared" si="8"/>
        <v/>
      </c>
      <c r="AB45" s="42" t="str">
        <f t="shared" si="28"/>
        <v/>
      </c>
      <c r="AD45" t="str">
        <f t="shared" si="10"/>
        <v/>
      </c>
      <c r="AE45" s="42" t="str">
        <f t="shared" si="29"/>
        <v/>
      </c>
      <c r="AG45" t="str">
        <f t="shared" si="12"/>
        <v/>
      </c>
      <c r="AH45" s="42" t="str">
        <f>IF(AG45="","",Q45)</f>
        <v/>
      </c>
      <c r="AJ45" t="str">
        <f t="shared" si="14"/>
        <v/>
      </c>
      <c r="AK45" s="42" t="str">
        <f t="shared" si="23"/>
        <v/>
      </c>
      <c r="AM45" t="str">
        <f t="shared" si="16"/>
        <v/>
      </c>
      <c r="AN45" s="42" t="str">
        <f t="shared" si="24"/>
        <v/>
      </c>
      <c r="AP45" t="str">
        <f t="shared" si="0"/>
        <v/>
      </c>
      <c r="AQ45" s="42" t="str">
        <f t="shared" si="30"/>
        <v/>
      </c>
      <c r="AS45" t="str">
        <f t="shared" si="2"/>
        <v/>
      </c>
      <c r="AT45" s="42" t="str">
        <f t="shared" si="31"/>
        <v/>
      </c>
      <c r="AV45" t="str">
        <f t="shared" si="4"/>
        <v/>
      </c>
      <c r="AW45" s="42" t="str">
        <f t="shared" si="32"/>
        <v/>
      </c>
    </row>
    <row r="46" spans="2:49" ht="15">
      <c r="B46" s="126"/>
      <c r="C46" s="214"/>
      <c r="D46" s="384"/>
      <c r="E46" s="384"/>
      <c r="F46" s="457"/>
      <c r="G46" s="447"/>
      <c r="H46" s="384"/>
      <c r="I46" s="62"/>
      <c r="J46" s="130"/>
      <c r="K46" s="220"/>
      <c r="L46" s="216"/>
      <c r="M46" s="127"/>
      <c r="N46" s="220"/>
      <c r="O46" s="216"/>
      <c r="P46" s="127"/>
      <c r="Q46" s="220"/>
      <c r="R46" s="216"/>
      <c r="S46" s="127"/>
      <c r="T46" s="220"/>
      <c r="U46" s="117"/>
      <c r="V46" s="127"/>
      <c r="X46" t="str">
        <f t="shared" si="6"/>
        <v/>
      </c>
      <c r="Y46" s="42" t="str">
        <f t="shared" si="27"/>
        <v/>
      </c>
      <c r="AA46" t="str">
        <f t="shared" si="8"/>
        <v/>
      </c>
      <c r="AB46" s="42" t="str">
        <f t="shared" si="28"/>
        <v/>
      </c>
      <c r="AD46" t="str">
        <f t="shared" si="10"/>
        <v/>
      </c>
      <c r="AE46" s="42" t="str">
        <f t="shared" si="29"/>
        <v/>
      </c>
      <c r="AG46" t="str">
        <f t="shared" si="12"/>
        <v/>
      </c>
      <c r="AH46" s="42" t="str">
        <f t="shared" si="22"/>
        <v/>
      </c>
      <c r="AJ46" t="str">
        <f t="shared" si="14"/>
        <v/>
      </c>
      <c r="AK46" s="42" t="str">
        <f t="shared" si="23"/>
        <v/>
      </c>
      <c r="AM46" t="str">
        <f t="shared" si="16"/>
        <v/>
      </c>
      <c r="AN46" s="42" t="str">
        <f t="shared" si="24"/>
        <v/>
      </c>
      <c r="AP46" t="str">
        <f t="shared" si="0"/>
        <v/>
      </c>
      <c r="AQ46" s="42" t="str">
        <f t="shared" si="30"/>
        <v/>
      </c>
      <c r="AS46" t="str">
        <f t="shared" si="2"/>
        <v/>
      </c>
      <c r="AT46" s="42" t="str">
        <f t="shared" si="31"/>
        <v/>
      </c>
      <c r="AV46" t="str">
        <f t="shared" si="4"/>
        <v/>
      </c>
      <c r="AW46" s="42" t="str">
        <f t="shared" si="32"/>
        <v/>
      </c>
    </row>
    <row r="47" spans="2:49" ht="15">
      <c r="B47" s="126"/>
      <c r="C47" s="214"/>
      <c r="D47" s="384"/>
      <c r="E47" s="384"/>
      <c r="F47" s="457"/>
      <c r="G47" s="384"/>
      <c r="H47" s="384"/>
      <c r="I47" s="213"/>
      <c r="J47" s="214"/>
      <c r="K47" s="220"/>
      <c r="L47" s="216"/>
      <c r="M47" s="127"/>
      <c r="N47" s="220"/>
      <c r="O47" s="216"/>
      <c r="P47" s="127"/>
      <c r="Q47" s="220"/>
      <c r="R47" s="216"/>
      <c r="S47" s="127"/>
      <c r="T47" s="220"/>
      <c r="U47" s="216"/>
      <c r="V47" s="127"/>
      <c r="X47" t="str">
        <f t="shared" si="6"/>
        <v/>
      </c>
      <c r="Y47" s="42" t="str">
        <f t="shared" si="27"/>
        <v/>
      </c>
      <c r="AA47" t="str">
        <f t="shared" si="8"/>
        <v/>
      </c>
      <c r="AB47" s="42" t="str">
        <f t="shared" si="28"/>
        <v/>
      </c>
      <c r="AD47" t="str">
        <f t="shared" si="10"/>
        <v/>
      </c>
      <c r="AE47" s="42" t="str">
        <f t="shared" si="29"/>
        <v/>
      </c>
      <c r="AG47" t="str">
        <f t="shared" si="12"/>
        <v/>
      </c>
      <c r="AH47" s="42" t="str">
        <f t="shared" si="22"/>
        <v/>
      </c>
      <c r="AJ47" t="str">
        <f t="shared" si="14"/>
        <v/>
      </c>
      <c r="AK47" s="42" t="str">
        <f t="shared" si="23"/>
        <v/>
      </c>
      <c r="AM47" t="str">
        <f t="shared" si="16"/>
        <v/>
      </c>
      <c r="AN47" s="42" t="str">
        <f t="shared" si="24"/>
        <v/>
      </c>
      <c r="AP47" t="str">
        <f t="shared" si="0"/>
        <v/>
      </c>
      <c r="AQ47" s="42" t="str">
        <f t="shared" si="30"/>
        <v/>
      </c>
      <c r="AS47" t="str">
        <f t="shared" si="2"/>
        <v/>
      </c>
      <c r="AT47" s="42" t="str">
        <f t="shared" si="31"/>
        <v/>
      </c>
      <c r="AV47" t="str">
        <f t="shared" si="4"/>
        <v/>
      </c>
      <c r="AW47" s="42" t="str">
        <f t="shared" si="32"/>
        <v/>
      </c>
    </row>
    <row r="48" spans="2:49" ht="15">
      <c r="B48" s="126"/>
      <c r="C48" s="214"/>
      <c r="D48" s="384"/>
      <c r="E48" s="384"/>
      <c r="F48" s="457"/>
      <c r="G48" s="384"/>
      <c r="H48" s="384"/>
      <c r="I48" s="62"/>
      <c r="J48" s="214"/>
      <c r="K48" s="220"/>
      <c r="L48" s="216"/>
      <c r="M48" s="127"/>
      <c r="N48" s="220"/>
      <c r="O48" s="216"/>
      <c r="P48" s="127"/>
      <c r="Q48" s="220"/>
      <c r="R48" s="216"/>
      <c r="S48" s="127"/>
      <c r="T48" s="220"/>
      <c r="U48" s="216"/>
      <c r="V48" s="127"/>
      <c r="X48" t="str">
        <f t="shared" si="6"/>
        <v/>
      </c>
      <c r="Y48" s="42" t="str">
        <f t="shared" si="27"/>
        <v/>
      </c>
      <c r="AA48" t="str">
        <f t="shared" si="8"/>
        <v/>
      </c>
      <c r="AB48" s="42" t="str">
        <f t="shared" si="28"/>
        <v/>
      </c>
      <c r="AD48" t="str">
        <f t="shared" si="10"/>
        <v/>
      </c>
      <c r="AE48" s="42" t="str">
        <f t="shared" si="29"/>
        <v/>
      </c>
      <c r="AG48" t="str">
        <f t="shared" si="12"/>
        <v/>
      </c>
      <c r="AH48" s="42" t="str">
        <f t="shared" si="22"/>
        <v/>
      </c>
      <c r="AJ48" t="str">
        <f t="shared" si="14"/>
        <v/>
      </c>
      <c r="AK48" s="42" t="str">
        <f t="shared" si="23"/>
        <v/>
      </c>
      <c r="AM48" t="str">
        <f t="shared" si="16"/>
        <v/>
      </c>
      <c r="AN48" s="42" t="str">
        <f t="shared" si="24"/>
        <v/>
      </c>
      <c r="AP48" t="str">
        <f t="shared" si="0"/>
        <v/>
      </c>
      <c r="AQ48" s="42" t="str">
        <f t="shared" si="30"/>
        <v/>
      </c>
      <c r="AS48" t="str">
        <f t="shared" si="2"/>
        <v/>
      </c>
      <c r="AT48" s="42" t="str">
        <f t="shared" si="31"/>
        <v/>
      </c>
      <c r="AV48" t="str">
        <f t="shared" si="4"/>
        <v/>
      </c>
      <c r="AW48" s="42" t="str">
        <f t="shared" si="32"/>
        <v/>
      </c>
    </row>
    <row r="49" spans="2:49" ht="15">
      <c r="B49" s="126"/>
      <c r="C49" s="712" t="s">
        <v>699</v>
      </c>
      <c r="D49" s="356"/>
      <c r="E49" s="356"/>
      <c r="F49" s="456"/>
      <c r="G49" s="356"/>
      <c r="H49" s="356"/>
      <c r="I49" s="144"/>
      <c r="J49" s="164"/>
      <c r="K49" s="226"/>
      <c r="L49" s="146"/>
      <c r="M49" s="251">
        <f>SUM(M50:M56)</f>
        <v>0</v>
      </c>
      <c r="N49" s="226"/>
      <c r="O49" s="146"/>
      <c r="P49" s="251">
        <f>SUM(P50:P56)</f>
        <v>22948.5</v>
      </c>
      <c r="Q49" s="226"/>
      <c r="R49" s="146"/>
      <c r="S49" s="251">
        <f>SUM(S50:S56)</f>
        <v>26229</v>
      </c>
      <c r="T49" s="226"/>
      <c r="U49" s="146"/>
      <c r="V49" s="251">
        <f>SUM(V50:V56)</f>
        <v>26229</v>
      </c>
      <c r="X49" t="str">
        <f t="shared" si="6"/>
        <v/>
      </c>
      <c r="Y49" s="42" t="str">
        <f t="shared" si="27"/>
        <v/>
      </c>
      <c r="AA49" t="str">
        <f t="shared" si="8"/>
        <v/>
      </c>
      <c r="AB49" s="42" t="str">
        <f t="shared" si="28"/>
        <v/>
      </c>
      <c r="AD49" t="str">
        <f t="shared" si="10"/>
        <v/>
      </c>
      <c r="AE49" s="42" t="str">
        <f t="shared" si="29"/>
        <v/>
      </c>
      <c r="AG49" t="str">
        <f t="shared" si="12"/>
        <v/>
      </c>
      <c r="AH49" s="42" t="str">
        <f t="shared" si="22"/>
        <v/>
      </c>
      <c r="AJ49" t="str">
        <f t="shared" si="14"/>
        <v/>
      </c>
      <c r="AK49" s="42" t="str">
        <f t="shared" si="23"/>
        <v/>
      </c>
      <c r="AM49" t="str">
        <f t="shared" si="16"/>
        <v/>
      </c>
      <c r="AN49" s="42" t="str">
        <f t="shared" si="24"/>
        <v/>
      </c>
      <c r="AP49" t="str">
        <f t="shared" si="0"/>
        <v/>
      </c>
      <c r="AQ49" s="42" t="str">
        <f t="shared" si="30"/>
        <v/>
      </c>
      <c r="AS49" t="str">
        <f t="shared" si="2"/>
        <v/>
      </c>
      <c r="AT49" s="42" t="str">
        <f t="shared" si="31"/>
        <v/>
      </c>
      <c r="AV49" t="str">
        <f t="shared" si="4"/>
        <v/>
      </c>
      <c r="AW49" s="42" t="str">
        <f t="shared" si="32"/>
        <v/>
      </c>
    </row>
    <row r="50" spans="2:49" ht="15">
      <c r="B50" s="126"/>
      <c r="C50" s="214" t="s">
        <v>59</v>
      </c>
      <c r="D50" s="384" t="s">
        <v>288</v>
      </c>
      <c r="E50" s="384"/>
      <c r="F50" s="457"/>
      <c r="G50" s="384"/>
      <c r="H50" s="384"/>
      <c r="I50" s="213">
        <v>5000</v>
      </c>
      <c r="J50" s="214" t="s">
        <v>303</v>
      </c>
      <c r="K50" s="220"/>
      <c r="L50" s="216"/>
      <c r="M50" s="127"/>
      <c r="N50" s="220">
        <v>1</v>
      </c>
      <c r="O50" s="216" t="s">
        <v>303</v>
      </c>
      <c r="P50" s="127">
        <f>I50*N50</f>
        <v>5000</v>
      </c>
      <c r="Q50" s="220">
        <v>1</v>
      </c>
      <c r="R50" s="216" t="s">
        <v>303</v>
      </c>
      <c r="S50" s="127">
        <f>I50*Q50</f>
        <v>5000</v>
      </c>
      <c r="T50" s="220">
        <v>1</v>
      </c>
      <c r="U50" s="507" t="s">
        <v>303</v>
      </c>
      <c r="V50" s="127">
        <f>I50*T50</f>
        <v>5000</v>
      </c>
      <c r="X50" t="str">
        <f t="shared" si="6"/>
        <v/>
      </c>
      <c r="Y50" s="42" t="str">
        <f t="shared" si="27"/>
        <v/>
      </c>
      <c r="AA50" t="str">
        <f t="shared" si="8"/>
        <v/>
      </c>
      <c r="AB50" s="42" t="str">
        <f t="shared" si="28"/>
        <v/>
      </c>
      <c r="AD50" t="str">
        <f t="shared" si="10"/>
        <v/>
      </c>
      <c r="AE50" s="42" t="str">
        <f t="shared" si="29"/>
        <v/>
      </c>
      <c r="AG50" t="str">
        <f t="shared" si="12"/>
        <v/>
      </c>
      <c r="AH50" s="42" t="str">
        <f t="shared" si="22"/>
        <v/>
      </c>
      <c r="AJ50" t="str">
        <f t="shared" si="14"/>
        <v/>
      </c>
      <c r="AK50" s="42" t="str">
        <f t="shared" si="23"/>
        <v/>
      </c>
      <c r="AM50" t="str">
        <f t="shared" si="16"/>
        <v/>
      </c>
      <c r="AN50" s="42" t="str">
        <f t="shared" si="24"/>
        <v/>
      </c>
      <c r="AP50" t="str">
        <f t="shared" si="0"/>
        <v/>
      </c>
      <c r="AQ50" s="42" t="str">
        <f t="shared" si="30"/>
        <v/>
      </c>
      <c r="AS50" t="str">
        <f t="shared" si="2"/>
        <v/>
      </c>
      <c r="AT50" s="42" t="str">
        <f t="shared" si="31"/>
        <v/>
      </c>
      <c r="AV50" t="str">
        <f t="shared" si="4"/>
        <v/>
      </c>
      <c r="AW50" s="42" t="str">
        <f t="shared" si="32"/>
        <v/>
      </c>
    </row>
    <row r="51" spans="2:49" ht="15">
      <c r="B51" s="126"/>
      <c r="C51" s="214" t="s">
        <v>293</v>
      </c>
      <c r="D51" s="384" t="s">
        <v>288</v>
      </c>
      <c r="E51" s="384"/>
      <c r="F51" s="457"/>
      <c r="G51" s="384"/>
      <c r="H51" s="384"/>
      <c r="I51" s="213">
        <v>1000</v>
      </c>
      <c r="J51" s="214" t="s">
        <v>303</v>
      </c>
      <c r="K51" s="220"/>
      <c r="L51" s="216"/>
      <c r="M51" s="127"/>
      <c r="N51" s="220">
        <v>1</v>
      </c>
      <c r="O51" s="216" t="s">
        <v>303</v>
      </c>
      <c r="P51" s="127">
        <f>I51*N51</f>
        <v>1000</v>
      </c>
      <c r="Q51" s="220">
        <v>1</v>
      </c>
      <c r="R51" s="216" t="s">
        <v>303</v>
      </c>
      <c r="S51" s="127">
        <f t="shared" ref="S51:S54" si="33">I51*Q51</f>
        <v>1000</v>
      </c>
      <c r="T51" s="220">
        <v>1</v>
      </c>
      <c r="U51" s="507" t="s">
        <v>303</v>
      </c>
      <c r="V51" s="127">
        <f>I51*T51</f>
        <v>1000</v>
      </c>
      <c r="X51" t="str">
        <f t="shared" si="6"/>
        <v/>
      </c>
      <c r="Y51" s="42" t="str">
        <f t="shared" si="27"/>
        <v/>
      </c>
      <c r="AA51" t="str">
        <f t="shared" si="8"/>
        <v/>
      </c>
      <c r="AB51" s="42" t="str">
        <f t="shared" si="28"/>
        <v/>
      </c>
      <c r="AD51" t="str">
        <f t="shared" si="10"/>
        <v/>
      </c>
      <c r="AE51" s="42" t="str">
        <f t="shared" si="29"/>
        <v/>
      </c>
      <c r="AG51" t="str">
        <f t="shared" si="12"/>
        <v/>
      </c>
      <c r="AH51" s="42" t="str">
        <f t="shared" si="22"/>
        <v/>
      </c>
      <c r="AJ51" t="str">
        <f t="shared" si="14"/>
        <v/>
      </c>
      <c r="AK51" s="42" t="str">
        <f t="shared" si="23"/>
        <v/>
      </c>
      <c r="AM51" t="str">
        <f t="shared" si="16"/>
        <v/>
      </c>
      <c r="AN51" s="42" t="str">
        <f t="shared" si="24"/>
        <v/>
      </c>
      <c r="AP51" t="str">
        <f t="shared" si="0"/>
        <v/>
      </c>
      <c r="AQ51" s="42" t="str">
        <f t="shared" si="30"/>
        <v/>
      </c>
      <c r="AS51" t="str">
        <f t="shared" si="2"/>
        <v/>
      </c>
      <c r="AT51" s="42" t="str">
        <f t="shared" si="31"/>
        <v/>
      </c>
      <c r="AV51" t="str">
        <f t="shared" si="4"/>
        <v/>
      </c>
      <c r="AW51" s="42" t="str">
        <f t="shared" si="32"/>
        <v/>
      </c>
    </row>
    <row r="52" spans="2:49" ht="15">
      <c r="B52" s="126"/>
      <c r="C52" s="214" t="s">
        <v>294</v>
      </c>
      <c r="D52" s="384" t="s">
        <v>288</v>
      </c>
      <c r="E52" s="384"/>
      <c r="F52" s="457"/>
      <c r="G52" s="384"/>
      <c r="H52" s="384"/>
      <c r="I52" s="213">
        <v>5000</v>
      </c>
      <c r="J52" s="214" t="s">
        <v>303</v>
      </c>
      <c r="K52" s="220"/>
      <c r="L52" s="216"/>
      <c r="M52" s="127"/>
      <c r="N52" s="220">
        <v>1</v>
      </c>
      <c r="O52" s="216" t="s">
        <v>303</v>
      </c>
      <c r="P52" s="127">
        <f>I52*N52</f>
        <v>5000</v>
      </c>
      <c r="Q52" s="220">
        <v>1</v>
      </c>
      <c r="R52" s="216" t="s">
        <v>303</v>
      </c>
      <c r="S52" s="127">
        <f t="shared" si="33"/>
        <v>5000</v>
      </c>
      <c r="T52" s="220">
        <v>1</v>
      </c>
      <c r="U52" s="507" t="s">
        <v>303</v>
      </c>
      <c r="V52" s="127">
        <f>I52*T52</f>
        <v>5000</v>
      </c>
      <c r="X52" t="str">
        <f t="shared" si="6"/>
        <v/>
      </c>
      <c r="Y52" s="42" t="str">
        <f t="shared" si="27"/>
        <v/>
      </c>
      <c r="AA52" t="str">
        <f t="shared" si="8"/>
        <v/>
      </c>
      <c r="AB52" s="42" t="str">
        <f t="shared" si="28"/>
        <v/>
      </c>
      <c r="AD52" t="str">
        <f t="shared" si="10"/>
        <v/>
      </c>
      <c r="AE52" s="42" t="str">
        <f t="shared" si="29"/>
        <v/>
      </c>
      <c r="AG52" t="str">
        <f t="shared" si="12"/>
        <v/>
      </c>
      <c r="AH52" s="42" t="str">
        <f t="shared" si="22"/>
        <v/>
      </c>
      <c r="AJ52" t="str">
        <f t="shared" si="14"/>
        <v/>
      </c>
      <c r="AK52" s="42" t="str">
        <f t="shared" si="23"/>
        <v/>
      </c>
      <c r="AM52" t="str">
        <f t="shared" si="16"/>
        <v/>
      </c>
      <c r="AN52" s="42" t="str">
        <f t="shared" si="24"/>
        <v/>
      </c>
      <c r="AP52" t="str">
        <f t="shared" si="0"/>
        <v/>
      </c>
      <c r="AQ52" s="42" t="str">
        <f t="shared" si="30"/>
        <v/>
      </c>
      <c r="AS52" t="str">
        <f t="shared" si="2"/>
        <v/>
      </c>
      <c r="AT52" s="42" t="str">
        <f t="shared" si="31"/>
        <v/>
      </c>
      <c r="AV52" t="str">
        <f t="shared" si="4"/>
        <v/>
      </c>
      <c r="AW52" s="42" t="str">
        <f t="shared" si="32"/>
        <v/>
      </c>
    </row>
    <row r="53" spans="2:49" ht="15">
      <c r="B53" s="126"/>
      <c r="C53" s="214" t="s">
        <v>46</v>
      </c>
      <c r="D53" s="384" t="s">
        <v>655</v>
      </c>
      <c r="E53" s="384"/>
      <c r="F53" s="457"/>
      <c r="G53" s="384"/>
      <c r="H53" s="384"/>
      <c r="I53" s="62">
        <f>VLOOKUP(C53,MiscRates,3,FALSE)</f>
        <v>108</v>
      </c>
      <c r="J53" s="214" t="s">
        <v>307</v>
      </c>
      <c r="K53" s="220"/>
      <c r="L53" s="216"/>
      <c r="M53" s="127"/>
      <c r="N53" s="220">
        <f>Y107/12</f>
        <v>59.708333333333336</v>
      </c>
      <c r="O53" s="216" t="s">
        <v>303</v>
      </c>
      <c r="P53" s="127">
        <f>I53*N53</f>
        <v>6448.5</v>
      </c>
      <c r="Q53" s="220">
        <f>AH107/12</f>
        <v>90.083333333333329</v>
      </c>
      <c r="R53" s="216" t="s">
        <v>303</v>
      </c>
      <c r="S53" s="127">
        <f t="shared" si="33"/>
        <v>9729</v>
      </c>
      <c r="T53" s="220">
        <f>AQ107/12</f>
        <v>90.083333333333329</v>
      </c>
      <c r="U53" s="507" t="s">
        <v>303</v>
      </c>
      <c r="V53" s="127">
        <f>I53*T53</f>
        <v>9729</v>
      </c>
      <c r="X53" t="str">
        <f t="shared" si="6"/>
        <v/>
      </c>
      <c r="Y53" s="42" t="str">
        <f t="shared" si="27"/>
        <v/>
      </c>
      <c r="AA53" t="str">
        <f t="shared" si="8"/>
        <v/>
      </c>
      <c r="AB53" s="42" t="str">
        <f t="shared" si="28"/>
        <v/>
      </c>
      <c r="AD53" t="str">
        <f t="shared" si="10"/>
        <v/>
      </c>
      <c r="AE53" s="42" t="str">
        <f t="shared" si="29"/>
        <v/>
      </c>
      <c r="AG53" t="str">
        <f t="shared" si="12"/>
        <v/>
      </c>
      <c r="AH53" s="42" t="str">
        <f t="shared" si="22"/>
        <v/>
      </c>
      <c r="AJ53" t="str">
        <f t="shared" si="14"/>
        <v/>
      </c>
      <c r="AK53" s="42" t="str">
        <f t="shared" si="23"/>
        <v/>
      </c>
      <c r="AM53" t="str">
        <f t="shared" si="16"/>
        <v/>
      </c>
      <c r="AN53" s="42" t="str">
        <f t="shared" si="24"/>
        <v/>
      </c>
      <c r="AP53" t="str">
        <f t="shared" si="0"/>
        <v/>
      </c>
      <c r="AQ53" s="42" t="str">
        <f t="shared" si="30"/>
        <v/>
      </c>
      <c r="AS53" t="str">
        <f t="shared" si="2"/>
        <v/>
      </c>
      <c r="AT53" s="42" t="str">
        <f t="shared" si="31"/>
        <v/>
      </c>
      <c r="AV53" t="str">
        <f t="shared" si="4"/>
        <v/>
      </c>
      <c r="AW53" s="42" t="str">
        <f t="shared" si="32"/>
        <v/>
      </c>
    </row>
    <row r="54" spans="2:49" ht="15">
      <c r="B54" s="126"/>
      <c r="C54" s="214" t="s">
        <v>308</v>
      </c>
      <c r="D54" s="384" t="s">
        <v>304</v>
      </c>
      <c r="E54" s="384"/>
      <c r="F54" s="457"/>
      <c r="G54" s="384"/>
      <c r="H54" s="384"/>
      <c r="I54" s="62">
        <f>VLOOKUP(C54,MiscRates,3,FALSE)</f>
        <v>5500</v>
      </c>
      <c r="J54" s="214" t="s">
        <v>306</v>
      </c>
      <c r="K54" s="220"/>
      <c r="L54" s="216"/>
      <c r="M54" s="127"/>
      <c r="N54" s="220">
        <v>1</v>
      </c>
      <c r="O54" s="216" t="s">
        <v>303</v>
      </c>
      <c r="P54" s="127">
        <f>I54*N54</f>
        <v>5500</v>
      </c>
      <c r="Q54" s="220">
        <v>1</v>
      </c>
      <c r="R54" s="216" t="s">
        <v>303</v>
      </c>
      <c r="S54" s="127">
        <f t="shared" si="33"/>
        <v>5500</v>
      </c>
      <c r="T54" s="220">
        <v>1</v>
      </c>
      <c r="U54" s="507" t="s">
        <v>303</v>
      </c>
      <c r="V54" s="127">
        <f>I54*T54</f>
        <v>5500</v>
      </c>
      <c r="X54" t="str">
        <f t="shared" si="6"/>
        <v/>
      </c>
      <c r="Y54" s="42" t="str">
        <f t="shared" si="27"/>
        <v/>
      </c>
      <c r="AA54" t="str">
        <f t="shared" si="8"/>
        <v/>
      </c>
      <c r="AB54" s="42" t="str">
        <f t="shared" si="28"/>
        <v/>
      </c>
      <c r="AD54" t="str">
        <f t="shared" si="10"/>
        <v/>
      </c>
      <c r="AE54" s="42" t="str">
        <f t="shared" si="29"/>
        <v/>
      </c>
      <c r="AG54" t="str">
        <f t="shared" si="12"/>
        <v/>
      </c>
      <c r="AH54" s="42" t="str">
        <f t="shared" si="22"/>
        <v/>
      </c>
      <c r="AJ54" t="str">
        <f t="shared" si="14"/>
        <v/>
      </c>
      <c r="AK54" s="42" t="str">
        <f t="shared" si="23"/>
        <v/>
      </c>
      <c r="AM54" t="str">
        <f t="shared" si="16"/>
        <v/>
      </c>
      <c r="AN54" s="42" t="str">
        <f t="shared" si="24"/>
        <v/>
      </c>
      <c r="AP54" t="str">
        <f t="shared" si="0"/>
        <v/>
      </c>
      <c r="AQ54" s="42" t="str">
        <f t="shared" si="30"/>
        <v/>
      </c>
      <c r="AS54" t="str">
        <f t="shared" si="2"/>
        <v/>
      </c>
      <c r="AT54" s="42" t="str">
        <f t="shared" si="31"/>
        <v/>
      </c>
      <c r="AV54" t="str">
        <f t="shared" si="4"/>
        <v/>
      </c>
      <c r="AW54" s="42" t="str">
        <f t="shared" si="32"/>
        <v/>
      </c>
    </row>
    <row r="55" spans="2:49" ht="15">
      <c r="B55" s="126"/>
      <c r="C55" s="214"/>
      <c r="D55" s="384"/>
      <c r="E55" s="384"/>
      <c r="F55" s="457"/>
      <c r="G55" s="384"/>
      <c r="H55" s="384"/>
      <c r="I55" s="62"/>
      <c r="J55" s="214"/>
      <c r="K55" s="220"/>
      <c r="L55" s="216"/>
      <c r="M55" s="127"/>
      <c r="N55" s="220"/>
      <c r="O55" s="216"/>
      <c r="P55" s="127"/>
      <c r="Q55" s="220"/>
      <c r="R55" s="216"/>
      <c r="S55" s="127"/>
      <c r="T55" s="220"/>
      <c r="U55" s="443"/>
      <c r="V55" s="127"/>
      <c r="X55" t="str">
        <f t="shared" si="6"/>
        <v/>
      </c>
      <c r="Y55" s="42" t="str">
        <f t="shared" si="27"/>
        <v/>
      </c>
      <c r="AA55" t="str">
        <f t="shared" si="8"/>
        <v/>
      </c>
      <c r="AB55" s="42" t="str">
        <f t="shared" si="28"/>
        <v/>
      </c>
      <c r="AD55" t="str">
        <f t="shared" si="10"/>
        <v/>
      </c>
      <c r="AE55" s="42" t="str">
        <f t="shared" si="29"/>
        <v/>
      </c>
      <c r="AG55" t="str">
        <f t="shared" si="12"/>
        <v/>
      </c>
      <c r="AH55" s="42" t="str">
        <f t="shared" si="22"/>
        <v/>
      </c>
      <c r="AJ55" t="str">
        <f t="shared" si="14"/>
        <v/>
      </c>
      <c r="AK55" s="42" t="str">
        <f t="shared" si="23"/>
        <v/>
      </c>
      <c r="AM55" t="str">
        <f t="shared" si="16"/>
        <v/>
      </c>
      <c r="AN55" s="42" t="str">
        <f t="shared" si="24"/>
        <v/>
      </c>
      <c r="AP55" t="str">
        <f t="shared" si="0"/>
        <v/>
      </c>
      <c r="AQ55" s="42" t="str">
        <f t="shared" si="30"/>
        <v/>
      </c>
      <c r="AS55" t="str">
        <f t="shared" si="2"/>
        <v/>
      </c>
      <c r="AT55" s="42" t="str">
        <f t="shared" si="31"/>
        <v/>
      </c>
      <c r="AV55" t="str">
        <f t="shared" si="4"/>
        <v/>
      </c>
      <c r="AW55" s="42" t="str">
        <f t="shared" si="32"/>
        <v/>
      </c>
    </row>
    <row r="56" spans="2:49" ht="15">
      <c r="B56" s="126"/>
      <c r="C56" s="130"/>
      <c r="D56" s="350"/>
      <c r="E56" s="350"/>
      <c r="F56" s="458"/>
      <c r="G56" s="350"/>
      <c r="H56" s="350"/>
      <c r="I56" s="62"/>
      <c r="J56" s="130"/>
      <c r="K56" s="221"/>
      <c r="L56" s="55"/>
      <c r="M56" s="127"/>
      <c r="N56" s="221"/>
      <c r="O56" s="55"/>
      <c r="P56" s="127"/>
      <c r="Q56" s="221"/>
      <c r="R56" s="55"/>
      <c r="S56" s="127"/>
      <c r="T56" s="221"/>
      <c r="U56" s="55"/>
      <c r="V56" s="127"/>
      <c r="X56" t="str">
        <f t="shared" si="6"/>
        <v/>
      </c>
      <c r="Y56" s="42" t="str">
        <f t="shared" si="27"/>
        <v/>
      </c>
      <c r="AA56" t="str">
        <f t="shared" si="8"/>
        <v/>
      </c>
      <c r="AB56" s="42" t="str">
        <f t="shared" si="28"/>
        <v/>
      </c>
      <c r="AD56" t="str">
        <f t="shared" si="10"/>
        <v/>
      </c>
      <c r="AE56" s="42" t="str">
        <f t="shared" si="29"/>
        <v/>
      </c>
      <c r="AG56" t="str">
        <f t="shared" si="12"/>
        <v/>
      </c>
      <c r="AH56" s="42" t="str">
        <f t="shared" si="22"/>
        <v/>
      </c>
      <c r="AJ56" t="str">
        <f t="shared" si="14"/>
        <v/>
      </c>
      <c r="AK56" s="42" t="str">
        <f t="shared" si="23"/>
        <v/>
      </c>
      <c r="AM56" t="str">
        <f t="shared" si="16"/>
        <v/>
      </c>
      <c r="AN56" s="42" t="str">
        <f t="shared" si="24"/>
        <v/>
      </c>
      <c r="AP56" t="str">
        <f t="shared" si="0"/>
        <v/>
      </c>
      <c r="AQ56" s="42" t="str">
        <f t="shared" si="30"/>
        <v/>
      </c>
      <c r="AS56" t="str">
        <f t="shared" si="2"/>
        <v/>
      </c>
      <c r="AT56" s="42" t="str">
        <f t="shared" si="31"/>
        <v/>
      </c>
      <c r="AV56" t="str">
        <f t="shared" si="4"/>
        <v/>
      </c>
      <c r="AW56" s="42" t="str">
        <f t="shared" si="32"/>
        <v/>
      </c>
    </row>
    <row r="57" spans="2:49" ht="15">
      <c r="B57" s="128"/>
      <c r="C57" s="711" t="s">
        <v>8</v>
      </c>
      <c r="D57" s="357"/>
      <c r="E57" s="357"/>
      <c r="F57" s="459"/>
      <c r="G57" s="357"/>
      <c r="H57" s="357"/>
      <c r="I57" s="98"/>
      <c r="J57" s="131"/>
      <c r="K57" s="227"/>
      <c r="L57" s="99"/>
      <c r="M57" s="124">
        <f>M36+M42+M49</f>
        <v>0</v>
      </c>
      <c r="N57" s="227"/>
      <c r="O57" s="99"/>
      <c r="P57" s="124">
        <f>P36+P42+P49</f>
        <v>99844.875</v>
      </c>
      <c r="Q57" s="227"/>
      <c r="R57" s="99"/>
      <c r="S57" s="124">
        <f>S36+S42+S49</f>
        <v>163350.375</v>
      </c>
      <c r="T57" s="227"/>
      <c r="U57" s="99"/>
      <c r="V57" s="124">
        <f>V36+V42+V49</f>
        <v>163350.375</v>
      </c>
      <c r="X57" t="str">
        <f t="shared" si="6"/>
        <v/>
      </c>
      <c r="Y57" s="42" t="str">
        <f t="shared" si="27"/>
        <v/>
      </c>
      <c r="AA57" t="str">
        <f t="shared" si="8"/>
        <v/>
      </c>
      <c r="AB57" s="42" t="str">
        <f t="shared" si="28"/>
        <v/>
      </c>
      <c r="AD57" t="str">
        <f t="shared" si="10"/>
        <v/>
      </c>
      <c r="AE57" s="42" t="str">
        <f t="shared" si="29"/>
        <v/>
      </c>
      <c r="AG57" t="str">
        <f t="shared" si="12"/>
        <v/>
      </c>
      <c r="AH57" s="42" t="str">
        <f t="shared" si="22"/>
        <v/>
      </c>
      <c r="AJ57" t="str">
        <f t="shared" si="14"/>
        <v/>
      </c>
      <c r="AK57" s="42" t="str">
        <f t="shared" si="23"/>
        <v/>
      </c>
      <c r="AM57" t="str">
        <f t="shared" si="16"/>
        <v/>
      </c>
      <c r="AN57" s="42" t="str">
        <f t="shared" si="24"/>
        <v/>
      </c>
      <c r="AP57" t="str">
        <f t="shared" si="0"/>
        <v/>
      </c>
      <c r="AQ57" s="42" t="str">
        <f t="shared" si="30"/>
        <v/>
      </c>
      <c r="AS57" t="str">
        <f t="shared" si="2"/>
        <v/>
      </c>
      <c r="AT57" s="42" t="str">
        <f t="shared" si="31"/>
        <v/>
      </c>
      <c r="AV57" t="str">
        <f t="shared" si="4"/>
        <v/>
      </c>
      <c r="AW57" s="42" t="str">
        <f t="shared" si="32"/>
        <v/>
      </c>
    </row>
    <row r="58" spans="2:49" ht="15">
      <c r="B58" s="142"/>
      <c r="C58" s="171" t="s">
        <v>295</v>
      </c>
      <c r="D58" s="356"/>
      <c r="E58" s="356"/>
      <c r="F58" s="456"/>
      <c r="G58" s="356"/>
      <c r="H58" s="356"/>
      <c r="I58" s="144"/>
      <c r="J58" s="164"/>
      <c r="K58" s="226"/>
      <c r="L58" s="146"/>
      <c r="M58" s="148"/>
      <c r="N58" s="226"/>
      <c r="O58" s="146"/>
      <c r="P58" s="148"/>
      <c r="Q58" s="226"/>
      <c r="R58" s="146"/>
      <c r="S58" s="148"/>
      <c r="T58" s="226"/>
      <c r="U58" s="146"/>
      <c r="V58" s="148"/>
      <c r="X58" t="str">
        <f t="shared" si="6"/>
        <v/>
      </c>
      <c r="Y58" s="42" t="str">
        <f t="shared" si="27"/>
        <v/>
      </c>
      <c r="AA58" t="str">
        <f t="shared" si="8"/>
        <v/>
      </c>
      <c r="AB58" s="42" t="str">
        <f t="shared" si="28"/>
        <v/>
      </c>
      <c r="AD58" t="str">
        <f t="shared" si="10"/>
        <v/>
      </c>
      <c r="AE58" s="42" t="str">
        <f t="shared" si="29"/>
        <v/>
      </c>
      <c r="AG58" t="str">
        <f t="shared" si="12"/>
        <v/>
      </c>
      <c r="AH58" s="42" t="str">
        <f t="shared" si="22"/>
        <v/>
      </c>
      <c r="AJ58" t="str">
        <f t="shared" si="14"/>
        <v/>
      </c>
      <c r="AK58" s="42" t="str">
        <f t="shared" si="23"/>
        <v/>
      </c>
      <c r="AM58" t="str">
        <f t="shared" si="16"/>
        <v/>
      </c>
      <c r="AN58" s="42" t="str">
        <f t="shared" si="24"/>
        <v/>
      </c>
      <c r="AP58" t="str">
        <f t="shared" si="0"/>
        <v/>
      </c>
      <c r="AQ58" s="42" t="str">
        <f t="shared" si="30"/>
        <v/>
      </c>
      <c r="AS58" t="str">
        <f t="shared" si="2"/>
        <v/>
      </c>
      <c r="AT58" s="42" t="str">
        <f t="shared" si="31"/>
        <v/>
      </c>
      <c r="AV58" t="str">
        <f t="shared" si="4"/>
        <v/>
      </c>
      <c r="AW58" s="42" t="str">
        <f t="shared" si="32"/>
        <v/>
      </c>
    </row>
    <row r="59" spans="2:49" ht="15">
      <c r="B59" s="126"/>
      <c r="C59" s="171" t="s">
        <v>297</v>
      </c>
      <c r="D59" s="356"/>
      <c r="E59" s="356"/>
      <c r="F59" s="456"/>
      <c r="G59" s="356"/>
      <c r="H59" s="356"/>
      <c r="I59" s="144"/>
      <c r="J59" s="164"/>
      <c r="K59" s="226"/>
      <c r="L59" s="146"/>
      <c r="M59" s="148"/>
      <c r="N59" s="226"/>
      <c r="O59" s="146"/>
      <c r="P59" s="148"/>
      <c r="Q59" s="226"/>
      <c r="R59" s="146"/>
      <c r="S59" s="148"/>
      <c r="T59" s="226"/>
      <c r="U59" s="146"/>
      <c r="V59" s="148"/>
      <c r="X59" t="str">
        <f t="shared" si="6"/>
        <v/>
      </c>
      <c r="Y59" s="42" t="str">
        <f t="shared" si="27"/>
        <v/>
      </c>
      <c r="AA59" t="str">
        <f t="shared" si="8"/>
        <v/>
      </c>
      <c r="AB59" s="42" t="str">
        <f t="shared" si="28"/>
        <v/>
      </c>
      <c r="AD59" t="str">
        <f t="shared" si="10"/>
        <v/>
      </c>
      <c r="AE59" s="42" t="str">
        <f t="shared" si="29"/>
        <v/>
      </c>
      <c r="AG59" t="str">
        <f t="shared" si="12"/>
        <v/>
      </c>
      <c r="AH59" s="42" t="str">
        <f t="shared" si="22"/>
        <v/>
      </c>
      <c r="AJ59" t="str">
        <f t="shared" si="14"/>
        <v/>
      </c>
      <c r="AK59" s="42" t="str">
        <f t="shared" si="23"/>
        <v/>
      </c>
      <c r="AM59" t="str">
        <f t="shared" si="16"/>
        <v/>
      </c>
      <c r="AN59" s="42" t="str">
        <f t="shared" si="24"/>
        <v/>
      </c>
      <c r="AP59" t="str">
        <f t="shared" si="0"/>
        <v/>
      </c>
      <c r="AQ59" s="42" t="str">
        <f t="shared" si="30"/>
        <v/>
      </c>
      <c r="AS59" t="str">
        <f t="shared" si="2"/>
        <v/>
      </c>
      <c r="AT59" s="42" t="str">
        <f t="shared" si="31"/>
        <v/>
      </c>
      <c r="AV59" t="str">
        <f t="shared" si="4"/>
        <v/>
      </c>
      <c r="AW59" s="42" t="str">
        <f t="shared" si="32"/>
        <v/>
      </c>
    </row>
    <row r="60" spans="2:49">
      <c r="B60" s="126"/>
      <c r="C60" s="214" t="s">
        <v>300</v>
      </c>
      <c r="D60" s="384" t="s">
        <v>309</v>
      </c>
      <c r="E60" s="384" t="str">
        <f>LHD!B45</f>
        <v>Topsoil - General Areas</v>
      </c>
      <c r="F60" s="457">
        <v>3</v>
      </c>
      <c r="G60" s="384"/>
      <c r="H60" s="384"/>
      <c r="I60" s="404">
        <f>VLOOKUP(E60,RehabCover,4,FALSE)</f>
        <v>3.1569010416666665</v>
      </c>
      <c r="J60" s="214" t="s">
        <v>268</v>
      </c>
      <c r="K60" s="220"/>
      <c r="L60" s="216" t="s">
        <v>268</v>
      </c>
      <c r="M60" s="218">
        <f>$H$59*K60</f>
        <v>0</v>
      </c>
      <c r="N60" s="220">
        <f>0.01*Quantities!E89*0.15</f>
        <v>0</v>
      </c>
      <c r="O60" s="216" t="s">
        <v>268</v>
      </c>
      <c r="P60" s="218">
        <f>$I$60*N60</f>
        <v>0</v>
      </c>
      <c r="Q60" s="220">
        <f>0.01*Quantities!F89*0.15</f>
        <v>1850.4224999999999</v>
      </c>
      <c r="R60" s="216" t="s">
        <v>268</v>
      </c>
      <c r="S60" s="218">
        <f>$I$60*Q60</f>
        <v>5841.6007177734373</v>
      </c>
      <c r="T60" s="220">
        <f>0.01*Quantities!G89*0.15</f>
        <v>4018.95</v>
      </c>
      <c r="U60" s="216" t="s">
        <v>268</v>
      </c>
      <c r="V60" s="218">
        <f>$I$60*T60</f>
        <v>12687.427441406249</v>
      </c>
      <c r="X60" t="str">
        <f t="shared" si="6"/>
        <v/>
      </c>
      <c r="Y60" s="42" t="str">
        <f t="shared" si="27"/>
        <v/>
      </c>
      <c r="AA60" t="str">
        <f t="shared" si="8"/>
        <v/>
      </c>
      <c r="AB60" s="42" t="str">
        <f t="shared" si="28"/>
        <v/>
      </c>
      <c r="AD60" t="str">
        <f t="shared" si="10"/>
        <v>Topsoil - General Areas</v>
      </c>
      <c r="AE60" s="42">
        <f t="shared" si="29"/>
        <v>0</v>
      </c>
      <c r="AG60" t="str">
        <f t="shared" si="12"/>
        <v/>
      </c>
      <c r="AH60" s="42" t="str">
        <f t="shared" si="22"/>
        <v/>
      </c>
      <c r="AJ60" t="str">
        <f t="shared" si="14"/>
        <v/>
      </c>
      <c r="AK60" s="42" t="str">
        <f t="shared" si="23"/>
        <v/>
      </c>
      <c r="AM60" t="str">
        <f t="shared" si="16"/>
        <v>Topsoil - General Areas</v>
      </c>
      <c r="AN60" s="42">
        <f>IF(AM60="","",Q60)</f>
        <v>1850.4224999999999</v>
      </c>
      <c r="AP60" t="str">
        <f t="shared" si="0"/>
        <v/>
      </c>
      <c r="AQ60" s="42" t="str">
        <f t="shared" si="30"/>
        <v/>
      </c>
      <c r="AS60" t="str">
        <f t="shared" si="2"/>
        <v/>
      </c>
      <c r="AT60" s="42" t="str">
        <f t="shared" si="31"/>
        <v/>
      </c>
      <c r="AV60" t="str">
        <f t="shared" si="4"/>
        <v>Topsoil - General Areas</v>
      </c>
      <c r="AW60" s="42">
        <f t="shared" si="32"/>
        <v>4018.95</v>
      </c>
    </row>
    <row r="61" spans="2:49" ht="15">
      <c r="B61" s="126"/>
      <c r="C61" s="214" t="s">
        <v>299</v>
      </c>
      <c r="D61" s="384" t="s">
        <v>310</v>
      </c>
      <c r="E61" s="350" t="str">
        <f>'T2 - Unit Rates'!$C$80</f>
        <v>Revegetation incl Application</v>
      </c>
      <c r="F61" s="458"/>
      <c r="G61" s="45"/>
      <c r="H61" s="45"/>
      <c r="I61" s="62">
        <f>VLOOKUP(E61,MatRate,3,FALSE)</f>
        <v>4569.75</v>
      </c>
      <c r="J61" s="214" t="s">
        <v>178</v>
      </c>
      <c r="K61" s="215"/>
      <c r="L61" s="216" t="s">
        <v>178</v>
      </c>
      <c r="M61" s="218">
        <f>$H$60*K61</f>
        <v>0</v>
      </c>
      <c r="N61" s="215">
        <f>(0.05*Quantities!E89)/10000</f>
        <v>0</v>
      </c>
      <c r="O61" s="216" t="s">
        <v>178</v>
      </c>
      <c r="P61" s="218">
        <f>$I$61*N61</f>
        <v>0</v>
      </c>
      <c r="Q61" s="215">
        <f>(0.05*Quantities!F89)/10000</f>
        <v>6.168075</v>
      </c>
      <c r="R61" s="216" t="s">
        <v>178</v>
      </c>
      <c r="S61" s="218">
        <f>$I$61*Q61</f>
        <v>28186.56073125</v>
      </c>
      <c r="T61" s="215">
        <f>(0.05*Quantities!G89)/10000</f>
        <v>13.3965</v>
      </c>
      <c r="U61" s="216" t="s">
        <v>178</v>
      </c>
      <c r="V61" s="218">
        <f>$I$61*T61</f>
        <v>61218.655874999997</v>
      </c>
      <c r="X61" t="str">
        <f t="shared" si="6"/>
        <v/>
      </c>
      <c r="Y61" s="42" t="str">
        <f t="shared" si="27"/>
        <v/>
      </c>
      <c r="AA61" t="str">
        <f t="shared" si="8"/>
        <v/>
      </c>
      <c r="AB61" s="42" t="str">
        <f t="shared" si="28"/>
        <v/>
      </c>
      <c r="AD61" t="str">
        <f t="shared" si="10"/>
        <v/>
      </c>
      <c r="AE61" s="42" t="str">
        <f t="shared" si="29"/>
        <v/>
      </c>
      <c r="AG61" t="str">
        <f t="shared" si="12"/>
        <v/>
      </c>
      <c r="AH61" s="42" t="str">
        <f t="shared" si="22"/>
        <v/>
      </c>
      <c r="AJ61" t="str">
        <f t="shared" si="14"/>
        <v/>
      </c>
      <c r="AK61" s="42" t="str">
        <f t="shared" si="23"/>
        <v/>
      </c>
      <c r="AM61" t="str">
        <f t="shared" si="16"/>
        <v/>
      </c>
      <c r="AN61" s="42" t="str">
        <f t="shared" si="24"/>
        <v/>
      </c>
      <c r="AP61" t="str">
        <f t="shared" si="0"/>
        <v/>
      </c>
      <c r="AQ61" s="42" t="str">
        <f t="shared" si="30"/>
        <v/>
      </c>
      <c r="AS61" t="str">
        <f t="shared" si="2"/>
        <v/>
      </c>
      <c r="AT61" s="42" t="str">
        <f t="shared" si="31"/>
        <v/>
      </c>
      <c r="AV61" t="str">
        <f t="shared" si="4"/>
        <v/>
      </c>
      <c r="AW61" s="42" t="str">
        <f t="shared" si="32"/>
        <v/>
      </c>
    </row>
    <row r="62" spans="2:49" ht="15">
      <c r="B62" s="126"/>
      <c r="C62" s="171" t="s">
        <v>298</v>
      </c>
      <c r="D62" s="356"/>
      <c r="E62" s="356"/>
      <c r="F62" s="456"/>
      <c r="G62" s="356"/>
      <c r="H62" s="356"/>
      <c r="I62" s="144"/>
      <c r="J62" s="164"/>
      <c r="K62" s="226"/>
      <c r="L62" s="146"/>
      <c r="M62" s="148"/>
      <c r="N62" s="226"/>
      <c r="O62" s="146"/>
      <c r="P62" s="148"/>
      <c r="Q62" s="226"/>
      <c r="R62" s="146"/>
      <c r="S62" s="148"/>
      <c r="T62" s="226"/>
      <c r="U62" s="146"/>
      <c r="V62" s="148"/>
      <c r="X62" t="str">
        <f t="shared" si="6"/>
        <v/>
      </c>
      <c r="Y62" s="42" t="str">
        <f t="shared" si="27"/>
        <v/>
      </c>
      <c r="AA62" t="str">
        <f t="shared" si="8"/>
        <v/>
      </c>
      <c r="AB62" s="42" t="str">
        <f t="shared" si="28"/>
        <v/>
      </c>
      <c r="AD62" t="str">
        <f t="shared" si="10"/>
        <v/>
      </c>
      <c r="AE62" s="42" t="str">
        <f t="shared" si="29"/>
        <v/>
      </c>
      <c r="AG62" t="str">
        <f t="shared" si="12"/>
        <v/>
      </c>
      <c r="AH62" s="42" t="str">
        <f t="shared" si="22"/>
        <v/>
      </c>
      <c r="AJ62" t="str">
        <f t="shared" si="14"/>
        <v/>
      </c>
      <c r="AK62" s="42" t="str">
        <f t="shared" si="23"/>
        <v/>
      </c>
      <c r="AM62" t="str">
        <f t="shared" si="16"/>
        <v/>
      </c>
      <c r="AN62" s="42" t="str">
        <f t="shared" si="24"/>
        <v/>
      </c>
      <c r="AP62" t="str">
        <f t="shared" si="0"/>
        <v/>
      </c>
      <c r="AQ62" s="42" t="str">
        <f t="shared" si="30"/>
        <v/>
      </c>
      <c r="AS62" t="str">
        <f t="shared" si="2"/>
        <v/>
      </c>
      <c r="AT62" s="42" t="str">
        <f t="shared" si="31"/>
        <v/>
      </c>
      <c r="AV62" t="str">
        <f t="shared" si="4"/>
        <v/>
      </c>
      <c r="AW62" s="42" t="str">
        <f t="shared" si="32"/>
        <v/>
      </c>
    </row>
    <row r="63" spans="2:49" ht="15">
      <c r="B63" s="126"/>
      <c r="C63" s="214" t="s">
        <v>299</v>
      </c>
      <c r="D63" s="384" t="s">
        <v>1289</v>
      </c>
      <c r="E63" s="350" t="str">
        <f>'T2 - Unit Rates'!$C$80</f>
        <v>Revegetation incl Application</v>
      </c>
      <c r="F63" s="458"/>
      <c r="G63" s="45"/>
      <c r="H63" s="45"/>
      <c r="I63" s="62">
        <f>VLOOKUP(E63,MatRate,3,FALSE)</f>
        <v>4569.75</v>
      </c>
      <c r="J63" s="214" t="s">
        <v>178</v>
      </c>
      <c r="K63" s="215"/>
      <c r="L63" s="216" t="s">
        <v>178</v>
      </c>
      <c r="M63" s="218">
        <f>$H$60*K63</f>
        <v>0</v>
      </c>
      <c r="N63" s="215">
        <f>(0.05*Quantities!E88)/10000</f>
        <v>3.2665000000000002</v>
      </c>
      <c r="O63" s="216" t="s">
        <v>178</v>
      </c>
      <c r="P63" s="218">
        <f>$I$61*N63</f>
        <v>14927.088375000001</v>
      </c>
      <c r="Q63" s="215">
        <f>(0.05*Quantities!F88)/10000</f>
        <v>5.8775750000000002</v>
      </c>
      <c r="R63" s="216" t="s">
        <v>178</v>
      </c>
      <c r="S63" s="218">
        <f>$I$61*Q63</f>
        <v>26859.048356250001</v>
      </c>
      <c r="T63" s="215">
        <f>(0.05*Quantities!G88)/10000</f>
        <v>8.5211500000000004</v>
      </c>
      <c r="U63" s="216" t="s">
        <v>178</v>
      </c>
      <c r="V63" s="218">
        <f>$I$61*T63</f>
        <v>38939.525212500004</v>
      </c>
      <c r="X63" t="str">
        <f t="shared" si="6"/>
        <v/>
      </c>
      <c r="Y63" s="42" t="str">
        <f t="shared" si="27"/>
        <v/>
      </c>
      <c r="AA63" t="str">
        <f t="shared" si="8"/>
        <v/>
      </c>
      <c r="AB63" s="42" t="str">
        <f t="shared" si="28"/>
        <v/>
      </c>
      <c r="AD63" t="str">
        <f t="shared" si="10"/>
        <v/>
      </c>
      <c r="AE63" s="42" t="str">
        <f t="shared" si="29"/>
        <v/>
      </c>
      <c r="AG63" t="str">
        <f t="shared" si="12"/>
        <v/>
      </c>
      <c r="AH63" s="42" t="str">
        <f t="shared" si="22"/>
        <v/>
      </c>
      <c r="AJ63" t="str">
        <f t="shared" si="14"/>
        <v/>
      </c>
      <c r="AK63" s="42" t="str">
        <f t="shared" si="23"/>
        <v/>
      </c>
      <c r="AM63" t="str">
        <f t="shared" si="16"/>
        <v/>
      </c>
      <c r="AN63" s="42" t="str">
        <f t="shared" si="24"/>
        <v/>
      </c>
      <c r="AP63" t="str">
        <f t="shared" si="0"/>
        <v/>
      </c>
      <c r="AQ63" s="42" t="str">
        <f t="shared" si="30"/>
        <v/>
      </c>
      <c r="AS63" t="str">
        <f t="shared" si="2"/>
        <v/>
      </c>
      <c r="AT63" s="42" t="str">
        <f t="shared" si="31"/>
        <v/>
      </c>
      <c r="AV63" t="str">
        <f t="shared" si="4"/>
        <v/>
      </c>
      <c r="AW63" s="42" t="str">
        <f t="shared" si="32"/>
        <v/>
      </c>
    </row>
    <row r="64" spans="2:49" ht="15">
      <c r="B64" s="126"/>
      <c r="C64" s="130"/>
      <c r="D64" s="350"/>
      <c r="E64" s="350"/>
      <c r="F64" s="458"/>
      <c r="G64" s="350"/>
      <c r="H64" s="350"/>
      <c r="I64" s="62"/>
      <c r="J64" s="130"/>
      <c r="K64" s="221"/>
      <c r="L64" s="55"/>
      <c r="M64" s="127"/>
      <c r="N64" s="221"/>
      <c r="O64" s="55"/>
      <c r="P64" s="127"/>
      <c r="Q64" s="221"/>
      <c r="R64" s="55"/>
      <c r="S64" s="127"/>
      <c r="T64" s="221"/>
      <c r="U64" s="55"/>
      <c r="V64" s="127"/>
      <c r="X64" t="str">
        <f t="shared" si="6"/>
        <v/>
      </c>
      <c r="Y64" s="42" t="str">
        <f t="shared" si="27"/>
        <v/>
      </c>
      <c r="AA64" t="str">
        <f t="shared" si="8"/>
        <v/>
      </c>
      <c r="AB64" s="42" t="str">
        <f t="shared" si="28"/>
        <v/>
      </c>
      <c r="AD64" t="str">
        <f t="shared" si="10"/>
        <v/>
      </c>
      <c r="AE64" s="42" t="str">
        <f t="shared" si="29"/>
        <v/>
      </c>
      <c r="AG64" t="str">
        <f t="shared" si="12"/>
        <v/>
      </c>
      <c r="AH64" s="42" t="str">
        <f t="shared" si="22"/>
        <v/>
      </c>
      <c r="AJ64" t="str">
        <f t="shared" si="14"/>
        <v/>
      </c>
      <c r="AK64" s="42" t="str">
        <f t="shared" si="23"/>
        <v/>
      </c>
      <c r="AM64" t="str">
        <f t="shared" si="16"/>
        <v/>
      </c>
      <c r="AN64" s="42" t="str">
        <f t="shared" si="24"/>
        <v/>
      </c>
      <c r="AP64" t="str">
        <f t="shared" si="0"/>
        <v/>
      </c>
      <c r="AQ64" s="42" t="str">
        <f t="shared" si="30"/>
        <v/>
      </c>
      <c r="AS64" t="str">
        <f t="shared" si="2"/>
        <v/>
      </c>
      <c r="AT64" s="42" t="str">
        <f t="shared" si="31"/>
        <v/>
      </c>
      <c r="AV64" t="str">
        <f t="shared" si="4"/>
        <v/>
      </c>
      <c r="AW64" s="42" t="str">
        <f t="shared" si="32"/>
        <v/>
      </c>
    </row>
    <row r="65" spans="2:49" ht="15">
      <c r="B65" s="128"/>
      <c r="C65" s="711" t="s">
        <v>8</v>
      </c>
      <c r="D65" s="357"/>
      <c r="E65" s="357"/>
      <c r="F65" s="459"/>
      <c r="G65" s="357"/>
      <c r="H65" s="357"/>
      <c r="I65" s="98"/>
      <c r="J65" s="131"/>
      <c r="K65" s="227"/>
      <c r="L65" s="99"/>
      <c r="M65" s="124">
        <f>SUM(M58:M64)</f>
        <v>0</v>
      </c>
      <c r="N65" s="227"/>
      <c r="O65" s="99"/>
      <c r="P65" s="124">
        <f>SUM(P58:P64)</f>
        <v>14927.088375000001</v>
      </c>
      <c r="Q65" s="227"/>
      <c r="R65" s="99"/>
      <c r="S65" s="124">
        <f>SUM(S58:S64)</f>
        <v>60887.209805273436</v>
      </c>
      <c r="T65" s="227"/>
      <c r="U65" s="99"/>
      <c r="V65" s="124">
        <f>SUM(V58:V64)</f>
        <v>112845.60852890625</v>
      </c>
      <c r="X65" t="str">
        <f t="shared" si="6"/>
        <v/>
      </c>
      <c r="Y65" s="42" t="str">
        <f t="shared" si="27"/>
        <v/>
      </c>
      <c r="AA65" t="str">
        <f t="shared" si="8"/>
        <v/>
      </c>
      <c r="AB65" s="42" t="str">
        <f t="shared" si="28"/>
        <v/>
      </c>
      <c r="AD65" t="str">
        <f t="shared" si="10"/>
        <v/>
      </c>
      <c r="AE65" s="42" t="str">
        <f t="shared" si="29"/>
        <v/>
      </c>
      <c r="AG65" t="str">
        <f t="shared" si="12"/>
        <v/>
      </c>
      <c r="AH65" s="42" t="str">
        <f t="shared" si="22"/>
        <v/>
      </c>
      <c r="AJ65" t="str">
        <f t="shared" si="14"/>
        <v/>
      </c>
      <c r="AK65" s="42" t="str">
        <f t="shared" si="23"/>
        <v/>
      </c>
      <c r="AM65" t="str">
        <f t="shared" si="16"/>
        <v/>
      </c>
      <c r="AN65" s="42" t="str">
        <f t="shared" si="24"/>
        <v/>
      </c>
      <c r="AP65" t="str">
        <f t="shared" si="0"/>
        <v/>
      </c>
      <c r="AQ65" s="42" t="str">
        <f t="shared" si="30"/>
        <v/>
      </c>
      <c r="AS65" t="str">
        <f t="shared" si="2"/>
        <v/>
      </c>
      <c r="AT65" s="42" t="str">
        <f t="shared" si="31"/>
        <v/>
      </c>
      <c r="AV65" t="str">
        <f t="shared" si="4"/>
        <v/>
      </c>
      <c r="AW65" s="42" t="str">
        <f t="shared" si="32"/>
        <v/>
      </c>
    </row>
    <row r="66" spans="2:49" ht="15">
      <c r="B66" s="142"/>
      <c r="C66" s="171" t="s">
        <v>296</v>
      </c>
      <c r="D66" s="356"/>
      <c r="E66" s="356"/>
      <c r="F66" s="456"/>
      <c r="G66" s="356"/>
      <c r="H66" s="356"/>
      <c r="I66" s="144"/>
      <c r="J66" s="164"/>
      <c r="K66" s="226"/>
      <c r="L66" s="146"/>
      <c r="M66" s="148"/>
      <c r="N66" s="226"/>
      <c r="O66" s="146"/>
      <c r="P66" s="148"/>
      <c r="Q66" s="226"/>
      <c r="R66" s="146"/>
      <c r="S66" s="148"/>
      <c r="T66" s="226"/>
      <c r="U66" s="146"/>
      <c r="V66" s="148"/>
      <c r="X66" t="str">
        <f t="shared" si="6"/>
        <v/>
      </c>
      <c r="Y66" s="42" t="str">
        <f t="shared" si="27"/>
        <v/>
      </c>
      <c r="AA66" t="str">
        <f t="shared" si="8"/>
        <v/>
      </c>
      <c r="AB66" s="42" t="str">
        <f t="shared" si="28"/>
        <v/>
      </c>
      <c r="AD66" t="str">
        <f t="shared" si="10"/>
        <v/>
      </c>
      <c r="AE66" s="42" t="str">
        <f t="shared" si="29"/>
        <v/>
      </c>
      <c r="AG66" t="str">
        <f t="shared" si="12"/>
        <v/>
      </c>
      <c r="AH66" s="42" t="str">
        <f t="shared" si="22"/>
        <v/>
      </c>
      <c r="AJ66" t="str">
        <f t="shared" si="14"/>
        <v/>
      </c>
      <c r="AK66" s="42" t="str">
        <f t="shared" si="23"/>
        <v/>
      </c>
      <c r="AM66" t="str">
        <f t="shared" si="16"/>
        <v/>
      </c>
      <c r="AN66" s="42" t="str">
        <f t="shared" si="24"/>
        <v/>
      </c>
      <c r="AP66" t="str">
        <f t="shared" si="0"/>
        <v/>
      </c>
      <c r="AQ66" s="42" t="str">
        <f t="shared" si="30"/>
        <v/>
      </c>
      <c r="AS66" t="str">
        <f t="shared" si="2"/>
        <v/>
      </c>
      <c r="AT66" s="42" t="str">
        <f t="shared" si="31"/>
        <v/>
      </c>
      <c r="AV66" t="str">
        <f t="shared" si="4"/>
        <v/>
      </c>
      <c r="AW66" s="42" t="str">
        <f t="shared" si="32"/>
        <v/>
      </c>
    </row>
    <row r="67" spans="2:49" ht="15">
      <c r="B67" s="126"/>
      <c r="C67" s="214"/>
      <c r="D67" s="384"/>
      <c r="E67" s="211"/>
      <c r="F67" s="457"/>
      <c r="G67" s="448"/>
      <c r="H67" s="384"/>
      <c r="I67" s="62"/>
      <c r="J67" s="130"/>
      <c r="K67" s="220"/>
      <c r="L67" s="216"/>
      <c r="M67" s="127"/>
      <c r="N67" s="424"/>
      <c r="O67" s="216"/>
      <c r="P67" s="127"/>
      <c r="Q67" s="424"/>
      <c r="R67" s="216"/>
      <c r="S67" s="127"/>
      <c r="T67" s="424"/>
      <c r="U67" s="216"/>
      <c r="V67" s="218"/>
      <c r="X67" t="str">
        <f t="shared" si="6"/>
        <v/>
      </c>
      <c r="Y67" s="42" t="str">
        <f t="shared" si="27"/>
        <v/>
      </c>
      <c r="AA67" t="str">
        <f t="shared" si="8"/>
        <v/>
      </c>
      <c r="AB67" s="42" t="str">
        <f t="shared" si="28"/>
        <v/>
      </c>
      <c r="AD67" t="str">
        <f t="shared" si="10"/>
        <v/>
      </c>
      <c r="AE67" s="42" t="str">
        <f t="shared" si="29"/>
        <v/>
      </c>
      <c r="AG67" t="str">
        <f t="shared" si="12"/>
        <v/>
      </c>
      <c r="AH67" s="42" t="str">
        <f t="shared" si="22"/>
        <v/>
      </c>
      <c r="AJ67" t="str">
        <f t="shared" si="14"/>
        <v/>
      </c>
      <c r="AK67" s="42" t="str">
        <f t="shared" si="23"/>
        <v/>
      </c>
      <c r="AM67" t="str">
        <f t="shared" si="16"/>
        <v/>
      </c>
      <c r="AN67" s="42" t="str">
        <f t="shared" si="24"/>
        <v/>
      </c>
      <c r="AP67" t="str">
        <f t="shared" si="0"/>
        <v/>
      </c>
      <c r="AQ67" s="42" t="str">
        <f t="shared" si="30"/>
        <v/>
      </c>
      <c r="AS67" t="str">
        <f t="shared" si="2"/>
        <v/>
      </c>
      <c r="AT67" s="42" t="str">
        <f t="shared" si="31"/>
        <v/>
      </c>
      <c r="AV67" t="str">
        <f t="shared" si="4"/>
        <v/>
      </c>
      <c r="AW67" s="42" t="str">
        <f t="shared" si="32"/>
        <v/>
      </c>
    </row>
    <row r="68" spans="2:49" ht="15">
      <c r="B68" s="126"/>
      <c r="C68" s="214" t="s">
        <v>119</v>
      </c>
      <c r="D68" s="384" t="s">
        <v>288</v>
      </c>
      <c r="E68" s="211" t="str">
        <f>'T2 - Unit Rates'!C28</f>
        <v>CAT 140H</v>
      </c>
      <c r="F68" s="457">
        <v>2</v>
      </c>
      <c r="G68" s="448">
        <v>48</v>
      </c>
      <c r="H68" s="384" t="s">
        <v>654</v>
      </c>
      <c r="I68" s="213">
        <f>VLOOKUP(E68,EquipRates,$I$3,FALSE)</f>
        <v>220</v>
      </c>
      <c r="J68" s="214" t="s">
        <v>263</v>
      </c>
      <c r="K68" s="220"/>
      <c r="L68" s="216" t="s">
        <v>263</v>
      </c>
      <c r="M68" s="127">
        <f>K68*I68</f>
        <v>0</v>
      </c>
      <c r="N68" s="424">
        <f>1*G68</f>
        <v>48</v>
      </c>
      <c r="O68" s="216" t="s">
        <v>263</v>
      </c>
      <c r="P68" s="127">
        <f>$I68*N68</f>
        <v>10560</v>
      </c>
      <c r="Q68" s="424">
        <f>1*G68</f>
        <v>48</v>
      </c>
      <c r="R68" s="216" t="s">
        <v>263</v>
      </c>
      <c r="S68" s="127">
        <f>$I68*Q68</f>
        <v>10560</v>
      </c>
      <c r="T68" s="424">
        <f>1*G68</f>
        <v>48</v>
      </c>
      <c r="U68" s="216" t="s">
        <v>263</v>
      </c>
      <c r="V68" s="218">
        <f>T68*I68</f>
        <v>10560</v>
      </c>
      <c r="X68" t="str">
        <f t="shared" si="6"/>
        <v/>
      </c>
      <c r="Y68" s="42" t="str">
        <f t="shared" si="27"/>
        <v/>
      </c>
      <c r="AA68" t="str">
        <f t="shared" si="8"/>
        <v>CAT 140H</v>
      </c>
      <c r="AB68" s="42">
        <f t="shared" si="28"/>
        <v>48</v>
      </c>
      <c r="AD68" t="str">
        <f t="shared" si="10"/>
        <v/>
      </c>
      <c r="AE68" s="42" t="str">
        <f t="shared" si="29"/>
        <v/>
      </c>
      <c r="AG68" t="str">
        <f t="shared" si="12"/>
        <v/>
      </c>
      <c r="AH68" s="42" t="str">
        <f t="shared" si="22"/>
        <v/>
      </c>
      <c r="AJ68" t="str">
        <f t="shared" si="14"/>
        <v>CAT 140H</v>
      </c>
      <c r="AK68" s="42">
        <f t="shared" ref="AK68:AK69" si="34">IF(AJ68="","",T68)</f>
        <v>48</v>
      </c>
      <c r="AM68" t="str">
        <f t="shared" si="16"/>
        <v/>
      </c>
      <c r="AN68" s="42" t="str">
        <f t="shared" si="24"/>
        <v/>
      </c>
      <c r="AP68" t="str">
        <f t="shared" si="0"/>
        <v/>
      </c>
      <c r="AQ68" s="42" t="str">
        <f t="shared" si="30"/>
        <v/>
      </c>
      <c r="AS68" t="str">
        <f t="shared" si="2"/>
        <v>CAT 140H</v>
      </c>
      <c r="AT68" s="42">
        <f t="shared" si="31"/>
        <v>48</v>
      </c>
      <c r="AV68" t="str">
        <f t="shared" si="4"/>
        <v/>
      </c>
      <c r="AW68" s="42" t="str">
        <f t="shared" si="32"/>
        <v/>
      </c>
    </row>
    <row r="69" spans="2:49" ht="15">
      <c r="B69" s="126"/>
      <c r="C69" s="214" t="s">
        <v>311</v>
      </c>
      <c r="D69" s="384" t="s">
        <v>288</v>
      </c>
      <c r="E69" s="211" t="str">
        <f>'T2 - Unit Rates'!$C$7</f>
        <v>CAT 420F</v>
      </c>
      <c r="F69" s="457">
        <v>2</v>
      </c>
      <c r="G69" s="448">
        <v>48</v>
      </c>
      <c r="H69" s="384" t="s">
        <v>654</v>
      </c>
      <c r="I69" s="62">
        <f>VLOOKUP(E69,EquipRates,$I$3,FALSE)</f>
        <v>150.94999999999999</v>
      </c>
      <c r="J69" s="214" t="s">
        <v>263</v>
      </c>
      <c r="K69" s="220"/>
      <c r="L69" s="216" t="s">
        <v>263</v>
      </c>
      <c r="M69" s="127">
        <f>K69*I69</f>
        <v>0</v>
      </c>
      <c r="N69" s="424">
        <f>1*G69</f>
        <v>48</v>
      </c>
      <c r="O69" s="216" t="s">
        <v>263</v>
      </c>
      <c r="P69" s="127">
        <f>$I69*N69</f>
        <v>7245.5999999999995</v>
      </c>
      <c r="Q69" s="424">
        <f>1*G69</f>
        <v>48</v>
      </c>
      <c r="R69" s="216" t="s">
        <v>263</v>
      </c>
      <c r="S69" s="127">
        <f>$I69*Q69</f>
        <v>7245.5999999999995</v>
      </c>
      <c r="T69" s="424">
        <f>1*G69</f>
        <v>48</v>
      </c>
      <c r="U69" s="216" t="s">
        <v>263</v>
      </c>
      <c r="V69" s="127">
        <f>$I69*T69</f>
        <v>7245.5999999999995</v>
      </c>
      <c r="X69" t="str">
        <f t="shared" si="6"/>
        <v/>
      </c>
      <c r="Y69" s="42" t="str">
        <f t="shared" si="27"/>
        <v/>
      </c>
      <c r="AA69" t="str">
        <f t="shared" si="8"/>
        <v>CAT 420F</v>
      </c>
      <c r="AB69" s="42">
        <f t="shared" si="28"/>
        <v>48</v>
      </c>
      <c r="AD69" t="str">
        <f t="shared" si="10"/>
        <v/>
      </c>
      <c r="AE69" s="42" t="str">
        <f t="shared" si="29"/>
        <v/>
      </c>
      <c r="AG69" t="str">
        <f t="shared" si="12"/>
        <v/>
      </c>
      <c r="AH69" s="42" t="str">
        <f t="shared" si="22"/>
        <v/>
      </c>
      <c r="AJ69" t="str">
        <f t="shared" si="14"/>
        <v>CAT 420F</v>
      </c>
      <c r="AK69" s="42">
        <f t="shared" si="34"/>
        <v>48</v>
      </c>
      <c r="AM69" t="str">
        <f t="shared" si="16"/>
        <v/>
      </c>
      <c r="AN69" s="42" t="str">
        <f t="shared" si="24"/>
        <v/>
      </c>
      <c r="AP69" t="str">
        <f t="shared" si="0"/>
        <v/>
      </c>
      <c r="AQ69" s="42" t="str">
        <f t="shared" si="30"/>
        <v/>
      </c>
      <c r="AS69" t="str">
        <f t="shared" si="2"/>
        <v>CAT 420F</v>
      </c>
      <c r="AT69" s="42">
        <f t="shared" si="31"/>
        <v>48</v>
      </c>
      <c r="AV69" t="str">
        <f t="shared" si="4"/>
        <v/>
      </c>
      <c r="AW69" s="42" t="str">
        <f t="shared" si="32"/>
        <v/>
      </c>
    </row>
    <row r="70" spans="2:49" ht="15">
      <c r="B70" s="126"/>
      <c r="C70" s="130"/>
      <c r="D70" s="350"/>
      <c r="E70" s="350"/>
      <c r="F70" s="458"/>
      <c r="G70" s="350"/>
      <c r="H70" s="350"/>
      <c r="I70" s="62"/>
      <c r="J70" s="130"/>
      <c r="K70" s="221"/>
      <c r="L70" s="55"/>
      <c r="M70" s="127"/>
      <c r="N70" s="221"/>
      <c r="O70" s="55"/>
      <c r="P70" s="127"/>
      <c r="Q70" s="221"/>
      <c r="R70" s="55"/>
      <c r="S70" s="127"/>
      <c r="T70" s="221"/>
      <c r="U70" s="55"/>
      <c r="V70" s="127"/>
      <c r="X70" t="str">
        <f t="shared" si="6"/>
        <v/>
      </c>
      <c r="Y70" s="42" t="str">
        <f t="shared" si="27"/>
        <v/>
      </c>
      <c r="AA70" t="str">
        <f t="shared" si="8"/>
        <v/>
      </c>
      <c r="AB70" s="42" t="str">
        <f t="shared" si="28"/>
        <v/>
      </c>
      <c r="AD70" t="str">
        <f t="shared" si="10"/>
        <v/>
      </c>
      <c r="AE70" s="42" t="str">
        <f t="shared" si="29"/>
        <v/>
      </c>
      <c r="AG70" t="str">
        <f t="shared" si="12"/>
        <v/>
      </c>
      <c r="AH70" s="42" t="str">
        <f t="shared" si="22"/>
        <v/>
      </c>
      <c r="AJ70" t="str">
        <f t="shared" si="14"/>
        <v/>
      </c>
      <c r="AK70" s="42" t="str">
        <f t="shared" si="23"/>
        <v/>
      </c>
      <c r="AM70" t="str">
        <f t="shared" si="16"/>
        <v/>
      </c>
      <c r="AN70" s="42" t="str">
        <f t="shared" si="24"/>
        <v/>
      </c>
      <c r="AP70" t="str">
        <f t="shared" si="0"/>
        <v/>
      </c>
      <c r="AQ70" s="42" t="str">
        <f t="shared" si="30"/>
        <v/>
      </c>
      <c r="AS70" t="str">
        <f t="shared" si="2"/>
        <v/>
      </c>
      <c r="AT70" s="42" t="str">
        <f t="shared" si="31"/>
        <v/>
      </c>
      <c r="AV70" t="str">
        <f t="shared" si="4"/>
        <v/>
      </c>
      <c r="AW70" s="42" t="str">
        <f t="shared" si="32"/>
        <v/>
      </c>
    </row>
    <row r="71" spans="2:49" ht="15">
      <c r="B71" s="128"/>
      <c r="C71" s="711" t="s">
        <v>8</v>
      </c>
      <c r="D71" s="357"/>
      <c r="E71" s="357"/>
      <c r="F71" s="459"/>
      <c r="G71" s="357"/>
      <c r="H71" s="357"/>
      <c r="I71" s="98"/>
      <c r="J71" s="131"/>
      <c r="K71" s="227"/>
      <c r="L71" s="99"/>
      <c r="M71" s="124">
        <f>SUM(M66:M70)</f>
        <v>0</v>
      </c>
      <c r="N71" s="227"/>
      <c r="O71" s="99"/>
      <c r="P71" s="124">
        <f>SUM(P66:P70)</f>
        <v>17805.599999999999</v>
      </c>
      <c r="Q71" s="227"/>
      <c r="R71" s="99"/>
      <c r="S71" s="124">
        <f>SUM(S66:S70)</f>
        <v>17805.599999999999</v>
      </c>
      <c r="T71" s="227"/>
      <c r="U71" s="99"/>
      <c r="V71" s="124">
        <f>SUM(V66:V70)</f>
        <v>17805.599999999999</v>
      </c>
      <c r="X71" t="str">
        <f t="shared" si="6"/>
        <v/>
      </c>
      <c r="Y71" s="42" t="str">
        <f t="shared" ref="Y71:Y106" si="35">IF(X71="","",N71)</f>
        <v/>
      </c>
      <c r="AA71" t="str">
        <f t="shared" si="8"/>
        <v/>
      </c>
      <c r="AB71" s="42" t="str">
        <f t="shared" ref="AB71:AB106" si="36">IF(AA71="","",N71)</f>
        <v/>
      </c>
      <c r="AD71" t="str">
        <f t="shared" si="10"/>
        <v/>
      </c>
      <c r="AE71" s="42" t="str">
        <f t="shared" ref="AE71:AE106" si="37">IF(AD71="","",N71)</f>
        <v/>
      </c>
      <c r="AG71" t="str">
        <f t="shared" si="12"/>
        <v/>
      </c>
      <c r="AH71" s="42" t="str">
        <f t="shared" si="22"/>
        <v/>
      </c>
      <c r="AJ71" t="str">
        <f t="shared" si="14"/>
        <v/>
      </c>
      <c r="AK71" s="42" t="str">
        <f t="shared" si="23"/>
        <v/>
      </c>
      <c r="AM71" t="str">
        <f t="shared" si="16"/>
        <v/>
      </c>
      <c r="AN71" s="42" t="str">
        <f t="shared" si="24"/>
        <v/>
      </c>
      <c r="AP71" t="str">
        <f t="shared" si="0"/>
        <v/>
      </c>
      <c r="AQ71" s="42" t="str">
        <f t="shared" ref="AQ71:AQ106" si="38">IF(AP71="","",T71)</f>
        <v/>
      </c>
      <c r="AS71" t="str">
        <f t="shared" si="2"/>
        <v/>
      </c>
      <c r="AT71" s="42" t="str">
        <f t="shared" ref="AT71:AT106" si="39">IF(AS71="","",T71)</f>
        <v/>
      </c>
      <c r="AV71" t="str">
        <f t="shared" si="4"/>
        <v/>
      </c>
      <c r="AW71" s="42" t="str">
        <f t="shared" ref="AW71:AW106" si="40">IF(AV71="","",T71)</f>
        <v/>
      </c>
    </row>
    <row r="72" spans="2:49" ht="15">
      <c r="B72" s="142"/>
      <c r="C72" s="171" t="s">
        <v>301</v>
      </c>
      <c r="D72" s="356"/>
      <c r="E72" s="356"/>
      <c r="F72" s="456"/>
      <c r="G72" s="356"/>
      <c r="H72" s="356"/>
      <c r="I72" s="144"/>
      <c r="J72" s="164"/>
      <c r="K72" s="226"/>
      <c r="L72" s="146"/>
      <c r="M72" s="148"/>
      <c r="N72" s="226"/>
      <c r="O72" s="146"/>
      <c r="P72" s="148"/>
      <c r="Q72" s="226"/>
      <c r="R72" s="146"/>
      <c r="S72" s="148"/>
      <c r="T72" s="226"/>
      <c r="U72" s="146"/>
      <c r="V72" s="148"/>
      <c r="X72" t="str">
        <f t="shared" si="6"/>
        <v/>
      </c>
      <c r="Y72" s="42" t="str">
        <f t="shared" si="35"/>
        <v/>
      </c>
      <c r="AA72" t="str">
        <f t="shared" si="8"/>
        <v/>
      </c>
      <c r="AB72" s="42" t="str">
        <f t="shared" si="36"/>
        <v/>
      </c>
      <c r="AD72" t="str">
        <f t="shared" si="10"/>
        <v/>
      </c>
      <c r="AE72" s="42" t="str">
        <f t="shared" si="37"/>
        <v/>
      </c>
      <c r="AG72" t="str">
        <f t="shared" si="12"/>
        <v/>
      </c>
      <c r="AH72" s="42" t="str">
        <f t="shared" si="22"/>
        <v/>
      </c>
      <c r="AJ72" t="str">
        <f t="shared" si="14"/>
        <v/>
      </c>
      <c r="AK72" s="42" t="str">
        <f t="shared" si="23"/>
        <v/>
      </c>
      <c r="AM72" t="str">
        <f t="shared" si="16"/>
        <v/>
      </c>
      <c r="AN72" s="42" t="str">
        <f t="shared" si="24"/>
        <v/>
      </c>
      <c r="AP72" t="str">
        <f t="shared" si="0"/>
        <v/>
      </c>
      <c r="AQ72" s="42" t="str">
        <f t="shared" si="38"/>
        <v/>
      </c>
      <c r="AS72" t="str">
        <f t="shared" si="2"/>
        <v/>
      </c>
      <c r="AT72" s="42" t="str">
        <f t="shared" si="39"/>
        <v/>
      </c>
      <c r="AV72" t="str">
        <f t="shared" si="4"/>
        <v/>
      </c>
      <c r="AW72" s="42" t="str">
        <f t="shared" si="40"/>
        <v/>
      </c>
    </row>
    <row r="73" spans="2:49" ht="15">
      <c r="B73" s="126"/>
      <c r="C73" s="130" t="s">
        <v>659</v>
      </c>
      <c r="D73" s="714" t="str">
        <f>'T2 - Unit Rates'!$C$101</f>
        <v>Employee Transport Costs</v>
      </c>
      <c r="E73" s="384"/>
      <c r="F73" s="457"/>
      <c r="G73" s="384"/>
      <c r="H73" s="384"/>
      <c r="I73" s="213">
        <f>VLOOKUP(D73,MiscRates,3,FALSE)</f>
        <v>5000</v>
      </c>
      <c r="J73" s="130" t="s">
        <v>657</v>
      </c>
      <c r="K73" s="221"/>
      <c r="L73" s="55" t="s">
        <v>279</v>
      </c>
      <c r="M73" s="127">
        <f>$H72*K73</f>
        <v>0</v>
      </c>
      <c r="N73" s="221">
        <v>1</v>
      </c>
      <c r="O73" s="55" t="s">
        <v>657</v>
      </c>
      <c r="P73" s="127">
        <f>$I73*N73</f>
        <v>5000</v>
      </c>
      <c r="Q73" s="221">
        <v>1</v>
      </c>
      <c r="R73" s="55" t="s">
        <v>657</v>
      </c>
      <c r="S73" s="127">
        <f>$I73*Q73</f>
        <v>5000</v>
      </c>
      <c r="T73" s="221">
        <v>1</v>
      </c>
      <c r="U73" s="55" t="s">
        <v>657</v>
      </c>
      <c r="V73" s="127">
        <f>$I73*T73</f>
        <v>5000</v>
      </c>
      <c r="X73" t="str">
        <f t="shared" si="6"/>
        <v/>
      </c>
      <c r="Y73" s="42" t="str">
        <f t="shared" si="35"/>
        <v/>
      </c>
      <c r="AA73" t="str">
        <f t="shared" si="8"/>
        <v/>
      </c>
      <c r="AB73" s="42" t="str">
        <f t="shared" si="36"/>
        <v/>
      </c>
      <c r="AD73" t="str">
        <f t="shared" si="10"/>
        <v/>
      </c>
      <c r="AE73" s="42" t="str">
        <f t="shared" si="37"/>
        <v/>
      </c>
      <c r="AG73" t="str">
        <f t="shared" si="12"/>
        <v/>
      </c>
      <c r="AH73" s="42" t="str">
        <f t="shared" si="22"/>
        <v/>
      </c>
      <c r="AJ73" t="str">
        <f t="shared" si="14"/>
        <v/>
      </c>
      <c r="AK73" s="42" t="str">
        <f t="shared" si="23"/>
        <v/>
      </c>
      <c r="AM73" t="str">
        <f t="shared" si="16"/>
        <v/>
      </c>
      <c r="AN73" s="42" t="str">
        <f t="shared" si="24"/>
        <v/>
      </c>
      <c r="AP73" t="str">
        <f t="shared" si="0"/>
        <v/>
      </c>
      <c r="AQ73" s="42" t="str">
        <f t="shared" si="38"/>
        <v/>
      </c>
      <c r="AS73" t="str">
        <f t="shared" si="2"/>
        <v/>
      </c>
      <c r="AT73" s="42" t="str">
        <f t="shared" si="39"/>
        <v/>
      </c>
      <c r="AV73" t="str">
        <f t="shared" si="4"/>
        <v/>
      </c>
      <c r="AW73" s="42" t="str">
        <f t="shared" si="40"/>
        <v/>
      </c>
    </row>
    <row r="74" spans="2:49" ht="15">
      <c r="B74" s="126"/>
      <c r="C74" s="130" t="s">
        <v>187</v>
      </c>
      <c r="D74" s="384"/>
      <c r="E74" s="211" t="s">
        <v>288</v>
      </c>
      <c r="F74" s="457"/>
      <c r="G74" s="384"/>
      <c r="H74" s="384"/>
      <c r="I74" s="62"/>
      <c r="J74" s="130"/>
      <c r="K74" s="221"/>
      <c r="L74" s="55" t="s">
        <v>279</v>
      </c>
      <c r="M74" s="127">
        <f>$H73*K74</f>
        <v>0</v>
      </c>
      <c r="N74" s="221">
        <v>1</v>
      </c>
      <c r="O74" s="55" t="s">
        <v>279</v>
      </c>
      <c r="P74" s="127">
        <f>'T14 - MobDemob'!K61</f>
        <v>24137.75</v>
      </c>
      <c r="Q74" s="221">
        <v>1</v>
      </c>
      <c r="R74" s="55" t="s">
        <v>279</v>
      </c>
      <c r="S74" s="127">
        <f>'T14 - MobDemob'!U61</f>
        <v>59307.5</v>
      </c>
      <c r="T74" s="221">
        <v>1</v>
      </c>
      <c r="U74" s="55" t="s">
        <v>279</v>
      </c>
      <c r="V74" s="127">
        <f>'T14 - MobDemob'!U61</f>
        <v>59307.5</v>
      </c>
      <c r="X74" t="str">
        <f t="shared" si="6"/>
        <v/>
      </c>
      <c r="Y74" s="42" t="str">
        <f t="shared" si="35"/>
        <v/>
      </c>
      <c r="AA74" t="str">
        <f t="shared" si="8"/>
        <v/>
      </c>
      <c r="AB74" s="42" t="str">
        <f t="shared" si="36"/>
        <v/>
      </c>
      <c r="AD74" t="str">
        <f t="shared" si="10"/>
        <v/>
      </c>
      <c r="AE74" s="42" t="str">
        <f t="shared" si="37"/>
        <v/>
      </c>
      <c r="AG74" t="str">
        <f t="shared" si="12"/>
        <v/>
      </c>
      <c r="AH74" s="42" t="str">
        <f t="shared" si="22"/>
        <v/>
      </c>
      <c r="AJ74" t="str">
        <f t="shared" si="14"/>
        <v/>
      </c>
      <c r="AK74" s="42" t="str">
        <f t="shared" si="23"/>
        <v/>
      </c>
      <c r="AM74" t="str">
        <f t="shared" si="16"/>
        <v/>
      </c>
      <c r="AN74" s="42" t="str">
        <f t="shared" si="24"/>
        <v/>
      </c>
      <c r="AP74" t="str">
        <f t="shared" si="0"/>
        <v/>
      </c>
      <c r="AQ74" s="42" t="str">
        <f t="shared" si="38"/>
        <v/>
      </c>
      <c r="AS74" t="str">
        <f t="shared" si="2"/>
        <v/>
      </c>
      <c r="AT74" s="42" t="str">
        <f t="shared" si="39"/>
        <v/>
      </c>
      <c r="AV74" t="str">
        <f t="shared" si="4"/>
        <v/>
      </c>
      <c r="AW74" s="42" t="str">
        <f t="shared" si="40"/>
        <v/>
      </c>
    </row>
    <row r="75" spans="2:49" ht="15">
      <c r="B75" s="126"/>
      <c r="C75" s="130"/>
      <c r="D75" s="350"/>
      <c r="E75" s="350"/>
      <c r="F75" s="458"/>
      <c r="G75" s="350"/>
      <c r="H75" s="350"/>
      <c r="I75" s="62"/>
      <c r="J75" s="130"/>
      <c r="K75" s="221"/>
      <c r="L75" s="55"/>
      <c r="M75" s="127"/>
      <c r="N75" s="221"/>
      <c r="O75" s="55"/>
      <c r="P75" s="127"/>
      <c r="Q75" s="221"/>
      <c r="R75" s="55"/>
      <c r="S75" s="127"/>
      <c r="T75" s="221"/>
      <c r="U75" s="55"/>
      <c r="V75" s="127"/>
      <c r="X75" t="str">
        <f t="shared" si="6"/>
        <v/>
      </c>
      <c r="Y75" s="42" t="str">
        <f t="shared" si="35"/>
        <v/>
      </c>
      <c r="AA75" t="str">
        <f t="shared" si="8"/>
        <v/>
      </c>
      <c r="AB75" s="42" t="str">
        <f t="shared" si="36"/>
        <v/>
      </c>
      <c r="AD75" t="str">
        <f t="shared" si="10"/>
        <v/>
      </c>
      <c r="AE75" s="42" t="str">
        <f t="shared" si="37"/>
        <v/>
      </c>
      <c r="AG75" t="str">
        <f t="shared" si="12"/>
        <v/>
      </c>
      <c r="AH75" s="42" t="str">
        <f t="shared" si="22"/>
        <v/>
      </c>
      <c r="AJ75" t="str">
        <f t="shared" si="14"/>
        <v/>
      </c>
      <c r="AK75" s="42" t="str">
        <f t="shared" si="23"/>
        <v/>
      </c>
      <c r="AM75" t="str">
        <f t="shared" si="16"/>
        <v/>
      </c>
      <c r="AN75" s="42" t="str">
        <f t="shared" si="24"/>
        <v/>
      </c>
      <c r="AP75" t="str">
        <f t="shared" si="0"/>
        <v/>
      </c>
      <c r="AQ75" s="42" t="str">
        <f t="shared" si="38"/>
        <v/>
      </c>
      <c r="AS75" t="str">
        <f t="shared" si="2"/>
        <v/>
      </c>
      <c r="AT75" s="42" t="str">
        <f t="shared" si="39"/>
        <v/>
      </c>
      <c r="AV75" t="str">
        <f t="shared" si="4"/>
        <v/>
      </c>
      <c r="AW75" s="42" t="str">
        <f t="shared" si="40"/>
        <v/>
      </c>
    </row>
    <row r="76" spans="2:49" ht="15">
      <c r="B76" s="128"/>
      <c r="C76" s="711" t="s">
        <v>8</v>
      </c>
      <c r="D76" s="357"/>
      <c r="E76" s="357"/>
      <c r="F76" s="459"/>
      <c r="G76" s="357"/>
      <c r="H76" s="357"/>
      <c r="I76" s="98"/>
      <c r="J76" s="131"/>
      <c r="K76" s="227"/>
      <c r="L76" s="99"/>
      <c r="M76" s="124">
        <f>SUM(M72:M75)</f>
        <v>0</v>
      </c>
      <c r="N76" s="227"/>
      <c r="O76" s="99"/>
      <c r="P76" s="124">
        <f>SUM(P72:P75)</f>
        <v>29137.75</v>
      </c>
      <c r="Q76" s="227"/>
      <c r="R76" s="99"/>
      <c r="S76" s="124">
        <f>SUM(S72:S75)</f>
        <v>64307.5</v>
      </c>
      <c r="T76" s="227"/>
      <c r="U76" s="99"/>
      <c r="V76" s="124">
        <f>SUM(V72:V75)</f>
        <v>64307.5</v>
      </c>
      <c r="X76" t="str">
        <f t="shared" si="6"/>
        <v/>
      </c>
      <c r="Y76" s="42" t="str">
        <f t="shared" si="35"/>
        <v/>
      </c>
      <c r="AA76" t="str">
        <f t="shared" si="8"/>
        <v/>
      </c>
      <c r="AB76" s="42" t="str">
        <f t="shared" si="36"/>
        <v/>
      </c>
      <c r="AD76" t="str">
        <f t="shared" si="10"/>
        <v/>
      </c>
      <c r="AE76" s="42" t="str">
        <f t="shared" si="37"/>
        <v/>
      </c>
      <c r="AG76" t="str">
        <f t="shared" si="12"/>
        <v/>
      </c>
      <c r="AH76" s="42" t="str">
        <f t="shared" si="22"/>
        <v/>
      </c>
      <c r="AJ76" t="str">
        <f t="shared" si="14"/>
        <v/>
      </c>
      <c r="AK76" s="42" t="str">
        <f t="shared" si="23"/>
        <v/>
      </c>
      <c r="AM76" t="str">
        <f t="shared" si="16"/>
        <v/>
      </c>
      <c r="AN76" s="42" t="str">
        <f t="shared" si="24"/>
        <v/>
      </c>
      <c r="AP76" t="str">
        <f t="shared" si="0"/>
        <v/>
      </c>
      <c r="AQ76" s="42" t="str">
        <f t="shared" si="38"/>
        <v/>
      </c>
      <c r="AS76" t="str">
        <f t="shared" si="2"/>
        <v/>
      </c>
      <c r="AT76" s="42" t="str">
        <f t="shared" si="39"/>
        <v/>
      </c>
      <c r="AV76" t="str">
        <f t="shared" si="4"/>
        <v/>
      </c>
      <c r="AW76" s="42" t="str">
        <f t="shared" si="40"/>
        <v/>
      </c>
    </row>
    <row r="77" spans="2:49" ht="15">
      <c r="B77" s="142"/>
      <c r="C77" s="742" t="s">
        <v>302</v>
      </c>
      <c r="D77" s="356"/>
      <c r="E77" s="356"/>
      <c r="F77" s="456"/>
      <c r="G77" s="356"/>
      <c r="H77" s="356"/>
      <c r="I77" s="144"/>
      <c r="J77" s="164"/>
      <c r="K77" s="226"/>
      <c r="L77" s="146"/>
      <c r="M77" s="148"/>
      <c r="N77" s="226"/>
      <c r="O77" s="146"/>
      <c r="P77" s="148"/>
      <c r="Q77" s="226"/>
      <c r="R77" s="146"/>
      <c r="S77" s="148"/>
      <c r="T77" s="226"/>
      <c r="U77" s="146"/>
      <c r="V77" s="148"/>
      <c r="X77" t="str">
        <f t="shared" si="6"/>
        <v/>
      </c>
      <c r="Y77" s="42" t="str">
        <f t="shared" si="35"/>
        <v/>
      </c>
      <c r="AA77" t="str">
        <f t="shared" si="8"/>
        <v/>
      </c>
      <c r="AB77" s="42" t="str">
        <f t="shared" si="36"/>
        <v/>
      </c>
      <c r="AD77" t="str">
        <f t="shared" si="10"/>
        <v/>
      </c>
      <c r="AE77" s="42" t="str">
        <f t="shared" si="37"/>
        <v/>
      </c>
      <c r="AG77" t="str">
        <f t="shared" si="12"/>
        <v/>
      </c>
      <c r="AH77" s="42" t="str">
        <f t="shared" si="22"/>
        <v/>
      </c>
      <c r="AJ77" t="str">
        <f t="shared" si="14"/>
        <v/>
      </c>
      <c r="AK77" s="42" t="str">
        <f t="shared" si="23"/>
        <v/>
      </c>
      <c r="AM77" t="str">
        <f t="shared" si="16"/>
        <v/>
      </c>
      <c r="AN77" s="42" t="str">
        <f t="shared" si="24"/>
        <v/>
      </c>
      <c r="AP77" t="str">
        <f t="shared" si="0"/>
        <v/>
      </c>
      <c r="AQ77" s="42" t="str">
        <f t="shared" si="38"/>
        <v/>
      </c>
      <c r="AS77" t="str">
        <f t="shared" si="2"/>
        <v/>
      </c>
      <c r="AT77" s="42" t="str">
        <f t="shared" si="39"/>
        <v/>
      </c>
      <c r="AV77" t="str">
        <f t="shared" si="4"/>
        <v/>
      </c>
      <c r="AW77" s="42" t="str">
        <f t="shared" si="40"/>
        <v/>
      </c>
    </row>
    <row r="78" spans="2:49" ht="15">
      <c r="B78" s="126"/>
      <c r="C78" s="214"/>
      <c r="D78" s="350"/>
      <c r="E78" s="350"/>
      <c r="F78" s="458"/>
      <c r="G78" s="350"/>
      <c r="H78" s="350"/>
      <c r="I78" s="62"/>
      <c r="J78" s="130" t="s">
        <v>179</v>
      </c>
      <c r="K78" s="220"/>
      <c r="L78" s="216" t="s">
        <v>179</v>
      </c>
      <c r="M78" s="127">
        <f>$H77*K78</f>
        <v>0</v>
      </c>
      <c r="N78" s="220">
        <v>1</v>
      </c>
      <c r="O78" s="216" t="s">
        <v>179</v>
      </c>
      <c r="P78" s="127">
        <f>$I78*N78</f>
        <v>0</v>
      </c>
      <c r="Q78" s="735">
        <v>1</v>
      </c>
      <c r="R78" s="216" t="s">
        <v>179</v>
      </c>
      <c r="S78" s="127">
        <f>$I78*Q78</f>
        <v>0</v>
      </c>
      <c r="T78" s="220">
        <v>1</v>
      </c>
      <c r="U78" s="216" t="s">
        <v>179</v>
      </c>
      <c r="V78" s="127">
        <f>$I78*T78</f>
        <v>0</v>
      </c>
      <c r="X78" t="str">
        <f t="shared" si="6"/>
        <v/>
      </c>
      <c r="Y78" s="42" t="str">
        <f t="shared" si="35"/>
        <v/>
      </c>
      <c r="AA78" t="str">
        <f t="shared" si="8"/>
        <v/>
      </c>
      <c r="AB78" s="42" t="str">
        <f t="shared" si="36"/>
        <v/>
      </c>
      <c r="AD78" t="str">
        <f t="shared" si="10"/>
        <v/>
      </c>
      <c r="AE78" s="42" t="str">
        <f t="shared" si="37"/>
        <v/>
      </c>
      <c r="AG78" t="str">
        <f t="shared" si="12"/>
        <v/>
      </c>
      <c r="AH78" s="42" t="str">
        <f t="shared" si="22"/>
        <v/>
      </c>
      <c r="AJ78" t="str">
        <f t="shared" si="14"/>
        <v/>
      </c>
      <c r="AK78" s="42" t="str">
        <f t="shared" si="23"/>
        <v/>
      </c>
      <c r="AM78" t="str">
        <f t="shared" si="16"/>
        <v/>
      </c>
      <c r="AN78" s="42" t="str">
        <f t="shared" si="24"/>
        <v/>
      </c>
      <c r="AP78" t="str">
        <f t="shared" ref="AP78:AP106" si="41">IF($F78=1,$E78,"")</f>
        <v/>
      </c>
      <c r="AQ78" s="42" t="str">
        <f t="shared" si="38"/>
        <v/>
      </c>
      <c r="AS78" t="str">
        <f t="shared" ref="AS78:AS106" si="42">IF($F78=2,$E78,"")</f>
        <v/>
      </c>
      <c r="AT78" s="42" t="str">
        <f t="shared" si="39"/>
        <v/>
      </c>
      <c r="AV78" t="str">
        <f t="shared" ref="AV78:AV106" si="43">IF($F78=3,$E78,"")</f>
        <v/>
      </c>
      <c r="AW78" s="42" t="str">
        <f t="shared" si="40"/>
        <v/>
      </c>
    </row>
    <row r="79" spans="2:49" ht="15">
      <c r="B79" s="126"/>
      <c r="C79" s="743" t="s">
        <v>1290</v>
      </c>
      <c r="D79" s="350"/>
      <c r="E79" s="350"/>
      <c r="F79" s="458"/>
      <c r="G79" s="350"/>
      <c r="H79" s="350"/>
      <c r="I79" s="213"/>
      <c r="J79" s="130" t="s">
        <v>179</v>
      </c>
      <c r="K79" s="220"/>
      <c r="L79" s="216" t="s">
        <v>179</v>
      </c>
      <c r="M79" s="127">
        <f>$H78*K79</f>
        <v>0</v>
      </c>
      <c r="N79" s="220">
        <v>1</v>
      </c>
      <c r="O79" s="216" t="s">
        <v>179</v>
      </c>
      <c r="P79" s="127">
        <f>$I79*N79</f>
        <v>0</v>
      </c>
      <c r="Q79" s="735">
        <v>1</v>
      </c>
      <c r="R79" s="216" t="s">
        <v>179</v>
      </c>
      <c r="S79" s="127">
        <f>$I79*Q79</f>
        <v>0</v>
      </c>
      <c r="T79" s="220">
        <v>1</v>
      </c>
      <c r="U79" s="216" t="s">
        <v>179</v>
      </c>
      <c r="V79" s="127">
        <f>$I79*T79</f>
        <v>0</v>
      </c>
      <c r="X79" t="str">
        <f t="shared" ref="X79:X106" si="44">IF($F79=1,$E79,"")</f>
        <v/>
      </c>
      <c r="Y79" s="42" t="str">
        <f t="shared" si="35"/>
        <v/>
      </c>
      <c r="AA79" t="str">
        <f t="shared" ref="AA79:AA106" si="45">IF($F79=2,$E79,"")</f>
        <v/>
      </c>
      <c r="AB79" s="42" t="str">
        <f t="shared" si="36"/>
        <v/>
      </c>
      <c r="AD79" t="str">
        <f t="shared" ref="AD79:AD106" si="46">IF($F79=3,$E79,"")</f>
        <v/>
      </c>
      <c r="AE79" s="42" t="str">
        <f t="shared" si="37"/>
        <v/>
      </c>
      <c r="AG79" t="str">
        <f t="shared" ref="AG79:AG106" si="47">IF($F79=1,$E79,"")</f>
        <v/>
      </c>
      <c r="AH79" s="42" t="str">
        <f t="shared" si="22"/>
        <v/>
      </c>
      <c r="AJ79" t="str">
        <f t="shared" ref="AJ79:AJ106" si="48">IF($F79=2,$E79,"")</f>
        <v/>
      </c>
      <c r="AK79" s="42" t="str">
        <f t="shared" si="23"/>
        <v/>
      </c>
      <c r="AM79" t="str">
        <f t="shared" ref="AM79:AM106" si="49">IF($F79=3,$E79,"")</f>
        <v/>
      </c>
      <c r="AN79" s="42" t="str">
        <f t="shared" si="24"/>
        <v/>
      </c>
      <c r="AP79" t="str">
        <f t="shared" si="41"/>
        <v/>
      </c>
      <c r="AQ79" s="42" t="str">
        <f t="shared" si="38"/>
        <v/>
      </c>
      <c r="AS79" t="str">
        <f t="shared" si="42"/>
        <v/>
      </c>
      <c r="AT79" s="42" t="str">
        <f t="shared" si="39"/>
        <v/>
      </c>
      <c r="AV79" t="str">
        <f t="shared" si="43"/>
        <v/>
      </c>
      <c r="AW79" s="42" t="str">
        <f t="shared" si="40"/>
        <v/>
      </c>
    </row>
    <row r="80" spans="2:49" ht="15">
      <c r="B80" s="126"/>
      <c r="C80" s="130"/>
      <c r="D80" s="350"/>
      <c r="E80" s="350"/>
      <c r="F80" s="458"/>
      <c r="G80" s="350"/>
      <c r="H80" s="350"/>
      <c r="I80" s="62"/>
      <c r="J80" s="130"/>
      <c r="K80" s="221"/>
      <c r="L80" s="55"/>
      <c r="M80" s="127"/>
      <c r="N80" s="221"/>
      <c r="O80" s="55"/>
      <c r="P80" s="127"/>
      <c r="Q80" s="221"/>
      <c r="R80" s="55"/>
      <c r="S80" s="127"/>
      <c r="T80" s="221"/>
      <c r="U80" s="55"/>
      <c r="V80" s="127"/>
      <c r="X80" t="str">
        <f t="shared" si="44"/>
        <v/>
      </c>
      <c r="Y80" s="42" t="str">
        <f t="shared" si="35"/>
        <v/>
      </c>
      <c r="AA80" t="str">
        <f t="shared" si="45"/>
        <v/>
      </c>
      <c r="AB80" s="42" t="str">
        <f t="shared" si="36"/>
        <v/>
      </c>
      <c r="AD80" t="str">
        <f t="shared" si="46"/>
        <v/>
      </c>
      <c r="AE80" s="42" t="str">
        <f t="shared" si="37"/>
        <v/>
      </c>
      <c r="AG80" t="str">
        <f t="shared" si="47"/>
        <v/>
      </c>
      <c r="AH80" s="42" t="str">
        <f t="shared" si="22"/>
        <v/>
      </c>
      <c r="AJ80" t="str">
        <f t="shared" si="48"/>
        <v/>
      </c>
      <c r="AK80" s="42" t="str">
        <f t="shared" si="23"/>
        <v/>
      </c>
      <c r="AM80" t="str">
        <f t="shared" si="49"/>
        <v/>
      </c>
      <c r="AN80" s="42" t="str">
        <f t="shared" si="24"/>
        <v/>
      </c>
      <c r="AP80" t="str">
        <f t="shared" si="41"/>
        <v/>
      </c>
      <c r="AQ80" s="42" t="str">
        <f t="shared" si="38"/>
        <v/>
      </c>
      <c r="AS80" t="str">
        <f t="shared" si="42"/>
        <v/>
      </c>
      <c r="AT80" s="42" t="str">
        <f t="shared" si="39"/>
        <v/>
      </c>
      <c r="AV80" t="str">
        <f t="shared" si="43"/>
        <v/>
      </c>
      <c r="AW80" s="42" t="str">
        <f t="shared" si="40"/>
        <v/>
      </c>
    </row>
    <row r="81" spans="2:49" ht="15">
      <c r="B81" s="128"/>
      <c r="C81" s="711" t="s">
        <v>8</v>
      </c>
      <c r="D81" s="357"/>
      <c r="E81" s="357"/>
      <c r="F81" s="459"/>
      <c r="G81" s="357"/>
      <c r="H81" s="357"/>
      <c r="I81" s="98"/>
      <c r="J81" s="131"/>
      <c r="K81" s="227"/>
      <c r="L81" s="99"/>
      <c r="M81" s="124">
        <f>SUM(M77:M80)</f>
        <v>0</v>
      </c>
      <c r="N81" s="227"/>
      <c r="O81" s="99"/>
      <c r="P81" s="124">
        <f>SUM(P77:P80)</f>
        <v>0</v>
      </c>
      <c r="Q81" s="227"/>
      <c r="R81" s="99"/>
      <c r="S81" s="124">
        <f>SUM(S77:S80)</f>
        <v>0</v>
      </c>
      <c r="T81" s="227"/>
      <c r="U81" s="99"/>
      <c r="V81" s="124">
        <f>SUM(V77:V80)</f>
        <v>0</v>
      </c>
      <c r="X81" t="str">
        <f t="shared" si="44"/>
        <v/>
      </c>
      <c r="Y81" s="42" t="str">
        <f t="shared" si="35"/>
        <v/>
      </c>
      <c r="AA81" t="str">
        <f t="shared" si="45"/>
        <v/>
      </c>
      <c r="AB81" s="42" t="str">
        <f t="shared" si="36"/>
        <v/>
      </c>
      <c r="AD81" t="str">
        <f t="shared" si="46"/>
        <v/>
      </c>
      <c r="AE81" s="42" t="str">
        <f t="shared" si="37"/>
        <v/>
      </c>
      <c r="AG81" t="str">
        <f t="shared" si="47"/>
        <v/>
      </c>
      <c r="AH81" s="42" t="str">
        <f t="shared" si="22"/>
        <v/>
      </c>
      <c r="AJ81" t="str">
        <f t="shared" si="48"/>
        <v/>
      </c>
      <c r="AK81" s="42" t="str">
        <f t="shared" si="23"/>
        <v/>
      </c>
      <c r="AM81" t="str">
        <f t="shared" si="49"/>
        <v/>
      </c>
      <c r="AN81" s="42" t="str">
        <f t="shared" si="24"/>
        <v/>
      </c>
      <c r="AP81" t="str">
        <f t="shared" si="41"/>
        <v/>
      </c>
      <c r="AQ81" s="42" t="str">
        <f t="shared" si="38"/>
        <v/>
      </c>
      <c r="AS81" t="str">
        <f t="shared" si="42"/>
        <v/>
      </c>
      <c r="AT81" s="42" t="str">
        <f t="shared" si="39"/>
        <v/>
      </c>
      <c r="AV81" t="str">
        <f t="shared" si="43"/>
        <v/>
      </c>
      <c r="AW81" s="42" t="str">
        <f t="shared" si="40"/>
        <v/>
      </c>
    </row>
    <row r="82" spans="2:49" ht="15">
      <c r="B82" s="142"/>
      <c r="C82" s="171" t="s">
        <v>163</v>
      </c>
      <c r="D82" s="356"/>
      <c r="E82" s="356"/>
      <c r="F82" s="456"/>
      <c r="G82" s="356"/>
      <c r="H82" s="356"/>
      <c r="I82" s="144"/>
      <c r="J82" s="164"/>
      <c r="K82" s="226"/>
      <c r="L82" s="146"/>
      <c r="M82" s="148"/>
      <c r="N82" s="226"/>
      <c r="O82" s="146"/>
      <c r="P82" s="148"/>
      <c r="Q82" s="226"/>
      <c r="R82" s="146"/>
      <c r="S82" s="148"/>
      <c r="T82" s="226"/>
      <c r="U82" s="146"/>
      <c r="V82" s="148"/>
      <c r="X82" t="str">
        <f t="shared" si="44"/>
        <v/>
      </c>
      <c r="Y82" s="42" t="str">
        <f t="shared" si="35"/>
        <v/>
      </c>
      <c r="AA82" t="str">
        <f t="shared" si="45"/>
        <v/>
      </c>
      <c r="AB82" s="42" t="str">
        <f t="shared" si="36"/>
        <v/>
      </c>
      <c r="AD82" t="str">
        <f t="shared" si="46"/>
        <v/>
      </c>
      <c r="AE82" s="42" t="str">
        <f t="shared" si="37"/>
        <v/>
      </c>
      <c r="AG82" t="str">
        <f t="shared" si="47"/>
        <v/>
      </c>
      <c r="AH82" s="42" t="str">
        <f t="shared" si="22"/>
        <v/>
      </c>
      <c r="AJ82" t="str">
        <f t="shared" si="48"/>
        <v/>
      </c>
      <c r="AK82" s="42" t="str">
        <f t="shared" si="23"/>
        <v/>
      </c>
      <c r="AM82" t="str">
        <f t="shared" si="49"/>
        <v/>
      </c>
      <c r="AN82" s="42" t="str">
        <f t="shared" si="24"/>
        <v/>
      </c>
      <c r="AP82" t="str">
        <f t="shared" si="41"/>
        <v/>
      </c>
      <c r="AQ82" s="42" t="str">
        <f t="shared" si="38"/>
        <v/>
      </c>
      <c r="AS82" t="str">
        <f t="shared" si="42"/>
        <v/>
      </c>
      <c r="AT82" s="42" t="str">
        <f t="shared" si="39"/>
        <v/>
      </c>
      <c r="AV82" t="str">
        <f t="shared" si="43"/>
        <v/>
      </c>
      <c r="AW82" s="42" t="str">
        <f t="shared" si="40"/>
        <v/>
      </c>
    </row>
    <row r="83" spans="2:49" ht="15">
      <c r="B83" s="126"/>
      <c r="C83" s="214" t="s">
        <v>958</v>
      </c>
      <c r="D83" s="350" t="s">
        <v>1291</v>
      </c>
      <c r="E83" s="350"/>
      <c r="F83" s="458"/>
      <c r="G83" s="350"/>
      <c r="H83" s="350"/>
      <c r="I83" s="62">
        <f>'T2 - Unit Rates'!E89</f>
        <v>20069</v>
      </c>
      <c r="J83" s="130" t="s">
        <v>179</v>
      </c>
      <c r="K83" s="221"/>
      <c r="L83" s="216" t="s">
        <v>179</v>
      </c>
      <c r="M83" s="127">
        <f t="shared" ref="M83:M88" si="50">$H82*K83</f>
        <v>0</v>
      </c>
      <c r="N83" s="221">
        <v>1</v>
      </c>
      <c r="O83" s="216" t="s">
        <v>179</v>
      </c>
      <c r="P83" s="127">
        <f t="shared" ref="P83:P88" si="51">$I83*N83</f>
        <v>20069</v>
      </c>
      <c r="Q83" s="221">
        <v>1</v>
      </c>
      <c r="R83" s="216" t="s">
        <v>179</v>
      </c>
      <c r="S83" s="127">
        <f t="shared" ref="S83" si="52">$I83*Q83</f>
        <v>20069</v>
      </c>
      <c r="T83" s="221">
        <v>1</v>
      </c>
      <c r="U83" s="216" t="s">
        <v>179</v>
      </c>
      <c r="V83" s="127">
        <f t="shared" ref="V83:V88" si="53">$I83*T83</f>
        <v>20069</v>
      </c>
      <c r="X83" t="str">
        <f t="shared" si="44"/>
        <v/>
      </c>
      <c r="Y83" s="42" t="str">
        <f t="shared" si="35"/>
        <v/>
      </c>
      <c r="AA83" t="str">
        <f t="shared" si="45"/>
        <v/>
      </c>
      <c r="AB83" s="42" t="str">
        <f t="shared" si="36"/>
        <v/>
      </c>
      <c r="AD83" t="str">
        <f t="shared" si="46"/>
        <v/>
      </c>
      <c r="AE83" s="42" t="str">
        <f t="shared" si="37"/>
        <v/>
      </c>
      <c r="AG83" t="str">
        <f t="shared" si="47"/>
        <v/>
      </c>
      <c r="AH83" s="42" t="str">
        <f t="shared" si="22"/>
        <v/>
      </c>
      <c r="AJ83" t="str">
        <f t="shared" si="48"/>
        <v/>
      </c>
      <c r="AK83" s="42" t="str">
        <f t="shared" si="23"/>
        <v/>
      </c>
      <c r="AM83" t="str">
        <f t="shared" si="49"/>
        <v/>
      </c>
      <c r="AN83" s="42" t="str">
        <f t="shared" si="24"/>
        <v/>
      </c>
      <c r="AP83" t="str">
        <f t="shared" si="41"/>
        <v/>
      </c>
      <c r="AQ83" s="42" t="str">
        <f t="shared" si="38"/>
        <v/>
      </c>
      <c r="AS83" t="str">
        <f t="shared" si="42"/>
        <v/>
      </c>
      <c r="AT83" s="42" t="str">
        <f t="shared" si="39"/>
        <v/>
      </c>
      <c r="AV83" t="str">
        <f t="shared" si="43"/>
        <v/>
      </c>
      <c r="AW83" s="42" t="str">
        <f t="shared" si="40"/>
        <v/>
      </c>
    </row>
    <row r="84" spans="2:49" ht="15">
      <c r="B84" s="126"/>
      <c r="C84" s="214" t="s">
        <v>952</v>
      </c>
      <c r="D84" s="350" t="s">
        <v>1292</v>
      </c>
      <c r="E84" s="350"/>
      <c r="F84" s="458"/>
      <c r="G84" s="350"/>
      <c r="H84" s="350"/>
      <c r="I84" s="62">
        <f>'T2 - Unit Rates'!E90</f>
        <v>17008</v>
      </c>
      <c r="J84" s="130" t="s">
        <v>179</v>
      </c>
      <c r="K84" s="220"/>
      <c r="L84" s="216" t="s">
        <v>179</v>
      </c>
      <c r="M84" s="127">
        <f>$H83*K84</f>
        <v>0</v>
      </c>
      <c r="N84" s="220">
        <v>1</v>
      </c>
      <c r="O84" s="216" t="s">
        <v>179</v>
      </c>
      <c r="P84" s="127">
        <f>$I84*N84</f>
        <v>17008</v>
      </c>
      <c r="Q84" s="220">
        <v>1</v>
      </c>
      <c r="R84" s="216" t="s">
        <v>179</v>
      </c>
      <c r="S84" s="127">
        <f>$I84*Q84</f>
        <v>17008</v>
      </c>
      <c r="T84" s="220">
        <v>1</v>
      </c>
      <c r="U84" s="216" t="s">
        <v>179</v>
      </c>
      <c r="V84" s="127">
        <f>$I84*T84</f>
        <v>17008</v>
      </c>
    </row>
    <row r="85" spans="2:49" ht="15">
      <c r="B85" s="126"/>
      <c r="C85" s="130" t="s">
        <v>1053</v>
      </c>
      <c r="D85" s="350" t="s">
        <v>1292</v>
      </c>
      <c r="E85" s="350"/>
      <c r="F85" s="458"/>
      <c r="G85" s="350"/>
      <c r="H85" s="350"/>
      <c r="I85" s="62">
        <f>'T2 - Unit Rates'!E91</f>
        <v>78761</v>
      </c>
      <c r="J85" s="130" t="s">
        <v>179</v>
      </c>
      <c r="K85" s="220"/>
      <c r="L85" s="216" t="s">
        <v>179</v>
      </c>
      <c r="M85" s="127">
        <f>$H84*K85</f>
        <v>0</v>
      </c>
      <c r="N85" s="220">
        <v>1</v>
      </c>
      <c r="O85" s="216" t="s">
        <v>179</v>
      </c>
      <c r="P85" s="127">
        <f>$I85*N85</f>
        <v>78761</v>
      </c>
      <c r="Q85" s="220">
        <v>1</v>
      </c>
      <c r="R85" s="216" t="s">
        <v>179</v>
      </c>
      <c r="S85" s="127">
        <f>$I85*Q85</f>
        <v>78761</v>
      </c>
      <c r="T85" s="220">
        <v>1</v>
      </c>
      <c r="U85" s="216" t="s">
        <v>179</v>
      </c>
      <c r="V85" s="127">
        <f>$I85*T85</f>
        <v>78761</v>
      </c>
    </row>
    <row r="86" spans="2:49" ht="15">
      <c r="B86" s="126"/>
      <c r="C86" s="130" t="s">
        <v>953</v>
      </c>
      <c r="D86" s="350" t="s">
        <v>1293</v>
      </c>
      <c r="E86" s="350"/>
      <c r="F86" s="458"/>
      <c r="G86" s="350"/>
      <c r="H86" s="350"/>
      <c r="I86" s="62">
        <f>'T2 - Unit Rates'!E92</f>
        <v>54889</v>
      </c>
      <c r="J86" s="130" t="s">
        <v>179</v>
      </c>
      <c r="K86" s="221"/>
      <c r="L86" s="216" t="s">
        <v>179</v>
      </c>
      <c r="M86" s="127">
        <f>$H83*K86</f>
        <v>0</v>
      </c>
      <c r="N86" s="221">
        <v>1</v>
      </c>
      <c r="O86" s="216" t="s">
        <v>179</v>
      </c>
      <c r="P86" s="127">
        <f t="shared" si="51"/>
        <v>54889</v>
      </c>
      <c r="Q86" s="221">
        <v>1</v>
      </c>
      <c r="R86" s="216" t="s">
        <v>179</v>
      </c>
      <c r="S86" s="127">
        <f t="shared" ref="S86:S90" si="54">$I86*Q86</f>
        <v>54889</v>
      </c>
      <c r="T86" s="221">
        <v>1</v>
      </c>
      <c r="U86" s="216" t="s">
        <v>179</v>
      </c>
      <c r="V86" s="127">
        <f t="shared" si="53"/>
        <v>54889</v>
      </c>
      <c r="X86" t="str">
        <f t="shared" si="44"/>
        <v/>
      </c>
      <c r="Y86" s="42" t="str">
        <f t="shared" si="35"/>
        <v/>
      </c>
      <c r="AA86" t="str">
        <f t="shared" si="45"/>
        <v/>
      </c>
      <c r="AB86" s="42" t="str">
        <f t="shared" si="36"/>
        <v/>
      </c>
      <c r="AD86" t="str">
        <f t="shared" si="46"/>
        <v/>
      </c>
      <c r="AE86" s="42" t="str">
        <f t="shared" si="37"/>
        <v/>
      </c>
      <c r="AG86" t="str">
        <f t="shared" si="47"/>
        <v/>
      </c>
      <c r="AH86" s="42" t="str">
        <f t="shared" ref="AH86:AH106" si="55">IF(AG86="","",W86)</f>
        <v/>
      </c>
      <c r="AJ86" t="str">
        <f t="shared" si="48"/>
        <v/>
      </c>
      <c r="AK86" s="42" t="str">
        <f t="shared" ref="AK86:AK106" si="56">IF(AJ86="","",W86)</f>
        <v/>
      </c>
      <c r="AM86" t="str">
        <f t="shared" si="49"/>
        <v/>
      </c>
      <c r="AN86" s="42" t="str">
        <f t="shared" ref="AN86:AN106" si="57">IF(AM86="","",W86)</f>
        <v/>
      </c>
      <c r="AP86" t="str">
        <f t="shared" si="41"/>
        <v/>
      </c>
      <c r="AQ86" s="42" t="str">
        <f t="shared" si="38"/>
        <v/>
      </c>
      <c r="AS86" t="str">
        <f t="shared" si="42"/>
        <v/>
      </c>
      <c r="AT86" s="42" t="str">
        <f t="shared" si="39"/>
        <v/>
      </c>
      <c r="AV86" t="str">
        <f t="shared" si="43"/>
        <v/>
      </c>
      <c r="AW86" s="42" t="str">
        <f t="shared" si="40"/>
        <v/>
      </c>
    </row>
    <row r="87" spans="2:49" ht="15">
      <c r="B87" s="126"/>
      <c r="C87" s="214" t="s">
        <v>954</v>
      </c>
      <c r="D87" s="350" t="s">
        <v>1293</v>
      </c>
      <c r="E87" s="384"/>
      <c r="F87" s="457"/>
      <c r="G87" s="384"/>
      <c r="H87" s="384"/>
      <c r="I87" s="62">
        <f>'T2 - Unit Rates'!E93</f>
        <v>86663</v>
      </c>
      <c r="J87" s="130" t="s">
        <v>179</v>
      </c>
      <c r="K87" s="221"/>
      <c r="L87" s="216" t="s">
        <v>179</v>
      </c>
      <c r="M87" s="127">
        <f t="shared" si="50"/>
        <v>0</v>
      </c>
      <c r="N87" s="221">
        <v>1</v>
      </c>
      <c r="O87" s="216" t="s">
        <v>179</v>
      </c>
      <c r="P87" s="127">
        <f t="shared" si="51"/>
        <v>86663</v>
      </c>
      <c r="Q87" s="221">
        <v>1</v>
      </c>
      <c r="R87" s="216" t="s">
        <v>179</v>
      </c>
      <c r="S87" s="127">
        <f t="shared" si="54"/>
        <v>86663</v>
      </c>
      <c r="T87" s="221">
        <v>1</v>
      </c>
      <c r="U87" s="216" t="s">
        <v>179</v>
      </c>
      <c r="V87" s="127">
        <f t="shared" si="53"/>
        <v>86663</v>
      </c>
      <c r="X87" t="str">
        <f t="shared" si="44"/>
        <v/>
      </c>
      <c r="Y87" s="42" t="str">
        <f t="shared" si="35"/>
        <v/>
      </c>
      <c r="AA87" t="str">
        <f t="shared" si="45"/>
        <v/>
      </c>
      <c r="AB87" s="42" t="str">
        <f t="shared" si="36"/>
        <v/>
      </c>
      <c r="AD87" t="str">
        <f t="shared" si="46"/>
        <v/>
      </c>
      <c r="AE87" s="42" t="str">
        <f t="shared" si="37"/>
        <v/>
      </c>
      <c r="AG87" t="str">
        <f t="shared" si="47"/>
        <v/>
      </c>
      <c r="AH87" s="42" t="str">
        <f t="shared" si="55"/>
        <v/>
      </c>
      <c r="AJ87" t="str">
        <f t="shared" si="48"/>
        <v/>
      </c>
      <c r="AK87" s="42" t="str">
        <f t="shared" si="56"/>
        <v/>
      </c>
      <c r="AM87" t="str">
        <f t="shared" si="49"/>
        <v/>
      </c>
      <c r="AN87" s="42" t="str">
        <f t="shared" si="57"/>
        <v/>
      </c>
      <c r="AP87" t="str">
        <f t="shared" si="41"/>
        <v/>
      </c>
      <c r="AQ87" s="42" t="str">
        <f t="shared" si="38"/>
        <v/>
      </c>
      <c r="AS87" t="str">
        <f t="shared" si="42"/>
        <v/>
      </c>
      <c r="AT87" s="42" t="str">
        <f t="shared" si="39"/>
        <v/>
      </c>
      <c r="AV87" t="str">
        <f t="shared" si="43"/>
        <v/>
      </c>
      <c r="AW87" s="42" t="str">
        <f t="shared" si="40"/>
        <v/>
      </c>
    </row>
    <row r="88" spans="2:49" ht="15">
      <c r="B88" s="126"/>
      <c r="C88" s="130" t="s">
        <v>955</v>
      </c>
      <c r="D88" s="350" t="s">
        <v>1293</v>
      </c>
      <c r="E88" s="350"/>
      <c r="F88" s="458"/>
      <c r="G88" s="350"/>
      <c r="H88" s="350"/>
      <c r="I88" s="62">
        <f>'T2 - Unit Rates'!E94</f>
        <v>157466</v>
      </c>
      <c r="J88" s="130" t="s">
        <v>179</v>
      </c>
      <c r="K88" s="221"/>
      <c r="L88" s="216" t="s">
        <v>179</v>
      </c>
      <c r="M88" s="127">
        <f t="shared" si="50"/>
        <v>0</v>
      </c>
      <c r="N88" s="221">
        <v>1</v>
      </c>
      <c r="O88" s="216" t="s">
        <v>179</v>
      </c>
      <c r="P88" s="127">
        <f t="shared" si="51"/>
        <v>157466</v>
      </c>
      <c r="Q88" s="221">
        <v>1</v>
      </c>
      <c r="R88" s="216" t="s">
        <v>179</v>
      </c>
      <c r="S88" s="127">
        <f t="shared" si="54"/>
        <v>157466</v>
      </c>
      <c r="T88" s="221">
        <v>1</v>
      </c>
      <c r="U88" s="216" t="s">
        <v>179</v>
      </c>
      <c r="V88" s="127">
        <f t="shared" si="53"/>
        <v>157466</v>
      </c>
      <c r="X88" t="str">
        <f t="shared" si="44"/>
        <v/>
      </c>
      <c r="Y88" s="42" t="str">
        <f t="shared" si="35"/>
        <v/>
      </c>
      <c r="AA88" t="str">
        <f t="shared" si="45"/>
        <v/>
      </c>
      <c r="AB88" s="42" t="str">
        <f t="shared" si="36"/>
        <v/>
      </c>
      <c r="AD88" t="str">
        <f t="shared" si="46"/>
        <v/>
      </c>
      <c r="AE88" s="42" t="str">
        <f t="shared" si="37"/>
        <v/>
      </c>
      <c r="AG88" t="str">
        <f t="shared" si="47"/>
        <v/>
      </c>
      <c r="AH88" s="42" t="str">
        <f t="shared" si="55"/>
        <v/>
      </c>
      <c r="AJ88" t="str">
        <f t="shared" si="48"/>
        <v/>
      </c>
      <c r="AK88" s="42" t="str">
        <f t="shared" si="56"/>
        <v/>
      </c>
      <c r="AM88" t="str">
        <f t="shared" si="49"/>
        <v/>
      </c>
      <c r="AN88" s="42" t="str">
        <f t="shared" si="57"/>
        <v/>
      </c>
      <c r="AP88" t="str">
        <f t="shared" si="41"/>
        <v/>
      </c>
      <c r="AQ88" s="42" t="str">
        <f t="shared" si="38"/>
        <v/>
      </c>
      <c r="AS88" t="str">
        <f t="shared" si="42"/>
        <v/>
      </c>
      <c r="AT88" s="42" t="str">
        <f t="shared" si="39"/>
        <v/>
      </c>
      <c r="AV88" t="str">
        <f t="shared" si="43"/>
        <v/>
      </c>
      <c r="AW88" s="42" t="str">
        <f t="shared" si="40"/>
        <v/>
      </c>
    </row>
    <row r="89" spans="2:49" ht="15">
      <c r="B89" s="126"/>
      <c r="C89" s="130" t="s">
        <v>956</v>
      </c>
      <c r="D89" s="350" t="s">
        <v>1294</v>
      </c>
      <c r="E89" s="350"/>
      <c r="F89" s="458"/>
      <c r="G89" s="350"/>
      <c r="H89" s="350"/>
      <c r="I89" s="62">
        <f>'T2 - Unit Rates'!E95</f>
        <v>103824</v>
      </c>
      <c r="J89" s="130" t="s">
        <v>179</v>
      </c>
      <c r="K89" s="221"/>
      <c r="L89" s="216" t="s">
        <v>179</v>
      </c>
      <c r="M89" s="127">
        <f t="shared" ref="M89:M90" si="58">$H88*K89</f>
        <v>0</v>
      </c>
      <c r="N89" s="221">
        <v>1</v>
      </c>
      <c r="O89" s="216" t="s">
        <v>179</v>
      </c>
      <c r="P89" s="127">
        <f t="shared" ref="P89:P90" si="59">$I89*N89</f>
        <v>103824</v>
      </c>
      <c r="Q89" s="221">
        <v>1</v>
      </c>
      <c r="R89" s="216" t="s">
        <v>179</v>
      </c>
      <c r="S89" s="127">
        <f t="shared" si="54"/>
        <v>103824</v>
      </c>
      <c r="T89" s="221">
        <v>1</v>
      </c>
      <c r="U89" s="216" t="s">
        <v>179</v>
      </c>
      <c r="V89" s="127">
        <f t="shared" ref="V89:V90" si="60">$I89*T89</f>
        <v>103824</v>
      </c>
      <c r="X89" t="str">
        <f t="shared" si="44"/>
        <v/>
      </c>
      <c r="Y89" s="42" t="str">
        <f t="shared" si="35"/>
        <v/>
      </c>
      <c r="AA89" t="str">
        <f t="shared" si="45"/>
        <v/>
      </c>
      <c r="AB89" s="42" t="str">
        <f t="shared" si="36"/>
        <v/>
      </c>
      <c r="AD89" t="str">
        <f t="shared" si="46"/>
        <v/>
      </c>
      <c r="AE89" s="42" t="str">
        <f t="shared" si="37"/>
        <v/>
      </c>
      <c r="AG89" t="str">
        <f t="shared" si="47"/>
        <v/>
      </c>
      <c r="AH89" s="42" t="str">
        <f t="shared" si="55"/>
        <v/>
      </c>
      <c r="AJ89" t="str">
        <f t="shared" si="48"/>
        <v/>
      </c>
      <c r="AK89" s="42" t="str">
        <f t="shared" si="56"/>
        <v/>
      </c>
      <c r="AM89" t="str">
        <f t="shared" si="49"/>
        <v/>
      </c>
      <c r="AN89" s="42" t="str">
        <f t="shared" si="57"/>
        <v/>
      </c>
      <c r="AP89" t="str">
        <f t="shared" si="41"/>
        <v/>
      </c>
      <c r="AQ89" s="42" t="str">
        <f t="shared" si="38"/>
        <v/>
      </c>
      <c r="AS89" t="str">
        <f t="shared" si="42"/>
        <v/>
      </c>
      <c r="AT89" s="42" t="str">
        <f t="shared" si="39"/>
        <v/>
      </c>
      <c r="AV89" t="str">
        <f t="shared" si="43"/>
        <v/>
      </c>
      <c r="AW89" s="42" t="str">
        <f t="shared" si="40"/>
        <v/>
      </c>
    </row>
    <row r="90" spans="2:49" ht="15">
      <c r="B90" s="126"/>
      <c r="C90" s="130" t="s">
        <v>957</v>
      </c>
      <c r="D90" s="350" t="s">
        <v>1294</v>
      </c>
      <c r="E90" s="350"/>
      <c r="F90" s="458"/>
      <c r="G90" s="350"/>
      <c r="H90" s="350"/>
      <c r="I90" s="62">
        <f>'T2 - Unit Rates'!E96</f>
        <v>21455</v>
      </c>
      <c r="J90" s="130" t="s">
        <v>179</v>
      </c>
      <c r="K90" s="221"/>
      <c r="L90" s="216" t="s">
        <v>179</v>
      </c>
      <c r="M90" s="127">
        <f t="shared" si="58"/>
        <v>0</v>
      </c>
      <c r="N90" s="221">
        <v>1</v>
      </c>
      <c r="O90" s="216" t="s">
        <v>179</v>
      </c>
      <c r="P90" s="127">
        <f t="shared" si="59"/>
        <v>21455</v>
      </c>
      <c r="Q90" s="221">
        <v>1</v>
      </c>
      <c r="R90" s="216" t="s">
        <v>179</v>
      </c>
      <c r="S90" s="127">
        <f t="shared" si="54"/>
        <v>21455</v>
      </c>
      <c r="T90" s="221">
        <v>1</v>
      </c>
      <c r="U90" s="216" t="s">
        <v>179</v>
      </c>
      <c r="V90" s="127">
        <f t="shared" si="60"/>
        <v>21455</v>
      </c>
      <c r="X90" t="str">
        <f t="shared" si="44"/>
        <v/>
      </c>
      <c r="Y90" s="42" t="str">
        <f t="shared" si="35"/>
        <v/>
      </c>
      <c r="AA90" t="str">
        <f t="shared" si="45"/>
        <v/>
      </c>
      <c r="AB90" s="42" t="str">
        <f t="shared" si="36"/>
        <v/>
      </c>
      <c r="AD90" t="str">
        <f t="shared" si="46"/>
        <v/>
      </c>
      <c r="AE90" s="42" t="str">
        <f t="shared" si="37"/>
        <v/>
      </c>
      <c r="AG90" t="str">
        <f t="shared" si="47"/>
        <v/>
      </c>
      <c r="AH90" s="42" t="str">
        <f t="shared" si="55"/>
        <v/>
      </c>
      <c r="AJ90" t="str">
        <f t="shared" si="48"/>
        <v/>
      </c>
      <c r="AK90" s="42" t="str">
        <f t="shared" si="56"/>
        <v/>
      </c>
      <c r="AM90" t="str">
        <f t="shared" si="49"/>
        <v/>
      </c>
      <c r="AN90" s="42" t="str">
        <f t="shared" si="57"/>
        <v/>
      </c>
      <c r="AP90" t="str">
        <f t="shared" si="41"/>
        <v/>
      </c>
      <c r="AQ90" s="42" t="str">
        <f t="shared" si="38"/>
        <v/>
      </c>
      <c r="AS90" t="str">
        <f t="shared" si="42"/>
        <v/>
      </c>
      <c r="AT90" s="42" t="str">
        <f t="shared" si="39"/>
        <v/>
      </c>
      <c r="AV90" t="str">
        <f t="shared" si="43"/>
        <v/>
      </c>
      <c r="AW90" s="42" t="str">
        <f t="shared" si="40"/>
        <v/>
      </c>
    </row>
    <row r="91" spans="2:49" ht="15">
      <c r="B91" s="126"/>
      <c r="C91" s="130"/>
      <c r="D91" s="350"/>
      <c r="E91" s="350"/>
      <c r="F91" s="458"/>
      <c r="G91" s="350"/>
      <c r="H91" s="350"/>
      <c r="I91" s="62"/>
      <c r="J91" s="130"/>
      <c r="K91" s="221"/>
      <c r="L91" s="216"/>
      <c r="M91" s="127"/>
      <c r="N91" s="221"/>
      <c r="O91" s="216"/>
      <c r="P91" s="127"/>
      <c r="Q91" s="221"/>
      <c r="R91" s="216"/>
      <c r="S91" s="127"/>
      <c r="T91" s="221"/>
      <c r="U91" s="216"/>
      <c r="V91" s="127"/>
      <c r="X91" t="str">
        <f t="shared" si="44"/>
        <v/>
      </c>
      <c r="Y91" s="42" t="str">
        <f t="shared" si="35"/>
        <v/>
      </c>
      <c r="AA91" t="str">
        <f t="shared" si="45"/>
        <v/>
      </c>
      <c r="AB91" s="42" t="str">
        <f t="shared" si="36"/>
        <v/>
      </c>
      <c r="AD91" t="str">
        <f t="shared" si="46"/>
        <v/>
      </c>
      <c r="AE91" s="42" t="str">
        <f t="shared" si="37"/>
        <v/>
      </c>
      <c r="AG91" t="str">
        <f t="shared" si="47"/>
        <v/>
      </c>
      <c r="AH91" s="42" t="str">
        <f t="shared" si="55"/>
        <v/>
      </c>
      <c r="AJ91" t="str">
        <f t="shared" si="48"/>
        <v/>
      </c>
      <c r="AK91" s="42" t="str">
        <f t="shared" si="56"/>
        <v/>
      </c>
      <c r="AM91" t="str">
        <f t="shared" si="49"/>
        <v/>
      </c>
      <c r="AN91" s="42" t="str">
        <f t="shared" si="57"/>
        <v/>
      </c>
      <c r="AP91" t="str">
        <f t="shared" si="41"/>
        <v/>
      </c>
      <c r="AQ91" s="42" t="str">
        <f t="shared" si="38"/>
        <v/>
      </c>
      <c r="AS91" t="str">
        <f t="shared" si="42"/>
        <v/>
      </c>
      <c r="AT91" s="42" t="str">
        <f t="shared" si="39"/>
        <v/>
      </c>
      <c r="AV91" t="str">
        <f t="shared" si="43"/>
        <v/>
      </c>
      <c r="AW91" s="42" t="str">
        <f t="shared" si="40"/>
        <v/>
      </c>
    </row>
    <row r="92" spans="2:49" ht="15">
      <c r="B92" s="126"/>
      <c r="C92" s="130"/>
      <c r="D92" s="350"/>
      <c r="E92" s="350"/>
      <c r="F92" s="458"/>
      <c r="G92" s="350"/>
      <c r="H92" s="350"/>
      <c r="I92" s="62"/>
      <c r="J92" s="130"/>
      <c r="K92" s="221"/>
      <c r="L92" s="55"/>
      <c r="M92" s="127"/>
      <c r="N92" s="221"/>
      <c r="O92" s="55"/>
      <c r="P92" s="127"/>
      <c r="Q92" s="221"/>
      <c r="R92" s="55"/>
      <c r="S92" s="127"/>
      <c r="T92" s="221"/>
      <c r="U92" s="55"/>
      <c r="V92" s="127"/>
      <c r="X92" t="str">
        <f t="shared" si="44"/>
        <v/>
      </c>
      <c r="Y92" s="42" t="str">
        <f t="shared" si="35"/>
        <v/>
      </c>
      <c r="AA92" t="str">
        <f t="shared" si="45"/>
        <v/>
      </c>
      <c r="AB92" s="42" t="str">
        <f t="shared" si="36"/>
        <v/>
      </c>
      <c r="AD92" t="str">
        <f t="shared" si="46"/>
        <v/>
      </c>
      <c r="AE92" s="42" t="str">
        <f t="shared" si="37"/>
        <v/>
      </c>
      <c r="AG92" t="str">
        <f t="shared" si="47"/>
        <v/>
      </c>
      <c r="AH92" s="42" t="str">
        <f t="shared" si="55"/>
        <v/>
      </c>
      <c r="AJ92" t="str">
        <f t="shared" si="48"/>
        <v/>
      </c>
      <c r="AK92" s="42" t="str">
        <f t="shared" si="56"/>
        <v/>
      </c>
      <c r="AM92" t="str">
        <f t="shared" si="49"/>
        <v/>
      </c>
      <c r="AN92" s="42" t="str">
        <f t="shared" si="57"/>
        <v/>
      </c>
      <c r="AP92" t="str">
        <f t="shared" si="41"/>
        <v/>
      </c>
      <c r="AQ92" s="42" t="str">
        <f t="shared" si="38"/>
        <v/>
      </c>
      <c r="AS92" t="str">
        <f t="shared" si="42"/>
        <v/>
      </c>
      <c r="AT92" s="42" t="str">
        <f t="shared" si="39"/>
        <v/>
      </c>
      <c r="AV92" t="str">
        <f t="shared" si="43"/>
        <v/>
      </c>
      <c r="AW92" s="42" t="str">
        <f t="shared" si="40"/>
        <v/>
      </c>
    </row>
    <row r="93" spans="2:49" ht="15">
      <c r="B93" s="128"/>
      <c r="C93" s="711" t="s">
        <v>8</v>
      </c>
      <c r="D93" s="357"/>
      <c r="E93" s="357"/>
      <c r="F93" s="459"/>
      <c r="G93" s="357"/>
      <c r="H93" s="357"/>
      <c r="I93" s="98"/>
      <c r="J93" s="131"/>
      <c r="K93" s="227"/>
      <c r="L93" s="99"/>
      <c r="M93" s="124">
        <f>SUM(M82:M92)</f>
        <v>0</v>
      </c>
      <c r="N93" s="227"/>
      <c r="O93" s="99"/>
      <c r="P93" s="124">
        <f>SUM(P82:P92)</f>
        <v>540135</v>
      </c>
      <c r="Q93" s="227"/>
      <c r="R93" s="99"/>
      <c r="S93" s="124">
        <f>SUM(S82:S92)</f>
        <v>540135</v>
      </c>
      <c r="T93" s="227"/>
      <c r="U93" s="99"/>
      <c r="V93" s="124">
        <f>SUM(V82:V92)</f>
        <v>540135</v>
      </c>
      <c r="X93" t="str">
        <f t="shared" si="44"/>
        <v/>
      </c>
      <c r="Y93" s="42" t="str">
        <f t="shared" si="35"/>
        <v/>
      </c>
      <c r="AA93" t="str">
        <f t="shared" si="45"/>
        <v/>
      </c>
      <c r="AB93" s="42" t="str">
        <f t="shared" si="36"/>
        <v/>
      </c>
      <c r="AD93" t="str">
        <f t="shared" si="46"/>
        <v/>
      </c>
      <c r="AE93" s="42" t="str">
        <f t="shared" si="37"/>
        <v/>
      </c>
      <c r="AG93" t="str">
        <f t="shared" si="47"/>
        <v/>
      </c>
      <c r="AH93" s="42" t="str">
        <f t="shared" si="55"/>
        <v/>
      </c>
      <c r="AJ93" t="str">
        <f t="shared" si="48"/>
        <v/>
      </c>
      <c r="AK93" s="42" t="str">
        <f t="shared" si="56"/>
        <v/>
      </c>
      <c r="AM93" t="str">
        <f t="shared" si="49"/>
        <v/>
      </c>
      <c r="AN93" s="42" t="str">
        <f t="shared" si="57"/>
        <v/>
      </c>
      <c r="AP93" t="str">
        <f t="shared" si="41"/>
        <v/>
      </c>
      <c r="AQ93" s="42" t="str">
        <f t="shared" si="38"/>
        <v/>
      </c>
      <c r="AS93" t="str">
        <f t="shared" si="42"/>
        <v/>
      </c>
      <c r="AT93" s="42" t="str">
        <f t="shared" si="39"/>
        <v/>
      </c>
      <c r="AV93" t="str">
        <f t="shared" si="43"/>
        <v/>
      </c>
      <c r="AW93" s="42" t="str">
        <f t="shared" si="40"/>
        <v/>
      </c>
    </row>
    <row r="94" spans="2:49" ht="15">
      <c r="B94" s="142"/>
      <c r="C94" s="171" t="s">
        <v>327</v>
      </c>
      <c r="D94" s="356"/>
      <c r="E94" s="356"/>
      <c r="F94" s="456"/>
      <c r="G94" s="356"/>
      <c r="H94" s="356"/>
      <c r="I94" s="144"/>
      <c r="J94" s="164"/>
      <c r="K94" s="226"/>
      <c r="L94" s="146"/>
      <c r="M94" s="148"/>
      <c r="N94" s="226"/>
      <c r="O94" s="146"/>
      <c r="P94" s="148"/>
      <c r="Q94" s="226"/>
      <c r="R94" s="146"/>
      <c r="S94" s="148"/>
      <c r="T94" s="226"/>
      <c r="U94" s="146"/>
      <c r="V94" s="148"/>
      <c r="X94" t="str">
        <f t="shared" si="44"/>
        <v/>
      </c>
      <c r="Y94" s="42" t="str">
        <f t="shared" si="35"/>
        <v/>
      </c>
      <c r="AA94" t="str">
        <f t="shared" si="45"/>
        <v/>
      </c>
      <c r="AB94" s="42" t="str">
        <f t="shared" si="36"/>
        <v/>
      </c>
      <c r="AD94" t="str">
        <f t="shared" si="46"/>
        <v/>
      </c>
      <c r="AE94" s="42" t="str">
        <f t="shared" si="37"/>
        <v/>
      </c>
      <c r="AG94" t="str">
        <f t="shared" si="47"/>
        <v/>
      </c>
      <c r="AH94" s="42" t="str">
        <f t="shared" si="55"/>
        <v/>
      </c>
      <c r="AJ94" t="str">
        <f t="shared" si="48"/>
        <v/>
      </c>
      <c r="AK94" s="42" t="str">
        <f t="shared" si="56"/>
        <v/>
      </c>
      <c r="AM94" t="str">
        <f t="shared" si="49"/>
        <v/>
      </c>
      <c r="AN94" s="42" t="str">
        <f t="shared" si="57"/>
        <v/>
      </c>
      <c r="AP94" t="str">
        <f t="shared" si="41"/>
        <v/>
      </c>
      <c r="AQ94" s="42" t="str">
        <f t="shared" si="38"/>
        <v/>
      </c>
      <c r="AS94" t="str">
        <f t="shared" si="42"/>
        <v/>
      </c>
      <c r="AT94" s="42" t="str">
        <f t="shared" si="39"/>
        <v/>
      </c>
      <c r="AV94" t="str">
        <f t="shared" si="43"/>
        <v/>
      </c>
      <c r="AW94" s="42" t="str">
        <f t="shared" si="40"/>
        <v/>
      </c>
    </row>
    <row r="95" spans="2:49" ht="15">
      <c r="B95" s="126"/>
      <c r="C95" s="214" t="s">
        <v>157</v>
      </c>
      <c r="D95" s="350"/>
      <c r="E95" s="350"/>
      <c r="F95" s="458"/>
      <c r="G95" s="350"/>
      <c r="H95" s="350"/>
      <c r="I95" s="213">
        <v>5000</v>
      </c>
      <c r="J95" s="130" t="s">
        <v>179</v>
      </c>
      <c r="K95" s="221"/>
      <c r="L95" s="216" t="s">
        <v>303</v>
      </c>
      <c r="M95" s="127">
        <f>$H94*K95</f>
        <v>0</v>
      </c>
      <c r="N95" s="221">
        <v>1</v>
      </c>
      <c r="O95" s="216" t="s">
        <v>303</v>
      </c>
      <c r="P95" s="127">
        <f>$I95*N95</f>
        <v>5000</v>
      </c>
      <c r="Q95" s="221">
        <v>1</v>
      </c>
      <c r="R95" s="216" t="s">
        <v>303</v>
      </c>
      <c r="S95" s="127">
        <f>$I95*Q95</f>
        <v>5000</v>
      </c>
      <c r="T95" s="221">
        <v>1</v>
      </c>
      <c r="U95" s="216" t="s">
        <v>303</v>
      </c>
      <c r="V95" s="127">
        <f>$I95*T95</f>
        <v>5000</v>
      </c>
      <c r="X95" t="str">
        <f t="shared" si="44"/>
        <v/>
      </c>
      <c r="Y95" s="42" t="str">
        <f t="shared" si="35"/>
        <v/>
      </c>
      <c r="AA95" t="str">
        <f t="shared" si="45"/>
        <v/>
      </c>
      <c r="AB95" s="42" t="str">
        <f t="shared" si="36"/>
        <v/>
      </c>
      <c r="AD95" t="str">
        <f t="shared" si="46"/>
        <v/>
      </c>
      <c r="AE95" s="42" t="str">
        <f t="shared" si="37"/>
        <v/>
      </c>
      <c r="AG95" t="str">
        <f t="shared" si="47"/>
        <v/>
      </c>
      <c r="AH95" s="42" t="str">
        <f t="shared" si="55"/>
        <v/>
      </c>
      <c r="AJ95" t="str">
        <f t="shared" si="48"/>
        <v/>
      </c>
      <c r="AK95" s="42" t="str">
        <f t="shared" si="56"/>
        <v/>
      </c>
      <c r="AM95" t="str">
        <f t="shared" si="49"/>
        <v/>
      </c>
      <c r="AN95" s="42" t="str">
        <f t="shared" si="57"/>
        <v/>
      </c>
      <c r="AP95" t="str">
        <f t="shared" si="41"/>
        <v/>
      </c>
      <c r="AQ95" s="42" t="str">
        <f t="shared" si="38"/>
        <v/>
      </c>
      <c r="AS95" t="str">
        <f t="shared" si="42"/>
        <v/>
      </c>
      <c r="AT95" s="42" t="str">
        <f t="shared" si="39"/>
        <v/>
      </c>
      <c r="AV95" t="str">
        <f t="shared" si="43"/>
        <v/>
      </c>
      <c r="AW95" s="42" t="str">
        <f t="shared" si="40"/>
        <v/>
      </c>
    </row>
    <row r="96" spans="2:49" ht="15">
      <c r="B96" s="126"/>
      <c r="C96" s="130" t="s">
        <v>165</v>
      </c>
      <c r="D96" s="350"/>
      <c r="E96" s="350"/>
      <c r="F96" s="458"/>
      <c r="G96" s="350"/>
      <c r="H96" s="350"/>
      <c r="I96" s="62">
        <v>10000</v>
      </c>
      <c r="J96" s="130" t="s">
        <v>179</v>
      </c>
      <c r="K96" s="221"/>
      <c r="L96" s="216" t="s">
        <v>303</v>
      </c>
      <c r="M96" s="127">
        <f>$H95*K96</f>
        <v>0</v>
      </c>
      <c r="N96" s="221">
        <v>1</v>
      </c>
      <c r="O96" s="216" t="s">
        <v>303</v>
      </c>
      <c r="P96" s="127">
        <f>$I96*N96</f>
        <v>10000</v>
      </c>
      <c r="Q96" s="221">
        <v>1</v>
      </c>
      <c r="R96" s="216" t="s">
        <v>303</v>
      </c>
      <c r="S96" s="127">
        <f>$I96*Q96</f>
        <v>10000</v>
      </c>
      <c r="T96" s="221">
        <v>1</v>
      </c>
      <c r="U96" s="216" t="s">
        <v>303</v>
      </c>
      <c r="V96" s="127">
        <f>$I96*T96</f>
        <v>10000</v>
      </c>
      <c r="X96" t="str">
        <f t="shared" si="44"/>
        <v/>
      </c>
      <c r="Y96" s="42" t="str">
        <f t="shared" si="35"/>
        <v/>
      </c>
      <c r="AA96" t="str">
        <f t="shared" si="45"/>
        <v/>
      </c>
      <c r="AB96" s="42" t="str">
        <f t="shared" si="36"/>
        <v/>
      </c>
      <c r="AD96" t="str">
        <f t="shared" si="46"/>
        <v/>
      </c>
      <c r="AE96" s="42" t="str">
        <f t="shared" si="37"/>
        <v/>
      </c>
      <c r="AG96" t="str">
        <f t="shared" si="47"/>
        <v/>
      </c>
      <c r="AH96" s="42" t="str">
        <f t="shared" si="55"/>
        <v/>
      </c>
      <c r="AJ96" t="str">
        <f t="shared" si="48"/>
        <v/>
      </c>
      <c r="AK96" s="42" t="str">
        <f t="shared" si="56"/>
        <v/>
      </c>
      <c r="AM96" t="str">
        <f t="shared" si="49"/>
        <v/>
      </c>
      <c r="AN96" s="42" t="str">
        <f t="shared" si="57"/>
        <v/>
      </c>
      <c r="AP96" t="str">
        <f t="shared" si="41"/>
        <v/>
      </c>
      <c r="AQ96" s="42" t="str">
        <f t="shared" si="38"/>
        <v/>
      </c>
      <c r="AS96" t="str">
        <f t="shared" si="42"/>
        <v/>
      </c>
      <c r="AT96" s="42" t="str">
        <f t="shared" si="39"/>
        <v/>
      </c>
      <c r="AV96" t="str">
        <f t="shared" si="43"/>
        <v/>
      </c>
      <c r="AW96" s="42" t="str">
        <f t="shared" si="40"/>
        <v/>
      </c>
    </row>
    <row r="97" spans="2:49" ht="15">
      <c r="B97" s="126"/>
      <c r="C97" s="214" t="s">
        <v>511</v>
      </c>
      <c r="D97" s="384"/>
      <c r="E97" s="384"/>
      <c r="F97" s="457"/>
      <c r="G97" s="384"/>
      <c r="H97" s="384"/>
      <c r="I97" s="213">
        <v>5000</v>
      </c>
      <c r="J97" s="130" t="s">
        <v>179</v>
      </c>
      <c r="K97" s="221"/>
      <c r="L97" s="216" t="s">
        <v>303</v>
      </c>
      <c r="M97" s="127">
        <f>$H96*K97</f>
        <v>0</v>
      </c>
      <c r="N97" s="221">
        <v>1</v>
      </c>
      <c r="O97" s="216" t="s">
        <v>303</v>
      </c>
      <c r="P97" s="127">
        <f>$I97*N97</f>
        <v>5000</v>
      </c>
      <c r="Q97" s="221">
        <v>1</v>
      </c>
      <c r="R97" s="216" t="s">
        <v>303</v>
      </c>
      <c r="S97" s="127">
        <f>$I97*Q97</f>
        <v>5000</v>
      </c>
      <c r="T97" s="221">
        <v>1</v>
      </c>
      <c r="U97" s="216" t="s">
        <v>303</v>
      </c>
      <c r="V97" s="127">
        <f>$I97*T97</f>
        <v>5000</v>
      </c>
      <c r="X97" t="str">
        <f t="shared" si="44"/>
        <v/>
      </c>
      <c r="Y97" s="42" t="str">
        <f t="shared" si="35"/>
        <v/>
      </c>
      <c r="AA97" t="str">
        <f t="shared" si="45"/>
        <v/>
      </c>
      <c r="AB97" s="42" t="str">
        <f t="shared" si="36"/>
        <v/>
      </c>
      <c r="AD97" t="str">
        <f t="shared" si="46"/>
        <v/>
      </c>
      <c r="AE97" s="42" t="str">
        <f t="shared" si="37"/>
        <v/>
      </c>
      <c r="AG97" t="str">
        <f t="shared" si="47"/>
        <v/>
      </c>
      <c r="AH97" s="42" t="str">
        <f t="shared" si="55"/>
        <v/>
      </c>
      <c r="AJ97" t="str">
        <f t="shared" si="48"/>
        <v/>
      </c>
      <c r="AK97" s="42" t="str">
        <f t="shared" si="56"/>
        <v/>
      </c>
      <c r="AM97" t="str">
        <f t="shared" si="49"/>
        <v/>
      </c>
      <c r="AN97" s="42" t="str">
        <f t="shared" si="57"/>
        <v/>
      </c>
      <c r="AP97" t="str">
        <f t="shared" si="41"/>
        <v/>
      </c>
      <c r="AQ97" s="42" t="str">
        <f t="shared" si="38"/>
        <v/>
      </c>
      <c r="AS97" t="str">
        <f t="shared" si="42"/>
        <v/>
      </c>
      <c r="AT97" s="42" t="str">
        <f t="shared" si="39"/>
        <v/>
      </c>
      <c r="AV97" t="str">
        <f t="shared" si="43"/>
        <v/>
      </c>
      <c r="AW97" s="42" t="str">
        <f t="shared" si="40"/>
        <v/>
      </c>
    </row>
    <row r="98" spans="2:49" ht="15">
      <c r="B98" s="126"/>
      <c r="C98" s="130"/>
      <c r="D98" s="350"/>
      <c r="E98" s="350"/>
      <c r="F98" s="458"/>
      <c r="G98" s="350"/>
      <c r="H98" s="350"/>
      <c r="I98" s="62"/>
      <c r="J98" s="130"/>
      <c r="K98" s="221"/>
      <c r="L98" s="55"/>
      <c r="M98" s="127"/>
      <c r="N98" s="221"/>
      <c r="O98" s="55"/>
      <c r="P98" s="127"/>
      <c r="Q98" s="221"/>
      <c r="R98" s="55"/>
      <c r="S98" s="127"/>
      <c r="T98" s="221"/>
      <c r="U98" s="55"/>
      <c r="V98" s="127"/>
      <c r="X98" t="str">
        <f t="shared" si="44"/>
        <v/>
      </c>
      <c r="Y98" s="42" t="str">
        <f t="shared" si="35"/>
        <v/>
      </c>
      <c r="AA98" t="str">
        <f t="shared" si="45"/>
        <v/>
      </c>
      <c r="AB98" s="42" t="str">
        <f t="shared" si="36"/>
        <v/>
      </c>
      <c r="AD98" t="str">
        <f t="shared" si="46"/>
        <v/>
      </c>
      <c r="AE98" s="42" t="str">
        <f t="shared" si="37"/>
        <v/>
      </c>
      <c r="AG98" t="str">
        <f t="shared" si="47"/>
        <v/>
      </c>
      <c r="AH98" s="42" t="str">
        <f t="shared" si="55"/>
        <v/>
      </c>
      <c r="AJ98" t="str">
        <f t="shared" si="48"/>
        <v/>
      </c>
      <c r="AK98" s="42" t="str">
        <f t="shared" si="56"/>
        <v/>
      </c>
      <c r="AM98" t="str">
        <f t="shared" si="49"/>
        <v/>
      </c>
      <c r="AN98" s="42" t="str">
        <f t="shared" si="57"/>
        <v/>
      </c>
      <c r="AP98" t="str">
        <f t="shared" si="41"/>
        <v/>
      </c>
      <c r="AQ98" s="42" t="str">
        <f t="shared" si="38"/>
        <v/>
      </c>
      <c r="AS98" t="str">
        <f t="shared" si="42"/>
        <v/>
      </c>
      <c r="AT98" s="42" t="str">
        <f t="shared" si="39"/>
        <v/>
      </c>
      <c r="AV98" t="str">
        <f t="shared" si="43"/>
        <v/>
      </c>
      <c r="AW98" s="42" t="str">
        <f t="shared" si="40"/>
        <v/>
      </c>
    </row>
    <row r="99" spans="2:49" ht="15">
      <c r="B99" s="128"/>
      <c r="C99" s="711" t="s">
        <v>8</v>
      </c>
      <c r="D99" s="357"/>
      <c r="E99" s="357"/>
      <c r="F99" s="459"/>
      <c r="G99" s="357"/>
      <c r="H99" s="357"/>
      <c r="I99" s="98"/>
      <c r="J99" s="131"/>
      <c r="K99" s="227"/>
      <c r="L99" s="99"/>
      <c r="M99" s="124">
        <f>SUM(M94:M98)</f>
        <v>0</v>
      </c>
      <c r="N99" s="227"/>
      <c r="O99" s="99"/>
      <c r="P99" s="124">
        <f>SUM(P94:P98)</f>
        <v>20000</v>
      </c>
      <c r="Q99" s="227"/>
      <c r="R99" s="99"/>
      <c r="S99" s="124">
        <f>SUM(S94:S98)</f>
        <v>20000</v>
      </c>
      <c r="T99" s="227"/>
      <c r="U99" s="99"/>
      <c r="V99" s="124">
        <f>SUM(V94:V98)</f>
        <v>20000</v>
      </c>
      <c r="X99" t="str">
        <f t="shared" si="44"/>
        <v/>
      </c>
      <c r="Y99" s="42" t="str">
        <f t="shared" si="35"/>
        <v/>
      </c>
      <c r="AA99" t="str">
        <f t="shared" si="45"/>
        <v/>
      </c>
      <c r="AB99" s="42" t="str">
        <f t="shared" si="36"/>
        <v/>
      </c>
      <c r="AD99" t="str">
        <f t="shared" si="46"/>
        <v/>
      </c>
      <c r="AE99" s="42" t="str">
        <f t="shared" si="37"/>
        <v/>
      </c>
      <c r="AG99" t="str">
        <f t="shared" si="47"/>
        <v/>
      </c>
      <c r="AH99" s="42" t="str">
        <f t="shared" si="55"/>
        <v/>
      </c>
      <c r="AJ99" t="str">
        <f t="shared" si="48"/>
        <v/>
      </c>
      <c r="AK99" s="42" t="str">
        <f t="shared" si="56"/>
        <v/>
      </c>
      <c r="AM99" t="str">
        <f t="shared" si="49"/>
        <v/>
      </c>
      <c r="AN99" s="42" t="str">
        <f t="shared" si="57"/>
        <v/>
      </c>
      <c r="AP99" t="str">
        <f t="shared" si="41"/>
        <v/>
      </c>
      <c r="AQ99" s="42" t="str">
        <f t="shared" si="38"/>
        <v/>
      </c>
      <c r="AS99" t="str">
        <f t="shared" si="42"/>
        <v/>
      </c>
      <c r="AT99" s="42" t="str">
        <f t="shared" si="39"/>
        <v/>
      </c>
      <c r="AV99" t="str">
        <f t="shared" si="43"/>
        <v/>
      </c>
      <c r="AW99" s="42" t="str">
        <f t="shared" si="40"/>
        <v/>
      </c>
    </row>
    <row r="100" spans="2:49" ht="15">
      <c r="B100" s="142" t="s">
        <v>707</v>
      </c>
      <c r="C100" s="171" t="s">
        <v>959</v>
      </c>
      <c r="D100" s="356"/>
      <c r="E100" s="356"/>
      <c r="F100" s="456"/>
      <c r="G100" s="356"/>
      <c r="H100" s="356"/>
      <c r="I100" s="144"/>
      <c r="J100" s="164"/>
      <c r="K100" s="226"/>
      <c r="L100" s="146"/>
      <c r="M100" s="148"/>
      <c r="N100" s="226"/>
      <c r="O100" s="146"/>
      <c r="P100" s="148"/>
      <c r="Q100" s="226"/>
      <c r="R100" s="146"/>
      <c r="S100" s="148"/>
      <c r="T100" s="226"/>
      <c r="U100" s="146"/>
      <c r="V100" s="148"/>
      <c r="X100" t="str">
        <f t="shared" si="44"/>
        <v/>
      </c>
      <c r="Y100" s="42" t="str">
        <f t="shared" si="35"/>
        <v/>
      </c>
      <c r="AA100" t="str">
        <f t="shared" si="45"/>
        <v/>
      </c>
      <c r="AB100" s="42" t="str">
        <f t="shared" si="36"/>
        <v/>
      </c>
      <c r="AD100" t="str">
        <f t="shared" si="46"/>
        <v/>
      </c>
      <c r="AE100" s="42" t="str">
        <f t="shared" si="37"/>
        <v/>
      </c>
      <c r="AG100" t="str">
        <f t="shared" si="47"/>
        <v/>
      </c>
      <c r="AH100" s="42" t="str">
        <f t="shared" si="55"/>
        <v/>
      </c>
      <c r="AJ100" t="str">
        <f t="shared" si="48"/>
        <v/>
      </c>
      <c r="AK100" s="42" t="str">
        <f t="shared" si="56"/>
        <v/>
      </c>
      <c r="AM100" t="str">
        <f t="shared" si="49"/>
        <v/>
      </c>
      <c r="AN100" s="42" t="str">
        <f t="shared" si="57"/>
        <v/>
      </c>
      <c r="AP100" t="str">
        <f t="shared" si="41"/>
        <v/>
      </c>
      <c r="AQ100" s="42" t="str">
        <f t="shared" si="38"/>
        <v/>
      </c>
      <c r="AS100" t="str">
        <f t="shared" si="42"/>
        <v/>
      </c>
      <c r="AT100" s="42" t="str">
        <f t="shared" si="39"/>
        <v/>
      </c>
      <c r="AV100" t="str">
        <f t="shared" si="43"/>
        <v/>
      </c>
      <c r="AW100" s="42" t="str">
        <f t="shared" si="40"/>
        <v/>
      </c>
    </row>
    <row r="101" spans="2:49" ht="15">
      <c r="B101" s="126"/>
      <c r="C101" s="214" t="s">
        <v>237</v>
      </c>
      <c r="D101" s="350"/>
      <c r="E101" s="350"/>
      <c r="F101" s="458"/>
      <c r="G101" s="350"/>
      <c r="H101" s="350"/>
      <c r="I101" s="62">
        <f>'T12 - Roads'!O20</f>
        <v>79129.290500000003</v>
      </c>
      <c r="J101" s="130" t="s">
        <v>179</v>
      </c>
      <c r="K101" s="221">
        <v>1</v>
      </c>
      <c r="L101" s="216" t="s">
        <v>179</v>
      </c>
      <c r="M101" s="127">
        <f>$I101*K101</f>
        <v>79129.290500000003</v>
      </c>
      <c r="N101" s="221"/>
      <c r="O101" s="216" t="s">
        <v>179</v>
      </c>
      <c r="P101" s="127">
        <f>$I101*N101</f>
        <v>0</v>
      </c>
      <c r="Q101" s="221"/>
      <c r="R101" s="216" t="s">
        <v>179</v>
      </c>
      <c r="S101" s="127">
        <f>$I101*Q101</f>
        <v>0</v>
      </c>
      <c r="T101" s="221"/>
      <c r="U101" s="216" t="s">
        <v>179</v>
      </c>
      <c r="V101" s="127">
        <f>$I101*T101</f>
        <v>0</v>
      </c>
      <c r="X101" t="str">
        <f t="shared" si="44"/>
        <v/>
      </c>
      <c r="Y101" s="42" t="str">
        <f t="shared" si="35"/>
        <v/>
      </c>
      <c r="AA101" t="str">
        <f t="shared" si="45"/>
        <v/>
      </c>
      <c r="AB101" s="42" t="str">
        <f t="shared" si="36"/>
        <v/>
      </c>
      <c r="AD101" t="str">
        <f t="shared" si="46"/>
        <v/>
      </c>
      <c r="AE101" s="42" t="str">
        <f t="shared" si="37"/>
        <v/>
      </c>
      <c r="AG101" t="str">
        <f t="shared" si="47"/>
        <v/>
      </c>
      <c r="AH101" s="42" t="str">
        <f t="shared" si="55"/>
        <v/>
      </c>
      <c r="AJ101" t="str">
        <f t="shared" si="48"/>
        <v/>
      </c>
      <c r="AK101" s="42" t="str">
        <f t="shared" si="56"/>
        <v/>
      </c>
      <c r="AM101" t="str">
        <f t="shared" si="49"/>
        <v/>
      </c>
      <c r="AN101" s="42" t="str">
        <f t="shared" si="57"/>
        <v/>
      </c>
      <c r="AP101" t="str">
        <f t="shared" si="41"/>
        <v/>
      </c>
      <c r="AQ101" s="42" t="str">
        <f t="shared" si="38"/>
        <v/>
      </c>
      <c r="AS101" t="str">
        <f t="shared" si="42"/>
        <v/>
      </c>
      <c r="AT101" s="42" t="str">
        <f t="shared" si="39"/>
        <v/>
      </c>
      <c r="AV101" t="str">
        <f t="shared" si="43"/>
        <v/>
      </c>
      <c r="AW101" s="42" t="str">
        <f t="shared" si="40"/>
        <v/>
      </c>
    </row>
    <row r="102" spans="2:49" ht="15">
      <c r="B102" s="126"/>
      <c r="C102" s="130" t="s">
        <v>238</v>
      </c>
      <c r="D102" s="350"/>
      <c r="E102" s="350"/>
      <c r="F102" s="458"/>
      <c r="G102" s="350"/>
      <c r="H102" s="350"/>
      <c r="I102" s="62">
        <f>'T12 - Roads'!T20</f>
        <v>86459.978799999997</v>
      </c>
      <c r="J102" s="130" t="s">
        <v>179</v>
      </c>
      <c r="K102" s="221"/>
      <c r="L102" s="216" t="s">
        <v>179</v>
      </c>
      <c r="M102" s="127">
        <f>$H101*K102</f>
        <v>0</v>
      </c>
      <c r="N102" s="221">
        <v>1</v>
      </c>
      <c r="O102" s="216" t="s">
        <v>179</v>
      </c>
      <c r="P102" s="127">
        <f>$I102*N102</f>
        <v>86459.978799999997</v>
      </c>
      <c r="Q102" s="221"/>
      <c r="R102" s="216" t="s">
        <v>179</v>
      </c>
      <c r="S102" s="127">
        <f>$I102*Q102</f>
        <v>0</v>
      </c>
      <c r="T102" s="221"/>
      <c r="U102" s="216" t="s">
        <v>179</v>
      </c>
      <c r="V102" s="127">
        <f>$I102*T102</f>
        <v>0</v>
      </c>
      <c r="X102" t="str">
        <f t="shared" si="44"/>
        <v/>
      </c>
      <c r="Y102" s="42" t="str">
        <f t="shared" si="35"/>
        <v/>
      </c>
      <c r="AA102" t="str">
        <f t="shared" si="45"/>
        <v/>
      </c>
      <c r="AB102" s="42" t="str">
        <f t="shared" si="36"/>
        <v/>
      </c>
      <c r="AD102" t="str">
        <f t="shared" si="46"/>
        <v/>
      </c>
      <c r="AE102" s="42" t="str">
        <f t="shared" si="37"/>
        <v/>
      </c>
      <c r="AG102" t="str">
        <f t="shared" si="47"/>
        <v/>
      </c>
      <c r="AH102" s="42" t="str">
        <f t="shared" si="55"/>
        <v/>
      </c>
      <c r="AJ102" t="str">
        <f t="shared" si="48"/>
        <v/>
      </c>
      <c r="AK102" s="42" t="str">
        <f t="shared" si="56"/>
        <v/>
      </c>
      <c r="AM102" t="str">
        <f t="shared" si="49"/>
        <v/>
      </c>
      <c r="AN102" s="42" t="str">
        <f t="shared" si="57"/>
        <v/>
      </c>
      <c r="AP102" t="str">
        <f t="shared" si="41"/>
        <v/>
      </c>
      <c r="AQ102" s="42" t="str">
        <f t="shared" si="38"/>
        <v/>
      </c>
      <c r="AS102" t="str">
        <f t="shared" si="42"/>
        <v/>
      </c>
      <c r="AT102" s="42" t="str">
        <f t="shared" si="39"/>
        <v/>
      </c>
      <c r="AV102" t="str">
        <f t="shared" si="43"/>
        <v/>
      </c>
      <c r="AW102" s="42" t="str">
        <f t="shared" si="40"/>
        <v/>
      </c>
    </row>
    <row r="103" spans="2:49" ht="15">
      <c r="B103" s="126"/>
      <c r="C103" s="130" t="s">
        <v>565</v>
      </c>
      <c r="D103" s="350"/>
      <c r="E103" s="350"/>
      <c r="F103" s="458"/>
      <c r="G103" s="350"/>
      <c r="H103" s="350"/>
      <c r="I103" s="62">
        <f>'T12 - Roads'!Y20</f>
        <v>85949.824999999997</v>
      </c>
      <c r="J103" s="130" t="s">
        <v>179</v>
      </c>
      <c r="K103" s="221"/>
      <c r="L103" s="216" t="s">
        <v>179</v>
      </c>
      <c r="M103" s="127">
        <f>$H102*K103</f>
        <v>0</v>
      </c>
      <c r="N103" s="221"/>
      <c r="O103" s="216" t="s">
        <v>179</v>
      </c>
      <c r="P103" s="127">
        <f>$I103*N103</f>
        <v>0</v>
      </c>
      <c r="Q103" s="221">
        <v>1</v>
      </c>
      <c r="R103" s="216" t="s">
        <v>179</v>
      </c>
      <c r="S103" s="127">
        <f>$I103*Q103</f>
        <v>85949.824999999997</v>
      </c>
      <c r="T103" s="221"/>
      <c r="U103" s="216" t="s">
        <v>179</v>
      </c>
      <c r="V103" s="127">
        <f>$I103*T103</f>
        <v>0</v>
      </c>
      <c r="X103" t="str">
        <f t="shared" si="44"/>
        <v/>
      </c>
      <c r="Y103" s="42" t="str">
        <f t="shared" ref="Y103" si="61">IF(X103="","",N103)</f>
        <v/>
      </c>
      <c r="AA103" t="str">
        <f t="shared" si="45"/>
        <v/>
      </c>
      <c r="AB103" s="42" t="str">
        <f t="shared" ref="AB103" si="62">IF(AA103="","",N103)</f>
        <v/>
      </c>
      <c r="AD103" t="str">
        <f t="shared" si="46"/>
        <v/>
      </c>
      <c r="AE103" s="42" t="str">
        <f t="shared" ref="AE103" si="63">IF(AD103="","",N103)</f>
        <v/>
      </c>
      <c r="AG103" t="str">
        <f t="shared" si="47"/>
        <v/>
      </c>
      <c r="AH103" s="42" t="str">
        <f t="shared" si="55"/>
        <v/>
      </c>
      <c r="AJ103" t="str">
        <f t="shared" si="48"/>
        <v/>
      </c>
      <c r="AK103" s="42" t="str">
        <f t="shared" si="56"/>
        <v/>
      </c>
      <c r="AM103" t="str">
        <f t="shared" si="49"/>
        <v/>
      </c>
      <c r="AN103" s="42" t="str">
        <f t="shared" si="57"/>
        <v/>
      </c>
      <c r="AP103" t="str">
        <f t="shared" si="41"/>
        <v/>
      </c>
      <c r="AQ103" s="42" t="str">
        <f t="shared" ref="AQ103" si="64">IF(AP103="","",T103)</f>
        <v/>
      </c>
      <c r="AS103" t="str">
        <f t="shared" si="42"/>
        <v/>
      </c>
      <c r="AT103" s="42" t="str">
        <f t="shared" ref="AT103" si="65">IF(AS103="","",T103)</f>
        <v/>
      </c>
      <c r="AV103" t="str">
        <f t="shared" si="43"/>
        <v/>
      </c>
      <c r="AW103" s="42" t="str">
        <f t="shared" ref="AW103" si="66">IF(AV103="","",T103)</f>
        <v/>
      </c>
    </row>
    <row r="104" spans="2:49" ht="15">
      <c r="B104" s="126"/>
      <c r="C104" s="214" t="s">
        <v>784</v>
      </c>
      <c r="D104" s="384"/>
      <c r="E104" s="384"/>
      <c r="F104" s="457"/>
      <c r="G104" s="384"/>
      <c r="H104" s="384"/>
      <c r="I104" s="213">
        <f>'T12 - Roads'!AD20</f>
        <v>113054.51820000002</v>
      </c>
      <c r="J104" s="130" t="s">
        <v>179</v>
      </c>
      <c r="K104" s="221"/>
      <c r="L104" s="216" t="s">
        <v>179</v>
      </c>
      <c r="M104" s="127">
        <f>$H102*K104</f>
        <v>0</v>
      </c>
      <c r="N104" s="221"/>
      <c r="O104" s="216" t="s">
        <v>179</v>
      </c>
      <c r="P104" s="127">
        <f>$I104*N104</f>
        <v>0</v>
      </c>
      <c r="Q104" s="221"/>
      <c r="R104" s="216" t="s">
        <v>179</v>
      </c>
      <c r="S104" s="127">
        <f>$I104*Q104</f>
        <v>0</v>
      </c>
      <c r="T104" s="221">
        <v>1</v>
      </c>
      <c r="U104" s="216" t="s">
        <v>179</v>
      </c>
      <c r="V104" s="127">
        <f>$I104*T104</f>
        <v>113054.51820000002</v>
      </c>
      <c r="X104" t="str">
        <f t="shared" si="44"/>
        <v/>
      </c>
      <c r="Y104" s="42" t="str">
        <f t="shared" si="35"/>
        <v/>
      </c>
      <c r="AA104" t="str">
        <f t="shared" si="45"/>
        <v/>
      </c>
      <c r="AB104" s="42" t="str">
        <f t="shared" si="36"/>
        <v/>
      </c>
      <c r="AD104" t="str">
        <f t="shared" si="46"/>
        <v/>
      </c>
      <c r="AE104" s="42" t="str">
        <f t="shared" si="37"/>
        <v/>
      </c>
      <c r="AG104" t="str">
        <f t="shared" si="47"/>
        <v/>
      </c>
      <c r="AH104" s="42" t="str">
        <f t="shared" si="55"/>
        <v/>
      </c>
      <c r="AJ104" t="str">
        <f t="shared" si="48"/>
        <v/>
      </c>
      <c r="AK104" s="42" t="str">
        <f t="shared" si="56"/>
        <v/>
      </c>
      <c r="AM104" t="str">
        <f t="shared" si="49"/>
        <v/>
      </c>
      <c r="AN104" s="42" t="str">
        <f t="shared" si="57"/>
        <v/>
      </c>
      <c r="AP104" t="str">
        <f t="shared" si="41"/>
        <v/>
      </c>
      <c r="AQ104" s="42" t="str">
        <f t="shared" si="38"/>
        <v/>
      </c>
      <c r="AS104" t="str">
        <f t="shared" si="42"/>
        <v/>
      </c>
      <c r="AT104" s="42" t="str">
        <f t="shared" si="39"/>
        <v/>
      </c>
      <c r="AV104" t="str">
        <f t="shared" si="43"/>
        <v/>
      </c>
      <c r="AW104" s="42" t="str">
        <f t="shared" si="40"/>
        <v/>
      </c>
    </row>
    <row r="105" spans="2:49" ht="15">
      <c r="B105" s="126"/>
      <c r="C105" s="130"/>
      <c r="D105" s="350"/>
      <c r="E105" s="350"/>
      <c r="F105" s="458"/>
      <c r="G105" s="350"/>
      <c r="H105" s="350"/>
      <c r="I105" s="62"/>
      <c r="J105" s="130"/>
      <c r="K105" s="221"/>
      <c r="L105" s="55"/>
      <c r="M105" s="127"/>
      <c r="N105" s="221"/>
      <c r="O105" s="55"/>
      <c r="P105" s="127"/>
      <c r="Q105" s="221"/>
      <c r="R105" s="55"/>
      <c r="S105" s="127"/>
      <c r="T105" s="221"/>
      <c r="U105" s="55"/>
      <c r="V105" s="127"/>
      <c r="X105" t="str">
        <f t="shared" si="44"/>
        <v/>
      </c>
      <c r="Y105" s="42" t="str">
        <f t="shared" si="35"/>
        <v/>
      </c>
      <c r="AA105" t="str">
        <f t="shared" si="45"/>
        <v/>
      </c>
      <c r="AB105" s="42" t="str">
        <f t="shared" si="36"/>
        <v/>
      </c>
      <c r="AD105" t="str">
        <f t="shared" si="46"/>
        <v/>
      </c>
      <c r="AE105" s="42" t="str">
        <f t="shared" si="37"/>
        <v/>
      </c>
      <c r="AG105" t="str">
        <f t="shared" si="47"/>
        <v/>
      </c>
      <c r="AH105" s="42" t="str">
        <f t="shared" si="55"/>
        <v/>
      </c>
      <c r="AJ105" t="str">
        <f t="shared" si="48"/>
        <v/>
      </c>
      <c r="AK105" s="42" t="str">
        <f t="shared" si="56"/>
        <v/>
      </c>
      <c r="AM105" t="str">
        <f t="shared" si="49"/>
        <v/>
      </c>
      <c r="AN105" s="42" t="str">
        <f t="shared" si="57"/>
        <v/>
      </c>
      <c r="AP105" t="str">
        <f t="shared" si="41"/>
        <v/>
      </c>
      <c r="AQ105" s="42" t="str">
        <f t="shared" si="38"/>
        <v/>
      </c>
      <c r="AS105" t="str">
        <f t="shared" si="42"/>
        <v/>
      </c>
      <c r="AT105" s="42" t="str">
        <f t="shared" si="39"/>
        <v/>
      </c>
      <c r="AV105" t="str">
        <f t="shared" si="43"/>
        <v/>
      </c>
      <c r="AW105" s="42" t="str">
        <f t="shared" si="40"/>
        <v/>
      </c>
    </row>
    <row r="106" spans="2:49" thickBot="1">
      <c r="B106" s="128"/>
      <c r="C106" s="711" t="s">
        <v>8</v>
      </c>
      <c r="D106" s="357"/>
      <c r="E106" s="357"/>
      <c r="F106" s="459"/>
      <c r="G106" s="357"/>
      <c r="H106" s="357"/>
      <c r="I106" s="98"/>
      <c r="J106" s="131"/>
      <c r="K106" s="227"/>
      <c r="L106" s="99"/>
      <c r="M106" s="124">
        <f>SUM(M100:M105)</f>
        <v>79129.290500000003</v>
      </c>
      <c r="N106" s="227"/>
      <c r="O106" s="99"/>
      <c r="P106" s="124">
        <f>SUM(P100:P105)</f>
        <v>86459.978799999997</v>
      </c>
      <c r="Q106" s="227"/>
      <c r="R106" s="99"/>
      <c r="S106" s="124">
        <f>SUM(S100:S105)</f>
        <v>85949.824999999997</v>
      </c>
      <c r="T106" s="227"/>
      <c r="U106" s="99"/>
      <c r="V106" s="124">
        <f>SUM(V100:V105)</f>
        <v>113054.51820000002</v>
      </c>
      <c r="X106" t="str">
        <f t="shared" si="44"/>
        <v/>
      </c>
      <c r="Y106" s="42" t="str">
        <f t="shared" si="35"/>
        <v/>
      </c>
      <c r="AA106" t="str">
        <f t="shared" si="45"/>
        <v/>
      </c>
      <c r="AB106" s="42" t="str">
        <f t="shared" si="36"/>
        <v/>
      </c>
      <c r="AD106" t="str">
        <f t="shared" si="46"/>
        <v/>
      </c>
      <c r="AE106" s="42" t="str">
        <f t="shared" si="37"/>
        <v/>
      </c>
      <c r="AG106" t="str">
        <f t="shared" si="47"/>
        <v/>
      </c>
      <c r="AH106" s="42" t="str">
        <f t="shared" si="55"/>
        <v/>
      </c>
      <c r="AJ106" t="str">
        <f t="shared" si="48"/>
        <v/>
      </c>
      <c r="AK106" s="42" t="str">
        <f t="shared" si="56"/>
        <v/>
      </c>
      <c r="AM106" t="str">
        <f t="shared" si="49"/>
        <v/>
      </c>
      <c r="AN106" s="42" t="str">
        <f t="shared" si="57"/>
        <v/>
      </c>
      <c r="AP106" t="str">
        <f t="shared" si="41"/>
        <v/>
      </c>
      <c r="AQ106" s="42" t="str">
        <f t="shared" si="38"/>
        <v/>
      </c>
      <c r="AS106" t="str">
        <f t="shared" si="42"/>
        <v/>
      </c>
      <c r="AT106" s="42" t="str">
        <f t="shared" si="39"/>
        <v/>
      </c>
      <c r="AV106" t="str">
        <f t="shared" si="43"/>
        <v/>
      </c>
      <c r="AW106" s="42" t="str">
        <f t="shared" si="40"/>
        <v/>
      </c>
    </row>
    <row r="107" spans="2:49" thickBot="1">
      <c r="B107" s="155" t="s">
        <v>325</v>
      </c>
      <c r="C107" s="169"/>
      <c r="D107" s="361"/>
      <c r="E107" s="361"/>
      <c r="F107" s="460"/>
      <c r="G107" s="361"/>
      <c r="H107" s="361"/>
      <c r="I107" s="156"/>
      <c r="J107" s="169"/>
      <c r="K107" s="228"/>
      <c r="L107" s="159"/>
      <c r="M107" s="161">
        <f>SUMIF($C26:$C106,"Sub-total",M26:M106)</f>
        <v>79129.290500000003</v>
      </c>
      <c r="N107" s="228"/>
      <c r="O107" s="159"/>
      <c r="P107" s="161">
        <f>SUMIF($C26:$C106,"Sub-total",P26:P106)</f>
        <v>808310.29217500007</v>
      </c>
      <c r="Q107" s="228"/>
      <c r="R107" s="159"/>
      <c r="S107" s="161">
        <f>SUMIF($C26:$C106,"Sub-total",S26:S106)</f>
        <v>962961.45980527345</v>
      </c>
      <c r="T107" s="228"/>
      <c r="U107" s="159"/>
      <c r="V107" s="161">
        <f>SUMIF($C26:$C106,"Sub-total",V26:V106)</f>
        <v>1042024.5517289063</v>
      </c>
      <c r="X107" s="440"/>
      <c r="Y107" s="441">
        <f>SUM(Y7:Y106)+AB107</f>
        <v>716.5</v>
      </c>
      <c r="Z107" s="440"/>
      <c r="AA107" s="440"/>
      <c r="AB107" s="441">
        <f>SUM(AB7:AB106)</f>
        <v>96</v>
      </c>
      <c r="AC107" s="440"/>
      <c r="AD107" s="440"/>
      <c r="AE107" s="441">
        <f>SUM(AE7:AE106)</f>
        <v>0</v>
      </c>
      <c r="AG107" s="440"/>
      <c r="AH107" s="441">
        <f>SUM(AH7:AH106)+AK107</f>
        <v>1081</v>
      </c>
      <c r="AI107" s="440"/>
      <c r="AJ107" s="440"/>
      <c r="AK107" s="441">
        <f>SUM(AK7:AK106)</f>
        <v>132</v>
      </c>
      <c r="AL107" s="440"/>
      <c r="AM107" s="440"/>
      <c r="AN107" s="441">
        <f>SUM(AN7:AN106)</f>
        <v>1850.4224999999999</v>
      </c>
      <c r="AP107" s="440"/>
      <c r="AQ107" s="441">
        <f>SUM(AQ7:AQ106)+AT107</f>
        <v>1081</v>
      </c>
      <c r="AR107" s="440"/>
      <c r="AS107" s="440"/>
      <c r="AT107" s="441">
        <f>SUM(AT7:AT106)</f>
        <v>132</v>
      </c>
      <c r="AU107" s="440"/>
      <c r="AV107" s="440"/>
      <c r="AW107" s="441">
        <f>SUM(AW7:AW106)</f>
        <v>4018.95</v>
      </c>
    </row>
    <row r="108" spans="2:49" ht="15">
      <c r="B108" s="96"/>
      <c r="C108" s="97"/>
      <c r="D108" s="1"/>
      <c r="E108" s="1"/>
      <c r="F108" s="16"/>
      <c r="G108" s="1"/>
      <c r="H108" s="1"/>
      <c r="I108" s="1"/>
      <c r="J108" s="1"/>
      <c r="K108" s="229"/>
      <c r="L108" s="16"/>
      <c r="M108" s="16"/>
      <c r="N108" s="229"/>
      <c r="O108" s="16"/>
      <c r="P108" s="16"/>
      <c r="Q108" s="229"/>
      <c r="R108" s="16"/>
      <c r="S108" s="16"/>
      <c r="T108" s="229"/>
      <c r="U108" s="16"/>
      <c r="V108" s="16"/>
    </row>
    <row r="109" spans="2:49" ht="15">
      <c r="B109" s="9"/>
      <c r="C109" s="10"/>
      <c r="D109" s="9"/>
      <c r="E109" s="9"/>
      <c r="F109" s="11"/>
      <c r="G109" s="9"/>
      <c r="H109" s="9"/>
      <c r="I109" s="9"/>
      <c r="J109" s="9"/>
      <c r="K109" s="230"/>
      <c r="L109" s="12"/>
      <c r="M109" s="12"/>
      <c r="N109" s="230"/>
      <c r="O109" s="12"/>
      <c r="P109" s="12"/>
      <c r="Q109" s="230"/>
      <c r="R109" s="12"/>
      <c r="S109" s="12"/>
      <c r="T109" s="230"/>
      <c r="U109" s="12"/>
      <c r="V109" s="12"/>
    </row>
    <row r="110" spans="2:49" ht="15">
      <c r="B110" s="5"/>
      <c r="C110" s="1"/>
      <c r="D110" s="1"/>
      <c r="E110" s="1"/>
      <c r="F110" s="16"/>
      <c r="G110" s="1"/>
      <c r="H110" s="1"/>
      <c r="I110" s="1"/>
      <c r="J110" s="1"/>
      <c r="K110" s="231"/>
      <c r="L110" s="16"/>
      <c r="M110" s="16"/>
      <c r="N110" s="231"/>
      <c r="O110" s="16"/>
      <c r="P110" s="16"/>
      <c r="Q110" s="231"/>
      <c r="R110" s="16"/>
      <c r="S110" s="16"/>
      <c r="T110" s="231"/>
      <c r="U110" s="16"/>
      <c r="V110" s="16"/>
    </row>
    <row r="111" spans="2:49" ht="15">
      <c r="B111" s="17"/>
      <c r="C111" s="17"/>
      <c r="D111" s="17"/>
      <c r="E111" s="17"/>
      <c r="F111" s="18"/>
      <c r="G111" s="17"/>
      <c r="H111" s="17"/>
      <c r="I111" s="17"/>
      <c r="J111" s="17"/>
      <c r="K111" s="232"/>
      <c r="L111" s="18"/>
      <c r="M111" s="18"/>
      <c r="N111" s="232"/>
      <c r="O111" s="18"/>
      <c r="P111" s="18"/>
      <c r="Q111" s="232"/>
      <c r="R111" s="18"/>
      <c r="S111" s="18"/>
      <c r="T111" s="232"/>
      <c r="U111" s="18"/>
      <c r="V111" s="18"/>
    </row>
    <row r="112" spans="2:49" ht="15">
      <c r="B112" s="1"/>
      <c r="C112" s="17"/>
      <c r="D112" s="17"/>
      <c r="E112" s="17"/>
      <c r="F112" s="18"/>
      <c r="G112" s="17"/>
      <c r="H112" s="17"/>
      <c r="I112" s="17"/>
      <c r="J112" s="17"/>
      <c r="K112" s="232"/>
      <c r="L112" s="18"/>
      <c r="M112" s="18"/>
      <c r="N112" s="232"/>
      <c r="O112" s="18"/>
      <c r="P112" s="18"/>
      <c r="Q112" s="232"/>
      <c r="R112" s="18"/>
      <c r="S112" s="18"/>
      <c r="T112" s="232"/>
      <c r="U112" s="18"/>
      <c r="V112" s="18"/>
    </row>
    <row r="113" spans="2:22" ht="15">
      <c r="B113" s="1"/>
      <c r="C113" s="17"/>
      <c r="D113" s="17"/>
      <c r="E113" s="17"/>
      <c r="F113" s="18"/>
      <c r="G113" s="17"/>
      <c r="H113" s="17"/>
      <c r="I113" s="17"/>
      <c r="J113" s="17"/>
      <c r="K113" s="232"/>
      <c r="L113" s="18"/>
      <c r="M113" s="18"/>
      <c r="N113" s="232"/>
      <c r="O113" s="18"/>
      <c r="P113" s="18"/>
      <c r="Q113" s="232"/>
      <c r="R113" s="18"/>
      <c r="S113" s="18"/>
      <c r="T113" s="232"/>
      <c r="U113" s="18"/>
      <c r="V113" s="18"/>
    </row>
    <row r="114" spans="2:22" ht="15">
      <c r="B114" s="1"/>
      <c r="C114" s="20"/>
      <c r="D114" s="1"/>
      <c r="E114" s="1"/>
      <c r="F114" s="16"/>
      <c r="G114" s="1"/>
      <c r="H114" s="1"/>
      <c r="I114" s="1"/>
      <c r="J114" s="1"/>
      <c r="K114" s="233"/>
      <c r="L114" s="16"/>
      <c r="M114" s="16"/>
      <c r="N114" s="233"/>
      <c r="O114" s="16"/>
      <c r="P114" s="16"/>
      <c r="Q114" s="233"/>
      <c r="R114" s="16"/>
      <c r="S114" s="16"/>
      <c r="T114" s="233"/>
      <c r="U114" s="16"/>
      <c r="V114" s="16"/>
    </row>
    <row r="115" spans="2:22" ht="15">
      <c r="B115" s="1"/>
      <c r="C115" s="1"/>
      <c r="D115" s="1"/>
      <c r="E115" s="1"/>
      <c r="F115" s="16"/>
      <c r="G115" s="1"/>
      <c r="H115" s="1"/>
      <c r="I115" s="1"/>
      <c r="J115" s="1"/>
      <c r="K115" s="231"/>
      <c r="L115" s="16"/>
      <c r="M115" s="16"/>
      <c r="N115" s="231"/>
      <c r="O115" s="16"/>
      <c r="P115" s="16"/>
      <c r="Q115" s="231"/>
      <c r="R115" s="16"/>
      <c r="S115" s="16"/>
      <c r="T115" s="231"/>
      <c r="U115" s="16"/>
      <c r="V115" s="16"/>
    </row>
    <row r="116" spans="2:22" ht="15">
      <c r="B116" s="1"/>
      <c r="C116" s="1"/>
      <c r="D116" s="1"/>
      <c r="E116" s="1"/>
      <c r="F116" s="16"/>
      <c r="G116" s="1"/>
      <c r="H116" s="1"/>
      <c r="I116" s="1"/>
      <c r="J116" s="1"/>
      <c r="K116" s="231"/>
      <c r="L116" s="16"/>
      <c r="M116" s="16"/>
      <c r="N116" s="231"/>
      <c r="O116" s="16"/>
      <c r="P116" s="16"/>
      <c r="Q116" s="231"/>
      <c r="R116" s="16"/>
      <c r="S116" s="16"/>
      <c r="T116" s="231"/>
      <c r="U116" s="16"/>
      <c r="V116" s="16"/>
    </row>
    <row r="117" spans="2:22" ht="15">
      <c r="B117" s="20"/>
      <c r="C117" s="1"/>
      <c r="D117" s="1"/>
      <c r="E117" s="1"/>
      <c r="F117" s="16"/>
      <c r="G117" s="1"/>
      <c r="H117" s="1"/>
      <c r="I117" s="1"/>
      <c r="J117" s="1"/>
      <c r="K117" s="231"/>
      <c r="L117" s="16"/>
      <c r="M117" s="16"/>
      <c r="N117" s="231"/>
      <c r="O117" s="16"/>
      <c r="P117" s="16"/>
      <c r="Q117" s="231"/>
      <c r="R117" s="16"/>
      <c r="S117" s="16"/>
      <c r="T117" s="231"/>
      <c r="U117" s="16"/>
      <c r="V117" s="16"/>
    </row>
    <row r="118" spans="2:22" ht="15">
      <c r="B118" s="1"/>
      <c r="C118" s="1"/>
      <c r="D118" s="1"/>
      <c r="E118" s="1"/>
      <c r="F118" s="16"/>
      <c r="G118" s="1"/>
      <c r="H118" s="1"/>
      <c r="I118" s="1"/>
      <c r="J118" s="1"/>
      <c r="K118" s="231"/>
      <c r="L118" s="16"/>
      <c r="M118" s="16"/>
      <c r="N118" s="231"/>
      <c r="O118" s="16"/>
      <c r="P118" s="16"/>
      <c r="Q118" s="231"/>
      <c r="R118" s="16"/>
      <c r="S118" s="16"/>
      <c r="T118" s="231"/>
      <c r="U118" s="16"/>
      <c r="V118" s="16"/>
    </row>
    <row r="119" spans="2:22" ht="15">
      <c r="B119" s="1"/>
      <c r="C119" s="1"/>
      <c r="D119" s="1"/>
      <c r="E119" s="1"/>
      <c r="F119" s="16"/>
      <c r="G119" s="1"/>
      <c r="H119" s="1"/>
      <c r="I119" s="1"/>
      <c r="J119" s="1"/>
      <c r="K119" s="231"/>
      <c r="L119" s="16"/>
      <c r="M119" s="16"/>
      <c r="N119" s="231"/>
      <c r="O119" s="16"/>
      <c r="P119" s="16"/>
      <c r="Q119" s="231"/>
      <c r="R119" s="16"/>
      <c r="S119" s="16"/>
      <c r="T119" s="231"/>
      <c r="U119" s="16"/>
      <c r="V119" s="16"/>
    </row>
    <row r="120" spans="2:22" ht="15">
      <c r="B120" s="1"/>
      <c r="C120" s="1"/>
      <c r="D120" s="1"/>
      <c r="E120" s="1"/>
      <c r="F120" s="16"/>
      <c r="G120" s="1"/>
      <c r="H120" s="1"/>
      <c r="I120" s="1"/>
      <c r="J120" s="1"/>
      <c r="K120" s="231"/>
      <c r="L120" s="16"/>
      <c r="M120" s="16"/>
      <c r="N120" s="231"/>
      <c r="O120" s="16"/>
      <c r="P120" s="16"/>
      <c r="Q120" s="231"/>
      <c r="R120" s="16"/>
      <c r="S120" s="16"/>
      <c r="T120" s="231"/>
      <c r="U120" s="16"/>
      <c r="V120" s="16"/>
    </row>
    <row r="121" spans="2:22" ht="15">
      <c r="B121" s="20"/>
      <c r="C121" s="1"/>
      <c r="D121" s="1"/>
      <c r="E121" s="1"/>
      <c r="F121" s="16"/>
      <c r="G121" s="1"/>
      <c r="H121" s="1"/>
      <c r="I121" s="1"/>
      <c r="J121" s="1"/>
      <c r="K121" s="231"/>
      <c r="L121" s="16"/>
      <c r="M121" s="16"/>
      <c r="N121" s="231"/>
      <c r="O121" s="16"/>
      <c r="P121" s="16"/>
      <c r="Q121" s="231"/>
      <c r="R121" s="16"/>
      <c r="S121" s="16"/>
      <c r="T121" s="231"/>
      <c r="U121" s="16"/>
      <c r="V121" s="16"/>
    </row>
    <row r="122" spans="2:22" ht="15">
      <c r="B122" s="20"/>
      <c r="C122" s="1"/>
      <c r="D122" s="1"/>
      <c r="E122" s="1"/>
      <c r="F122" s="16"/>
      <c r="G122" s="1"/>
      <c r="H122" s="1"/>
      <c r="I122" s="1"/>
      <c r="J122" s="1"/>
      <c r="K122" s="231"/>
      <c r="L122" s="16"/>
      <c r="M122" s="16"/>
      <c r="N122" s="231"/>
      <c r="O122" s="16"/>
      <c r="P122" s="16"/>
      <c r="Q122" s="231"/>
      <c r="R122" s="16"/>
      <c r="S122" s="16"/>
      <c r="T122" s="231"/>
      <c r="U122" s="16"/>
      <c r="V122" s="16"/>
    </row>
    <row r="123" spans="2:22" ht="15">
      <c r="B123" s="20"/>
      <c r="C123" s="1"/>
      <c r="D123" s="1"/>
      <c r="E123" s="1"/>
      <c r="F123" s="16"/>
      <c r="G123" s="1"/>
      <c r="H123" s="1"/>
      <c r="I123" s="1"/>
      <c r="J123" s="1"/>
      <c r="K123" s="231"/>
      <c r="L123" s="16"/>
      <c r="M123" s="16"/>
      <c r="N123" s="231"/>
      <c r="O123" s="16"/>
      <c r="P123" s="16"/>
      <c r="Q123" s="231"/>
      <c r="R123" s="16"/>
      <c r="S123" s="16"/>
      <c r="T123" s="231"/>
      <c r="U123" s="16"/>
      <c r="V123" s="16"/>
    </row>
    <row r="124" spans="2:22" ht="15">
      <c r="B124" s="20"/>
      <c r="C124" s="1"/>
      <c r="D124" s="1"/>
      <c r="E124" s="1"/>
      <c r="F124" s="16"/>
      <c r="G124" s="1"/>
      <c r="H124" s="1"/>
      <c r="I124" s="1"/>
      <c r="J124" s="1"/>
      <c r="K124" s="231"/>
      <c r="L124" s="16"/>
      <c r="M124" s="16"/>
      <c r="N124" s="231"/>
      <c r="O124" s="16"/>
      <c r="P124" s="16"/>
      <c r="Q124" s="231"/>
      <c r="R124" s="16"/>
      <c r="S124" s="16"/>
      <c r="T124" s="231"/>
      <c r="U124" s="16"/>
      <c r="V124" s="16"/>
    </row>
    <row r="125" spans="2:22" ht="15">
      <c r="B125" s="20"/>
      <c r="C125" s="1"/>
      <c r="D125" s="1"/>
      <c r="E125" s="1"/>
      <c r="F125" s="16"/>
      <c r="G125" s="1"/>
      <c r="H125" s="1"/>
      <c r="I125" s="1"/>
      <c r="J125" s="1"/>
      <c r="K125" s="231"/>
      <c r="L125" s="16"/>
      <c r="M125" s="16"/>
      <c r="N125" s="231"/>
      <c r="O125" s="16"/>
      <c r="P125" s="16"/>
      <c r="Q125" s="231"/>
      <c r="R125" s="16"/>
      <c r="S125" s="16"/>
      <c r="T125" s="231"/>
      <c r="U125" s="16"/>
      <c r="V125" s="16"/>
    </row>
    <row r="126" spans="2:22" ht="15">
      <c r="B126" s="20"/>
      <c r="C126" s="1"/>
      <c r="D126" s="1"/>
      <c r="E126" s="1"/>
      <c r="F126" s="16"/>
      <c r="G126" s="1"/>
      <c r="H126" s="1"/>
      <c r="I126" s="1"/>
      <c r="J126" s="1"/>
      <c r="K126" s="231"/>
      <c r="L126" s="16"/>
      <c r="M126" s="16"/>
      <c r="N126" s="231"/>
      <c r="O126" s="16"/>
      <c r="P126" s="16"/>
      <c r="Q126" s="231"/>
      <c r="R126" s="16"/>
      <c r="S126" s="16"/>
      <c r="T126" s="231"/>
      <c r="U126" s="16"/>
      <c r="V126" s="16"/>
    </row>
    <row r="127" spans="2:22" ht="15">
      <c r="B127" s="20"/>
      <c r="C127" s="1"/>
      <c r="D127" s="1"/>
      <c r="E127" s="1"/>
      <c r="F127" s="16"/>
      <c r="G127" s="1"/>
      <c r="H127" s="1"/>
      <c r="I127" s="1"/>
      <c r="J127" s="1"/>
      <c r="K127" s="231"/>
      <c r="L127" s="16"/>
      <c r="M127" s="16"/>
      <c r="N127" s="231"/>
      <c r="O127" s="16"/>
      <c r="P127" s="16"/>
      <c r="Q127" s="231"/>
      <c r="R127" s="16"/>
      <c r="S127" s="16"/>
      <c r="T127" s="231"/>
      <c r="U127" s="16"/>
      <c r="V127" s="16"/>
    </row>
    <row r="128" spans="2:22" ht="15">
      <c r="B128" s="20"/>
      <c r="C128" s="1"/>
      <c r="D128" s="1"/>
      <c r="E128" s="1"/>
      <c r="F128" s="16"/>
      <c r="G128" s="1"/>
      <c r="H128" s="1"/>
      <c r="I128" s="1"/>
      <c r="J128" s="1"/>
      <c r="K128" s="231"/>
      <c r="L128" s="16"/>
      <c r="M128" s="16"/>
      <c r="N128" s="231"/>
      <c r="O128" s="16"/>
      <c r="P128" s="16"/>
      <c r="Q128" s="231"/>
      <c r="R128" s="16"/>
      <c r="S128" s="16"/>
      <c r="T128" s="231"/>
      <c r="U128" s="16"/>
      <c r="V128" s="16"/>
    </row>
    <row r="129" spans="2:22" ht="15">
      <c r="B129" s="20"/>
      <c r="C129" s="1"/>
      <c r="D129" s="1"/>
      <c r="E129" s="1"/>
      <c r="F129" s="16"/>
      <c r="G129" s="1"/>
      <c r="H129" s="1"/>
      <c r="I129" s="1"/>
      <c r="J129" s="1"/>
      <c r="K129" s="231"/>
      <c r="L129" s="16"/>
      <c r="M129" s="16"/>
      <c r="N129" s="231"/>
      <c r="O129" s="16"/>
      <c r="P129" s="16"/>
      <c r="Q129" s="231"/>
      <c r="R129" s="16"/>
      <c r="S129" s="16"/>
      <c r="T129" s="231"/>
      <c r="U129" s="16"/>
      <c r="V129" s="16"/>
    </row>
    <row r="130" spans="2:22" ht="15">
      <c r="B130" s="20"/>
      <c r="C130" s="1"/>
      <c r="D130" s="1"/>
      <c r="E130" s="1"/>
      <c r="F130" s="16"/>
      <c r="G130" s="1"/>
      <c r="H130" s="1"/>
      <c r="I130" s="1"/>
      <c r="J130" s="1"/>
      <c r="K130" s="231"/>
      <c r="L130" s="16"/>
      <c r="M130" s="16"/>
      <c r="N130" s="231"/>
      <c r="O130" s="16"/>
      <c r="P130" s="16"/>
      <c r="Q130" s="231"/>
      <c r="R130" s="16"/>
      <c r="S130" s="16"/>
      <c r="T130" s="231"/>
      <c r="U130" s="16"/>
      <c r="V130" s="16"/>
    </row>
    <row r="131" spans="2:22" ht="15">
      <c r="B131" s="20"/>
      <c r="C131" s="1"/>
      <c r="D131" s="1"/>
      <c r="E131" s="1"/>
      <c r="F131" s="16"/>
      <c r="G131" s="1"/>
      <c r="H131" s="1"/>
      <c r="I131" s="1"/>
      <c r="J131" s="1"/>
      <c r="K131" s="231"/>
      <c r="L131" s="16"/>
      <c r="M131" s="16"/>
      <c r="N131" s="231"/>
      <c r="O131" s="16"/>
      <c r="P131" s="16"/>
      <c r="Q131" s="231"/>
      <c r="R131" s="16"/>
      <c r="S131" s="16"/>
      <c r="T131" s="231"/>
      <c r="U131" s="16"/>
      <c r="V131" s="16"/>
    </row>
    <row r="132" spans="2:22" ht="15">
      <c r="B132" s="20"/>
      <c r="C132" s="1"/>
      <c r="D132" s="1"/>
      <c r="E132" s="1"/>
      <c r="F132" s="16"/>
      <c r="G132" s="1"/>
      <c r="H132" s="1"/>
      <c r="I132" s="1"/>
      <c r="J132" s="1"/>
      <c r="K132" s="231"/>
      <c r="L132" s="16"/>
      <c r="M132" s="16"/>
      <c r="N132" s="231"/>
      <c r="O132" s="16"/>
      <c r="P132" s="16"/>
      <c r="Q132" s="231"/>
      <c r="R132" s="16"/>
      <c r="S132" s="16"/>
      <c r="T132" s="231"/>
      <c r="U132" s="16"/>
      <c r="V132" s="16"/>
    </row>
    <row r="133" spans="2:22" ht="15">
      <c r="B133" s="20"/>
      <c r="C133" s="1"/>
      <c r="D133" s="1"/>
      <c r="E133" s="1"/>
      <c r="F133" s="16"/>
      <c r="G133" s="1"/>
      <c r="H133" s="1"/>
      <c r="I133" s="1"/>
      <c r="J133" s="1"/>
      <c r="K133" s="231"/>
      <c r="L133" s="16"/>
      <c r="M133" s="16"/>
      <c r="N133" s="231"/>
      <c r="O133" s="16"/>
      <c r="P133" s="16"/>
      <c r="Q133" s="231"/>
      <c r="R133" s="16"/>
      <c r="S133" s="16"/>
      <c r="T133" s="231"/>
      <c r="U133" s="16"/>
      <c r="V133" s="16"/>
    </row>
    <row r="134" spans="2:22" ht="15">
      <c r="B134" s="20"/>
      <c r="C134" s="1"/>
      <c r="D134" s="1"/>
      <c r="E134" s="1"/>
      <c r="F134" s="16"/>
      <c r="G134" s="1"/>
      <c r="H134" s="1"/>
      <c r="I134" s="1"/>
      <c r="J134" s="1"/>
      <c r="K134" s="231"/>
      <c r="L134" s="16"/>
      <c r="M134" s="16"/>
      <c r="N134" s="231"/>
      <c r="O134" s="16"/>
      <c r="P134" s="16"/>
      <c r="Q134" s="231"/>
      <c r="R134" s="16"/>
      <c r="S134" s="16"/>
      <c r="T134" s="231"/>
      <c r="U134" s="16"/>
      <c r="V134" s="16"/>
    </row>
    <row r="135" spans="2:22" ht="15">
      <c r="B135" s="20"/>
      <c r="C135" s="1"/>
      <c r="D135" s="1"/>
      <c r="E135" s="1"/>
      <c r="F135" s="16"/>
      <c r="G135" s="1"/>
      <c r="H135" s="1"/>
      <c r="I135" s="1"/>
      <c r="J135" s="1"/>
      <c r="K135" s="231"/>
      <c r="L135" s="16"/>
      <c r="M135" s="16"/>
      <c r="N135" s="231"/>
      <c r="O135" s="16"/>
      <c r="P135" s="16"/>
      <c r="Q135" s="231"/>
      <c r="R135" s="16"/>
      <c r="S135" s="16"/>
      <c r="T135" s="231"/>
      <c r="U135" s="16"/>
      <c r="V135" s="16"/>
    </row>
    <row r="136" spans="2:22" ht="15">
      <c r="B136" s="20"/>
      <c r="C136" s="1"/>
      <c r="D136" s="1"/>
      <c r="E136" s="1"/>
      <c r="F136" s="16"/>
      <c r="G136" s="1"/>
      <c r="H136" s="1"/>
      <c r="I136" s="1"/>
      <c r="J136" s="1"/>
      <c r="K136" s="231"/>
      <c r="L136" s="16"/>
      <c r="M136" s="16"/>
      <c r="N136" s="231"/>
      <c r="O136" s="16"/>
      <c r="P136" s="16"/>
      <c r="Q136" s="231"/>
      <c r="R136" s="16"/>
      <c r="S136" s="16"/>
      <c r="T136" s="231"/>
      <c r="U136" s="16"/>
      <c r="V136" s="16"/>
    </row>
    <row r="137" spans="2:22" ht="15">
      <c r="B137" s="20"/>
      <c r="C137" s="1"/>
      <c r="D137" s="1"/>
      <c r="E137" s="1"/>
      <c r="F137" s="16"/>
      <c r="G137" s="1"/>
      <c r="H137" s="1"/>
      <c r="I137" s="1"/>
      <c r="J137" s="1"/>
      <c r="K137" s="231"/>
      <c r="L137" s="16"/>
      <c r="M137" s="16"/>
      <c r="N137" s="231"/>
      <c r="O137" s="16"/>
      <c r="P137" s="16"/>
      <c r="Q137" s="231"/>
      <c r="R137" s="16"/>
      <c r="S137" s="16"/>
      <c r="T137" s="231"/>
      <c r="U137" s="16"/>
      <c r="V137" s="16"/>
    </row>
    <row r="138" spans="2:22" ht="15">
      <c r="B138" s="20"/>
      <c r="C138" s="1"/>
      <c r="D138" s="1"/>
      <c r="E138" s="1"/>
      <c r="F138" s="16"/>
      <c r="G138" s="1"/>
      <c r="H138" s="1"/>
      <c r="I138" s="1"/>
      <c r="J138" s="1"/>
      <c r="K138" s="231"/>
      <c r="L138" s="16"/>
      <c r="M138" s="16"/>
      <c r="N138" s="231"/>
      <c r="O138" s="16"/>
      <c r="P138" s="16"/>
      <c r="Q138" s="231"/>
      <c r="R138" s="16"/>
      <c r="S138" s="16"/>
      <c r="T138" s="231"/>
      <c r="U138" s="16"/>
      <c r="V138" s="16"/>
    </row>
    <row r="139" spans="2:22" ht="15">
      <c r="B139" s="20"/>
      <c r="C139" s="1"/>
      <c r="D139" s="1"/>
      <c r="E139" s="1"/>
      <c r="F139" s="16"/>
      <c r="G139" s="1"/>
      <c r="H139" s="1"/>
      <c r="I139" s="1"/>
      <c r="J139" s="1"/>
      <c r="K139" s="231"/>
      <c r="L139" s="16"/>
      <c r="M139" s="16"/>
      <c r="N139" s="231"/>
      <c r="O139" s="16"/>
      <c r="P139" s="16"/>
      <c r="Q139" s="231"/>
      <c r="R139" s="16"/>
      <c r="S139" s="16"/>
      <c r="T139" s="231"/>
      <c r="U139" s="16"/>
      <c r="V139" s="16"/>
    </row>
    <row r="140" spans="2:22" ht="15">
      <c r="B140" s="20"/>
      <c r="C140" s="1"/>
      <c r="D140" s="1"/>
      <c r="E140" s="1"/>
      <c r="F140" s="16"/>
      <c r="G140" s="1"/>
      <c r="H140" s="1"/>
      <c r="I140" s="1"/>
      <c r="J140" s="1"/>
      <c r="K140" s="231"/>
      <c r="L140" s="16"/>
      <c r="M140" s="16"/>
      <c r="N140" s="231"/>
      <c r="O140" s="16"/>
      <c r="P140" s="16"/>
      <c r="Q140" s="231"/>
      <c r="R140" s="16"/>
      <c r="S140" s="16"/>
      <c r="T140" s="231"/>
      <c r="U140" s="16"/>
      <c r="V140" s="16"/>
    </row>
    <row r="141" spans="2:22" ht="15">
      <c r="B141" s="20"/>
      <c r="C141" s="1"/>
      <c r="D141" s="1"/>
      <c r="E141" s="1"/>
      <c r="F141" s="16"/>
      <c r="G141" s="1"/>
      <c r="H141" s="1"/>
      <c r="I141" s="1"/>
      <c r="J141" s="1"/>
      <c r="K141" s="231"/>
      <c r="L141" s="16"/>
      <c r="M141" s="16"/>
      <c r="N141" s="231"/>
      <c r="O141" s="16"/>
      <c r="P141" s="16"/>
      <c r="Q141" s="231"/>
      <c r="R141" s="16"/>
      <c r="S141" s="16"/>
      <c r="T141" s="231"/>
      <c r="U141" s="16"/>
      <c r="V141" s="16"/>
    </row>
    <row r="142" spans="2:22" ht="15">
      <c r="B142" s="20"/>
      <c r="C142" s="1"/>
      <c r="D142" s="1"/>
      <c r="E142" s="1"/>
      <c r="F142" s="16"/>
      <c r="G142" s="1"/>
      <c r="H142" s="1"/>
      <c r="I142" s="1"/>
      <c r="J142" s="1"/>
      <c r="K142" s="231"/>
      <c r="L142" s="16"/>
      <c r="M142" s="16"/>
      <c r="N142" s="231"/>
      <c r="O142" s="16"/>
      <c r="P142" s="16"/>
      <c r="Q142" s="231"/>
      <c r="R142" s="16"/>
      <c r="S142" s="16"/>
      <c r="T142" s="231"/>
      <c r="U142" s="16"/>
      <c r="V142" s="16"/>
    </row>
    <row r="143" spans="2:22" ht="15">
      <c r="B143" s="20"/>
      <c r="C143" s="1"/>
      <c r="D143" s="1"/>
      <c r="E143" s="1"/>
      <c r="F143" s="16"/>
      <c r="G143" s="1"/>
      <c r="H143" s="1"/>
      <c r="I143" s="1"/>
      <c r="J143" s="1"/>
      <c r="K143" s="231"/>
      <c r="L143" s="16"/>
      <c r="M143" s="16"/>
      <c r="N143" s="231"/>
      <c r="O143" s="16"/>
      <c r="P143" s="16"/>
      <c r="Q143" s="231"/>
      <c r="R143" s="16"/>
      <c r="S143" s="16"/>
      <c r="T143" s="231"/>
      <c r="U143" s="16"/>
      <c r="V143" s="16"/>
    </row>
    <row r="144" spans="2:22" ht="15">
      <c r="B144" s="20"/>
      <c r="C144" s="1"/>
      <c r="D144" s="1"/>
      <c r="E144" s="1"/>
      <c r="F144" s="16"/>
      <c r="G144" s="1"/>
      <c r="H144" s="1"/>
      <c r="I144" s="1"/>
      <c r="J144" s="1"/>
      <c r="K144" s="231"/>
      <c r="L144" s="16"/>
      <c r="M144" s="16"/>
      <c r="N144" s="231"/>
      <c r="O144" s="16"/>
      <c r="P144" s="16"/>
      <c r="Q144" s="231"/>
      <c r="R144" s="16"/>
      <c r="S144" s="16"/>
      <c r="T144" s="231"/>
      <c r="U144" s="16"/>
      <c r="V144" s="16"/>
    </row>
    <row r="145" spans="2:22" ht="15">
      <c r="B145" s="24"/>
      <c r="C145" s="1"/>
      <c r="D145" s="1"/>
      <c r="E145" s="1"/>
      <c r="F145" s="16"/>
      <c r="G145" s="1"/>
      <c r="H145" s="1"/>
      <c r="I145" s="1"/>
      <c r="J145" s="1"/>
      <c r="K145" s="231"/>
      <c r="L145" s="16"/>
      <c r="M145" s="16"/>
      <c r="N145" s="231"/>
      <c r="O145" s="16"/>
      <c r="P145" s="16"/>
      <c r="Q145" s="231"/>
      <c r="R145" s="16"/>
      <c r="S145" s="16"/>
      <c r="T145" s="231"/>
      <c r="U145" s="16"/>
      <c r="V145" s="16"/>
    </row>
    <row r="146" spans="2:22" ht="15">
      <c r="B146" s="24"/>
      <c r="C146" s="1"/>
      <c r="D146" s="1"/>
      <c r="E146" s="1"/>
      <c r="F146" s="16"/>
      <c r="G146" s="1"/>
      <c r="H146" s="1"/>
      <c r="I146" s="1"/>
      <c r="J146" s="1"/>
      <c r="K146" s="231"/>
      <c r="L146" s="16"/>
      <c r="M146" s="16"/>
      <c r="N146" s="231"/>
      <c r="O146" s="16"/>
      <c r="P146" s="16"/>
      <c r="Q146" s="231"/>
      <c r="R146" s="16"/>
      <c r="S146" s="16"/>
      <c r="T146" s="231"/>
      <c r="U146" s="16"/>
      <c r="V146" s="16"/>
    </row>
    <row r="147" spans="2:22">
      <c r="B147" s="25"/>
    </row>
  </sheetData>
  <mergeCells count="7">
    <mergeCell ref="K4:M4"/>
    <mergeCell ref="N4:P4"/>
    <mergeCell ref="T4:V4"/>
    <mergeCell ref="X4:AE4"/>
    <mergeCell ref="AP4:AW4"/>
    <mergeCell ref="Q4:S4"/>
    <mergeCell ref="AG4:AN4"/>
  </mergeCells>
  <phoneticPr fontId="20" type="noConversion"/>
  <pageMargins left="0.7" right="0.7" top="0.75" bottom="0.75" header="0.3" footer="0.3"/>
  <pageSetup paperSize="119" scale="45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rgb="FF00B050"/>
    <pageSetUpPr fitToPage="1"/>
  </sheetPr>
  <dimension ref="A1:SA110"/>
  <sheetViews>
    <sheetView topLeftCell="B1" workbookViewId="0">
      <pane xSplit="1" ySplit="5" topLeftCell="C6" activePane="bottomRight" state="frozen"/>
      <selection activeCell="B1" sqref="B1"/>
      <selection pane="topRight" activeCell="C1" sqref="C1"/>
      <selection pane="bottomLeft" activeCell="B6" sqref="B6"/>
      <selection pane="bottomRight" activeCell="C6" sqref="C6"/>
    </sheetView>
  </sheetViews>
  <sheetFormatPr defaultColWidth="9.140625" defaultRowHeight="12.75"/>
  <cols>
    <col min="1" max="1" width="14.28515625" style="235" hidden="1" customWidth="1"/>
    <col min="2" max="2" width="36.7109375" style="235" bestFit="1" customWidth="1"/>
    <col min="3" max="3" width="11.85546875" style="235" bestFit="1" customWidth="1"/>
    <col min="4" max="7" width="9.7109375" style="235" customWidth="1"/>
    <col min="8" max="8" width="9.85546875" style="235" bestFit="1" customWidth="1"/>
    <col min="9" max="79" width="9.7109375" style="235" customWidth="1"/>
    <col min="80" max="16384" width="9.140625" style="235"/>
  </cols>
  <sheetData>
    <row r="1" spans="2:10">
      <c r="B1" s="94" t="s">
        <v>453</v>
      </c>
    </row>
    <row r="2" spans="2:10">
      <c r="B2" s="95" t="s">
        <v>457</v>
      </c>
    </row>
    <row r="4" spans="2:10">
      <c r="B4" s="285" t="s">
        <v>397</v>
      </c>
      <c r="C4" s="286"/>
      <c r="D4" s="286"/>
      <c r="E4" s="769" t="s">
        <v>321</v>
      </c>
      <c r="F4" s="770"/>
      <c r="G4" s="771"/>
      <c r="H4" s="287">
        <f>'T20-NPV-EOM'!H4</f>
        <v>7.0000000000000007E-2</v>
      </c>
      <c r="I4" s="236"/>
      <c r="J4" s="236"/>
    </row>
    <row r="5" spans="2:10" s="236" customFormat="1" ht="15" customHeight="1">
      <c r="B5" s="285" t="s">
        <v>319</v>
      </c>
      <c r="C5" s="285" t="s">
        <v>320</v>
      </c>
      <c r="D5" s="285" t="s">
        <v>53</v>
      </c>
      <c r="E5" s="768" t="s">
        <v>400</v>
      </c>
      <c r="F5" s="768"/>
      <c r="G5" s="768"/>
      <c r="H5" s="292">
        <v>5</v>
      </c>
      <c r="J5" s="235" t="s">
        <v>399</v>
      </c>
    </row>
    <row r="6" spans="2:10" s="236" customFormat="1">
      <c r="B6" s="283" t="str">
        <f>'T16-PCMM'!$C$27</f>
        <v>Active Treatment System</v>
      </c>
      <c r="C6" s="284">
        <f>'T16-PCMM'!M27</f>
        <v>0</v>
      </c>
      <c r="D6" s="282" t="s">
        <v>303</v>
      </c>
      <c r="F6" s="235"/>
      <c r="G6" s="238"/>
    </row>
    <row r="7" spans="2:10" s="236" customFormat="1">
      <c r="B7" s="283" t="str">
        <f>'T16-PCMM'!$C$30</f>
        <v>Passive Treatment System</v>
      </c>
      <c r="C7" s="284">
        <f>'T16-PCMM'!M30</f>
        <v>0</v>
      </c>
      <c r="D7" s="282" t="s">
        <v>303</v>
      </c>
      <c r="F7" s="235"/>
      <c r="G7" s="238"/>
    </row>
    <row r="8" spans="2:10" s="236" customFormat="1">
      <c r="B8" s="283" t="str">
        <f>'T16-PCMM'!$C$36</f>
        <v>Field Support Staff &amp; Vehicles</v>
      </c>
      <c r="C8" s="284">
        <f>'T16-PCMM'!M36</f>
        <v>0</v>
      </c>
      <c r="D8" s="282" t="s">
        <v>303</v>
      </c>
      <c r="F8" s="235"/>
      <c r="G8" s="238"/>
    </row>
    <row r="9" spans="2:10" s="236" customFormat="1">
      <c r="B9" s="283" t="str">
        <f>'T16-PCMM'!$C$42</f>
        <v>Project Management</v>
      </c>
      <c r="C9" s="284">
        <f>'T16-PCMM'!M42</f>
        <v>0</v>
      </c>
      <c r="D9" s="282" t="s">
        <v>303</v>
      </c>
      <c r="F9" s="235"/>
      <c r="G9" s="238"/>
    </row>
    <row r="10" spans="2:10" s="236" customFormat="1">
      <c r="B10" s="283" t="str">
        <f>'T16-PCMM'!$C$49</f>
        <v>Camp and General</v>
      </c>
      <c r="C10" s="284">
        <f>'T16-PCMM'!M49</f>
        <v>0</v>
      </c>
      <c r="D10" s="282" t="s">
        <v>303</v>
      </c>
      <c r="F10" s="235"/>
      <c r="G10" s="238"/>
    </row>
    <row r="11" spans="2:10" s="236" customFormat="1">
      <c r="B11" s="283" t="str">
        <f>'T16-PCMM'!$C$58</f>
        <v>Reclamation Maintenance</v>
      </c>
      <c r="C11" s="284">
        <f>'T16-PCMM'!M65</f>
        <v>0</v>
      </c>
      <c r="D11" s="282" t="s">
        <v>303</v>
      </c>
      <c r="F11" s="235"/>
      <c r="G11" s="238"/>
    </row>
    <row r="12" spans="2:10" s="236" customFormat="1">
      <c r="B12" s="283" t="str">
        <f>'T16-PCMM'!$C$66</f>
        <v>Site Maintenance</v>
      </c>
      <c r="C12" s="284">
        <f>'T16-PCMM'!M71</f>
        <v>0</v>
      </c>
      <c r="D12" s="282" t="s">
        <v>303</v>
      </c>
      <c r="F12" s="235"/>
      <c r="G12" s="238"/>
    </row>
    <row r="13" spans="2:10">
      <c r="B13" s="283" t="str">
        <f>'T16-PCMM'!$C$72</f>
        <v>Transportation Costs</v>
      </c>
      <c r="C13" s="284">
        <f>'T16-PCMM'!M76</f>
        <v>0</v>
      </c>
      <c r="D13" s="282" t="s">
        <v>303</v>
      </c>
    </row>
    <row r="14" spans="2:10">
      <c r="B14" s="283" t="str">
        <f>'T16-PCMM'!$C$77</f>
        <v>Water Quality Monitoring</v>
      </c>
      <c r="C14" s="284">
        <f>'T16-PCMM'!M81</f>
        <v>0</v>
      </c>
      <c r="D14" s="282" t="s">
        <v>179</v>
      </c>
    </row>
    <row r="15" spans="2:10">
      <c r="B15" s="283" t="str">
        <f>'T16-PCMM'!$C$83</f>
        <v>Physical/Geotech Stability Monitoring</v>
      </c>
      <c r="C15" s="284">
        <f>'T16-PCMM'!M79</f>
        <v>0</v>
      </c>
      <c r="D15" s="282" t="s">
        <v>179</v>
      </c>
    </row>
    <row r="16" spans="2:10">
      <c r="B16" s="283" t="str">
        <f>'T16-PCMM'!$C$84</f>
        <v>Surface Water Monitoring</v>
      </c>
      <c r="C16" s="284">
        <f>'T16-PCMM'!M80</f>
        <v>0</v>
      </c>
      <c r="D16" s="282" t="s">
        <v>179</v>
      </c>
    </row>
    <row r="17" spans="2:495">
      <c r="B17" s="283" t="str">
        <f>'T16-PCMM'!$C$85</f>
        <v>Groundwater Monitoring</v>
      </c>
      <c r="C17" s="284">
        <f>'T16-PCMM'!M81</f>
        <v>0</v>
      </c>
      <c r="D17" s="282" t="s">
        <v>179</v>
      </c>
    </row>
    <row r="18" spans="2:495">
      <c r="B18" s="283" t="str">
        <f>'T16-PCMM'!$C$86</f>
        <v>Revegetation Success</v>
      </c>
      <c r="C18" s="284">
        <f>'T16-PCMM'!M82</f>
        <v>0</v>
      </c>
      <c r="D18" s="282" t="s">
        <v>179</v>
      </c>
    </row>
    <row r="19" spans="2:495">
      <c r="B19" s="283" t="str">
        <f>'T16-PCMM'!$C$87</f>
        <v>Soil and Vegetation Chemistry</v>
      </c>
      <c r="C19" s="284">
        <f>'T16-PCMM'!M83</f>
        <v>0</v>
      </c>
      <c r="D19" s="282" t="s">
        <v>179</v>
      </c>
    </row>
    <row r="20" spans="2:495">
      <c r="B20" s="283" t="str">
        <f>'T16-PCMM'!$C$88</f>
        <v>Wildlife Aerial Surveys</v>
      </c>
      <c r="C20" s="284">
        <f>'T16-PCMM'!M84</f>
        <v>0</v>
      </c>
      <c r="D20" s="282" t="s">
        <v>179</v>
      </c>
    </row>
    <row r="21" spans="2:495">
      <c r="B21" s="283" t="str">
        <f>'T16-PCMM'!$C$89</f>
        <v>Aquatics</v>
      </c>
      <c r="C21" s="284">
        <f>'T16-PCMM'!M85</f>
        <v>0</v>
      </c>
      <c r="D21" s="282" t="s">
        <v>179</v>
      </c>
    </row>
    <row r="22" spans="2:495">
      <c r="B22" s="283" t="str">
        <f>'T16-PCMM'!$C$90</f>
        <v>Effluent</v>
      </c>
      <c r="C22" s="284">
        <f>'T16-PCMM'!M86</f>
        <v>0</v>
      </c>
      <c r="D22" s="282" t="s">
        <v>179</v>
      </c>
    </row>
    <row r="23" spans="2:495">
      <c r="B23" s="283" t="str">
        <f>'T16-PCMM'!$C$94</f>
        <v>Instrumentation Maintenance/Replacement</v>
      </c>
      <c r="C23" s="284">
        <f>'T16-PCMM'!M99</f>
        <v>0</v>
      </c>
      <c r="D23" s="282" t="s">
        <v>303</v>
      </c>
      <c r="H23" s="335"/>
    </row>
    <row r="24" spans="2:495">
      <c r="B24" s="283" t="str">
        <f>'T16-PCMM'!$C$100</f>
        <v>Road Closure and Reclamation</v>
      </c>
      <c r="C24" s="284">
        <f>'T16-PCMM'!M106</f>
        <v>79129.290500000003</v>
      </c>
      <c r="D24" s="282" t="s">
        <v>303</v>
      </c>
    </row>
    <row r="25" spans="2:495">
      <c r="B25" s="10"/>
      <c r="C25" s="237"/>
    </row>
    <row r="27" spans="2:495">
      <c r="B27" s="291" t="s">
        <v>322</v>
      </c>
      <c r="C27" s="291"/>
      <c r="D27" s="291" t="s">
        <v>323</v>
      </c>
    </row>
    <row r="28" spans="2:495">
      <c r="B28" s="285" t="s">
        <v>319</v>
      </c>
      <c r="C28" s="285"/>
      <c r="D28" s="276">
        <v>1</v>
      </c>
      <c r="E28" s="276">
        <f>D28+1</f>
        <v>2</v>
      </c>
      <c r="F28" s="276">
        <f t="shared" ref="F28:BQ28" si="0">E28+1</f>
        <v>3</v>
      </c>
      <c r="G28" s="276">
        <f t="shared" si="0"/>
        <v>4</v>
      </c>
      <c r="H28" s="276">
        <f t="shared" si="0"/>
        <v>5</v>
      </c>
      <c r="I28" s="276">
        <f t="shared" si="0"/>
        <v>6</v>
      </c>
      <c r="J28" s="276">
        <f t="shared" si="0"/>
        <v>7</v>
      </c>
      <c r="K28" s="276">
        <f t="shared" si="0"/>
        <v>8</v>
      </c>
      <c r="L28" s="276">
        <f t="shared" si="0"/>
        <v>9</v>
      </c>
      <c r="M28" s="276">
        <f t="shared" si="0"/>
        <v>10</v>
      </c>
      <c r="N28" s="276">
        <f t="shared" si="0"/>
        <v>11</v>
      </c>
      <c r="O28" s="276">
        <f t="shared" si="0"/>
        <v>12</v>
      </c>
      <c r="P28" s="276">
        <f t="shared" si="0"/>
        <v>13</v>
      </c>
      <c r="Q28" s="276">
        <f t="shared" si="0"/>
        <v>14</v>
      </c>
      <c r="R28" s="276">
        <f t="shared" si="0"/>
        <v>15</v>
      </c>
      <c r="S28" s="276">
        <f t="shared" si="0"/>
        <v>16</v>
      </c>
      <c r="T28" s="276">
        <f t="shared" si="0"/>
        <v>17</v>
      </c>
      <c r="U28" s="276">
        <f t="shared" si="0"/>
        <v>18</v>
      </c>
      <c r="V28" s="276">
        <f t="shared" si="0"/>
        <v>19</v>
      </c>
      <c r="W28" s="276">
        <f t="shared" si="0"/>
        <v>20</v>
      </c>
      <c r="X28" s="276">
        <f t="shared" si="0"/>
        <v>21</v>
      </c>
      <c r="Y28" s="276">
        <f t="shared" si="0"/>
        <v>22</v>
      </c>
      <c r="Z28" s="276">
        <f t="shared" si="0"/>
        <v>23</v>
      </c>
      <c r="AA28" s="276">
        <f t="shared" si="0"/>
        <v>24</v>
      </c>
      <c r="AB28" s="276">
        <f t="shared" si="0"/>
        <v>25</v>
      </c>
      <c r="AC28" s="276">
        <f t="shared" si="0"/>
        <v>26</v>
      </c>
      <c r="AD28" s="276">
        <f t="shared" si="0"/>
        <v>27</v>
      </c>
      <c r="AE28" s="276">
        <f t="shared" si="0"/>
        <v>28</v>
      </c>
      <c r="AF28" s="276">
        <f t="shared" si="0"/>
        <v>29</v>
      </c>
      <c r="AG28" s="276">
        <f t="shared" si="0"/>
        <v>30</v>
      </c>
      <c r="AH28" s="276">
        <f t="shared" si="0"/>
        <v>31</v>
      </c>
      <c r="AI28" s="276">
        <f t="shared" si="0"/>
        <v>32</v>
      </c>
      <c r="AJ28" s="276">
        <f t="shared" si="0"/>
        <v>33</v>
      </c>
      <c r="AK28" s="276">
        <f t="shared" si="0"/>
        <v>34</v>
      </c>
      <c r="AL28" s="276">
        <f t="shared" si="0"/>
        <v>35</v>
      </c>
      <c r="AM28" s="276">
        <f t="shared" si="0"/>
        <v>36</v>
      </c>
      <c r="AN28" s="276">
        <f t="shared" si="0"/>
        <v>37</v>
      </c>
      <c r="AO28" s="276">
        <f t="shared" si="0"/>
        <v>38</v>
      </c>
      <c r="AP28" s="276">
        <f t="shared" si="0"/>
        <v>39</v>
      </c>
      <c r="AQ28" s="276">
        <f t="shared" si="0"/>
        <v>40</v>
      </c>
      <c r="AR28" s="276">
        <f t="shared" si="0"/>
        <v>41</v>
      </c>
      <c r="AS28" s="276">
        <f t="shared" si="0"/>
        <v>42</v>
      </c>
      <c r="AT28" s="276">
        <f t="shared" si="0"/>
        <v>43</v>
      </c>
      <c r="AU28" s="276">
        <f t="shared" si="0"/>
        <v>44</v>
      </c>
      <c r="AV28" s="276">
        <f t="shared" si="0"/>
        <v>45</v>
      </c>
      <c r="AW28" s="276">
        <f t="shared" si="0"/>
        <v>46</v>
      </c>
      <c r="AX28" s="276">
        <f t="shared" si="0"/>
        <v>47</v>
      </c>
      <c r="AY28" s="276">
        <f t="shared" si="0"/>
        <v>48</v>
      </c>
      <c r="AZ28" s="276">
        <f t="shared" si="0"/>
        <v>49</v>
      </c>
      <c r="BA28" s="276">
        <f t="shared" si="0"/>
        <v>50</v>
      </c>
      <c r="BB28" s="276">
        <f t="shared" si="0"/>
        <v>51</v>
      </c>
      <c r="BC28" s="276">
        <f t="shared" si="0"/>
        <v>52</v>
      </c>
      <c r="BD28" s="276">
        <f t="shared" si="0"/>
        <v>53</v>
      </c>
      <c r="BE28" s="276">
        <f t="shared" si="0"/>
        <v>54</v>
      </c>
      <c r="BF28" s="276">
        <f t="shared" si="0"/>
        <v>55</v>
      </c>
      <c r="BG28" s="276">
        <f t="shared" si="0"/>
        <v>56</v>
      </c>
      <c r="BH28" s="276">
        <f t="shared" si="0"/>
        <v>57</v>
      </c>
      <c r="BI28" s="276">
        <f t="shared" si="0"/>
        <v>58</v>
      </c>
      <c r="BJ28" s="276">
        <f t="shared" si="0"/>
        <v>59</v>
      </c>
      <c r="BK28" s="276">
        <f t="shared" si="0"/>
        <v>60</v>
      </c>
      <c r="BL28" s="276">
        <f t="shared" si="0"/>
        <v>61</v>
      </c>
      <c r="BM28" s="276">
        <f t="shared" si="0"/>
        <v>62</v>
      </c>
      <c r="BN28" s="276">
        <f t="shared" si="0"/>
        <v>63</v>
      </c>
      <c r="BO28" s="276">
        <f t="shared" si="0"/>
        <v>64</v>
      </c>
      <c r="BP28" s="276">
        <f t="shared" si="0"/>
        <v>65</v>
      </c>
      <c r="BQ28" s="276">
        <f t="shared" si="0"/>
        <v>66</v>
      </c>
      <c r="BR28" s="276">
        <f t="shared" ref="BR28:EC28" si="1">BQ28+1</f>
        <v>67</v>
      </c>
      <c r="BS28" s="276">
        <f t="shared" si="1"/>
        <v>68</v>
      </c>
      <c r="BT28" s="276">
        <f t="shared" si="1"/>
        <v>69</v>
      </c>
      <c r="BU28" s="276">
        <f t="shared" si="1"/>
        <v>70</v>
      </c>
      <c r="BV28" s="276">
        <f t="shared" si="1"/>
        <v>71</v>
      </c>
      <c r="BW28" s="276">
        <f t="shared" si="1"/>
        <v>72</v>
      </c>
      <c r="BX28" s="276">
        <f t="shared" si="1"/>
        <v>73</v>
      </c>
      <c r="BY28" s="276">
        <f t="shared" si="1"/>
        <v>74</v>
      </c>
      <c r="BZ28" s="276">
        <f t="shared" si="1"/>
        <v>75</v>
      </c>
      <c r="CA28" s="276">
        <f t="shared" si="1"/>
        <v>76</v>
      </c>
      <c r="CB28" s="276">
        <f t="shared" si="1"/>
        <v>77</v>
      </c>
      <c r="CC28" s="276">
        <f t="shared" si="1"/>
        <v>78</v>
      </c>
      <c r="CD28" s="276">
        <f t="shared" si="1"/>
        <v>79</v>
      </c>
      <c r="CE28" s="276">
        <f t="shared" si="1"/>
        <v>80</v>
      </c>
      <c r="CF28" s="276">
        <f t="shared" si="1"/>
        <v>81</v>
      </c>
      <c r="CG28" s="276">
        <f t="shared" si="1"/>
        <v>82</v>
      </c>
      <c r="CH28" s="276">
        <f t="shared" si="1"/>
        <v>83</v>
      </c>
      <c r="CI28" s="276">
        <f t="shared" si="1"/>
        <v>84</v>
      </c>
      <c r="CJ28" s="276">
        <f t="shared" si="1"/>
        <v>85</v>
      </c>
      <c r="CK28" s="276">
        <f t="shared" si="1"/>
        <v>86</v>
      </c>
      <c r="CL28" s="276">
        <f t="shared" si="1"/>
        <v>87</v>
      </c>
      <c r="CM28" s="276">
        <f t="shared" si="1"/>
        <v>88</v>
      </c>
      <c r="CN28" s="276">
        <f t="shared" si="1"/>
        <v>89</v>
      </c>
      <c r="CO28" s="276">
        <f t="shared" si="1"/>
        <v>90</v>
      </c>
      <c r="CP28" s="276">
        <f t="shared" si="1"/>
        <v>91</v>
      </c>
      <c r="CQ28" s="276">
        <f t="shared" si="1"/>
        <v>92</v>
      </c>
      <c r="CR28" s="276">
        <f t="shared" si="1"/>
        <v>93</v>
      </c>
      <c r="CS28" s="276">
        <f t="shared" si="1"/>
        <v>94</v>
      </c>
      <c r="CT28" s="276">
        <f t="shared" si="1"/>
        <v>95</v>
      </c>
      <c r="CU28" s="276">
        <f t="shared" si="1"/>
        <v>96</v>
      </c>
      <c r="CV28" s="276">
        <f t="shared" si="1"/>
        <v>97</v>
      </c>
      <c r="CW28" s="276">
        <f t="shared" si="1"/>
        <v>98</v>
      </c>
      <c r="CX28" s="276">
        <f t="shared" si="1"/>
        <v>99</v>
      </c>
      <c r="CY28" s="276">
        <f t="shared" si="1"/>
        <v>100</v>
      </c>
      <c r="CZ28" s="276">
        <f t="shared" si="1"/>
        <v>101</v>
      </c>
      <c r="DA28" s="276">
        <f t="shared" si="1"/>
        <v>102</v>
      </c>
      <c r="DB28" s="276">
        <f t="shared" si="1"/>
        <v>103</v>
      </c>
      <c r="DC28" s="276">
        <f t="shared" si="1"/>
        <v>104</v>
      </c>
      <c r="DD28" s="276">
        <f t="shared" si="1"/>
        <v>105</v>
      </c>
      <c r="DE28" s="276">
        <f t="shared" si="1"/>
        <v>106</v>
      </c>
      <c r="DF28" s="276">
        <f t="shared" si="1"/>
        <v>107</v>
      </c>
      <c r="DG28" s="276">
        <f t="shared" si="1"/>
        <v>108</v>
      </c>
      <c r="DH28" s="276">
        <f t="shared" si="1"/>
        <v>109</v>
      </c>
      <c r="DI28" s="276">
        <f t="shared" si="1"/>
        <v>110</v>
      </c>
      <c r="DJ28" s="276">
        <f t="shared" si="1"/>
        <v>111</v>
      </c>
      <c r="DK28" s="276">
        <f t="shared" si="1"/>
        <v>112</v>
      </c>
      <c r="DL28" s="276">
        <f t="shared" si="1"/>
        <v>113</v>
      </c>
      <c r="DM28" s="276">
        <f t="shared" si="1"/>
        <v>114</v>
      </c>
      <c r="DN28" s="276">
        <f t="shared" si="1"/>
        <v>115</v>
      </c>
      <c r="DO28" s="276">
        <f t="shared" si="1"/>
        <v>116</v>
      </c>
      <c r="DP28" s="276">
        <f t="shared" si="1"/>
        <v>117</v>
      </c>
      <c r="DQ28" s="276">
        <f t="shared" si="1"/>
        <v>118</v>
      </c>
      <c r="DR28" s="276">
        <f t="shared" si="1"/>
        <v>119</v>
      </c>
      <c r="DS28" s="276">
        <f t="shared" si="1"/>
        <v>120</v>
      </c>
      <c r="DT28" s="276">
        <f t="shared" si="1"/>
        <v>121</v>
      </c>
      <c r="DU28" s="276">
        <f t="shared" si="1"/>
        <v>122</v>
      </c>
      <c r="DV28" s="276">
        <f t="shared" si="1"/>
        <v>123</v>
      </c>
      <c r="DW28" s="276">
        <f t="shared" si="1"/>
        <v>124</v>
      </c>
      <c r="DX28" s="276">
        <f t="shared" si="1"/>
        <v>125</v>
      </c>
      <c r="DY28" s="276">
        <f t="shared" si="1"/>
        <v>126</v>
      </c>
      <c r="DZ28" s="276">
        <f t="shared" si="1"/>
        <v>127</v>
      </c>
      <c r="EA28" s="276">
        <f t="shared" si="1"/>
        <v>128</v>
      </c>
      <c r="EB28" s="276">
        <f t="shared" si="1"/>
        <v>129</v>
      </c>
      <c r="EC28" s="276">
        <f t="shared" si="1"/>
        <v>130</v>
      </c>
      <c r="ED28" s="276">
        <f t="shared" ref="ED28:GO28" si="2">EC28+1</f>
        <v>131</v>
      </c>
      <c r="EE28" s="276">
        <f t="shared" si="2"/>
        <v>132</v>
      </c>
      <c r="EF28" s="276">
        <f t="shared" si="2"/>
        <v>133</v>
      </c>
      <c r="EG28" s="276">
        <f t="shared" si="2"/>
        <v>134</v>
      </c>
      <c r="EH28" s="276">
        <f t="shared" si="2"/>
        <v>135</v>
      </c>
      <c r="EI28" s="276">
        <f t="shared" si="2"/>
        <v>136</v>
      </c>
      <c r="EJ28" s="276">
        <f t="shared" si="2"/>
        <v>137</v>
      </c>
      <c r="EK28" s="276">
        <f t="shared" si="2"/>
        <v>138</v>
      </c>
      <c r="EL28" s="276">
        <f t="shared" si="2"/>
        <v>139</v>
      </c>
      <c r="EM28" s="276">
        <f t="shared" si="2"/>
        <v>140</v>
      </c>
      <c r="EN28" s="276">
        <f t="shared" si="2"/>
        <v>141</v>
      </c>
      <c r="EO28" s="276">
        <f t="shared" si="2"/>
        <v>142</v>
      </c>
      <c r="EP28" s="276">
        <f t="shared" si="2"/>
        <v>143</v>
      </c>
      <c r="EQ28" s="276">
        <f t="shared" si="2"/>
        <v>144</v>
      </c>
      <c r="ER28" s="276">
        <f t="shared" si="2"/>
        <v>145</v>
      </c>
      <c r="ES28" s="276">
        <f t="shared" si="2"/>
        <v>146</v>
      </c>
      <c r="ET28" s="276">
        <f t="shared" si="2"/>
        <v>147</v>
      </c>
      <c r="EU28" s="276">
        <f t="shared" si="2"/>
        <v>148</v>
      </c>
      <c r="EV28" s="276">
        <f t="shared" si="2"/>
        <v>149</v>
      </c>
      <c r="EW28" s="276">
        <f t="shared" si="2"/>
        <v>150</v>
      </c>
      <c r="EX28" s="276">
        <f t="shared" si="2"/>
        <v>151</v>
      </c>
      <c r="EY28" s="276">
        <f t="shared" si="2"/>
        <v>152</v>
      </c>
      <c r="EZ28" s="276">
        <f t="shared" si="2"/>
        <v>153</v>
      </c>
      <c r="FA28" s="276">
        <f t="shared" si="2"/>
        <v>154</v>
      </c>
      <c r="FB28" s="276">
        <f t="shared" si="2"/>
        <v>155</v>
      </c>
      <c r="FC28" s="276">
        <f t="shared" si="2"/>
        <v>156</v>
      </c>
      <c r="FD28" s="276">
        <f t="shared" si="2"/>
        <v>157</v>
      </c>
      <c r="FE28" s="276">
        <f t="shared" si="2"/>
        <v>158</v>
      </c>
      <c r="FF28" s="276">
        <f t="shared" si="2"/>
        <v>159</v>
      </c>
      <c r="FG28" s="276">
        <f t="shared" si="2"/>
        <v>160</v>
      </c>
      <c r="FH28" s="276">
        <f t="shared" si="2"/>
        <v>161</v>
      </c>
      <c r="FI28" s="276">
        <f t="shared" si="2"/>
        <v>162</v>
      </c>
      <c r="FJ28" s="276">
        <f t="shared" si="2"/>
        <v>163</v>
      </c>
      <c r="FK28" s="276">
        <f t="shared" si="2"/>
        <v>164</v>
      </c>
      <c r="FL28" s="276">
        <f t="shared" si="2"/>
        <v>165</v>
      </c>
      <c r="FM28" s="276">
        <f t="shared" si="2"/>
        <v>166</v>
      </c>
      <c r="FN28" s="276">
        <f t="shared" si="2"/>
        <v>167</v>
      </c>
      <c r="FO28" s="276">
        <f t="shared" si="2"/>
        <v>168</v>
      </c>
      <c r="FP28" s="276">
        <f t="shared" si="2"/>
        <v>169</v>
      </c>
      <c r="FQ28" s="276">
        <f t="shared" si="2"/>
        <v>170</v>
      </c>
      <c r="FR28" s="276">
        <f t="shared" si="2"/>
        <v>171</v>
      </c>
      <c r="FS28" s="276">
        <f t="shared" si="2"/>
        <v>172</v>
      </c>
      <c r="FT28" s="276">
        <f t="shared" si="2"/>
        <v>173</v>
      </c>
      <c r="FU28" s="276">
        <f t="shared" si="2"/>
        <v>174</v>
      </c>
      <c r="FV28" s="276">
        <f t="shared" si="2"/>
        <v>175</v>
      </c>
      <c r="FW28" s="276">
        <f t="shared" si="2"/>
        <v>176</v>
      </c>
      <c r="FX28" s="276">
        <f t="shared" si="2"/>
        <v>177</v>
      </c>
      <c r="FY28" s="276">
        <f t="shared" si="2"/>
        <v>178</v>
      </c>
      <c r="FZ28" s="276">
        <f t="shared" si="2"/>
        <v>179</v>
      </c>
      <c r="GA28" s="276">
        <f t="shared" si="2"/>
        <v>180</v>
      </c>
      <c r="GB28" s="276">
        <f t="shared" si="2"/>
        <v>181</v>
      </c>
      <c r="GC28" s="276">
        <f t="shared" si="2"/>
        <v>182</v>
      </c>
      <c r="GD28" s="276">
        <f t="shared" si="2"/>
        <v>183</v>
      </c>
      <c r="GE28" s="276">
        <f t="shared" si="2"/>
        <v>184</v>
      </c>
      <c r="GF28" s="276">
        <f t="shared" si="2"/>
        <v>185</v>
      </c>
      <c r="GG28" s="276">
        <f t="shared" si="2"/>
        <v>186</v>
      </c>
      <c r="GH28" s="276">
        <f t="shared" si="2"/>
        <v>187</v>
      </c>
      <c r="GI28" s="276">
        <f t="shared" si="2"/>
        <v>188</v>
      </c>
      <c r="GJ28" s="276">
        <f t="shared" si="2"/>
        <v>189</v>
      </c>
      <c r="GK28" s="276">
        <f t="shared" si="2"/>
        <v>190</v>
      </c>
      <c r="GL28" s="276">
        <f t="shared" si="2"/>
        <v>191</v>
      </c>
      <c r="GM28" s="276">
        <f t="shared" si="2"/>
        <v>192</v>
      </c>
      <c r="GN28" s="276">
        <f t="shared" si="2"/>
        <v>193</v>
      </c>
      <c r="GO28" s="276">
        <f t="shared" si="2"/>
        <v>194</v>
      </c>
      <c r="GP28" s="276">
        <f t="shared" ref="GP28:JA28" si="3">GO28+1</f>
        <v>195</v>
      </c>
      <c r="GQ28" s="276">
        <f t="shared" si="3"/>
        <v>196</v>
      </c>
      <c r="GR28" s="276">
        <f t="shared" si="3"/>
        <v>197</v>
      </c>
      <c r="GS28" s="276">
        <f t="shared" si="3"/>
        <v>198</v>
      </c>
      <c r="GT28" s="276">
        <f t="shared" si="3"/>
        <v>199</v>
      </c>
      <c r="GU28" s="276">
        <f t="shared" si="3"/>
        <v>200</v>
      </c>
      <c r="GV28" s="276">
        <f t="shared" si="3"/>
        <v>201</v>
      </c>
      <c r="GW28" s="276">
        <f t="shared" si="3"/>
        <v>202</v>
      </c>
      <c r="GX28" s="276">
        <f t="shared" si="3"/>
        <v>203</v>
      </c>
      <c r="GY28" s="276">
        <f t="shared" si="3"/>
        <v>204</v>
      </c>
      <c r="GZ28" s="276">
        <f t="shared" si="3"/>
        <v>205</v>
      </c>
      <c r="HA28" s="276">
        <f t="shared" si="3"/>
        <v>206</v>
      </c>
      <c r="HB28" s="276">
        <f t="shared" si="3"/>
        <v>207</v>
      </c>
      <c r="HC28" s="276">
        <f t="shared" si="3"/>
        <v>208</v>
      </c>
      <c r="HD28" s="276">
        <f t="shared" si="3"/>
        <v>209</v>
      </c>
      <c r="HE28" s="276">
        <f t="shared" si="3"/>
        <v>210</v>
      </c>
      <c r="HF28" s="276">
        <f t="shared" si="3"/>
        <v>211</v>
      </c>
      <c r="HG28" s="276">
        <f t="shared" si="3"/>
        <v>212</v>
      </c>
      <c r="HH28" s="276">
        <f t="shared" si="3"/>
        <v>213</v>
      </c>
      <c r="HI28" s="276">
        <f t="shared" si="3"/>
        <v>214</v>
      </c>
      <c r="HJ28" s="276">
        <f t="shared" si="3"/>
        <v>215</v>
      </c>
      <c r="HK28" s="276">
        <f t="shared" si="3"/>
        <v>216</v>
      </c>
      <c r="HL28" s="276">
        <f t="shared" si="3"/>
        <v>217</v>
      </c>
      <c r="HM28" s="276">
        <f t="shared" si="3"/>
        <v>218</v>
      </c>
      <c r="HN28" s="276">
        <f t="shared" si="3"/>
        <v>219</v>
      </c>
      <c r="HO28" s="276">
        <f t="shared" si="3"/>
        <v>220</v>
      </c>
      <c r="HP28" s="276">
        <f t="shared" si="3"/>
        <v>221</v>
      </c>
      <c r="HQ28" s="276">
        <f t="shared" si="3"/>
        <v>222</v>
      </c>
      <c r="HR28" s="276">
        <f t="shared" si="3"/>
        <v>223</v>
      </c>
      <c r="HS28" s="276">
        <f t="shared" si="3"/>
        <v>224</v>
      </c>
      <c r="HT28" s="276">
        <f t="shared" si="3"/>
        <v>225</v>
      </c>
      <c r="HU28" s="276">
        <f t="shared" si="3"/>
        <v>226</v>
      </c>
      <c r="HV28" s="276">
        <f t="shared" si="3"/>
        <v>227</v>
      </c>
      <c r="HW28" s="276">
        <f t="shared" si="3"/>
        <v>228</v>
      </c>
      <c r="HX28" s="276">
        <f t="shared" si="3"/>
        <v>229</v>
      </c>
      <c r="HY28" s="276">
        <f t="shared" si="3"/>
        <v>230</v>
      </c>
      <c r="HZ28" s="276">
        <f t="shared" si="3"/>
        <v>231</v>
      </c>
      <c r="IA28" s="276">
        <f t="shared" si="3"/>
        <v>232</v>
      </c>
      <c r="IB28" s="276">
        <f t="shared" si="3"/>
        <v>233</v>
      </c>
      <c r="IC28" s="276">
        <f t="shared" si="3"/>
        <v>234</v>
      </c>
      <c r="ID28" s="276">
        <f t="shared" si="3"/>
        <v>235</v>
      </c>
      <c r="IE28" s="276">
        <f t="shared" si="3"/>
        <v>236</v>
      </c>
      <c r="IF28" s="276">
        <f t="shared" si="3"/>
        <v>237</v>
      </c>
      <c r="IG28" s="276">
        <f t="shared" si="3"/>
        <v>238</v>
      </c>
      <c r="IH28" s="276">
        <f t="shared" si="3"/>
        <v>239</v>
      </c>
      <c r="II28" s="276">
        <f t="shared" si="3"/>
        <v>240</v>
      </c>
      <c r="IJ28" s="276">
        <f t="shared" si="3"/>
        <v>241</v>
      </c>
      <c r="IK28" s="276">
        <f t="shared" si="3"/>
        <v>242</v>
      </c>
      <c r="IL28" s="276">
        <f t="shared" si="3"/>
        <v>243</v>
      </c>
      <c r="IM28" s="276">
        <f t="shared" si="3"/>
        <v>244</v>
      </c>
      <c r="IN28" s="276">
        <f t="shared" si="3"/>
        <v>245</v>
      </c>
      <c r="IO28" s="276">
        <f t="shared" si="3"/>
        <v>246</v>
      </c>
      <c r="IP28" s="276">
        <f t="shared" si="3"/>
        <v>247</v>
      </c>
      <c r="IQ28" s="276">
        <f t="shared" si="3"/>
        <v>248</v>
      </c>
      <c r="IR28" s="276">
        <f t="shared" si="3"/>
        <v>249</v>
      </c>
      <c r="IS28" s="276">
        <f t="shared" si="3"/>
        <v>250</v>
      </c>
      <c r="IT28" s="276">
        <f t="shared" si="3"/>
        <v>251</v>
      </c>
      <c r="IU28" s="276">
        <f t="shared" si="3"/>
        <v>252</v>
      </c>
      <c r="IV28" s="276">
        <f t="shared" si="3"/>
        <v>253</v>
      </c>
      <c r="IW28" s="276">
        <f t="shared" si="3"/>
        <v>254</v>
      </c>
      <c r="IX28" s="276">
        <f t="shared" si="3"/>
        <v>255</v>
      </c>
      <c r="IY28" s="276">
        <f t="shared" si="3"/>
        <v>256</v>
      </c>
      <c r="IZ28" s="276">
        <f t="shared" si="3"/>
        <v>257</v>
      </c>
      <c r="JA28" s="276">
        <f t="shared" si="3"/>
        <v>258</v>
      </c>
      <c r="JB28" s="276">
        <f t="shared" ref="JB28:LM28" si="4">JA28+1</f>
        <v>259</v>
      </c>
      <c r="JC28" s="276">
        <f t="shared" si="4"/>
        <v>260</v>
      </c>
      <c r="JD28" s="276">
        <f t="shared" si="4"/>
        <v>261</v>
      </c>
      <c r="JE28" s="276">
        <f t="shared" si="4"/>
        <v>262</v>
      </c>
      <c r="JF28" s="276">
        <f t="shared" si="4"/>
        <v>263</v>
      </c>
      <c r="JG28" s="276">
        <f t="shared" si="4"/>
        <v>264</v>
      </c>
      <c r="JH28" s="276">
        <f t="shared" si="4"/>
        <v>265</v>
      </c>
      <c r="JI28" s="276">
        <f t="shared" si="4"/>
        <v>266</v>
      </c>
      <c r="JJ28" s="276">
        <f t="shared" si="4"/>
        <v>267</v>
      </c>
      <c r="JK28" s="276">
        <f t="shared" si="4"/>
        <v>268</v>
      </c>
      <c r="JL28" s="276">
        <f t="shared" si="4"/>
        <v>269</v>
      </c>
      <c r="JM28" s="276">
        <f t="shared" si="4"/>
        <v>270</v>
      </c>
      <c r="JN28" s="276">
        <f t="shared" si="4"/>
        <v>271</v>
      </c>
      <c r="JO28" s="276">
        <f t="shared" si="4"/>
        <v>272</v>
      </c>
      <c r="JP28" s="276">
        <f t="shared" si="4"/>
        <v>273</v>
      </c>
      <c r="JQ28" s="276">
        <f t="shared" si="4"/>
        <v>274</v>
      </c>
      <c r="JR28" s="276">
        <f t="shared" si="4"/>
        <v>275</v>
      </c>
      <c r="JS28" s="276">
        <f t="shared" si="4"/>
        <v>276</v>
      </c>
      <c r="JT28" s="276">
        <f t="shared" si="4"/>
        <v>277</v>
      </c>
      <c r="JU28" s="276">
        <f t="shared" si="4"/>
        <v>278</v>
      </c>
      <c r="JV28" s="276">
        <f t="shared" si="4"/>
        <v>279</v>
      </c>
      <c r="JW28" s="276">
        <f t="shared" si="4"/>
        <v>280</v>
      </c>
      <c r="JX28" s="276">
        <f t="shared" si="4"/>
        <v>281</v>
      </c>
      <c r="JY28" s="276">
        <f t="shared" si="4"/>
        <v>282</v>
      </c>
      <c r="JZ28" s="276">
        <f t="shared" si="4"/>
        <v>283</v>
      </c>
      <c r="KA28" s="276">
        <f t="shared" si="4"/>
        <v>284</v>
      </c>
      <c r="KB28" s="276">
        <f t="shared" si="4"/>
        <v>285</v>
      </c>
      <c r="KC28" s="276">
        <f t="shared" si="4"/>
        <v>286</v>
      </c>
      <c r="KD28" s="276">
        <f t="shared" si="4"/>
        <v>287</v>
      </c>
      <c r="KE28" s="276">
        <f t="shared" si="4"/>
        <v>288</v>
      </c>
      <c r="KF28" s="276">
        <f t="shared" si="4"/>
        <v>289</v>
      </c>
      <c r="KG28" s="276">
        <f t="shared" si="4"/>
        <v>290</v>
      </c>
      <c r="KH28" s="276">
        <f t="shared" si="4"/>
        <v>291</v>
      </c>
      <c r="KI28" s="276">
        <f t="shared" si="4"/>
        <v>292</v>
      </c>
      <c r="KJ28" s="276">
        <f t="shared" si="4"/>
        <v>293</v>
      </c>
      <c r="KK28" s="276">
        <f t="shared" si="4"/>
        <v>294</v>
      </c>
      <c r="KL28" s="276">
        <f t="shared" si="4"/>
        <v>295</v>
      </c>
      <c r="KM28" s="276">
        <f t="shared" si="4"/>
        <v>296</v>
      </c>
      <c r="KN28" s="276">
        <f t="shared" si="4"/>
        <v>297</v>
      </c>
      <c r="KO28" s="276">
        <f t="shared" si="4"/>
        <v>298</v>
      </c>
      <c r="KP28" s="276">
        <f t="shared" si="4"/>
        <v>299</v>
      </c>
      <c r="KQ28" s="276">
        <f t="shared" si="4"/>
        <v>300</v>
      </c>
      <c r="KR28" s="276">
        <f t="shared" si="4"/>
        <v>301</v>
      </c>
      <c r="KS28" s="276">
        <f t="shared" si="4"/>
        <v>302</v>
      </c>
      <c r="KT28" s="276">
        <f t="shared" si="4"/>
        <v>303</v>
      </c>
      <c r="KU28" s="276">
        <f t="shared" si="4"/>
        <v>304</v>
      </c>
      <c r="KV28" s="276">
        <f t="shared" si="4"/>
        <v>305</v>
      </c>
      <c r="KW28" s="276">
        <f t="shared" si="4"/>
        <v>306</v>
      </c>
      <c r="KX28" s="276">
        <f t="shared" si="4"/>
        <v>307</v>
      </c>
      <c r="KY28" s="276">
        <f t="shared" si="4"/>
        <v>308</v>
      </c>
      <c r="KZ28" s="276">
        <f t="shared" si="4"/>
        <v>309</v>
      </c>
      <c r="LA28" s="276">
        <f t="shared" si="4"/>
        <v>310</v>
      </c>
      <c r="LB28" s="276">
        <f t="shared" si="4"/>
        <v>311</v>
      </c>
      <c r="LC28" s="276">
        <f t="shared" si="4"/>
        <v>312</v>
      </c>
      <c r="LD28" s="276">
        <f t="shared" si="4"/>
        <v>313</v>
      </c>
      <c r="LE28" s="276">
        <f t="shared" si="4"/>
        <v>314</v>
      </c>
      <c r="LF28" s="276">
        <f t="shared" si="4"/>
        <v>315</v>
      </c>
      <c r="LG28" s="276">
        <f t="shared" si="4"/>
        <v>316</v>
      </c>
      <c r="LH28" s="276">
        <f t="shared" si="4"/>
        <v>317</v>
      </c>
      <c r="LI28" s="276">
        <f t="shared" si="4"/>
        <v>318</v>
      </c>
      <c r="LJ28" s="276">
        <f t="shared" si="4"/>
        <v>319</v>
      </c>
      <c r="LK28" s="276">
        <f t="shared" si="4"/>
        <v>320</v>
      </c>
      <c r="LL28" s="276">
        <f t="shared" si="4"/>
        <v>321</v>
      </c>
      <c r="LM28" s="276">
        <f t="shared" si="4"/>
        <v>322</v>
      </c>
      <c r="LN28" s="276">
        <f t="shared" ref="LN28:NY28" si="5">LM28+1</f>
        <v>323</v>
      </c>
      <c r="LO28" s="276">
        <f t="shared" si="5"/>
        <v>324</v>
      </c>
      <c r="LP28" s="276">
        <f t="shared" si="5"/>
        <v>325</v>
      </c>
      <c r="LQ28" s="276">
        <f t="shared" si="5"/>
        <v>326</v>
      </c>
      <c r="LR28" s="276">
        <f t="shared" si="5"/>
        <v>327</v>
      </c>
      <c r="LS28" s="276">
        <f t="shared" si="5"/>
        <v>328</v>
      </c>
      <c r="LT28" s="276">
        <f t="shared" si="5"/>
        <v>329</v>
      </c>
      <c r="LU28" s="276">
        <f t="shared" si="5"/>
        <v>330</v>
      </c>
      <c r="LV28" s="276">
        <f t="shared" si="5"/>
        <v>331</v>
      </c>
      <c r="LW28" s="276">
        <f t="shared" si="5"/>
        <v>332</v>
      </c>
      <c r="LX28" s="276">
        <f t="shared" si="5"/>
        <v>333</v>
      </c>
      <c r="LY28" s="276">
        <f t="shared" si="5"/>
        <v>334</v>
      </c>
      <c r="LZ28" s="276">
        <f t="shared" si="5"/>
        <v>335</v>
      </c>
      <c r="MA28" s="276">
        <f t="shared" si="5"/>
        <v>336</v>
      </c>
      <c r="MB28" s="276">
        <f t="shared" si="5"/>
        <v>337</v>
      </c>
      <c r="MC28" s="276">
        <f t="shared" si="5"/>
        <v>338</v>
      </c>
      <c r="MD28" s="276">
        <f t="shared" si="5"/>
        <v>339</v>
      </c>
      <c r="ME28" s="276">
        <f t="shared" si="5"/>
        <v>340</v>
      </c>
      <c r="MF28" s="276">
        <f t="shared" si="5"/>
        <v>341</v>
      </c>
      <c r="MG28" s="276">
        <f t="shared" si="5"/>
        <v>342</v>
      </c>
      <c r="MH28" s="276">
        <f t="shared" si="5"/>
        <v>343</v>
      </c>
      <c r="MI28" s="276">
        <f t="shared" si="5"/>
        <v>344</v>
      </c>
      <c r="MJ28" s="276">
        <f t="shared" si="5"/>
        <v>345</v>
      </c>
      <c r="MK28" s="276">
        <f t="shared" si="5"/>
        <v>346</v>
      </c>
      <c r="ML28" s="276">
        <f t="shared" si="5"/>
        <v>347</v>
      </c>
      <c r="MM28" s="276">
        <f t="shared" si="5"/>
        <v>348</v>
      </c>
      <c r="MN28" s="276">
        <f t="shared" si="5"/>
        <v>349</v>
      </c>
      <c r="MO28" s="276">
        <f t="shared" si="5"/>
        <v>350</v>
      </c>
      <c r="MP28" s="276">
        <f t="shared" si="5"/>
        <v>351</v>
      </c>
      <c r="MQ28" s="276">
        <f t="shared" si="5"/>
        <v>352</v>
      </c>
      <c r="MR28" s="276">
        <f t="shared" si="5"/>
        <v>353</v>
      </c>
      <c r="MS28" s="276">
        <f t="shared" si="5"/>
        <v>354</v>
      </c>
      <c r="MT28" s="276">
        <f t="shared" si="5"/>
        <v>355</v>
      </c>
      <c r="MU28" s="276">
        <f t="shared" si="5"/>
        <v>356</v>
      </c>
      <c r="MV28" s="276">
        <f t="shared" si="5"/>
        <v>357</v>
      </c>
      <c r="MW28" s="276">
        <f t="shared" si="5"/>
        <v>358</v>
      </c>
      <c r="MX28" s="276">
        <f t="shared" si="5"/>
        <v>359</v>
      </c>
      <c r="MY28" s="276">
        <f t="shared" si="5"/>
        <v>360</v>
      </c>
      <c r="MZ28" s="276">
        <f t="shared" si="5"/>
        <v>361</v>
      </c>
      <c r="NA28" s="276">
        <f t="shared" si="5"/>
        <v>362</v>
      </c>
      <c r="NB28" s="276">
        <f t="shared" si="5"/>
        <v>363</v>
      </c>
      <c r="NC28" s="276">
        <f t="shared" si="5"/>
        <v>364</v>
      </c>
      <c r="ND28" s="276">
        <f t="shared" si="5"/>
        <v>365</v>
      </c>
      <c r="NE28" s="276">
        <f t="shared" si="5"/>
        <v>366</v>
      </c>
      <c r="NF28" s="276">
        <f t="shared" si="5"/>
        <v>367</v>
      </c>
      <c r="NG28" s="276">
        <f t="shared" si="5"/>
        <v>368</v>
      </c>
      <c r="NH28" s="276">
        <f t="shared" si="5"/>
        <v>369</v>
      </c>
      <c r="NI28" s="276">
        <f t="shared" si="5"/>
        <v>370</v>
      </c>
      <c r="NJ28" s="276">
        <f t="shared" si="5"/>
        <v>371</v>
      </c>
      <c r="NK28" s="276">
        <f t="shared" si="5"/>
        <v>372</v>
      </c>
      <c r="NL28" s="276">
        <f t="shared" si="5"/>
        <v>373</v>
      </c>
      <c r="NM28" s="276">
        <f t="shared" si="5"/>
        <v>374</v>
      </c>
      <c r="NN28" s="276">
        <f t="shared" si="5"/>
        <v>375</v>
      </c>
      <c r="NO28" s="276">
        <f t="shared" si="5"/>
        <v>376</v>
      </c>
      <c r="NP28" s="276">
        <f t="shared" si="5"/>
        <v>377</v>
      </c>
      <c r="NQ28" s="276">
        <f t="shared" si="5"/>
        <v>378</v>
      </c>
      <c r="NR28" s="276">
        <f t="shared" si="5"/>
        <v>379</v>
      </c>
      <c r="NS28" s="276">
        <f t="shared" si="5"/>
        <v>380</v>
      </c>
      <c r="NT28" s="276">
        <f t="shared" si="5"/>
        <v>381</v>
      </c>
      <c r="NU28" s="276">
        <f t="shared" si="5"/>
        <v>382</v>
      </c>
      <c r="NV28" s="276">
        <f t="shared" si="5"/>
        <v>383</v>
      </c>
      <c r="NW28" s="276">
        <f t="shared" si="5"/>
        <v>384</v>
      </c>
      <c r="NX28" s="276">
        <f t="shared" si="5"/>
        <v>385</v>
      </c>
      <c r="NY28" s="276">
        <f t="shared" si="5"/>
        <v>386</v>
      </c>
      <c r="NZ28" s="276">
        <f t="shared" ref="NZ28:QK28" si="6">NY28+1</f>
        <v>387</v>
      </c>
      <c r="OA28" s="276">
        <f t="shared" si="6"/>
        <v>388</v>
      </c>
      <c r="OB28" s="276">
        <f t="shared" si="6"/>
        <v>389</v>
      </c>
      <c r="OC28" s="276">
        <f t="shared" si="6"/>
        <v>390</v>
      </c>
      <c r="OD28" s="276">
        <f t="shared" si="6"/>
        <v>391</v>
      </c>
      <c r="OE28" s="276">
        <f t="shared" si="6"/>
        <v>392</v>
      </c>
      <c r="OF28" s="276">
        <f t="shared" si="6"/>
        <v>393</v>
      </c>
      <c r="OG28" s="276">
        <f t="shared" si="6"/>
        <v>394</v>
      </c>
      <c r="OH28" s="276">
        <f t="shared" si="6"/>
        <v>395</v>
      </c>
      <c r="OI28" s="276">
        <f t="shared" si="6"/>
        <v>396</v>
      </c>
      <c r="OJ28" s="276">
        <f t="shared" si="6"/>
        <v>397</v>
      </c>
      <c r="OK28" s="276">
        <f t="shared" si="6"/>
        <v>398</v>
      </c>
      <c r="OL28" s="276">
        <f t="shared" si="6"/>
        <v>399</v>
      </c>
      <c r="OM28" s="276">
        <f t="shared" si="6"/>
        <v>400</v>
      </c>
      <c r="ON28" s="276">
        <f t="shared" si="6"/>
        <v>401</v>
      </c>
      <c r="OO28" s="276">
        <f t="shared" si="6"/>
        <v>402</v>
      </c>
      <c r="OP28" s="276">
        <f t="shared" si="6"/>
        <v>403</v>
      </c>
      <c r="OQ28" s="276">
        <f t="shared" si="6"/>
        <v>404</v>
      </c>
      <c r="OR28" s="276">
        <f t="shared" si="6"/>
        <v>405</v>
      </c>
      <c r="OS28" s="276">
        <f t="shared" si="6"/>
        <v>406</v>
      </c>
      <c r="OT28" s="276">
        <f t="shared" si="6"/>
        <v>407</v>
      </c>
      <c r="OU28" s="276">
        <f t="shared" si="6"/>
        <v>408</v>
      </c>
      <c r="OV28" s="276">
        <f t="shared" si="6"/>
        <v>409</v>
      </c>
      <c r="OW28" s="276">
        <f t="shared" si="6"/>
        <v>410</v>
      </c>
      <c r="OX28" s="276">
        <f t="shared" si="6"/>
        <v>411</v>
      </c>
      <c r="OY28" s="276">
        <f t="shared" si="6"/>
        <v>412</v>
      </c>
      <c r="OZ28" s="276">
        <f t="shared" si="6"/>
        <v>413</v>
      </c>
      <c r="PA28" s="276">
        <f t="shared" si="6"/>
        <v>414</v>
      </c>
      <c r="PB28" s="276">
        <f t="shared" si="6"/>
        <v>415</v>
      </c>
      <c r="PC28" s="276">
        <f t="shared" si="6"/>
        <v>416</v>
      </c>
      <c r="PD28" s="276">
        <f t="shared" si="6"/>
        <v>417</v>
      </c>
      <c r="PE28" s="276">
        <f t="shared" si="6"/>
        <v>418</v>
      </c>
      <c r="PF28" s="276">
        <f t="shared" si="6"/>
        <v>419</v>
      </c>
      <c r="PG28" s="276">
        <f t="shared" si="6"/>
        <v>420</v>
      </c>
      <c r="PH28" s="276">
        <f t="shared" si="6"/>
        <v>421</v>
      </c>
      <c r="PI28" s="276">
        <f t="shared" si="6"/>
        <v>422</v>
      </c>
      <c r="PJ28" s="276">
        <f t="shared" si="6"/>
        <v>423</v>
      </c>
      <c r="PK28" s="276">
        <f t="shared" si="6"/>
        <v>424</v>
      </c>
      <c r="PL28" s="276">
        <f t="shared" si="6"/>
        <v>425</v>
      </c>
      <c r="PM28" s="276">
        <f t="shared" si="6"/>
        <v>426</v>
      </c>
      <c r="PN28" s="276">
        <f t="shared" si="6"/>
        <v>427</v>
      </c>
      <c r="PO28" s="276">
        <f t="shared" si="6"/>
        <v>428</v>
      </c>
      <c r="PP28" s="276">
        <f t="shared" si="6"/>
        <v>429</v>
      </c>
      <c r="PQ28" s="276">
        <f t="shared" si="6"/>
        <v>430</v>
      </c>
      <c r="PR28" s="276">
        <f t="shared" si="6"/>
        <v>431</v>
      </c>
      <c r="PS28" s="276">
        <f t="shared" si="6"/>
        <v>432</v>
      </c>
      <c r="PT28" s="276">
        <f t="shared" si="6"/>
        <v>433</v>
      </c>
      <c r="PU28" s="276">
        <f t="shared" si="6"/>
        <v>434</v>
      </c>
      <c r="PV28" s="276">
        <f t="shared" si="6"/>
        <v>435</v>
      </c>
      <c r="PW28" s="276">
        <f t="shared" si="6"/>
        <v>436</v>
      </c>
      <c r="PX28" s="276">
        <f t="shared" si="6"/>
        <v>437</v>
      </c>
      <c r="PY28" s="276">
        <f t="shared" si="6"/>
        <v>438</v>
      </c>
      <c r="PZ28" s="276">
        <f t="shared" si="6"/>
        <v>439</v>
      </c>
      <c r="QA28" s="276">
        <f t="shared" si="6"/>
        <v>440</v>
      </c>
      <c r="QB28" s="276">
        <f t="shared" si="6"/>
        <v>441</v>
      </c>
      <c r="QC28" s="276">
        <f t="shared" si="6"/>
        <v>442</v>
      </c>
      <c r="QD28" s="276">
        <f t="shared" si="6"/>
        <v>443</v>
      </c>
      <c r="QE28" s="276">
        <f t="shared" si="6"/>
        <v>444</v>
      </c>
      <c r="QF28" s="276">
        <f t="shared" si="6"/>
        <v>445</v>
      </c>
      <c r="QG28" s="276">
        <f t="shared" si="6"/>
        <v>446</v>
      </c>
      <c r="QH28" s="276">
        <f t="shared" si="6"/>
        <v>447</v>
      </c>
      <c r="QI28" s="276">
        <f t="shared" si="6"/>
        <v>448</v>
      </c>
      <c r="QJ28" s="276">
        <f t="shared" si="6"/>
        <v>449</v>
      </c>
      <c r="QK28" s="276">
        <f t="shared" si="6"/>
        <v>450</v>
      </c>
      <c r="QL28" s="276">
        <f t="shared" ref="QL28:SA28" si="7">QK28+1</f>
        <v>451</v>
      </c>
      <c r="QM28" s="276">
        <f t="shared" si="7"/>
        <v>452</v>
      </c>
      <c r="QN28" s="276">
        <f t="shared" si="7"/>
        <v>453</v>
      </c>
      <c r="QO28" s="276">
        <f t="shared" si="7"/>
        <v>454</v>
      </c>
      <c r="QP28" s="276">
        <f t="shared" si="7"/>
        <v>455</v>
      </c>
      <c r="QQ28" s="276">
        <f t="shared" si="7"/>
        <v>456</v>
      </c>
      <c r="QR28" s="276">
        <f t="shared" si="7"/>
        <v>457</v>
      </c>
      <c r="QS28" s="276">
        <f t="shared" si="7"/>
        <v>458</v>
      </c>
      <c r="QT28" s="276">
        <f t="shared" si="7"/>
        <v>459</v>
      </c>
      <c r="QU28" s="276">
        <f t="shared" si="7"/>
        <v>460</v>
      </c>
      <c r="QV28" s="276">
        <f t="shared" si="7"/>
        <v>461</v>
      </c>
      <c r="QW28" s="276">
        <f t="shared" si="7"/>
        <v>462</v>
      </c>
      <c r="QX28" s="276">
        <f t="shared" si="7"/>
        <v>463</v>
      </c>
      <c r="QY28" s="276">
        <f t="shared" si="7"/>
        <v>464</v>
      </c>
      <c r="QZ28" s="276">
        <f t="shared" si="7"/>
        <v>465</v>
      </c>
      <c r="RA28" s="276">
        <f t="shared" si="7"/>
        <v>466</v>
      </c>
      <c r="RB28" s="276">
        <f t="shared" si="7"/>
        <v>467</v>
      </c>
      <c r="RC28" s="276">
        <f t="shared" si="7"/>
        <v>468</v>
      </c>
      <c r="RD28" s="276">
        <f t="shared" si="7"/>
        <v>469</v>
      </c>
      <c r="RE28" s="276">
        <f t="shared" si="7"/>
        <v>470</v>
      </c>
      <c r="RF28" s="276">
        <f t="shared" si="7"/>
        <v>471</v>
      </c>
      <c r="RG28" s="276">
        <f t="shared" si="7"/>
        <v>472</v>
      </c>
      <c r="RH28" s="276">
        <f t="shared" si="7"/>
        <v>473</v>
      </c>
      <c r="RI28" s="276">
        <f t="shared" si="7"/>
        <v>474</v>
      </c>
      <c r="RJ28" s="276">
        <f t="shared" si="7"/>
        <v>475</v>
      </c>
      <c r="RK28" s="276">
        <f t="shared" si="7"/>
        <v>476</v>
      </c>
      <c r="RL28" s="276">
        <f t="shared" si="7"/>
        <v>477</v>
      </c>
      <c r="RM28" s="276">
        <f t="shared" si="7"/>
        <v>478</v>
      </c>
      <c r="RN28" s="276">
        <f t="shared" si="7"/>
        <v>479</v>
      </c>
      <c r="RO28" s="276">
        <f t="shared" si="7"/>
        <v>480</v>
      </c>
      <c r="RP28" s="276">
        <f t="shared" si="7"/>
        <v>481</v>
      </c>
      <c r="RQ28" s="276">
        <f t="shared" si="7"/>
        <v>482</v>
      </c>
      <c r="RR28" s="276">
        <f t="shared" si="7"/>
        <v>483</v>
      </c>
      <c r="RS28" s="276">
        <f t="shared" si="7"/>
        <v>484</v>
      </c>
      <c r="RT28" s="276">
        <f t="shared" si="7"/>
        <v>485</v>
      </c>
      <c r="RU28" s="276">
        <f t="shared" si="7"/>
        <v>486</v>
      </c>
      <c r="RV28" s="276">
        <f t="shared" si="7"/>
        <v>487</v>
      </c>
      <c r="RW28" s="276">
        <f t="shared" si="7"/>
        <v>488</v>
      </c>
      <c r="RX28" s="276">
        <f t="shared" si="7"/>
        <v>489</v>
      </c>
      <c r="RY28" s="276">
        <f t="shared" si="7"/>
        <v>490</v>
      </c>
      <c r="RZ28" s="276">
        <f t="shared" si="7"/>
        <v>491</v>
      </c>
      <c r="SA28" s="276">
        <f t="shared" si="7"/>
        <v>492</v>
      </c>
    </row>
    <row r="29" spans="2:495">
      <c r="B29" s="283" t="str">
        <f>B6</f>
        <v>Active Treatment System</v>
      </c>
      <c r="C29" s="281"/>
      <c r="D29" s="263"/>
      <c r="E29" s="263"/>
      <c r="F29" s="263"/>
      <c r="G29" s="263"/>
      <c r="H29" s="263"/>
      <c r="I29" s="263"/>
      <c r="J29" s="263"/>
      <c r="K29" s="263"/>
      <c r="L29" s="263"/>
      <c r="M29" s="263"/>
      <c r="N29" s="263"/>
      <c r="O29" s="263"/>
      <c r="P29" s="263"/>
      <c r="Q29" s="263"/>
      <c r="R29" s="263"/>
      <c r="S29" s="263"/>
      <c r="T29" s="263"/>
      <c r="U29" s="263"/>
      <c r="V29" s="263"/>
      <c r="W29" s="263"/>
      <c r="X29" s="263"/>
      <c r="Y29" s="263"/>
      <c r="Z29" s="263"/>
      <c r="AA29" s="263"/>
      <c r="AB29" s="263"/>
      <c r="AC29" s="263"/>
      <c r="AD29" s="263"/>
      <c r="AE29" s="263"/>
      <c r="AF29" s="263"/>
      <c r="AG29" s="263"/>
      <c r="AH29" s="263"/>
      <c r="AI29" s="263"/>
      <c r="AJ29" s="263"/>
      <c r="AK29" s="263"/>
      <c r="AL29" s="263"/>
      <c r="AM29" s="263"/>
      <c r="AN29" s="263"/>
      <c r="AO29" s="263"/>
      <c r="AP29" s="263"/>
      <c r="AQ29" s="263"/>
      <c r="AR29" s="263"/>
      <c r="AS29" s="263"/>
      <c r="AT29" s="263"/>
      <c r="AU29" s="263"/>
      <c r="AV29" s="263"/>
      <c r="AW29" s="263"/>
      <c r="AX29" s="263"/>
      <c r="AY29" s="263"/>
      <c r="AZ29" s="263"/>
      <c r="BA29" s="263"/>
      <c r="BB29" s="263"/>
      <c r="BC29" s="263"/>
      <c r="BD29" s="263"/>
      <c r="BE29" s="263"/>
      <c r="BF29" s="263"/>
      <c r="BG29" s="263"/>
      <c r="BH29" s="263"/>
      <c r="BI29" s="263"/>
      <c r="BJ29" s="263"/>
      <c r="BK29" s="263"/>
      <c r="BL29" s="263"/>
      <c r="BM29" s="263"/>
      <c r="BN29" s="263"/>
      <c r="BO29" s="263"/>
      <c r="BP29" s="263"/>
      <c r="BQ29" s="263"/>
      <c r="BR29" s="263"/>
      <c r="BS29" s="263"/>
      <c r="BT29" s="263"/>
      <c r="BU29" s="263"/>
      <c r="BV29" s="263"/>
      <c r="BW29" s="263"/>
      <c r="BX29" s="263"/>
      <c r="BY29" s="263"/>
      <c r="BZ29" s="263"/>
      <c r="CA29" s="263"/>
      <c r="CB29" s="263"/>
      <c r="CC29" s="263"/>
      <c r="CD29" s="263"/>
      <c r="CE29" s="263"/>
      <c r="CF29" s="263"/>
      <c r="CG29" s="263"/>
      <c r="CH29" s="263"/>
      <c r="CI29" s="263"/>
      <c r="CJ29" s="263"/>
      <c r="CK29" s="263"/>
      <c r="CL29" s="263"/>
      <c r="CM29" s="263"/>
      <c r="CN29" s="263"/>
      <c r="CO29" s="263"/>
      <c r="CP29" s="263"/>
      <c r="CQ29" s="263"/>
      <c r="CR29" s="263"/>
      <c r="CS29" s="263"/>
      <c r="CT29" s="263"/>
      <c r="CU29" s="263"/>
      <c r="CV29" s="263"/>
      <c r="CW29" s="263"/>
      <c r="CX29" s="263"/>
      <c r="CY29" s="263"/>
      <c r="CZ29" s="263"/>
      <c r="DA29" s="263"/>
      <c r="DB29" s="263"/>
      <c r="DC29" s="263"/>
      <c r="DD29" s="263"/>
      <c r="DE29" s="263"/>
      <c r="DF29" s="263"/>
      <c r="DG29" s="263"/>
      <c r="DH29" s="263"/>
      <c r="DI29" s="263"/>
      <c r="DJ29" s="263"/>
      <c r="DK29" s="263"/>
      <c r="DL29" s="263"/>
      <c r="DM29" s="263"/>
      <c r="DN29" s="263"/>
      <c r="DO29" s="263"/>
      <c r="DP29" s="263"/>
      <c r="DQ29" s="263"/>
      <c r="DR29" s="263"/>
      <c r="DS29" s="263"/>
      <c r="DT29" s="263"/>
      <c r="DU29" s="263"/>
      <c r="DV29" s="263"/>
      <c r="DW29" s="263"/>
      <c r="DX29" s="263"/>
      <c r="DY29" s="263"/>
      <c r="DZ29" s="263"/>
      <c r="EA29" s="263"/>
      <c r="EB29" s="263"/>
      <c r="EC29" s="263"/>
      <c r="ED29" s="263"/>
      <c r="EE29" s="263"/>
      <c r="EF29" s="263"/>
      <c r="EG29" s="263"/>
      <c r="EH29" s="263"/>
      <c r="EI29" s="263"/>
      <c r="EJ29" s="263"/>
      <c r="EK29" s="263"/>
      <c r="EL29" s="263"/>
      <c r="EM29" s="263"/>
      <c r="EN29" s="263"/>
      <c r="EO29" s="263"/>
      <c r="EP29" s="263"/>
      <c r="EQ29" s="263"/>
      <c r="ER29" s="263"/>
      <c r="ES29" s="263"/>
      <c r="ET29" s="263"/>
      <c r="EU29" s="263"/>
      <c r="EV29" s="263"/>
      <c r="EW29" s="263"/>
      <c r="EX29" s="263"/>
      <c r="EY29" s="263"/>
      <c r="EZ29" s="263"/>
      <c r="FA29" s="263"/>
      <c r="FB29" s="263"/>
      <c r="FC29" s="263"/>
      <c r="FD29" s="263"/>
      <c r="FE29" s="263"/>
      <c r="FF29" s="263"/>
      <c r="FG29" s="263"/>
      <c r="FH29" s="263"/>
      <c r="FI29" s="263"/>
      <c r="FJ29" s="263"/>
      <c r="FK29" s="263"/>
      <c r="FL29" s="263"/>
      <c r="FM29" s="263"/>
      <c r="FN29" s="263"/>
      <c r="FO29" s="263"/>
      <c r="FP29" s="263"/>
      <c r="FQ29" s="263"/>
      <c r="FR29" s="263"/>
      <c r="FS29" s="263"/>
      <c r="FT29" s="263"/>
      <c r="FU29" s="263"/>
      <c r="FV29" s="263"/>
      <c r="FW29" s="263"/>
      <c r="FX29" s="263"/>
      <c r="FY29" s="263"/>
      <c r="FZ29" s="263"/>
      <c r="GA29" s="263"/>
      <c r="GB29" s="263"/>
      <c r="GC29" s="263"/>
      <c r="GD29" s="263"/>
      <c r="GE29" s="263"/>
      <c r="GF29" s="263"/>
      <c r="GG29" s="263"/>
      <c r="GH29" s="263"/>
      <c r="GI29" s="263"/>
      <c r="GJ29" s="263"/>
      <c r="GK29" s="263"/>
      <c r="GL29" s="263"/>
      <c r="GM29" s="263"/>
      <c r="GN29" s="263"/>
      <c r="GO29" s="263"/>
      <c r="GP29" s="263"/>
      <c r="GQ29" s="263"/>
      <c r="GR29" s="263"/>
      <c r="GS29" s="263"/>
      <c r="GT29" s="263"/>
      <c r="GU29" s="263"/>
      <c r="GV29" s="263"/>
      <c r="GW29" s="263"/>
      <c r="GX29" s="263"/>
      <c r="GY29" s="263"/>
      <c r="GZ29" s="263"/>
      <c r="HA29" s="263"/>
      <c r="HB29" s="263"/>
      <c r="HC29" s="263"/>
      <c r="HD29" s="263"/>
      <c r="HE29" s="263"/>
      <c r="HF29" s="263"/>
      <c r="HG29" s="263"/>
      <c r="HH29" s="263"/>
      <c r="HI29" s="263"/>
      <c r="HJ29" s="263"/>
      <c r="HK29" s="263"/>
      <c r="HL29" s="263"/>
      <c r="HM29" s="263"/>
      <c r="HN29" s="263"/>
      <c r="HO29" s="263"/>
      <c r="HP29" s="263"/>
      <c r="HQ29" s="263"/>
      <c r="HR29" s="263"/>
      <c r="HS29" s="263"/>
      <c r="HT29" s="263"/>
      <c r="HU29" s="263"/>
      <c r="HV29" s="263"/>
      <c r="HW29" s="263"/>
      <c r="HX29" s="263"/>
      <c r="HY29" s="263"/>
      <c r="HZ29" s="263"/>
      <c r="IA29" s="263"/>
      <c r="IB29" s="263"/>
      <c r="IC29" s="263"/>
      <c r="ID29" s="263"/>
      <c r="IE29" s="263"/>
      <c r="IF29" s="263"/>
      <c r="IG29" s="263"/>
      <c r="IH29" s="263"/>
      <c r="II29" s="263"/>
      <c r="IJ29" s="263"/>
      <c r="IK29" s="263"/>
      <c r="IL29" s="263"/>
      <c r="IM29" s="263"/>
      <c r="IN29" s="263"/>
      <c r="IO29" s="263"/>
      <c r="IP29" s="263"/>
      <c r="IQ29" s="263"/>
      <c r="IR29" s="263"/>
      <c r="IS29" s="263"/>
      <c r="IT29" s="263"/>
      <c r="IU29" s="263"/>
      <c r="IV29" s="263"/>
      <c r="IW29" s="263"/>
      <c r="IX29" s="263"/>
      <c r="IY29" s="263"/>
      <c r="IZ29" s="263"/>
      <c r="JA29" s="263"/>
      <c r="JB29" s="263"/>
      <c r="JC29" s="263"/>
      <c r="JD29" s="263"/>
      <c r="JE29" s="263"/>
      <c r="JF29" s="263"/>
      <c r="JG29" s="263"/>
      <c r="JH29" s="263"/>
      <c r="JI29" s="263"/>
      <c r="JJ29" s="263"/>
      <c r="JK29" s="263"/>
      <c r="JL29" s="263"/>
      <c r="JM29" s="263"/>
      <c r="JN29" s="263"/>
      <c r="JO29" s="263"/>
      <c r="JP29" s="263"/>
      <c r="JQ29" s="263"/>
      <c r="JR29" s="263"/>
      <c r="JS29" s="263"/>
      <c r="JT29" s="263"/>
      <c r="JU29" s="263"/>
      <c r="JV29" s="263"/>
      <c r="JW29" s="263"/>
      <c r="JX29" s="263"/>
      <c r="JY29" s="263"/>
      <c r="JZ29" s="263"/>
      <c r="KA29" s="263"/>
      <c r="KB29" s="263"/>
      <c r="KC29" s="263"/>
      <c r="KD29" s="263"/>
      <c r="KE29" s="263"/>
      <c r="KF29" s="263"/>
      <c r="KG29" s="263"/>
      <c r="KH29" s="263"/>
      <c r="KI29" s="263"/>
      <c r="KJ29" s="263"/>
      <c r="KK29" s="263"/>
      <c r="KL29" s="263"/>
      <c r="KM29" s="263"/>
      <c r="KN29" s="263"/>
      <c r="KO29" s="263"/>
      <c r="KP29" s="263"/>
      <c r="KQ29" s="263"/>
      <c r="KR29" s="263"/>
      <c r="KS29" s="263"/>
      <c r="KT29" s="263"/>
      <c r="KU29" s="263"/>
      <c r="KV29" s="263"/>
      <c r="KW29" s="263"/>
      <c r="KX29" s="263"/>
      <c r="KY29" s="263"/>
      <c r="KZ29" s="263"/>
      <c r="LA29" s="263"/>
      <c r="LB29" s="263"/>
      <c r="LC29" s="263"/>
      <c r="LD29" s="263"/>
      <c r="LE29" s="263"/>
      <c r="LF29" s="263"/>
      <c r="LG29" s="263"/>
      <c r="LH29" s="263"/>
      <c r="LI29" s="263"/>
      <c r="LJ29" s="263"/>
      <c r="LK29" s="263"/>
      <c r="LL29" s="263"/>
      <c r="LM29" s="263"/>
      <c r="LN29" s="263"/>
      <c r="LO29" s="263"/>
      <c r="LP29" s="263"/>
      <c r="LQ29" s="263"/>
      <c r="LR29" s="263"/>
      <c r="LS29" s="263"/>
      <c r="LT29" s="263"/>
      <c r="LU29" s="263"/>
      <c r="LV29" s="263"/>
      <c r="LW29" s="263"/>
      <c r="LX29" s="263"/>
      <c r="LY29" s="263"/>
      <c r="LZ29" s="263"/>
      <c r="MA29" s="263"/>
      <c r="MB29" s="263"/>
      <c r="MC29" s="263"/>
      <c r="MD29" s="263"/>
      <c r="ME29" s="263"/>
      <c r="MF29" s="263"/>
      <c r="MG29" s="263"/>
      <c r="MH29" s="263"/>
      <c r="MI29" s="263"/>
      <c r="MJ29" s="263"/>
      <c r="MK29" s="263"/>
      <c r="ML29" s="263"/>
      <c r="MM29" s="263"/>
      <c r="MN29" s="263"/>
      <c r="MO29" s="263"/>
      <c r="MP29" s="263"/>
      <c r="MQ29" s="263"/>
      <c r="MR29" s="263"/>
      <c r="MS29" s="263"/>
      <c r="MT29" s="263"/>
      <c r="MU29" s="263"/>
      <c r="MV29" s="263"/>
      <c r="MW29" s="263"/>
      <c r="MX29" s="263"/>
      <c r="MY29" s="263"/>
      <c r="MZ29" s="263"/>
      <c r="NA29" s="263"/>
      <c r="NB29" s="263"/>
      <c r="NC29" s="263"/>
      <c r="ND29" s="263"/>
      <c r="NE29" s="263"/>
      <c r="NF29" s="263"/>
      <c r="NG29" s="263"/>
      <c r="NH29" s="263"/>
      <c r="NI29" s="263"/>
      <c r="NJ29" s="263"/>
      <c r="NK29" s="263"/>
      <c r="NL29" s="263"/>
      <c r="NM29" s="263"/>
      <c r="NN29" s="263"/>
      <c r="NO29" s="263"/>
      <c r="NP29" s="263"/>
      <c r="NQ29" s="263"/>
      <c r="NR29" s="263"/>
      <c r="NS29" s="263"/>
      <c r="NT29" s="263"/>
      <c r="NU29" s="263"/>
      <c r="NV29" s="263"/>
      <c r="NW29" s="263"/>
      <c r="NX29" s="263"/>
      <c r="NY29" s="263"/>
      <c r="NZ29" s="263"/>
      <c r="OA29" s="263"/>
      <c r="OB29" s="263"/>
      <c r="OC29" s="263"/>
      <c r="OD29" s="263"/>
      <c r="OE29" s="263"/>
      <c r="OF29" s="263"/>
      <c r="OG29" s="263"/>
      <c r="OH29" s="263"/>
      <c r="OI29" s="263"/>
      <c r="OJ29" s="263"/>
      <c r="OK29" s="263"/>
      <c r="OL29" s="263"/>
      <c r="OM29" s="263"/>
      <c r="ON29" s="263"/>
      <c r="OO29" s="263"/>
      <c r="OP29" s="263"/>
      <c r="OQ29" s="263"/>
      <c r="OR29" s="263"/>
      <c r="OS29" s="263"/>
      <c r="OT29" s="263"/>
      <c r="OU29" s="263"/>
      <c r="OV29" s="263"/>
      <c r="OW29" s="263"/>
      <c r="OX29" s="263"/>
      <c r="OY29" s="263"/>
      <c r="OZ29" s="263"/>
      <c r="PA29" s="263"/>
      <c r="PB29" s="263"/>
      <c r="PC29" s="263"/>
      <c r="PD29" s="263"/>
      <c r="PE29" s="263"/>
      <c r="PF29" s="263"/>
      <c r="PG29" s="263"/>
      <c r="PH29" s="263"/>
      <c r="PI29" s="263"/>
      <c r="PJ29" s="263"/>
      <c r="PK29" s="263"/>
      <c r="PL29" s="263"/>
      <c r="PM29" s="263"/>
      <c r="PN29" s="263"/>
      <c r="PO29" s="263"/>
      <c r="PP29" s="263"/>
      <c r="PQ29" s="263"/>
      <c r="PR29" s="263"/>
      <c r="PS29" s="263"/>
      <c r="PT29" s="263"/>
      <c r="PU29" s="263"/>
      <c r="PV29" s="263"/>
      <c r="PW29" s="263"/>
      <c r="PX29" s="263"/>
      <c r="PY29" s="263"/>
      <c r="PZ29" s="263"/>
      <c r="QA29" s="263"/>
      <c r="QB29" s="263"/>
      <c r="QC29" s="263"/>
      <c r="QD29" s="263"/>
      <c r="QE29" s="263"/>
      <c r="QF29" s="263"/>
      <c r="QG29" s="263"/>
      <c r="QH29" s="263"/>
      <c r="QI29" s="263"/>
      <c r="QJ29" s="263"/>
      <c r="QK29" s="263"/>
      <c r="QL29" s="263"/>
      <c r="QM29" s="263"/>
      <c r="QN29" s="263"/>
      <c r="QO29" s="263"/>
      <c r="QP29" s="263"/>
      <c r="QQ29" s="263"/>
      <c r="QR29" s="263"/>
      <c r="QS29" s="263"/>
      <c r="QT29" s="263"/>
      <c r="QU29" s="263"/>
      <c r="QV29" s="263"/>
      <c r="QW29" s="263"/>
      <c r="QX29" s="263"/>
      <c r="QY29" s="263"/>
      <c r="QZ29" s="263"/>
      <c r="RA29" s="263"/>
      <c r="RB29" s="263"/>
      <c r="RC29" s="263"/>
      <c r="RD29" s="263"/>
      <c r="RE29" s="263"/>
      <c r="RF29" s="263"/>
      <c r="RG29" s="263"/>
      <c r="RH29" s="263"/>
      <c r="RI29" s="263"/>
      <c r="RJ29" s="263"/>
      <c r="RK29" s="263"/>
      <c r="RL29" s="263"/>
      <c r="RM29" s="263"/>
      <c r="RN29" s="263"/>
      <c r="RO29" s="263"/>
      <c r="RP29" s="263"/>
      <c r="RQ29" s="263"/>
      <c r="RR29" s="263"/>
      <c r="RS29" s="263"/>
      <c r="RT29" s="263"/>
      <c r="RU29" s="263"/>
      <c r="RV29" s="263"/>
      <c r="RW29" s="263"/>
      <c r="RX29" s="263"/>
      <c r="RY29" s="263"/>
      <c r="RZ29" s="263"/>
      <c r="SA29" s="263"/>
    </row>
    <row r="30" spans="2:495">
      <c r="B30" s="283" t="str">
        <f t="shared" ref="B30:B47" si="8">B7</f>
        <v>Passive Treatment System</v>
      </c>
      <c r="C30" s="281"/>
      <c r="D30" s="263"/>
      <c r="E30" s="263"/>
      <c r="F30" s="263"/>
      <c r="G30" s="263"/>
      <c r="H30" s="263"/>
      <c r="I30" s="263"/>
      <c r="J30" s="263"/>
      <c r="K30" s="263"/>
      <c r="L30" s="263"/>
      <c r="M30" s="263"/>
      <c r="N30" s="263"/>
      <c r="O30" s="263"/>
      <c r="P30" s="263"/>
      <c r="Q30" s="263"/>
      <c r="R30" s="263"/>
      <c r="S30" s="263"/>
      <c r="T30" s="263"/>
      <c r="U30" s="263"/>
      <c r="V30" s="263"/>
      <c r="W30" s="263"/>
      <c r="X30" s="263"/>
      <c r="Y30" s="263"/>
      <c r="Z30" s="263"/>
      <c r="AA30" s="263"/>
      <c r="AB30" s="263"/>
      <c r="AC30" s="263"/>
      <c r="AD30" s="263"/>
      <c r="AE30" s="263"/>
      <c r="AF30" s="263"/>
      <c r="AG30" s="263"/>
      <c r="AH30" s="263"/>
      <c r="AI30" s="263"/>
      <c r="AJ30" s="263"/>
      <c r="AK30" s="263"/>
      <c r="AL30" s="263"/>
      <c r="AM30" s="263"/>
      <c r="AN30" s="263"/>
      <c r="AO30" s="263"/>
      <c r="AP30" s="263"/>
      <c r="AQ30" s="263"/>
      <c r="AR30" s="263"/>
      <c r="AS30" s="263"/>
      <c r="AT30" s="263"/>
      <c r="AU30" s="263"/>
      <c r="AV30" s="263"/>
      <c r="AW30" s="263"/>
      <c r="AX30" s="263"/>
      <c r="AY30" s="263"/>
      <c r="AZ30" s="263"/>
      <c r="BA30" s="263"/>
      <c r="BB30" s="263"/>
      <c r="BC30" s="263"/>
      <c r="BD30" s="263"/>
      <c r="BE30" s="263"/>
      <c r="BF30" s="263"/>
      <c r="BG30" s="263"/>
      <c r="BH30" s="263"/>
      <c r="BI30" s="263"/>
      <c r="BJ30" s="263"/>
      <c r="BK30" s="263"/>
      <c r="BL30" s="263"/>
      <c r="BM30" s="263"/>
      <c r="BN30" s="263"/>
      <c r="BO30" s="263"/>
      <c r="BP30" s="263"/>
      <c r="BQ30" s="263"/>
      <c r="BR30" s="263"/>
      <c r="BS30" s="263"/>
      <c r="BT30" s="263"/>
      <c r="BU30" s="263"/>
      <c r="BV30" s="263"/>
      <c r="BW30" s="263"/>
      <c r="BX30" s="263"/>
      <c r="BY30" s="263"/>
      <c r="BZ30" s="263"/>
      <c r="CA30" s="263"/>
      <c r="CB30" s="263"/>
      <c r="CC30" s="263"/>
      <c r="CD30" s="263"/>
      <c r="CE30" s="263"/>
      <c r="CF30" s="263"/>
      <c r="CG30" s="263"/>
      <c r="CH30" s="263"/>
      <c r="CI30" s="263"/>
      <c r="CJ30" s="263"/>
      <c r="CK30" s="263"/>
      <c r="CL30" s="263"/>
      <c r="CM30" s="263"/>
      <c r="CN30" s="263"/>
      <c r="CO30" s="263"/>
      <c r="CP30" s="263"/>
      <c r="CQ30" s="263"/>
      <c r="CR30" s="263"/>
      <c r="CS30" s="263"/>
      <c r="CT30" s="263"/>
      <c r="CU30" s="263"/>
      <c r="CV30" s="263"/>
      <c r="CW30" s="263"/>
      <c r="CX30" s="263"/>
      <c r="CY30" s="263"/>
      <c r="CZ30" s="263"/>
      <c r="DA30" s="263"/>
      <c r="DB30" s="263"/>
      <c r="DC30" s="263"/>
      <c r="DD30" s="263"/>
      <c r="DE30" s="263"/>
      <c r="DF30" s="263"/>
      <c r="DG30" s="263"/>
      <c r="DH30" s="263"/>
      <c r="DI30" s="263"/>
      <c r="DJ30" s="263"/>
      <c r="DK30" s="263"/>
      <c r="DL30" s="263"/>
      <c r="DM30" s="263"/>
      <c r="DN30" s="263"/>
      <c r="DO30" s="263"/>
      <c r="DP30" s="263"/>
      <c r="DQ30" s="263"/>
      <c r="DR30" s="263"/>
      <c r="DS30" s="263"/>
      <c r="DT30" s="263"/>
      <c r="DU30" s="263"/>
      <c r="DV30" s="263"/>
      <c r="DW30" s="263"/>
      <c r="DX30" s="263"/>
      <c r="DY30" s="263"/>
      <c r="DZ30" s="263"/>
      <c r="EA30" s="263"/>
      <c r="EB30" s="263"/>
      <c r="EC30" s="263"/>
      <c r="ED30" s="263"/>
      <c r="EE30" s="263"/>
      <c r="EF30" s="263"/>
      <c r="EG30" s="263"/>
      <c r="EH30" s="263"/>
      <c r="EI30" s="263"/>
      <c r="EJ30" s="263"/>
      <c r="EK30" s="263"/>
      <c r="EL30" s="263"/>
      <c r="EM30" s="263"/>
      <c r="EN30" s="263"/>
      <c r="EO30" s="263"/>
      <c r="EP30" s="263"/>
      <c r="EQ30" s="263"/>
      <c r="ER30" s="263"/>
      <c r="ES30" s="263"/>
      <c r="ET30" s="263"/>
      <c r="EU30" s="263"/>
      <c r="EV30" s="263"/>
      <c r="EW30" s="263"/>
      <c r="EX30" s="263"/>
      <c r="EY30" s="263"/>
      <c r="EZ30" s="263"/>
      <c r="FA30" s="263"/>
      <c r="FB30" s="263"/>
      <c r="FC30" s="263"/>
      <c r="FD30" s="263"/>
      <c r="FE30" s="263"/>
      <c r="FF30" s="263"/>
      <c r="FG30" s="263"/>
      <c r="FH30" s="263"/>
      <c r="FI30" s="263"/>
      <c r="FJ30" s="263"/>
      <c r="FK30" s="263"/>
      <c r="FL30" s="263"/>
      <c r="FM30" s="263"/>
      <c r="FN30" s="263"/>
      <c r="FO30" s="263"/>
      <c r="FP30" s="263"/>
      <c r="FQ30" s="263"/>
      <c r="FR30" s="263"/>
      <c r="FS30" s="263"/>
      <c r="FT30" s="263"/>
      <c r="FU30" s="263"/>
      <c r="FV30" s="263"/>
      <c r="FW30" s="263"/>
      <c r="FX30" s="263"/>
      <c r="FY30" s="263"/>
      <c r="FZ30" s="263"/>
      <c r="GA30" s="263"/>
      <c r="GB30" s="263"/>
      <c r="GC30" s="263"/>
      <c r="GD30" s="263"/>
      <c r="GE30" s="263"/>
      <c r="GF30" s="263"/>
      <c r="GG30" s="263"/>
      <c r="GH30" s="263"/>
      <c r="GI30" s="263"/>
      <c r="GJ30" s="263"/>
      <c r="GK30" s="263"/>
      <c r="GL30" s="263"/>
      <c r="GM30" s="263"/>
      <c r="GN30" s="263"/>
      <c r="GO30" s="263"/>
      <c r="GP30" s="263"/>
      <c r="GQ30" s="263"/>
      <c r="GR30" s="263"/>
      <c r="GS30" s="263"/>
      <c r="GT30" s="263"/>
      <c r="GU30" s="263"/>
      <c r="GV30" s="263"/>
      <c r="GW30" s="263"/>
      <c r="GX30" s="263"/>
      <c r="GY30" s="263"/>
      <c r="GZ30" s="263"/>
      <c r="HA30" s="263"/>
      <c r="HB30" s="263"/>
      <c r="HC30" s="263"/>
      <c r="HD30" s="263"/>
      <c r="HE30" s="263"/>
      <c r="HF30" s="263"/>
      <c r="HG30" s="263"/>
      <c r="HH30" s="263"/>
      <c r="HI30" s="263"/>
      <c r="HJ30" s="263"/>
      <c r="HK30" s="263"/>
      <c r="HL30" s="263"/>
      <c r="HM30" s="263"/>
      <c r="HN30" s="263"/>
      <c r="HO30" s="263"/>
      <c r="HP30" s="263"/>
      <c r="HQ30" s="263"/>
      <c r="HR30" s="263"/>
      <c r="HS30" s="263"/>
      <c r="HT30" s="263"/>
      <c r="HU30" s="263"/>
      <c r="HV30" s="263"/>
      <c r="HW30" s="263"/>
      <c r="HX30" s="263"/>
      <c r="HY30" s="263"/>
      <c r="HZ30" s="263"/>
      <c r="IA30" s="263"/>
      <c r="IB30" s="263"/>
      <c r="IC30" s="263"/>
      <c r="ID30" s="263"/>
      <c r="IE30" s="263"/>
      <c r="IF30" s="263"/>
      <c r="IG30" s="263"/>
      <c r="IH30" s="263"/>
      <c r="II30" s="263"/>
      <c r="IJ30" s="263"/>
      <c r="IK30" s="263"/>
      <c r="IL30" s="263"/>
      <c r="IM30" s="263"/>
      <c r="IN30" s="263"/>
      <c r="IO30" s="263"/>
      <c r="IP30" s="263"/>
      <c r="IQ30" s="263"/>
      <c r="IR30" s="263"/>
      <c r="IS30" s="263"/>
      <c r="IT30" s="263"/>
      <c r="IU30" s="263"/>
      <c r="IV30" s="263"/>
      <c r="IW30" s="263"/>
      <c r="IX30" s="263"/>
      <c r="IY30" s="263"/>
      <c r="IZ30" s="263"/>
      <c r="JA30" s="263"/>
      <c r="JB30" s="263"/>
      <c r="JC30" s="263"/>
      <c r="JD30" s="263"/>
      <c r="JE30" s="263"/>
      <c r="JF30" s="263"/>
      <c r="JG30" s="263"/>
      <c r="JH30" s="263"/>
      <c r="JI30" s="263"/>
      <c r="JJ30" s="263"/>
      <c r="JK30" s="263"/>
      <c r="JL30" s="263"/>
      <c r="JM30" s="263"/>
      <c r="JN30" s="263"/>
      <c r="JO30" s="263"/>
      <c r="JP30" s="263"/>
      <c r="JQ30" s="263"/>
      <c r="JR30" s="263"/>
      <c r="JS30" s="263"/>
      <c r="JT30" s="263"/>
      <c r="JU30" s="263"/>
      <c r="JV30" s="263"/>
      <c r="JW30" s="263"/>
      <c r="JX30" s="263"/>
      <c r="JY30" s="263"/>
      <c r="JZ30" s="263"/>
      <c r="KA30" s="263"/>
      <c r="KB30" s="263"/>
      <c r="KC30" s="263"/>
      <c r="KD30" s="263"/>
      <c r="KE30" s="263"/>
      <c r="KF30" s="263"/>
      <c r="KG30" s="263"/>
      <c r="KH30" s="263"/>
      <c r="KI30" s="263"/>
      <c r="KJ30" s="263"/>
      <c r="KK30" s="263"/>
      <c r="KL30" s="263"/>
      <c r="KM30" s="263"/>
      <c r="KN30" s="263"/>
      <c r="KO30" s="263"/>
      <c r="KP30" s="263"/>
      <c r="KQ30" s="263"/>
      <c r="KR30" s="263"/>
      <c r="KS30" s="263"/>
      <c r="KT30" s="263"/>
      <c r="KU30" s="263"/>
      <c r="KV30" s="263"/>
      <c r="KW30" s="263"/>
      <c r="KX30" s="263"/>
      <c r="KY30" s="263"/>
      <c r="KZ30" s="263"/>
      <c r="LA30" s="263"/>
      <c r="LB30" s="263"/>
      <c r="LC30" s="263"/>
      <c r="LD30" s="263"/>
      <c r="LE30" s="263"/>
      <c r="LF30" s="263"/>
      <c r="LG30" s="263"/>
      <c r="LH30" s="263"/>
      <c r="LI30" s="263"/>
      <c r="LJ30" s="263"/>
      <c r="LK30" s="263"/>
      <c r="LL30" s="263"/>
      <c r="LM30" s="263"/>
      <c r="LN30" s="263"/>
      <c r="LO30" s="263"/>
      <c r="LP30" s="263"/>
      <c r="LQ30" s="263"/>
      <c r="LR30" s="263"/>
      <c r="LS30" s="263"/>
      <c r="LT30" s="263"/>
      <c r="LU30" s="263"/>
      <c r="LV30" s="263"/>
      <c r="LW30" s="263"/>
      <c r="LX30" s="263"/>
      <c r="LY30" s="263"/>
      <c r="LZ30" s="263"/>
      <c r="MA30" s="263"/>
      <c r="MB30" s="263"/>
      <c r="MC30" s="263"/>
      <c r="MD30" s="263"/>
      <c r="ME30" s="263"/>
      <c r="MF30" s="263"/>
      <c r="MG30" s="263"/>
      <c r="MH30" s="263"/>
      <c r="MI30" s="263"/>
      <c r="MJ30" s="263"/>
      <c r="MK30" s="263"/>
      <c r="ML30" s="263"/>
      <c r="MM30" s="263"/>
      <c r="MN30" s="263"/>
      <c r="MO30" s="263"/>
      <c r="MP30" s="263"/>
      <c r="MQ30" s="263"/>
      <c r="MR30" s="263"/>
      <c r="MS30" s="263"/>
      <c r="MT30" s="263"/>
      <c r="MU30" s="263"/>
      <c r="MV30" s="263"/>
      <c r="MW30" s="263"/>
      <c r="MX30" s="263"/>
      <c r="MY30" s="263"/>
      <c r="MZ30" s="263"/>
      <c r="NA30" s="263"/>
      <c r="NB30" s="263"/>
      <c r="NC30" s="263"/>
      <c r="ND30" s="263"/>
      <c r="NE30" s="263"/>
      <c r="NF30" s="263"/>
      <c r="NG30" s="263"/>
      <c r="NH30" s="263"/>
      <c r="NI30" s="263"/>
      <c r="NJ30" s="263"/>
      <c r="NK30" s="263"/>
      <c r="NL30" s="263"/>
      <c r="NM30" s="263"/>
      <c r="NN30" s="263"/>
      <c r="NO30" s="263"/>
      <c r="NP30" s="263"/>
      <c r="NQ30" s="263"/>
      <c r="NR30" s="263"/>
      <c r="NS30" s="263"/>
      <c r="NT30" s="263"/>
      <c r="NU30" s="263"/>
      <c r="NV30" s="263"/>
      <c r="NW30" s="263"/>
      <c r="NX30" s="263"/>
      <c r="NY30" s="263"/>
      <c r="NZ30" s="263"/>
      <c r="OA30" s="263"/>
      <c r="OB30" s="263"/>
      <c r="OC30" s="263"/>
      <c r="OD30" s="263"/>
      <c r="OE30" s="263"/>
      <c r="OF30" s="263"/>
      <c r="OG30" s="263"/>
      <c r="OH30" s="263"/>
      <c r="OI30" s="263"/>
      <c r="OJ30" s="263"/>
      <c r="OK30" s="263"/>
      <c r="OL30" s="263"/>
      <c r="OM30" s="263"/>
      <c r="ON30" s="263"/>
      <c r="OO30" s="263"/>
      <c r="OP30" s="263"/>
      <c r="OQ30" s="263"/>
      <c r="OR30" s="263"/>
      <c r="OS30" s="263"/>
      <c r="OT30" s="263"/>
      <c r="OU30" s="263"/>
      <c r="OV30" s="263"/>
      <c r="OW30" s="263"/>
      <c r="OX30" s="263"/>
      <c r="OY30" s="263"/>
      <c r="OZ30" s="263"/>
      <c r="PA30" s="263"/>
      <c r="PB30" s="263"/>
      <c r="PC30" s="263"/>
      <c r="PD30" s="263"/>
      <c r="PE30" s="263"/>
      <c r="PF30" s="263"/>
      <c r="PG30" s="263"/>
      <c r="PH30" s="263"/>
      <c r="PI30" s="263"/>
      <c r="PJ30" s="263"/>
      <c r="PK30" s="263"/>
      <c r="PL30" s="263"/>
      <c r="PM30" s="263"/>
      <c r="PN30" s="263"/>
      <c r="PO30" s="263"/>
      <c r="PP30" s="263"/>
      <c r="PQ30" s="263"/>
      <c r="PR30" s="263"/>
      <c r="PS30" s="263"/>
      <c r="PT30" s="263"/>
      <c r="PU30" s="263"/>
      <c r="PV30" s="263"/>
      <c r="PW30" s="263"/>
      <c r="PX30" s="263"/>
      <c r="PY30" s="263"/>
      <c r="PZ30" s="263"/>
      <c r="QA30" s="263"/>
      <c r="QB30" s="263"/>
      <c r="QC30" s="263"/>
      <c r="QD30" s="263"/>
      <c r="QE30" s="263"/>
      <c r="QF30" s="263"/>
      <c r="QG30" s="263"/>
      <c r="QH30" s="263"/>
      <c r="QI30" s="263"/>
      <c r="QJ30" s="263"/>
      <c r="QK30" s="263"/>
      <c r="QL30" s="263"/>
      <c r="QM30" s="263"/>
      <c r="QN30" s="263"/>
      <c r="QO30" s="263"/>
      <c r="QP30" s="263"/>
      <c r="QQ30" s="263"/>
      <c r="QR30" s="263"/>
      <c r="QS30" s="263"/>
      <c r="QT30" s="263"/>
      <c r="QU30" s="263"/>
      <c r="QV30" s="263"/>
      <c r="QW30" s="263"/>
      <c r="QX30" s="263"/>
      <c r="QY30" s="263"/>
      <c r="QZ30" s="263"/>
      <c r="RA30" s="263"/>
      <c r="RB30" s="263"/>
      <c r="RC30" s="263"/>
      <c r="RD30" s="263"/>
      <c r="RE30" s="263"/>
      <c r="RF30" s="263"/>
      <c r="RG30" s="263"/>
      <c r="RH30" s="263"/>
      <c r="RI30" s="263"/>
      <c r="RJ30" s="263"/>
      <c r="RK30" s="263"/>
      <c r="RL30" s="263"/>
      <c r="RM30" s="263"/>
      <c r="RN30" s="263"/>
      <c r="RO30" s="263"/>
      <c r="RP30" s="263"/>
      <c r="RQ30" s="263"/>
      <c r="RR30" s="263"/>
      <c r="RS30" s="263"/>
      <c r="RT30" s="263"/>
      <c r="RU30" s="263"/>
      <c r="RV30" s="263"/>
      <c r="RW30" s="263"/>
      <c r="RX30" s="263"/>
      <c r="RY30" s="263"/>
      <c r="RZ30" s="263"/>
      <c r="SA30" s="263"/>
    </row>
    <row r="31" spans="2:495">
      <c r="B31" s="283" t="str">
        <f t="shared" si="8"/>
        <v>Field Support Staff &amp; Vehicles</v>
      </c>
      <c r="C31" s="281"/>
      <c r="D31" s="263"/>
      <c r="E31" s="263"/>
      <c r="F31" s="263"/>
      <c r="G31" s="263"/>
      <c r="H31" s="263"/>
      <c r="I31" s="263"/>
      <c r="J31" s="263"/>
      <c r="K31" s="263"/>
      <c r="L31" s="263"/>
      <c r="M31" s="263"/>
      <c r="N31" s="263"/>
      <c r="O31" s="263"/>
      <c r="P31" s="263"/>
      <c r="Q31" s="263"/>
      <c r="R31" s="263"/>
      <c r="S31" s="263"/>
      <c r="T31" s="263"/>
      <c r="U31" s="263"/>
      <c r="V31" s="263"/>
      <c r="W31" s="263"/>
      <c r="X31" s="263"/>
      <c r="Y31" s="263"/>
      <c r="Z31" s="263"/>
      <c r="AA31" s="263"/>
      <c r="AB31" s="263"/>
      <c r="AC31" s="263"/>
      <c r="AD31" s="263"/>
      <c r="AE31" s="263"/>
      <c r="AF31" s="263"/>
      <c r="AG31" s="263"/>
      <c r="AH31" s="263"/>
      <c r="AI31" s="263"/>
      <c r="AJ31" s="263"/>
      <c r="AK31" s="263"/>
      <c r="AL31" s="263"/>
      <c r="AM31" s="263"/>
      <c r="AN31" s="263"/>
      <c r="AO31" s="263"/>
      <c r="AP31" s="263"/>
      <c r="AQ31" s="263"/>
      <c r="AR31" s="263"/>
      <c r="AS31" s="263"/>
      <c r="AT31" s="263"/>
      <c r="AU31" s="263"/>
      <c r="AV31" s="263"/>
      <c r="AW31" s="263"/>
      <c r="AX31" s="263"/>
      <c r="AY31" s="263"/>
      <c r="AZ31" s="263"/>
      <c r="BA31" s="263"/>
      <c r="BB31" s="263"/>
      <c r="BC31" s="263"/>
      <c r="BD31" s="263"/>
      <c r="BE31" s="263"/>
      <c r="BF31" s="263"/>
      <c r="BG31" s="263"/>
      <c r="BH31" s="263"/>
      <c r="BI31" s="263"/>
      <c r="BJ31" s="263"/>
      <c r="BK31" s="263"/>
      <c r="BL31" s="263"/>
      <c r="BM31" s="263"/>
      <c r="BN31" s="263"/>
      <c r="BO31" s="263"/>
      <c r="BP31" s="263"/>
      <c r="BQ31" s="263"/>
      <c r="BR31" s="263"/>
      <c r="BS31" s="263"/>
      <c r="BT31" s="263"/>
      <c r="BU31" s="263"/>
      <c r="BV31" s="263"/>
      <c r="BW31" s="263"/>
      <c r="BX31" s="263"/>
      <c r="BY31" s="263"/>
      <c r="BZ31" s="263"/>
      <c r="CA31" s="263"/>
      <c r="CB31" s="263"/>
      <c r="CC31" s="263"/>
      <c r="CD31" s="263"/>
      <c r="CE31" s="263"/>
      <c r="CF31" s="263"/>
      <c r="CG31" s="263"/>
      <c r="CH31" s="263"/>
      <c r="CI31" s="263"/>
      <c r="CJ31" s="263"/>
      <c r="CK31" s="263"/>
      <c r="CL31" s="263"/>
      <c r="CM31" s="263"/>
      <c r="CN31" s="263"/>
      <c r="CO31" s="263"/>
      <c r="CP31" s="263"/>
      <c r="CQ31" s="263"/>
      <c r="CR31" s="263"/>
      <c r="CS31" s="263"/>
      <c r="CT31" s="263"/>
      <c r="CU31" s="263"/>
      <c r="CV31" s="263"/>
      <c r="CW31" s="263"/>
      <c r="CX31" s="263"/>
      <c r="CY31" s="263"/>
      <c r="CZ31" s="263"/>
      <c r="DA31" s="263"/>
      <c r="DB31" s="263"/>
      <c r="DC31" s="263"/>
      <c r="DD31" s="263"/>
      <c r="DE31" s="263"/>
      <c r="DF31" s="263"/>
      <c r="DG31" s="263"/>
      <c r="DH31" s="263"/>
      <c r="DI31" s="263"/>
      <c r="DJ31" s="263"/>
      <c r="DK31" s="263"/>
      <c r="DL31" s="263"/>
      <c r="DM31" s="263"/>
      <c r="DN31" s="263"/>
      <c r="DO31" s="263"/>
      <c r="DP31" s="263"/>
      <c r="DQ31" s="263"/>
      <c r="DR31" s="263"/>
      <c r="DS31" s="263"/>
      <c r="DT31" s="263"/>
      <c r="DU31" s="263"/>
      <c r="DV31" s="263"/>
      <c r="DW31" s="263"/>
      <c r="DX31" s="263"/>
      <c r="DY31" s="263"/>
      <c r="DZ31" s="263"/>
      <c r="EA31" s="263"/>
      <c r="EB31" s="263"/>
      <c r="EC31" s="263"/>
      <c r="ED31" s="263"/>
      <c r="EE31" s="263"/>
      <c r="EF31" s="263"/>
      <c r="EG31" s="263"/>
      <c r="EH31" s="263"/>
      <c r="EI31" s="263"/>
      <c r="EJ31" s="263"/>
      <c r="EK31" s="263"/>
      <c r="EL31" s="263"/>
      <c r="EM31" s="263"/>
      <c r="EN31" s="263"/>
      <c r="EO31" s="263"/>
      <c r="EP31" s="263"/>
      <c r="EQ31" s="263"/>
      <c r="ER31" s="263"/>
      <c r="ES31" s="263"/>
      <c r="ET31" s="263"/>
      <c r="EU31" s="263"/>
      <c r="EV31" s="263"/>
      <c r="EW31" s="263"/>
      <c r="EX31" s="263"/>
      <c r="EY31" s="263"/>
      <c r="EZ31" s="263"/>
      <c r="FA31" s="263"/>
      <c r="FB31" s="263"/>
      <c r="FC31" s="263"/>
      <c r="FD31" s="263"/>
      <c r="FE31" s="263"/>
      <c r="FF31" s="263"/>
      <c r="FG31" s="263"/>
      <c r="FH31" s="263"/>
      <c r="FI31" s="263"/>
      <c r="FJ31" s="263"/>
      <c r="FK31" s="263"/>
      <c r="FL31" s="263"/>
      <c r="FM31" s="263"/>
      <c r="FN31" s="263"/>
      <c r="FO31" s="263"/>
      <c r="FP31" s="263"/>
      <c r="FQ31" s="263"/>
      <c r="FR31" s="263"/>
      <c r="FS31" s="263"/>
      <c r="FT31" s="263"/>
      <c r="FU31" s="263"/>
      <c r="FV31" s="263"/>
      <c r="FW31" s="263"/>
      <c r="FX31" s="263"/>
      <c r="FY31" s="263"/>
      <c r="FZ31" s="263"/>
      <c r="GA31" s="263"/>
      <c r="GB31" s="263"/>
      <c r="GC31" s="263"/>
      <c r="GD31" s="263"/>
      <c r="GE31" s="263"/>
      <c r="GF31" s="263"/>
      <c r="GG31" s="263"/>
      <c r="GH31" s="263"/>
      <c r="GI31" s="263"/>
      <c r="GJ31" s="263"/>
      <c r="GK31" s="263"/>
      <c r="GL31" s="263"/>
      <c r="GM31" s="263"/>
      <c r="GN31" s="263"/>
      <c r="GO31" s="263"/>
      <c r="GP31" s="263"/>
      <c r="GQ31" s="263"/>
      <c r="GR31" s="263"/>
      <c r="GS31" s="263"/>
      <c r="GT31" s="263"/>
      <c r="GU31" s="263"/>
      <c r="GV31" s="263"/>
      <c r="GW31" s="263"/>
      <c r="GX31" s="263"/>
      <c r="GY31" s="263"/>
      <c r="GZ31" s="263"/>
      <c r="HA31" s="263"/>
      <c r="HB31" s="263"/>
      <c r="HC31" s="263"/>
      <c r="HD31" s="263"/>
      <c r="HE31" s="263"/>
      <c r="HF31" s="263"/>
      <c r="HG31" s="263"/>
      <c r="HH31" s="263"/>
      <c r="HI31" s="263"/>
      <c r="HJ31" s="263"/>
      <c r="HK31" s="263"/>
      <c r="HL31" s="263"/>
      <c r="HM31" s="263"/>
      <c r="HN31" s="263"/>
      <c r="HO31" s="263"/>
      <c r="HP31" s="263"/>
      <c r="HQ31" s="263"/>
      <c r="HR31" s="263"/>
      <c r="HS31" s="263"/>
      <c r="HT31" s="263"/>
      <c r="HU31" s="263"/>
      <c r="HV31" s="263"/>
      <c r="HW31" s="263"/>
      <c r="HX31" s="263"/>
      <c r="HY31" s="263"/>
      <c r="HZ31" s="263"/>
      <c r="IA31" s="263"/>
      <c r="IB31" s="263"/>
      <c r="IC31" s="263"/>
      <c r="ID31" s="263"/>
      <c r="IE31" s="263"/>
      <c r="IF31" s="263"/>
      <c r="IG31" s="263"/>
      <c r="IH31" s="263"/>
      <c r="II31" s="263"/>
      <c r="IJ31" s="263"/>
      <c r="IK31" s="263"/>
      <c r="IL31" s="263"/>
      <c r="IM31" s="263"/>
      <c r="IN31" s="263"/>
      <c r="IO31" s="263"/>
      <c r="IP31" s="263"/>
      <c r="IQ31" s="263"/>
      <c r="IR31" s="263"/>
      <c r="IS31" s="263"/>
      <c r="IT31" s="263"/>
      <c r="IU31" s="263"/>
      <c r="IV31" s="263"/>
      <c r="IW31" s="263"/>
      <c r="IX31" s="263"/>
      <c r="IY31" s="263"/>
      <c r="IZ31" s="263"/>
      <c r="JA31" s="263"/>
      <c r="JB31" s="263"/>
      <c r="JC31" s="263"/>
      <c r="JD31" s="263"/>
      <c r="JE31" s="263"/>
      <c r="JF31" s="263"/>
      <c r="JG31" s="263"/>
      <c r="JH31" s="263"/>
      <c r="JI31" s="263"/>
      <c r="JJ31" s="263"/>
      <c r="JK31" s="263"/>
      <c r="JL31" s="263"/>
      <c r="JM31" s="263"/>
      <c r="JN31" s="263"/>
      <c r="JO31" s="263"/>
      <c r="JP31" s="263"/>
      <c r="JQ31" s="263"/>
      <c r="JR31" s="263"/>
      <c r="JS31" s="263"/>
      <c r="JT31" s="263"/>
      <c r="JU31" s="263"/>
      <c r="JV31" s="263"/>
      <c r="JW31" s="263"/>
      <c r="JX31" s="263"/>
      <c r="JY31" s="263"/>
      <c r="JZ31" s="263"/>
      <c r="KA31" s="263"/>
      <c r="KB31" s="263"/>
      <c r="KC31" s="263"/>
      <c r="KD31" s="263"/>
      <c r="KE31" s="263"/>
      <c r="KF31" s="263"/>
      <c r="KG31" s="263"/>
      <c r="KH31" s="263"/>
      <c r="KI31" s="263"/>
      <c r="KJ31" s="263"/>
      <c r="KK31" s="263"/>
      <c r="KL31" s="263"/>
      <c r="KM31" s="263"/>
      <c r="KN31" s="263"/>
      <c r="KO31" s="263"/>
      <c r="KP31" s="263"/>
      <c r="KQ31" s="263"/>
      <c r="KR31" s="263"/>
      <c r="KS31" s="263"/>
      <c r="KT31" s="263"/>
      <c r="KU31" s="263"/>
      <c r="KV31" s="263"/>
      <c r="KW31" s="263"/>
      <c r="KX31" s="263"/>
      <c r="KY31" s="263"/>
      <c r="KZ31" s="263"/>
      <c r="LA31" s="263"/>
      <c r="LB31" s="263"/>
      <c r="LC31" s="263"/>
      <c r="LD31" s="263"/>
      <c r="LE31" s="263"/>
      <c r="LF31" s="263"/>
      <c r="LG31" s="263"/>
      <c r="LH31" s="263"/>
      <c r="LI31" s="263"/>
      <c r="LJ31" s="263"/>
      <c r="LK31" s="263"/>
      <c r="LL31" s="263"/>
      <c r="LM31" s="263"/>
      <c r="LN31" s="263"/>
      <c r="LO31" s="263"/>
      <c r="LP31" s="263"/>
      <c r="LQ31" s="263"/>
      <c r="LR31" s="263"/>
      <c r="LS31" s="263"/>
      <c r="LT31" s="263"/>
      <c r="LU31" s="263"/>
      <c r="LV31" s="263"/>
      <c r="LW31" s="263"/>
      <c r="LX31" s="263"/>
      <c r="LY31" s="263"/>
      <c r="LZ31" s="263"/>
      <c r="MA31" s="263"/>
      <c r="MB31" s="263"/>
      <c r="MC31" s="263"/>
      <c r="MD31" s="263"/>
      <c r="ME31" s="263"/>
      <c r="MF31" s="263"/>
      <c r="MG31" s="263"/>
      <c r="MH31" s="263"/>
      <c r="MI31" s="263"/>
      <c r="MJ31" s="263"/>
      <c r="MK31" s="263"/>
      <c r="ML31" s="263"/>
      <c r="MM31" s="263"/>
      <c r="MN31" s="263"/>
      <c r="MO31" s="263"/>
      <c r="MP31" s="263"/>
      <c r="MQ31" s="263"/>
      <c r="MR31" s="263"/>
      <c r="MS31" s="263"/>
      <c r="MT31" s="263"/>
      <c r="MU31" s="263"/>
      <c r="MV31" s="263"/>
      <c r="MW31" s="263"/>
      <c r="MX31" s="263"/>
      <c r="MY31" s="263"/>
      <c r="MZ31" s="263"/>
      <c r="NA31" s="263"/>
      <c r="NB31" s="263"/>
      <c r="NC31" s="263"/>
      <c r="ND31" s="263"/>
      <c r="NE31" s="263"/>
      <c r="NF31" s="263"/>
      <c r="NG31" s="263"/>
      <c r="NH31" s="263"/>
      <c r="NI31" s="263"/>
      <c r="NJ31" s="263"/>
      <c r="NK31" s="263"/>
      <c r="NL31" s="263"/>
      <c r="NM31" s="263"/>
      <c r="NN31" s="263"/>
      <c r="NO31" s="263"/>
      <c r="NP31" s="263"/>
      <c r="NQ31" s="263"/>
      <c r="NR31" s="263"/>
      <c r="NS31" s="263"/>
      <c r="NT31" s="263"/>
      <c r="NU31" s="263"/>
      <c r="NV31" s="263"/>
      <c r="NW31" s="263"/>
      <c r="NX31" s="263"/>
      <c r="NY31" s="263"/>
      <c r="NZ31" s="263"/>
      <c r="OA31" s="263"/>
      <c r="OB31" s="263"/>
      <c r="OC31" s="263"/>
      <c r="OD31" s="263"/>
      <c r="OE31" s="263"/>
      <c r="OF31" s="263"/>
      <c r="OG31" s="263"/>
      <c r="OH31" s="263"/>
      <c r="OI31" s="263"/>
      <c r="OJ31" s="263"/>
      <c r="OK31" s="263"/>
      <c r="OL31" s="263"/>
      <c r="OM31" s="263"/>
      <c r="ON31" s="263"/>
      <c r="OO31" s="263"/>
      <c r="OP31" s="263"/>
      <c r="OQ31" s="263"/>
      <c r="OR31" s="263"/>
      <c r="OS31" s="263"/>
      <c r="OT31" s="263"/>
      <c r="OU31" s="263"/>
      <c r="OV31" s="263"/>
      <c r="OW31" s="263"/>
      <c r="OX31" s="263"/>
      <c r="OY31" s="263"/>
      <c r="OZ31" s="263"/>
      <c r="PA31" s="263"/>
      <c r="PB31" s="263"/>
      <c r="PC31" s="263"/>
      <c r="PD31" s="263"/>
      <c r="PE31" s="263"/>
      <c r="PF31" s="263"/>
      <c r="PG31" s="263"/>
      <c r="PH31" s="263"/>
      <c r="PI31" s="263"/>
      <c r="PJ31" s="263"/>
      <c r="PK31" s="263"/>
      <c r="PL31" s="263"/>
      <c r="PM31" s="263"/>
      <c r="PN31" s="263"/>
      <c r="PO31" s="263"/>
      <c r="PP31" s="263"/>
      <c r="PQ31" s="263"/>
      <c r="PR31" s="263"/>
      <c r="PS31" s="263"/>
      <c r="PT31" s="263"/>
      <c r="PU31" s="263"/>
      <c r="PV31" s="263"/>
      <c r="PW31" s="263"/>
      <c r="PX31" s="263"/>
      <c r="PY31" s="263"/>
      <c r="PZ31" s="263"/>
      <c r="QA31" s="263"/>
      <c r="QB31" s="263"/>
      <c r="QC31" s="263"/>
      <c r="QD31" s="263"/>
      <c r="QE31" s="263"/>
      <c r="QF31" s="263"/>
      <c r="QG31" s="263"/>
      <c r="QH31" s="263"/>
      <c r="QI31" s="263"/>
      <c r="QJ31" s="263"/>
      <c r="QK31" s="263"/>
      <c r="QL31" s="263"/>
      <c r="QM31" s="263"/>
      <c r="QN31" s="263"/>
      <c r="QO31" s="263"/>
      <c r="QP31" s="263"/>
      <c r="QQ31" s="263"/>
      <c r="QR31" s="263"/>
      <c r="QS31" s="263"/>
      <c r="QT31" s="263"/>
      <c r="QU31" s="263"/>
      <c r="QV31" s="263"/>
      <c r="QW31" s="263"/>
      <c r="QX31" s="263"/>
      <c r="QY31" s="263"/>
      <c r="QZ31" s="263"/>
      <c r="RA31" s="263"/>
      <c r="RB31" s="263"/>
      <c r="RC31" s="263"/>
      <c r="RD31" s="263"/>
      <c r="RE31" s="263"/>
      <c r="RF31" s="263"/>
      <c r="RG31" s="263"/>
      <c r="RH31" s="263"/>
      <c r="RI31" s="263"/>
      <c r="RJ31" s="263"/>
      <c r="RK31" s="263"/>
      <c r="RL31" s="263"/>
      <c r="RM31" s="263"/>
      <c r="RN31" s="263"/>
      <c r="RO31" s="263"/>
      <c r="RP31" s="263"/>
      <c r="RQ31" s="263"/>
      <c r="RR31" s="263"/>
      <c r="RS31" s="263"/>
      <c r="RT31" s="263"/>
      <c r="RU31" s="263"/>
      <c r="RV31" s="263"/>
      <c r="RW31" s="263"/>
      <c r="RX31" s="263"/>
      <c r="RY31" s="263"/>
      <c r="RZ31" s="263"/>
      <c r="SA31" s="263"/>
    </row>
    <row r="32" spans="2:495">
      <c r="B32" s="283" t="str">
        <f t="shared" si="8"/>
        <v>Project Management</v>
      </c>
      <c r="C32" s="281"/>
      <c r="D32" s="263"/>
      <c r="E32" s="263"/>
      <c r="F32" s="263"/>
      <c r="G32" s="263"/>
      <c r="H32" s="263"/>
      <c r="I32" s="263"/>
      <c r="J32" s="263"/>
      <c r="K32" s="263"/>
      <c r="L32" s="263"/>
      <c r="M32" s="263"/>
      <c r="N32" s="263"/>
      <c r="O32" s="263"/>
      <c r="P32" s="263"/>
      <c r="Q32" s="263"/>
      <c r="R32" s="263"/>
      <c r="S32" s="263"/>
      <c r="T32" s="263"/>
      <c r="U32" s="263"/>
      <c r="V32" s="263"/>
      <c r="W32" s="263"/>
      <c r="X32" s="263"/>
      <c r="Y32" s="263"/>
      <c r="Z32" s="263"/>
      <c r="AA32" s="263"/>
      <c r="AB32" s="263"/>
      <c r="AC32" s="263"/>
      <c r="AD32" s="263"/>
      <c r="AE32" s="263"/>
      <c r="AF32" s="263"/>
      <c r="AG32" s="263"/>
      <c r="AH32" s="263"/>
      <c r="AI32" s="263"/>
      <c r="AJ32" s="263"/>
      <c r="AK32" s="263"/>
      <c r="AL32" s="263"/>
      <c r="AM32" s="263"/>
      <c r="AN32" s="263"/>
      <c r="AO32" s="263"/>
      <c r="AP32" s="263"/>
      <c r="AQ32" s="263"/>
      <c r="AR32" s="263"/>
      <c r="AS32" s="263"/>
      <c r="AT32" s="263"/>
      <c r="AU32" s="263"/>
      <c r="AV32" s="263"/>
      <c r="AW32" s="263"/>
      <c r="AX32" s="263"/>
      <c r="AY32" s="263"/>
      <c r="AZ32" s="263"/>
      <c r="BA32" s="263"/>
      <c r="BB32" s="263"/>
      <c r="BC32" s="263"/>
      <c r="BD32" s="263"/>
      <c r="BE32" s="263"/>
      <c r="BF32" s="263"/>
      <c r="BG32" s="263"/>
      <c r="BH32" s="263"/>
      <c r="BI32" s="263"/>
      <c r="BJ32" s="263"/>
      <c r="BK32" s="263"/>
      <c r="BL32" s="263"/>
      <c r="BM32" s="263"/>
      <c r="BN32" s="263"/>
      <c r="BO32" s="263"/>
      <c r="BP32" s="263"/>
      <c r="BQ32" s="263"/>
      <c r="BR32" s="263"/>
      <c r="BS32" s="263"/>
      <c r="BT32" s="263"/>
      <c r="BU32" s="263"/>
      <c r="BV32" s="263"/>
      <c r="BW32" s="263"/>
      <c r="BX32" s="263"/>
      <c r="BY32" s="263"/>
      <c r="BZ32" s="263"/>
      <c r="CA32" s="263"/>
      <c r="CB32" s="263"/>
      <c r="CC32" s="263"/>
      <c r="CD32" s="263"/>
      <c r="CE32" s="263"/>
      <c r="CF32" s="263"/>
      <c r="CG32" s="263"/>
      <c r="CH32" s="263"/>
      <c r="CI32" s="263"/>
      <c r="CJ32" s="263"/>
      <c r="CK32" s="263"/>
      <c r="CL32" s="263"/>
      <c r="CM32" s="263"/>
      <c r="CN32" s="263"/>
      <c r="CO32" s="263"/>
      <c r="CP32" s="263"/>
      <c r="CQ32" s="263"/>
      <c r="CR32" s="263"/>
      <c r="CS32" s="263"/>
      <c r="CT32" s="263"/>
      <c r="CU32" s="263"/>
      <c r="CV32" s="263"/>
      <c r="CW32" s="263"/>
      <c r="CX32" s="263"/>
      <c r="CY32" s="263"/>
      <c r="CZ32" s="263"/>
      <c r="DA32" s="263"/>
      <c r="DB32" s="263"/>
      <c r="DC32" s="263"/>
      <c r="DD32" s="263"/>
      <c r="DE32" s="263"/>
      <c r="DF32" s="263"/>
      <c r="DG32" s="263"/>
      <c r="DH32" s="263"/>
      <c r="DI32" s="263"/>
      <c r="DJ32" s="263"/>
      <c r="DK32" s="263"/>
      <c r="DL32" s="263"/>
      <c r="DM32" s="263"/>
      <c r="DN32" s="263"/>
      <c r="DO32" s="263"/>
      <c r="DP32" s="263"/>
      <c r="DQ32" s="263"/>
      <c r="DR32" s="263"/>
      <c r="DS32" s="263"/>
      <c r="DT32" s="263"/>
      <c r="DU32" s="263"/>
      <c r="DV32" s="263"/>
      <c r="DW32" s="263"/>
      <c r="DX32" s="263"/>
      <c r="DY32" s="263"/>
      <c r="DZ32" s="263"/>
      <c r="EA32" s="263"/>
      <c r="EB32" s="263"/>
      <c r="EC32" s="263"/>
      <c r="ED32" s="263"/>
      <c r="EE32" s="263"/>
      <c r="EF32" s="263"/>
      <c r="EG32" s="263"/>
      <c r="EH32" s="263"/>
      <c r="EI32" s="263"/>
      <c r="EJ32" s="263"/>
      <c r="EK32" s="263"/>
      <c r="EL32" s="263"/>
      <c r="EM32" s="263"/>
      <c r="EN32" s="263"/>
      <c r="EO32" s="263"/>
      <c r="EP32" s="263"/>
      <c r="EQ32" s="263"/>
      <c r="ER32" s="263"/>
      <c r="ES32" s="263"/>
      <c r="ET32" s="263"/>
      <c r="EU32" s="263"/>
      <c r="EV32" s="263"/>
      <c r="EW32" s="263"/>
      <c r="EX32" s="263"/>
      <c r="EY32" s="263"/>
      <c r="EZ32" s="263"/>
      <c r="FA32" s="263"/>
      <c r="FB32" s="263"/>
      <c r="FC32" s="263"/>
      <c r="FD32" s="263"/>
      <c r="FE32" s="263"/>
      <c r="FF32" s="263"/>
      <c r="FG32" s="263"/>
      <c r="FH32" s="263"/>
      <c r="FI32" s="263"/>
      <c r="FJ32" s="263"/>
      <c r="FK32" s="263"/>
      <c r="FL32" s="263"/>
      <c r="FM32" s="263"/>
      <c r="FN32" s="263"/>
      <c r="FO32" s="263"/>
      <c r="FP32" s="263"/>
      <c r="FQ32" s="263"/>
      <c r="FR32" s="263"/>
      <c r="FS32" s="263"/>
      <c r="FT32" s="263"/>
      <c r="FU32" s="263"/>
      <c r="FV32" s="263"/>
      <c r="FW32" s="263"/>
      <c r="FX32" s="263"/>
      <c r="FY32" s="263"/>
      <c r="FZ32" s="263"/>
      <c r="GA32" s="263"/>
      <c r="GB32" s="263"/>
      <c r="GC32" s="263"/>
      <c r="GD32" s="263"/>
      <c r="GE32" s="263"/>
      <c r="GF32" s="263"/>
      <c r="GG32" s="263"/>
      <c r="GH32" s="263"/>
      <c r="GI32" s="263"/>
      <c r="GJ32" s="263"/>
      <c r="GK32" s="263"/>
      <c r="GL32" s="263"/>
      <c r="GM32" s="263"/>
      <c r="GN32" s="263"/>
      <c r="GO32" s="263"/>
      <c r="GP32" s="263"/>
      <c r="GQ32" s="263"/>
      <c r="GR32" s="263"/>
      <c r="GS32" s="263"/>
      <c r="GT32" s="263"/>
      <c r="GU32" s="263"/>
      <c r="GV32" s="263"/>
      <c r="GW32" s="263"/>
      <c r="GX32" s="263"/>
      <c r="GY32" s="263"/>
      <c r="GZ32" s="263"/>
      <c r="HA32" s="263"/>
      <c r="HB32" s="263"/>
      <c r="HC32" s="263"/>
      <c r="HD32" s="263"/>
      <c r="HE32" s="263"/>
      <c r="HF32" s="263"/>
      <c r="HG32" s="263"/>
      <c r="HH32" s="263"/>
      <c r="HI32" s="263"/>
      <c r="HJ32" s="263"/>
      <c r="HK32" s="263"/>
      <c r="HL32" s="263"/>
      <c r="HM32" s="263"/>
      <c r="HN32" s="263"/>
      <c r="HO32" s="263"/>
      <c r="HP32" s="263"/>
      <c r="HQ32" s="263"/>
      <c r="HR32" s="263"/>
      <c r="HS32" s="263"/>
      <c r="HT32" s="263"/>
      <c r="HU32" s="263"/>
      <c r="HV32" s="263"/>
      <c r="HW32" s="263"/>
      <c r="HX32" s="263"/>
      <c r="HY32" s="263"/>
      <c r="HZ32" s="263"/>
      <c r="IA32" s="263"/>
      <c r="IB32" s="263"/>
      <c r="IC32" s="263"/>
      <c r="ID32" s="263"/>
      <c r="IE32" s="263"/>
      <c r="IF32" s="263"/>
      <c r="IG32" s="263"/>
      <c r="IH32" s="263"/>
      <c r="II32" s="263"/>
      <c r="IJ32" s="263"/>
      <c r="IK32" s="263"/>
      <c r="IL32" s="263"/>
      <c r="IM32" s="263"/>
      <c r="IN32" s="263"/>
      <c r="IO32" s="263"/>
      <c r="IP32" s="263"/>
      <c r="IQ32" s="263"/>
      <c r="IR32" s="263"/>
      <c r="IS32" s="263"/>
      <c r="IT32" s="263"/>
      <c r="IU32" s="263"/>
      <c r="IV32" s="263"/>
      <c r="IW32" s="263"/>
      <c r="IX32" s="263"/>
      <c r="IY32" s="263"/>
      <c r="IZ32" s="263"/>
      <c r="JA32" s="263"/>
      <c r="JB32" s="263"/>
      <c r="JC32" s="263"/>
      <c r="JD32" s="263"/>
      <c r="JE32" s="263"/>
      <c r="JF32" s="263"/>
      <c r="JG32" s="263"/>
      <c r="JH32" s="263"/>
      <c r="JI32" s="263"/>
      <c r="JJ32" s="263"/>
      <c r="JK32" s="263"/>
      <c r="JL32" s="263"/>
      <c r="JM32" s="263"/>
      <c r="JN32" s="263"/>
      <c r="JO32" s="263"/>
      <c r="JP32" s="263"/>
      <c r="JQ32" s="263"/>
      <c r="JR32" s="263"/>
      <c r="JS32" s="263"/>
      <c r="JT32" s="263"/>
      <c r="JU32" s="263"/>
      <c r="JV32" s="263"/>
      <c r="JW32" s="263"/>
      <c r="JX32" s="263"/>
      <c r="JY32" s="263"/>
      <c r="JZ32" s="263"/>
      <c r="KA32" s="263"/>
      <c r="KB32" s="263"/>
      <c r="KC32" s="263"/>
      <c r="KD32" s="263"/>
      <c r="KE32" s="263"/>
      <c r="KF32" s="263"/>
      <c r="KG32" s="263"/>
      <c r="KH32" s="263"/>
      <c r="KI32" s="263"/>
      <c r="KJ32" s="263"/>
      <c r="KK32" s="263"/>
      <c r="KL32" s="263"/>
      <c r="KM32" s="263"/>
      <c r="KN32" s="263"/>
      <c r="KO32" s="263"/>
      <c r="KP32" s="263"/>
      <c r="KQ32" s="263"/>
      <c r="KR32" s="263"/>
      <c r="KS32" s="263"/>
      <c r="KT32" s="263"/>
      <c r="KU32" s="263"/>
      <c r="KV32" s="263"/>
      <c r="KW32" s="263"/>
      <c r="KX32" s="263"/>
      <c r="KY32" s="263"/>
      <c r="KZ32" s="263"/>
      <c r="LA32" s="263"/>
      <c r="LB32" s="263"/>
      <c r="LC32" s="263"/>
      <c r="LD32" s="263"/>
      <c r="LE32" s="263"/>
      <c r="LF32" s="263"/>
      <c r="LG32" s="263"/>
      <c r="LH32" s="263"/>
      <c r="LI32" s="263"/>
      <c r="LJ32" s="263"/>
      <c r="LK32" s="263"/>
      <c r="LL32" s="263"/>
      <c r="LM32" s="263"/>
      <c r="LN32" s="263"/>
      <c r="LO32" s="263"/>
      <c r="LP32" s="263"/>
      <c r="LQ32" s="263"/>
      <c r="LR32" s="263"/>
      <c r="LS32" s="263"/>
      <c r="LT32" s="263"/>
      <c r="LU32" s="263"/>
      <c r="LV32" s="263"/>
      <c r="LW32" s="263"/>
      <c r="LX32" s="263"/>
      <c r="LY32" s="263"/>
      <c r="LZ32" s="263"/>
      <c r="MA32" s="263"/>
      <c r="MB32" s="263"/>
      <c r="MC32" s="263"/>
      <c r="MD32" s="263"/>
      <c r="ME32" s="263"/>
      <c r="MF32" s="263"/>
      <c r="MG32" s="263"/>
      <c r="MH32" s="263"/>
      <c r="MI32" s="263"/>
      <c r="MJ32" s="263"/>
      <c r="MK32" s="263"/>
      <c r="ML32" s="263"/>
      <c r="MM32" s="263"/>
      <c r="MN32" s="263"/>
      <c r="MO32" s="263"/>
      <c r="MP32" s="263"/>
      <c r="MQ32" s="263"/>
      <c r="MR32" s="263"/>
      <c r="MS32" s="263"/>
      <c r="MT32" s="263"/>
      <c r="MU32" s="263"/>
      <c r="MV32" s="263"/>
      <c r="MW32" s="263"/>
      <c r="MX32" s="263"/>
      <c r="MY32" s="263"/>
      <c r="MZ32" s="263"/>
      <c r="NA32" s="263"/>
      <c r="NB32" s="263"/>
      <c r="NC32" s="263"/>
      <c r="ND32" s="263"/>
      <c r="NE32" s="263"/>
      <c r="NF32" s="263"/>
      <c r="NG32" s="263"/>
      <c r="NH32" s="263"/>
      <c r="NI32" s="263"/>
      <c r="NJ32" s="263"/>
      <c r="NK32" s="263"/>
      <c r="NL32" s="263"/>
      <c r="NM32" s="263"/>
      <c r="NN32" s="263"/>
      <c r="NO32" s="263"/>
      <c r="NP32" s="263"/>
      <c r="NQ32" s="263"/>
      <c r="NR32" s="263"/>
      <c r="NS32" s="263"/>
      <c r="NT32" s="263"/>
      <c r="NU32" s="263"/>
      <c r="NV32" s="263"/>
      <c r="NW32" s="263"/>
      <c r="NX32" s="263"/>
      <c r="NY32" s="263"/>
      <c r="NZ32" s="263"/>
      <c r="OA32" s="263"/>
      <c r="OB32" s="263"/>
      <c r="OC32" s="263"/>
      <c r="OD32" s="263"/>
      <c r="OE32" s="263"/>
      <c r="OF32" s="263"/>
      <c r="OG32" s="263"/>
      <c r="OH32" s="263"/>
      <c r="OI32" s="263"/>
      <c r="OJ32" s="263"/>
      <c r="OK32" s="263"/>
      <c r="OL32" s="263"/>
      <c r="OM32" s="263"/>
      <c r="ON32" s="263"/>
      <c r="OO32" s="263"/>
      <c r="OP32" s="263"/>
      <c r="OQ32" s="263"/>
      <c r="OR32" s="263"/>
      <c r="OS32" s="263"/>
      <c r="OT32" s="263"/>
      <c r="OU32" s="263"/>
      <c r="OV32" s="263"/>
      <c r="OW32" s="263"/>
      <c r="OX32" s="263"/>
      <c r="OY32" s="263"/>
      <c r="OZ32" s="263"/>
      <c r="PA32" s="263"/>
      <c r="PB32" s="263"/>
      <c r="PC32" s="263"/>
      <c r="PD32" s="263"/>
      <c r="PE32" s="263"/>
      <c r="PF32" s="263"/>
      <c r="PG32" s="263"/>
      <c r="PH32" s="263"/>
      <c r="PI32" s="263"/>
      <c r="PJ32" s="263"/>
      <c r="PK32" s="263"/>
      <c r="PL32" s="263"/>
      <c r="PM32" s="263"/>
      <c r="PN32" s="263"/>
      <c r="PO32" s="263"/>
      <c r="PP32" s="263"/>
      <c r="PQ32" s="263"/>
      <c r="PR32" s="263"/>
      <c r="PS32" s="263"/>
      <c r="PT32" s="263"/>
      <c r="PU32" s="263"/>
      <c r="PV32" s="263"/>
      <c r="PW32" s="263"/>
      <c r="PX32" s="263"/>
      <c r="PY32" s="263"/>
      <c r="PZ32" s="263"/>
      <c r="QA32" s="263"/>
      <c r="QB32" s="263"/>
      <c r="QC32" s="263"/>
      <c r="QD32" s="263"/>
      <c r="QE32" s="263"/>
      <c r="QF32" s="263"/>
      <c r="QG32" s="263"/>
      <c r="QH32" s="263"/>
      <c r="QI32" s="263"/>
      <c r="QJ32" s="263"/>
      <c r="QK32" s="263"/>
      <c r="QL32" s="263"/>
      <c r="QM32" s="263"/>
      <c r="QN32" s="263"/>
      <c r="QO32" s="263"/>
      <c r="QP32" s="263"/>
      <c r="QQ32" s="263"/>
      <c r="QR32" s="263"/>
      <c r="QS32" s="263"/>
      <c r="QT32" s="263"/>
      <c r="QU32" s="263"/>
      <c r="QV32" s="263"/>
      <c r="QW32" s="263"/>
      <c r="QX32" s="263"/>
      <c r="QY32" s="263"/>
      <c r="QZ32" s="263"/>
      <c r="RA32" s="263"/>
      <c r="RB32" s="263"/>
      <c r="RC32" s="263"/>
      <c r="RD32" s="263"/>
      <c r="RE32" s="263"/>
      <c r="RF32" s="263"/>
      <c r="RG32" s="263"/>
      <c r="RH32" s="263"/>
      <c r="RI32" s="263"/>
      <c r="RJ32" s="263"/>
      <c r="RK32" s="263"/>
      <c r="RL32" s="263"/>
      <c r="RM32" s="263"/>
      <c r="RN32" s="263"/>
      <c r="RO32" s="263"/>
      <c r="RP32" s="263"/>
      <c r="RQ32" s="263"/>
      <c r="RR32" s="263"/>
      <c r="RS32" s="263"/>
      <c r="RT32" s="263"/>
      <c r="RU32" s="263"/>
      <c r="RV32" s="263"/>
      <c r="RW32" s="263"/>
      <c r="RX32" s="263"/>
      <c r="RY32" s="263"/>
      <c r="RZ32" s="263"/>
      <c r="SA32" s="263"/>
    </row>
    <row r="33" spans="1:495">
      <c r="B33" s="283" t="str">
        <f t="shared" si="8"/>
        <v>Camp and General</v>
      </c>
      <c r="C33" s="281"/>
      <c r="D33" s="263"/>
      <c r="E33" s="263"/>
      <c r="F33" s="263"/>
      <c r="G33" s="263"/>
      <c r="H33" s="263"/>
      <c r="I33" s="263"/>
      <c r="J33" s="263"/>
      <c r="K33" s="263"/>
      <c r="L33" s="263"/>
      <c r="M33" s="263"/>
      <c r="N33" s="263"/>
      <c r="O33" s="263"/>
      <c r="P33" s="263"/>
      <c r="Q33" s="263"/>
      <c r="R33" s="263"/>
      <c r="S33" s="263"/>
      <c r="T33" s="263"/>
      <c r="U33" s="263"/>
      <c r="V33" s="263"/>
      <c r="W33" s="263"/>
      <c r="X33" s="263"/>
      <c r="Y33" s="263"/>
      <c r="Z33" s="263"/>
      <c r="AA33" s="263"/>
      <c r="AB33" s="263"/>
      <c r="AC33" s="263"/>
      <c r="AD33" s="263"/>
      <c r="AE33" s="263"/>
      <c r="AF33" s="263"/>
      <c r="AG33" s="263"/>
      <c r="AH33" s="263"/>
      <c r="AI33" s="263"/>
      <c r="AJ33" s="263"/>
      <c r="AK33" s="263"/>
      <c r="AL33" s="263"/>
      <c r="AM33" s="263"/>
      <c r="AN33" s="263"/>
      <c r="AO33" s="263"/>
      <c r="AP33" s="263"/>
      <c r="AQ33" s="263"/>
      <c r="AR33" s="263"/>
      <c r="AS33" s="263"/>
      <c r="AT33" s="263"/>
      <c r="AU33" s="263"/>
      <c r="AV33" s="263"/>
      <c r="AW33" s="263"/>
      <c r="AX33" s="263"/>
      <c r="AY33" s="263"/>
      <c r="AZ33" s="263"/>
      <c r="BA33" s="263"/>
      <c r="BB33" s="263"/>
      <c r="BC33" s="263"/>
      <c r="BD33" s="263"/>
      <c r="BE33" s="263"/>
      <c r="BF33" s="263"/>
      <c r="BG33" s="263"/>
      <c r="BH33" s="263"/>
      <c r="BI33" s="263"/>
      <c r="BJ33" s="263"/>
      <c r="BK33" s="263"/>
      <c r="BL33" s="263"/>
      <c r="BM33" s="263"/>
      <c r="BN33" s="263"/>
      <c r="BO33" s="263"/>
      <c r="BP33" s="263"/>
      <c r="BQ33" s="263"/>
      <c r="BR33" s="263"/>
      <c r="BS33" s="263"/>
      <c r="BT33" s="263"/>
      <c r="BU33" s="263"/>
      <c r="BV33" s="263"/>
      <c r="BW33" s="263"/>
      <c r="BX33" s="263"/>
      <c r="BY33" s="263"/>
      <c r="BZ33" s="263"/>
      <c r="CA33" s="263"/>
      <c r="CB33" s="263"/>
      <c r="CC33" s="263"/>
      <c r="CD33" s="263"/>
      <c r="CE33" s="263"/>
      <c r="CF33" s="263"/>
      <c r="CG33" s="263"/>
      <c r="CH33" s="263"/>
      <c r="CI33" s="263"/>
      <c r="CJ33" s="263"/>
      <c r="CK33" s="263"/>
      <c r="CL33" s="263"/>
      <c r="CM33" s="263"/>
      <c r="CN33" s="263"/>
      <c r="CO33" s="263"/>
      <c r="CP33" s="263"/>
      <c r="CQ33" s="263"/>
      <c r="CR33" s="263"/>
      <c r="CS33" s="263"/>
      <c r="CT33" s="263"/>
      <c r="CU33" s="263"/>
      <c r="CV33" s="263"/>
      <c r="CW33" s="263"/>
      <c r="CX33" s="263"/>
      <c r="CY33" s="263"/>
      <c r="CZ33" s="263"/>
      <c r="DA33" s="263"/>
      <c r="DB33" s="263"/>
      <c r="DC33" s="263"/>
      <c r="DD33" s="263"/>
      <c r="DE33" s="263"/>
      <c r="DF33" s="263"/>
      <c r="DG33" s="263"/>
      <c r="DH33" s="263"/>
      <c r="DI33" s="263"/>
      <c r="DJ33" s="263"/>
      <c r="DK33" s="263"/>
      <c r="DL33" s="263"/>
      <c r="DM33" s="263"/>
      <c r="DN33" s="263"/>
      <c r="DO33" s="263"/>
      <c r="DP33" s="263"/>
      <c r="DQ33" s="263"/>
      <c r="DR33" s="263"/>
      <c r="DS33" s="263"/>
      <c r="DT33" s="263"/>
      <c r="DU33" s="263"/>
      <c r="DV33" s="263"/>
      <c r="DW33" s="263"/>
      <c r="DX33" s="263"/>
      <c r="DY33" s="263"/>
      <c r="DZ33" s="263"/>
      <c r="EA33" s="263"/>
      <c r="EB33" s="263"/>
      <c r="EC33" s="263"/>
      <c r="ED33" s="263"/>
      <c r="EE33" s="263"/>
      <c r="EF33" s="263"/>
      <c r="EG33" s="263"/>
      <c r="EH33" s="263"/>
      <c r="EI33" s="263"/>
      <c r="EJ33" s="263"/>
      <c r="EK33" s="263"/>
      <c r="EL33" s="263"/>
      <c r="EM33" s="263"/>
      <c r="EN33" s="263"/>
      <c r="EO33" s="263"/>
      <c r="EP33" s="263"/>
      <c r="EQ33" s="263"/>
      <c r="ER33" s="263"/>
      <c r="ES33" s="263"/>
      <c r="ET33" s="263"/>
      <c r="EU33" s="263"/>
      <c r="EV33" s="263"/>
      <c r="EW33" s="263"/>
      <c r="EX33" s="263"/>
      <c r="EY33" s="263"/>
      <c r="EZ33" s="263"/>
      <c r="FA33" s="263"/>
      <c r="FB33" s="263"/>
      <c r="FC33" s="263"/>
      <c r="FD33" s="263"/>
      <c r="FE33" s="263"/>
      <c r="FF33" s="263"/>
      <c r="FG33" s="263"/>
      <c r="FH33" s="263"/>
      <c r="FI33" s="263"/>
      <c r="FJ33" s="263"/>
      <c r="FK33" s="263"/>
      <c r="FL33" s="263"/>
      <c r="FM33" s="263"/>
      <c r="FN33" s="263"/>
      <c r="FO33" s="263"/>
      <c r="FP33" s="263"/>
      <c r="FQ33" s="263"/>
      <c r="FR33" s="263"/>
      <c r="FS33" s="263"/>
      <c r="FT33" s="263"/>
      <c r="FU33" s="263"/>
      <c r="FV33" s="263"/>
      <c r="FW33" s="263"/>
      <c r="FX33" s="263"/>
      <c r="FY33" s="263"/>
      <c r="FZ33" s="263"/>
      <c r="GA33" s="263"/>
      <c r="GB33" s="263"/>
      <c r="GC33" s="263"/>
      <c r="GD33" s="263"/>
      <c r="GE33" s="263"/>
      <c r="GF33" s="263"/>
      <c r="GG33" s="263"/>
      <c r="GH33" s="263"/>
      <c r="GI33" s="263"/>
      <c r="GJ33" s="263"/>
      <c r="GK33" s="263"/>
      <c r="GL33" s="263"/>
      <c r="GM33" s="263"/>
      <c r="GN33" s="263"/>
      <c r="GO33" s="263"/>
      <c r="GP33" s="263"/>
      <c r="GQ33" s="263"/>
      <c r="GR33" s="263"/>
      <c r="GS33" s="263"/>
      <c r="GT33" s="263"/>
      <c r="GU33" s="263"/>
      <c r="GV33" s="263"/>
      <c r="GW33" s="263"/>
      <c r="GX33" s="263"/>
      <c r="GY33" s="263"/>
      <c r="GZ33" s="263"/>
      <c r="HA33" s="263"/>
      <c r="HB33" s="263"/>
      <c r="HC33" s="263"/>
      <c r="HD33" s="263"/>
      <c r="HE33" s="263"/>
      <c r="HF33" s="263"/>
      <c r="HG33" s="263"/>
      <c r="HH33" s="263"/>
      <c r="HI33" s="263"/>
      <c r="HJ33" s="263"/>
      <c r="HK33" s="263"/>
      <c r="HL33" s="263"/>
      <c r="HM33" s="263"/>
      <c r="HN33" s="263"/>
      <c r="HO33" s="263"/>
      <c r="HP33" s="263"/>
      <c r="HQ33" s="263"/>
      <c r="HR33" s="263"/>
      <c r="HS33" s="263"/>
      <c r="HT33" s="263"/>
      <c r="HU33" s="263"/>
      <c r="HV33" s="263"/>
      <c r="HW33" s="263"/>
      <c r="HX33" s="263"/>
      <c r="HY33" s="263"/>
      <c r="HZ33" s="263"/>
      <c r="IA33" s="263"/>
      <c r="IB33" s="263"/>
      <c r="IC33" s="263"/>
      <c r="ID33" s="263"/>
      <c r="IE33" s="263"/>
      <c r="IF33" s="263"/>
      <c r="IG33" s="263"/>
      <c r="IH33" s="263"/>
      <c r="II33" s="263"/>
      <c r="IJ33" s="263"/>
      <c r="IK33" s="263"/>
      <c r="IL33" s="263"/>
      <c r="IM33" s="263"/>
      <c r="IN33" s="263"/>
      <c r="IO33" s="263"/>
      <c r="IP33" s="263"/>
      <c r="IQ33" s="263"/>
      <c r="IR33" s="263"/>
      <c r="IS33" s="263"/>
      <c r="IT33" s="263"/>
      <c r="IU33" s="263"/>
      <c r="IV33" s="263"/>
      <c r="IW33" s="263"/>
      <c r="IX33" s="263"/>
      <c r="IY33" s="263"/>
      <c r="IZ33" s="263"/>
      <c r="JA33" s="263"/>
      <c r="JB33" s="263"/>
      <c r="JC33" s="263"/>
      <c r="JD33" s="263"/>
      <c r="JE33" s="263"/>
      <c r="JF33" s="263"/>
      <c r="JG33" s="263"/>
      <c r="JH33" s="263"/>
      <c r="JI33" s="263"/>
      <c r="JJ33" s="263"/>
      <c r="JK33" s="263"/>
      <c r="JL33" s="263"/>
      <c r="JM33" s="263"/>
      <c r="JN33" s="263"/>
      <c r="JO33" s="263"/>
      <c r="JP33" s="263"/>
      <c r="JQ33" s="263"/>
      <c r="JR33" s="263"/>
      <c r="JS33" s="263"/>
      <c r="JT33" s="263"/>
      <c r="JU33" s="263"/>
      <c r="JV33" s="263"/>
      <c r="JW33" s="263"/>
      <c r="JX33" s="263"/>
      <c r="JY33" s="263"/>
      <c r="JZ33" s="263"/>
      <c r="KA33" s="263"/>
      <c r="KB33" s="263"/>
      <c r="KC33" s="263"/>
      <c r="KD33" s="263"/>
      <c r="KE33" s="263"/>
      <c r="KF33" s="263"/>
      <c r="KG33" s="263"/>
      <c r="KH33" s="263"/>
      <c r="KI33" s="263"/>
      <c r="KJ33" s="263"/>
      <c r="KK33" s="263"/>
      <c r="KL33" s="263"/>
      <c r="KM33" s="263"/>
      <c r="KN33" s="263"/>
      <c r="KO33" s="263"/>
      <c r="KP33" s="263"/>
      <c r="KQ33" s="263"/>
      <c r="KR33" s="263"/>
      <c r="KS33" s="263"/>
      <c r="KT33" s="263"/>
      <c r="KU33" s="263"/>
      <c r="KV33" s="263"/>
      <c r="KW33" s="263"/>
      <c r="KX33" s="263"/>
      <c r="KY33" s="263"/>
      <c r="KZ33" s="263"/>
      <c r="LA33" s="263"/>
      <c r="LB33" s="263"/>
      <c r="LC33" s="263"/>
      <c r="LD33" s="263"/>
      <c r="LE33" s="263"/>
      <c r="LF33" s="263"/>
      <c r="LG33" s="263"/>
      <c r="LH33" s="263"/>
      <c r="LI33" s="263"/>
      <c r="LJ33" s="263"/>
      <c r="LK33" s="263"/>
      <c r="LL33" s="263"/>
      <c r="LM33" s="263"/>
      <c r="LN33" s="263"/>
      <c r="LO33" s="263"/>
      <c r="LP33" s="263"/>
      <c r="LQ33" s="263"/>
      <c r="LR33" s="263"/>
      <c r="LS33" s="263"/>
      <c r="LT33" s="263"/>
      <c r="LU33" s="263"/>
      <c r="LV33" s="263"/>
      <c r="LW33" s="263"/>
      <c r="LX33" s="263"/>
      <c r="LY33" s="263"/>
      <c r="LZ33" s="263"/>
      <c r="MA33" s="263"/>
      <c r="MB33" s="263"/>
      <c r="MC33" s="263"/>
      <c r="MD33" s="263"/>
      <c r="ME33" s="263"/>
      <c r="MF33" s="263"/>
      <c r="MG33" s="263"/>
      <c r="MH33" s="263"/>
      <c r="MI33" s="263"/>
      <c r="MJ33" s="263"/>
      <c r="MK33" s="263"/>
      <c r="ML33" s="263"/>
      <c r="MM33" s="263"/>
      <c r="MN33" s="263"/>
      <c r="MO33" s="263"/>
      <c r="MP33" s="263"/>
      <c r="MQ33" s="263"/>
      <c r="MR33" s="263"/>
      <c r="MS33" s="263"/>
      <c r="MT33" s="263"/>
      <c r="MU33" s="263"/>
      <c r="MV33" s="263"/>
      <c r="MW33" s="263"/>
      <c r="MX33" s="263"/>
      <c r="MY33" s="263"/>
      <c r="MZ33" s="263"/>
      <c r="NA33" s="263"/>
      <c r="NB33" s="263"/>
      <c r="NC33" s="263"/>
      <c r="ND33" s="263"/>
      <c r="NE33" s="263"/>
      <c r="NF33" s="263"/>
      <c r="NG33" s="263"/>
      <c r="NH33" s="263"/>
      <c r="NI33" s="263"/>
      <c r="NJ33" s="263"/>
      <c r="NK33" s="263"/>
      <c r="NL33" s="263"/>
      <c r="NM33" s="263"/>
      <c r="NN33" s="263"/>
      <c r="NO33" s="263"/>
      <c r="NP33" s="263"/>
      <c r="NQ33" s="263"/>
      <c r="NR33" s="263"/>
      <c r="NS33" s="263"/>
      <c r="NT33" s="263"/>
      <c r="NU33" s="263"/>
      <c r="NV33" s="263"/>
      <c r="NW33" s="263"/>
      <c r="NX33" s="263"/>
      <c r="NY33" s="263"/>
      <c r="NZ33" s="263"/>
      <c r="OA33" s="263"/>
      <c r="OB33" s="263"/>
      <c r="OC33" s="263"/>
      <c r="OD33" s="263"/>
      <c r="OE33" s="263"/>
      <c r="OF33" s="263"/>
      <c r="OG33" s="263"/>
      <c r="OH33" s="263"/>
      <c r="OI33" s="263"/>
      <c r="OJ33" s="263"/>
      <c r="OK33" s="263"/>
      <c r="OL33" s="263"/>
      <c r="OM33" s="263"/>
      <c r="ON33" s="263"/>
      <c r="OO33" s="263"/>
      <c r="OP33" s="263"/>
      <c r="OQ33" s="263"/>
      <c r="OR33" s="263"/>
      <c r="OS33" s="263"/>
      <c r="OT33" s="263"/>
      <c r="OU33" s="263"/>
      <c r="OV33" s="263"/>
      <c r="OW33" s="263"/>
      <c r="OX33" s="263"/>
      <c r="OY33" s="263"/>
      <c r="OZ33" s="263"/>
      <c r="PA33" s="263"/>
      <c r="PB33" s="263"/>
      <c r="PC33" s="263"/>
      <c r="PD33" s="263"/>
      <c r="PE33" s="263"/>
      <c r="PF33" s="263"/>
      <c r="PG33" s="263"/>
      <c r="PH33" s="263"/>
      <c r="PI33" s="263"/>
      <c r="PJ33" s="263"/>
      <c r="PK33" s="263"/>
      <c r="PL33" s="263"/>
      <c r="PM33" s="263"/>
      <c r="PN33" s="263"/>
      <c r="PO33" s="263"/>
      <c r="PP33" s="263"/>
      <c r="PQ33" s="263"/>
      <c r="PR33" s="263"/>
      <c r="PS33" s="263"/>
      <c r="PT33" s="263"/>
      <c r="PU33" s="263"/>
      <c r="PV33" s="263"/>
      <c r="PW33" s="263"/>
      <c r="PX33" s="263"/>
      <c r="PY33" s="263"/>
      <c r="PZ33" s="263"/>
      <c r="QA33" s="263"/>
      <c r="QB33" s="263"/>
      <c r="QC33" s="263"/>
      <c r="QD33" s="263"/>
      <c r="QE33" s="263"/>
      <c r="QF33" s="263"/>
      <c r="QG33" s="263"/>
      <c r="QH33" s="263"/>
      <c r="QI33" s="263"/>
      <c r="QJ33" s="263"/>
      <c r="QK33" s="263"/>
      <c r="QL33" s="263"/>
      <c r="QM33" s="263"/>
      <c r="QN33" s="263"/>
      <c r="QO33" s="263"/>
      <c r="QP33" s="263"/>
      <c r="QQ33" s="263"/>
      <c r="QR33" s="263"/>
      <c r="QS33" s="263"/>
      <c r="QT33" s="263"/>
      <c r="QU33" s="263"/>
      <c r="QV33" s="263"/>
      <c r="QW33" s="263"/>
      <c r="QX33" s="263"/>
      <c r="QY33" s="263"/>
      <c r="QZ33" s="263"/>
      <c r="RA33" s="263"/>
      <c r="RB33" s="263"/>
      <c r="RC33" s="263"/>
      <c r="RD33" s="263"/>
      <c r="RE33" s="263"/>
      <c r="RF33" s="263"/>
      <c r="RG33" s="263"/>
      <c r="RH33" s="263"/>
      <c r="RI33" s="263"/>
      <c r="RJ33" s="263"/>
      <c r="RK33" s="263"/>
      <c r="RL33" s="263"/>
      <c r="RM33" s="263"/>
      <c r="RN33" s="263"/>
      <c r="RO33" s="263"/>
      <c r="RP33" s="263"/>
      <c r="RQ33" s="263"/>
      <c r="RR33" s="263"/>
      <c r="RS33" s="263"/>
      <c r="RT33" s="263"/>
      <c r="RU33" s="263"/>
      <c r="RV33" s="263"/>
      <c r="RW33" s="263"/>
      <c r="RX33" s="263"/>
      <c r="RY33" s="263"/>
      <c r="RZ33" s="263"/>
      <c r="SA33" s="263"/>
    </row>
    <row r="34" spans="1:495">
      <c r="B34" s="283" t="str">
        <f t="shared" si="8"/>
        <v>Reclamation Maintenance</v>
      </c>
      <c r="C34" s="281"/>
      <c r="D34" s="263"/>
      <c r="E34" s="263"/>
      <c r="F34" s="263"/>
      <c r="G34" s="263"/>
      <c r="H34" s="263"/>
      <c r="I34" s="263"/>
      <c r="J34" s="263"/>
      <c r="K34" s="263"/>
      <c r="L34" s="263"/>
      <c r="M34" s="263"/>
      <c r="N34" s="263"/>
      <c r="O34" s="263"/>
      <c r="P34" s="263"/>
      <c r="Q34" s="263"/>
      <c r="R34" s="263"/>
      <c r="S34" s="263"/>
      <c r="T34" s="263"/>
      <c r="U34" s="263"/>
      <c r="V34" s="263"/>
      <c r="W34" s="263"/>
      <c r="X34" s="263"/>
      <c r="Y34" s="263"/>
      <c r="Z34" s="263"/>
      <c r="AA34" s="263"/>
      <c r="AB34" s="263"/>
      <c r="AC34" s="263"/>
      <c r="AD34" s="263"/>
      <c r="AE34" s="263"/>
      <c r="AF34" s="263"/>
      <c r="AG34" s="263"/>
      <c r="AH34" s="263"/>
      <c r="AI34" s="263"/>
      <c r="AJ34" s="263"/>
      <c r="AK34" s="263"/>
      <c r="AL34" s="263"/>
      <c r="AM34" s="263"/>
      <c r="AN34" s="263"/>
      <c r="AO34" s="263"/>
      <c r="AP34" s="263"/>
      <c r="AQ34" s="263"/>
      <c r="AR34" s="263"/>
      <c r="AS34" s="263"/>
      <c r="AT34" s="263"/>
      <c r="AU34" s="263"/>
      <c r="AV34" s="263"/>
      <c r="AW34" s="263"/>
      <c r="AX34" s="263"/>
      <c r="AY34" s="263"/>
      <c r="AZ34" s="263"/>
      <c r="BA34" s="263"/>
      <c r="BB34" s="263"/>
      <c r="BC34" s="263"/>
      <c r="BD34" s="263"/>
      <c r="BE34" s="263"/>
      <c r="BF34" s="263"/>
      <c r="BG34" s="263"/>
      <c r="BH34" s="263"/>
      <c r="BI34" s="263"/>
      <c r="BJ34" s="263"/>
      <c r="BK34" s="263"/>
      <c r="BL34" s="263"/>
      <c r="BM34" s="263"/>
      <c r="BN34" s="263"/>
      <c r="BO34" s="263"/>
      <c r="BP34" s="263"/>
      <c r="BQ34" s="263"/>
      <c r="BR34" s="263"/>
      <c r="BS34" s="263"/>
      <c r="BT34" s="263"/>
      <c r="BU34" s="263"/>
      <c r="BV34" s="263"/>
      <c r="BW34" s="263"/>
      <c r="BX34" s="263"/>
      <c r="BY34" s="263"/>
      <c r="BZ34" s="263"/>
      <c r="CA34" s="263"/>
      <c r="CB34" s="263"/>
      <c r="CC34" s="263"/>
      <c r="CD34" s="263"/>
      <c r="CE34" s="263"/>
      <c r="CF34" s="263"/>
      <c r="CG34" s="263"/>
      <c r="CH34" s="263"/>
      <c r="CI34" s="263"/>
      <c r="CJ34" s="263"/>
      <c r="CK34" s="263"/>
      <c r="CL34" s="263"/>
      <c r="CM34" s="263"/>
      <c r="CN34" s="263"/>
      <c r="CO34" s="263"/>
      <c r="CP34" s="263"/>
      <c r="CQ34" s="263"/>
      <c r="CR34" s="263"/>
      <c r="CS34" s="263"/>
      <c r="CT34" s="263"/>
      <c r="CU34" s="263"/>
      <c r="CV34" s="263"/>
      <c r="CW34" s="263"/>
      <c r="CX34" s="263"/>
      <c r="CY34" s="263"/>
      <c r="CZ34" s="263"/>
      <c r="DA34" s="263"/>
      <c r="DB34" s="263"/>
      <c r="DC34" s="263"/>
      <c r="DD34" s="263"/>
      <c r="DE34" s="263"/>
      <c r="DF34" s="263"/>
      <c r="DG34" s="263"/>
      <c r="DH34" s="263"/>
      <c r="DI34" s="263"/>
      <c r="DJ34" s="263"/>
      <c r="DK34" s="263"/>
      <c r="DL34" s="263"/>
      <c r="DM34" s="263"/>
      <c r="DN34" s="263"/>
      <c r="DO34" s="263"/>
      <c r="DP34" s="263"/>
      <c r="DQ34" s="263"/>
      <c r="DR34" s="263"/>
      <c r="DS34" s="263"/>
      <c r="DT34" s="263"/>
      <c r="DU34" s="263"/>
      <c r="DV34" s="263"/>
      <c r="DW34" s="263"/>
      <c r="DX34" s="263"/>
      <c r="DY34" s="263"/>
      <c r="DZ34" s="263"/>
      <c r="EA34" s="263"/>
      <c r="EB34" s="263"/>
      <c r="EC34" s="263"/>
      <c r="ED34" s="263"/>
      <c r="EE34" s="263"/>
      <c r="EF34" s="263"/>
      <c r="EG34" s="263"/>
      <c r="EH34" s="263"/>
      <c r="EI34" s="263"/>
      <c r="EJ34" s="263"/>
      <c r="EK34" s="263"/>
      <c r="EL34" s="263"/>
      <c r="EM34" s="263"/>
      <c r="EN34" s="263"/>
      <c r="EO34" s="263"/>
      <c r="EP34" s="263"/>
      <c r="EQ34" s="263"/>
      <c r="ER34" s="263"/>
      <c r="ES34" s="263"/>
      <c r="ET34" s="263"/>
      <c r="EU34" s="263"/>
      <c r="EV34" s="263"/>
      <c r="EW34" s="263"/>
      <c r="EX34" s="263"/>
      <c r="EY34" s="263"/>
      <c r="EZ34" s="263"/>
      <c r="FA34" s="263"/>
      <c r="FB34" s="263"/>
      <c r="FC34" s="263"/>
      <c r="FD34" s="263"/>
      <c r="FE34" s="263"/>
      <c r="FF34" s="263"/>
      <c r="FG34" s="263"/>
      <c r="FH34" s="263"/>
      <c r="FI34" s="263"/>
      <c r="FJ34" s="263"/>
      <c r="FK34" s="263"/>
      <c r="FL34" s="263"/>
      <c r="FM34" s="263"/>
      <c r="FN34" s="263"/>
      <c r="FO34" s="263"/>
      <c r="FP34" s="263"/>
      <c r="FQ34" s="263"/>
      <c r="FR34" s="263"/>
      <c r="FS34" s="263"/>
      <c r="FT34" s="263"/>
      <c r="FU34" s="263"/>
      <c r="FV34" s="263"/>
      <c r="FW34" s="263"/>
      <c r="FX34" s="263"/>
      <c r="FY34" s="263"/>
      <c r="FZ34" s="263"/>
      <c r="GA34" s="263"/>
      <c r="GB34" s="263"/>
      <c r="GC34" s="263"/>
      <c r="GD34" s="263"/>
      <c r="GE34" s="263"/>
      <c r="GF34" s="263"/>
      <c r="GG34" s="263"/>
      <c r="GH34" s="263"/>
      <c r="GI34" s="263"/>
      <c r="GJ34" s="263"/>
      <c r="GK34" s="263"/>
      <c r="GL34" s="263"/>
      <c r="GM34" s="263"/>
      <c r="GN34" s="263"/>
      <c r="GO34" s="263"/>
      <c r="GP34" s="263"/>
      <c r="GQ34" s="263"/>
      <c r="GR34" s="263"/>
      <c r="GS34" s="263"/>
      <c r="GT34" s="263"/>
      <c r="GU34" s="263"/>
      <c r="GV34" s="263"/>
      <c r="GW34" s="263"/>
      <c r="GX34" s="263"/>
      <c r="GY34" s="263"/>
      <c r="GZ34" s="263"/>
      <c r="HA34" s="263"/>
      <c r="HB34" s="263"/>
      <c r="HC34" s="263"/>
      <c r="HD34" s="263"/>
      <c r="HE34" s="263"/>
      <c r="HF34" s="263"/>
      <c r="HG34" s="263"/>
      <c r="HH34" s="263"/>
      <c r="HI34" s="263"/>
      <c r="HJ34" s="263"/>
      <c r="HK34" s="263"/>
      <c r="HL34" s="263"/>
      <c r="HM34" s="263"/>
      <c r="HN34" s="263"/>
      <c r="HO34" s="263"/>
      <c r="HP34" s="263"/>
      <c r="HQ34" s="263"/>
      <c r="HR34" s="263"/>
      <c r="HS34" s="263"/>
      <c r="HT34" s="263"/>
      <c r="HU34" s="263"/>
      <c r="HV34" s="263"/>
      <c r="HW34" s="263"/>
      <c r="HX34" s="263"/>
      <c r="HY34" s="263"/>
      <c r="HZ34" s="263"/>
      <c r="IA34" s="263"/>
      <c r="IB34" s="263"/>
      <c r="IC34" s="263"/>
      <c r="ID34" s="263"/>
      <c r="IE34" s="263"/>
      <c r="IF34" s="263"/>
      <c r="IG34" s="263"/>
      <c r="IH34" s="263"/>
      <c r="II34" s="263"/>
      <c r="IJ34" s="263"/>
      <c r="IK34" s="263"/>
      <c r="IL34" s="263"/>
      <c r="IM34" s="263"/>
      <c r="IN34" s="263"/>
      <c r="IO34" s="263"/>
      <c r="IP34" s="263"/>
      <c r="IQ34" s="263"/>
      <c r="IR34" s="263"/>
      <c r="IS34" s="263"/>
      <c r="IT34" s="263"/>
      <c r="IU34" s="263"/>
      <c r="IV34" s="263"/>
      <c r="IW34" s="263"/>
      <c r="IX34" s="263"/>
      <c r="IY34" s="263"/>
      <c r="IZ34" s="263"/>
      <c r="JA34" s="263"/>
      <c r="JB34" s="263"/>
      <c r="JC34" s="263"/>
      <c r="JD34" s="263"/>
      <c r="JE34" s="263"/>
      <c r="JF34" s="263"/>
      <c r="JG34" s="263"/>
      <c r="JH34" s="263"/>
      <c r="JI34" s="263"/>
      <c r="JJ34" s="263"/>
      <c r="JK34" s="263"/>
      <c r="JL34" s="263"/>
      <c r="JM34" s="263"/>
      <c r="JN34" s="263"/>
      <c r="JO34" s="263"/>
      <c r="JP34" s="263"/>
      <c r="JQ34" s="263"/>
      <c r="JR34" s="263"/>
      <c r="JS34" s="263"/>
      <c r="JT34" s="263"/>
      <c r="JU34" s="263"/>
      <c r="JV34" s="263"/>
      <c r="JW34" s="263"/>
      <c r="JX34" s="263"/>
      <c r="JY34" s="263"/>
      <c r="JZ34" s="263"/>
      <c r="KA34" s="263"/>
      <c r="KB34" s="263"/>
      <c r="KC34" s="263"/>
      <c r="KD34" s="263"/>
      <c r="KE34" s="263"/>
      <c r="KF34" s="263"/>
      <c r="KG34" s="263"/>
      <c r="KH34" s="263"/>
      <c r="KI34" s="263"/>
      <c r="KJ34" s="263"/>
      <c r="KK34" s="263"/>
      <c r="KL34" s="263"/>
      <c r="KM34" s="263"/>
      <c r="KN34" s="263"/>
      <c r="KO34" s="263"/>
      <c r="KP34" s="263"/>
      <c r="KQ34" s="263"/>
      <c r="KR34" s="263"/>
      <c r="KS34" s="263"/>
      <c r="KT34" s="263"/>
      <c r="KU34" s="263"/>
      <c r="KV34" s="263"/>
      <c r="KW34" s="263"/>
      <c r="KX34" s="263"/>
      <c r="KY34" s="263"/>
      <c r="KZ34" s="263"/>
      <c r="LA34" s="263"/>
      <c r="LB34" s="263"/>
      <c r="LC34" s="263"/>
      <c r="LD34" s="263"/>
      <c r="LE34" s="263"/>
      <c r="LF34" s="263"/>
      <c r="LG34" s="263"/>
      <c r="LH34" s="263"/>
      <c r="LI34" s="263"/>
      <c r="LJ34" s="263"/>
      <c r="LK34" s="263"/>
      <c r="LL34" s="263"/>
      <c r="LM34" s="263"/>
      <c r="LN34" s="263"/>
      <c r="LO34" s="263"/>
      <c r="LP34" s="263"/>
      <c r="LQ34" s="263"/>
      <c r="LR34" s="263"/>
      <c r="LS34" s="263"/>
      <c r="LT34" s="263"/>
      <c r="LU34" s="263"/>
      <c r="LV34" s="263"/>
      <c r="LW34" s="263"/>
      <c r="LX34" s="263"/>
      <c r="LY34" s="263"/>
      <c r="LZ34" s="263"/>
      <c r="MA34" s="263"/>
      <c r="MB34" s="263"/>
      <c r="MC34" s="263"/>
      <c r="MD34" s="263"/>
      <c r="ME34" s="263"/>
      <c r="MF34" s="263"/>
      <c r="MG34" s="263"/>
      <c r="MH34" s="263"/>
      <c r="MI34" s="263"/>
      <c r="MJ34" s="263"/>
      <c r="MK34" s="263"/>
      <c r="ML34" s="263"/>
      <c r="MM34" s="263"/>
      <c r="MN34" s="263"/>
      <c r="MO34" s="263"/>
      <c r="MP34" s="263"/>
      <c r="MQ34" s="263"/>
      <c r="MR34" s="263"/>
      <c r="MS34" s="263"/>
      <c r="MT34" s="263"/>
      <c r="MU34" s="263"/>
      <c r="MV34" s="263"/>
      <c r="MW34" s="263"/>
      <c r="MX34" s="263"/>
      <c r="MY34" s="263"/>
      <c r="MZ34" s="263"/>
      <c r="NA34" s="263"/>
      <c r="NB34" s="263"/>
      <c r="NC34" s="263"/>
      <c r="ND34" s="263"/>
      <c r="NE34" s="263"/>
      <c r="NF34" s="263"/>
      <c r="NG34" s="263"/>
      <c r="NH34" s="263"/>
      <c r="NI34" s="263"/>
      <c r="NJ34" s="263"/>
      <c r="NK34" s="263"/>
      <c r="NL34" s="263"/>
      <c r="NM34" s="263"/>
      <c r="NN34" s="263"/>
      <c r="NO34" s="263"/>
      <c r="NP34" s="263"/>
      <c r="NQ34" s="263"/>
      <c r="NR34" s="263"/>
      <c r="NS34" s="263"/>
      <c r="NT34" s="263"/>
      <c r="NU34" s="263"/>
      <c r="NV34" s="263"/>
      <c r="NW34" s="263"/>
      <c r="NX34" s="263"/>
      <c r="NY34" s="263"/>
      <c r="NZ34" s="263"/>
      <c r="OA34" s="263"/>
      <c r="OB34" s="263"/>
      <c r="OC34" s="263"/>
      <c r="OD34" s="263"/>
      <c r="OE34" s="263"/>
      <c r="OF34" s="263"/>
      <c r="OG34" s="263"/>
      <c r="OH34" s="263"/>
      <c r="OI34" s="263"/>
      <c r="OJ34" s="263"/>
      <c r="OK34" s="263"/>
      <c r="OL34" s="263"/>
      <c r="OM34" s="263"/>
      <c r="ON34" s="263"/>
      <c r="OO34" s="263"/>
      <c r="OP34" s="263"/>
      <c r="OQ34" s="263"/>
      <c r="OR34" s="263"/>
      <c r="OS34" s="263"/>
      <c r="OT34" s="263"/>
      <c r="OU34" s="263"/>
      <c r="OV34" s="263"/>
      <c r="OW34" s="263"/>
      <c r="OX34" s="263"/>
      <c r="OY34" s="263"/>
      <c r="OZ34" s="263"/>
      <c r="PA34" s="263"/>
      <c r="PB34" s="263"/>
      <c r="PC34" s="263"/>
      <c r="PD34" s="263"/>
      <c r="PE34" s="263"/>
      <c r="PF34" s="263"/>
      <c r="PG34" s="263"/>
      <c r="PH34" s="263"/>
      <c r="PI34" s="263"/>
      <c r="PJ34" s="263"/>
      <c r="PK34" s="263"/>
      <c r="PL34" s="263"/>
      <c r="PM34" s="263"/>
      <c r="PN34" s="263"/>
      <c r="PO34" s="263"/>
      <c r="PP34" s="263"/>
      <c r="PQ34" s="263"/>
      <c r="PR34" s="263"/>
      <c r="PS34" s="263"/>
      <c r="PT34" s="263"/>
      <c r="PU34" s="263"/>
      <c r="PV34" s="263"/>
      <c r="PW34" s="263"/>
      <c r="PX34" s="263"/>
      <c r="PY34" s="263"/>
      <c r="PZ34" s="263"/>
      <c r="QA34" s="263"/>
      <c r="QB34" s="263"/>
      <c r="QC34" s="263"/>
      <c r="QD34" s="263"/>
      <c r="QE34" s="263"/>
      <c r="QF34" s="263"/>
      <c r="QG34" s="263"/>
      <c r="QH34" s="263"/>
      <c r="QI34" s="263"/>
      <c r="QJ34" s="263"/>
      <c r="QK34" s="263"/>
      <c r="QL34" s="263"/>
      <c r="QM34" s="263"/>
      <c r="QN34" s="263"/>
      <c r="QO34" s="263"/>
      <c r="QP34" s="263"/>
      <c r="QQ34" s="263"/>
      <c r="QR34" s="263"/>
      <c r="QS34" s="263"/>
      <c r="QT34" s="263"/>
      <c r="QU34" s="263"/>
      <c r="QV34" s="263"/>
      <c r="QW34" s="263"/>
      <c r="QX34" s="263"/>
      <c r="QY34" s="263"/>
      <c r="QZ34" s="263"/>
      <c r="RA34" s="263"/>
      <c r="RB34" s="263"/>
      <c r="RC34" s="263"/>
      <c r="RD34" s="263"/>
      <c r="RE34" s="263"/>
      <c r="RF34" s="263"/>
      <c r="RG34" s="263"/>
      <c r="RH34" s="263"/>
      <c r="RI34" s="263"/>
      <c r="RJ34" s="263"/>
      <c r="RK34" s="263"/>
      <c r="RL34" s="263"/>
      <c r="RM34" s="263"/>
      <c r="RN34" s="263"/>
      <c r="RO34" s="263"/>
      <c r="RP34" s="263"/>
      <c r="RQ34" s="263"/>
      <c r="RR34" s="263"/>
      <c r="RS34" s="263"/>
      <c r="RT34" s="263"/>
      <c r="RU34" s="263"/>
      <c r="RV34" s="263"/>
      <c r="RW34" s="263"/>
      <c r="RX34" s="263"/>
      <c r="RY34" s="263"/>
      <c r="RZ34" s="263"/>
      <c r="SA34" s="263"/>
    </row>
    <row r="35" spans="1:495">
      <c r="B35" s="283" t="str">
        <f t="shared" si="8"/>
        <v>Site Maintenance</v>
      </c>
      <c r="C35" s="281"/>
      <c r="D35" s="263"/>
      <c r="E35" s="263"/>
      <c r="F35" s="263"/>
      <c r="G35" s="263"/>
      <c r="H35" s="263"/>
      <c r="I35" s="263"/>
      <c r="J35" s="263"/>
      <c r="K35" s="263"/>
      <c r="L35" s="263"/>
      <c r="M35" s="263"/>
      <c r="N35" s="263"/>
      <c r="O35" s="263"/>
      <c r="P35" s="263"/>
      <c r="Q35" s="263"/>
      <c r="R35" s="263"/>
      <c r="S35" s="263"/>
      <c r="T35" s="263"/>
      <c r="U35" s="263"/>
      <c r="V35" s="263"/>
      <c r="W35" s="263"/>
      <c r="X35" s="263"/>
      <c r="Y35" s="263"/>
      <c r="Z35" s="263"/>
      <c r="AA35" s="263"/>
      <c r="AB35" s="263"/>
      <c r="AC35" s="263"/>
      <c r="AD35" s="263"/>
      <c r="AE35" s="263"/>
      <c r="AF35" s="263"/>
      <c r="AG35" s="263"/>
      <c r="AH35" s="263"/>
      <c r="AI35" s="263"/>
      <c r="AJ35" s="263"/>
      <c r="AK35" s="263"/>
      <c r="AL35" s="263"/>
      <c r="AM35" s="263"/>
      <c r="AN35" s="263"/>
      <c r="AO35" s="263"/>
      <c r="AP35" s="263"/>
      <c r="AQ35" s="263"/>
      <c r="AR35" s="263"/>
      <c r="AS35" s="263"/>
      <c r="AT35" s="263"/>
      <c r="AU35" s="263"/>
      <c r="AV35" s="263"/>
      <c r="AW35" s="263"/>
      <c r="AX35" s="263"/>
      <c r="AY35" s="263"/>
      <c r="AZ35" s="263"/>
      <c r="BA35" s="263"/>
      <c r="BB35" s="263"/>
      <c r="BC35" s="263"/>
      <c r="BD35" s="263"/>
      <c r="BE35" s="263"/>
      <c r="BF35" s="263"/>
      <c r="BG35" s="263"/>
      <c r="BH35" s="263"/>
      <c r="BI35" s="263"/>
      <c r="BJ35" s="263"/>
      <c r="BK35" s="263"/>
      <c r="BL35" s="263"/>
      <c r="BM35" s="263"/>
      <c r="BN35" s="263"/>
      <c r="BO35" s="263"/>
      <c r="BP35" s="263"/>
      <c r="BQ35" s="263"/>
      <c r="BR35" s="263"/>
      <c r="BS35" s="263"/>
      <c r="BT35" s="263"/>
      <c r="BU35" s="263"/>
      <c r="BV35" s="263"/>
      <c r="BW35" s="263"/>
      <c r="BX35" s="263"/>
      <c r="BY35" s="263"/>
      <c r="BZ35" s="263"/>
      <c r="CA35" s="263"/>
      <c r="CB35" s="263"/>
      <c r="CC35" s="263"/>
      <c r="CD35" s="263"/>
      <c r="CE35" s="263"/>
      <c r="CF35" s="263"/>
      <c r="CG35" s="263"/>
      <c r="CH35" s="263"/>
      <c r="CI35" s="263"/>
      <c r="CJ35" s="263"/>
      <c r="CK35" s="263"/>
      <c r="CL35" s="263"/>
      <c r="CM35" s="263"/>
      <c r="CN35" s="263"/>
      <c r="CO35" s="263"/>
      <c r="CP35" s="263"/>
      <c r="CQ35" s="263"/>
      <c r="CR35" s="263"/>
      <c r="CS35" s="263"/>
      <c r="CT35" s="263"/>
      <c r="CU35" s="263"/>
      <c r="CV35" s="263"/>
      <c r="CW35" s="263"/>
      <c r="CX35" s="263"/>
      <c r="CY35" s="263"/>
      <c r="CZ35" s="263"/>
      <c r="DA35" s="263"/>
      <c r="DB35" s="263"/>
      <c r="DC35" s="263"/>
      <c r="DD35" s="263"/>
      <c r="DE35" s="263"/>
      <c r="DF35" s="263"/>
      <c r="DG35" s="263"/>
      <c r="DH35" s="263"/>
      <c r="DI35" s="263"/>
      <c r="DJ35" s="263"/>
      <c r="DK35" s="263"/>
      <c r="DL35" s="263"/>
      <c r="DM35" s="263"/>
      <c r="DN35" s="263"/>
      <c r="DO35" s="263"/>
      <c r="DP35" s="263"/>
      <c r="DQ35" s="263"/>
      <c r="DR35" s="263"/>
      <c r="DS35" s="263"/>
      <c r="DT35" s="263"/>
      <c r="DU35" s="263"/>
      <c r="DV35" s="263"/>
      <c r="DW35" s="263"/>
      <c r="DX35" s="263"/>
      <c r="DY35" s="263"/>
      <c r="DZ35" s="263"/>
      <c r="EA35" s="263"/>
      <c r="EB35" s="263"/>
      <c r="EC35" s="263"/>
      <c r="ED35" s="263"/>
      <c r="EE35" s="263"/>
      <c r="EF35" s="263"/>
      <c r="EG35" s="263"/>
      <c r="EH35" s="263"/>
      <c r="EI35" s="263"/>
      <c r="EJ35" s="263"/>
      <c r="EK35" s="263"/>
      <c r="EL35" s="263"/>
      <c r="EM35" s="263"/>
      <c r="EN35" s="263"/>
      <c r="EO35" s="263"/>
      <c r="EP35" s="263"/>
      <c r="EQ35" s="263"/>
      <c r="ER35" s="263"/>
      <c r="ES35" s="263"/>
      <c r="ET35" s="263"/>
      <c r="EU35" s="263"/>
      <c r="EV35" s="263"/>
      <c r="EW35" s="263"/>
      <c r="EX35" s="263"/>
      <c r="EY35" s="263"/>
      <c r="EZ35" s="263"/>
      <c r="FA35" s="263"/>
      <c r="FB35" s="263"/>
      <c r="FC35" s="263"/>
      <c r="FD35" s="263"/>
      <c r="FE35" s="263"/>
      <c r="FF35" s="263"/>
      <c r="FG35" s="263"/>
      <c r="FH35" s="263"/>
      <c r="FI35" s="263"/>
      <c r="FJ35" s="263"/>
      <c r="FK35" s="263"/>
      <c r="FL35" s="263"/>
      <c r="FM35" s="263"/>
      <c r="FN35" s="263"/>
      <c r="FO35" s="263"/>
      <c r="FP35" s="263"/>
      <c r="FQ35" s="263"/>
      <c r="FR35" s="263"/>
      <c r="FS35" s="263"/>
      <c r="FT35" s="263"/>
      <c r="FU35" s="263"/>
      <c r="FV35" s="263"/>
      <c r="FW35" s="263"/>
      <c r="FX35" s="263"/>
      <c r="FY35" s="263"/>
      <c r="FZ35" s="263"/>
      <c r="GA35" s="263"/>
      <c r="GB35" s="263"/>
      <c r="GC35" s="263"/>
      <c r="GD35" s="263"/>
      <c r="GE35" s="263"/>
      <c r="GF35" s="263"/>
      <c r="GG35" s="263"/>
      <c r="GH35" s="263"/>
      <c r="GI35" s="263"/>
      <c r="GJ35" s="263"/>
      <c r="GK35" s="263"/>
      <c r="GL35" s="263"/>
      <c r="GM35" s="263"/>
      <c r="GN35" s="263"/>
      <c r="GO35" s="263"/>
      <c r="GP35" s="263"/>
      <c r="GQ35" s="263"/>
      <c r="GR35" s="263"/>
      <c r="GS35" s="263"/>
      <c r="GT35" s="263"/>
      <c r="GU35" s="263"/>
      <c r="GV35" s="263"/>
      <c r="GW35" s="263"/>
      <c r="GX35" s="263"/>
      <c r="GY35" s="263"/>
      <c r="GZ35" s="263"/>
      <c r="HA35" s="263"/>
      <c r="HB35" s="263"/>
      <c r="HC35" s="263"/>
      <c r="HD35" s="263"/>
      <c r="HE35" s="263"/>
      <c r="HF35" s="263"/>
      <c r="HG35" s="263"/>
      <c r="HH35" s="263"/>
      <c r="HI35" s="263"/>
      <c r="HJ35" s="263"/>
      <c r="HK35" s="263"/>
      <c r="HL35" s="263"/>
      <c r="HM35" s="263"/>
      <c r="HN35" s="263"/>
      <c r="HO35" s="263"/>
      <c r="HP35" s="263"/>
      <c r="HQ35" s="263"/>
      <c r="HR35" s="263"/>
      <c r="HS35" s="263"/>
      <c r="HT35" s="263"/>
      <c r="HU35" s="263"/>
      <c r="HV35" s="263"/>
      <c r="HW35" s="263"/>
      <c r="HX35" s="263"/>
      <c r="HY35" s="263"/>
      <c r="HZ35" s="263"/>
      <c r="IA35" s="263"/>
      <c r="IB35" s="263"/>
      <c r="IC35" s="263"/>
      <c r="ID35" s="263"/>
      <c r="IE35" s="263"/>
      <c r="IF35" s="263"/>
      <c r="IG35" s="263"/>
      <c r="IH35" s="263"/>
      <c r="II35" s="263"/>
      <c r="IJ35" s="263"/>
      <c r="IK35" s="263"/>
      <c r="IL35" s="263"/>
      <c r="IM35" s="263"/>
      <c r="IN35" s="263"/>
      <c r="IO35" s="263"/>
      <c r="IP35" s="263"/>
      <c r="IQ35" s="263"/>
      <c r="IR35" s="263"/>
      <c r="IS35" s="263"/>
      <c r="IT35" s="263"/>
      <c r="IU35" s="263"/>
      <c r="IV35" s="263"/>
      <c r="IW35" s="263"/>
      <c r="IX35" s="263"/>
      <c r="IY35" s="263"/>
      <c r="IZ35" s="263"/>
      <c r="JA35" s="263"/>
      <c r="JB35" s="263"/>
      <c r="JC35" s="263"/>
      <c r="JD35" s="263"/>
      <c r="JE35" s="263"/>
      <c r="JF35" s="263"/>
      <c r="JG35" s="263"/>
      <c r="JH35" s="263"/>
      <c r="JI35" s="263"/>
      <c r="JJ35" s="263"/>
      <c r="JK35" s="263"/>
      <c r="JL35" s="263"/>
      <c r="JM35" s="263"/>
      <c r="JN35" s="263"/>
      <c r="JO35" s="263"/>
      <c r="JP35" s="263"/>
      <c r="JQ35" s="263"/>
      <c r="JR35" s="263"/>
      <c r="JS35" s="263"/>
      <c r="JT35" s="263"/>
      <c r="JU35" s="263"/>
      <c r="JV35" s="263"/>
      <c r="JW35" s="263"/>
      <c r="JX35" s="263"/>
      <c r="JY35" s="263"/>
      <c r="JZ35" s="263"/>
      <c r="KA35" s="263"/>
      <c r="KB35" s="263"/>
      <c r="KC35" s="263"/>
      <c r="KD35" s="263"/>
      <c r="KE35" s="263"/>
      <c r="KF35" s="263"/>
      <c r="KG35" s="263"/>
      <c r="KH35" s="263"/>
      <c r="KI35" s="263"/>
      <c r="KJ35" s="263"/>
      <c r="KK35" s="263"/>
      <c r="KL35" s="263"/>
      <c r="KM35" s="263"/>
      <c r="KN35" s="263"/>
      <c r="KO35" s="263"/>
      <c r="KP35" s="263"/>
      <c r="KQ35" s="263"/>
      <c r="KR35" s="263"/>
      <c r="KS35" s="263"/>
      <c r="KT35" s="263"/>
      <c r="KU35" s="263"/>
      <c r="KV35" s="263"/>
      <c r="KW35" s="263"/>
      <c r="KX35" s="263"/>
      <c r="KY35" s="263"/>
      <c r="KZ35" s="263"/>
      <c r="LA35" s="263"/>
      <c r="LB35" s="263"/>
      <c r="LC35" s="263"/>
      <c r="LD35" s="263"/>
      <c r="LE35" s="263"/>
      <c r="LF35" s="263"/>
      <c r="LG35" s="263"/>
      <c r="LH35" s="263"/>
      <c r="LI35" s="263"/>
      <c r="LJ35" s="263"/>
      <c r="LK35" s="263"/>
      <c r="LL35" s="263"/>
      <c r="LM35" s="263"/>
      <c r="LN35" s="263"/>
      <c r="LO35" s="263"/>
      <c r="LP35" s="263"/>
      <c r="LQ35" s="263"/>
      <c r="LR35" s="263"/>
      <c r="LS35" s="263"/>
      <c r="LT35" s="263"/>
      <c r="LU35" s="263"/>
      <c r="LV35" s="263"/>
      <c r="LW35" s="263"/>
      <c r="LX35" s="263"/>
      <c r="LY35" s="263"/>
      <c r="LZ35" s="263"/>
      <c r="MA35" s="263"/>
      <c r="MB35" s="263"/>
      <c r="MC35" s="263"/>
      <c r="MD35" s="263"/>
      <c r="ME35" s="263"/>
      <c r="MF35" s="263"/>
      <c r="MG35" s="263"/>
      <c r="MH35" s="263"/>
      <c r="MI35" s="263"/>
      <c r="MJ35" s="263"/>
      <c r="MK35" s="263"/>
      <c r="ML35" s="263"/>
      <c r="MM35" s="263"/>
      <c r="MN35" s="263"/>
      <c r="MO35" s="263"/>
      <c r="MP35" s="263"/>
      <c r="MQ35" s="263"/>
      <c r="MR35" s="263"/>
      <c r="MS35" s="263"/>
      <c r="MT35" s="263"/>
      <c r="MU35" s="263"/>
      <c r="MV35" s="263"/>
      <c r="MW35" s="263"/>
      <c r="MX35" s="263"/>
      <c r="MY35" s="263"/>
      <c r="MZ35" s="263"/>
      <c r="NA35" s="263"/>
      <c r="NB35" s="263"/>
      <c r="NC35" s="263"/>
      <c r="ND35" s="263"/>
      <c r="NE35" s="263"/>
      <c r="NF35" s="263"/>
      <c r="NG35" s="263"/>
      <c r="NH35" s="263"/>
      <c r="NI35" s="263"/>
      <c r="NJ35" s="263"/>
      <c r="NK35" s="263"/>
      <c r="NL35" s="263"/>
      <c r="NM35" s="263"/>
      <c r="NN35" s="263"/>
      <c r="NO35" s="263"/>
      <c r="NP35" s="263"/>
      <c r="NQ35" s="263"/>
      <c r="NR35" s="263"/>
      <c r="NS35" s="263"/>
      <c r="NT35" s="263"/>
      <c r="NU35" s="263"/>
      <c r="NV35" s="263"/>
      <c r="NW35" s="263"/>
      <c r="NX35" s="263"/>
      <c r="NY35" s="263"/>
      <c r="NZ35" s="263"/>
      <c r="OA35" s="263"/>
      <c r="OB35" s="263"/>
      <c r="OC35" s="263"/>
      <c r="OD35" s="263"/>
      <c r="OE35" s="263"/>
      <c r="OF35" s="263"/>
      <c r="OG35" s="263"/>
      <c r="OH35" s="263"/>
      <c r="OI35" s="263"/>
      <c r="OJ35" s="263"/>
      <c r="OK35" s="263"/>
      <c r="OL35" s="263"/>
      <c r="OM35" s="263"/>
      <c r="ON35" s="263"/>
      <c r="OO35" s="263"/>
      <c r="OP35" s="263"/>
      <c r="OQ35" s="263"/>
      <c r="OR35" s="263"/>
      <c r="OS35" s="263"/>
      <c r="OT35" s="263"/>
      <c r="OU35" s="263"/>
      <c r="OV35" s="263"/>
      <c r="OW35" s="263"/>
      <c r="OX35" s="263"/>
      <c r="OY35" s="263"/>
      <c r="OZ35" s="263"/>
      <c r="PA35" s="263"/>
      <c r="PB35" s="263"/>
      <c r="PC35" s="263"/>
      <c r="PD35" s="263"/>
      <c r="PE35" s="263"/>
      <c r="PF35" s="263"/>
      <c r="PG35" s="263"/>
      <c r="PH35" s="263"/>
      <c r="PI35" s="263"/>
      <c r="PJ35" s="263"/>
      <c r="PK35" s="263"/>
      <c r="PL35" s="263"/>
      <c r="PM35" s="263"/>
      <c r="PN35" s="263"/>
      <c r="PO35" s="263"/>
      <c r="PP35" s="263"/>
      <c r="PQ35" s="263"/>
      <c r="PR35" s="263"/>
      <c r="PS35" s="263"/>
      <c r="PT35" s="263"/>
      <c r="PU35" s="263"/>
      <c r="PV35" s="263"/>
      <c r="PW35" s="263"/>
      <c r="PX35" s="263"/>
      <c r="PY35" s="263"/>
      <c r="PZ35" s="263"/>
      <c r="QA35" s="263"/>
      <c r="QB35" s="263"/>
      <c r="QC35" s="263"/>
      <c r="QD35" s="263"/>
      <c r="QE35" s="263"/>
      <c r="QF35" s="263"/>
      <c r="QG35" s="263"/>
      <c r="QH35" s="263"/>
      <c r="QI35" s="263"/>
      <c r="QJ35" s="263"/>
      <c r="QK35" s="263"/>
      <c r="QL35" s="263"/>
      <c r="QM35" s="263"/>
      <c r="QN35" s="263"/>
      <c r="QO35" s="263"/>
      <c r="QP35" s="263"/>
      <c r="QQ35" s="263"/>
      <c r="QR35" s="263"/>
      <c r="QS35" s="263"/>
      <c r="QT35" s="263"/>
      <c r="QU35" s="263"/>
      <c r="QV35" s="263"/>
      <c r="QW35" s="263"/>
      <c r="QX35" s="263"/>
      <c r="QY35" s="263"/>
      <c r="QZ35" s="263"/>
      <c r="RA35" s="263"/>
      <c r="RB35" s="263"/>
      <c r="RC35" s="263"/>
      <c r="RD35" s="263"/>
      <c r="RE35" s="263"/>
      <c r="RF35" s="263"/>
      <c r="RG35" s="263"/>
      <c r="RH35" s="263"/>
      <c r="RI35" s="263"/>
      <c r="RJ35" s="263"/>
      <c r="RK35" s="263"/>
      <c r="RL35" s="263"/>
      <c r="RM35" s="263"/>
      <c r="RN35" s="263"/>
      <c r="RO35" s="263"/>
      <c r="RP35" s="263"/>
      <c r="RQ35" s="263"/>
      <c r="RR35" s="263"/>
      <c r="RS35" s="263"/>
      <c r="RT35" s="263"/>
      <c r="RU35" s="263"/>
      <c r="RV35" s="263"/>
      <c r="RW35" s="263"/>
      <c r="RX35" s="263"/>
      <c r="RY35" s="263"/>
      <c r="RZ35" s="263"/>
      <c r="SA35" s="263"/>
    </row>
    <row r="36" spans="1:495" s="239" customFormat="1">
      <c r="A36" s="235"/>
      <c r="B36" s="283" t="str">
        <f t="shared" si="8"/>
        <v>Transportation Costs</v>
      </c>
      <c r="C36" s="283"/>
      <c r="D36" s="263"/>
      <c r="E36" s="263"/>
      <c r="F36" s="263"/>
      <c r="G36" s="263"/>
      <c r="H36" s="263"/>
      <c r="I36" s="263"/>
      <c r="J36" s="263"/>
      <c r="K36" s="263"/>
      <c r="L36" s="263"/>
      <c r="M36" s="263"/>
      <c r="N36" s="263"/>
      <c r="O36" s="263"/>
      <c r="P36" s="263"/>
      <c r="Q36" s="263"/>
      <c r="R36" s="263"/>
      <c r="S36" s="263"/>
      <c r="T36" s="263"/>
      <c r="U36" s="263"/>
      <c r="V36" s="263"/>
      <c r="W36" s="263"/>
      <c r="X36" s="263"/>
      <c r="Y36" s="263"/>
      <c r="Z36" s="263"/>
      <c r="AA36" s="263"/>
      <c r="AB36" s="263"/>
      <c r="AC36" s="263"/>
      <c r="AD36" s="263"/>
      <c r="AE36" s="263"/>
      <c r="AF36" s="263"/>
      <c r="AG36" s="263"/>
      <c r="AH36" s="263"/>
      <c r="AI36" s="263"/>
      <c r="AJ36" s="263"/>
      <c r="AK36" s="263"/>
      <c r="AL36" s="263"/>
      <c r="AM36" s="263"/>
      <c r="AN36" s="263"/>
      <c r="AO36" s="263"/>
      <c r="AP36" s="263"/>
      <c r="AQ36" s="263"/>
      <c r="AR36" s="263"/>
      <c r="AS36" s="263"/>
      <c r="AT36" s="263"/>
      <c r="AU36" s="263"/>
      <c r="AV36" s="263"/>
      <c r="AW36" s="263"/>
      <c r="AX36" s="263"/>
      <c r="AY36" s="263"/>
      <c r="AZ36" s="263"/>
      <c r="BA36" s="263"/>
      <c r="BB36" s="263"/>
      <c r="BC36" s="263"/>
      <c r="BD36" s="263"/>
      <c r="BE36" s="263"/>
      <c r="BF36" s="263"/>
      <c r="BG36" s="263"/>
      <c r="BH36" s="263"/>
      <c r="BI36" s="263"/>
      <c r="BJ36" s="263"/>
      <c r="BK36" s="263"/>
      <c r="BL36" s="263"/>
      <c r="BM36" s="263"/>
      <c r="BN36" s="263"/>
      <c r="BO36" s="263"/>
      <c r="BP36" s="263"/>
      <c r="BQ36" s="263"/>
      <c r="BR36" s="263"/>
      <c r="BS36" s="263"/>
      <c r="BT36" s="263"/>
      <c r="BU36" s="263"/>
      <c r="BV36" s="263"/>
      <c r="BW36" s="263"/>
      <c r="BX36" s="263"/>
      <c r="BY36" s="263"/>
      <c r="BZ36" s="263"/>
      <c r="CA36" s="263"/>
      <c r="CB36" s="263"/>
      <c r="CC36" s="263"/>
      <c r="CD36" s="263"/>
      <c r="CE36" s="263"/>
      <c r="CF36" s="263"/>
      <c r="CG36" s="263"/>
      <c r="CH36" s="263"/>
      <c r="CI36" s="263"/>
      <c r="CJ36" s="263"/>
      <c r="CK36" s="263"/>
      <c r="CL36" s="263"/>
      <c r="CM36" s="263"/>
      <c r="CN36" s="263"/>
      <c r="CO36" s="263"/>
      <c r="CP36" s="263"/>
      <c r="CQ36" s="263"/>
      <c r="CR36" s="263"/>
      <c r="CS36" s="263"/>
      <c r="CT36" s="263"/>
      <c r="CU36" s="263"/>
      <c r="CV36" s="263"/>
      <c r="CW36" s="263"/>
      <c r="CX36" s="263"/>
      <c r="CY36" s="263"/>
      <c r="CZ36" s="263"/>
      <c r="DA36" s="263"/>
      <c r="DB36" s="263"/>
      <c r="DC36" s="263"/>
      <c r="DD36" s="263"/>
      <c r="DE36" s="263"/>
      <c r="DF36" s="263"/>
      <c r="DG36" s="263"/>
      <c r="DH36" s="263"/>
      <c r="DI36" s="263"/>
      <c r="DJ36" s="263"/>
      <c r="DK36" s="263"/>
      <c r="DL36" s="263"/>
      <c r="DM36" s="263"/>
      <c r="DN36" s="263"/>
      <c r="DO36" s="263"/>
      <c r="DP36" s="263"/>
      <c r="DQ36" s="263"/>
      <c r="DR36" s="263"/>
      <c r="DS36" s="263"/>
      <c r="DT36" s="263"/>
      <c r="DU36" s="263"/>
      <c r="DV36" s="263"/>
      <c r="DW36" s="263"/>
      <c r="DX36" s="263"/>
      <c r="DY36" s="263"/>
      <c r="DZ36" s="263"/>
      <c r="EA36" s="263"/>
      <c r="EB36" s="263"/>
      <c r="EC36" s="263"/>
      <c r="ED36" s="263"/>
      <c r="EE36" s="263"/>
      <c r="EF36" s="263"/>
      <c r="EG36" s="263"/>
      <c r="EH36" s="263"/>
      <c r="EI36" s="263"/>
      <c r="EJ36" s="263"/>
      <c r="EK36" s="263"/>
      <c r="EL36" s="263"/>
      <c r="EM36" s="263"/>
      <c r="EN36" s="263"/>
      <c r="EO36" s="263"/>
      <c r="EP36" s="263"/>
      <c r="EQ36" s="263"/>
      <c r="ER36" s="263"/>
      <c r="ES36" s="263"/>
      <c r="ET36" s="263"/>
      <c r="EU36" s="263"/>
      <c r="EV36" s="263"/>
      <c r="EW36" s="263"/>
      <c r="EX36" s="263"/>
      <c r="EY36" s="263"/>
      <c r="EZ36" s="263"/>
      <c r="FA36" s="263"/>
      <c r="FB36" s="263"/>
      <c r="FC36" s="263"/>
      <c r="FD36" s="263"/>
      <c r="FE36" s="263"/>
      <c r="FF36" s="263"/>
      <c r="FG36" s="263"/>
      <c r="FH36" s="263"/>
      <c r="FI36" s="263"/>
      <c r="FJ36" s="263"/>
      <c r="FK36" s="263"/>
      <c r="FL36" s="263"/>
      <c r="FM36" s="263"/>
      <c r="FN36" s="263"/>
      <c r="FO36" s="263"/>
      <c r="FP36" s="263"/>
      <c r="FQ36" s="263"/>
      <c r="FR36" s="263"/>
      <c r="FS36" s="263"/>
      <c r="FT36" s="263"/>
      <c r="FU36" s="263"/>
      <c r="FV36" s="263"/>
      <c r="FW36" s="263"/>
      <c r="FX36" s="263"/>
      <c r="FY36" s="263"/>
      <c r="FZ36" s="263"/>
      <c r="GA36" s="263"/>
      <c r="GB36" s="263"/>
      <c r="GC36" s="263"/>
      <c r="GD36" s="263"/>
      <c r="GE36" s="263"/>
      <c r="GF36" s="263"/>
      <c r="GG36" s="263"/>
      <c r="GH36" s="263"/>
      <c r="GI36" s="263"/>
      <c r="GJ36" s="263"/>
      <c r="GK36" s="263"/>
      <c r="GL36" s="263"/>
      <c r="GM36" s="263"/>
      <c r="GN36" s="263"/>
      <c r="GO36" s="263"/>
      <c r="GP36" s="263"/>
      <c r="GQ36" s="263"/>
      <c r="GR36" s="263"/>
      <c r="GS36" s="263"/>
      <c r="GT36" s="263"/>
      <c r="GU36" s="263"/>
      <c r="GV36" s="263"/>
      <c r="GW36" s="263"/>
      <c r="GX36" s="263"/>
      <c r="GY36" s="263"/>
      <c r="GZ36" s="263"/>
      <c r="HA36" s="263"/>
      <c r="HB36" s="263"/>
      <c r="HC36" s="263"/>
      <c r="HD36" s="263"/>
      <c r="HE36" s="263"/>
      <c r="HF36" s="263"/>
      <c r="HG36" s="263"/>
      <c r="HH36" s="263"/>
      <c r="HI36" s="263"/>
      <c r="HJ36" s="263"/>
      <c r="HK36" s="263"/>
      <c r="HL36" s="263"/>
      <c r="HM36" s="263"/>
      <c r="HN36" s="263"/>
      <c r="HO36" s="263"/>
      <c r="HP36" s="263"/>
      <c r="HQ36" s="263"/>
      <c r="HR36" s="263"/>
      <c r="HS36" s="263"/>
      <c r="HT36" s="263"/>
      <c r="HU36" s="263"/>
      <c r="HV36" s="263"/>
      <c r="HW36" s="263"/>
      <c r="HX36" s="263"/>
      <c r="HY36" s="263"/>
      <c r="HZ36" s="263"/>
      <c r="IA36" s="263"/>
      <c r="IB36" s="263"/>
      <c r="IC36" s="263"/>
      <c r="ID36" s="263"/>
      <c r="IE36" s="263"/>
      <c r="IF36" s="263"/>
      <c r="IG36" s="263"/>
      <c r="IH36" s="263"/>
      <c r="II36" s="263"/>
      <c r="IJ36" s="263"/>
      <c r="IK36" s="263"/>
      <c r="IL36" s="263"/>
      <c r="IM36" s="263"/>
      <c r="IN36" s="263"/>
      <c r="IO36" s="263"/>
      <c r="IP36" s="263"/>
      <c r="IQ36" s="263"/>
      <c r="IR36" s="263"/>
      <c r="IS36" s="263"/>
      <c r="IT36" s="263"/>
      <c r="IU36" s="263"/>
      <c r="IV36" s="263"/>
      <c r="IW36" s="263"/>
      <c r="IX36" s="263"/>
      <c r="IY36" s="263"/>
      <c r="IZ36" s="263"/>
      <c r="JA36" s="263"/>
      <c r="JB36" s="263"/>
      <c r="JC36" s="263"/>
      <c r="JD36" s="263"/>
      <c r="JE36" s="263"/>
      <c r="JF36" s="263"/>
      <c r="JG36" s="263"/>
      <c r="JH36" s="263"/>
      <c r="JI36" s="263"/>
      <c r="JJ36" s="263"/>
      <c r="JK36" s="263"/>
      <c r="JL36" s="263"/>
      <c r="JM36" s="263"/>
      <c r="JN36" s="263"/>
      <c r="JO36" s="263"/>
      <c r="JP36" s="263"/>
      <c r="JQ36" s="263"/>
      <c r="JR36" s="263"/>
      <c r="JS36" s="263"/>
      <c r="JT36" s="263"/>
      <c r="JU36" s="263"/>
      <c r="JV36" s="263"/>
      <c r="JW36" s="263"/>
      <c r="JX36" s="263"/>
      <c r="JY36" s="263"/>
      <c r="JZ36" s="263"/>
      <c r="KA36" s="263"/>
      <c r="KB36" s="263"/>
      <c r="KC36" s="263"/>
      <c r="KD36" s="263"/>
      <c r="KE36" s="263"/>
      <c r="KF36" s="263"/>
      <c r="KG36" s="263"/>
      <c r="KH36" s="263"/>
      <c r="KI36" s="263"/>
      <c r="KJ36" s="263"/>
      <c r="KK36" s="263"/>
      <c r="KL36" s="263"/>
      <c r="KM36" s="263"/>
      <c r="KN36" s="263"/>
      <c r="KO36" s="263"/>
      <c r="KP36" s="263"/>
      <c r="KQ36" s="263"/>
      <c r="KR36" s="263"/>
      <c r="KS36" s="263"/>
      <c r="KT36" s="263"/>
      <c r="KU36" s="263"/>
      <c r="KV36" s="263"/>
      <c r="KW36" s="263"/>
      <c r="KX36" s="263"/>
      <c r="KY36" s="263"/>
      <c r="KZ36" s="263"/>
      <c r="LA36" s="263"/>
      <c r="LB36" s="263"/>
      <c r="LC36" s="263"/>
      <c r="LD36" s="263"/>
      <c r="LE36" s="263"/>
      <c r="LF36" s="263"/>
      <c r="LG36" s="263"/>
      <c r="LH36" s="263"/>
      <c r="LI36" s="263"/>
      <c r="LJ36" s="263"/>
      <c r="LK36" s="263"/>
      <c r="LL36" s="263"/>
      <c r="LM36" s="263"/>
      <c r="LN36" s="263"/>
      <c r="LO36" s="263"/>
      <c r="LP36" s="263"/>
      <c r="LQ36" s="263"/>
      <c r="LR36" s="263"/>
      <c r="LS36" s="263"/>
      <c r="LT36" s="263"/>
      <c r="LU36" s="263"/>
      <c r="LV36" s="263"/>
      <c r="LW36" s="263"/>
      <c r="LX36" s="263"/>
      <c r="LY36" s="263"/>
      <c r="LZ36" s="263"/>
      <c r="MA36" s="263"/>
      <c r="MB36" s="263"/>
      <c r="MC36" s="263"/>
      <c r="MD36" s="263"/>
      <c r="ME36" s="263"/>
      <c r="MF36" s="263"/>
      <c r="MG36" s="263"/>
      <c r="MH36" s="263"/>
      <c r="MI36" s="263"/>
      <c r="MJ36" s="263"/>
      <c r="MK36" s="263"/>
      <c r="ML36" s="263"/>
      <c r="MM36" s="263"/>
      <c r="MN36" s="263"/>
      <c r="MO36" s="263"/>
      <c r="MP36" s="263"/>
      <c r="MQ36" s="263"/>
      <c r="MR36" s="263"/>
      <c r="MS36" s="263"/>
      <c r="MT36" s="263"/>
      <c r="MU36" s="263"/>
      <c r="MV36" s="263"/>
      <c r="MW36" s="263"/>
      <c r="MX36" s="263"/>
      <c r="MY36" s="263"/>
      <c r="MZ36" s="263"/>
      <c r="NA36" s="263"/>
      <c r="NB36" s="263"/>
      <c r="NC36" s="263"/>
      <c r="ND36" s="263"/>
      <c r="NE36" s="263"/>
      <c r="NF36" s="263"/>
      <c r="NG36" s="263"/>
      <c r="NH36" s="263"/>
      <c r="NI36" s="263"/>
      <c r="NJ36" s="263"/>
      <c r="NK36" s="263"/>
      <c r="NL36" s="263"/>
      <c r="NM36" s="263"/>
      <c r="NN36" s="263"/>
      <c r="NO36" s="263"/>
      <c r="NP36" s="263"/>
      <c r="NQ36" s="263"/>
      <c r="NR36" s="263"/>
      <c r="NS36" s="263"/>
      <c r="NT36" s="263"/>
      <c r="NU36" s="263"/>
      <c r="NV36" s="263"/>
      <c r="NW36" s="263"/>
      <c r="NX36" s="263"/>
      <c r="NY36" s="263"/>
      <c r="NZ36" s="263"/>
      <c r="OA36" s="263"/>
      <c r="OB36" s="263"/>
      <c r="OC36" s="263"/>
      <c r="OD36" s="263"/>
      <c r="OE36" s="263"/>
      <c r="OF36" s="263"/>
      <c r="OG36" s="263"/>
      <c r="OH36" s="263"/>
      <c r="OI36" s="263"/>
      <c r="OJ36" s="263"/>
      <c r="OK36" s="263"/>
      <c r="OL36" s="263"/>
      <c r="OM36" s="263"/>
      <c r="ON36" s="263"/>
      <c r="OO36" s="263"/>
      <c r="OP36" s="263"/>
      <c r="OQ36" s="263"/>
      <c r="OR36" s="263"/>
      <c r="OS36" s="263"/>
      <c r="OT36" s="263"/>
      <c r="OU36" s="263"/>
      <c r="OV36" s="263"/>
      <c r="OW36" s="263"/>
      <c r="OX36" s="263"/>
      <c r="OY36" s="263"/>
      <c r="OZ36" s="263"/>
      <c r="PA36" s="263"/>
      <c r="PB36" s="263"/>
      <c r="PC36" s="263"/>
      <c r="PD36" s="263"/>
      <c r="PE36" s="263"/>
      <c r="PF36" s="263"/>
      <c r="PG36" s="263"/>
      <c r="PH36" s="263"/>
      <c r="PI36" s="263"/>
      <c r="PJ36" s="263"/>
      <c r="PK36" s="263"/>
      <c r="PL36" s="263"/>
      <c r="PM36" s="263"/>
      <c r="PN36" s="263"/>
      <c r="PO36" s="263"/>
      <c r="PP36" s="263"/>
      <c r="PQ36" s="263"/>
      <c r="PR36" s="263"/>
      <c r="PS36" s="263"/>
      <c r="PT36" s="263"/>
      <c r="PU36" s="263"/>
      <c r="PV36" s="263"/>
      <c r="PW36" s="263"/>
      <c r="PX36" s="263"/>
      <c r="PY36" s="263"/>
      <c r="PZ36" s="263"/>
      <c r="QA36" s="263"/>
      <c r="QB36" s="263"/>
      <c r="QC36" s="263"/>
      <c r="QD36" s="263"/>
      <c r="QE36" s="263"/>
      <c r="QF36" s="263"/>
      <c r="QG36" s="263"/>
      <c r="QH36" s="263"/>
      <c r="QI36" s="263"/>
      <c r="QJ36" s="263"/>
      <c r="QK36" s="263"/>
      <c r="QL36" s="263"/>
      <c r="QM36" s="263"/>
      <c r="QN36" s="263"/>
      <c r="QO36" s="263"/>
      <c r="QP36" s="263"/>
      <c r="QQ36" s="263"/>
      <c r="QR36" s="263"/>
      <c r="QS36" s="263"/>
      <c r="QT36" s="263"/>
      <c r="QU36" s="263"/>
      <c r="QV36" s="263"/>
      <c r="QW36" s="263"/>
      <c r="QX36" s="263"/>
      <c r="QY36" s="263"/>
      <c r="QZ36" s="263"/>
      <c r="RA36" s="263"/>
      <c r="RB36" s="263"/>
      <c r="RC36" s="263"/>
      <c r="RD36" s="263"/>
      <c r="RE36" s="263"/>
      <c r="RF36" s="263"/>
      <c r="RG36" s="263"/>
      <c r="RH36" s="263"/>
      <c r="RI36" s="263"/>
      <c r="RJ36" s="263"/>
      <c r="RK36" s="263"/>
      <c r="RL36" s="263"/>
      <c r="RM36" s="263"/>
      <c r="RN36" s="263"/>
      <c r="RO36" s="263"/>
      <c r="RP36" s="263"/>
      <c r="RQ36" s="263"/>
      <c r="RR36" s="263"/>
      <c r="RS36" s="263"/>
      <c r="RT36" s="263"/>
      <c r="RU36" s="263"/>
      <c r="RV36" s="263"/>
      <c r="RW36" s="263"/>
      <c r="RX36" s="263"/>
      <c r="RY36" s="263"/>
      <c r="RZ36" s="263"/>
      <c r="SA36" s="263"/>
    </row>
    <row r="37" spans="1:495" s="239" customFormat="1">
      <c r="A37" s="235"/>
      <c r="B37" s="283" t="str">
        <f t="shared" si="8"/>
        <v>Water Quality Monitoring</v>
      </c>
      <c r="C37" s="283"/>
      <c r="D37" s="263"/>
      <c r="E37" s="263"/>
      <c r="F37" s="263"/>
      <c r="G37" s="263"/>
      <c r="H37" s="263"/>
      <c r="I37" s="263"/>
      <c r="J37" s="263"/>
      <c r="K37" s="263"/>
      <c r="L37" s="263"/>
      <c r="M37" s="263"/>
      <c r="N37" s="263"/>
      <c r="O37" s="263"/>
      <c r="P37" s="263"/>
      <c r="Q37" s="263"/>
      <c r="R37" s="263"/>
      <c r="S37" s="263"/>
      <c r="T37" s="263"/>
      <c r="U37" s="263"/>
      <c r="V37" s="263"/>
      <c r="W37" s="263"/>
      <c r="X37" s="263"/>
      <c r="Y37" s="263"/>
      <c r="Z37" s="263"/>
      <c r="AA37" s="263"/>
      <c r="AB37" s="263"/>
      <c r="AC37" s="263"/>
      <c r="AD37" s="263"/>
      <c r="AE37" s="263"/>
      <c r="AF37" s="263"/>
      <c r="AG37" s="263"/>
      <c r="AH37" s="263"/>
      <c r="AI37" s="263"/>
      <c r="AJ37" s="263"/>
      <c r="AK37" s="263"/>
      <c r="AL37" s="263"/>
      <c r="AM37" s="263"/>
      <c r="AN37" s="263"/>
      <c r="AO37" s="263"/>
      <c r="AP37" s="263"/>
      <c r="AQ37" s="263"/>
      <c r="AR37" s="263"/>
      <c r="AS37" s="263"/>
      <c r="AT37" s="263"/>
      <c r="AU37" s="263"/>
      <c r="AV37" s="263"/>
      <c r="AW37" s="263"/>
      <c r="AX37" s="263"/>
      <c r="AY37" s="263"/>
      <c r="AZ37" s="263"/>
      <c r="BA37" s="263"/>
      <c r="BB37" s="263"/>
      <c r="BC37" s="263"/>
      <c r="BD37" s="263"/>
      <c r="BE37" s="263"/>
      <c r="BF37" s="263"/>
      <c r="BG37" s="263"/>
      <c r="BH37" s="263"/>
      <c r="BI37" s="263"/>
      <c r="BJ37" s="263"/>
      <c r="BK37" s="263"/>
      <c r="BL37" s="263"/>
      <c r="BM37" s="263"/>
      <c r="BN37" s="263"/>
      <c r="BO37" s="263"/>
      <c r="BP37" s="263"/>
      <c r="BQ37" s="263"/>
      <c r="BR37" s="263"/>
      <c r="BS37" s="263"/>
      <c r="BT37" s="263"/>
      <c r="BU37" s="263"/>
      <c r="BV37" s="263"/>
      <c r="BW37" s="263"/>
      <c r="BX37" s="263"/>
      <c r="BY37" s="263"/>
      <c r="BZ37" s="263"/>
      <c r="CA37" s="263"/>
      <c r="CB37" s="263"/>
      <c r="CC37" s="263"/>
      <c r="CD37" s="263"/>
      <c r="CE37" s="263"/>
      <c r="CF37" s="263"/>
      <c r="CG37" s="263"/>
      <c r="CH37" s="263"/>
      <c r="CI37" s="263"/>
      <c r="CJ37" s="263"/>
      <c r="CK37" s="263"/>
      <c r="CL37" s="263"/>
      <c r="CM37" s="263"/>
      <c r="CN37" s="263"/>
      <c r="CO37" s="263"/>
      <c r="CP37" s="263"/>
      <c r="CQ37" s="263"/>
      <c r="CR37" s="263"/>
      <c r="CS37" s="263"/>
      <c r="CT37" s="263"/>
      <c r="CU37" s="263"/>
      <c r="CV37" s="263"/>
      <c r="CW37" s="263"/>
      <c r="CX37" s="263"/>
      <c r="CY37" s="263"/>
      <c r="CZ37" s="263"/>
      <c r="DA37" s="263"/>
      <c r="DB37" s="263"/>
      <c r="DC37" s="263"/>
      <c r="DD37" s="263"/>
      <c r="DE37" s="263"/>
      <c r="DF37" s="263"/>
      <c r="DG37" s="263"/>
      <c r="DH37" s="263"/>
      <c r="DI37" s="263"/>
      <c r="DJ37" s="263"/>
      <c r="DK37" s="263"/>
      <c r="DL37" s="263"/>
      <c r="DM37" s="263"/>
      <c r="DN37" s="263"/>
      <c r="DO37" s="263"/>
      <c r="DP37" s="263"/>
      <c r="DQ37" s="263"/>
      <c r="DR37" s="263"/>
      <c r="DS37" s="263"/>
      <c r="DT37" s="263"/>
      <c r="DU37" s="263"/>
      <c r="DV37" s="263"/>
      <c r="DW37" s="263"/>
      <c r="DX37" s="263"/>
      <c r="DY37" s="263"/>
      <c r="DZ37" s="263"/>
      <c r="EA37" s="263"/>
      <c r="EB37" s="263"/>
      <c r="EC37" s="263"/>
      <c r="ED37" s="263"/>
      <c r="EE37" s="263"/>
      <c r="EF37" s="263"/>
      <c r="EG37" s="263"/>
      <c r="EH37" s="263"/>
      <c r="EI37" s="263"/>
      <c r="EJ37" s="263"/>
      <c r="EK37" s="263"/>
      <c r="EL37" s="263"/>
      <c r="EM37" s="263"/>
      <c r="EN37" s="263"/>
      <c r="EO37" s="263"/>
      <c r="EP37" s="263"/>
      <c r="EQ37" s="263"/>
      <c r="ER37" s="263"/>
      <c r="ES37" s="263"/>
      <c r="ET37" s="263"/>
      <c r="EU37" s="263"/>
      <c r="EV37" s="263"/>
      <c r="EW37" s="263"/>
      <c r="EX37" s="263"/>
      <c r="EY37" s="263"/>
      <c r="EZ37" s="263"/>
      <c r="FA37" s="263"/>
      <c r="FB37" s="263"/>
      <c r="FC37" s="263"/>
      <c r="FD37" s="263"/>
      <c r="FE37" s="263"/>
      <c r="FF37" s="263"/>
      <c r="FG37" s="263"/>
      <c r="FH37" s="263"/>
      <c r="FI37" s="263"/>
      <c r="FJ37" s="263"/>
      <c r="FK37" s="263"/>
      <c r="FL37" s="263"/>
      <c r="FM37" s="263"/>
      <c r="FN37" s="263"/>
      <c r="FO37" s="263"/>
      <c r="FP37" s="263"/>
      <c r="FQ37" s="263"/>
      <c r="FR37" s="263"/>
      <c r="FS37" s="263"/>
      <c r="FT37" s="263"/>
      <c r="FU37" s="263"/>
      <c r="FV37" s="263"/>
      <c r="FW37" s="263"/>
      <c r="FX37" s="263"/>
      <c r="FY37" s="263"/>
      <c r="FZ37" s="263"/>
      <c r="GA37" s="263"/>
      <c r="GB37" s="263"/>
      <c r="GC37" s="263"/>
      <c r="GD37" s="263"/>
      <c r="GE37" s="263"/>
      <c r="GF37" s="263"/>
      <c r="GG37" s="263"/>
      <c r="GH37" s="263"/>
      <c r="GI37" s="263"/>
      <c r="GJ37" s="263"/>
      <c r="GK37" s="263"/>
      <c r="GL37" s="263"/>
      <c r="GM37" s="263"/>
      <c r="GN37" s="263"/>
      <c r="GO37" s="263"/>
      <c r="GP37" s="263"/>
      <c r="GQ37" s="263"/>
      <c r="GR37" s="263"/>
      <c r="GS37" s="263"/>
      <c r="GT37" s="263"/>
      <c r="GU37" s="263"/>
      <c r="GV37" s="263"/>
      <c r="GW37" s="263"/>
      <c r="GX37" s="263"/>
      <c r="GY37" s="263"/>
      <c r="GZ37" s="263"/>
      <c r="HA37" s="263"/>
      <c r="HB37" s="263"/>
      <c r="HC37" s="263"/>
      <c r="HD37" s="263"/>
      <c r="HE37" s="263"/>
      <c r="HF37" s="263"/>
      <c r="HG37" s="263"/>
      <c r="HH37" s="263"/>
      <c r="HI37" s="263"/>
      <c r="HJ37" s="263"/>
      <c r="HK37" s="263"/>
      <c r="HL37" s="263"/>
      <c r="HM37" s="263"/>
      <c r="HN37" s="263"/>
      <c r="HO37" s="263"/>
      <c r="HP37" s="263"/>
      <c r="HQ37" s="263"/>
      <c r="HR37" s="263"/>
      <c r="HS37" s="263"/>
      <c r="HT37" s="263"/>
      <c r="HU37" s="263"/>
      <c r="HV37" s="263"/>
      <c r="HW37" s="263"/>
      <c r="HX37" s="263"/>
      <c r="HY37" s="263"/>
      <c r="HZ37" s="263"/>
      <c r="IA37" s="263"/>
      <c r="IB37" s="263"/>
      <c r="IC37" s="263"/>
      <c r="ID37" s="263"/>
      <c r="IE37" s="263"/>
      <c r="IF37" s="263"/>
      <c r="IG37" s="263"/>
      <c r="IH37" s="263"/>
      <c r="II37" s="263"/>
      <c r="IJ37" s="263"/>
      <c r="IK37" s="263"/>
      <c r="IL37" s="263"/>
      <c r="IM37" s="263"/>
      <c r="IN37" s="263"/>
      <c r="IO37" s="263"/>
      <c r="IP37" s="263"/>
      <c r="IQ37" s="263"/>
      <c r="IR37" s="263"/>
      <c r="IS37" s="263"/>
      <c r="IT37" s="263"/>
      <c r="IU37" s="263"/>
      <c r="IV37" s="263"/>
      <c r="IW37" s="263"/>
      <c r="IX37" s="263"/>
      <c r="IY37" s="263"/>
      <c r="IZ37" s="263"/>
      <c r="JA37" s="263"/>
      <c r="JB37" s="263"/>
      <c r="JC37" s="263"/>
      <c r="JD37" s="263"/>
      <c r="JE37" s="263"/>
      <c r="JF37" s="263"/>
      <c r="JG37" s="263"/>
      <c r="JH37" s="263"/>
      <c r="JI37" s="263"/>
      <c r="JJ37" s="263"/>
      <c r="JK37" s="263"/>
      <c r="JL37" s="263"/>
      <c r="JM37" s="263"/>
      <c r="JN37" s="263"/>
      <c r="JO37" s="263"/>
      <c r="JP37" s="263"/>
      <c r="JQ37" s="263"/>
      <c r="JR37" s="263"/>
      <c r="JS37" s="263"/>
      <c r="JT37" s="263"/>
      <c r="JU37" s="263"/>
      <c r="JV37" s="263"/>
      <c r="JW37" s="263"/>
      <c r="JX37" s="263"/>
      <c r="JY37" s="263"/>
      <c r="JZ37" s="263"/>
      <c r="KA37" s="263"/>
      <c r="KB37" s="263"/>
      <c r="KC37" s="263"/>
      <c r="KD37" s="263"/>
      <c r="KE37" s="263"/>
      <c r="KF37" s="263"/>
      <c r="KG37" s="263"/>
      <c r="KH37" s="263"/>
      <c r="KI37" s="263"/>
      <c r="KJ37" s="263"/>
      <c r="KK37" s="263"/>
      <c r="KL37" s="263"/>
      <c r="KM37" s="263"/>
      <c r="KN37" s="263"/>
      <c r="KO37" s="263"/>
      <c r="KP37" s="263"/>
      <c r="KQ37" s="263"/>
      <c r="KR37" s="263"/>
      <c r="KS37" s="263"/>
      <c r="KT37" s="263"/>
      <c r="KU37" s="263"/>
      <c r="KV37" s="263"/>
      <c r="KW37" s="263"/>
      <c r="KX37" s="263"/>
      <c r="KY37" s="263"/>
      <c r="KZ37" s="263"/>
      <c r="LA37" s="263"/>
      <c r="LB37" s="263"/>
      <c r="LC37" s="263"/>
      <c r="LD37" s="263"/>
      <c r="LE37" s="263"/>
      <c r="LF37" s="263"/>
      <c r="LG37" s="263"/>
      <c r="LH37" s="263"/>
      <c r="LI37" s="263"/>
      <c r="LJ37" s="263"/>
      <c r="LK37" s="263"/>
      <c r="LL37" s="263"/>
      <c r="LM37" s="263"/>
      <c r="LN37" s="263"/>
      <c r="LO37" s="263"/>
      <c r="LP37" s="263"/>
      <c r="LQ37" s="263"/>
      <c r="LR37" s="263"/>
      <c r="LS37" s="263"/>
      <c r="LT37" s="263"/>
      <c r="LU37" s="263"/>
      <c r="LV37" s="263"/>
      <c r="LW37" s="263"/>
      <c r="LX37" s="263"/>
      <c r="LY37" s="263"/>
      <c r="LZ37" s="263"/>
      <c r="MA37" s="263"/>
      <c r="MB37" s="263"/>
      <c r="MC37" s="263"/>
      <c r="MD37" s="263"/>
      <c r="ME37" s="263"/>
      <c r="MF37" s="263"/>
      <c r="MG37" s="263"/>
      <c r="MH37" s="263"/>
      <c r="MI37" s="263"/>
      <c r="MJ37" s="263"/>
      <c r="MK37" s="263"/>
      <c r="ML37" s="263"/>
      <c r="MM37" s="263"/>
      <c r="MN37" s="263"/>
      <c r="MO37" s="263"/>
      <c r="MP37" s="263"/>
      <c r="MQ37" s="263"/>
      <c r="MR37" s="263"/>
      <c r="MS37" s="263"/>
      <c r="MT37" s="263"/>
      <c r="MU37" s="263"/>
      <c r="MV37" s="263"/>
      <c r="MW37" s="263"/>
      <c r="MX37" s="263"/>
      <c r="MY37" s="263"/>
      <c r="MZ37" s="263"/>
      <c r="NA37" s="263"/>
      <c r="NB37" s="263"/>
      <c r="NC37" s="263"/>
      <c r="ND37" s="263"/>
      <c r="NE37" s="263"/>
      <c r="NF37" s="263"/>
      <c r="NG37" s="263"/>
      <c r="NH37" s="263"/>
      <c r="NI37" s="263"/>
      <c r="NJ37" s="263"/>
      <c r="NK37" s="263"/>
      <c r="NL37" s="263"/>
      <c r="NM37" s="263"/>
      <c r="NN37" s="263"/>
      <c r="NO37" s="263"/>
      <c r="NP37" s="263"/>
      <c r="NQ37" s="263"/>
      <c r="NR37" s="263"/>
      <c r="NS37" s="263"/>
      <c r="NT37" s="263"/>
      <c r="NU37" s="263"/>
      <c r="NV37" s="263"/>
      <c r="NW37" s="263"/>
      <c r="NX37" s="263"/>
      <c r="NY37" s="263"/>
      <c r="NZ37" s="263"/>
      <c r="OA37" s="263"/>
      <c r="OB37" s="263"/>
      <c r="OC37" s="263"/>
      <c r="OD37" s="263"/>
      <c r="OE37" s="263"/>
      <c r="OF37" s="263"/>
      <c r="OG37" s="263"/>
      <c r="OH37" s="263"/>
      <c r="OI37" s="263"/>
      <c r="OJ37" s="263"/>
      <c r="OK37" s="263"/>
      <c r="OL37" s="263"/>
      <c r="OM37" s="263"/>
      <c r="ON37" s="263"/>
      <c r="OO37" s="263"/>
      <c r="OP37" s="263"/>
      <c r="OQ37" s="263"/>
      <c r="OR37" s="263"/>
      <c r="OS37" s="263"/>
      <c r="OT37" s="263"/>
      <c r="OU37" s="263"/>
      <c r="OV37" s="263"/>
      <c r="OW37" s="263"/>
      <c r="OX37" s="263"/>
      <c r="OY37" s="263"/>
      <c r="OZ37" s="263"/>
      <c r="PA37" s="263"/>
      <c r="PB37" s="263"/>
      <c r="PC37" s="263"/>
      <c r="PD37" s="263"/>
      <c r="PE37" s="263"/>
      <c r="PF37" s="263"/>
      <c r="PG37" s="263"/>
      <c r="PH37" s="263"/>
      <c r="PI37" s="263"/>
      <c r="PJ37" s="263"/>
      <c r="PK37" s="263"/>
      <c r="PL37" s="263"/>
      <c r="PM37" s="263"/>
      <c r="PN37" s="263"/>
      <c r="PO37" s="263"/>
      <c r="PP37" s="263"/>
      <c r="PQ37" s="263"/>
      <c r="PR37" s="263"/>
      <c r="PS37" s="263"/>
      <c r="PT37" s="263"/>
      <c r="PU37" s="263"/>
      <c r="PV37" s="263"/>
      <c r="PW37" s="263"/>
      <c r="PX37" s="263"/>
      <c r="PY37" s="263"/>
      <c r="PZ37" s="263"/>
      <c r="QA37" s="263"/>
      <c r="QB37" s="263"/>
      <c r="QC37" s="263"/>
      <c r="QD37" s="263"/>
      <c r="QE37" s="263"/>
      <c r="QF37" s="263"/>
      <c r="QG37" s="263"/>
      <c r="QH37" s="263"/>
      <c r="QI37" s="263"/>
      <c r="QJ37" s="263"/>
      <c r="QK37" s="263"/>
      <c r="QL37" s="263"/>
      <c r="QM37" s="263"/>
      <c r="QN37" s="263"/>
      <c r="QO37" s="263"/>
      <c r="QP37" s="263"/>
      <c r="QQ37" s="263"/>
      <c r="QR37" s="263"/>
      <c r="QS37" s="263"/>
      <c r="QT37" s="263"/>
      <c r="QU37" s="263"/>
      <c r="QV37" s="263"/>
      <c r="QW37" s="263"/>
      <c r="QX37" s="263"/>
      <c r="QY37" s="263"/>
      <c r="QZ37" s="263"/>
      <c r="RA37" s="263"/>
      <c r="RB37" s="263"/>
      <c r="RC37" s="263"/>
      <c r="RD37" s="263"/>
      <c r="RE37" s="263"/>
      <c r="RF37" s="263"/>
      <c r="RG37" s="263"/>
      <c r="RH37" s="263"/>
      <c r="RI37" s="263"/>
      <c r="RJ37" s="263"/>
      <c r="RK37" s="263"/>
      <c r="RL37" s="263"/>
      <c r="RM37" s="263"/>
      <c r="RN37" s="263"/>
      <c r="RO37" s="263"/>
      <c r="RP37" s="263"/>
      <c r="RQ37" s="263"/>
      <c r="RR37" s="263"/>
      <c r="RS37" s="263"/>
      <c r="RT37" s="263"/>
      <c r="RU37" s="263"/>
      <c r="RV37" s="263"/>
      <c r="RW37" s="263"/>
      <c r="RX37" s="263"/>
      <c r="RY37" s="263"/>
      <c r="RZ37" s="263"/>
      <c r="SA37" s="263"/>
    </row>
    <row r="38" spans="1:495" s="239" customFormat="1">
      <c r="A38" s="235"/>
      <c r="B38" s="283" t="str">
        <f t="shared" si="8"/>
        <v>Physical/Geotech Stability Monitoring</v>
      </c>
      <c r="C38" s="283"/>
      <c r="D38" s="263"/>
      <c r="E38" s="263"/>
      <c r="F38" s="263"/>
      <c r="G38" s="263"/>
      <c r="H38" s="263"/>
      <c r="I38" s="263"/>
      <c r="J38" s="263"/>
      <c r="K38" s="263"/>
      <c r="L38" s="263"/>
      <c r="M38" s="263"/>
      <c r="N38" s="263"/>
      <c r="O38" s="263"/>
      <c r="P38" s="263"/>
      <c r="Q38" s="263"/>
      <c r="R38" s="263"/>
      <c r="S38" s="263"/>
      <c r="T38" s="263"/>
      <c r="U38" s="263"/>
      <c r="V38" s="263"/>
      <c r="W38" s="263"/>
      <c r="X38" s="263"/>
      <c r="Y38" s="263"/>
      <c r="Z38" s="263"/>
      <c r="AA38" s="263"/>
      <c r="AB38" s="263"/>
      <c r="AC38" s="263"/>
      <c r="AD38" s="263"/>
      <c r="AE38" s="263"/>
      <c r="AF38" s="263"/>
      <c r="AG38" s="263"/>
      <c r="AH38" s="263"/>
      <c r="AI38" s="263"/>
      <c r="AJ38" s="263"/>
      <c r="AK38" s="263"/>
      <c r="AL38" s="263"/>
      <c r="AM38" s="263"/>
      <c r="AN38" s="263"/>
      <c r="AO38" s="263"/>
      <c r="AP38" s="263"/>
      <c r="AQ38" s="263"/>
      <c r="AR38" s="263"/>
      <c r="AS38" s="263"/>
      <c r="AT38" s="263"/>
      <c r="AU38" s="263"/>
      <c r="AV38" s="263"/>
      <c r="AW38" s="263"/>
      <c r="AX38" s="263"/>
      <c r="AY38" s="263"/>
      <c r="AZ38" s="263"/>
      <c r="BA38" s="263"/>
      <c r="BB38" s="263"/>
      <c r="BC38" s="263"/>
      <c r="BD38" s="263"/>
      <c r="BE38" s="263"/>
      <c r="BF38" s="263"/>
      <c r="BG38" s="263"/>
      <c r="BH38" s="263"/>
      <c r="BI38" s="263"/>
      <c r="BJ38" s="263"/>
      <c r="BK38" s="263"/>
      <c r="BL38" s="263"/>
      <c r="BM38" s="263"/>
      <c r="BN38" s="263"/>
      <c r="BO38" s="263"/>
      <c r="BP38" s="263"/>
      <c r="BQ38" s="263"/>
      <c r="BR38" s="263"/>
      <c r="BS38" s="263"/>
      <c r="BT38" s="263"/>
      <c r="BU38" s="263"/>
      <c r="BV38" s="263"/>
      <c r="BW38" s="263"/>
      <c r="BX38" s="263"/>
      <c r="BY38" s="263"/>
      <c r="BZ38" s="263"/>
      <c r="CA38" s="263"/>
      <c r="CB38" s="263"/>
      <c r="CC38" s="263"/>
      <c r="CD38" s="263"/>
      <c r="CE38" s="263"/>
      <c r="CF38" s="263"/>
      <c r="CG38" s="263"/>
      <c r="CH38" s="263"/>
      <c r="CI38" s="263"/>
      <c r="CJ38" s="263"/>
      <c r="CK38" s="263"/>
      <c r="CL38" s="263"/>
      <c r="CM38" s="263"/>
      <c r="CN38" s="263"/>
      <c r="CO38" s="263"/>
      <c r="CP38" s="263"/>
      <c r="CQ38" s="263"/>
      <c r="CR38" s="263"/>
      <c r="CS38" s="263"/>
      <c r="CT38" s="263"/>
      <c r="CU38" s="263"/>
      <c r="CV38" s="263"/>
      <c r="CW38" s="263"/>
      <c r="CX38" s="263"/>
      <c r="CY38" s="263"/>
      <c r="CZ38" s="263"/>
      <c r="DA38" s="263"/>
      <c r="DB38" s="263"/>
      <c r="DC38" s="263"/>
      <c r="DD38" s="263"/>
      <c r="DE38" s="263"/>
      <c r="DF38" s="263"/>
      <c r="DG38" s="263"/>
      <c r="DH38" s="263"/>
      <c r="DI38" s="263"/>
      <c r="DJ38" s="263"/>
      <c r="DK38" s="263"/>
      <c r="DL38" s="263"/>
      <c r="DM38" s="263"/>
      <c r="DN38" s="263"/>
      <c r="DO38" s="263"/>
      <c r="DP38" s="263"/>
      <c r="DQ38" s="263"/>
      <c r="DR38" s="263"/>
      <c r="DS38" s="263"/>
      <c r="DT38" s="263"/>
      <c r="DU38" s="263"/>
      <c r="DV38" s="263"/>
      <c r="DW38" s="263"/>
      <c r="DX38" s="263"/>
      <c r="DY38" s="263"/>
      <c r="DZ38" s="263"/>
      <c r="EA38" s="263"/>
      <c r="EB38" s="263"/>
      <c r="EC38" s="263"/>
      <c r="ED38" s="263"/>
      <c r="EE38" s="263"/>
      <c r="EF38" s="263"/>
      <c r="EG38" s="263"/>
      <c r="EH38" s="263"/>
      <c r="EI38" s="263"/>
      <c r="EJ38" s="263"/>
      <c r="EK38" s="263"/>
      <c r="EL38" s="263"/>
      <c r="EM38" s="263"/>
      <c r="EN38" s="263"/>
      <c r="EO38" s="263"/>
      <c r="EP38" s="263"/>
      <c r="EQ38" s="263"/>
      <c r="ER38" s="263"/>
      <c r="ES38" s="263"/>
      <c r="ET38" s="263"/>
      <c r="EU38" s="263"/>
      <c r="EV38" s="263"/>
      <c r="EW38" s="263"/>
      <c r="EX38" s="263"/>
      <c r="EY38" s="263"/>
      <c r="EZ38" s="263"/>
      <c r="FA38" s="263"/>
      <c r="FB38" s="263"/>
      <c r="FC38" s="263"/>
      <c r="FD38" s="263"/>
      <c r="FE38" s="263"/>
      <c r="FF38" s="263"/>
      <c r="FG38" s="263"/>
      <c r="FH38" s="263"/>
      <c r="FI38" s="263"/>
      <c r="FJ38" s="263"/>
      <c r="FK38" s="263"/>
      <c r="FL38" s="263"/>
      <c r="FM38" s="263"/>
      <c r="FN38" s="263"/>
      <c r="FO38" s="263"/>
      <c r="FP38" s="263"/>
      <c r="FQ38" s="263"/>
      <c r="FR38" s="263"/>
      <c r="FS38" s="263"/>
      <c r="FT38" s="263"/>
      <c r="FU38" s="263"/>
      <c r="FV38" s="263"/>
      <c r="FW38" s="263"/>
      <c r="FX38" s="263"/>
      <c r="FY38" s="263"/>
      <c r="FZ38" s="263"/>
      <c r="GA38" s="263"/>
      <c r="GB38" s="263"/>
      <c r="GC38" s="263"/>
      <c r="GD38" s="263"/>
      <c r="GE38" s="263"/>
      <c r="GF38" s="263"/>
      <c r="GG38" s="263"/>
      <c r="GH38" s="263"/>
      <c r="GI38" s="263"/>
      <c r="GJ38" s="263"/>
      <c r="GK38" s="263"/>
      <c r="GL38" s="263"/>
      <c r="GM38" s="263"/>
      <c r="GN38" s="263"/>
      <c r="GO38" s="263"/>
      <c r="GP38" s="263"/>
      <c r="GQ38" s="263"/>
      <c r="GR38" s="263"/>
      <c r="GS38" s="263"/>
      <c r="GT38" s="263"/>
      <c r="GU38" s="263"/>
      <c r="GV38" s="263"/>
      <c r="GW38" s="263"/>
      <c r="GX38" s="263"/>
      <c r="GY38" s="263"/>
      <c r="GZ38" s="263"/>
      <c r="HA38" s="263"/>
      <c r="HB38" s="263"/>
      <c r="HC38" s="263"/>
      <c r="HD38" s="263"/>
      <c r="HE38" s="263"/>
      <c r="HF38" s="263"/>
      <c r="HG38" s="263"/>
      <c r="HH38" s="263"/>
      <c r="HI38" s="263"/>
      <c r="HJ38" s="263"/>
      <c r="HK38" s="263"/>
      <c r="HL38" s="263"/>
      <c r="HM38" s="263"/>
      <c r="HN38" s="263"/>
      <c r="HO38" s="263"/>
      <c r="HP38" s="263"/>
      <c r="HQ38" s="263"/>
      <c r="HR38" s="263"/>
      <c r="HS38" s="263"/>
      <c r="HT38" s="263"/>
      <c r="HU38" s="263"/>
      <c r="HV38" s="263"/>
      <c r="HW38" s="263"/>
      <c r="HX38" s="263"/>
      <c r="HY38" s="263"/>
      <c r="HZ38" s="263"/>
      <c r="IA38" s="263"/>
      <c r="IB38" s="263"/>
      <c r="IC38" s="263"/>
      <c r="ID38" s="263"/>
      <c r="IE38" s="263"/>
      <c r="IF38" s="263"/>
      <c r="IG38" s="263"/>
      <c r="IH38" s="263"/>
      <c r="II38" s="263"/>
      <c r="IJ38" s="263"/>
      <c r="IK38" s="263"/>
      <c r="IL38" s="263"/>
      <c r="IM38" s="263"/>
      <c r="IN38" s="263"/>
      <c r="IO38" s="263"/>
      <c r="IP38" s="263"/>
      <c r="IQ38" s="263"/>
      <c r="IR38" s="263"/>
      <c r="IS38" s="263"/>
      <c r="IT38" s="263"/>
      <c r="IU38" s="263"/>
      <c r="IV38" s="263"/>
      <c r="IW38" s="263"/>
      <c r="IX38" s="263"/>
      <c r="IY38" s="263"/>
      <c r="IZ38" s="263"/>
      <c r="JA38" s="263"/>
      <c r="JB38" s="263"/>
      <c r="JC38" s="263"/>
      <c r="JD38" s="263"/>
      <c r="JE38" s="263"/>
      <c r="JF38" s="263"/>
      <c r="JG38" s="263"/>
      <c r="JH38" s="263"/>
      <c r="JI38" s="263"/>
      <c r="JJ38" s="263"/>
      <c r="JK38" s="263"/>
      <c r="JL38" s="263"/>
      <c r="JM38" s="263"/>
      <c r="JN38" s="263"/>
      <c r="JO38" s="263"/>
      <c r="JP38" s="263"/>
      <c r="JQ38" s="263"/>
      <c r="JR38" s="263"/>
      <c r="JS38" s="263"/>
      <c r="JT38" s="263"/>
      <c r="JU38" s="263"/>
      <c r="JV38" s="263"/>
      <c r="JW38" s="263"/>
      <c r="JX38" s="263"/>
      <c r="JY38" s="263"/>
      <c r="JZ38" s="263"/>
      <c r="KA38" s="263"/>
      <c r="KB38" s="263"/>
      <c r="KC38" s="263"/>
      <c r="KD38" s="263"/>
      <c r="KE38" s="263"/>
      <c r="KF38" s="263"/>
      <c r="KG38" s="263"/>
      <c r="KH38" s="263"/>
      <c r="KI38" s="263"/>
      <c r="KJ38" s="263"/>
      <c r="KK38" s="263"/>
      <c r="KL38" s="263"/>
      <c r="KM38" s="263"/>
      <c r="KN38" s="263"/>
      <c r="KO38" s="263"/>
      <c r="KP38" s="263"/>
      <c r="KQ38" s="263"/>
      <c r="KR38" s="263"/>
      <c r="KS38" s="263"/>
      <c r="KT38" s="263"/>
      <c r="KU38" s="263"/>
      <c r="KV38" s="263"/>
      <c r="KW38" s="263"/>
      <c r="KX38" s="263"/>
      <c r="KY38" s="263"/>
      <c r="KZ38" s="263"/>
      <c r="LA38" s="263"/>
      <c r="LB38" s="263"/>
      <c r="LC38" s="263"/>
      <c r="LD38" s="263"/>
      <c r="LE38" s="263"/>
      <c r="LF38" s="263"/>
      <c r="LG38" s="263"/>
      <c r="LH38" s="263"/>
      <c r="LI38" s="263"/>
      <c r="LJ38" s="263"/>
      <c r="LK38" s="263"/>
      <c r="LL38" s="263"/>
      <c r="LM38" s="263"/>
      <c r="LN38" s="263"/>
      <c r="LO38" s="263"/>
      <c r="LP38" s="263"/>
      <c r="LQ38" s="263"/>
      <c r="LR38" s="263"/>
      <c r="LS38" s="263"/>
      <c r="LT38" s="263"/>
      <c r="LU38" s="263"/>
      <c r="LV38" s="263"/>
      <c r="LW38" s="263"/>
      <c r="LX38" s="263"/>
      <c r="LY38" s="263"/>
      <c r="LZ38" s="263"/>
      <c r="MA38" s="263"/>
      <c r="MB38" s="263"/>
      <c r="MC38" s="263"/>
      <c r="MD38" s="263"/>
      <c r="ME38" s="263"/>
      <c r="MF38" s="263"/>
      <c r="MG38" s="263"/>
      <c r="MH38" s="263"/>
      <c r="MI38" s="263"/>
      <c r="MJ38" s="263"/>
      <c r="MK38" s="263"/>
      <c r="ML38" s="263"/>
      <c r="MM38" s="263"/>
      <c r="MN38" s="263"/>
      <c r="MO38" s="263"/>
      <c r="MP38" s="263"/>
      <c r="MQ38" s="263"/>
      <c r="MR38" s="263"/>
      <c r="MS38" s="263"/>
      <c r="MT38" s="263"/>
      <c r="MU38" s="263"/>
      <c r="MV38" s="263"/>
      <c r="MW38" s="263"/>
      <c r="MX38" s="263"/>
      <c r="MY38" s="263"/>
      <c r="MZ38" s="263"/>
      <c r="NA38" s="263"/>
      <c r="NB38" s="263"/>
      <c r="NC38" s="263"/>
      <c r="ND38" s="263"/>
      <c r="NE38" s="263"/>
      <c r="NF38" s="263"/>
      <c r="NG38" s="263"/>
      <c r="NH38" s="263"/>
      <c r="NI38" s="263"/>
      <c r="NJ38" s="263"/>
      <c r="NK38" s="263"/>
      <c r="NL38" s="263"/>
      <c r="NM38" s="263"/>
      <c r="NN38" s="263"/>
      <c r="NO38" s="263"/>
      <c r="NP38" s="263"/>
      <c r="NQ38" s="263"/>
      <c r="NR38" s="263"/>
      <c r="NS38" s="263"/>
      <c r="NT38" s="263"/>
      <c r="NU38" s="263"/>
      <c r="NV38" s="263"/>
      <c r="NW38" s="263"/>
      <c r="NX38" s="263"/>
      <c r="NY38" s="263"/>
      <c r="NZ38" s="263"/>
      <c r="OA38" s="263"/>
      <c r="OB38" s="263"/>
      <c r="OC38" s="263"/>
      <c r="OD38" s="263"/>
      <c r="OE38" s="263"/>
      <c r="OF38" s="263"/>
      <c r="OG38" s="263"/>
      <c r="OH38" s="263"/>
      <c r="OI38" s="263"/>
      <c r="OJ38" s="263"/>
      <c r="OK38" s="263"/>
      <c r="OL38" s="263"/>
      <c r="OM38" s="263"/>
      <c r="ON38" s="263"/>
      <c r="OO38" s="263"/>
      <c r="OP38" s="263"/>
      <c r="OQ38" s="263"/>
      <c r="OR38" s="263"/>
      <c r="OS38" s="263"/>
      <c r="OT38" s="263"/>
      <c r="OU38" s="263"/>
      <c r="OV38" s="263"/>
      <c r="OW38" s="263"/>
      <c r="OX38" s="263"/>
      <c r="OY38" s="263"/>
      <c r="OZ38" s="263"/>
      <c r="PA38" s="263"/>
      <c r="PB38" s="263"/>
      <c r="PC38" s="263"/>
      <c r="PD38" s="263"/>
      <c r="PE38" s="263"/>
      <c r="PF38" s="263"/>
      <c r="PG38" s="263"/>
      <c r="PH38" s="263"/>
      <c r="PI38" s="263"/>
      <c r="PJ38" s="263"/>
      <c r="PK38" s="263"/>
      <c r="PL38" s="263"/>
      <c r="PM38" s="263"/>
      <c r="PN38" s="263"/>
      <c r="PO38" s="263"/>
      <c r="PP38" s="263"/>
      <c r="PQ38" s="263"/>
      <c r="PR38" s="263"/>
      <c r="PS38" s="263"/>
      <c r="PT38" s="263"/>
      <c r="PU38" s="263"/>
      <c r="PV38" s="263"/>
      <c r="PW38" s="263"/>
      <c r="PX38" s="263"/>
      <c r="PY38" s="263"/>
      <c r="PZ38" s="263"/>
      <c r="QA38" s="263"/>
      <c r="QB38" s="263"/>
      <c r="QC38" s="263"/>
      <c r="QD38" s="263"/>
      <c r="QE38" s="263"/>
      <c r="QF38" s="263"/>
      <c r="QG38" s="263"/>
      <c r="QH38" s="263"/>
      <c r="QI38" s="263"/>
      <c r="QJ38" s="263"/>
      <c r="QK38" s="263"/>
      <c r="QL38" s="263"/>
      <c r="QM38" s="263"/>
      <c r="QN38" s="263"/>
      <c r="QO38" s="263"/>
      <c r="QP38" s="263"/>
      <c r="QQ38" s="263"/>
      <c r="QR38" s="263"/>
      <c r="QS38" s="263"/>
      <c r="QT38" s="263"/>
      <c r="QU38" s="263"/>
      <c r="QV38" s="263"/>
      <c r="QW38" s="263"/>
      <c r="QX38" s="263"/>
      <c r="QY38" s="263"/>
      <c r="QZ38" s="263"/>
      <c r="RA38" s="263"/>
      <c r="RB38" s="263"/>
      <c r="RC38" s="263"/>
      <c r="RD38" s="263"/>
      <c r="RE38" s="263"/>
      <c r="RF38" s="263"/>
      <c r="RG38" s="263"/>
      <c r="RH38" s="263"/>
      <c r="RI38" s="263"/>
      <c r="RJ38" s="263"/>
      <c r="RK38" s="263"/>
      <c r="RL38" s="263"/>
      <c r="RM38" s="263"/>
      <c r="RN38" s="263"/>
      <c r="RO38" s="263"/>
      <c r="RP38" s="263"/>
      <c r="RQ38" s="263"/>
      <c r="RR38" s="263"/>
      <c r="RS38" s="263"/>
      <c r="RT38" s="263"/>
      <c r="RU38" s="263"/>
      <c r="RV38" s="263"/>
      <c r="RW38" s="263"/>
      <c r="RX38" s="263"/>
      <c r="RY38" s="263"/>
      <c r="RZ38" s="263"/>
      <c r="SA38" s="263"/>
    </row>
    <row r="39" spans="1:495" s="239" customFormat="1">
      <c r="A39" s="235"/>
      <c r="B39" s="283" t="str">
        <f t="shared" si="8"/>
        <v>Surface Water Monitoring</v>
      </c>
      <c r="C39" s="283"/>
      <c r="D39" s="263"/>
      <c r="E39" s="263"/>
      <c r="F39" s="263"/>
      <c r="G39" s="263"/>
      <c r="H39" s="263"/>
      <c r="I39" s="263"/>
      <c r="J39" s="263"/>
      <c r="K39" s="263"/>
      <c r="L39" s="263"/>
      <c r="M39" s="263"/>
      <c r="N39" s="263"/>
      <c r="O39" s="263"/>
      <c r="P39" s="263"/>
      <c r="Q39" s="263"/>
      <c r="R39" s="263"/>
      <c r="S39" s="263"/>
      <c r="T39" s="263"/>
      <c r="U39" s="263"/>
      <c r="V39" s="263"/>
      <c r="W39" s="263"/>
      <c r="X39" s="263"/>
      <c r="Y39" s="263"/>
      <c r="Z39" s="263"/>
      <c r="AA39" s="263"/>
      <c r="AB39" s="263"/>
      <c r="AC39" s="263"/>
      <c r="AD39" s="263"/>
      <c r="AE39" s="263"/>
      <c r="AF39" s="263"/>
      <c r="AG39" s="263"/>
      <c r="AH39" s="263"/>
      <c r="AI39" s="263"/>
      <c r="AJ39" s="263"/>
      <c r="AK39" s="263"/>
      <c r="AL39" s="263"/>
      <c r="AM39" s="263"/>
      <c r="AN39" s="263"/>
      <c r="AO39" s="263"/>
      <c r="AP39" s="263"/>
      <c r="AQ39" s="263"/>
      <c r="AR39" s="263"/>
      <c r="AS39" s="263"/>
      <c r="AT39" s="263"/>
      <c r="AU39" s="263"/>
      <c r="AV39" s="263"/>
      <c r="AW39" s="263"/>
      <c r="AX39" s="263"/>
      <c r="AY39" s="263"/>
      <c r="AZ39" s="263"/>
      <c r="BA39" s="263"/>
      <c r="BB39" s="263"/>
      <c r="BC39" s="263"/>
      <c r="BD39" s="263"/>
      <c r="BE39" s="263"/>
      <c r="BF39" s="263"/>
      <c r="BG39" s="263"/>
      <c r="BH39" s="263"/>
      <c r="BI39" s="263"/>
      <c r="BJ39" s="263"/>
      <c r="BK39" s="263"/>
      <c r="BL39" s="263"/>
      <c r="BM39" s="263"/>
      <c r="BN39" s="263"/>
      <c r="BO39" s="263"/>
      <c r="BP39" s="263"/>
      <c r="BQ39" s="263"/>
      <c r="BR39" s="263"/>
      <c r="BS39" s="263"/>
      <c r="BT39" s="263"/>
      <c r="BU39" s="263"/>
      <c r="BV39" s="263"/>
      <c r="BW39" s="263"/>
      <c r="BX39" s="263"/>
      <c r="BY39" s="263"/>
      <c r="BZ39" s="263"/>
      <c r="CA39" s="263"/>
      <c r="CB39" s="263"/>
      <c r="CC39" s="263"/>
      <c r="CD39" s="263"/>
      <c r="CE39" s="263"/>
      <c r="CF39" s="263"/>
      <c r="CG39" s="263"/>
      <c r="CH39" s="263"/>
      <c r="CI39" s="263"/>
      <c r="CJ39" s="263"/>
      <c r="CK39" s="263"/>
      <c r="CL39" s="263"/>
      <c r="CM39" s="263"/>
      <c r="CN39" s="263"/>
      <c r="CO39" s="263"/>
      <c r="CP39" s="263"/>
      <c r="CQ39" s="263"/>
      <c r="CR39" s="263"/>
      <c r="CS39" s="263"/>
      <c r="CT39" s="263"/>
      <c r="CU39" s="263"/>
      <c r="CV39" s="263"/>
      <c r="CW39" s="263"/>
      <c r="CX39" s="263"/>
      <c r="CY39" s="263"/>
      <c r="CZ39" s="263"/>
      <c r="DA39" s="263"/>
      <c r="DB39" s="263"/>
      <c r="DC39" s="263"/>
      <c r="DD39" s="263"/>
      <c r="DE39" s="263"/>
      <c r="DF39" s="263"/>
      <c r="DG39" s="263"/>
      <c r="DH39" s="263"/>
      <c r="DI39" s="263"/>
      <c r="DJ39" s="263"/>
      <c r="DK39" s="263"/>
      <c r="DL39" s="263"/>
      <c r="DM39" s="263"/>
      <c r="DN39" s="263"/>
      <c r="DO39" s="263"/>
      <c r="DP39" s="263"/>
      <c r="DQ39" s="263"/>
      <c r="DR39" s="263"/>
      <c r="DS39" s="263"/>
      <c r="DT39" s="263"/>
      <c r="DU39" s="263"/>
      <c r="DV39" s="263"/>
      <c r="DW39" s="263"/>
      <c r="DX39" s="263"/>
      <c r="DY39" s="263"/>
      <c r="DZ39" s="263"/>
      <c r="EA39" s="263"/>
      <c r="EB39" s="263"/>
      <c r="EC39" s="263"/>
      <c r="ED39" s="263"/>
      <c r="EE39" s="263"/>
      <c r="EF39" s="263"/>
      <c r="EG39" s="263"/>
      <c r="EH39" s="263"/>
      <c r="EI39" s="263"/>
      <c r="EJ39" s="263"/>
      <c r="EK39" s="263"/>
      <c r="EL39" s="263"/>
      <c r="EM39" s="263"/>
      <c r="EN39" s="263"/>
      <c r="EO39" s="263"/>
      <c r="EP39" s="263"/>
      <c r="EQ39" s="263"/>
      <c r="ER39" s="263"/>
      <c r="ES39" s="263"/>
      <c r="ET39" s="263"/>
      <c r="EU39" s="263"/>
      <c r="EV39" s="263"/>
      <c r="EW39" s="263"/>
      <c r="EX39" s="263"/>
      <c r="EY39" s="263"/>
      <c r="EZ39" s="263"/>
      <c r="FA39" s="263"/>
      <c r="FB39" s="263"/>
      <c r="FC39" s="263"/>
      <c r="FD39" s="263"/>
      <c r="FE39" s="263"/>
      <c r="FF39" s="263"/>
      <c r="FG39" s="263"/>
      <c r="FH39" s="263"/>
      <c r="FI39" s="263"/>
      <c r="FJ39" s="263"/>
      <c r="FK39" s="263"/>
      <c r="FL39" s="263"/>
      <c r="FM39" s="263"/>
      <c r="FN39" s="263"/>
      <c r="FO39" s="263"/>
      <c r="FP39" s="263"/>
      <c r="FQ39" s="263"/>
      <c r="FR39" s="263"/>
      <c r="FS39" s="263"/>
      <c r="FT39" s="263"/>
      <c r="FU39" s="263"/>
      <c r="FV39" s="263"/>
      <c r="FW39" s="263"/>
      <c r="FX39" s="263"/>
      <c r="FY39" s="263"/>
      <c r="FZ39" s="263"/>
      <c r="GA39" s="263"/>
      <c r="GB39" s="263"/>
      <c r="GC39" s="263"/>
      <c r="GD39" s="263"/>
      <c r="GE39" s="263"/>
      <c r="GF39" s="263"/>
      <c r="GG39" s="263"/>
      <c r="GH39" s="263"/>
      <c r="GI39" s="263"/>
      <c r="GJ39" s="263"/>
      <c r="GK39" s="263"/>
      <c r="GL39" s="263"/>
      <c r="GM39" s="263"/>
      <c r="GN39" s="263"/>
      <c r="GO39" s="263"/>
      <c r="GP39" s="263"/>
      <c r="GQ39" s="263"/>
      <c r="GR39" s="263"/>
      <c r="GS39" s="263"/>
      <c r="GT39" s="263"/>
      <c r="GU39" s="263"/>
      <c r="GV39" s="263"/>
      <c r="GW39" s="263"/>
      <c r="GX39" s="263"/>
      <c r="GY39" s="263"/>
      <c r="GZ39" s="263"/>
      <c r="HA39" s="263"/>
      <c r="HB39" s="263"/>
      <c r="HC39" s="263"/>
      <c r="HD39" s="263"/>
      <c r="HE39" s="263"/>
      <c r="HF39" s="263"/>
      <c r="HG39" s="263"/>
      <c r="HH39" s="263"/>
      <c r="HI39" s="263"/>
      <c r="HJ39" s="263"/>
      <c r="HK39" s="263"/>
      <c r="HL39" s="263"/>
      <c r="HM39" s="263"/>
      <c r="HN39" s="263"/>
      <c r="HO39" s="263"/>
      <c r="HP39" s="263"/>
      <c r="HQ39" s="263"/>
      <c r="HR39" s="263"/>
      <c r="HS39" s="263"/>
      <c r="HT39" s="263"/>
      <c r="HU39" s="263"/>
      <c r="HV39" s="263"/>
      <c r="HW39" s="263"/>
      <c r="HX39" s="263"/>
      <c r="HY39" s="263"/>
      <c r="HZ39" s="263"/>
      <c r="IA39" s="263"/>
      <c r="IB39" s="263"/>
      <c r="IC39" s="263"/>
      <c r="ID39" s="263"/>
      <c r="IE39" s="263"/>
      <c r="IF39" s="263"/>
      <c r="IG39" s="263"/>
      <c r="IH39" s="263"/>
      <c r="II39" s="263"/>
      <c r="IJ39" s="263"/>
      <c r="IK39" s="263"/>
      <c r="IL39" s="263"/>
      <c r="IM39" s="263"/>
      <c r="IN39" s="263"/>
      <c r="IO39" s="263"/>
      <c r="IP39" s="263"/>
      <c r="IQ39" s="263"/>
      <c r="IR39" s="263"/>
      <c r="IS39" s="263"/>
      <c r="IT39" s="263"/>
      <c r="IU39" s="263"/>
      <c r="IV39" s="263"/>
      <c r="IW39" s="263"/>
      <c r="IX39" s="263"/>
      <c r="IY39" s="263"/>
      <c r="IZ39" s="263"/>
      <c r="JA39" s="263"/>
      <c r="JB39" s="263"/>
      <c r="JC39" s="263"/>
      <c r="JD39" s="263"/>
      <c r="JE39" s="263"/>
      <c r="JF39" s="263"/>
      <c r="JG39" s="263"/>
      <c r="JH39" s="263"/>
      <c r="JI39" s="263"/>
      <c r="JJ39" s="263"/>
      <c r="JK39" s="263"/>
      <c r="JL39" s="263"/>
      <c r="JM39" s="263"/>
      <c r="JN39" s="263"/>
      <c r="JO39" s="263"/>
      <c r="JP39" s="263"/>
      <c r="JQ39" s="263"/>
      <c r="JR39" s="263"/>
      <c r="JS39" s="263"/>
      <c r="JT39" s="263"/>
      <c r="JU39" s="263"/>
      <c r="JV39" s="263"/>
      <c r="JW39" s="263"/>
      <c r="JX39" s="263"/>
      <c r="JY39" s="263"/>
      <c r="JZ39" s="263"/>
      <c r="KA39" s="263"/>
      <c r="KB39" s="263"/>
      <c r="KC39" s="263"/>
      <c r="KD39" s="263"/>
      <c r="KE39" s="263"/>
      <c r="KF39" s="263"/>
      <c r="KG39" s="263"/>
      <c r="KH39" s="263"/>
      <c r="KI39" s="263"/>
      <c r="KJ39" s="263"/>
      <c r="KK39" s="263"/>
      <c r="KL39" s="263"/>
      <c r="KM39" s="263"/>
      <c r="KN39" s="263"/>
      <c r="KO39" s="263"/>
      <c r="KP39" s="263"/>
      <c r="KQ39" s="263"/>
      <c r="KR39" s="263"/>
      <c r="KS39" s="263"/>
      <c r="KT39" s="263"/>
      <c r="KU39" s="263"/>
      <c r="KV39" s="263"/>
      <c r="KW39" s="263"/>
      <c r="KX39" s="263"/>
      <c r="KY39" s="263"/>
      <c r="KZ39" s="263"/>
      <c r="LA39" s="263"/>
      <c r="LB39" s="263"/>
      <c r="LC39" s="263"/>
      <c r="LD39" s="263"/>
      <c r="LE39" s="263"/>
      <c r="LF39" s="263"/>
      <c r="LG39" s="263"/>
      <c r="LH39" s="263"/>
      <c r="LI39" s="263"/>
      <c r="LJ39" s="263"/>
      <c r="LK39" s="263"/>
      <c r="LL39" s="263"/>
      <c r="LM39" s="263"/>
      <c r="LN39" s="263"/>
      <c r="LO39" s="263"/>
      <c r="LP39" s="263"/>
      <c r="LQ39" s="263"/>
      <c r="LR39" s="263"/>
      <c r="LS39" s="263"/>
      <c r="LT39" s="263"/>
      <c r="LU39" s="263"/>
      <c r="LV39" s="263"/>
      <c r="LW39" s="263"/>
      <c r="LX39" s="263"/>
      <c r="LY39" s="263"/>
      <c r="LZ39" s="263"/>
      <c r="MA39" s="263"/>
      <c r="MB39" s="263"/>
      <c r="MC39" s="263"/>
      <c r="MD39" s="263"/>
      <c r="ME39" s="263"/>
      <c r="MF39" s="263"/>
      <c r="MG39" s="263"/>
      <c r="MH39" s="263"/>
      <c r="MI39" s="263"/>
      <c r="MJ39" s="263"/>
      <c r="MK39" s="263"/>
      <c r="ML39" s="263"/>
      <c r="MM39" s="263"/>
      <c r="MN39" s="263"/>
      <c r="MO39" s="263"/>
      <c r="MP39" s="263"/>
      <c r="MQ39" s="263"/>
      <c r="MR39" s="263"/>
      <c r="MS39" s="263"/>
      <c r="MT39" s="263"/>
      <c r="MU39" s="263"/>
      <c r="MV39" s="263"/>
      <c r="MW39" s="263"/>
      <c r="MX39" s="263"/>
      <c r="MY39" s="263"/>
      <c r="MZ39" s="263"/>
      <c r="NA39" s="263"/>
      <c r="NB39" s="263"/>
      <c r="NC39" s="263"/>
      <c r="ND39" s="263"/>
      <c r="NE39" s="263"/>
      <c r="NF39" s="263"/>
      <c r="NG39" s="263"/>
      <c r="NH39" s="263"/>
      <c r="NI39" s="263"/>
      <c r="NJ39" s="263"/>
      <c r="NK39" s="263"/>
      <c r="NL39" s="263"/>
      <c r="NM39" s="263"/>
      <c r="NN39" s="263"/>
      <c r="NO39" s="263"/>
      <c r="NP39" s="263"/>
      <c r="NQ39" s="263"/>
      <c r="NR39" s="263"/>
      <c r="NS39" s="263"/>
      <c r="NT39" s="263"/>
      <c r="NU39" s="263"/>
      <c r="NV39" s="263"/>
      <c r="NW39" s="263"/>
      <c r="NX39" s="263"/>
      <c r="NY39" s="263"/>
      <c r="NZ39" s="263"/>
      <c r="OA39" s="263"/>
      <c r="OB39" s="263"/>
      <c r="OC39" s="263"/>
      <c r="OD39" s="263"/>
      <c r="OE39" s="263"/>
      <c r="OF39" s="263"/>
      <c r="OG39" s="263"/>
      <c r="OH39" s="263"/>
      <c r="OI39" s="263"/>
      <c r="OJ39" s="263"/>
      <c r="OK39" s="263"/>
      <c r="OL39" s="263"/>
      <c r="OM39" s="263"/>
      <c r="ON39" s="263"/>
      <c r="OO39" s="263"/>
      <c r="OP39" s="263"/>
      <c r="OQ39" s="263"/>
      <c r="OR39" s="263"/>
      <c r="OS39" s="263"/>
      <c r="OT39" s="263"/>
      <c r="OU39" s="263"/>
      <c r="OV39" s="263"/>
      <c r="OW39" s="263"/>
      <c r="OX39" s="263"/>
      <c r="OY39" s="263"/>
      <c r="OZ39" s="263"/>
      <c r="PA39" s="263"/>
      <c r="PB39" s="263"/>
      <c r="PC39" s="263"/>
      <c r="PD39" s="263"/>
      <c r="PE39" s="263"/>
      <c r="PF39" s="263"/>
      <c r="PG39" s="263"/>
      <c r="PH39" s="263"/>
      <c r="PI39" s="263"/>
      <c r="PJ39" s="263"/>
      <c r="PK39" s="263"/>
      <c r="PL39" s="263"/>
      <c r="PM39" s="263"/>
      <c r="PN39" s="263"/>
      <c r="PO39" s="263"/>
      <c r="PP39" s="263"/>
      <c r="PQ39" s="263"/>
      <c r="PR39" s="263"/>
      <c r="PS39" s="263"/>
      <c r="PT39" s="263"/>
      <c r="PU39" s="263"/>
      <c r="PV39" s="263"/>
      <c r="PW39" s="263"/>
      <c r="PX39" s="263"/>
      <c r="PY39" s="263"/>
      <c r="PZ39" s="263"/>
      <c r="QA39" s="263"/>
      <c r="QB39" s="263"/>
      <c r="QC39" s="263"/>
      <c r="QD39" s="263"/>
      <c r="QE39" s="263"/>
      <c r="QF39" s="263"/>
      <c r="QG39" s="263"/>
      <c r="QH39" s="263"/>
      <c r="QI39" s="263"/>
      <c r="QJ39" s="263"/>
      <c r="QK39" s="263"/>
      <c r="QL39" s="263"/>
      <c r="QM39" s="263"/>
      <c r="QN39" s="263"/>
      <c r="QO39" s="263"/>
      <c r="QP39" s="263"/>
      <c r="QQ39" s="263"/>
      <c r="QR39" s="263"/>
      <c r="QS39" s="263"/>
      <c r="QT39" s="263"/>
      <c r="QU39" s="263"/>
      <c r="QV39" s="263"/>
      <c r="QW39" s="263"/>
      <c r="QX39" s="263"/>
      <c r="QY39" s="263"/>
      <c r="QZ39" s="263"/>
      <c r="RA39" s="263"/>
      <c r="RB39" s="263"/>
      <c r="RC39" s="263"/>
      <c r="RD39" s="263"/>
      <c r="RE39" s="263"/>
      <c r="RF39" s="263"/>
      <c r="RG39" s="263"/>
      <c r="RH39" s="263"/>
      <c r="RI39" s="263"/>
      <c r="RJ39" s="263"/>
      <c r="RK39" s="263"/>
      <c r="RL39" s="263"/>
      <c r="RM39" s="263"/>
      <c r="RN39" s="263"/>
      <c r="RO39" s="263"/>
      <c r="RP39" s="263"/>
      <c r="RQ39" s="263"/>
      <c r="RR39" s="263"/>
      <c r="RS39" s="263"/>
      <c r="RT39" s="263"/>
      <c r="RU39" s="263"/>
      <c r="RV39" s="263"/>
      <c r="RW39" s="263"/>
      <c r="RX39" s="263"/>
      <c r="RY39" s="263"/>
      <c r="RZ39" s="263"/>
      <c r="SA39" s="263"/>
    </row>
    <row r="40" spans="1:495" s="239" customFormat="1">
      <c r="A40" s="235"/>
      <c r="B40" s="283" t="str">
        <f t="shared" si="8"/>
        <v>Groundwater Monitoring</v>
      </c>
      <c r="C40" s="283"/>
      <c r="D40" s="263"/>
      <c r="E40" s="263"/>
      <c r="F40" s="263"/>
      <c r="G40" s="263"/>
      <c r="H40" s="263"/>
      <c r="I40" s="263"/>
      <c r="J40" s="263"/>
      <c r="K40" s="263"/>
      <c r="L40" s="263"/>
      <c r="M40" s="263"/>
      <c r="N40" s="263"/>
      <c r="O40" s="263"/>
      <c r="P40" s="263"/>
      <c r="Q40" s="263"/>
      <c r="R40" s="263"/>
      <c r="S40" s="263"/>
      <c r="T40" s="263"/>
      <c r="U40" s="263"/>
      <c r="V40" s="263"/>
      <c r="W40" s="263"/>
      <c r="X40" s="263"/>
      <c r="Y40" s="263"/>
      <c r="Z40" s="263"/>
      <c r="AA40" s="263"/>
      <c r="AB40" s="263"/>
      <c r="AC40" s="263"/>
      <c r="AD40" s="263"/>
      <c r="AE40" s="263"/>
      <c r="AF40" s="263"/>
      <c r="AG40" s="263"/>
      <c r="AH40" s="263"/>
      <c r="AI40" s="263"/>
      <c r="AJ40" s="263"/>
      <c r="AK40" s="263"/>
      <c r="AL40" s="263"/>
      <c r="AM40" s="263"/>
      <c r="AN40" s="263"/>
      <c r="AO40" s="263"/>
      <c r="AP40" s="263"/>
      <c r="AQ40" s="263"/>
      <c r="AR40" s="263"/>
      <c r="AS40" s="263"/>
      <c r="AT40" s="263"/>
      <c r="AU40" s="263"/>
      <c r="AV40" s="263"/>
      <c r="AW40" s="263"/>
      <c r="AX40" s="263"/>
      <c r="AY40" s="263"/>
      <c r="AZ40" s="263"/>
      <c r="BA40" s="263"/>
      <c r="BB40" s="263"/>
      <c r="BC40" s="263"/>
      <c r="BD40" s="263"/>
      <c r="BE40" s="263"/>
      <c r="BF40" s="263"/>
      <c r="BG40" s="263"/>
      <c r="BH40" s="263"/>
      <c r="BI40" s="263"/>
      <c r="BJ40" s="263"/>
      <c r="BK40" s="263"/>
      <c r="BL40" s="263"/>
      <c r="BM40" s="263"/>
      <c r="BN40" s="263"/>
      <c r="BO40" s="263"/>
      <c r="BP40" s="263"/>
      <c r="BQ40" s="263"/>
      <c r="BR40" s="263"/>
      <c r="BS40" s="263"/>
      <c r="BT40" s="263"/>
      <c r="BU40" s="263"/>
      <c r="BV40" s="263"/>
      <c r="BW40" s="263"/>
      <c r="BX40" s="263"/>
      <c r="BY40" s="263"/>
      <c r="BZ40" s="263"/>
      <c r="CA40" s="263"/>
      <c r="CB40" s="263"/>
      <c r="CC40" s="263"/>
      <c r="CD40" s="263"/>
      <c r="CE40" s="263"/>
      <c r="CF40" s="263"/>
      <c r="CG40" s="263"/>
      <c r="CH40" s="263"/>
      <c r="CI40" s="263"/>
      <c r="CJ40" s="263"/>
      <c r="CK40" s="263"/>
      <c r="CL40" s="263"/>
      <c r="CM40" s="263"/>
      <c r="CN40" s="263"/>
      <c r="CO40" s="263"/>
      <c r="CP40" s="263"/>
      <c r="CQ40" s="263"/>
      <c r="CR40" s="263"/>
      <c r="CS40" s="263"/>
      <c r="CT40" s="263"/>
      <c r="CU40" s="263"/>
      <c r="CV40" s="263"/>
      <c r="CW40" s="263"/>
      <c r="CX40" s="263"/>
      <c r="CY40" s="263"/>
      <c r="CZ40" s="263"/>
      <c r="DA40" s="263"/>
      <c r="DB40" s="263"/>
      <c r="DC40" s="263"/>
      <c r="DD40" s="263"/>
      <c r="DE40" s="263"/>
      <c r="DF40" s="263"/>
      <c r="DG40" s="263"/>
      <c r="DH40" s="263"/>
      <c r="DI40" s="263"/>
      <c r="DJ40" s="263"/>
      <c r="DK40" s="263"/>
      <c r="DL40" s="263"/>
      <c r="DM40" s="263"/>
      <c r="DN40" s="263"/>
      <c r="DO40" s="263"/>
      <c r="DP40" s="263"/>
      <c r="DQ40" s="263"/>
      <c r="DR40" s="263"/>
      <c r="DS40" s="263"/>
      <c r="DT40" s="263"/>
      <c r="DU40" s="263"/>
      <c r="DV40" s="263"/>
      <c r="DW40" s="263"/>
      <c r="DX40" s="263"/>
      <c r="DY40" s="263"/>
      <c r="DZ40" s="263"/>
      <c r="EA40" s="263"/>
      <c r="EB40" s="263"/>
      <c r="EC40" s="263"/>
      <c r="ED40" s="263"/>
      <c r="EE40" s="263"/>
      <c r="EF40" s="263"/>
      <c r="EG40" s="263"/>
      <c r="EH40" s="263"/>
      <c r="EI40" s="263"/>
      <c r="EJ40" s="263"/>
      <c r="EK40" s="263"/>
      <c r="EL40" s="263"/>
      <c r="EM40" s="263"/>
      <c r="EN40" s="263"/>
      <c r="EO40" s="263"/>
      <c r="EP40" s="263"/>
      <c r="EQ40" s="263"/>
      <c r="ER40" s="263"/>
      <c r="ES40" s="263"/>
      <c r="ET40" s="263"/>
      <c r="EU40" s="263"/>
      <c r="EV40" s="263"/>
      <c r="EW40" s="263"/>
      <c r="EX40" s="263"/>
      <c r="EY40" s="263"/>
      <c r="EZ40" s="263"/>
      <c r="FA40" s="263"/>
      <c r="FB40" s="263"/>
      <c r="FC40" s="263"/>
      <c r="FD40" s="263"/>
      <c r="FE40" s="263"/>
      <c r="FF40" s="263"/>
      <c r="FG40" s="263"/>
      <c r="FH40" s="263"/>
      <c r="FI40" s="263"/>
      <c r="FJ40" s="263"/>
      <c r="FK40" s="263"/>
      <c r="FL40" s="263"/>
      <c r="FM40" s="263"/>
      <c r="FN40" s="263"/>
      <c r="FO40" s="263"/>
      <c r="FP40" s="263"/>
      <c r="FQ40" s="263"/>
      <c r="FR40" s="263"/>
      <c r="FS40" s="263"/>
      <c r="FT40" s="263"/>
      <c r="FU40" s="263"/>
      <c r="FV40" s="263"/>
      <c r="FW40" s="263"/>
      <c r="FX40" s="263"/>
      <c r="FY40" s="263"/>
      <c r="FZ40" s="263"/>
      <c r="GA40" s="263"/>
      <c r="GB40" s="263"/>
      <c r="GC40" s="263"/>
      <c r="GD40" s="263"/>
      <c r="GE40" s="263"/>
      <c r="GF40" s="263"/>
      <c r="GG40" s="263"/>
      <c r="GH40" s="263"/>
      <c r="GI40" s="263"/>
      <c r="GJ40" s="263"/>
      <c r="GK40" s="263"/>
      <c r="GL40" s="263"/>
      <c r="GM40" s="263"/>
      <c r="GN40" s="263"/>
      <c r="GO40" s="263"/>
      <c r="GP40" s="263"/>
      <c r="GQ40" s="263"/>
      <c r="GR40" s="263"/>
      <c r="GS40" s="263"/>
      <c r="GT40" s="263"/>
      <c r="GU40" s="263"/>
      <c r="GV40" s="263"/>
      <c r="GW40" s="263"/>
      <c r="GX40" s="263"/>
      <c r="GY40" s="263"/>
      <c r="GZ40" s="263"/>
      <c r="HA40" s="263"/>
      <c r="HB40" s="263"/>
      <c r="HC40" s="263"/>
      <c r="HD40" s="263"/>
      <c r="HE40" s="263"/>
      <c r="HF40" s="263"/>
      <c r="HG40" s="263"/>
      <c r="HH40" s="263"/>
      <c r="HI40" s="263"/>
      <c r="HJ40" s="263"/>
      <c r="HK40" s="263"/>
      <c r="HL40" s="263"/>
      <c r="HM40" s="263"/>
      <c r="HN40" s="263"/>
      <c r="HO40" s="263"/>
      <c r="HP40" s="263"/>
      <c r="HQ40" s="263"/>
      <c r="HR40" s="263"/>
      <c r="HS40" s="263"/>
      <c r="HT40" s="263"/>
      <c r="HU40" s="263"/>
      <c r="HV40" s="263"/>
      <c r="HW40" s="263"/>
      <c r="HX40" s="263"/>
      <c r="HY40" s="263"/>
      <c r="HZ40" s="263"/>
      <c r="IA40" s="263"/>
      <c r="IB40" s="263"/>
      <c r="IC40" s="263"/>
      <c r="ID40" s="263"/>
      <c r="IE40" s="263"/>
      <c r="IF40" s="263"/>
      <c r="IG40" s="263"/>
      <c r="IH40" s="263"/>
      <c r="II40" s="263"/>
      <c r="IJ40" s="263"/>
      <c r="IK40" s="263"/>
      <c r="IL40" s="263"/>
      <c r="IM40" s="263"/>
      <c r="IN40" s="263"/>
      <c r="IO40" s="263"/>
      <c r="IP40" s="263"/>
      <c r="IQ40" s="263"/>
      <c r="IR40" s="263"/>
      <c r="IS40" s="263"/>
      <c r="IT40" s="263"/>
      <c r="IU40" s="263"/>
      <c r="IV40" s="263"/>
      <c r="IW40" s="263"/>
      <c r="IX40" s="263"/>
      <c r="IY40" s="263"/>
      <c r="IZ40" s="263"/>
      <c r="JA40" s="263"/>
      <c r="JB40" s="263"/>
      <c r="JC40" s="263"/>
      <c r="JD40" s="263"/>
      <c r="JE40" s="263"/>
      <c r="JF40" s="263"/>
      <c r="JG40" s="263"/>
      <c r="JH40" s="263"/>
      <c r="JI40" s="263"/>
      <c r="JJ40" s="263"/>
      <c r="JK40" s="263"/>
      <c r="JL40" s="263"/>
      <c r="JM40" s="263"/>
      <c r="JN40" s="263"/>
      <c r="JO40" s="263"/>
      <c r="JP40" s="263"/>
      <c r="JQ40" s="263"/>
      <c r="JR40" s="263"/>
      <c r="JS40" s="263"/>
      <c r="JT40" s="263"/>
      <c r="JU40" s="263"/>
      <c r="JV40" s="263"/>
      <c r="JW40" s="263"/>
      <c r="JX40" s="263"/>
      <c r="JY40" s="263"/>
      <c r="JZ40" s="263"/>
      <c r="KA40" s="263"/>
      <c r="KB40" s="263"/>
      <c r="KC40" s="263"/>
      <c r="KD40" s="263"/>
      <c r="KE40" s="263"/>
      <c r="KF40" s="263"/>
      <c r="KG40" s="263"/>
      <c r="KH40" s="263"/>
      <c r="KI40" s="263"/>
      <c r="KJ40" s="263"/>
      <c r="KK40" s="263"/>
      <c r="KL40" s="263"/>
      <c r="KM40" s="263"/>
      <c r="KN40" s="263"/>
      <c r="KO40" s="263"/>
      <c r="KP40" s="263"/>
      <c r="KQ40" s="263"/>
      <c r="KR40" s="263"/>
      <c r="KS40" s="263"/>
      <c r="KT40" s="263"/>
      <c r="KU40" s="263"/>
      <c r="KV40" s="263"/>
      <c r="KW40" s="263"/>
      <c r="KX40" s="263"/>
      <c r="KY40" s="263"/>
      <c r="KZ40" s="263"/>
      <c r="LA40" s="263"/>
      <c r="LB40" s="263"/>
      <c r="LC40" s="263"/>
      <c r="LD40" s="263"/>
      <c r="LE40" s="263"/>
      <c r="LF40" s="263"/>
      <c r="LG40" s="263"/>
      <c r="LH40" s="263"/>
      <c r="LI40" s="263"/>
      <c r="LJ40" s="263"/>
      <c r="LK40" s="263"/>
      <c r="LL40" s="263"/>
      <c r="LM40" s="263"/>
      <c r="LN40" s="263"/>
      <c r="LO40" s="263"/>
      <c r="LP40" s="263"/>
      <c r="LQ40" s="263"/>
      <c r="LR40" s="263"/>
      <c r="LS40" s="263"/>
      <c r="LT40" s="263"/>
      <c r="LU40" s="263"/>
      <c r="LV40" s="263"/>
      <c r="LW40" s="263"/>
      <c r="LX40" s="263"/>
      <c r="LY40" s="263"/>
      <c r="LZ40" s="263"/>
      <c r="MA40" s="263"/>
      <c r="MB40" s="263"/>
      <c r="MC40" s="263"/>
      <c r="MD40" s="263"/>
      <c r="ME40" s="263"/>
      <c r="MF40" s="263"/>
      <c r="MG40" s="263"/>
      <c r="MH40" s="263"/>
      <c r="MI40" s="263"/>
      <c r="MJ40" s="263"/>
      <c r="MK40" s="263"/>
      <c r="ML40" s="263"/>
      <c r="MM40" s="263"/>
      <c r="MN40" s="263"/>
      <c r="MO40" s="263"/>
      <c r="MP40" s="263"/>
      <c r="MQ40" s="263"/>
      <c r="MR40" s="263"/>
      <c r="MS40" s="263"/>
      <c r="MT40" s="263"/>
      <c r="MU40" s="263"/>
      <c r="MV40" s="263"/>
      <c r="MW40" s="263"/>
      <c r="MX40" s="263"/>
      <c r="MY40" s="263"/>
      <c r="MZ40" s="263"/>
      <c r="NA40" s="263"/>
      <c r="NB40" s="263"/>
      <c r="NC40" s="263"/>
      <c r="ND40" s="263"/>
      <c r="NE40" s="263"/>
      <c r="NF40" s="263"/>
      <c r="NG40" s="263"/>
      <c r="NH40" s="263"/>
      <c r="NI40" s="263"/>
      <c r="NJ40" s="263"/>
      <c r="NK40" s="263"/>
      <c r="NL40" s="263"/>
      <c r="NM40" s="263"/>
      <c r="NN40" s="263"/>
      <c r="NO40" s="263"/>
      <c r="NP40" s="263"/>
      <c r="NQ40" s="263"/>
      <c r="NR40" s="263"/>
      <c r="NS40" s="263"/>
      <c r="NT40" s="263"/>
      <c r="NU40" s="263"/>
      <c r="NV40" s="263"/>
      <c r="NW40" s="263"/>
      <c r="NX40" s="263"/>
      <c r="NY40" s="263"/>
      <c r="NZ40" s="263"/>
      <c r="OA40" s="263"/>
      <c r="OB40" s="263"/>
      <c r="OC40" s="263"/>
      <c r="OD40" s="263"/>
      <c r="OE40" s="263"/>
      <c r="OF40" s="263"/>
      <c r="OG40" s="263"/>
      <c r="OH40" s="263"/>
      <c r="OI40" s="263"/>
      <c r="OJ40" s="263"/>
      <c r="OK40" s="263"/>
      <c r="OL40" s="263"/>
      <c r="OM40" s="263"/>
      <c r="ON40" s="263"/>
      <c r="OO40" s="263"/>
      <c r="OP40" s="263"/>
      <c r="OQ40" s="263"/>
      <c r="OR40" s="263"/>
      <c r="OS40" s="263"/>
      <c r="OT40" s="263"/>
      <c r="OU40" s="263"/>
      <c r="OV40" s="263"/>
      <c r="OW40" s="263"/>
      <c r="OX40" s="263"/>
      <c r="OY40" s="263"/>
      <c r="OZ40" s="263"/>
      <c r="PA40" s="263"/>
      <c r="PB40" s="263"/>
      <c r="PC40" s="263"/>
      <c r="PD40" s="263"/>
      <c r="PE40" s="263"/>
      <c r="PF40" s="263"/>
      <c r="PG40" s="263"/>
      <c r="PH40" s="263"/>
      <c r="PI40" s="263"/>
      <c r="PJ40" s="263"/>
      <c r="PK40" s="263"/>
      <c r="PL40" s="263"/>
      <c r="PM40" s="263"/>
      <c r="PN40" s="263"/>
      <c r="PO40" s="263"/>
      <c r="PP40" s="263"/>
      <c r="PQ40" s="263"/>
      <c r="PR40" s="263"/>
      <c r="PS40" s="263"/>
      <c r="PT40" s="263"/>
      <c r="PU40" s="263"/>
      <c r="PV40" s="263"/>
      <c r="PW40" s="263"/>
      <c r="PX40" s="263"/>
      <c r="PY40" s="263"/>
      <c r="PZ40" s="263"/>
      <c r="QA40" s="263"/>
      <c r="QB40" s="263"/>
      <c r="QC40" s="263"/>
      <c r="QD40" s="263"/>
      <c r="QE40" s="263"/>
      <c r="QF40" s="263"/>
      <c r="QG40" s="263"/>
      <c r="QH40" s="263"/>
      <c r="QI40" s="263"/>
      <c r="QJ40" s="263"/>
      <c r="QK40" s="263"/>
      <c r="QL40" s="263"/>
      <c r="QM40" s="263"/>
      <c r="QN40" s="263"/>
      <c r="QO40" s="263"/>
      <c r="QP40" s="263"/>
      <c r="QQ40" s="263"/>
      <c r="QR40" s="263"/>
      <c r="QS40" s="263"/>
      <c r="QT40" s="263"/>
      <c r="QU40" s="263"/>
      <c r="QV40" s="263"/>
      <c r="QW40" s="263"/>
      <c r="QX40" s="263"/>
      <c r="QY40" s="263"/>
      <c r="QZ40" s="263"/>
      <c r="RA40" s="263"/>
      <c r="RB40" s="263"/>
      <c r="RC40" s="263"/>
      <c r="RD40" s="263"/>
      <c r="RE40" s="263"/>
      <c r="RF40" s="263"/>
      <c r="RG40" s="263"/>
      <c r="RH40" s="263"/>
      <c r="RI40" s="263"/>
      <c r="RJ40" s="263"/>
      <c r="RK40" s="263"/>
      <c r="RL40" s="263"/>
      <c r="RM40" s="263"/>
      <c r="RN40" s="263"/>
      <c r="RO40" s="263"/>
      <c r="RP40" s="263"/>
      <c r="RQ40" s="263"/>
      <c r="RR40" s="263"/>
      <c r="RS40" s="263"/>
      <c r="RT40" s="263"/>
      <c r="RU40" s="263"/>
      <c r="RV40" s="263"/>
      <c r="RW40" s="263"/>
      <c r="RX40" s="263"/>
      <c r="RY40" s="263"/>
      <c r="RZ40" s="263"/>
      <c r="SA40" s="263"/>
    </row>
    <row r="41" spans="1:495" s="239" customFormat="1">
      <c r="A41" s="235"/>
      <c r="B41" s="283" t="str">
        <f t="shared" si="8"/>
        <v>Revegetation Success</v>
      </c>
      <c r="C41" s="283"/>
      <c r="D41" s="263"/>
      <c r="E41" s="263"/>
      <c r="F41" s="263"/>
      <c r="G41" s="263"/>
      <c r="H41" s="263"/>
      <c r="I41" s="263"/>
      <c r="J41" s="263"/>
      <c r="K41" s="263"/>
      <c r="L41" s="263"/>
      <c r="M41" s="263"/>
      <c r="N41" s="263"/>
      <c r="O41" s="263"/>
      <c r="P41" s="263"/>
      <c r="Q41" s="263"/>
      <c r="R41" s="263"/>
      <c r="S41" s="263"/>
      <c r="T41" s="263"/>
      <c r="U41" s="263"/>
      <c r="V41" s="263"/>
      <c r="W41" s="263"/>
      <c r="X41" s="263"/>
      <c r="Y41" s="263"/>
      <c r="Z41" s="263"/>
      <c r="AA41" s="263"/>
      <c r="AB41" s="263"/>
      <c r="AC41" s="263"/>
      <c r="AD41" s="263"/>
      <c r="AE41" s="263"/>
      <c r="AF41" s="263"/>
      <c r="AG41" s="263"/>
      <c r="AH41" s="263"/>
      <c r="AI41" s="263"/>
      <c r="AJ41" s="263"/>
      <c r="AK41" s="263"/>
      <c r="AL41" s="263"/>
      <c r="AM41" s="263"/>
      <c r="AN41" s="263"/>
      <c r="AO41" s="263"/>
      <c r="AP41" s="263"/>
      <c r="AQ41" s="263"/>
      <c r="AR41" s="263"/>
      <c r="AS41" s="263"/>
      <c r="AT41" s="263"/>
      <c r="AU41" s="263"/>
      <c r="AV41" s="263"/>
      <c r="AW41" s="263"/>
      <c r="AX41" s="263"/>
      <c r="AY41" s="263"/>
      <c r="AZ41" s="263"/>
      <c r="BA41" s="263"/>
      <c r="BB41" s="263"/>
      <c r="BC41" s="263"/>
      <c r="BD41" s="263"/>
      <c r="BE41" s="263"/>
      <c r="BF41" s="263"/>
      <c r="BG41" s="263"/>
      <c r="BH41" s="263"/>
      <c r="BI41" s="263"/>
      <c r="BJ41" s="263"/>
      <c r="BK41" s="263"/>
      <c r="BL41" s="263"/>
      <c r="BM41" s="263"/>
      <c r="BN41" s="263"/>
      <c r="BO41" s="263"/>
      <c r="BP41" s="263"/>
      <c r="BQ41" s="263"/>
      <c r="BR41" s="263"/>
      <c r="BS41" s="263"/>
      <c r="BT41" s="263"/>
      <c r="BU41" s="263"/>
      <c r="BV41" s="263"/>
      <c r="BW41" s="263"/>
      <c r="BX41" s="263"/>
      <c r="BY41" s="263"/>
      <c r="BZ41" s="263"/>
      <c r="CA41" s="263"/>
      <c r="CB41" s="263"/>
      <c r="CC41" s="263"/>
      <c r="CD41" s="263"/>
      <c r="CE41" s="263"/>
      <c r="CF41" s="263"/>
      <c r="CG41" s="263"/>
      <c r="CH41" s="263"/>
      <c r="CI41" s="263"/>
      <c r="CJ41" s="263"/>
      <c r="CK41" s="263"/>
      <c r="CL41" s="263"/>
      <c r="CM41" s="263"/>
      <c r="CN41" s="263"/>
      <c r="CO41" s="263"/>
      <c r="CP41" s="263"/>
      <c r="CQ41" s="263"/>
      <c r="CR41" s="263"/>
      <c r="CS41" s="263"/>
      <c r="CT41" s="263"/>
      <c r="CU41" s="263"/>
      <c r="CV41" s="263"/>
      <c r="CW41" s="263"/>
      <c r="CX41" s="263"/>
      <c r="CY41" s="263"/>
      <c r="CZ41" s="263"/>
      <c r="DA41" s="263"/>
      <c r="DB41" s="263"/>
      <c r="DC41" s="263"/>
      <c r="DD41" s="263"/>
      <c r="DE41" s="263"/>
      <c r="DF41" s="263"/>
      <c r="DG41" s="263"/>
      <c r="DH41" s="263"/>
      <c r="DI41" s="263"/>
      <c r="DJ41" s="263"/>
      <c r="DK41" s="263"/>
      <c r="DL41" s="263"/>
      <c r="DM41" s="263"/>
      <c r="DN41" s="263"/>
      <c r="DO41" s="263"/>
      <c r="DP41" s="263"/>
      <c r="DQ41" s="263"/>
      <c r="DR41" s="263"/>
      <c r="DS41" s="263"/>
      <c r="DT41" s="263"/>
      <c r="DU41" s="263"/>
      <c r="DV41" s="263"/>
      <c r="DW41" s="263"/>
      <c r="DX41" s="263"/>
      <c r="DY41" s="263"/>
      <c r="DZ41" s="263"/>
      <c r="EA41" s="263"/>
      <c r="EB41" s="263"/>
      <c r="EC41" s="263"/>
      <c r="ED41" s="263"/>
      <c r="EE41" s="263"/>
      <c r="EF41" s="263"/>
      <c r="EG41" s="263"/>
      <c r="EH41" s="263"/>
      <c r="EI41" s="263"/>
      <c r="EJ41" s="263"/>
      <c r="EK41" s="263"/>
      <c r="EL41" s="263"/>
      <c r="EM41" s="263"/>
      <c r="EN41" s="263"/>
      <c r="EO41" s="263"/>
      <c r="EP41" s="263"/>
      <c r="EQ41" s="263"/>
      <c r="ER41" s="263"/>
      <c r="ES41" s="263"/>
      <c r="ET41" s="263"/>
      <c r="EU41" s="263"/>
      <c r="EV41" s="263"/>
      <c r="EW41" s="263"/>
      <c r="EX41" s="263"/>
      <c r="EY41" s="263"/>
      <c r="EZ41" s="263"/>
      <c r="FA41" s="263"/>
      <c r="FB41" s="263"/>
      <c r="FC41" s="263"/>
      <c r="FD41" s="263"/>
      <c r="FE41" s="263"/>
      <c r="FF41" s="263"/>
      <c r="FG41" s="263"/>
      <c r="FH41" s="263"/>
      <c r="FI41" s="263"/>
      <c r="FJ41" s="263"/>
      <c r="FK41" s="263"/>
      <c r="FL41" s="263"/>
      <c r="FM41" s="263"/>
      <c r="FN41" s="263"/>
      <c r="FO41" s="263"/>
      <c r="FP41" s="263"/>
      <c r="FQ41" s="263"/>
      <c r="FR41" s="263"/>
      <c r="FS41" s="263"/>
      <c r="FT41" s="263"/>
      <c r="FU41" s="263"/>
      <c r="FV41" s="263"/>
      <c r="FW41" s="263"/>
      <c r="FX41" s="263"/>
      <c r="FY41" s="263"/>
      <c r="FZ41" s="263"/>
      <c r="GA41" s="263"/>
      <c r="GB41" s="263"/>
      <c r="GC41" s="263"/>
      <c r="GD41" s="263"/>
      <c r="GE41" s="263"/>
      <c r="GF41" s="263"/>
      <c r="GG41" s="263"/>
      <c r="GH41" s="263"/>
      <c r="GI41" s="263"/>
      <c r="GJ41" s="263"/>
      <c r="GK41" s="263"/>
      <c r="GL41" s="263"/>
      <c r="GM41" s="263"/>
      <c r="GN41" s="263"/>
      <c r="GO41" s="263"/>
      <c r="GP41" s="263"/>
      <c r="GQ41" s="263"/>
      <c r="GR41" s="263"/>
      <c r="GS41" s="263"/>
      <c r="GT41" s="263"/>
      <c r="GU41" s="263"/>
      <c r="GV41" s="263"/>
      <c r="GW41" s="263"/>
      <c r="GX41" s="263"/>
      <c r="GY41" s="263"/>
      <c r="GZ41" s="263"/>
      <c r="HA41" s="263"/>
      <c r="HB41" s="263"/>
      <c r="HC41" s="263"/>
      <c r="HD41" s="263"/>
      <c r="HE41" s="263"/>
      <c r="HF41" s="263"/>
      <c r="HG41" s="263"/>
      <c r="HH41" s="263"/>
      <c r="HI41" s="263"/>
      <c r="HJ41" s="263"/>
      <c r="HK41" s="263"/>
      <c r="HL41" s="263"/>
      <c r="HM41" s="263"/>
      <c r="HN41" s="263"/>
      <c r="HO41" s="263"/>
      <c r="HP41" s="263"/>
      <c r="HQ41" s="263"/>
      <c r="HR41" s="263"/>
      <c r="HS41" s="263"/>
      <c r="HT41" s="263"/>
      <c r="HU41" s="263"/>
      <c r="HV41" s="263"/>
      <c r="HW41" s="263"/>
      <c r="HX41" s="263"/>
      <c r="HY41" s="263"/>
      <c r="HZ41" s="263"/>
      <c r="IA41" s="263"/>
      <c r="IB41" s="263"/>
      <c r="IC41" s="263"/>
      <c r="ID41" s="263"/>
      <c r="IE41" s="263"/>
      <c r="IF41" s="263"/>
      <c r="IG41" s="263"/>
      <c r="IH41" s="263"/>
      <c r="II41" s="263"/>
      <c r="IJ41" s="263"/>
      <c r="IK41" s="263"/>
      <c r="IL41" s="263"/>
      <c r="IM41" s="263"/>
      <c r="IN41" s="263"/>
      <c r="IO41" s="263"/>
      <c r="IP41" s="263"/>
      <c r="IQ41" s="263"/>
      <c r="IR41" s="263"/>
      <c r="IS41" s="263"/>
      <c r="IT41" s="263"/>
      <c r="IU41" s="263"/>
      <c r="IV41" s="263"/>
      <c r="IW41" s="263"/>
      <c r="IX41" s="263"/>
      <c r="IY41" s="263"/>
      <c r="IZ41" s="263"/>
      <c r="JA41" s="263"/>
      <c r="JB41" s="263"/>
      <c r="JC41" s="263"/>
      <c r="JD41" s="263"/>
      <c r="JE41" s="263"/>
      <c r="JF41" s="263"/>
      <c r="JG41" s="263"/>
      <c r="JH41" s="263"/>
      <c r="JI41" s="263"/>
      <c r="JJ41" s="263"/>
      <c r="JK41" s="263"/>
      <c r="JL41" s="263"/>
      <c r="JM41" s="263"/>
      <c r="JN41" s="263"/>
      <c r="JO41" s="263"/>
      <c r="JP41" s="263"/>
      <c r="JQ41" s="263"/>
      <c r="JR41" s="263"/>
      <c r="JS41" s="263"/>
      <c r="JT41" s="263"/>
      <c r="JU41" s="263"/>
      <c r="JV41" s="263"/>
      <c r="JW41" s="263"/>
      <c r="JX41" s="263"/>
      <c r="JY41" s="263"/>
      <c r="JZ41" s="263"/>
      <c r="KA41" s="263"/>
      <c r="KB41" s="263"/>
      <c r="KC41" s="263"/>
      <c r="KD41" s="263"/>
      <c r="KE41" s="263"/>
      <c r="KF41" s="263"/>
      <c r="KG41" s="263"/>
      <c r="KH41" s="263"/>
      <c r="KI41" s="263"/>
      <c r="KJ41" s="263"/>
      <c r="KK41" s="263"/>
      <c r="KL41" s="263"/>
      <c r="KM41" s="263"/>
      <c r="KN41" s="263"/>
      <c r="KO41" s="263"/>
      <c r="KP41" s="263"/>
      <c r="KQ41" s="263"/>
      <c r="KR41" s="263"/>
      <c r="KS41" s="263"/>
      <c r="KT41" s="263"/>
      <c r="KU41" s="263"/>
      <c r="KV41" s="263"/>
      <c r="KW41" s="263"/>
      <c r="KX41" s="263"/>
      <c r="KY41" s="263"/>
      <c r="KZ41" s="263"/>
      <c r="LA41" s="263"/>
      <c r="LB41" s="263"/>
      <c r="LC41" s="263"/>
      <c r="LD41" s="263"/>
      <c r="LE41" s="263"/>
      <c r="LF41" s="263"/>
      <c r="LG41" s="263"/>
      <c r="LH41" s="263"/>
      <c r="LI41" s="263"/>
      <c r="LJ41" s="263"/>
      <c r="LK41" s="263"/>
      <c r="LL41" s="263"/>
      <c r="LM41" s="263"/>
      <c r="LN41" s="263"/>
      <c r="LO41" s="263"/>
      <c r="LP41" s="263"/>
      <c r="LQ41" s="263"/>
      <c r="LR41" s="263"/>
      <c r="LS41" s="263"/>
      <c r="LT41" s="263"/>
      <c r="LU41" s="263"/>
      <c r="LV41" s="263"/>
      <c r="LW41" s="263"/>
      <c r="LX41" s="263"/>
      <c r="LY41" s="263"/>
      <c r="LZ41" s="263"/>
      <c r="MA41" s="263"/>
      <c r="MB41" s="263"/>
      <c r="MC41" s="263"/>
      <c r="MD41" s="263"/>
      <c r="ME41" s="263"/>
      <c r="MF41" s="263"/>
      <c r="MG41" s="263"/>
      <c r="MH41" s="263"/>
      <c r="MI41" s="263"/>
      <c r="MJ41" s="263"/>
      <c r="MK41" s="263"/>
      <c r="ML41" s="263"/>
      <c r="MM41" s="263"/>
      <c r="MN41" s="263"/>
      <c r="MO41" s="263"/>
      <c r="MP41" s="263"/>
      <c r="MQ41" s="263"/>
      <c r="MR41" s="263"/>
      <c r="MS41" s="263"/>
      <c r="MT41" s="263"/>
      <c r="MU41" s="263"/>
      <c r="MV41" s="263"/>
      <c r="MW41" s="263"/>
      <c r="MX41" s="263"/>
      <c r="MY41" s="263"/>
      <c r="MZ41" s="263"/>
      <c r="NA41" s="263"/>
      <c r="NB41" s="263"/>
      <c r="NC41" s="263"/>
      <c r="ND41" s="263"/>
      <c r="NE41" s="263"/>
      <c r="NF41" s="263"/>
      <c r="NG41" s="263"/>
      <c r="NH41" s="263"/>
      <c r="NI41" s="263"/>
      <c r="NJ41" s="263"/>
      <c r="NK41" s="263"/>
      <c r="NL41" s="263"/>
      <c r="NM41" s="263"/>
      <c r="NN41" s="263"/>
      <c r="NO41" s="263"/>
      <c r="NP41" s="263"/>
      <c r="NQ41" s="263"/>
      <c r="NR41" s="263"/>
      <c r="NS41" s="263"/>
      <c r="NT41" s="263"/>
      <c r="NU41" s="263"/>
      <c r="NV41" s="263"/>
      <c r="NW41" s="263"/>
      <c r="NX41" s="263"/>
      <c r="NY41" s="263"/>
      <c r="NZ41" s="263"/>
      <c r="OA41" s="263"/>
      <c r="OB41" s="263"/>
      <c r="OC41" s="263"/>
      <c r="OD41" s="263"/>
      <c r="OE41" s="263"/>
      <c r="OF41" s="263"/>
      <c r="OG41" s="263"/>
      <c r="OH41" s="263"/>
      <c r="OI41" s="263"/>
      <c r="OJ41" s="263"/>
      <c r="OK41" s="263"/>
      <c r="OL41" s="263"/>
      <c r="OM41" s="263"/>
      <c r="ON41" s="263"/>
      <c r="OO41" s="263"/>
      <c r="OP41" s="263"/>
      <c r="OQ41" s="263"/>
      <c r="OR41" s="263"/>
      <c r="OS41" s="263"/>
      <c r="OT41" s="263"/>
      <c r="OU41" s="263"/>
      <c r="OV41" s="263"/>
      <c r="OW41" s="263"/>
      <c r="OX41" s="263"/>
      <c r="OY41" s="263"/>
      <c r="OZ41" s="263"/>
      <c r="PA41" s="263"/>
      <c r="PB41" s="263"/>
      <c r="PC41" s="263"/>
      <c r="PD41" s="263"/>
      <c r="PE41" s="263"/>
      <c r="PF41" s="263"/>
      <c r="PG41" s="263"/>
      <c r="PH41" s="263"/>
      <c r="PI41" s="263"/>
      <c r="PJ41" s="263"/>
      <c r="PK41" s="263"/>
      <c r="PL41" s="263"/>
      <c r="PM41" s="263"/>
      <c r="PN41" s="263"/>
      <c r="PO41" s="263"/>
      <c r="PP41" s="263"/>
      <c r="PQ41" s="263"/>
      <c r="PR41" s="263"/>
      <c r="PS41" s="263"/>
      <c r="PT41" s="263"/>
      <c r="PU41" s="263"/>
      <c r="PV41" s="263"/>
      <c r="PW41" s="263"/>
      <c r="PX41" s="263"/>
      <c r="PY41" s="263"/>
      <c r="PZ41" s="263"/>
      <c r="QA41" s="263"/>
      <c r="QB41" s="263"/>
      <c r="QC41" s="263"/>
      <c r="QD41" s="263"/>
      <c r="QE41" s="263"/>
      <c r="QF41" s="263"/>
      <c r="QG41" s="263"/>
      <c r="QH41" s="263"/>
      <c r="QI41" s="263"/>
      <c r="QJ41" s="263"/>
      <c r="QK41" s="263"/>
      <c r="QL41" s="263"/>
      <c r="QM41" s="263"/>
      <c r="QN41" s="263"/>
      <c r="QO41" s="263"/>
      <c r="QP41" s="263"/>
      <c r="QQ41" s="263"/>
      <c r="QR41" s="263"/>
      <c r="QS41" s="263"/>
      <c r="QT41" s="263"/>
      <c r="QU41" s="263"/>
      <c r="QV41" s="263"/>
      <c r="QW41" s="263"/>
      <c r="QX41" s="263"/>
      <c r="QY41" s="263"/>
      <c r="QZ41" s="263"/>
      <c r="RA41" s="263"/>
      <c r="RB41" s="263"/>
      <c r="RC41" s="263"/>
      <c r="RD41" s="263"/>
      <c r="RE41" s="263"/>
      <c r="RF41" s="263"/>
      <c r="RG41" s="263"/>
      <c r="RH41" s="263"/>
      <c r="RI41" s="263"/>
      <c r="RJ41" s="263"/>
      <c r="RK41" s="263"/>
      <c r="RL41" s="263"/>
      <c r="RM41" s="263"/>
      <c r="RN41" s="263"/>
      <c r="RO41" s="263"/>
      <c r="RP41" s="263"/>
      <c r="RQ41" s="263"/>
      <c r="RR41" s="263"/>
      <c r="RS41" s="263"/>
      <c r="RT41" s="263"/>
      <c r="RU41" s="263"/>
      <c r="RV41" s="263"/>
      <c r="RW41" s="263"/>
      <c r="RX41" s="263"/>
      <c r="RY41" s="263"/>
      <c r="RZ41" s="263"/>
      <c r="SA41" s="263"/>
    </row>
    <row r="42" spans="1:495" s="239" customFormat="1">
      <c r="A42" s="235"/>
      <c r="B42" s="283" t="str">
        <f t="shared" si="8"/>
        <v>Soil and Vegetation Chemistry</v>
      </c>
      <c r="C42" s="283"/>
      <c r="D42" s="263"/>
      <c r="E42" s="263"/>
      <c r="F42" s="263"/>
      <c r="G42" s="263"/>
      <c r="H42" s="263"/>
      <c r="I42" s="263"/>
      <c r="J42" s="263"/>
      <c r="K42" s="263"/>
      <c r="L42" s="263"/>
      <c r="M42" s="263"/>
      <c r="N42" s="263"/>
      <c r="O42" s="263"/>
      <c r="P42" s="263"/>
      <c r="Q42" s="263"/>
      <c r="R42" s="263"/>
      <c r="S42" s="263"/>
      <c r="T42" s="263"/>
      <c r="U42" s="263"/>
      <c r="V42" s="263"/>
      <c r="W42" s="263"/>
      <c r="X42" s="263"/>
      <c r="Y42" s="263"/>
      <c r="Z42" s="263"/>
      <c r="AA42" s="263"/>
      <c r="AB42" s="263"/>
      <c r="AC42" s="263"/>
      <c r="AD42" s="263"/>
      <c r="AE42" s="263"/>
      <c r="AF42" s="263"/>
      <c r="AG42" s="263"/>
      <c r="AH42" s="263"/>
      <c r="AI42" s="263"/>
      <c r="AJ42" s="263"/>
      <c r="AK42" s="263"/>
      <c r="AL42" s="263"/>
      <c r="AM42" s="263"/>
      <c r="AN42" s="263"/>
      <c r="AO42" s="263"/>
      <c r="AP42" s="263"/>
      <c r="AQ42" s="263"/>
      <c r="AR42" s="263"/>
      <c r="AS42" s="263"/>
      <c r="AT42" s="263"/>
      <c r="AU42" s="263"/>
      <c r="AV42" s="263"/>
      <c r="AW42" s="263"/>
      <c r="AX42" s="263"/>
      <c r="AY42" s="263"/>
      <c r="AZ42" s="263"/>
      <c r="BA42" s="263"/>
      <c r="BB42" s="263"/>
      <c r="BC42" s="263"/>
      <c r="BD42" s="263"/>
      <c r="BE42" s="263"/>
      <c r="BF42" s="263"/>
      <c r="BG42" s="263"/>
      <c r="BH42" s="263"/>
      <c r="BI42" s="263"/>
      <c r="BJ42" s="263"/>
      <c r="BK42" s="263"/>
      <c r="BL42" s="263"/>
      <c r="BM42" s="263"/>
      <c r="BN42" s="263"/>
      <c r="BO42" s="263"/>
      <c r="BP42" s="263"/>
      <c r="BQ42" s="263"/>
      <c r="BR42" s="263"/>
      <c r="BS42" s="263"/>
      <c r="BT42" s="263"/>
      <c r="BU42" s="263"/>
      <c r="BV42" s="263"/>
      <c r="BW42" s="263"/>
      <c r="BX42" s="263"/>
      <c r="BY42" s="263"/>
      <c r="BZ42" s="263"/>
      <c r="CA42" s="263"/>
      <c r="CB42" s="263"/>
      <c r="CC42" s="263"/>
      <c r="CD42" s="263"/>
      <c r="CE42" s="263"/>
      <c r="CF42" s="263"/>
      <c r="CG42" s="263"/>
      <c r="CH42" s="263"/>
      <c r="CI42" s="263"/>
      <c r="CJ42" s="263"/>
      <c r="CK42" s="263"/>
      <c r="CL42" s="263"/>
      <c r="CM42" s="263"/>
      <c r="CN42" s="263"/>
      <c r="CO42" s="263"/>
      <c r="CP42" s="263"/>
      <c r="CQ42" s="263"/>
      <c r="CR42" s="263"/>
      <c r="CS42" s="263"/>
      <c r="CT42" s="263"/>
      <c r="CU42" s="263"/>
      <c r="CV42" s="263"/>
      <c r="CW42" s="263"/>
      <c r="CX42" s="263"/>
      <c r="CY42" s="263"/>
      <c r="CZ42" s="263"/>
      <c r="DA42" s="263"/>
      <c r="DB42" s="263"/>
      <c r="DC42" s="263"/>
      <c r="DD42" s="263"/>
      <c r="DE42" s="263"/>
      <c r="DF42" s="263"/>
      <c r="DG42" s="263"/>
      <c r="DH42" s="263"/>
      <c r="DI42" s="263"/>
      <c r="DJ42" s="263"/>
      <c r="DK42" s="263"/>
      <c r="DL42" s="263"/>
      <c r="DM42" s="263"/>
      <c r="DN42" s="263"/>
      <c r="DO42" s="263"/>
      <c r="DP42" s="263"/>
      <c r="DQ42" s="263"/>
      <c r="DR42" s="263"/>
      <c r="DS42" s="263"/>
      <c r="DT42" s="263"/>
      <c r="DU42" s="263"/>
      <c r="DV42" s="263"/>
      <c r="DW42" s="263"/>
      <c r="DX42" s="263"/>
      <c r="DY42" s="263"/>
      <c r="DZ42" s="263"/>
      <c r="EA42" s="263"/>
      <c r="EB42" s="263"/>
      <c r="EC42" s="263"/>
      <c r="ED42" s="263"/>
      <c r="EE42" s="263"/>
      <c r="EF42" s="263"/>
      <c r="EG42" s="263"/>
      <c r="EH42" s="263"/>
      <c r="EI42" s="263"/>
      <c r="EJ42" s="263"/>
      <c r="EK42" s="263"/>
      <c r="EL42" s="263"/>
      <c r="EM42" s="263"/>
      <c r="EN42" s="263"/>
      <c r="EO42" s="263"/>
      <c r="EP42" s="263"/>
      <c r="EQ42" s="263"/>
      <c r="ER42" s="263"/>
      <c r="ES42" s="263"/>
      <c r="ET42" s="263"/>
      <c r="EU42" s="263"/>
      <c r="EV42" s="263"/>
      <c r="EW42" s="263"/>
      <c r="EX42" s="263"/>
      <c r="EY42" s="263"/>
      <c r="EZ42" s="263"/>
      <c r="FA42" s="263"/>
      <c r="FB42" s="263"/>
      <c r="FC42" s="263"/>
      <c r="FD42" s="263"/>
      <c r="FE42" s="263"/>
      <c r="FF42" s="263"/>
      <c r="FG42" s="263"/>
      <c r="FH42" s="263"/>
      <c r="FI42" s="263"/>
      <c r="FJ42" s="263"/>
      <c r="FK42" s="263"/>
      <c r="FL42" s="263"/>
      <c r="FM42" s="263"/>
      <c r="FN42" s="263"/>
      <c r="FO42" s="263"/>
      <c r="FP42" s="263"/>
      <c r="FQ42" s="263"/>
      <c r="FR42" s="263"/>
      <c r="FS42" s="263"/>
      <c r="FT42" s="263"/>
      <c r="FU42" s="263"/>
      <c r="FV42" s="263"/>
      <c r="FW42" s="263"/>
      <c r="FX42" s="263"/>
      <c r="FY42" s="263"/>
      <c r="FZ42" s="263"/>
      <c r="GA42" s="263"/>
      <c r="GB42" s="263"/>
      <c r="GC42" s="263"/>
      <c r="GD42" s="263"/>
      <c r="GE42" s="263"/>
      <c r="GF42" s="263"/>
      <c r="GG42" s="263"/>
      <c r="GH42" s="263"/>
      <c r="GI42" s="263"/>
      <c r="GJ42" s="263"/>
      <c r="GK42" s="263"/>
      <c r="GL42" s="263"/>
      <c r="GM42" s="263"/>
      <c r="GN42" s="263"/>
      <c r="GO42" s="263"/>
      <c r="GP42" s="263"/>
      <c r="GQ42" s="263"/>
      <c r="GR42" s="263"/>
      <c r="GS42" s="263"/>
      <c r="GT42" s="263"/>
      <c r="GU42" s="263"/>
      <c r="GV42" s="263"/>
      <c r="GW42" s="263"/>
      <c r="GX42" s="263"/>
      <c r="GY42" s="263"/>
      <c r="GZ42" s="263"/>
      <c r="HA42" s="263"/>
      <c r="HB42" s="263"/>
      <c r="HC42" s="263"/>
      <c r="HD42" s="263"/>
      <c r="HE42" s="263"/>
      <c r="HF42" s="263"/>
      <c r="HG42" s="263"/>
      <c r="HH42" s="263"/>
      <c r="HI42" s="263"/>
      <c r="HJ42" s="263"/>
      <c r="HK42" s="263"/>
      <c r="HL42" s="263"/>
      <c r="HM42" s="263"/>
      <c r="HN42" s="263"/>
      <c r="HO42" s="263"/>
      <c r="HP42" s="263"/>
      <c r="HQ42" s="263"/>
      <c r="HR42" s="263"/>
      <c r="HS42" s="263"/>
      <c r="HT42" s="263"/>
      <c r="HU42" s="263"/>
      <c r="HV42" s="263"/>
      <c r="HW42" s="263"/>
      <c r="HX42" s="263"/>
      <c r="HY42" s="263"/>
      <c r="HZ42" s="263"/>
      <c r="IA42" s="263"/>
      <c r="IB42" s="263"/>
      <c r="IC42" s="263"/>
      <c r="ID42" s="263"/>
      <c r="IE42" s="263"/>
      <c r="IF42" s="263"/>
      <c r="IG42" s="263"/>
      <c r="IH42" s="263"/>
      <c r="II42" s="263"/>
      <c r="IJ42" s="263"/>
      <c r="IK42" s="263"/>
      <c r="IL42" s="263"/>
      <c r="IM42" s="263"/>
      <c r="IN42" s="263"/>
      <c r="IO42" s="263"/>
      <c r="IP42" s="263"/>
      <c r="IQ42" s="263"/>
      <c r="IR42" s="263"/>
      <c r="IS42" s="263"/>
      <c r="IT42" s="263"/>
      <c r="IU42" s="263"/>
      <c r="IV42" s="263"/>
      <c r="IW42" s="263"/>
      <c r="IX42" s="263"/>
      <c r="IY42" s="263"/>
      <c r="IZ42" s="263"/>
      <c r="JA42" s="263"/>
      <c r="JB42" s="263"/>
      <c r="JC42" s="263"/>
      <c r="JD42" s="263"/>
      <c r="JE42" s="263"/>
      <c r="JF42" s="263"/>
      <c r="JG42" s="263"/>
      <c r="JH42" s="263"/>
      <c r="JI42" s="263"/>
      <c r="JJ42" s="263"/>
      <c r="JK42" s="263"/>
      <c r="JL42" s="263"/>
      <c r="JM42" s="263"/>
      <c r="JN42" s="263"/>
      <c r="JO42" s="263"/>
      <c r="JP42" s="263"/>
      <c r="JQ42" s="263"/>
      <c r="JR42" s="263"/>
      <c r="JS42" s="263"/>
      <c r="JT42" s="263"/>
      <c r="JU42" s="263"/>
      <c r="JV42" s="263"/>
      <c r="JW42" s="263"/>
      <c r="JX42" s="263"/>
      <c r="JY42" s="263"/>
      <c r="JZ42" s="263"/>
      <c r="KA42" s="263"/>
      <c r="KB42" s="263"/>
      <c r="KC42" s="263"/>
      <c r="KD42" s="263"/>
      <c r="KE42" s="263"/>
      <c r="KF42" s="263"/>
      <c r="KG42" s="263"/>
      <c r="KH42" s="263"/>
      <c r="KI42" s="263"/>
      <c r="KJ42" s="263"/>
      <c r="KK42" s="263"/>
      <c r="KL42" s="263"/>
      <c r="KM42" s="263"/>
      <c r="KN42" s="263"/>
      <c r="KO42" s="263"/>
      <c r="KP42" s="263"/>
      <c r="KQ42" s="263"/>
      <c r="KR42" s="263"/>
      <c r="KS42" s="263"/>
      <c r="KT42" s="263"/>
      <c r="KU42" s="263"/>
      <c r="KV42" s="263"/>
      <c r="KW42" s="263"/>
      <c r="KX42" s="263"/>
      <c r="KY42" s="263"/>
      <c r="KZ42" s="263"/>
      <c r="LA42" s="263"/>
      <c r="LB42" s="263"/>
      <c r="LC42" s="263"/>
      <c r="LD42" s="263"/>
      <c r="LE42" s="263"/>
      <c r="LF42" s="263"/>
      <c r="LG42" s="263"/>
      <c r="LH42" s="263"/>
      <c r="LI42" s="263"/>
      <c r="LJ42" s="263"/>
      <c r="LK42" s="263"/>
      <c r="LL42" s="263"/>
      <c r="LM42" s="263"/>
      <c r="LN42" s="263"/>
      <c r="LO42" s="263"/>
      <c r="LP42" s="263"/>
      <c r="LQ42" s="263"/>
      <c r="LR42" s="263"/>
      <c r="LS42" s="263"/>
      <c r="LT42" s="263"/>
      <c r="LU42" s="263"/>
      <c r="LV42" s="263"/>
      <c r="LW42" s="263"/>
      <c r="LX42" s="263"/>
      <c r="LY42" s="263"/>
      <c r="LZ42" s="263"/>
      <c r="MA42" s="263"/>
      <c r="MB42" s="263"/>
      <c r="MC42" s="263"/>
      <c r="MD42" s="263"/>
      <c r="ME42" s="263"/>
      <c r="MF42" s="263"/>
      <c r="MG42" s="263"/>
      <c r="MH42" s="263"/>
      <c r="MI42" s="263"/>
      <c r="MJ42" s="263"/>
      <c r="MK42" s="263"/>
      <c r="ML42" s="263"/>
      <c r="MM42" s="263"/>
      <c r="MN42" s="263"/>
      <c r="MO42" s="263"/>
      <c r="MP42" s="263"/>
      <c r="MQ42" s="263"/>
      <c r="MR42" s="263"/>
      <c r="MS42" s="263"/>
      <c r="MT42" s="263"/>
      <c r="MU42" s="263"/>
      <c r="MV42" s="263"/>
      <c r="MW42" s="263"/>
      <c r="MX42" s="263"/>
      <c r="MY42" s="263"/>
      <c r="MZ42" s="263"/>
      <c r="NA42" s="263"/>
      <c r="NB42" s="263"/>
      <c r="NC42" s="263"/>
      <c r="ND42" s="263"/>
      <c r="NE42" s="263"/>
      <c r="NF42" s="263"/>
      <c r="NG42" s="263"/>
      <c r="NH42" s="263"/>
      <c r="NI42" s="263"/>
      <c r="NJ42" s="263"/>
      <c r="NK42" s="263"/>
      <c r="NL42" s="263"/>
      <c r="NM42" s="263"/>
      <c r="NN42" s="263"/>
      <c r="NO42" s="263"/>
      <c r="NP42" s="263"/>
      <c r="NQ42" s="263"/>
      <c r="NR42" s="263"/>
      <c r="NS42" s="263"/>
      <c r="NT42" s="263"/>
      <c r="NU42" s="263"/>
      <c r="NV42" s="263"/>
      <c r="NW42" s="263"/>
      <c r="NX42" s="263"/>
      <c r="NY42" s="263"/>
      <c r="NZ42" s="263"/>
      <c r="OA42" s="263"/>
      <c r="OB42" s="263"/>
      <c r="OC42" s="263"/>
      <c r="OD42" s="263"/>
      <c r="OE42" s="263"/>
      <c r="OF42" s="263"/>
      <c r="OG42" s="263"/>
      <c r="OH42" s="263"/>
      <c r="OI42" s="263"/>
      <c r="OJ42" s="263"/>
      <c r="OK42" s="263"/>
      <c r="OL42" s="263"/>
      <c r="OM42" s="263"/>
      <c r="ON42" s="263"/>
      <c r="OO42" s="263"/>
      <c r="OP42" s="263"/>
      <c r="OQ42" s="263"/>
      <c r="OR42" s="263"/>
      <c r="OS42" s="263"/>
      <c r="OT42" s="263"/>
      <c r="OU42" s="263"/>
      <c r="OV42" s="263"/>
      <c r="OW42" s="263"/>
      <c r="OX42" s="263"/>
      <c r="OY42" s="263"/>
      <c r="OZ42" s="263"/>
      <c r="PA42" s="263"/>
      <c r="PB42" s="263"/>
      <c r="PC42" s="263"/>
      <c r="PD42" s="263"/>
      <c r="PE42" s="263"/>
      <c r="PF42" s="263"/>
      <c r="PG42" s="263"/>
      <c r="PH42" s="263"/>
      <c r="PI42" s="263"/>
      <c r="PJ42" s="263"/>
      <c r="PK42" s="263"/>
      <c r="PL42" s="263"/>
      <c r="PM42" s="263"/>
      <c r="PN42" s="263"/>
      <c r="PO42" s="263"/>
      <c r="PP42" s="263"/>
      <c r="PQ42" s="263"/>
      <c r="PR42" s="263"/>
      <c r="PS42" s="263"/>
      <c r="PT42" s="263"/>
      <c r="PU42" s="263"/>
      <c r="PV42" s="263"/>
      <c r="PW42" s="263"/>
      <c r="PX42" s="263"/>
      <c r="PY42" s="263"/>
      <c r="PZ42" s="263"/>
      <c r="QA42" s="263"/>
      <c r="QB42" s="263"/>
      <c r="QC42" s="263"/>
      <c r="QD42" s="263"/>
      <c r="QE42" s="263"/>
      <c r="QF42" s="263"/>
      <c r="QG42" s="263"/>
      <c r="QH42" s="263"/>
      <c r="QI42" s="263"/>
      <c r="QJ42" s="263"/>
      <c r="QK42" s="263"/>
      <c r="QL42" s="263"/>
      <c r="QM42" s="263"/>
      <c r="QN42" s="263"/>
      <c r="QO42" s="263"/>
      <c r="QP42" s="263"/>
      <c r="QQ42" s="263"/>
      <c r="QR42" s="263"/>
      <c r="QS42" s="263"/>
      <c r="QT42" s="263"/>
      <c r="QU42" s="263"/>
      <c r="QV42" s="263"/>
      <c r="QW42" s="263"/>
      <c r="QX42" s="263"/>
      <c r="QY42" s="263"/>
      <c r="QZ42" s="263"/>
      <c r="RA42" s="263"/>
      <c r="RB42" s="263"/>
      <c r="RC42" s="263"/>
      <c r="RD42" s="263"/>
      <c r="RE42" s="263"/>
      <c r="RF42" s="263"/>
      <c r="RG42" s="263"/>
      <c r="RH42" s="263"/>
      <c r="RI42" s="263"/>
      <c r="RJ42" s="263"/>
      <c r="RK42" s="263"/>
      <c r="RL42" s="263"/>
      <c r="RM42" s="263"/>
      <c r="RN42" s="263"/>
      <c r="RO42" s="263"/>
      <c r="RP42" s="263"/>
      <c r="RQ42" s="263"/>
      <c r="RR42" s="263"/>
      <c r="RS42" s="263"/>
      <c r="RT42" s="263"/>
      <c r="RU42" s="263"/>
      <c r="RV42" s="263"/>
      <c r="RW42" s="263"/>
      <c r="RX42" s="263"/>
      <c r="RY42" s="263"/>
      <c r="RZ42" s="263"/>
      <c r="SA42" s="263"/>
    </row>
    <row r="43" spans="1:495" s="239" customFormat="1">
      <c r="A43" s="235"/>
      <c r="B43" s="283" t="str">
        <f t="shared" si="8"/>
        <v>Wildlife Aerial Surveys</v>
      </c>
      <c r="C43" s="283"/>
      <c r="D43" s="263"/>
      <c r="E43" s="263"/>
      <c r="F43" s="263"/>
      <c r="G43" s="263"/>
      <c r="H43" s="263"/>
      <c r="I43" s="263"/>
      <c r="J43" s="263"/>
      <c r="K43" s="263"/>
      <c r="L43" s="263"/>
      <c r="M43" s="263"/>
      <c r="N43" s="263"/>
      <c r="O43" s="263"/>
      <c r="P43" s="263"/>
      <c r="Q43" s="263"/>
      <c r="R43" s="263"/>
      <c r="S43" s="263"/>
      <c r="T43" s="263"/>
      <c r="U43" s="263"/>
      <c r="V43" s="263"/>
      <c r="W43" s="263"/>
      <c r="X43" s="263"/>
      <c r="Y43" s="263"/>
      <c r="Z43" s="263"/>
      <c r="AA43" s="263"/>
      <c r="AB43" s="263"/>
      <c r="AC43" s="263"/>
      <c r="AD43" s="263"/>
      <c r="AE43" s="263"/>
      <c r="AF43" s="263"/>
      <c r="AG43" s="263"/>
      <c r="AH43" s="263"/>
      <c r="AI43" s="263"/>
      <c r="AJ43" s="263"/>
      <c r="AK43" s="263"/>
      <c r="AL43" s="263"/>
      <c r="AM43" s="263"/>
      <c r="AN43" s="263"/>
      <c r="AO43" s="263"/>
      <c r="AP43" s="263"/>
      <c r="AQ43" s="263"/>
      <c r="AR43" s="263"/>
      <c r="AS43" s="263"/>
      <c r="AT43" s="263"/>
      <c r="AU43" s="263"/>
      <c r="AV43" s="263"/>
      <c r="AW43" s="263"/>
      <c r="AX43" s="263"/>
      <c r="AY43" s="263"/>
      <c r="AZ43" s="263"/>
      <c r="BA43" s="263"/>
      <c r="BB43" s="263"/>
      <c r="BC43" s="263"/>
      <c r="BD43" s="263"/>
      <c r="BE43" s="263"/>
      <c r="BF43" s="263"/>
      <c r="BG43" s="263"/>
      <c r="BH43" s="263"/>
      <c r="BI43" s="263"/>
      <c r="BJ43" s="263"/>
      <c r="BK43" s="263"/>
      <c r="BL43" s="263"/>
      <c r="BM43" s="263"/>
      <c r="BN43" s="263"/>
      <c r="BO43" s="263"/>
      <c r="BP43" s="263"/>
      <c r="BQ43" s="263"/>
      <c r="BR43" s="263"/>
      <c r="BS43" s="263"/>
      <c r="BT43" s="263"/>
      <c r="BU43" s="263"/>
      <c r="BV43" s="263"/>
      <c r="BW43" s="263"/>
      <c r="BX43" s="263"/>
      <c r="BY43" s="263"/>
      <c r="BZ43" s="263"/>
      <c r="CA43" s="263"/>
      <c r="CB43" s="263"/>
      <c r="CC43" s="263"/>
      <c r="CD43" s="263"/>
      <c r="CE43" s="263"/>
      <c r="CF43" s="263"/>
      <c r="CG43" s="263"/>
      <c r="CH43" s="263"/>
      <c r="CI43" s="263"/>
      <c r="CJ43" s="263"/>
      <c r="CK43" s="263"/>
      <c r="CL43" s="263"/>
      <c r="CM43" s="263"/>
      <c r="CN43" s="263"/>
      <c r="CO43" s="263"/>
      <c r="CP43" s="263"/>
      <c r="CQ43" s="263"/>
      <c r="CR43" s="263"/>
      <c r="CS43" s="263"/>
      <c r="CT43" s="263"/>
      <c r="CU43" s="263"/>
      <c r="CV43" s="263"/>
      <c r="CW43" s="263"/>
      <c r="CX43" s="263"/>
      <c r="CY43" s="263"/>
      <c r="CZ43" s="263"/>
      <c r="DA43" s="263"/>
      <c r="DB43" s="263"/>
      <c r="DC43" s="263"/>
      <c r="DD43" s="263"/>
      <c r="DE43" s="263"/>
      <c r="DF43" s="263"/>
      <c r="DG43" s="263"/>
      <c r="DH43" s="263"/>
      <c r="DI43" s="263"/>
      <c r="DJ43" s="263"/>
      <c r="DK43" s="263"/>
      <c r="DL43" s="263"/>
      <c r="DM43" s="263"/>
      <c r="DN43" s="263"/>
      <c r="DO43" s="263"/>
      <c r="DP43" s="263"/>
      <c r="DQ43" s="263"/>
      <c r="DR43" s="263"/>
      <c r="DS43" s="263"/>
      <c r="DT43" s="263"/>
      <c r="DU43" s="263"/>
      <c r="DV43" s="263"/>
      <c r="DW43" s="263"/>
      <c r="DX43" s="263"/>
      <c r="DY43" s="263"/>
      <c r="DZ43" s="263"/>
      <c r="EA43" s="263"/>
      <c r="EB43" s="263"/>
      <c r="EC43" s="263"/>
      <c r="ED43" s="263"/>
      <c r="EE43" s="263"/>
      <c r="EF43" s="263"/>
      <c r="EG43" s="263"/>
      <c r="EH43" s="263"/>
      <c r="EI43" s="263"/>
      <c r="EJ43" s="263"/>
      <c r="EK43" s="263"/>
      <c r="EL43" s="263"/>
      <c r="EM43" s="263"/>
      <c r="EN43" s="263"/>
      <c r="EO43" s="263"/>
      <c r="EP43" s="263"/>
      <c r="EQ43" s="263"/>
      <c r="ER43" s="263"/>
      <c r="ES43" s="263"/>
      <c r="ET43" s="263"/>
      <c r="EU43" s="263"/>
      <c r="EV43" s="263"/>
      <c r="EW43" s="263"/>
      <c r="EX43" s="263"/>
      <c r="EY43" s="263"/>
      <c r="EZ43" s="263"/>
      <c r="FA43" s="263"/>
      <c r="FB43" s="263"/>
      <c r="FC43" s="263"/>
      <c r="FD43" s="263"/>
      <c r="FE43" s="263"/>
      <c r="FF43" s="263"/>
      <c r="FG43" s="263"/>
      <c r="FH43" s="263"/>
      <c r="FI43" s="263"/>
      <c r="FJ43" s="263"/>
      <c r="FK43" s="263"/>
      <c r="FL43" s="263"/>
      <c r="FM43" s="263"/>
      <c r="FN43" s="263"/>
      <c r="FO43" s="263"/>
      <c r="FP43" s="263"/>
      <c r="FQ43" s="263"/>
      <c r="FR43" s="263"/>
      <c r="FS43" s="263"/>
      <c r="FT43" s="263"/>
      <c r="FU43" s="263"/>
      <c r="FV43" s="263"/>
      <c r="FW43" s="263"/>
      <c r="FX43" s="263"/>
      <c r="FY43" s="263"/>
      <c r="FZ43" s="263"/>
      <c r="GA43" s="263"/>
      <c r="GB43" s="263"/>
      <c r="GC43" s="263"/>
      <c r="GD43" s="263"/>
      <c r="GE43" s="263"/>
      <c r="GF43" s="263"/>
      <c r="GG43" s="263"/>
      <c r="GH43" s="263"/>
      <c r="GI43" s="263"/>
      <c r="GJ43" s="263"/>
      <c r="GK43" s="263"/>
      <c r="GL43" s="263"/>
      <c r="GM43" s="263"/>
      <c r="GN43" s="263"/>
      <c r="GO43" s="263"/>
      <c r="GP43" s="263"/>
      <c r="GQ43" s="263"/>
      <c r="GR43" s="263"/>
      <c r="GS43" s="263"/>
      <c r="GT43" s="263"/>
      <c r="GU43" s="263"/>
      <c r="GV43" s="263"/>
      <c r="GW43" s="263"/>
      <c r="GX43" s="263"/>
      <c r="GY43" s="263"/>
      <c r="GZ43" s="263"/>
      <c r="HA43" s="263"/>
      <c r="HB43" s="263"/>
      <c r="HC43" s="263"/>
      <c r="HD43" s="263"/>
      <c r="HE43" s="263"/>
      <c r="HF43" s="263"/>
      <c r="HG43" s="263"/>
      <c r="HH43" s="263"/>
      <c r="HI43" s="263"/>
      <c r="HJ43" s="263"/>
      <c r="HK43" s="263"/>
      <c r="HL43" s="263"/>
      <c r="HM43" s="263"/>
      <c r="HN43" s="263"/>
      <c r="HO43" s="263"/>
      <c r="HP43" s="263"/>
      <c r="HQ43" s="263"/>
      <c r="HR43" s="263"/>
      <c r="HS43" s="263"/>
      <c r="HT43" s="263"/>
      <c r="HU43" s="263"/>
      <c r="HV43" s="263"/>
      <c r="HW43" s="263"/>
      <c r="HX43" s="263"/>
      <c r="HY43" s="263"/>
      <c r="HZ43" s="263"/>
      <c r="IA43" s="263"/>
      <c r="IB43" s="263"/>
      <c r="IC43" s="263"/>
      <c r="ID43" s="263"/>
      <c r="IE43" s="263"/>
      <c r="IF43" s="263"/>
      <c r="IG43" s="263"/>
      <c r="IH43" s="263"/>
      <c r="II43" s="263"/>
      <c r="IJ43" s="263"/>
      <c r="IK43" s="263"/>
      <c r="IL43" s="263"/>
      <c r="IM43" s="263"/>
      <c r="IN43" s="263"/>
      <c r="IO43" s="263"/>
      <c r="IP43" s="263"/>
      <c r="IQ43" s="263"/>
      <c r="IR43" s="263"/>
      <c r="IS43" s="263"/>
      <c r="IT43" s="263"/>
      <c r="IU43" s="263"/>
      <c r="IV43" s="263"/>
      <c r="IW43" s="263"/>
      <c r="IX43" s="263"/>
      <c r="IY43" s="263"/>
      <c r="IZ43" s="263"/>
      <c r="JA43" s="263"/>
      <c r="JB43" s="263"/>
      <c r="JC43" s="263"/>
      <c r="JD43" s="263"/>
      <c r="JE43" s="263"/>
      <c r="JF43" s="263"/>
      <c r="JG43" s="263"/>
      <c r="JH43" s="263"/>
      <c r="JI43" s="263"/>
      <c r="JJ43" s="263"/>
      <c r="JK43" s="263"/>
      <c r="JL43" s="263"/>
      <c r="JM43" s="263"/>
      <c r="JN43" s="263"/>
      <c r="JO43" s="263"/>
      <c r="JP43" s="263"/>
      <c r="JQ43" s="263"/>
      <c r="JR43" s="263"/>
      <c r="JS43" s="263"/>
      <c r="JT43" s="263"/>
      <c r="JU43" s="263"/>
      <c r="JV43" s="263"/>
      <c r="JW43" s="263"/>
      <c r="JX43" s="263"/>
      <c r="JY43" s="263"/>
      <c r="JZ43" s="263"/>
      <c r="KA43" s="263"/>
      <c r="KB43" s="263"/>
      <c r="KC43" s="263"/>
      <c r="KD43" s="263"/>
      <c r="KE43" s="263"/>
      <c r="KF43" s="263"/>
      <c r="KG43" s="263"/>
      <c r="KH43" s="263"/>
      <c r="KI43" s="263"/>
      <c r="KJ43" s="263"/>
      <c r="KK43" s="263"/>
      <c r="KL43" s="263"/>
      <c r="KM43" s="263"/>
      <c r="KN43" s="263"/>
      <c r="KO43" s="263"/>
      <c r="KP43" s="263"/>
      <c r="KQ43" s="263"/>
      <c r="KR43" s="263"/>
      <c r="KS43" s="263"/>
      <c r="KT43" s="263"/>
      <c r="KU43" s="263"/>
      <c r="KV43" s="263"/>
      <c r="KW43" s="263"/>
      <c r="KX43" s="263"/>
      <c r="KY43" s="263"/>
      <c r="KZ43" s="263"/>
      <c r="LA43" s="263"/>
      <c r="LB43" s="263"/>
      <c r="LC43" s="263"/>
      <c r="LD43" s="263"/>
      <c r="LE43" s="263"/>
      <c r="LF43" s="263"/>
      <c r="LG43" s="263"/>
      <c r="LH43" s="263"/>
      <c r="LI43" s="263"/>
      <c r="LJ43" s="263"/>
      <c r="LK43" s="263"/>
      <c r="LL43" s="263"/>
      <c r="LM43" s="263"/>
      <c r="LN43" s="263"/>
      <c r="LO43" s="263"/>
      <c r="LP43" s="263"/>
      <c r="LQ43" s="263"/>
      <c r="LR43" s="263"/>
      <c r="LS43" s="263"/>
      <c r="LT43" s="263"/>
      <c r="LU43" s="263"/>
      <c r="LV43" s="263"/>
      <c r="LW43" s="263"/>
      <c r="LX43" s="263"/>
      <c r="LY43" s="263"/>
      <c r="LZ43" s="263"/>
      <c r="MA43" s="263"/>
      <c r="MB43" s="263"/>
      <c r="MC43" s="263"/>
      <c r="MD43" s="263"/>
      <c r="ME43" s="263"/>
      <c r="MF43" s="263"/>
      <c r="MG43" s="263"/>
      <c r="MH43" s="263"/>
      <c r="MI43" s="263"/>
      <c r="MJ43" s="263"/>
      <c r="MK43" s="263"/>
      <c r="ML43" s="263"/>
      <c r="MM43" s="263"/>
      <c r="MN43" s="263"/>
      <c r="MO43" s="263"/>
      <c r="MP43" s="263"/>
      <c r="MQ43" s="263"/>
      <c r="MR43" s="263"/>
      <c r="MS43" s="263"/>
      <c r="MT43" s="263"/>
      <c r="MU43" s="263"/>
      <c r="MV43" s="263"/>
      <c r="MW43" s="263"/>
      <c r="MX43" s="263"/>
      <c r="MY43" s="263"/>
      <c r="MZ43" s="263"/>
      <c r="NA43" s="263"/>
      <c r="NB43" s="263"/>
      <c r="NC43" s="263"/>
      <c r="ND43" s="263"/>
      <c r="NE43" s="263"/>
      <c r="NF43" s="263"/>
      <c r="NG43" s="263"/>
      <c r="NH43" s="263"/>
      <c r="NI43" s="263"/>
      <c r="NJ43" s="263"/>
      <c r="NK43" s="263"/>
      <c r="NL43" s="263"/>
      <c r="NM43" s="263"/>
      <c r="NN43" s="263"/>
      <c r="NO43" s="263"/>
      <c r="NP43" s="263"/>
      <c r="NQ43" s="263"/>
      <c r="NR43" s="263"/>
      <c r="NS43" s="263"/>
      <c r="NT43" s="263"/>
      <c r="NU43" s="263"/>
      <c r="NV43" s="263"/>
      <c r="NW43" s="263"/>
      <c r="NX43" s="263"/>
      <c r="NY43" s="263"/>
      <c r="NZ43" s="263"/>
      <c r="OA43" s="263"/>
      <c r="OB43" s="263"/>
      <c r="OC43" s="263"/>
      <c r="OD43" s="263"/>
      <c r="OE43" s="263"/>
      <c r="OF43" s="263"/>
      <c r="OG43" s="263"/>
      <c r="OH43" s="263"/>
      <c r="OI43" s="263"/>
      <c r="OJ43" s="263"/>
      <c r="OK43" s="263"/>
      <c r="OL43" s="263"/>
      <c r="OM43" s="263"/>
      <c r="ON43" s="263"/>
      <c r="OO43" s="263"/>
      <c r="OP43" s="263"/>
      <c r="OQ43" s="263"/>
      <c r="OR43" s="263"/>
      <c r="OS43" s="263"/>
      <c r="OT43" s="263"/>
      <c r="OU43" s="263"/>
      <c r="OV43" s="263"/>
      <c r="OW43" s="263"/>
      <c r="OX43" s="263"/>
      <c r="OY43" s="263"/>
      <c r="OZ43" s="263"/>
      <c r="PA43" s="263"/>
      <c r="PB43" s="263"/>
      <c r="PC43" s="263"/>
      <c r="PD43" s="263"/>
      <c r="PE43" s="263"/>
      <c r="PF43" s="263"/>
      <c r="PG43" s="263"/>
      <c r="PH43" s="263"/>
      <c r="PI43" s="263"/>
      <c r="PJ43" s="263"/>
      <c r="PK43" s="263"/>
      <c r="PL43" s="263"/>
      <c r="PM43" s="263"/>
      <c r="PN43" s="263"/>
      <c r="PO43" s="263"/>
      <c r="PP43" s="263"/>
      <c r="PQ43" s="263"/>
      <c r="PR43" s="263"/>
      <c r="PS43" s="263"/>
      <c r="PT43" s="263"/>
      <c r="PU43" s="263"/>
      <c r="PV43" s="263"/>
      <c r="PW43" s="263"/>
      <c r="PX43" s="263"/>
      <c r="PY43" s="263"/>
      <c r="PZ43" s="263"/>
      <c r="QA43" s="263"/>
      <c r="QB43" s="263"/>
      <c r="QC43" s="263"/>
      <c r="QD43" s="263"/>
      <c r="QE43" s="263"/>
      <c r="QF43" s="263"/>
      <c r="QG43" s="263"/>
      <c r="QH43" s="263"/>
      <c r="QI43" s="263"/>
      <c r="QJ43" s="263"/>
      <c r="QK43" s="263"/>
      <c r="QL43" s="263"/>
      <c r="QM43" s="263"/>
      <c r="QN43" s="263"/>
      <c r="QO43" s="263"/>
      <c r="QP43" s="263"/>
      <c r="QQ43" s="263"/>
      <c r="QR43" s="263"/>
      <c r="QS43" s="263"/>
      <c r="QT43" s="263"/>
      <c r="QU43" s="263"/>
      <c r="QV43" s="263"/>
      <c r="QW43" s="263"/>
      <c r="QX43" s="263"/>
      <c r="QY43" s="263"/>
      <c r="QZ43" s="263"/>
      <c r="RA43" s="263"/>
      <c r="RB43" s="263"/>
      <c r="RC43" s="263"/>
      <c r="RD43" s="263"/>
      <c r="RE43" s="263"/>
      <c r="RF43" s="263"/>
      <c r="RG43" s="263"/>
      <c r="RH43" s="263"/>
      <c r="RI43" s="263"/>
      <c r="RJ43" s="263"/>
      <c r="RK43" s="263"/>
      <c r="RL43" s="263"/>
      <c r="RM43" s="263"/>
      <c r="RN43" s="263"/>
      <c r="RO43" s="263"/>
      <c r="RP43" s="263"/>
      <c r="RQ43" s="263"/>
      <c r="RR43" s="263"/>
      <c r="RS43" s="263"/>
      <c r="RT43" s="263"/>
      <c r="RU43" s="263"/>
      <c r="RV43" s="263"/>
      <c r="RW43" s="263"/>
      <c r="RX43" s="263"/>
      <c r="RY43" s="263"/>
      <c r="RZ43" s="263"/>
      <c r="SA43" s="263"/>
    </row>
    <row r="44" spans="1:495" s="239" customFormat="1">
      <c r="A44" s="235"/>
      <c r="B44" s="283" t="str">
        <f t="shared" si="8"/>
        <v>Aquatics</v>
      </c>
      <c r="C44" s="283"/>
      <c r="D44" s="263"/>
      <c r="E44" s="263"/>
      <c r="F44" s="263"/>
      <c r="G44" s="263"/>
      <c r="H44" s="263"/>
      <c r="I44" s="263"/>
      <c r="J44" s="263"/>
      <c r="K44" s="263"/>
      <c r="L44" s="263"/>
      <c r="M44" s="263"/>
      <c r="N44" s="263"/>
      <c r="O44" s="263"/>
      <c r="P44" s="263"/>
      <c r="Q44" s="263"/>
      <c r="R44" s="263"/>
      <c r="S44" s="263"/>
      <c r="T44" s="263"/>
      <c r="U44" s="263"/>
      <c r="V44" s="263"/>
      <c r="W44" s="263"/>
      <c r="X44" s="263"/>
      <c r="Y44" s="263"/>
      <c r="Z44" s="263"/>
      <c r="AA44" s="263"/>
      <c r="AB44" s="263"/>
      <c r="AC44" s="263"/>
      <c r="AD44" s="263"/>
      <c r="AE44" s="263"/>
      <c r="AF44" s="263"/>
      <c r="AG44" s="263"/>
      <c r="AH44" s="263"/>
      <c r="AI44" s="263"/>
      <c r="AJ44" s="263"/>
      <c r="AK44" s="263"/>
      <c r="AL44" s="263"/>
      <c r="AM44" s="263"/>
      <c r="AN44" s="263"/>
      <c r="AO44" s="263"/>
      <c r="AP44" s="263"/>
      <c r="AQ44" s="263"/>
      <c r="AR44" s="263"/>
      <c r="AS44" s="263"/>
      <c r="AT44" s="263"/>
      <c r="AU44" s="263"/>
      <c r="AV44" s="263"/>
      <c r="AW44" s="263"/>
      <c r="AX44" s="263"/>
      <c r="AY44" s="263"/>
      <c r="AZ44" s="263"/>
      <c r="BA44" s="263"/>
      <c r="BB44" s="263"/>
      <c r="BC44" s="263"/>
      <c r="BD44" s="263"/>
      <c r="BE44" s="263"/>
      <c r="BF44" s="263"/>
      <c r="BG44" s="263"/>
      <c r="BH44" s="263"/>
      <c r="BI44" s="263"/>
      <c r="BJ44" s="263"/>
      <c r="BK44" s="263"/>
      <c r="BL44" s="263"/>
      <c r="BM44" s="263"/>
      <c r="BN44" s="263"/>
      <c r="BO44" s="263"/>
      <c r="BP44" s="263"/>
      <c r="BQ44" s="263"/>
      <c r="BR44" s="263"/>
      <c r="BS44" s="263"/>
      <c r="BT44" s="263"/>
      <c r="BU44" s="263"/>
      <c r="BV44" s="263"/>
      <c r="BW44" s="263"/>
      <c r="BX44" s="263"/>
      <c r="BY44" s="263"/>
      <c r="BZ44" s="263"/>
      <c r="CA44" s="263"/>
      <c r="CB44" s="263"/>
      <c r="CC44" s="263"/>
      <c r="CD44" s="263"/>
      <c r="CE44" s="263"/>
      <c r="CF44" s="263"/>
      <c r="CG44" s="263"/>
      <c r="CH44" s="263"/>
      <c r="CI44" s="263"/>
      <c r="CJ44" s="263"/>
      <c r="CK44" s="263"/>
      <c r="CL44" s="263"/>
      <c r="CM44" s="263"/>
      <c r="CN44" s="263"/>
      <c r="CO44" s="263"/>
      <c r="CP44" s="263"/>
      <c r="CQ44" s="263"/>
      <c r="CR44" s="263"/>
      <c r="CS44" s="263"/>
      <c r="CT44" s="263"/>
      <c r="CU44" s="263"/>
      <c r="CV44" s="263"/>
      <c r="CW44" s="263"/>
      <c r="CX44" s="263"/>
      <c r="CY44" s="263"/>
      <c r="CZ44" s="263"/>
      <c r="DA44" s="263"/>
      <c r="DB44" s="263"/>
      <c r="DC44" s="263"/>
      <c r="DD44" s="263"/>
      <c r="DE44" s="263"/>
      <c r="DF44" s="263"/>
      <c r="DG44" s="263"/>
      <c r="DH44" s="263"/>
      <c r="DI44" s="263"/>
      <c r="DJ44" s="263"/>
      <c r="DK44" s="263"/>
      <c r="DL44" s="263"/>
      <c r="DM44" s="263"/>
      <c r="DN44" s="263"/>
      <c r="DO44" s="263"/>
      <c r="DP44" s="263"/>
      <c r="DQ44" s="263"/>
      <c r="DR44" s="263"/>
      <c r="DS44" s="263"/>
      <c r="DT44" s="263"/>
      <c r="DU44" s="263"/>
      <c r="DV44" s="263"/>
      <c r="DW44" s="263"/>
      <c r="DX44" s="263"/>
      <c r="DY44" s="263"/>
      <c r="DZ44" s="263"/>
      <c r="EA44" s="263"/>
      <c r="EB44" s="263"/>
      <c r="EC44" s="263"/>
      <c r="ED44" s="263"/>
      <c r="EE44" s="263"/>
      <c r="EF44" s="263"/>
      <c r="EG44" s="263"/>
      <c r="EH44" s="263"/>
      <c r="EI44" s="263"/>
      <c r="EJ44" s="263"/>
      <c r="EK44" s="263"/>
      <c r="EL44" s="263"/>
      <c r="EM44" s="263"/>
      <c r="EN44" s="263"/>
      <c r="EO44" s="263"/>
      <c r="EP44" s="263"/>
      <c r="EQ44" s="263"/>
      <c r="ER44" s="263"/>
      <c r="ES44" s="263"/>
      <c r="ET44" s="263"/>
      <c r="EU44" s="263"/>
      <c r="EV44" s="263"/>
      <c r="EW44" s="263"/>
      <c r="EX44" s="263"/>
      <c r="EY44" s="263"/>
      <c r="EZ44" s="263"/>
      <c r="FA44" s="263"/>
      <c r="FB44" s="263"/>
      <c r="FC44" s="263"/>
      <c r="FD44" s="263"/>
      <c r="FE44" s="263"/>
      <c r="FF44" s="263"/>
      <c r="FG44" s="263"/>
      <c r="FH44" s="263"/>
      <c r="FI44" s="263"/>
      <c r="FJ44" s="263"/>
      <c r="FK44" s="263"/>
      <c r="FL44" s="263"/>
      <c r="FM44" s="263"/>
      <c r="FN44" s="263"/>
      <c r="FO44" s="263"/>
      <c r="FP44" s="263"/>
      <c r="FQ44" s="263"/>
      <c r="FR44" s="263"/>
      <c r="FS44" s="263"/>
      <c r="FT44" s="263"/>
      <c r="FU44" s="263"/>
      <c r="FV44" s="263"/>
      <c r="FW44" s="263"/>
      <c r="FX44" s="263"/>
      <c r="FY44" s="263"/>
      <c r="FZ44" s="263"/>
      <c r="GA44" s="263"/>
      <c r="GB44" s="263"/>
      <c r="GC44" s="263"/>
      <c r="GD44" s="263"/>
      <c r="GE44" s="263"/>
      <c r="GF44" s="263"/>
      <c r="GG44" s="263"/>
      <c r="GH44" s="263"/>
      <c r="GI44" s="263"/>
      <c r="GJ44" s="263"/>
      <c r="GK44" s="263"/>
      <c r="GL44" s="263"/>
      <c r="GM44" s="263"/>
      <c r="GN44" s="263"/>
      <c r="GO44" s="263"/>
      <c r="GP44" s="263"/>
      <c r="GQ44" s="263"/>
      <c r="GR44" s="263"/>
      <c r="GS44" s="263"/>
      <c r="GT44" s="263"/>
      <c r="GU44" s="263"/>
      <c r="GV44" s="263"/>
      <c r="GW44" s="263"/>
      <c r="GX44" s="263"/>
      <c r="GY44" s="263"/>
      <c r="GZ44" s="263"/>
      <c r="HA44" s="263"/>
      <c r="HB44" s="263"/>
      <c r="HC44" s="263"/>
      <c r="HD44" s="263"/>
      <c r="HE44" s="263"/>
      <c r="HF44" s="263"/>
      <c r="HG44" s="263"/>
      <c r="HH44" s="263"/>
      <c r="HI44" s="263"/>
      <c r="HJ44" s="263"/>
      <c r="HK44" s="263"/>
      <c r="HL44" s="263"/>
      <c r="HM44" s="263"/>
      <c r="HN44" s="263"/>
      <c r="HO44" s="263"/>
      <c r="HP44" s="263"/>
      <c r="HQ44" s="263"/>
      <c r="HR44" s="263"/>
      <c r="HS44" s="263"/>
      <c r="HT44" s="263"/>
      <c r="HU44" s="263"/>
      <c r="HV44" s="263"/>
      <c r="HW44" s="263"/>
      <c r="HX44" s="263"/>
      <c r="HY44" s="263"/>
      <c r="HZ44" s="263"/>
      <c r="IA44" s="263"/>
      <c r="IB44" s="263"/>
      <c r="IC44" s="263"/>
      <c r="ID44" s="263"/>
      <c r="IE44" s="263"/>
      <c r="IF44" s="263"/>
      <c r="IG44" s="263"/>
      <c r="IH44" s="263"/>
      <c r="II44" s="263"/>
      <c r="IJ44" s="263"/>
      <c r="IK44" s="263"/>
      <c r="IL44" s="263"/>
      <c r="IM44" s="263"/>
      <c r="IN44" s="263"/>
      <c r="IO44" s="263"/>
      <c r="IP44" s="263"/>
      <c r="IQ44" s="263"/>
      <c r="IR44" s="263"/>
      <c r="IS44" s="263"/>
      <c r="IT44" s="263"/>
      <c r="IU44" s="263"/>
      <c r="IV44" s="263"/>
      <c r="IW44" s="263"/>
      <c r="IX44" s="263"/>
      <c r="IY44" s="263"/>
      <c r="IZ44" s="263"/>
      <c r="JA44" s="263"/>
      <c r="JB44" s="263"/>
      <c r="JC44" s="263"/>
      <c r="JD44" s="263"/>
      <c r="JE44" s="263"/>
      <c r="JF44" s="263"/>
      <c r="JG44" s="263"/>
      <c r="JH44" s="263"/>
      <c r="JI44" s="263"/>
      <c r="JJ44" s="263"/>
      <c r="JK44" s="263"/>
      <c r="JL44" s="263"/>
      <c r="JM44" s="263"/>
      <c r="JN44" s="263"/>
      <c r="JO44" s="263"/>
      <c r="JP44" s="263"/>
      <c r="JQ44" s="263"/>
      <c r="JR44" s="263"/>
      <c r="JS44" s="263"/>
      <c r="JT44" s="263"/>
      <c r="JU44" s="263"/>
      <c r="JV44" s="263"/>
      <c r="JW44" s="263"/>
      <c r="JX44" s="263"/>
      <c r="JY44" s="263"/>
      <c r="JZ44" s="263"/>
      <c r="KA44" s="263"/>
      <c r="KB44" s="263"/>
      <c r="KC44" s="263"/>
      <c r="KD44" s="263"/>
      <c r="KE44" s="263"/>
      <c r="KF44" s="263"/>
      <c r="KG44" s="263"/>
      <c r="KH44" s="263"/>
      <c r="KI44" s="263"/>
      <c r="KJ44" s="263"/>
      <c r="KK44" s="263"/>
      <c r="KL44" s="263"/>
      <c r="KM44" s="263"/>
      <c r="KN44" s="263"/>
      <c r="KO44" s="263"/>
      <c r="KP44" s="263"/>
      <c r="KQ44" s="263"/>
      <c r="KR44" s="263"/>
      <c r="KS44" s="263"/>
      <c r="KT44" s="263"/>
      <c r="KU44" s="263"/>
      <c r="KV44" s="263"/>
      <c r="KW44" s="263"/>
      <c r="KX44" s="263"/>
      <c r="KY44" s="263"/>
      <c r="KZ44" s="263"/>
      <c r="LA44" s="263"/>
      <c r="LB44" s="263"/>
      <c r="LC44" s="263"/>
      <c r="LD44" s="263"/>
      <c r="LE44" s="263"/>
      <c r="LF44" s="263"/>
      <c r="LG44" s="263"/>
      <c r="LH44" s="263"/>
      <c r="LI44" s="263"/>
      <c r="LJ44" s="263"/>
      <c r="LK44" s="263"/>
      <c r="LL44" s="263"/>
      <c r="LM44" s="263"/>
      <c r="LN44" s="263"/>
      <c r="LO44" s="263"/>
      <c r="LP44" s="263"/>
      <c r="LQ44" s="263"/>
      <c r="LR44" s="263"/>
      <c r="LS44" s="263"/>
      <c r="LT44" s="263"/>
      <c r="LU44" s="263"/>
      <c r="LV44" s="263"/>
      <c r="LW44" s="263"/>
      <c r="LX44" s="263"/>
      <c r="LY44" s="263"/>
      <c r="LZ44" s="263"/>
      <c r="MA44" s="263"/>
      <c r="MB44" s="263"/>
      <c r="MC44" s="263"/>
      <c r="MD44" s="263"/>
      <c r="ME44" s="263"/>
      <c r="MF44" s="263"/>
      <c r="MG44" s="263"/>
      <c r="MH44" s="263"/>
      <c r="MI44" s="263"/>
      <c r="MJ44" s="263"/>
      <c r="MK44" s="263"/>
      <c r="ML44" s="263"/>
      <c r="MM44" s="263"/>
      <c r="MN44" s="263"/>
      <c r="MO44" s="263"/>
      <c r="MP44" s="263"/>
      <c r="MQ44" s="263"/>
      <c r="MR44" s="263"/>
      <c r="MS44" s="263"/>
      <c r="MT44" s="263"/>
      <c r="MU44" s="263"/>
      <c r="MV44" s="263"/>
      <c r="MW44" s="263"/>
      <c r="MX44" s="263"/>
      <c r="MY44" s="263"/>
      <c r="MZ44" s="263"/>
      <c r="NA44" s="263"/>
      <c r="NB44" s="263"/>
      <c r="NC44" s="263"/>
      <c r="ND44" s="263"/>
      <c r="NE44" s="263"/>
      <c r="NF44" s="263"/>
      <c r="NG44" s="263"/>
      <c r="NH44" s="263"/>
      <c r="NI44" s="263"/>
      <c r="NJ44" s="263"/>
      <c r="NK44" s="263"/>
      <c r="NL44" s="263"/>
      <c r="NM44" s="263"/>
      <c r="NN44" s="263"/>
      <c r="NO44" s="263"/>
      <c r="NP44" s="263"/>
      <c r="NQ44" s="263"/>
      <c r="NR44" s="263"/>
      <c r="NS44" s="263"/>
      <c r="NT44" s="263"/>
      <c r="NU44" s="263"/>
      <c r="NV44" s="263"/>
      <c r="NW44" s="263"/>
      <c r="NX44" s="263"/>
      <c r="NY44" s="263"/>
      <c r="NZ44" s="263"/>
      <c r="OA44" s="263"/>
      <c r="OB44" s="263"/>
      <c r="OC44" s="263"/>
      <c r="OD44" s="263"/>
      <c r="OE44" s="263"/>
      <c r="OF44" s="263"/>
      <c r="OG44" s="263"/>
      <c r="OH44" s="263"/>
      <c r="OI44" s="263"/>
      <c r="OJ44" s="263"/>
      <c r="OK44" s="263"/>
      <c r="OL44" s="263"/>
      <c r="OM44" s="263"/>
      <c r="ON44" s="263"/>
      <c r="OO44" s="263"/>
      <c r="OP44" s="263"/>
      <c r="OQ44" s="263"/>
      <c r="OR44" s="263"/>
      <c r="OS44" s="263"/>
      <c r="OT44" s="263"/>
      <c r="OU44" s="263"/>
      <c r="OV44" s="263"/>
      <c r="OW44" s="263"/>
      <c r="OX44" s="263"/>
      <c r="OY44" s="263"/>
      <c r="OZ44" s="263"/>
      <c r="PA44" s="263"/>
      <c r="PB44" s="263"/>
      <c r="PC44" s="263"/>
      <c r="PD44" s="263"/>
      <c r="PE44" s="263"/>
      <c r="PF44" s="263"/>
      <c r="PG44" s="263"/>
      <c r="PH44" s="263"/>
      <c r="PI44" s="263"/>
      <c r="PJ44" s="263"/>
      <c r="PK44" s="263"/>
      <c r="PL44" s="263"/>
      <c r="PM44" s="263"/>
      <c r="PN44" s="263"/>
      <c r="PO44" s="263"/>
      <c r="PP44" s="263"/>
      <c r="PQ44" s="263"/>
      <c r="PR44" s="263"/>
      <c r="PS44" s="263"/>
      <c r="PT44" s="263"/>
      <c r="PU44" s="263"/>
      <c r="PV44" s="263"/>
      <c r="PW44" s="263"/>
      <c r="PX44" s="263"/>
      <c r="PY44" s="263"/>
      <c r="PZ44" s="263"/>
      <c r="QA44" s="263"/>
      <c r="QB44" s="263"/>
      <c r="QC44" s="263"/>
      <c r="QD44" s="263"/>
      <c r="QE44" s="263"/>
      <c r="QF44" s="263"/>
      <c r="QG44" s="263"/>
      <c r="QH44" s="263"/>
      <c r="QI44" s="263"/>
      <c r="QJ44" s="263"/>
      <c r="QK44" s="263"/>
      <c r="QL44" s="263"/>
      <c r="QM44" s="263"/>
      <c r="QN44" s="263"/>
      <c r="QO44" s="263"/>
      <c r="QP44" s="263"/>
      <c r="QQ44" s="263"/>
      <c r="QR44" s="263"/>
      <c r="QS44" s="263"/>
      <c r="QT44" s="263"/>
      <c r="QU44" s="263"/>
      <c r="QV44" s="263"/>
      <c r="QW44" s="263"/>
      <c r="QX44" s="263"/>
      <c r="QY44" s="263"/>
      <c r="QZ44" s="263"/>
      <c r="RA44" s="263"/>
      <c r="RB44" s="263"/>
      <c r="RC44" s="263"/>
      <c r="RD44" s="263"/>
      <c r="RE44" s="263"/>
      <c r="RF44" s="263"/>
      <c r="RG44" s="263"/>
      <c r="RH44" s="263"/>
      <c r="RI44" s="263"/>
      <c r="RJ44" s="263"/>
      <c r="RK44" s="263"/>
      <c r="RL44" s="263"/>
      <c r="RM44" s="263"/>
      <c r="RN44" s="263"/>
      <c r="RO44" s="263"/>
      <c r="RP44" s="263"/>
      <c r="RQ44" s="263"/>
      <c r="RR44" s="263"/>
      <c r="RS44" s="263"/>
      <c r="RT44" s="263"/>
      <c r="RU44" s="263"/>
      <c r="RV44" s="263"/>
      <c r="RW44" s="263"/>
      <c r="RX44" s="263"/>
      <c r="RY44" s="263"/>
      <c r="RZ44" s="263"/>
      <c r="SA44" s="263"/>
    </row>
    <row r="45" spans="1:495" s="239" customFormat="1">
      <c r="A45" s="235"/>
      <c r="B45" s="283" t="str">
        <f t="shared" si="8"/>
        <v>Effluent</v>
      </c>
      <c r="C45" s="283"/>
      <c r="D45" s="263"/>
      <c r="E45" s="263"/>
      <c r="F45" s="263"/>
      <c r="G45" s="263"/>
      <c r="H45" s="263"/>
      <c r="I45" s="263"/>
      <c r="J45" s="263"/>
      <c r="K45" s="263"/>
      <c r="L45" s="263"/>
      <c r="M45" s="263"/>
      <c r="N45" s="263"/>
      <c r="O45" s="263"/>
      <c r="P45" s="263"/>
      <c r="Q45" s="263"/>
      <c r="R45" s="263"/>
      <c r="S45" s="263"/>
      <c r="T45" s="263"/>
      <c r="U45" s="263"/>
      <c r="V45" s="263"/>
      <c r="W45" s="263"/>
      <c r="X45" s="263"/>
      <c r="Y45" s="263"/>
      <c r="Z45" s="263"/>
      <c r="AA45" s="263"/>
      <c r="AB45" s="263"/>
      <c r="AC45" s="263"/>
      <c r="AD45" s="263"/>
      <c r="AE45" s="263"/>
      <c r="AF45" s="263"/>
      <c r="AG45" s="263"/>
      <c r="AH45" s="263"/>
      <c r="AI45" s="263"/>
      <c r="AJ45" s="263"/>
      <c r="AK45" s="263"/>
      <c r="AL45" s="263"/>
      <c r="AM45" s="263"/>
      <c r="AN45" s="263"/>
      <c r="AO45" s="263"/>
      <c r="AP45" s="263"/>
      <c r="AQ45" s="263"/>
      <c r="AR45" s="263"/>
      <c r="AS45" s="263"/>
      <c r="AT45" s="263"/>
      <c r="AU45" s="263"/>
      <c r="AV45" s="263"/>
      <c r="AW45" s="263"/>
      <c r="AX45" s="263"/>
      <c r="AY45" s="263"/>
      <c r="AZ45" s="263"/>
      <c r="BA45" s="263"/>
      <c r="BB45" s="263"/>
      <c r="BC45" s="263"/>
      <c r="BD45" s="263"/>
      <c r="BE45" s="263"/>
      <c r="BF45" s="263"/>
      <c r="BG45" s="263"/>
      <c r="BH45" s="263"/>
      <c r="BI45" s="263"/>
      <c r="BJ45" s="263"/>
      <c r="BK45" s="263"/>
      <c r="BL45" s="263"/>
      <c r="BM45" s="263"/>
      <c r="BN45" s="263"/>
      <c r="BO45" s="263"/>
      <c r="BP45" s="263"/>
      <c r="BQ45" s="263"/>
      <c r="BR45" s="263"/>
      <c r="BS45" s="263"/>
      <c r="BT45" s="263"/>
      <c r="BU45" s="263"/>
      <c r="BV45" s="263"/>
      <c r="BW45" s="263"/>
      <c r="BX45" s="263"/>
      <c r="BY45" s="263"/>
      <c r="BZ45" s="263"/>
      <c r="CA45" s="263"/>
      <c r="CB45" s="263"/>
      <c r="CC45" s="263"/>
      <c r="CD45" s="263"/>
      <c r="CE45" s="263"/>
      <c r="CF45" s="263"/>
      <c r="CG45" s="263"/>
      <c r="CH45" s="263"/>
      <c r="CI45" s="263"/>
      <c r="CJ45" s="263"/>
      <c r="CK45" s="263"/>
      <c r="CL45" s="263"/>
      <c r="CM45" s="263"/>
      <c r="CN45" s="263"/>
      <c r="CO45" s="263"/>
      <c r="CP45" s="263"/>
      <c r="CQ45" s="263"/>
      <c r="CR45" s="263"/>
      <c r="CS45" s="263"/>
      <c r="CT45" s="263"/>
      <c r="CU45" s="263"/>
      <c r="CV45" s="263"/>
      <c r="CW45" s="263"/>
      <c r="CX45" s="263"/>
      <c r="CY45" s="263"/>
      <c r="CZ45" s="263"/>
      <c r="DA45" s="263"/>
      <c r="DB45" s="263"/>
      <c r="DC45" s="263"/>
      <c r="DD45" s="263"/>
      <c r="DE45" s="263"/>
      <c r="DF45" s="263"/>
      <c r="DG45" s="263"/>
      <c r="DH45" s="263"/>
      <c r="DI45" s="263"/>
      <c r="DJ45" s="263"/>
      <c r="DK45" s="263"/>
      <c r="DL45" s="263"/>
      <c r="DM45" s="263"/>
      <c r="DN45" s="263"/>
      <c r="DO45" s="263"/>
      <c r="DP45" s="263"/>
      <c r="DQ45" s="263"/>
      <c r="DR45" s="263"/>
      <c r="DS45" s="263"/>
      <c r="DT45" s="263"/>
      <c r="DU45" s="263"/>
      <c r="DV45" s="263"/>
      <c r="DW45" s="263"/>
      <c r="DX45" s="263"/>
      <c r="DY45" s="263"/>
      <c r="DZ45" s="263"/>
      <c r="EA45" s="263"/>
      <c r="EB45" s="263"/>
      <c r="EC45" s="263"/>
      <c r="ED45" s="263"/>
      <c r="EE45" s="263"/>
      <c r="EF45" s="263"/>
      <c r="EG45" s="263"/>
      <c r="EH45" s="263"/>
      <c r="EI45" s="263"/>
      <c r="EJ45" s="263"/>
      <c r="EK45" s="263"/>
      <c r="EL45" s="263"/>
      <c r="EM45" s="263"/>
      <c r="EN45" s="263"/>
      <c r="EO45" s="263"/>
      <c r="EP45" s="263"/>
      <c r="EQ45" s="263"/>
      <c r="ER45" s="263"/>
      <c r="ES45" s="263"/>
      <c r="ET45" s="263"/>
      <c r="EU45" s="263"/>
      <c r="EV45" s="263"/>
      <c r="EW45" s="263"/>
      <c r="EX45" s="263"/>
      <c r="EY45" s="263"/>
      <c r="EZ45" s="263"/>
      <c r="FA45" s="263"/>
      <c r="FB45" s="263"/>
      <c r="FC45" s="263"/>
      <c r="FD45" s="263"/>
      <c r="FE45" s="263"/>
      <c r="FF45" s="263"/>
      <c r="FG45" s="263"/>
      <c r="FH45" s="263"/>
      <c r="FI45" s="263"/>
      <c r="FJ45" s="263"/>
      <c r="FK45" s="263"/>
      <c r="FL45" s="263"/>
      <c r="FM45" s="263"/>
      <c r="FN45" s="263"/>
      <c r="FO45" s="263"/>
      <c r="FP45" s="263"/>
      <c r="FQ45" s="263"/>
      <c r="FR45" s="263"/>
      <c r="FS45" s="263"/>
      <c r="FT45" s="263"/>
      <c r="FU45" s="263"/>
      <c r="FV45" s="263"/>
      <c r="FW45" s="263"/>
      <c r="FX45" s="263"/>
      <c r="FY45" s="263"/>
      <c r="FZ45" s="263"/>
      <c r="GA45" s="263"/>
      <c r="GB45" s="263"/>
      <c r="GC45" s="263"/>
      <c r="GD45" s="263"/>
      <c r="GE45" s="263"/>
      <c r="GF45" s="263"/>
      <c r="GG45" s="263"/>
      <c r="GH45" s="263"/>
      <c r="GI45" s="263"/>
      <c r="GJ45" s="263"/>
      <c r="GK45" s="263"/>
      <c r="GL45" s="263"/>
      <c r="GM45" s="263"/>
      <c r="GN45" s="263"/>
      <c r="GO45" s="263"/>
      <c r="GP45" s="263"/>
      <c r="GQ45" s="263"/>
      <c r="GR45" s="263"/>
      <c r="GS45" s="263"/>
      <c r="GT45" s="263"/>
      <c r="GU45" s="263"/>
      <c r="GV45" s="263"/>
      <c r="GW45" s="263"/>
      <c r="GX45" s="263"/>
      <c r="GY45" s="263"/>
      <c r="GZ45" s="263"/>
      <c r="HA45" s="263"/>
      <c r="HB45" s="263"/>
      <c r="HC45" s="263"/>
      <c r="HD45" s="263"/>
      <c r="HE45" s="263"/>
      <c r="HF45" s="263"/>
      <c r="HG45" s="263"/>
      <c r="HH45" s="263"/>
      <c r="HI45" s="263"/>
      <c r="HJ45" s="263"/>
      <c r="HK45" s="263"/>
      <c r="HL45" s="263"/>
      <c r="HM45" s="263"/>
      <c r="HN45" s="263"/>
      <c r="HO45" s="263"/>
      <c r="HP45" s="263"/>
      <c r="HQ45" s="263"/>
      <c r="HR45" s="263"/>
      <c r="HS45" s="263"/>
      <c r="HT45" s="263"/>
      <c r="HU45" s="263"/>
      <c r="HV45" s="263"/>
      <c r="HW45" s="263"/>
      <c r="HX45" s="263"/>
      <c r="HY45" s="263"/>
      <c r="HZ45" s="263"/>
      <c r="IA45" s="263"/>
      <c r="IB45" s="263"/>
      <c r="IC45" s="263"/>
      <c r="ID45" s="263"/>
      <c r="IE45" s="263"/>
      <c r="IF45" s="263"/>
      <c r="IG45" s="263"/>
      <c r="IH45" s="263"/>
      <c r="II45" s="263"/>
      <c r="IJ45" s="263"/>
      <c r="IK45" s="263"/>
      <c r="IL45" s="263"/>
      <c r="IM45" s="263"/>
      <c r="IN45" s="263"/>
      <c r="IO45" s="263"/>
      <c r="IP45" s="263"/>
      <c r="IQ45" s="263"/>
      <c r="IR45" s="263"/>
      <c r="IS45" s="263"/>
      <c r="IT45" s="263"/>
      <c r="IU45" s="263"/>
      <c r="IV45" s="263"/>
      <c r="IW45" s="263"/>
      <c r="IX45" s="263"/>
      <c r="IY45" s="263"/>
      <c r="IZ45" s="263"/>
      <c r="JA45" s="263"/>
      <c r="JB45" s="263"/>
      <c r="JC45" s="263"/>
      <c r="JD45" s="263"/>
      <c r="JE45" s="263"/>
      <c r="JF45" s="263"/>
      <c r="JG45" s="263"/>
      <c r="JH45" s="263"/>
      <c r="JI45" s="263"/>
      <c r="JJ45" s="263"/>
      <c r="JK45" s="263"/>
      <c r="JL45" s="263"/>
      <c r="JM45" s="263"/>
      <c r="JN45" s="263"/>
      <c r="JO45" s="263"/>
      <c r="JP45" s="263"/>
      <c r="JQ45" s="263"/>
      <c r="JR45" s="263"/>
      <c r="JS45" s="263"/>
      <c r="JT45" s="263"/>
      <c r="JU45" s="263"/>
      <c r="JV45" s="263"/>
      <c r="JW45" s="263"/>
      <c r="JX45" s="263"/>
      <c r="JY45" s="263"/>
      <c r="JZ45" s="263"/>
      <c r="KA45" s="263"/>
      <c r="KB45" s="263"/>
      <c r="KC45" s="263"/>
      <c r="KD45" s="263"/>
      <c r="KE45" s="263"/>
      <c r="KF45" s="263"/>
      <c r="KG45" s="263"/>
      <c r="KH45" s="263"/>
      <c r="KI45" s="263"/>
      <c r="KJ45" s="263"/>
      <c r="KK45" s="263"/>
      <c r="KL45" s="263"/>
      <c r="KM45" s="263"/>
      <c r="KN45" s="263"/>
      <c r="KO45" s="263"/>
      <c r="KP45" s="263"/>
      <c r="KQ45" s="263"/>
      <c r="KR45" s="263"/>
      <c r="KS45" s="263"/>
      <c r="KT45" s="263"/>
      <c r="KU45" s="263"/>
      <c r="KV45" s="263"/>
      <c r="KW45" s="263"/>
      <c r="KX45" s="263"/>
      <c r="KY45" s="263"/>
      <c r="KZ45" s="263"/>
      <c r="LA45" s="263"/>
      <c r="LB45" s="263"/>
      <c r="LC45" s="263"/>
      <c r="LD45" s="263"/>
      <c r="LE45" s="263"/>
      <c r="LF45" s="263"/>
      <c r="LG45" s="263"/>
      <c r="LH45" s="263"/>
      <c r="LI45" s="263"/>
      <c r="LJ45" s="263"/>
      <c r="LK45" s="263"/>
      <c r="LL45" s="263"/>
      <c r="LM45" s="263"/>
      <c r="LN45" s="263"/>
      <c r="LO45" s="263"/>
      <c r="LP45" s="263"/>
      <c r="LQ45" s="263"/>
      <c r="LR45" s="263"/>
      <c r="LS45" s="263"/>
      <c r="LT45" s="263"/>
      <c r="LU45" s="263"/>
      <c r="LV45" s="263"/>
      <c r="LW45" s="263"/>
      <c r="LX45" s="263"/>
      <c r="LY45" s="263"/>
      <c r="LZ45" s="263"/>
      <c r="MA45" s="263"/>
      <c r="MB45" s="263"/>
      <c r="MC45" s="263"/>
      <c r="MD45" s="263"/>
      <c r="ME45" s="263"/>
      <c r="MF45" s="263"/>
      <c r="MG45" s="263"/>
      <c r="MH45" s="263"/>
      <c r="MI45" s="263"/>
      <c r="MJ45" s="263"/>
      <c r="MK45" s="263"/>
      <c r="ML45" s="263"/>
      <c r="MM45" s="263"/>
      <c r="MN45" s="263"/>
      <c r="MO45" s="263"/>
      <c r="MP45" s="263"/>
      <c r="MQ45" s="263"/>
      <c r="MR45" s="263"/>
      <c r="MS45" s="263"/>
      <c r="MT45" s="263"/>
      <c r="MU45" s="263"/>
      <c r="MV45" s="263"/>
      <c r="MW45" s="263"/>
      <c r="MX45" s="263"/>
      <c r="MY45" s="263"/>
      <c r="MZ45" s="263"/>
      <c r="NA45" s="263"/>
      <c r="NB45" s="263"/>
      <c r="NC45" s="263"/>
      <c r="ND45" s="263"/>
      <c r="NE45" s="263"/>
      <c r="NF45" s="263"/>
      <c r="NG45" s="263"/>
      <c r="NH45" s="263"/>
      <c r="NI45" s="263"/>
      <c r="NJ45" s="263"/>
      <c r="NK45" s="263"/>
      <c r="NL45" s="263"/>
      <c r="NM45" s="263"/>
      <c r="NN45" s="263"/>
      <c r="NO45" s="263"/>
      <c r="NP45" s="263"/>
      <c r="NQ45" s="263"/>
      <c r="NR45" s="263"/>
      <c r="NS45" s="263"/>
      <c r="NT45" s="263"/>
      <c r="NU45" s="263"/>
      <c r="NV45" s="263"/>
      <c r="NW45" s="263"/>
      <c r="NX45" s="263"/>
      <c r="NY45" s="263"/>
      <c r="NZ45" s="263"/>
      <c r="OA45" s="263"/>
      <c r="OB45" s="263"/>
      <c r="OC45" s="263"/>
      <c r="OD45" s="263"/>
      <c r="OE45" s="263"/>
      <c r="OF45" s="263"/>
      <c r="OG45" s="263"/>
      <c r="OH45" s="263"/>
      <c r="OI45" s="263"/>
      <c r="OJ45" s="263"/>
      <c r="OK45" s="263"/>
      <c r="OL45" s="263"/>
      <c r="OM45" s="263"/>
      <c r="ON45" s="263"/>
      <c r="OO45" s="263"/>
      <c r="OP45" s="263"/>
      <c r="OQ45" s="263"/>
      <c r="OR45" s="263"/>
      <c r="OS45" s="263"/>
      <c r="OT45" s="263"/>
      <c r="OU45" s="263"/>
      <c r="OV45" s="263"/>
      <c r="OW45" s="263"/>
      <c r="OX45" s="263"/>
      <c r="OY45" s="263"/>
      <c r="OZ45" s="263"/>
      <c r="PA45" s="263"/>
      <c r="PB45" s="263"/>
      <c r="PC45" s="263"/>
      <c r="PD45" s="263"/>
      <c r="PE45" s="263"/>
      <c r="PF45" s="263"/>
      <c r="PG45" s="263"/>
      <c r="PH45" s="263"/>
      <c r="PI45" s="263"/>
      <c r="PJ45" s="263"/>
      <c r="PK45" s="263"/>
      <c r="PL45" s="263"/>
      <c r="PM45" s="263"/>
      <c r="PN45" s="263"/>
      <c r="PO45" s="263"/>
      <c r="PP45" s="263"/>
      <c r="PQ45" s="263"/>
      <c r="PR45" s="263"/>
      <c r="PS45" s="263"/>
      <c r="PT45" s="263"/>
      <c r="PU45" s="263"/>
      <c r="PV45" s="263"/>
      <c r="PW45" s="263"/>
      <c r="PX45" s="263"/>
      <c r="PY45" s="263"/>
      <c r="PZ45" s="263"/>
      <c r="QA45" s="263"/>
      <c r="QB45" s="263"/>
      <c r="QC45" s="263"/>
      <c r="QD45" s="263"/>
      <c r="QE45" s="263"/>
      <c r="QF45" s="263"/>
      <c r="QG45" s="263"/>
      <c r="QH45" s="263"/>
      <c r="QI45" s="263"/>
      <c r="QJ45" s="263"/>
      <c r="QK45" s="263"/>
      <c r="QL45" s="263"/>
      <c r="QM45" s="263"/>
      <c r="QN45" s="263"/>
      <c r="QO45" s="263"/>
      <c r="QP45" s="263"/>
      <c r="QQ45" s="263"/>
      <c r="QR45" s="263"/>
      <c r="QS45" s="263"/>
      <c r="QT45" s="263"/>
      <c r="QU45" s="263"/>
      <c r="QV45" s="263"/>
      <c r="QW45" s="263"/>
      <c r="QX45" s="263"/>
      <c r="QY45" s="263"/>
      <c r="QZ45" s="263"/>
      <c r="RA45" s="263"/>
      <c r="RB45" s="263"/>
      <c r="RC45" s="263"/>
      <c r="RD45" s="263"/>
      <c r="RE45" s="263"/>
      <c r="RF45" s="263"/>
      <c r="RG45" s="263"/>
      <c r="RH45" s="263"/>
      <c r="RI45" s="263"/>
      <c r="RJ45" s="263"/>
      <c r="RK45" s="263"/>
      <c r="RL45" s="263"/>
      <c r="RM45" s="263"/>
      <c r="RN45" s="263"/>
      <c r="RO45" s="263"/>
      <c r="RP45" s="263"/>
      <c r="RQ45" s="263"/>
      <c r="RR45" s="263"/>
      <c r="RS45" s="263"/>
      <c r="RT45" s="263"/>
      <c r="RU45" s="263"/>
      <c r="RV45" s="263"/>
      <c r="RW45" s="263"/>
      <c r="RX45" s="263"/>
      <c r="RY45" s="263"/>
      <c r="RZ45" s="263"/>
      <c r="SA45" s="263"/>
    </row>
    <row r="46" spans="1:495" s="239" customFormat="1">
      <c r="A46" s="235"/>
      <c r="B46" s="283" t="str">
        <f t="shared" si="8"/>
        <v>Instrumentation Maintenance/Replacement</v>
      </c>
      <c r="C46" s="283"/>
      <c r="D46" s="263"/>
      <c r="E46" s="263"/>
      <c r="F46" s="263"/>
      <c r="G46" s="263"/>
      <c r="H46" s="263"/>
      <c r="I46" s="263"/>
      <c r="J46" s="263"/>
      <c r="K46" s="263"/>
      <c r="L46" s="263"/>
      <c r="M46" s="263"/>
      <c r="N46" s="263"/>
      <c r="O46" s="263"/>
      <c r="P46" s="263"/>
      <c r="Q46" s="263"/>
      <c r="R46" s="263"/>
      <c r="S46" s="263"/>
      <c r="T46" s="263"/>
      <c r="U46" s="263"/>
      <c r="V46" s="263"/>
      <c r="W46" s="263"/>
      <c r="X46" s="263"/>
      <c r="Y46" s="263"/>
      <c r="Z46" s="263"/>
      <c r="AA46" s="263"/>
      <c r="AB46" s="263"/>
      <c r="AC46" s="263"/>
      <c r="AD46" s="263"/>
      <c r="AE46" s="263"/>
      <c r="AF46" s="263"/>
      <c r="AG46" s="263"/>
      <c r="AH46" s="263"/>
      <c r="AI46" s="263"/>
      <c r="AJ46" s="263"/>
      <c r="AK46" s="263"/>
      <c r="AL46" s="263"/>
      <c r="AM46" s="263"/>
      <c r="AN46" s="263"/>
      <c r="AO46" s="263"/>
      <c r="AP46" s="263"/>
      <c r="AQ46" s="263"/>
      <c r="AR46" s="263"/>
      <c r="AS46" s="263"/>
      <c r="AT46" s="263"/>
      <c r="AU46" s="263"/>
      <c r="AV46" s="263"/>
      <c r="AW46" s="263"/>
      <c r="AX46" s="263"/>
      <c r="AY46" s="263"/>
      <c r="AZ46" s="263"/>
      <c r="BA46" s="263"/>
      <c r="BB46" s="263"/>
      <c r="BC46" s="263"/>
      <c r="BD46" s="263"/>
      <c r="BE46" s="263"/>
      <c r="BF46" s="263"/>
      <c r="BG46" s="263"/>
      <c r="BH46" s="263"/>
      <c r="BI46" s="263"/>
      <c r="BJ46" s="263"/>
      <c r="BK46" s="263"/>
      <c r="BL46" s="263"/>
      <c r="BM46" s="263"/>
      <c r="BN46" s="263"/>
      <c r="BO46" s="263"/>
      <c r="BP46" s="263"/>
      <c r="BQ46" s="263"/>
      <c r="BR46" s="263"/>
      <c r="BS46" s="263"/>
      <c r="BT46" s="263"/>
      <c r="BU46" s="263"/>
      <c r="BV46" s="263"/>
      <c r="BW46" s="263"/>
      <c r="BX46" s="263"/>
      <c r="BY46" s="263"/>
      <c r="BZ46" s="263"/>
      <c r="CA46" s="263"/>
      <c r="CB46" s="263"/>
      <c r="CC46" s="263"/>
      <c r="CD46" s="263"/>
      <c r="CE46" s="263"/>
      <c r="CF46" s="263"/>
      <c r="CG46" s="263"/>
      <c r="CH46" s="263"/>
      <c r="CI46" s="263"/>
      <c r="CJ46" s="263"/>
      <c r="CK46" s="263"/>
      <c r="CL46" s="263"/>
      <c r="CM46" s="263"/>
      <c r="CN46" s="263"/>
      <c r="CO46" s="263"/>
      <c r="CP46" s="263"/>
      <c r="CQ46" s="263"/>
      <c r="CR46" s="263"/>
      <c r="CS46" s="263"/>
      <c r="CT46" s="263"/>
      <c r="CU46" s="263"/>
      <c r="CV46" s="263"/>
      <c r="CW46" s="263"/>
      <c r="CX46" s="263"/>
      <c r="CY46" s="263"/>
      <c r="CZ46" s="263"/>
      <c r="DA46" s="263"/>
      <c r="DB46" s="263"/>
      <c r="DC46" s="263"/>
      <c r="DD46" s="263"/>
      <c r="DE46" s="263"/>
      <c r="DF46" s="263"/>
      <c r="DG46" s="263"/>
      <c r="DH46" s="263"/>
      <c r="DI46" s="263"/>
      <c r="DJ46" s="263"/>
      <c r="DK46" s="263"/>
      <c r="DL46" s="263"/>
      <c r="DM46" s="263"/>
      <c r="DN46" s="263"/>
      <c r="DO46" s="263"/>
      <c r="DP46" s="263"/>
      <c r="DQ46" s="263"/>
      <c r="DR46" s="263"/>
      <c r="DS46" s="263"/>
      <c r="DT46" s="263"/>
      <c r="DU46" s="263"/>
      <c r="DV46" s="263"/>
      <c r="DW46" s="263"/>
      <c r="DX46" s="263"/>
      <c r="DY46" s="263"/>
      <c r="DZ46" s="263"/>
      <c r="EA46" s="263"/>
      <c r="EB46" s="263"/>
      <c r="EC46" s="263"/>
      <c r="ED46" s="263"/>
      <c r="EE46" s="263"/>
      <c r="EF46" s="263"/>
      <c r="EG46" s="263"/>
      <c r="EH46" s="263"/>
      <c r="EI46" s="263"/>
      <c r="EJ46" s="263"/>
      <c r="EK46" s="263"/>
      <c r="EL46" s="263"/>
      <c r="EM46" s="263"/>
      <c r="EN46" s="263"/>
      <c r="EO46" s="263"/>
      <c r="EP46" s="263"/>
      <c r="EQ46" s="263"/>
      <c r="ER46" s="263"/>
      <c r="ES46" s="263"/>
      <c r="ET46" s="263"/>
      <c r="EU46" s="263"/>
      <c r="EV46" s="263"/>
      <c r="EW46" s="263"/>
      <c r="EX46" s="263"/>
      <c r="EY46" s="263"/>
      <c r="EZ46" s="263"/>
      <c r="FA46" s="263"/>
      <c r="FB46" s="263"/>
      <c r="FC46" s="263"/>
      <c r="FD46" s="263"/>
      <c r="FE46" s="263"/>
      <c r="FF46" s="263"/>
      <c r="FG46" s="263"/>
      <c r="FH46" s="263"/>
      <c r="FI46" s="263"/>
      <c r="FJ46" s="263"/>
      <c r="FK46" s="263"/>
      <c r="FL46" s="263"/>
      <c r="FM46" s="263"/>
      <c r="FN46" s="263"/>
      <c r="FO46" s="263"/>
      <c r="FP46" s="263"/>
      <c r="FQ46" s="263"/>
      <c r="FR46" s="263"/>
      <c r="FS46" s="263"/>
      <c r="FT46" s="263"/>
      <c r="FU46" s="263"/>
      <c r="FV46" s="263"/>
      <c r="FW46" s="263"/>
      <c r="FX46" s="263"/>
      <c r="FY46" s="263"/>
      <c r="FZ46" s="263"/>
      <c r="GA46" s="263"/>
      <c r="GB46" s="263"/>
      <c r="GC46" s="263"/>
      <c r="GD46" s="263"/>
      <c r="GE46" s="263"/>
      <c r="GF46" s="263"/>
      <c r="GG46" s="263"/>
      <c r="GH46" s="263"/>
      <c r="GI46" s="263"/>
      <c r="GJ46" s="263"/>
      <c r="GK46" s="263"/>
      <c r="GL46" s="263"/>
      <c r="GM46" s="263"/>
      <c r="GN46" s="263"/>
      <c r="GO46" s="263"/>
      <c r="GP46" s="263"/>
      <c r="GQ46" s="263"/>
      <c r="GR46" s="263"/>
      <c r="GS46" s="263"/>
      <c r="GT46" s="263"/>
      <c r="GU46" s="263"/>
      <c r="GV46" s="263"/>
      <c r="GW46" s="263"/>
      <c r="GX46" s="263"/>
      <c r="GY46" s="263"/>
      <c r="GZ46" s="263"/>
      <c r="HA46" s="263"/>
      <c r="HB46" s="263"/>
      <c r="HC46" s="263"/>
      <c r="HD46" s="263"/>
      <c r="HE46" s="263"/>
      <c r="HF46" s="263"/>
      <c r="HG46" s="263"/>
      <c r="HH46" s="263"/>
      <c r="HI46" s="263"/>
      <c r="HJ46" s="263"/>
      <c r="HK46" s="263"/>
      <c r="HL46" s="263"/>
      <c r="HM46" s="263"/>
      <c r="HN46" s="263"/>
      <c r="HO46" s="263"/>
      <c r="HP46" s="263"/>
      <c r="HQ46" s="263"/>
      <c r="HR46" s="263"/>
      <c r="HS46" s="263"/>
      <c r="HT46" s="263"/>
      <c r="HU46" s="263"/>
      <c r="HV46" s="263"/>
      <c r="HW46" s="263"/>
      <c r="HX46" s="263"/>
      <c r="HY46" s="263"/>
      <c r="HZ46" s="263"/>
      <c r="IA46" s="263"/>
      <c r="IB46" s="263"/>
      <c r="IC46" s="263"/>
      <c r="ID46" s="263"/>
      <c r="IE46" s="263"/>
      <c r="IF46" s="263"/>
      <c r="IG46" s="263"/>
      <c r="IH46" s="263"/>
      <c r="II46" s="263"/>
      <c r="IJ46" s="263"/>
      <c r="IK46" s="263"/>
      <c r="IL46" s="263"/>
      <c r="IM46" s="263"/>
      <c r="IN46" s="263"/>
      <c r="IO46" s="263"/>
      <c r="IP46" s="263"/>
      <c r="IQ46" s="263"/>
      <c r="IR46" s="263"/>
      <c r="IS46" s="263"/>
      <c r="IT46" s="263"/>
      <c r="IU46" s="263"/>
      <c r="IV46" s="263"/>
      <c r="IW46" s="263"/>
      <c r="IX46" s="263"/>
      <c r="IY46" s="263"/>
      <c r="IZ46" s="263"/>
      <c r="JA46" s="263"/>
      <c r="JB46" s="263"/>
      <c r="JC46" s="263"/>
      <c r="JD46" s="263"/>
      <c r="JE46" s="263"/>
      <c r="JF46" s="263"/>
      <c r="JG46" s="263"/>
      <c r="JH46" s="263"/>
      <c r="JI46" s="263"/>
      <c r="JJ46" s="263"/>
      <c r="JK46" s="263"/>
      <c r="JL46" s="263"/>
      <c r="JM46" s="263"/>
      <c r="JN46" s="263"/>
      <c r="JO46" s="263"/>
      <c r="JP46" s="263"/>
      <c r="JQ46" s="263"/>
      <c r="JR46" s="263"/>
      <c r="JS46" s="263"/>
      <c r="JT46" s="263"/>
      <c r="JU46" s="263"/>
      <c r="JV46" s="263"/>
      <c r="JW46" s="263"/>
      <c r="JX46" s="263"/>
      <c r="JY46" s="263"/>
      <c r="JZ46" s="263"/>
      <c r="KA46" s="263"/>
      <c r="KB46" s="263"/>
      <c r="KC46" s="263"/>
      <c r="KD46" s="263"/>
      <c r="KE46" s="263"/>
      <c r="KF46" s="263"/>
      <c r="KG46" s="263"/>
      <c r="KH46" s="263"/>
      <c r="KI46" s="263"/>
      <c r="KJ46" s="263"/>
      <c r="KK46" s="263"/>
      <c r="KL46" s="263"/>
      <c r="KM46" s="263"/>
      <c r="KN46" s="263"/>
      <c r="KO46" s="263"/>
      <c r="KP46" s="263"/>
      <c r="KQ46" s="263"/>
      <c r="KR46" s="263"/>
      <c r="KS46" s="263"/>
      <c r="KT46" s="263"/>
      <c r="KU46" s="263"/>
      <c r="KV46" s="263"/>
      <c r="KW46" s="263"/>
      <c r="KX46" s="263"/>
      <c r="KY46" s="263"/>
      <c r="KZ46" s="263"/>
      <c r="LA46" s="263"/>
      <c r="LB46" s="263"/>
      <c r="LC46" s="263"/>
      <c r="LD46" s="263"/>
      <c r="LE46" s="263"/>
      <c r="LF46" s="263"/>
      <c r="LG46" s="263"/>
      <c r="LH46" s="263"/>
      <c r="LI46" s="263"/>
      <c r="LJ46" s="263"/>
      <c r="LK46" s="263"/>
      <c r="LL46" s="263"/>
      <c r="LM46" s="263"/>
      <c r="LN46" s="263"/>
      <c r="LO46" s="263"/>
      <c r="LP46" s="263"/>
      <c r="LQ46" s="263"/>
      <c r="LR46" s="263"/>
      <c r="LS46" s="263"/>
      <c r="LT46" s="263"/>
      <c r="LU46" s="263"/>
      <c r="LV46" s="263"/>
      <c r="LW46" s="263"/>
      <c r="LX46" s="263"/>
      <c r="LY46" s="263"/>
      <c r="LZ46" s="263"/>
      <c r="MA46" s="263"/>
      <c r="MB46" s="263"/>
      <c r="MC46" s="263"/>
      <c r="MD46" s="263"/>
      <c r="ME46" s="263"/>
      <c r="MF46" s="263"/>
      <c r="MG46" s="263"/>
      <c r="MH46" s="263"/>
      <c r="MI46" s="263"/>
      <c r="MJ46" s="263"/>
      <c r="MK46" s="263"/>
      <c r="ML46" s="263"/>
      <c r="MM46" s="263"/>
      <c r="MN46" s="263"/>
      <c r="MO46" s="263"/>
      <c r="MP46" s="263"/>
      <c r="MQ46" s="263"/>
      <c r="MR46" s="263"/>
      <c r="MS46" s="263"/>
      <c r="MT46" s="263"/>
      <c r="MU46" s="263"/>
      <c r="MV46" s="263"/>
      <c r="MW46" s="263"/>
      <c r="MX46" s="263"/>
      <c r="MY46" s="263"/>
      <c r="MZ46" s="263"/>
      <c r="NA46" s="263"/>
      <c r="NB46" s="263"/>
      <c r="NC46" s="263"/>
      <c r="ND46" s="263"/>
      <c r="NE46" s="263"/>
      <c r="NF46" s="263"/>
      <c r="NG46" s="263"/>
      <c r="NH46" s="263"/>
      <c r="NI46" s="263"/>
      <c r="NJ46" s="263"/>
      <c r="NK46" s="263"/>
      <c r="NL46" s="263"/>
      <c r="NM46" s="263"/>
      <c r="NN46" s="263"/>
      <c r="NO46" s="263"/>
      <c r="NP46" s="263"/>
      <c r="NQ46" s="263"/>
      <c r="NR46" s="263"/>
      <c r="NS46" s="263"/>
      <c r="NT46" s="263"/>
      <c r="NU46" s="263"/>
      <c r="NV46" s="263"/>
      <c r="NW46" s="263"/>
      <c r="NX46" s="263"/>
      <c r="NY46" s="263"/>
      <c r="NZ46" s="263"/>
      <c r="OA46" s="263"/>
      <c r="OB46" s="263"/>
      <c r="OC46" s="263"/>
      <c r="OD46" s="263"/>
      <c r="OE46" s="263"/>
      <c r="OF46" s="263"/>
      <c r="OG46" s="263"/>
      <c r="OH46" s="263"/>
      <c r="OI46" s="263"/>
      <c r="OJ46" s="263"/>
      <c r="OK46" s="263"/>
      <c r="OL46" s="263"/>
      <c r="OM46" s="263"/>
      <c r="ON46" s="263"/>
      <c r="OO46" s="263"/>
      <c r="OP46" s="263"/>
      <c r="OQ46" s="263"/>
      <c r="OR46" s="263"/>
      <c r="OS46" s="263"/>
      <c r="OT46" s="263"/>
      <c r="OU46" s="263"/>
      <c r="OV46" s="263"/>
      <c r="OW46" s="263"/>
      <c r="OX46" s="263"/>
      <c r="OY46" s="263"/>
      <c r="OZ46" s="263"/>
      <c r="PA46" s="263"/>
      <c r="PB46" s="263"/>
      <c r="PC46" s="263"/>
      <c r="PD46" s="263"/>
      <c r="PE46" s="263"/>
      <c r="PF46" s="263"/>
      <c r="PG46" s="263"/>
      <c r="PH46" s="263"/>
      <c r="PI46" s="263"/>
      <c r="PJ46" s="263"/>
      <c r="PK46" s="263"/>
      <c r="PL46" s="263"/>
      <c r="PM46" s="263"/>
      <c r="PN46" s="263"/>
      <c r="PO46" s="263"/>
      <c r="PP46" s="263"/>
      <c r="PQ46" s="263"/>
      <c r="PR46" s="263"/>
      <c r="PS46" s="263"/>
      <c r="PT46" s="263"/>
      <c r="PU46" s="263"/>
      <c r="PV46" s="263"/>
      <c r="PW46" s="263"/>
      <c r="PX46" s="263"/>
      <c r="PY46" s="263"/>
      <c r="PZ46" s="263"/>
      <c r="QA46" s="263"/>
      <c r="QB46" s="263"/>
      <c r="QC46" s="263"/>
      <c r="QD46" s="263"/>
      <c r="QE46" s="263"/>
      <c r="QF46" s="263"/>
      <c r="QG46" s="263"/>
      <c r="QH46" s="263"/>
      <c r="QI46" s="263"/>
      <c r="QJ46" s="263"/>
      <c r="QK46" s="263"/>
      <c r="QL46" s="263"/>
      <c r="QM46" s="263"/>
      <c r="QN46" s="263"/>
      <c r="QO46" s="263"/>
      <c r="QP46" s="263"/>
      <c r="QQ46" s="263"/>
      <c r="QR46" s="263"/>
      <c r="QS46" s="263"/>
      <c r="QT46" s="263"/>
      <c r="QU46" s="263"/>
      <c r="QV46" s="263"/>
      <c r="QW46" s="263"/>
      <c r="QX46" s="263"/>
      <c r="QY46" s="263"/>
      <c r="QZ46" s="263"/>
      <c r="RA46" s="263"/>
      <c r="RB46" s="263"/>
      <c r="RC46" s="263"/>
      <c r="RD46" s="263"/>
      <c r="RE46" s="263"/>
      <c r="RF46" s="263"/>
      <c r="RG46" s="263"/>
      <c r="RH46" s="263"/>
      <c r="RI46" s="263"/>
      <c r="RJ46" s="263"/>
      <c r="RK46" s="263"/>
      <c r="RL46" s="263"/>
      <c r="RM46" s="263"/>
      <c r="RN46" s="263"/>
      <c r="RO46" s="263"/>
      <c r="RP46" s="263"/>
      <c r="RQ46" s="263"/>
      <c r="RR46" s="263"/>
      <c r="RS46" s="263"/>
      <c r="RT46" s="263"/>
      <c r="RU46" s="263"/>
      <c r="RV46" s="263"/>
      <c r="RW46" s="263"/>
      <c r="RX46" s="263"/>
      <c r="RY46" s="263"/>
      <c r="RZ46" s="263"/>
      <c r="SA46" s="263"/>
    </row>
    <row r="47" spans="1:495" s="239" customFormat="1">
      <c r="A47" s="235"/>
      <c r="B47" s="283" t="str">
        <f t="shared" si="8"/>
        <v>Road Closure and Reclamation</v>
      </c>
      <c r="C47" s="283"/>
      <c r="D47" s="263"/>
      <c r="E47" s="263"/>
      <c r="F47" s="263">
        <v>1</v>
      </c>
      <c r="G47" s="263"/>
      <c r="H47" s="263"/>
      <c r="I47" s="263"/>
      <c r="J47" s="263"/>
      <c r="K47" s="263"/>
      <c r="L47" s="263"/>
      <c r="M47" s="263"/>
      <c r="N47" s="263"/>
      <c r="O47" s="263"/>
      <c r="P47" s="263"/>
      <c r="Q47" s="263"/>
      <c r="R47" s="263"/>
      <c r="S47" s="263"/>
      <c r="T47" s="263"/>
      <c r="U47" s="263"/>
      <c r="V47" s="263"/>
      <c r="W47" s="263"/>
      <c r="X47" s="263"/>
      <c r="Y47" s="263"/>
      <c r="Z47" s="263"/>
      <c r="AA47" s="263"/>
      <c r="AB47" s="263"/>
      <c r="AC47" s="263"/>
      <c r="AD47" s="263"/>
      <c r="AE47" s="263"/>
      <c r="AF47" s="263"/>
      <c r="AG47" s="263"/>
      <c r="AH47" s="263"/>
      <c r="AI47" s="263"/>
      <c r="AJ47" s="263"/>
      <c r="AK47" s="263"/>
      <c r="AL47" s="263"/>
      <c r="AM47" s="263"/>
      <c r="AN47" s="263"/>
      <c r="AO47" s="263"/>
      <c r="AP47" s="263"/>
      <c r="AQ47" s="263"/>
      <c r="AR47" s="263"/>
      <c r="AS47" s="263"/>
      <c r="AT47" s="263"/>
      <c r="AU47" s="263"/>
      <c r="AV47" s="263"/>
      <c r="AW47" s="263"/>
      <c r="AX47" s="263"/>
      <c r="AY47" s="263"/>
      <c r="AZ47" s="263"/>
      <c r="BA47" s="263"/>
      <c r="BB47" s="263"/>
      <c r="BC47" s="263"/>
      <c r="BD47" s="263"/>
      <c r="BE47" s="263"/>
      <c r="BF47" s="263"/>
      <c r="BG47" s="263"/>
      <c r="BH47" s="263"/>
      <c r="BI47" s="263"/>
      <c r="BJ47" s="263"/>
      <c r="BK47" s="263"/>
      <c r="BL47" s="263"/>
      <c r="BM47" s="263"/>
      <c r="BN47" s="263"/>
      <c r="BO47" s="263"/>
      <c r="BP47" s="263"/>
      <c r="BQ47" s="263"/>
      <c r="BR47" s="263"/>
      <c r="BS47" s="263"/>
      <c r="BT47" s="263"/>
      <c r="BU47" s="263"/>
      <c r="BV47" s="263"/>
      <c r="BW47" s="263"/>
      <c r="BX47" s="263"/>
      <c r="BY47" s="263"/>
      <c r="BZ47" s="263"/>
      <c r="CA47" s="263"/>
      <c r="CB47" s="263"/>
      <c r="CC47" s="263"/>
      <c r="CD47" s="263"/>
      <c r="CE47" s="263"/>
      <c r="CF47" s="263"/>
      <c r="CG47" s="263"/>
      <c r="CH47" s="263"/>
      <c r="CI47" s="263"/>
      <c r="CJ47" s="263"/>
      <c r="CK47" s="263"/>
      <c r="CL47" s="263"/>
      <c r="CM47" s="263"/>
      <c r="CN47" s="263"/>
      <c r="CO47" s="263"/>
      <c r="CP47" s="263"/>
      <c r="CQ47" s="263"/>
      <c r="CR47" s="263"/>
      <c r="CS47" s="263"/>
      <c r="CT47" s="263"/>
      <c r="CU47" s="263"/>
      <c r="CV47" s="263"/>
      <c r="CW47" s="263"/>
      <c r="CX47" s="263"/>
      <c r="CY47" s="263"/>
      <c r="CZ47" s="263"/>
      <c r="DA47" s="263"/>
      <c r="DB47" s="263"/>
      <c r="DC47" s="263"/>
      <c r="DD47" s="263"/>
      <c r="DE47" s="263"/>
      <c r="DF47" s="263"/>
      <c r="DG47" s="263"/>
      <c r="DH47" s="263"/>
      <c r="DI47" s="263"/>
      <c r="DJ47" s="263"/>
      <c r="DK47" s="263"/>
      <c r="DL47" s="263"/>
      <c r="DM47" s="263"/>
      <c r="DN47" s="263"/>
      <c r="DO47" s="263"/>
      <c r="DP47" s="263"/>
      <c r="DQ47" s="263"/>
      <c r="DR47" s="263"/>
      <c r="DS47" s="263"/>
      <c r="DT47" s="263"/>
      <c r="DU47" s="263"/>
      <c r="DV47" s="263"/>
      <c r="DW47" s="263"/>
      <c r="DX47" s="263"/>
      <c r="DY47" s="263"/>
      <c r="DZ47" s="263"/>
      <c r="EA47" s="263"/>
      <c r="EB47" s="263"/>
      <c r="EC47" s="263"/>
      <c r="ED47" s="263"/>
      <c r="EE47" s="263"/>
      <c r="EF47" s="263"/>
      <c r="EG47" s="263"/>
      <c r="EH47" s="263"/>
      <c r="EI47" s="263"/>
      <c r="EJ47" s="263"/>
      <c r="EK47" s="263"/>
      <c r="EL47" s="263"/>
      <c r="EM47" s="263"/>
      <c r="EN47" s="263"/>
      <c r="EO47" s="263"/>
      <c r="EP47" s="263"/>
      <c r="EQ47" s="263"/>
      <c r="ER47" s="263"/>
      <c r="ES47" s="263"/>
      <c r="ET47" s="263"/>
      <c r="EU47" s="263"/>
      <c r="EV47" s="263"/>
      <c r="EW47" s="263"/>
      <c r="EX47" s="263"/>
      <c r="EY47" s="263"/>
      <c r="EZ47" s="263"/>
      <c r="FA47" s="263"/>
      <c r="FB47" s="263"/>
      <c r="FC47" s="263"/>
      <c r="FD47" s="263"/>
      <c r="FE47" s="263"/>
      <c r="FF47" s="263"/>
      <c r="FG47" s="263"/>
      <c r="FH47" s="263"/>
      <c r="FI47" s="263"/>
      <c r="FJ47" s="263"/>
      <c r="FK47" s="263"/>
      <c r="FL47" s="263"/>
      <c r="FM47" s="263"/>
      <c r="FN47" s="263"/>
      <c r="FO47" s="263"/>
      <c r="FP47" s="263"/>
      <c r="FQ47" s="263"/>
      <c r="FR47" s="263"/>
      <c r="FS47" s="263"/>
      <c r="FT47" s="263"/>
      <c r="FU47" s="263"/>
      <c r="FV47" s="263"/>
      <c r="FW47" s="263"/>
      <c r="FX47" s="263"/>
      <c r="FY47" s="263"/>
      <c r="FZ47" s="263"/>
      <c r="GA47" s="263"/>
      <c r="GB47" s="263"/>
      <c r="GC47" s="263"/>
      <c r="GD47" s="263"/>
      <c r="GE47" s="263"/>
      <c r="GF47" s="263"/>
      <c r="GG47" s="263"/>
      <c r="GH47" s="263"/>
      <c r="GI47" s="263"/>
      <c r="GJ47" s="263"/>
      <c r="GK47" s="263"/>
      <c r="GL47" s="263"/>
      <c r="GM47" s="263"/>
      <c r="GN47" s="263"/>
      <c r="GO47" s="263"/>
      <c r="GP47" s="263"/>
      <c r="GQ47" s="263"/>
      <c r="GR47" s="263"/>
      <c r="GS47" s="263"/>
      <c r="GT47" s="263"/>
      <c r="GU47" s="263"/>
      <c r="GV47" s="263"/>
      <c r="GW47" s="263"/>
      <c r="GX47" s="263"/>
      <c r="GY47" s="263"/>
      <c r="GZ47" s="263"/>
      <c r="HA47" s="263"/>
      <c r="HB47" s="263"/>
      <c r="HC47" s="263"/>
      <c r="HD47" s="263"/>
      <c r="HE47" s="263"/>
      <c r="HF47" s="263"/>
      <c r="HG47" s="263"/>
      <c r="HH47" s="263"/>
      <c r="HI47" s="263"/>
      <c r="HJ47" s="263"/>
      <c r="HK47" s="263"/>
      <c r="HL47" s="263"/>
      <c r="HM47" s="263"/>
      <c r="HN47" s="263"/>
      <c r="HO47" s="263"/>
      <c r="HP47" s="263"/>
      <c r="HQ47" s="263"/>
      <c r="HR47" s="263"/>
      <c r="HS47" s="263"/>
      <c r="HT47" s="263"/>
      <c r="HU47" s="263"/>
      <c r="HV47" s="263"/>
      <c r="HW47" s="263"/>
      <c r="HX47" s="263"/>
      <c r="HY47" s="263"/>
      <c r="HZ47" s="263"/>
      <c r="IA47" s="263"/>
      <c r="IB47" s="263"/>
      <c r="IC47" s="263"/>
      <c r="ID47" s="263"/>
      <c r="IE47" s="263"/>
      <c r="IF47" s="263"/>
      <c r="IG47" s="263"/>
      <c r="IH47" s="263"/>
      <c r="II47" s="263"/>
      <c r="IJ47" s="263"/>
      <c r="IK47" s="263"/>
      <c r="IL47" s="263"/>
      <c r="IM47" s="263"/>
      <c r="IN47" s="263"/>
      <c r="IO47" s="263"/>
      <c r="IP47" s="263"/>
      <c r="IQ47" s="263"/>
      <c r="IR47" s="263"/>
      <c r="IS47" s="263"/>
      <c r="IT47" s="263"/>
      <c r="IU47" s="263"/>
      <c r="IV47" s="263"/>
      <c r="IW47" s="263"/>
      <c r="IX47" s="263"/>
      <c r="IY47" s="263"/>
      <c r="IZ47" s="263"/>
      <c r="JA47" s="263"/>
      <c r="JB47" s="263"/>
      <c r="JC47" s="263"/>
      <c r="JD47" s="263"/>
      <c r="JE47" s="263"/>
      <c r="JF47" s="263"/>
      <c r="JG47" s="263"/>
      <c r="JH47" s="263"/>
      <c r="JI47" s="263"/>
      <c r="JJ47" s="263"/>
      <c r="JK47" s="263"/>
      <c r="JL47" s="263"/>
      <c r="JM47" s="263"/>
      <c r="JN47" s="263"/>
      <c r="JO47" s="263"/>
      <c r="JP47" s="263"/>
      <c r="JQ47" s="263"/>
      <c r="JR47" s="263"/>
      <c r="JS47" s="263"/>
      <c r="JT47" s="263"/>
      <c r="JU47" s="263"/>
      <c r="JV47" s="263"/>
      <c r="JW47" s="263"/>
      <c r="JX47" s="263"/>
      <c r="JY47" s="263"/>
      <c r="JZ47" s="263"/>
      <c r="KA47" s="263"/>
      <c r="KB47" s="263"/>
      <c r="KC47" s="263"/>
      <c r="KD47" s="263"/>
      <c r="KE47" s="263"/>
      <c r="KF47" s="263"/>
      <c r="KG47" s="263"/>
      <c r="KH47" s="263"/>
      <c r="KI47" s="263"/>
      <c r="KJ47" s="263"/>
      <c r="KK47" s="263"/>
      <c r="KL47" s="263"/>
      <c r="KM47" s="263"/>
      <c r="KN47" s="263"/>
      <c r="KO47" s="263"/>
      <c r="KP47" s="263"/>
      <c r="KQ47" s="263"/>
      <c r="KR47" s="263"/>
      <c r="KS47" s="263"/>
      <c r="KT47" s="263"/>
      <c r="KU47" s="263"/>
      <c r="KV47" s="263"/>
      <c r="KW47" s="263"/>
      <c r="KX47" s="263"/>
      <c r="KY47" s="263"/>
      <c r="KZ47" s="263"/>
      <c r="LA47" s="263"/>
      <c r="LB47" s="263"/>
      <c r="LC47" s="263"/>
      <c r="LD47" s="263"/>
      <c r="LE47" s="263"/>
      <c r="LF47" s="263"/>
      <c r="LG47" s="263"/>
      <c r="LH47" s="263"/>
      <c r="LI47" s="263"/>
      <c r="LJ47" s="263"/>
      <c r="LK47" s="263"/>
      <c r="LL47" s="263"/>
      <c r="LM47" s="263"/>
      <c r="LN47" s="263"/>
      <c r="LO47" s="263"/>
      <c r="LP47" s="263"/>
      <c r="LQ47" s="263"/>
      <c r="LR47" s="263"/>
      <c r="LS47" s="263"/>
      <c r="LT47" s="263"/>
      <c r="LU47" s="263"/>
      <c r="LV47" s="263"/>
      <c r="LW47" s="263"/>
      <c r="LX47" s="263"/>
      <c r="LY47" s="263"/>
      <c r="LZ47" s="263"/>
      <c r="MA47" s="263"/>
      <c r="MB47" s="263"/>
      <c r="MC47" s="263"/>
      <c r="MD47" s="263"/>
      <c r="ME47" s="263"/>
      <c r="MF47" s="263"/>
      <c r="MG47" s="263"/>
      <c r="MH47" s="263"/>
      <c r="MI47" s="263"/>
      <c r="MJ47" s="263"/>
      <c r="MK47" s="263"/>
      <c r="ML47" s="263"/>
      <c r="MM47" s="263"/>
      <c r="MN47" s="263"/>
      <c r="MO47" s="263"/>
      <c r="MP47" s="263"/>
      <c r="MQ47" s="263"/>
      <c r="MR47" s="263"/>
      <c r="MS47" s="263"/>
      <c r="MT47" s="263"/>
      <c r="MU47" s="263"/>
      <c r="MV47" s="263"/>
      <c r="MW47" s="263"/>
      <c r="MX47" s="263"/>
      <c r="MY47" s="263"/>
      <c r="MZ47" s="263"/>
      <c r="NA47" s="263"/>
      <c r="NB47" s="263"/>
      <c r="NC47" s="263"/>
      <c r="ND47" s="263"/>
      <c r="NE47" s="263"/>
      <c r="NF47" s="263"/>
      <c r="NG47" s="263"/>
      <c r="NH47" s="263"/>
      <c r="NI47" s="263"/>
      <c r="NJ47" s="263"/>
      <c r="NK47" s="263"/>
      <c r="NL47" s="263"/>
      <c r="NM47" s="263"/>
      <c r="NN47" s="263"/>
      <c r="NO47" s="263"/>
      <c r="NP47" s="263"/>
      <c r="NQ47" s="263"/>
      <c r="NR47" s="263"/>
      <c r="NS47" s="263"/>
      <c r="NT47" s="263"/>
      <c r="NU47" s="263"/>
      <c r="NV47" s="263"/>
      <c r="NW47" s="263"/>
      <c r="NX47" s="263"/>
      <c r="NY47" s="263"/>
      <c r="NZ47" s="263"/>
      <c r="OA47" s="263"/>
      <c r="OB47" s="263"/>
      <c r="OC47" s="263"/>
      <c r="OD47" s="263"/>
      <c r="OE47" s="263"/>
      <c r="OF47" s="263"/>
      <c r="OG47" s="263"/>
      <c r="OH47" s="263"/>
      <c r="OI47" s="263"/>
      <c r="OJ47" s="263"/>
      <c r="OK47" s="263"/>
      <c r="OL47" s="263"/>
      <c r="OM47" s="263"/>
      <c r="ON47" s="263"/>
      <c r="OO47" s="263"/>
      <c r="OP47" s="263"/>
      <c r="OQ47" s="263"/>
      <c r="OR47" s="263"/>
      <c r="OS47" s="263"/>
      <c r="OT47" s="263"/>
      <c r="OU47" s="263"/>
      <c r="OV47" s="263"/>
      <c r="OW47" s="263"/>
      <c r="OX47" s="263"/>
      <c r="OY47" s="263"/>
      <c r="OZ47" s="263"/>
      <c r="PA47" s="263"/>
      <c r="PB47" s="263"/>
      <c r="PC47" s="263"/>
      <c r="PD47" s="263"/>
      <c r="PE47" s="263"/>
      <c r="PF47" s="263"/>
      <c r="PG47" s="263"/>
      <c r="PH47" s="263"/>
      <c r="PI47" s="263"/>
      <c r="PJ47" s="263"/>
      <c r="PK47" s="263"/>
      <c r="PL47" s="263"/>
      <c r="PM47" s="263"/>
      <c r="PN47" s="263"/>
      <c r="PO47" s="263"/>
      <c r="PP47" s="263"/>
      <c r="PQ47" s="263"/>
      <c r="PR47" s="263"/>
      <c r="PS47" s="263"/>
      <c r="PT47" s="263"/>
      <c r="PU47" s="263"/>
      <c r="PV47" s="263"/>
      <c r="PW47" s="263"/>
      <c r="PX47" s="263"/>
      <c r="PY47" s="263"/>
      <c r="PZ47" s="263"/>
      <c r="QA47" s="263"/>
      <c r="QB47" s="263"/>
      <c r="QC47" s="263"/>
      <c r="QD47" s="263"/>
      <c r="QE47" s="263"/>
      <c r="QF47" s="263"/>
      <c r="QG47" s="263"/>
      <c r="QH47" s="263"/>
      <c r="QI47" s="263"/>
      <c r="QJ47" s="263"/>
      <c r="QK47" s="263"/>
      <c r="QL47" s="263"/>
      <c r="QM47" s="263"/>
      <c r="QN47" s="263"/>
      <c r="QO47" s="263"/>
      <c r="QP47" s="263"/>
      <c r="QQ47" s="263"/>
      <c r="QR47" s="263"/>
      <c r="QS47" s="263"/>
      <c r="QT47" s="263"/>
      <c r="QU47" s="263"/>
      <c r="QV47" s="263"/>
      <c r="QW47" s="263"/>
      <c r="QX47" s="263"/>
      <c r="QY47" s="263"/>
      <c r="QZ47" s="263"/>
      <c r="RA47" s="263"/>
      <c r="RB47" s="263"/>
      <c r="RC47" s="263"/>
      <c r="RD47" s="263"/>
      <c r="RE47" s="263"/>
      <c r="RF47" s="263"/>
      <c r="RG47" s="263"/>
      <c r="RH47" s="263"/>
      <c r="RI47" s="263"/>
      <c r="RJ47" s="263"/>
      <c r="RK47" s="263"/>
      <c r="RL47" s="263"/>
      <c r="RM47" s="263"/>
      <c r="RN47" s="263"/>
      <c r="RO47" s="263"/>
      <c r="RP47" s="263"/>
      <c r="RQ47" s="263"/>
      <c r="RR47" s="263"/>
      <c r="RS47" s="263"/>
      <c r="RT47" s="263"/>
      <c r="RU47" s="263"/>
      <c r="RV47" s="263"/>
      <c r="RW47" s="263"/>
      <c r="RX47" s="263"/>
      <c r="RY47" s="263"/>
      <c r="RZ47" s="263"/>
      <c r="SA47" s="263"/>
    </row>
    <row r="49" spans="1:495">
      <c r="B49" s="285" t="s">
        <v>398</v>
      </c>
      <c r="C49" s="285"/>
      <c r="D49" s="285" t="s">
        <v>323</v>
      </c>
    </row>
    <row r="50" spans="1:495">
      <c r="A50" s="282"/>
      <c r="B50" s="285" t="s">
        <v>319</v>
      </c>
      <c r="C50" s="285"/>
      <c r="D50" s="276">
        <f>D28</f>
        <v>1</v>
      </c>
      <c r="E50" s="276">
        <f>D50+1</f>
        <v>2</v>
      </c>
      <c r="F50" s="276">
        <f t="shared" ref="F50:BQ50" si="9">E50+1</f>
        <v>3</v>
      </c>
      <c r="G50" s="276">
        <f t="shared" si="9"/>
        <v>4</v>
      </c>
      <c r="H50" s="276">
        <f t="shared" si="9"/>
        <v>5</v>
      </c>
      <c r="I50" s="276">
        <f t="shared" si="9"/>
        <v>6</v>
      </c>
      <c r="J50" s="276">
        <f t="shared" si="9"/>
        <v>7</v>
      </c>
      <c r="K50" s="276">
        <f t="shared" si="9"/>
        <v>8</v>
      </c>
      <c r="L50" s="276">
        <f t="shared" si="9"/>
        <v>9</v>
      </c>
      <c r="M50" s="276">
        <f t="shared" si="9"/>
        <v>10</v>
      </c>
      <c r="N50" s="276">
        <f t="shared" si="9"/>
        <v>11</v>
      </c>
      <c r="O50" s="276">
        <f t="shared" si="9"/>
        <v>12</v>
      </c>
      <c r="P50" s="276">
        <f t="shared" si="9"/>
        <v>13</v>
      </c>
      <c r="Q50" s="276">
        <f t="shared" si="9"/>
        <v>14</v>
      </c>
      <c r="R50" s="276">
        <f t="shared" si="9"/>
        <v>15</v>
      </c>
      <c r="S50" s="276">
        <f t="shared" si="9"/>
        <v>16</v>
      </c>
      <c r="T50" s="276">
        <f t="shared" si="9"/>
        <v>17</v>
      </c>
      <c r="U50" s="276">
        <f t="shared" si="9"/>
        <v>18</v>
      </c>
      <c r="V50" s="276">
        <f t="shared" si="9"/>
        <v>19</v>
      </c>
      <c r="W50" s="276">
        <f t="shared" si="9"/>
        <v>20</v>
      </c>
      <c r="X50" s="276">
        <f t="shared" si="9"/>
        <v>21</v>
      </c>
      <c r="Y50" s="276">
        <f t="shared" si="9"/>
        <v>22</v>
      </c>
      <c r="Z50" s="276">
        <f t="shared" si="9"/>
        <v>23</v>
      </c>
      <c r="AA50" s="276">
        <f t="shared" si="9"/>
        <v>24</v>
      </c>
      <c r="AB50" s="276">
        <f t="shared" si="9"/>
        <v>25</v>
      </c>
      <c r="AC50" s="276">
        <f t="shared" si="9"/>
        <v>26</v>
      </c>
      <c r="AD50" s="276">
        <f t="shared" si="9"/>
        <v>27</v>
      </c>
      <c r="AE50" s="276">
        <f t="shared" si="9"/>
        <v>28</v>
      </c>
      <c r="AF50" s="276">
        <f t="shared" si="9"/>
        <v>29</v>
      </c>
      <c r="AG50" s="276">
        <f t="shared" si="9"/>
        <v>30</v>
      </c>
      <c r="AH50" s="276">
        <f t="shared" si="9"/>
        <v>31</v>
      </c>
      <c r="AI50" s="276">
        <f t="shared" si="9"/>
        <v>32</v>
      </c>
      <c r="AJ50" s="276">
        <f t="shared" si="9"/>
        <v>33</v>
      </c>
      <c r="AK50" s="276">
        <f t="shared" si="9"/>
        <v>34</v>
      </c>
      <c r="AL50" s="276">
        <f t="shared" si="9"/>
        <v>35</v>
      </c>
      <c r="AM50" s="276">
        <f t="shared" si="9"/>
        <v>36</v>
      </c>
      <c r="AN50" s="276">
        <f t="shared" si="9"/>
        <v>37</v>
      </c>
      <c r="AO50" s="276">
        <f t="shared" si="9"/>
        <v>38</v>
      </c>
      <c r="AP50" s="276">
        <f t="shared" si="9"/>
        <v>39</v>
      </c>
      <c r="AQ50" s="276">
        <f t="shared" si="9"/>
        <v>40</v>
      </c>
      <c r="AR50" s="276">
        <f t="shared" si="9"/>
        <v>41</v>
      </c>
      <c r="AS50" s="276">
        <f t="shared" si="9"/>
        <v>42</v>
      </c>
      <c r="AT50" s="276">
        <f t="shared" si="9"/>
        <v>43</v>
      </c>
      <c r="AU50" s="276">
        <f t="shared" si="9"/>
        <v>44</v>
      </c>
      <c r="AV50" s="276">
        <f t="shared" si="9"/>
        <v>45</v>
      </c>
      <c r="AW50" s="276">
        <f t="shared" si="9"/>
        <v>46</v>
      </c>
      <c r="AX50" s="276">
        <f t="shared" si="9"/>
        <v>47</v>
      </c>
      <c r="AY50" s="276">
        <f t="shared" si="9"/>
        <v>48</v>
      </c>
      <c r="AZ50" s="276">
        <f t="shared" si="9"/>
        <v>49</v>
      </c>
      <c r="BA50" s="276">
        <f t="shared" si="9"/>
        <v>50</v>
      </c>
      <c r="BB50" s="276">
        <f t="shared" si="9"/>
        <v>51</v>
      </c>
      <c r="BC50" s="276">
        <f t="shared" si="9"/>
        <v>52</v>
      </c>
      <c r="BD50" s="276">
        <f t="shared" si="9"/>
        <v>53</v>
      </c>
      <c r="BE50" s="276">
        <f t="shared" si="9"/>
        <v>54</v>
      </c>
      <c r="BF50" s="276">
        <f t="shared" si="9"/>
        <v>55</v>
      </c>
      <c r="BG50" s="276">
        <f t="shared" si="9"/>
        <v>56</v>
      </c>
      <c r="BH50" s="276">
        <f t="shared" si="9"/>
        <v>57</v>
      </c>
      <c r="BI50" s="276">
        <f t="shared" si="9"/>
        <v>58</v>
      </c>
      <c r="BJ50" s="276">
        <f t="shared" si="9"/>
        <v>59</v>
      </c>
      <c r="BK50" s="276">
        <f t="shared" si="9"/>
        <v>60</v>
      </c>
      <c r="BL50" s="276">
        <f t="shared" si="9"/>
        <v>61</v>
      </c>
      <c r="BM50" s="276">
        <f t="shared" si="9"/>
        <v>62</v>
      </c>
      <c r="BN50" s="276">
        <f t="shared" si="9"/>
        <v>63</v>
      </c>
      <c r="BO50" s="276">
        <f t="shared" si="9"/>
        <v>64</v>
      </c>
      <c r="BP50" s="276">
        <f t="shared" si="9"/>
        <v>65</v>
      </c>
      <c r="BQ50" s="276">
        <f t="shared" si="9"/>
        <v>66</v>
      </c>
      <c r="BR50" s="276">
        <f t="shared" ref="BR50:EC50" si="10">BQ50+1</f>
        <v>67</v>
      </c>
      <c r="BS50" s="276">
        <f t="shared" si="10"/>
        <v>68</v>
      </c>
      <c r="BT50" s="276">
        <f t="shared" si="10"/>
        <v>69</v>
      </c>
      <c r="BU50" s="276">
        <f t="shared" si="10"/>
        <v>70</v>
      </c>
      <c r="BV50" s="276">
        <f t="shared" si="10"/>
        <v>71</v>
      </c>
      <c r="BW50" s="276">
        <f t="shared" si="10"/>
        <v>72</v>
      </c>
      <c r="BX50" s="276">
        <f t="shared" si="10"/>
        <v>73</v>
      </c>
      <c r="BY50" s="276">
        <f t="shared" si="10"/>
        <v>74</v>
      </c>
      <c r="BZ50" s="276">
        <f t="shared" si="10"/>
        <v>75</v>
      </c>
      <c r="CA50" s="276">
        <f t="shared" si="10"/>
        <v>76</v>
      </c>
      <c r="CB50" s="276">
        <f t="shared" si="10"/>
        <v>77</v>
      </c>
      <c r="CC50" s="276">
        <f t="shared" si="10"/>
        <v>78</v>
      </c>
      <c r="CD50" s="276">
        <f t="shared" si="10"/>
        <v>79</v>
      </c>
      <c r="CE50" s="276">
        <f t="shared" si="10"/>
        <v>80</v>
      </c>
      <c r="CF50" s="276">
        <f t="shared" si="10"/>
        <v>81</v>
      </c>
      <c r="CG50" s="276">
        <f t="shared" si="10"/>
        <v>82</v>
      </c>
      <c r="CH50" s="276">
        <f t="shared" si="10"/>
        <v>83</v>
      </c>
      <c r="CI50" s="276">
        <f t="shared" si="10"/>
        <v>84</v>
      </c>
      <c r="CJ50" s="276">
        <f t="shared" si="10"/>
        <v>85</v>
      </c>
      <c r="CK50" s="276">
        <f t="shared" si="10"/>
        <v>86</v>
      </c>
      <c r="CL50" s="276">
        <f t="shared" si="10"/>
        <v>87</v>
      </c>
      <c r="CM50" s="276">
        <f t="shared" si="10"/>
        <v>88</v>
      </c>
      <c r="CN50" s="276">
        <f t="shared" si="10"/>
        <v>89</v>
      </c>
      <c r="CO50" s="276">
        <f t="shared" si="10"/>
        <v>90</v>
      </c>
      <c r="CP50" s="276">
        <f t="shared" si="10"/>
        <v>91</v>
      </c>
      <c r="CQ50" s="276">
        <f t="shared" si="10"/>
        <v>92</v>
      </c>
      <c r="CR50" s="276">
        <f t="shared" si="10"/>
        <v>93</v>
      </c>
      <c r="CS50" s="276">
        <f t="shared" si="10"/>
        <v>94</v>
      </c>
      <c r="CT50" s="276">
        <f t="shared" si="10"/>
        <v>95</v>
      </c>
      <c r="CU50" s="276">
        <f t="shared" si="10"/>
        <v>96</v>
      </c>
      <c r="CV50" s="276">
        <f t="shared" si="10"/>
        <v>97</v>
      </c>
      <c r="CW50" s="276">
        <f t="shared" si="10"/>
        <v>98</v>
      </c>
      <c r="CX50" s="276">
        <f t="shared" si="10"/>
        <v>99</v>
      </c>
      <c r="CY50" s="276">
        <f t="shared" si="10"/>
        <v>100</v>
      </c>
      <c r="CZ50" s="276">
        <f t="shared" si="10"/>
        <v>101</v>
      </c>
      <c r="DA50" s="276">
        <f t="shared" si="10"/>
        <v>102</v>
      </c>
      <c r="DB50" s="276">
        <f t="shared" si="10"/>
        <v>103</v>
      </c>
      <c r="DC50" s="276">
        <f t="shared" si="10"/>
        <v>104</v>
      </c>
      <c r="DD50" s="276">
        <f t="shared" si="10"/>
        <v>105</v>
      </c>
      <c r="DE50" s="276">
        <f t="shared" si="10"/>
        <v>106</v>
      </c>
      <c r="DF50" s="276">
        <f t="shared" si="10"/>
        <v>107</v>
      </c>
      <c r="DG50" s="276">
        <f t="shared" si="10"/>
        <v>108</v>
      </c>
      <c r="DH50" s="276">
        <f t="shared" si="10"/>
        <v>109</v>
      </c>
      <c r="DI50" s="276">
        <f t="shared" si="10"/>
        <v>110</v>
      </c>
      <c r="DJ50" s="276">
        <f t="shared" si="10"/>
        <v>111</v>
      </c>
      <c r="DK50" s="276">
        <f t="shared" si="10"/>
        <v>112</v>
      </c>
      <c r="DL50" s="276">
        <f t="shared" si="10"/>
        <v>113</v>
      </c>
      <c r="DM50" s="276">
        <f t="shared" si="10"/>
        <v>114</v>
      </c>
      <c r="DN50" s="276">
        <f t="shared" si="10"/>
        <v>115</v>
      </c>
      <c r="DO50" s="276">
        <f t="shared" si="10"/>
        <v>116</v>
      </c>
      <c r="DP50" s="276">
        <f t="shared" si="10"/>
        <v>117</v>
      </c>
      <c r="DQ50" s="276">
        <f t="shared" si="10"/>
        <v>118</v>
      </c>
      <c r="DR50" s="276">
        <f t="shared" si="10"/>
        <v>119</v>
      </c>
      <c r="DS50" s="276">
        <f t="shared" si="10"/>
        <v>120</v>
      </c>
      <c r="DT50" s="276">
        <f t="shared" si="10"/>
        <v>121</v>
      </c>
      <c r="DU50" s="276">
        <f t="shared" si="10"/>
        <v>122</v>
      </c>
      <c r="DV50" s="276">
        <f t="shared" si="10"/>
        <v>123</v>
      </c>
      <c r="DW50" s="276">
        <f t="shared" si="10"/>
        <v>124</v>
      </c>
      <c r="DX50" s="276">
        <f t="shared" si="10"/>
        <v>125</v>
      </c>
      <c r="DY50" s="276">
        <f t="shared" si="10"/>
        <v>126</v>
      </c>
      <c r="DZ50" s="276">
        <f t="shared" si="10"/>
        <v>127</v>
      </c>
      <c r="EA50" s="276">
        <f t="shared" si="10"/>
        <v>128</v>
      </c>
      <c r="EB50" s="276">
        <f t="shared" si="10"/>
        <v>129</v>
      </c>
      <c r="EC50" s="276">
        <f t="shared" si="10"/>
        <v>130</v>
      </c>
      <c r="ED50" s="276">
        <f t="shared" ref="ED50:GO50" si="11">EC50+1</f>
        <v>131</v>
      </c>
      <c r="EE50" s="276">
        <f t="shared" si="11"/>
        <v>132</v>
      </c>
      <c r="EF50" s="276">
        <f t="shared" si="11"/>
        <v>133</v>
      </c>
      <c r="EG50" s="276">
        <f t="shared" si="11"/>
        <v>134</v>
      </c>
      <c r="EH50" s="276">
        <f t="shared" si="11"/>
        <v>135</v>
      </c>
      <c r="EI50" s="276">
        <f t="shared" si="11"/>
        <v>136</v>
      </c>
      <c r="EJ50" s="276">
        <f t="shared" si="11"/>
        <v>137</v>
      </c>
      <c r="EK50" s="276">
        <f t="shared" si="11"/>
        <v>138</v>
      </c>
      <c r="EL50" s="276">
        <f t="shared" si="11"/>
        <v>139</v>
      </c>
      <c r="EM50" s="276">
        <f t="shared" si="11"/>
        <v>140</v>
      </c>
      <c r="EN50" s="276">
        <f t="shared" si="11"/>
        <v>141</v>
      </c>
      <c r="EO50" s="276">
        <f t="shared" si="11"/>
        <v>142</v>
      </c>
      <c r="EP50" s="276">
        <f t="shared" si="11"/>
        <v>143</v>
      </c>
      <c r="EQ50" s="276">
        <f t="shared" si="11"/>
        <v>144</v>
      </c>
      <c r="ER50" s="276">
        <f t="shared" si="11"/>
        <v>145</v>
      </c>
      <c r="ES50" s="276">
        <f t="shared" si="11"/>
        <v>146</v>
      </c>
      <c r="ET50" s="276">
        <f t="shared" si="11"/>
        <v>147</v>
      </c>
      <c r="EU50" s="276">
        <f t="shared" si="11"/>
        <v>148</v>
      </c>
      <c r="EV50" s="276">
        <f t="shared" si="11"/>
        <v>149</v>
      </c>
      <c r="EW50" s="276">
        <f t="shared" si="11"/>
        <v>150</v>
      </c>
      <c r="EX50" s="276">
        <f t="shared" si="11"/>
        <v>151</v>
      </c>
      <c r="EY50" s="276">
        <f t="shared" si="11"/>
        <v>152</v>
      </c>
      <c r="EZ50" s="276">
        <f t="shared" si="11"/>
        <v>153</v>
      </c>
      <c r="FA50" s="276">
        <f t="shared" si="11"/>
        <v>154</v>
      </c>
      <c r="FB50" s="276">
        <f t="shared" si="11"/>
        <v>155</v>
      </c>
      <c r="FC50" s="276">
        <f t="shared" si="11"/>
        <v>156</v>
      </c>
      <c r="FD50" s="276">
        <f t="shared" si="11"/>
        <v>157</v>
      </c>
      <c r="FE50" s="276">
        <f t="shared" si="11"/>
        <v>158</v>
      </c>
      <c r="FF50" s="276">
        <f t="shared" si="11"/>
        <v>159</v>
      </c>
      <c r="FG50" s="276">
        <f t="shared" si="11"/>
        <v>160</v>
      </c>
      <c r="FH50" s="276">
        <f t="shared" si="11"/>
        <v>161</v>
      </c>
      <c r="FI50" s="276">
        <f t="shared" si="11"/>
        <v>162</v>
      </c>
      <c r="FJ50" s="276">
        <f t="shared" si="11"/>
        <v>163</v>
      </c>
      <c r="FK50" s="276">
        <f t="shared" si="11"/>
        <v>164</v>
      </c>
      <c r="FL50" s="276">
        <f t="shared" si="11"/>
        <v>165</v>
      </c>
      <c r="FM50" s="276">
        <f t="shared" si="11"/>
        <v>166</v>
      </c>
      <c r="FN50" s="276">
        <f t="shared" si="11"/>
        <v>167</v>
      </c>
      <c r="FO50" s="276">
        <f t="shared" si="11"/>
        <v>168</v>
      </c>
      <c r="FP50" s="276">
        <f t="shared" si="11"/>
        <v>169</v>
      </c>
      <c r="FQ50" s="276">
        <f t="shared" si="11"/>
        <v>170</v>
      </c>
      <c r="FR50" s="276">
        <f t="shared" si="11"/>
        <v>171</v>
      </c>
      <c r="FS50" s="276">
        <f t="shared" si="11"/>
        <v>172</v>
      </c>
      <c r="FT50" s="276">
        <f t="shared" si="11"/>
        <v>173</v>
      </c>
      <c r="FU50" s="276">
        <f t="shared" si="11"/>
        <v>174</v>
      </c>
      <c r="FV50" s="276">
        <f t="shared" si="11"/>
        <v>175</v>
      </c>
      <c r="FW50" s="276">
        <f t="shared" si="11"/>
        <v>176</v>
      </c>
      <c r="FX50" s="276">
        <f t="shared" si="11"/>
        <v>177</v>
      </c>
      <c r="FY50" s="276">
        <f t="shared" si="11"/>
        <v>178</v>
      </c>
      <c r="FZ50" s="276">
        <f t="shared" si="11"/>
        <v>179</v>
      </c>
      <c r="GA50" s="276">
        <f t="shared" si="11"/>
        <v>180</v>
      </c>
      <c r="GB50" s="276">
        <f t="shared" si="11"/>
        <v>181</v>
      </c>
      <c r="GC50" s="276">
        <f t="shared" si="11"/>
        <v>182</v>
      </c>
      <c r="GD50" s="276">
        <f t="shared" si="11"/>
        <v>183</v>
      </c>
      <c r="GE50" s="276">
        <f t="shared" si="11"/>
        <v>184</v>
      </c>
      <c r="GF50" s="276">
        <f t="shared" si="11"/>
        <v>185</v>
      </c>
      <c r="GG50" s="276">
        <f t="shared" si="11"/>
        <v>186</v>
      </c>
      <c r="GH50" s="276">
        <f t="shared" si="11"/>
        <v>187</v>
      </c>
      <c r="GI50" s="276">
        <f t="shared" si="11"/>
        <v>188</v>
      </c>
      <c r="GJ50" s="276">
        <f t="shared" si="11"/>
        <v>189</v>
      </c>
      <c r="GK50" s="276">
        <f t="shared" si="11"/>
        <v>190</v>
      </c>
      <c r="GL50" s="276">
        <f t="shared" si="11"/>
        <v>191</v>
      </c>
      <c r="GM50" s="276">
        <f t="shared" si="11"/>
        <v>192</v>
      </c>
      <c r="GN50" s="276">
        <f t="shared" si="11"/>
        <v>193</v>
      </c>
      <c r="GO50" s="276">
        <f t="shared" si="11"/>
        <v>194</v>
      </c>
      <c r="GP50" s="276">
        <f t="shared" ref="GP50:JA50" si="12">GO50+1</f>
        <v>195</v>
      </c>
      <c r="GQ50" s="276">
        <f t="shared" si="12"/>
        <v>196</v>
      </c>
      <c r="GR50" s="276">
        <f t="shared" si="12"/>
        <v>197</v>
      </c>
      <c r="GS50" s="276">
        <f t="shared" si="12"/>
        <v>198</v>
      </c>
      <c r="GT50" s="276">
        <f t="shared" si="12"/>
        <v>199</v>
      </c>
      <c r="GU50" s="276">
        <f t="shared" si="12"/>
        <v>200</v>
      </c>
      <c r="GV50" s="276">
        <f t="shared" si="12"/>
        <v>201</v>
      </c>
      <c r="GW50" s="276">
        <f t="shared" si="12"/>
        <v>202</v>
      </c>
      <c r="GX50" s="276">
        <f t="shared" si="12"/>
        <v>203</v>
      </c>
      <c r="GY50" s="276">
        <f t="shared" si="12"/>
        <v>204</v>
      </c>
      <c r="GZ50" s="276">
        <f t="shared" si="12"/>
        <v>205</v>
      </c>
      <c r="HA50" s="276">
        <f t="shared" si="12"/>
        <v>206</v>
      </c>
      <c r="HB50" s="276">
        <f t="shared" si="12"/>
        <v>207</v>
      </c>
      <c r="HC50" s="276">
        <f t="shared" si="12"/>
        <v>208</v>
      </c>
      <c r="HD50" s="276">
        <f t="shared" si="12"/>
        <v>209</v>
      </c>
      <c r="HE50" s="276">
        <f t="shared" si="12"/>
        <v>210</v>
      </c>
      <c r="HF50" s="276">
        <f t="shared" si="12"/>
        <v>211</v>
      </c>
      <c r="HG50" s="276">
        <f t="shared" si="12"/>
        <v>212</v>
      </c>
      <c r="HH50" s="276">
        <f t="shared" si="12"/>
        <v>213</v>
      </c>
      <c r="HI50" s="276">
        <f t="shared" si="12"/>
        <v>214</v>
      </c>
      <c r="HJ50" s="276">
        <f t="shared" si="12"/>
        <v>215</v>
      </c>
      <c r="HK50" s="276">
        <f t="shared" si="12"/>
        <v>216</v>
      </c>
      <c r="HL50" s="276">
        <f t="shared" si="12"/>
        <v>217</v>
      </c>
      <c r="HM50" s="276">
        <f t="shared" si="12"/>
        <v>218</v>
      </c>
      <c r="HN50" s="276">
        <f t="shared" si="12"/>
        <v>219</v>
      </c>
      <c r="HO50" s="276">
        <f t="shared" si="12"/>
        <v>220</v>
      </c>
      <c r="HP50" s="276">
        <f t="shared" si="12"/>
        <v>221</v>
      </c>
      <c r="HQ50" s="276">
        <f t="shared" si="12"/>
        <v>222</v>
      </c>
      <c r="HR50" s="276">
        <f t="shared" si="12"/>
        <v>223</v>
      </c>
      <c r="HS50" s="276">
        <f t="shared" si="12"/>
        <v>224</v>
      </c>
      <c r="HT50" s="276">
        <f t="shared" si="12"/>
        <v>225</v>
      </c>
      <c r="HU50" s="276">
        <f t="shared" si="12"/>
        <v>226</v>
      </c>
      <c r="HV50" s="276">
        <f t="shared" si="12"/>
        <v>227</v>
      </c>
      <c r="HW50" s="276">
        <f t="shared" si="12"/>
        <v>228</v>
      </c>
      <c r="HX50" s="276">
        <f t="shared" si="12"/>
        <v>229</v>
      </c>
      <c r="HY50" s="276">
        <f t="shared" si="12"/>
        <v>230</v>
      </c>
      <c r="HZ50" s="276">
        <f t="shared" si="12"/>
        <v>231</v>
      </c>
      <c r="IA50" s="276">
        <f t="shared" si="12"/>
        <v>232</v>
      </c>
      <c r="IB50" s="276">
        <f t="shared" si="12"/>
        <v>233</v>
      </c>
      <c r="IC50" s="276">
        <f t="shared" si="12"/>
        <v>234</v>
      </c>
      <c r="ID50" s="276">
        <f t="shared" si="12"/>
        <v>235</v>
      </c>
      <c r="IE50" s="276">
        <f t="shared" si="12"/>
        <v>236</v>
      </c>
      <c r="IF50" s="276">
        <f t="shared" si="12"/>
        <v>237</v>
      </c>
      <c r="IG50" s="276">
        <f t="shared" si="12"/>
        <v>238</v>
      </c>
      <c r="IH50" s="276">
        <f t="shared" si="12"/>
        <v>239</v>
      </c>
      <c r="II50" s="276">
        <f t="shared" si="12"/>
        <v>240</v>
      </c>
      <c r="IJ50" s="276">
        <f t="shared" si="12"/>
        <v>241</v>
      </c>
      <c r="IK50" s="276">
        <f t="shared" si="12"/>
        <v>242</v>
      </c>
      <c r="IL50" s="276">
        <f t="shared" si="12"/>
        <v>243</v>
      </c>
      <c r="IM50" s="276">
        <f t="shared" si="12"/>
        <v>244</v>
      </c>
      <c r="IN50" s="276">
        <f t="shared" si="12"/>
        <v>245</v>
      </c>
      <c r="IO50" s="276">
        <f t="shared" si="12"/>
        <v>246</v>
      </c>
      <c r="IP50" s="276">
        <f t="shared" si="12"/>
        <v>247</v>
      </c>
      <c r="IQ50" s="276">
        <f t="shared" si="12"/>
        <v>248</v>
      </c>
      <c r="IR50" s="276">
        <f t="shared" si="12"/>
        <v>249</v>
      </c>
      <c r="IS50" s="276">
        <f t="shared" si="12"/>
        <v>250</v>
      </c>
      <c r="IT50" s="276">
        <f t="shared" si="12"/>
        <v>251</v>
      </c>
      <c r="IU50" s="276">
        <f t="shared" si="12"/>
        <v>252</v>
      </c>
      <c r="IV50" s="276">
        <f t="shared" si="12"/>
        <v>253</v>
      </c>
      <c r="IW50" s="276">
        <f t="shared" si="12"/>
        <v>254</v>
      </c>
      <c r="IX50" s="276">
        <f t="shared" si="12"/>
        <v>255</v>
      </c>
      <c r="IY50" s="276">
        <f t="shared" si="12"/>
        <v>256</v>
      </c>
      <c r="IZ50" s="276">
        <f t="shared" si="12"/>
        <v>257</v>
      </c>
      <c r="JA50" s="276">
        <f t="shared" si="12"/>
        <v>258</v>
      </c>
      <c r="JB50" s="276">
        <f t="shared" ref="JB50:LM50" si="13">JA50+1</f>
        <v>259</v>
      </c>
      <c r="JC50" s="276">
        <f t="shared" si="13"/>
        <v>260</v>
      </c>
      <c r="JD50" s="276">
        <f t="shared" si="13"/>
        <v>261</v>
      </c>
      <c r="JE50" s="276">
        <f t="shared" si="13"/>
        <v>262</v>
      </c>
      <c r="JF50" s="276">
        <f t="shared" si="13"/>
        <v>263</v>
      </c>
      <c r="JG50" s="276">
        <f t="shared" si="13"/>
        <v>264</v>
      </c>
      <c r="JH50" s="276">
        <f t="shared" si="13"/>
        <v>265</v>
      </c>
      <c r="JI50" s="276">
        <f t="shared" si="13"/>
        <v>266</v>
      </c>
      <c r="JJ50" s="276">
        <f t="shared" si="13"/>
        <v>267</v>
      </c>
      <c r="JK50" s="276">
        <f t="shared" si="13"/>
        <v>268</v>
      </c>
      <c r="JL50" s="276">
        <f t="shared" si="13"/>
        <v>269</v>
      </c>
      <c r="JM50" s="276">
        <f t="shared" si="13"/>
        <v>270</v>
      </c>
      <c r="JN50" s="276">
        <f t="shared" si="13"/>
        <v>271</v>
      </c>
      <c r="JO50" s="276">
        <f t="shared" si="13"/>
        <v>272</v>
      </c>
      <c r="JP50" s="276">
        <f t="shared" si="13"/>
        <v>273</v>
      </c>
      <c r="JQ50" s="276">
        <f t="shared" si="13"/>
        <v>274</v>
      </c>
      <c r="JR50" s="276">
        <f t="shared" si="13"/>
        <v>275</v>
      </c>
      <c r="JS50" s="276">
        <f t="shared" si="13"/>
        <v>276</v>
      </c>
      <c r="JT50" s="276">
        <f t="shared" si="13"/>
        <v>277</v>
      </c>
      <c r="JU50" s="276">
        <f t="shared" si="13"/>
        <v>278</v>
      </c>
      <c r="JV50" s="276">
        <f t="shared" si="13"/>
        <v>279</v>
      </c>
      <c r="JW50" s="276">
        <f t="shared" si="13"/>
        <v>280</v>
      </c>
      <c r="JX50" s="276">
        <f t="shared" si="13"/>
        <v>281</v>
      </c>
      <c r="JY50" s="276">
        <f t="shared" si="13"/>
        <v>282</v>
      </c>
      <c r="JZ50" s="276">
        <f t="shared" si="13"/>
        <v>283</v>
      </c>
      <c r="KA50" s="276">
        <f t="shared" si="13"/>
        <v>284</v>
      </c>
      <c r="KB50" s="276">
        <f t="shared" si="13"/>
        <v>285</v>
      </c>
      <c r="KC50" s="276">
        <f t="shared" si="13"/>
        <v>286</v>
      </c>
      <c r="KD50" s="276">
        <f t="shared" si="13"/>
        <v>287</v>
      </c>
      <c r="KE50" s="276">
        <f t="shared" si="13"/>
        <v>288</v>
      </c>
      <c r="KF50" s="276">
        <f t="shared" si="13"/>
        <v>289</v>
      </c>
      <c r="KG50" s="276">
        <f t="shared" si="13"/>
        <v>290</v>
      </c>
      <c r="KH50" s="276">
        <f t="shared" si="13"/>
        <v>291</v>
      </c>
      <c r="KI50" s="276">
        <f t="shared" si="13"/>
        <v>292</v>
      </c>
      <c r="KJ50" s="276">
        <f t="shared" si="13"/>
        <v>293</v>
      </c>
      <c r="KK50" s="276">
        <f t="shared" si="13"/>
        <v>294</v>
      </c>
      <c r="KL50" s="276">
        <f t="shared" si="13"/>
        <v>295</v>
      </c>
      <c r="KM50" s="276">
        <f t="shared" si="13"/>
        <v>296</v>
      </c>
      <c r="KN50" s="276">
        <f t="shared" si="13"/>
        <v>297</v>
      </c>
      <c r="KO50" s="276">
        <f t="shared" si="13"/>
        <v>298</v>
      </c>
      <c r="KP50" s="276">
        <f t="shared" si="13"/>
        <v>299</v>
      </c>
      <c r="KQ50" s="276">
        <f t="shared" si="13"/>
        <v>300</v>
      </c>
      <c r="KR50" s="276">
        <f t="shared" si="13"/>
        <v>301</v>
      </c>
      <c r="KS50" s="276">
        <f t="shared" si="13"/>
        <v>302</v>
      </c>
      <c r="KT50" s="276">
        <f t="shared" si="13"/>
        <v>303</v>
      </c>
      <c r="KU50" s="276">
        <f t="shared" si="13"/>
        <v>304</v>
      </c>
      <c r="KV50" s="276">
        <f t="shared" si="13"/>
        <v>305</v>
      </c>
      <c r="KW50" s="276">
        <f t="shared" si="13"/>
        <v>306</v>
      </c>
      <c r="KX50" s="276">
        <f t="shared" si="13"/>
        <v>307</v>
      </c>
      <c r="KY50" s="276">
        <f t="shared" si="13"/>
        <v>308</v>
      </c>
      <c r="KZ50" s="276">
        <f t="shared" si="13"/>
        <v>309</v>
      </c>
      <c r="LA50" s="276">
        <f t="shared" si="13"/>
        <v>310</v>
      </c>
      <c r="LB50" s="276">
        <f t="shared" si="13"/>
        <v>311</v>
      </c>
      <c r="LC50" s="276">
        <f t="shared" si="13"/>
        <v>312</v>
      </c>
      <c r="LD50" s="276">
        <f t="shared" si="13"/>
        <v>313</v>
      </c>
      <c r="LE50" s="276">
        <f t="shared" si="13"/>
        <v>314</v>
      </c>
      <c r="LF50" s="276">
        <f t="shared" si="13"/>
        <v>315</v>
      </c>
      <c r="LG50" s="276">
        <f t="shared" si="13"/>
        <v>316</v>
      </c>
      <c r="LH50" s="276">
        <f t="shared" si="13"/>
        <v>317</v>
      </c>
      <c r="LI50" s="276">
        <f t="shared" si="13"/>
        <v>318</v>
      </c>
      <c r="LJ50" s="276">
        <f t="shared" si="13"/>
        <v>319</v>
      </c>
      <c r="LK50" s="276">
        <f t="shared" si="13"/>
        <v>320</v>
      </c>
      <c r="LL50" s="276">
        <f t="shared" si="13"/>
        <v>321</v>
      </c>
      <c r="LM50" s="276">
        <f t="shared" si="13"/>
        <v>322</v>
      </c>
      <c r="LN50" s="276">
        <f t="shared" ref="LN50:NY50" si="14">LM50+1</f>
        <v>323</v>
      </c>
      <c r="LO50" s="276">
        <f t="shared" si="14"/>
        <v>324</v>
      </c>
      <c r="LP50" s="276">
        <f t="shared" si="14"/>
        <v>325</v>
      </c>
      <c r="LQ50" s="276">
        <f t="shared" si="14"/>
        <v>326</v>
      </c>
      <c r="LR50" s="276">
        <f t="shared" si="14"/>
        <v>327</v>
      </c>
      <c r="LS50" s="276">
        <f t="shared" si="14"/>
        <v>328</v>
      </c>
      <c r="LT50" s="276">
        <f t="shared" si="14"/>
        <v>329</v>
      </c>
      <c r="LU50" s="276">
        <f t="shared" si="14"/>
        <v>330</v>
      </c>
      <c r="LV50" s="276">
        <f t="shared" si="14"/>
        <v>331</v>
      </c>
      <c r="LW50" s="276">
        <f t="shared" si="14"/>
        <v>332</v>
      </c>
      <c r="LX50" s="276">
        <f t="shared" si="14"/>
        <v>333</v>
      </c>
      <c r="LY50" s="276">
        <f t="shared" si="14"/>
        <v>334</v>
      </c>
      <c r="LZ50" s="276">
        <f t="shared" si="14"/>
        <v>335</v>
      </c>
      <c r="MA50" s="276">
        <f t="shared" si="14"/>
        <v>336</v>
      </c>
      <c r="MB50" s="276">
        <f t="shared" si="14"/>
        <v>337</v>
      </c>
      <c r="MC50" s="276">
        <f t="shared" si="14"/>
        <v>338</v>
      </c>
      <c r="MD50" s="276">
        <f t="shared" si="14"/>
        <v>339</v>
      </c>
      <c r="ME50" s="276">
        <f t="shared" si="14"/>
        <v>340</v>
      </c>
      <c r="MF50" s="276">
        <f t="shared" si="14"/>
        <v>341</v>
      </c>
      <c r="MG50" s="276">
        <f t="shared" si="14"/>
        <v>342</v>
      </c>
      <c r="MH50" s="276">
        <f t="shared" si="14"/>
        <v>343</v>
      </c>
      <c r="MI50" s="276">
        <f t="shared" si="14"/>
        <v>344</v>
      </c>
      <c r="MJ50" s="276">
        <f t="shared" si="14"/>
        <v>345</v>
      </c>
      <c r="MK50" s="276">
        <f t="shared" si="14"/>
        <v>346</v>
      </c>
      <c r="ML50" s="276">
        <f t="shared" si="14"/>
        <v>347</v>
      </c>
      <c r="MM50" s="276">
        <f t="shared" si="14"/>
        <v>348</v>
      </c>
      <c r="MN50" s="276">
        <f t="shared" si="14"/>
        <v>349</v>
      </c>
      <c r="MO50" s="276">
        <f t="shared" si="14"/>
        <v>350</v>
      </c>
      <c r="MP50" s="276">
        <f t="shared" si="14"/>
        <v>351</v>
      </c>
      <c r="MQ50" s="276">
        <f t="shared" si="14"/>
        <v>352</v>
      </c>
      <c r="MR50" s="276">
        <f t="shared" si="14"/>
        <v>353</v>
      </c>
      <c r="MS50" s="276">
        <f t="shared" si="14"/>
        <v>354</v>
      </c>
      <c r="MT50" s="276">
        <f t="shared" si="14"/>
        <v>355</v>
      </c>
      <c r="MU50" s="276">
        <f t="shared" si="14"/>
        <v>356</v>
      </c>
      <c r="MV50" s="276">
        <f t="shared" si="14"/>
        <v>357</v>
      </c>
      <c r="MW50" s="276">
        <f t="shared" si="14"/>
        <v>358</v>
      </c>
      <c r="MX50" s="276">
        <f t="shared" si="14"/>
        <v>359</v>
      </c>
      <c r="MY50" s="276">
        <f t="shared" si="14"/>
        <v>360</v>
      </c>
      <c r="MZ50" s="276">
        <f t="shared" si="14"/>
        <v>361</v>
      </c>
      <c r="NA50" s="276">
        <f t="shared" si="14"/>
        <v>362</v>
      </c>
      <c r="NB50" s="276">
        <f t="shared" si="14"/>
        <v>363</v>
      </c>
      <c r="NC50" s="276">
        <f t="shared" si="14"/>
        <v>364</v>
      </c>
      <c r="ND50" s="276">
        <f t="shared" si="14"/>
        <v>365</v>
      </c>
      <c r="NE50" s="276">
        <f t="shared" si="14"/>
        <v>366</v>
      </c>
      <c r="NF50" s="276">
        <f t="shared" si="14"/>
        <v>367</v>
      </c>
      <c r="NG50" s="276">
        <f t="shared" si="14"/>
        <v>368</v>
      </c>
      <c r="NH50" s="276">
        <f t="shared" si="14"/>
        <v>369</v>
      </c>
      <c r="NI50" s="276">
        <f t="shared" si="14"/>
        <v>370</v>
      </c>
      <c r="NJ50" s="276">
        <f t="shared" si="14"/>
        <v>371</v>
      </c>
      <c r="NK50" s="276">
        <f t="shared" si="14"/>
        <v>372</v>
      </c>
      <c r="NL50" s="276">
        <f t="shared" si="14"/>
        <v>373</v>
      </c>
      <c r="NM50" s="276">
        <f t="shared" si="14"/>
        <v>374</v>
      </c>
      <c r="NN50" s="276">
        <f t="shared" si="14"/>
        <v>375</v>
      </c>
      <c r="NO50" s="276">
        <f t="shared" si="14"/>
        <v>376</v>
      </c>
      <c r="NP50" s="276">
        <f t="shared" si="14"/>
        <v>377</v>
      </c>
      <c r="NQ50" s="276">
        <f t="shared" si="14"/>
        <v>378</v>
      </c>
      <c r="NR50" s="276">
        <f t="shared" si="14"/>
        <v>379</v>
      </c>
      <c r="NS50" s="276">
        <f t="shared" si="14"/>
        <v>380</v>
      </c>
      <c r="NT50" s="276">
        <f t="shared" si="14"/>
        <v>381</v>
      </c>
      <c r="NU50" s="276">
        <f t="shared" si="14"/>
        <v>382</v>
      </c>
      <c r="NV50" s="276">
        <f t="shared" si="14"/>
        <v>383</v>
      </c>
      <c r="NW50" s="276">
        <f t="shared" si="14"/>
        <v>384</v>
      </c>
      <c r="NX50" s="276">
        <f t="shared" si="14"/>
        <v>385</v>
      </c>
      <c r="NY50" s="276">
        <f t="shared" si="14"/>
        <v>386</v>
      </c>
      <c r="NZ50" s="276">
        <f t="shared" ref="NZ50:QK50" si="15">NY50+1</f>
        <v>387</v>
      </c>
      <c r="OA50" s="276">
        <f t="shared" si="15"/>
        <v>388</v>
      </c>
      <c r="OB50" s="276">
        <f t="shared" si="15"/>
        <v>389</v>
      </c>
      <c r="OC50" s="276">
        <f t="shared" si="15"/>
        <v>390</v>
      </c>
      <c r="OD50" s="276">
        <f t="shared" si="15"/>
        <v>391</v>
      </c>
      <c r="OE50" s="276">
        <f t="shared" si="15"/>
        <v>392</v>
      </c>
      <c r="OF50" s="276">
        <f t="shared" si="15"/>
        <v>393</v>
      </c>
      <c r="OG50" s="276">
        <f t="shared" si="15"/>
        <v>394</v>
      </c>
      <c r="OH50" s="276">
        <f t="shared" si="15"/>
        <v>395</v>
      </c>
      <c r="OI50" s="276">
        <f t="shared" si="15"/>
        <v>396</v>
      </c>
      <c r="OJ50" s="276">
        <f t="shared" si="15"/>
        <v>397</v>
      </c>
      <c r="OK50" s="276">
        <f t="shared" si="15"/>
        <v>398</v>
      </c>
      <c r="OL50" s="276">
        <f t="shared" si="15"/>
        <v>399</v>
      </c>
      <c r="OM50" s="276">
        <f t="shared" si="15"/>
        <v>400</v>
      </c>
      <c r="ON50" s="276">
        <f t="shared" si="15"/>
        <v>401</v>
      </c>
      <c r="OO50" s="276">
        <f t="shared" si="15"/>
        <v>402</v>
      </c>
      <c r="OP50" s="276">
        <f t="shared" si="15"/>
        <v>403</v>
      </c>
      <c r="OQ50" s="276">
        <f t="shared" si="15"/>
        <v>404</v>
      </c>
      <c r="OR50" s="276">
        <f t="shared" si="15"/>
        <v>405</v>
      </c>
      <c r="OS50" s="276">
        <f t="shared" si="15"/>
        <v>406</v>
      </c>
      <c r="OT50" s="276">
        <f t="shared" si="15"/>
        <v>407</v>
      </c>
      <c r="OU50" s="276">
        <f t="shared" si="15"/>
        <v>408</v>
      </c>
      <c r="OV50" s="276">
        <f t="shared" si="15"/>
        <v>409</v>
      </c>
      <c r="OW50" s="276">
        <f t="shared" si="15"/>
        <v>410</v>
      </c>
      <c r="OX50" s="276">
        <f t="shared" si="15"/>
        <v>411</v>
      </c>
      <c r="OY50" s="276">
        <f t="shared" si="15"/>
        <v>412</v>
      </c>
      <c r="OZ50" s="276">
        <f t="shared" si="15"/>
        <v>413</v>
      </c>
      <c r="PA50" s="276">
        <f t="shared" si="15"/>
        <v>414</v>
      </c>
      <c r="PB50" s="276">
        <f t="shared" si="15"/>
        <v>415</v>
      </c>
      <c r="PC50" s="276">
        <f t="shared" si="15"/>
        <v>416</v>
      </c>
      <c r="PD50" s="276">
        <f t="shared" si="15"/>
        <v>417</v>
      </c>
      <c r="PE50" s="276">
        <f t="shared" si="15"/>
        <v>418</v>
      </c>
      <c r="PF50" s="276">
        <f t="shared" si="15"/>
        <v>419</v>
      </c>
      <c r="PG50" s="276">
        <f t="shared" si="15"/>
        <v>420</v>
      </c>
      <c r="PH50" s="276">
        <f t="shared" si="15"/>
        <v>421</v>
      </c>
      <c r="PI50" s="276">
        <f t="shared" si="15"/>
        <v>422</v>
      </c>
      <c r="PJ50" s="276">
        <f t="shared" si="15"/>
        <v>423</v>
      </c>
      <c r="PK50" s="276">
        <f t="shared" si="15"/>
        <v>424</v>
      </c>
      <c r="PL50" s="276">
        <f t="shared" si="15"/>
        <v>425</v>
      </c>
      <c r="PM50" s="276">
        <f t="shared" si="15"/>
        <v>426</v>
      </c>
      <c r="PN50" s="276">
        <f t="shared" si="15"/>
        <v>427</v>
      </c>
      <c r="PO50" s="276">
        <f t="shared" si="15"/>
        <v>428</v>
      </c>
      <c r="PP50" s="276">
        <f t="shared" si="15"/>
        <v>429</v>
      </c>
      <c r="PQ50" s="276">
        <f t="shared" si="15"/>
        <v>430</v>
      </c>
      <c r="PR50" s="276">
        <f t="shared" si="15"/>
        <v>431</v>
      </c>
      <c r="PS50" s="276">
        <f t="shared" si="15"/>
        <v>432</v>
      </c>
      <c r="PT50" s="276">
        <f t="shared" si="15"/>
        <v>433</v>
      </c>
      <c r="PU50" s="276">
        <f t="shared" si="15"/>
        <v>434</v>
      </c>
      <c r="PV50" s="276">
        <f t="shared" si="15"/>
        <v>435</v>
      </c>
      <c r="PW50" s="276">
        <f t="shared" si="15"/>
        <v>436</v>
      </c>
      <c r="PX50" s="276">
        <f t="shared" si="15"/>
        <v>437</v>
      </c>
      <c r="PY50" s="276">
        <f t="shared" si="15"/>
        <v>438</v>
      </c>
      <c r="PZ50" s="276">
        <f t="shared" si="15"/>
        <v>439</v>
      </c>
      <c r="QA50" s="276">
        <f t="shared" si="15"/>
        <v>440</v>
      </c>
      <c r="QB50" s="276">
        <f t="shared" si="15"/>
        <v>441</v>
      </c>
      <c r="QC50" s="276">
        <f t="shared" si="15"/>
        <v>442</v>
      </c>
      <c r="QD50" s="276">
        <f t="shared" si="15"/>
        <v>443</v>
      </c>
      <c r="QE50" s="276">
        <f t="shared" si="15"/>
        <v>444</v>
      </c>
      <c r="QF50" s="276">
        <f t="shared" si="15"/>
        <v>445</v>
      </c>
      <c r="QG50" s="276">
        <f t="shared" si="15"/>
        <v>446</v>
      </c>
      <c r="QH50" s="276">
        <f t="shared" si="15"/>
        <v>447</v>
      </c>
      <c r="QI50" s="276">
        <f t="shared" si="15"/>
        <v>448</v>
      </c>
      <c r="QJ50" s="276">
        <f t="shared" si="15"/>
        <v>449</v>
      </c>
      <c r="QK50" s="276">
        <f t="shared" si="15"/>
        <v>450</v>
      </c>
      <c r="QL50" s="276">
        <f t="shared" ref="QL50:SA50" si="16">QK50+1</f>
        <v>451</v>
      </c>
      <c r="QM50" s="276">
        <f t="shared" si="16"/>
        <v>452</v>
      </c>
      <c r="QN50" s="276">
        <f t="shared" si="16"/>
        <v>453</v>
      </c>
      <c r="QO50" s="276">
        <f t="shared" si="16"/>
        <v>454</v>
      </c>
      <c r="QP50" s="276">
        <f t="shared" si="16"/>
        <v>455</v>
      </c>
      <c r="QQ50" s="276">
        <f t="shared" si="16"/>
        <v>456</v>
      </c>
      <c r="QR50" s="276">
        <f t="shared" si="16"/>
        <v>457</v>
      </c>
      <c r="QS50" s="276">
        <f t="shared" si="16"/>
        <v>458</v>
      </c>
      <c r="QT50" s="276">
        <f t="shared" si="16"/>
        <v>459</v>
      </c>
      <c r="QU50" s="276">
        <f t="shared" si="16"/>
        <v>460</v>
      </c>
      <c r="QV50" s="276">
        <f t="shared" si="16"/>
        <v>461</v>
      </c>
      <c r="QW50" s="276">
        <f t="shared" si="16"/>
        <v>462</v>
      </c>
      <c r="QX50" s="276">
        <f t="shared" si="16"/>
        <v>463</v>
      </c>
      <c r="QY50" s="276">
        <f t="shared" si="16"/>
        <v>464</v>
      </c>
      <c r="QZ50" s="276">
        <f t="shared" si="16"/>
        <v>465</v>
      </c>
      <c r="RA50" s="276">
        <f t="shared" si="16"/>
        <v>466</v>
      </c>
      <c r="RB50" s="276">
        <f t="shared" si="16"/>
        <v>467</v>
      </c>
      <c r="RC50" s="276">
        <f t="shared" si="16"/>
        <v>468</v>
      </c>
      <c r="RD50" s="276">
        <f t="shared" si="16"/>
        <v>469</v>
      </c>
      <c r="RE50" s="276">
        <f t="shared" si="16"/>
        <v>470</v>
      </c>
      <c r="RF50" s="276">
        <f t="shared" si="16"/>
        <v>471</v>
      </c>
      <c r="RG50" s="276">
        <f t="shared" si="16"/>
        <v>472</v>
      </c>
      <c r="RH50" s="276">
        <f t="shared" si="16"/>
        <v>473</v>
      </c>
      <c r="RI50" s="276">
        <f t="shared" si="16"/>
        <v>474</v>
      </c>
      <c r="RJ50" s="276">
        <f t="shared" si="16"/>
        <v>475</v>
      </c>
      <c r="RK50" s="276">
        <f t="shared" si="16"/>
        <v>476</v>
      </c>
      <c r="RL50" s="276">
        <f t="shared" si="16"/>
        <v>477</v>
      </c>
      <c r="RM50" s="276">
        <f t="shared" si="16"/>
        <v>478</v>
      </c>
      <c r="RN50" s="276">
        <f t="shared" si="16"/>
        <v>479</v>
      </c>
      <c r="RO50" s="276">
        <f t="shared" si="16"/>
        <v>480</v>
      </c>
      <c r="RP50" s="276">
        <f t="shared" si="16"/>
        <v>481</v>
      </c>
      <c r="RQ50" s="276">
        <f t="shared" si="16"/>
        <v>482</v>
      </c>
      <c r="RR50" s="276">
        <f t="shared" si="16"/>
        <v>483</v>
      </c>
      <c r="RS50" s="276">
        <f t="shared" si="16"/>
        <v>484</v>
      </c>
      <c r="RT50" s="276">
        <f t="shared" si="16"/>
        <v>485</v>
      </c>
      <c r="RU50" s="276">
        <f t="shared" si="16"/>
        <v>486</v>
      </c>
      <c r="RV50" s="276">
        <f t="shared" si="16"/>
        <v>487</v>
      </c>
      <c r="RW50" s="276">
        <f t="shared" si="16"/>
        <v>488</v>
      </c>
      <c r="RX50" s="276">
        <f t="shared" si="16"/>
        <v>489</v>
      </c>
      <c r="RY50" s="276">
        <f t="shared" si="16"/>
        <v>490</v>
      </c>
      <c r="RZ50" s="276">
        <f t="shared" si="16"/>
        <v>491</v>
      </c>
      <c r="SA50" s="276">
        <f t="shared" si="16"/>
        <v>492</v>
      </c>
    </row>
    <row r="51" spans="1:495">
      <c r="A51" s="282" t="s">
        <v>283</v>
      </c>
      <c r="B51" s="289">
        <f>SUM(C52:C53)</f>
        <v>0</v>
      </c>
      <c r="C51" s="282"/>
      <c r="D51" s="288"/>
      <c r="E51" s="288"/>
      <c r="F51" s="288"/>
      <c r="G51" s="288"/>
      <c r="H51" s="288"/>
      <c r="I51" s="288"/>
      <c r="J51" s="288"/>
      <c r="K51" s="288"/>
      <c r="L51" s="288"/>
      <c r="M51" s="288"/>
      <c r="N51" s="288"/>
      <c r="O51" s="288"/>
      <c r="P51" s="288"/>
      <c r="Q51" s="288"/>
      <c r="R51" s="288"/>
      <c r="S51" s="288"/>
      <c r="T51" s="288"/>
      <c r="U51" s="288"/>
      <c r="V51" s="288"/>
      <c r="W51" s="288"/>
      <c r="X51" s="288"/>
      <c r="Y51" s="288"/>
      <c r="Z51" s="288"/>
      <c r="AA51" s="288"/>
      <c r="AB51" s="288"/>
      <c r="AC51" s="288"/>
      <c r="AD51" s="288"/>
      <c r="AE51" s="288"/>
      <c r="AF51" s="288"/>
      <c r="AG51" s="288"/>
      <c r="AH51" s="288"/>
      <c r="AI51" s="288"/>
      <c r="AJ51" s="288"/>
      <c r="AK51" s="288"/>
      <c r="AL51" s="288"/>
      <c r="AM51" s="288"/>
      <c r="AN51" s="288"/>
      <c r="AO51" s="288"/>
      <c r="AP51" s="288"/>
      <c r="AQ51" s="288"/>
      <c r="AR51" s="288"/>
      <c r="AS51" s="288"/>
      <c r="AT51" s="288"/>
      <c r="AU51" s="288"/>
      <c r="AV51" s="288"/>
      <c r="AW51" s="288"/>
      <c r="AX51" s="288"/>
      <c r="AY51" s="288"/>
      <c r="AZ51" s="288"/>
      <c r="BA51" s="288"/>
      <c r="BB51" s="288"/>
      <c r="BC51" s="288"/>
      <c r="BD51" s="288"/>
      <c r="BE51" s="288"/>
      <c r="BF51" s="288"/>
      <c r="BG51" s="288"/>
      <c r="BH51" s="288"/>
      <c r="BI51" s="288"/>
      <c r="BJ51" s="288"/>
      <c r="BK51" s="288"/>
      <c r="BL51" s="288"/>
      <c r="BM51" s="288"/>
      <c r="BN51" s="288"/>
      <c r="BO51" s="288"/>
      <c r="BP51" s="288"/>
      <c r="BQ51" s="288"/>
      <c r="BR51" s="288"/>
      <c r="BS51" s="288"/>
      <c r="BT51" s="288"/>
      <c r="BU51" s="288"/>
      <c r="BV51" s="288"/>
      <c r="BW51" s="288"/>
      <c r="BX51" s="288"/>
      <c r="BY51" s="288"/>
      <c r="BZ51" s="288"/>
      <c r="CA51" s="288"/>
      <c r="CB51" s="288"/>
      <c r="CC51" s="288"/>
      <c r="CD51" s="288"/>
      <c r="CE51" s="288"/>
      <c r="CF51" s="288"/>
      <c r="CG51" s="288"/>
      <c r="CH51" s="288"/>
      <c r="CI51" s="288"/>
      <c r="CJ51" s="288"/>
      <c r="CK51" s="288"/>
      <c r="CL51" s="288"/>
      <c r="CM51" s="288"/>
      <c r="CN51" s="288"/>
      <c r="CO51" s="288"/>
      <c r="CP51" s="288"/>
      <c r="CQ51" s="288"/>
      <c r="CR51" s="288"/>
      <c r="CS51" s="288"/>
      <c r="CT51" s="288"/>
      <c r="CU51" s="288"/>
      <c r="CV51" s="288"/>
      <c r="CW51" s="288"/>
      <c r="CX51" s="288"/>
      <c r="CY51" s="288"/>
      <c r="CZ51" s="288"/>
      <c r="DA51" s="288"/>
      <c r="DB51" s="288"/>
      <c r="DC51" s="288"/>
      <c r="DD51" s="288"/>
      <c r="DE51" s="288"/>
      <c r="DF51" s="288"/>
      <c r="DG51" s="288"/>
      <c r="DH51" s="288"/>
      <c r="DI51" s="288"/>
      <c r="DJ51" s="288"/>
      <c r="DK51" s="288"/>
      <c r="DL51" s="288"/>
      <c r="DM51" s="288"/>
      <c r="DN51" s="288"/>
      <c r="DO51" s="288"/>
      <c r="DP51" s="288"/>
      <c r="DQ51" s="288"/>
      <c r="DR51" s="288"/>
      <c r="DS51" s="288"/>
      <c r="DT51" s="288"/>
      <c r="DU51" s="288"/>
      <c r="DV51" s="288"/>
      <c r="DW51" s="288"/>
      <c r="DX51" s="288"/>
      <c r="DY51" s="288"/>
      <c r="DZ51" s="288"/>
      <c r="EA51" s="288"/>
      <c r="EB51" s="288"/>
      <c r="EC51" s="288"/>
      <c r="ED51" s="288"/>
      <c r="EE51" s="288"/>
      <c r="EF51" s="288"/>
      <c r="EG51" s="288"/>
      <c r="EH51" s="288"/>
      <c r="EI51" s="288"/>
      <c r="EJ51" s="288"/>
      <c r="EK51" s="288"/>
      <c r="EL51" s="288"/>
      <c r="EM51" s="288"/>
      <c r="EN51" s="288"/>
      <c r="EO51" s="288"/>
      <c r="EP51" s="288"/>
      <c r="EQ51" s="288"/>
      <c r="ER51" s="288"/>
      <c r="ES51" s="288"/>
      <c r="ET51" s="288"/>
      <c r="EU51" s="288"/>
      <c r="EV51" s="288"/>
      <c r="EW51" s="288"/>
      <c r="EX51" s="288"/>
      <c r="EY51" s="288"/>
      <c r="EZ51" s="288"/>
      <c r="FA51" s="288"/>
      <c r="FB51" s="288"/>
      <c r="FC51" s="288"/>
      <c r="FD51" s="288"/>
      <c r="FE51" s="288"/>
      <c r="FF51" s="288"/>
      <c r="FG51" s="288"/>
      <c r="FH51" s="288"/>
      <c r="FI51" s="288"/>
      <c r="FJ51" s="288"/>
      <c r="FK51" s="288"/>
      <c r="FL51" s="288"/>
      <c r="FM51" s="288"/>
      <c r="FN51" s="288"/>
      <c r="FO51" s="288"/>
      <c r="FP51" s="288"/>
      <c r="FQ51" s="288"/>
      <c r="FR51" s="288"/>
      <c r="FS51" s="288"/>
      <c r="FT51" s="288"/>
      <c r="FU51" s="288"/>
      <c r="FV51" s="288"/>
      <c r="FW51" s="288"/>
      <c r="FX51" s="288"/>
      <c r="FY51" s="288"/>
      <c r="FZ51" s="288"/>
      <c r="GA51" s="288"/>
      <c r="GB51" s="288"/>
      <c r="GC51" s="288"/>
      <c r="GD51" s="288"/>
      <c r="GE51" s="288"/>
      <c r="GF51" s="288"/>
      <c r="GG51" s="288"/>
      <c r="GH51" s="288"/>
      <c r="GI51" s="288"/>
      <c r="GJ51" s="288"/>
      <c r="GK51" s="288"/>
      <c r="GL51" s="288"/>
      <c r="GM51" s="288"/>
      <c r="GN51" s="288"/>
      <c r="GO51" s="288"/>
      <c r="GP51" s="288"/>
      <c r="GQ51" s="288"/>
      <c r="GR51" s="288"/>
      <c r="GS51" s="288"/>
      <c r="GT51" s="288"/>
      <c r="GU51" s="288"/>
      <c r="GV51" s="288"/>
      <c r="GW51" s="288"/>
      <c r="GX51" s="288"/>
      <c r="GY51" s="288"/>
      <c r="GZ51" s="288"/>
      <c r="HA51" s="288"/>
      <c r="HB51" s="288"/>
      <c r="HC51" s="288"/>
      <c r="HD51" s="288"/>
      <c r="HE51" s="288"/>
      <c r="HF51" s="288"/>
      <c r="HG51" s="288"/>
      <c r="HH51" s="288"/>
      <c r="HI51" s="288"/>
      <c r="HJ51" s="288"/>
      <c r="HK51" s="288"/>
      <c r="HL51" s="288"/>
      <c r="HM51" s="288"/>
      <c r="HN51" s="288"/>
      <c r="HO51" s="288"/>
      <c r="HP51" s="288"/>
      <c r="HQ51" s="288"/>
      <c r="HR51" s="288"/>
      <c r="HS51" s="288"/>
      <c r="HT51" s="288"/>
      <c r="HU51" s="288"/>
      <c r="HV51" s="288"/>
      <c r="HW51" s="288"/>
      <c r="HX51" s="288"/>
      <c r="HY51" s="288"/>
      <c r="HZ51" s="288"/>
      <c r="IA51" s="288"/>
      <c r="IB51" s="288"/>
      <c r="IC51" s="288"/>
      <c r="ID51" s="288"/>
      <c r="IE51" s="288"/>
      <c r="IF51" s="288"/>
      <c r="IG51" s="288"/>
      <c r="IH51" s="288"/>
      <c r="II51" s="288"/>
      <c r="IJ51" s="288"/>
      <c r="IK51" s="288"/>
      <c r="IL51" s="288"/>
      <c r="IM51" s="288"/>
      <c r="IN51" s="288"/>
      <c r="IO51" s="288"/>
      <c r="IP51" s="288"/>
      <c r="IQ51" s="288"/>
      <c r="IR51" s="288"/>
      <c r="IS51" s="288"/>
      <c r="IT51" s="288"/>
      <c r="IU51" s="288"/>
      <c r="IV51" s="288"/>
      <c r="IW51" s="288"/>
      <c r="IX51" s="288"/>
      <c r="IY51" s="288"/>
      <c r="IZ51" s="288"/>
      <c r="JA51" s="288"/>
      <c r="JB51" s="288"/>
      <c r="JC51" s="288"/>
      <c r="JD51" s="288"/>
      <c r="JE51" s="288"/>
      <c r="JF51" s="288"/>
      <c r="JG51" s="288"/>
      <c r="JH51" s="288"/>
      <c r="JI51" s="288"/>
      <c r="JJ51" s="288"/>
      <c r="JK51" s="288"/>
      <c r="JL51" s="288"/>
      <c r="JM51" s="288"/>
      <c r="JN51" s="288"/>
      <c r="JO51" s="288"/>
      <c r="JP51" s="288"/>
      <c r="JQ51" s="288"/>
      <c r="JR51" s="288"/>
      <c r="JS51" s="288"/>
      <c r="JT51" s="288"/>
      <c r="JU51" s="288"/>
      <c r="JV51" s="288"/>
      <c r="JW51" s="288"/>
      <c r="JX51" s="288"/>
      <c r="JY51" s="288"/>
      <c r="JZ51" s="288"/>
      <c r="KA51" s="288"/>
      <c r="KB51" s="288"/>
      <c r="KC51" s="288"/>
      <c r="KD51" s="288"/>
      <c r="KE51" s="288"/>
      <c r="KF51" s="288"/>
      <c r="KG51" s="288"/>
      <c r="KH51" s="288"/>
      <c r="KI51" s="288"/>
      <c r="KJ51" s="288"/>
      <c r="KK51" s="288"/>
      <c r="KL51" s="288"/>
      <c r="KM51" s="288"/>
      <c r="KN51" s="288"/>
      <c r="KO51" s="288"/>
      <c r="KP51" s="288"/>
      <c r="KQ51" s="288"/>
      <c r="KR51" s="288"/>
      <c r="KS51" s="288"/>
      <c r="KT51" s="288"/>
      <c r="KU51" s="288"/>
      <c r="KV51" s="288"/>
      <c r="KW51" s="288"/>
      <c r="KX51" s="288"/>
      <c r="KY51" s="288"/>
      <c r="KZ51" s="288"/>
      <c r="LA51" s="288"/>
      <c r="LB51" s="288"/>
      <c r="LC51" s="288"/>
      <c r="LD51" s="288"/>
      <c r="LE51" s="288"/>
      <c r="LF51" s="288"/>
      <c r="LG51" s="288"/>
      <c r="LH51" s="288"/>
      <c r="LI51" s="288"/>
      <c r="LJ51" s="288"/>
      <c r="LK51" s="288"/>
      <c r="LL51" s="288"/>
      <c r="LM51" s="288"/>
      <c r="LN51" s="288"/>
      <c r="LO51" s="288"/>
      <c r="LP51" s="288"/>
      <c r="LQ51" s="288"/>
      <c r="LR51" s="288"/>
      <c r="LS51" s="288"/>
      <c r="LT51" s="288"/>
      <c r="LU51" s="288"/>
      <c r="LV51" s="288"/>
      <c r="LW51" s="288"/>
      <c r="LX51" s="288"/>
      <c r="LY51" s="288"/>
      <c r="LZ51" s="288"/>
      <c r="MA51" s="288"/>
      <c r="MB51" s="288"/>
      <c r="MC51" s="288"/>
      <c r="MD51" s="288"/>
      <c r="ME51" s="288"/>
      <c r="MF51" s="288"/>
      <c r="MG51" s="288"/>
      <c r="MH51" s="288"/>
      <c r="MI51" s="288"/>
      <c r="MJ51" s="288"/>
      <c r="MK51" s="288"/>
      <c r="ML51" s="288"/>
      <c r="MM51" s="288"/>
      <c r="MN51" s="288"/>
      <c r="MO51" s="288"/>
      <c r="MP51" s="288"/>
      <c r="MQ51" s="288"/>
      <c r="MR51" s="288"/>
      <c r="MS51" s="288"/>
      <c r="MT51" s="288"/>
      <c r="MU51" s="288"/>
      <c r="MV51" s="288"/>
      <c r="MW51" s="288"/>
      <c r="MX51" s="288"/>
      <c r="MY51" s="288"/>
      <c r="MZ51" s="288"/>
      <c r="NA51" s="288"/>
      <c r="NB51" s="288"/>
      <c r="NC51" s="288"/>
      <c r="ND51" s="288"/>
      <c r="NE51" s="288"/>
      <c r="NF51" s="288"/>
      <c r="NG51" s="288"/>
      <c r="NH51" s="288"/>
      <c r="NI51" s="288"/>
      <c r="NJ51" s="288"/>
      <c r="NK51" s="288"/>
      <c r="NL51" s="288"/>
      <c r="NM51" s="288"/>
      <c r="NN51" s="288"/>
      <c r="NO51" s="288"/>
      <c r="NP51" s="288"/>
      <c r="NQ51" s="288"/>
      <c r="NR51" s="288"/>
      <c r="NS51" s="288"/>
      <c r="NT51" s="288"/>
      <c r="NU51" s="288"/>
      <c r="NV51" s="288"/>
      <c r="NW51" s="288"/>
      <c r="NX51" s="288"/>
      <c r="NY51" s="288"/>
      <c r="NZ51" s="288"/>
      <c r="OA51" s="288"/>
      <c r="OB51" s="288"/>
      <c r="OC51" s="288"/>
      <c r="OD51" s="288"/>
      <c r="OE51" s="288"/>
      <c r="OF51" s="288"/>
      <c r="OG51" s="288"/>
      <c r="OH51" s="288"/>
      <c r="OI51" s="288"/>
      <c r="OJ51" s="288"/>
      <c r="OK51" s="288"/>
      <c r="OL51" s="288"/>
      <c r="OM51" s="288"/>
      <c r="ON51" s="288"/>
      <c r="OO51" s="288"/>
      <c r="OP51" s="288"/>
      <c r="OQ51" s="288"/>
      <c r="OR51" s="288"/>
      <c r="OS51" s="288"/>
      <c r="OT51" s="288"/>
      <c r="OU51" s="288"/>
      <c r="OV51" s="288"/>
      <c r="OW51" s="288"/>
      <c r="OX51" s="288"/>
      <c r="OY51" s="288"/>
      <c r="OZ51" s="288"/>
      <c r="PA51" s="288"/>
      <c r="PB51" s="288"/>
      <c r="PC51" s="288"/>
      <c r="PD51" s="288"/>
      <c r="PE51" s="288"/>
      <c r="PF51" s="288"/>
      <c r="PG51" s="288"/>
      <c r="PH51" s="288"/>
      <c r="PI51" s="288"/>
      <c r="PJ51" s="288"/>
      <c r="PK51" s="288"/>
      <c r="PL51" s="288"/>
      <c r="PM51" s="288"/>
      <c r="PN51" s="288"/>
      <c r="PO51" s="288"/>
      <c r="PP51" s="288"/>
      <c r="PQ51" s="288"/>
      <c r="PR51" s="288"/>
      <c r="PS51" s="288"/>
      <c r="PT51" s="288"/>
      <c r="PU51" s="288"/>
      <c r="PV51" s="288"/>
      <c r="PW51" s="288"/>
      <c r="PX51" s="288"/>
      <c r="PY51" s="288"/>
      <c r="PZ51" s="288"/>
      <c r="QA51" s="288"/>
      <c r="QB51" s="288"/>
      <c r="QC51" s="288"/>
      <c r="QD51" s="288"/>
      <c r="QE51" s="288"/>
      <c r="QF51" s="288"/>
      <c r="QG51" s="288"/>
      <c r="QH51" s="288"/>
      <c r="QI51" s="288"/>
      <c r="QJ51" s="288"/>
      <c r="QK51" s="288"/>
      <c r="QL51" s="288"/>
      <c r="QM51" s="288"/>
      <c r="QN51" s="288"/>
      <c r="QO51" s="288"/>
      <c r="QP51" s="288"/>
      <c r="QQ51" s="288"/>
      <c r="QR51" s="288"/>
      <c r="QS51" s="288"/>
      <c r="QT51" s="288"/>
      <c r="QU51" s="288"/>
      <c r="QV51" s="288"/>
      <c r="QW51" s="288"/>
      <c r="QX51" s="288"/>
      <c r="QY51" s="288"/>
      <c r="QZ51" s="288"/>
      <c r="RA51" s="288"/>
      <c r="RB51" s="288"/>
      <c r="RC51" s="288"/>
      <c r="RD51" s="288"/>
      <c r="RE51" s="288"/>
      <c r="RF51" s="288"/>
      <c r="RG51" s="288"/>
      <c r="RH51" s="288"/>
      <c r="RI51" s="288"/>
      <c r="RJ51" s="288"/>
      <c r="RK51" s="288"/>
      <c r="RL51" s="288"/>
      <c r="RM51" s="288"/>
      <c r="RN51" s="288"/>
      <c r="RO51" s="288"/>
      <c r="RP51" s="288"/>
      <c r="RQ51" s="288"/>
      <c r="RR51" s="288"/>
      <c r="RS51" s="288"/>
      <c r="RT51" s="288"/>
      <c r="RU51" s="288"/>
      <c r="RV51" s="288"/>
      <c r="RW51" s="288"/>
      <c r="RX51" s="288"/>
      <c r="RY51" s="288"/>
      <c r="RZ51" s="288"/>
      <c r="SA51" s="288"/>
    </row>
    <row r="52" spans="1:495">
      <c r="A52" s="282"/>
      <c r="B52" s="283" t="str">
        <f>$B$6</f>
        <v>Active Treatment System</v>
      </c>
      <c r="C52" s="290">
        <f>SUM(D52:S52,T52:INDEX(T52:SA52,$H$5))</f>
        <v>0</v>
      </c>
      <c r="D52" s="284">
        <f t="shared" ref="D52:BO52" si="17">$C6*D29</f>
        <v>0</v>
      </c>
      <c r="E52" s="284">
        <f t="shared" si="17"/>
        <v>0</v>
      </c>
      <c r="F52" s="284">
        <f t="shared" si="17"/>
        <v>0</v>
      </c>
      <c r="G52" s="284">
        <f t="shared" si="17"/>
        <v>0</v>
      </c>
      <c r="H52" s="284">
        <f t="shared" si="17"/>
        <v>0</v>
      </c>
      <c r="I52" s="284">
        <f t="shared" si="17"/>
        <v>0</v>
      </c>
      <c r="J52" s="284">
        <f t="shared" si="17"/>
        <v>0</v>
      </c>
      <c r="K52" s="284">
        <f t="shared" si="17"/>
        <v>0</v>
      </c>
      <c r="L52" s="284">
        <f t="shared" si="17"/>
        <v>0</v>
      </c>
      <c r="M52" s="284">
        <f t="shared" si="17"/>
        <v>0</v>
      </c>
      <c r="N52" s="284">
        <f t="shared" si="17"/>
        <v>0</v>
      </c>
      <c r="O52" s="284">
        <f t="shared" si="17"/>
        <v>0</v>
      </c>
      <c r="P52" s="284">
        <f t="shared" si="17"/>
        <v>0</v>
      </c>
      <c r="Q52" s="284">
        <f t="shared" si="17"/>
        <v>0</v>
      </c>
      <c r="R52" s="284">
        <f t="shared" si="17"/>
        <v>0</v>
      </c>
      <c r="S52" s="284">
        <f t="shared" si="17"/>
        <v>0</v>
      </c>
      <c r="T52" s="284">
        <f t="shared" si="17"/>
        <v>0</v>
      </c>
      <c r="U52" s="284">
        <f t="shared" si="17"/>
        <v>0</v>
      </c>
      <c r="V52" s="284">
        <f t="shared" si="17"/>
        <v>0</v>
      </c>
      <c r="W52" s="284">
        <f t="shared" si="17"/>
        <v>0</v>
      </c>
      <c r="X52" s="284">
        <f t="shared" si="17"/>
        <v>0</v>
      </c>
      <c r="Y52" s="284">
        <f t="shared" si="17"/>
        <v>0</v>
      </c>
      <c r="Z52" s="284">
        <f t="shared" si="17"/>
        <v>0</v>
      </c>
      <c r="AA52" s="284">
        <f t="shared" si="17"/>
        <v>0</v>
      </c>
      <c r="AB52" s="284">
        <f t="shared" si="17"/>
        <v>0</v>
      </c>
      <c r="AC52" s="284">
        <f t="shared" si="17"/>
        <v>0</v>
      </c>
      <c r="AD52" s="284">
        <f t="shared" si="17"/>
        <v>0</v>
      </c>
      <c r="AE52" s="284">
        <f t="shared" si="17"/>
        <v>0</v>
      </c>
      <c r="AF52" s="284">
        <f t="shared" si="17"/>
        <v>0</v>
      </c>
      <c r="AG52" s="284">
        <f t="shared" si="17"/>
        <v>0</v>
      </c>
      <c r="AH52" s="284">
        <f t="shared" si="17"/>
        <v>0</v>
      </c>
      <c r="AI52" s="284">
        <f t="shared" si="17"/>
        <v>0</v>
      </c>
      <c r="AJ52" s="284">
        <f t="shared" si="17"/>
        <v>0</v>
      </c>
      <c r="AK52" s="284">
        <f t="shared" si="17"/>
        <v>0</v>
      </c>
      <c r="AL52" s="284">
        <f t="shared" si="17"/>
        <v>0</v>
      </c>
      <c r="AM52" s="284">
        <f t="shared" si="17"/>
        <v>0</v>
      </c>
      <c r="AN52" s="284">
        <f t="shared" si="17"/>
        <v>0</v>
      </c>
      <c r="AO52" s="284">
        <f t="shared" si="17"/>
        <v>0</v>
      </c>
      <c r="AP52" s="284">
        <f t="shared" si="17"/>
        <v>0</v>
      </c>
      <c r="AQ52" s="284">
        <f t="shared" si="17"/>
        <v>0</v>
      </c>
      <c r="AR52" s="284">
        <f t="shared" si="17"/>
        <v>0</v>
      </c>
      <c r="AS52" s="284">
        <f t="shared" si="17"/>
        <v>0</v>
      </c>
      <c r="AT52" s="284">
        <f t="shared" si="17"/>
        <v>0</v>
      </c>
      <c r="AU52" s="284">
        <f t="shared" si="17"/>
        <v>0</v>
      </c>
      <c r="AV52" s="284">
        <f t="shared" si="17"/>
        <v>0</v>
      </c>
      <c r="AW52" s="284">
        <f t="shared" si="17"/>
        <v>0</v>
      </c>
      <c r="AX52" s="284">
        <f t="shared" si="17"/>
        <v>0</v>
      </c>
      <c r="AY52" s="284">
        <f t="shared" si="17"/>
        <v>0</v>
      </c>
      <c r="AZ52" s="284">
        <f t="shared" si="17"/>
        <v>0</v>
      </c>
      <c r="BA52" s="284">
        <f t="shared" si="17"/>
        <v>0</v>
      </c>
      <c r="BB52" s="284">
        <f t="shared" si="17"/>
        <v>0</v>
      </c>
      <c r="BC52" s="284">
        <f t="shared" si="17"/>
        <v>0</v>
      </c>
      <c r="BD52" s="284">
        <f t="shared" si="17"/>
        <v>0</v>
      </c>
      <c r="BE52" s="284">
        <f t="shared" si="17"/>
        <v>0</v>
      </c>
      <c r="BF52" s="284">
        <f t="shared" si="17"/>
        <v>0</v>
      </c>
      <c r="BG52" s="284">
        <f t="shared" si="17"/>
        <v>0</v>
      </c>
      <c r="BH52" s="284">
        <f t="shared" si="17"/>
        <v>0</v>
      </c>
      <c r="BI52" s="284">
        <f t="shared" si="17"/>
        <v>0</v>
      </c>
      <c r="BJ52" s="284">
        <f t="shared" si="17"/>
        <v>0</v>
      </c>
      <c r="BK52" s="284">
        <f t="shared" si="17"/>
        <v>0</v>
      </c>
      <c r="BL52" s="284">
        <f t="shared" si="17"/>
        <v>0</v>
      </c>
      <c r="BM52" s="284">
        <f t="shared" si="17"/>
        <v>0</v>
      </c>
      <c r="BN52" s="284">
        <f t="shared" si="17"/>
        <v>0</v>
      </c>
      <c r="BO52" s="284">
        <f t="shared" si="17"/>
        <v>0</v>
      </c>
      <c r="BP52" s="284">
        <f t="shared" ref="BP52:EA52" si="18">$C6*BP29</f>
        <v>0</v>
      </c>
      <c r="BQ52" s="284">
        <f t="shared" si="18"/>
        <v>0</v>
      </c>
      <c r="BR52" s="284">
        <f t="shared" si="18"/>
        <v>0</v>
      </c>
      <c r="BS52" s="284">
        <f t="shared" si="18"/>
        <v>0</v>
      </c>
      <c r="BT52" s="284">
        <f t="shared" si="18"/>
        <v>0</v>
      </c>
      <c r="BU52" s="284">
        <f t="shared" si="18"/>
        <v>0</v>
      </c>
      <c r="BV52" s="284">
        <f t="shared" si="18"/>
        <v>0</v>
      </c>
      <c r="BW52" s="284">
        <f t="shared" si="18"/>
        <v>0</v>
      </c>
      <c r="BX52" s="284">
        <f t="shared" si="18"/>
        <v>0</v>
      </c>
      <c r="BY52" s="284">
        <f t="shared" si="18"/>
        <v>0</v>
      </c>
      <c r="BZ52" s="284">
        <f t="shared" si="18"/>
        <v>0</v>
      </c>
      <c r="CA52" s="284">
        <f t="shared" si="18"/>
        <v>0</v>
      </c>
      <c r="CB52" s="284">
        <f t="shared" si="18"/>
        <v>0</v>
      </c>
      <c r="CC52" s="284">
        <f t="shared" si="18"/>
        <v>0</v>
      </c>
      <c r="CD52" s="284">
        <f t="shared" si="18"/>
        <v>0</v>
      </c>
      <c r="CE52" s="284">
        <f t="shared" si="18"/>
        <v>0</v>
      </c>
      <c r="CF52" s="284">
        <f t="shared" si="18"/>
        <v>0</v>
      </c>
      <c r="CG52" s="284">
        <f t="shared" si="18"/>
        <v>0</v>
      </c>
      <c r="CH52" s="284">
        <f t="shared" si="18"/>
        <v>0</v>
      </c>
      <c r="CI52" s="284">
        <f t="shared" si="18"/>
        <v>0</v>
      </c>
      <c r="CJ52" s="284">
        <f t="shared" si="18"/>
        <v>0</v>
      </c>
      <c r="CK52" s="284">
        <f t="shared" si="18"/>
        <v>0</v>
      </c>
      <c r="CL52" s="284">
        <f t="shared" si="18"/>
        <v>0</v>
      </c>
      <c r="CM52" s="284">
        <f t="shared" si="18"/>
        <v>0</v>
      </c>
      <c r="CN52" s="284">
        <f t="shared" si="18"/>
        <v>0</v>
      </c>
      <c r="CO52" s="284">
        <f t="shared" si="18"/>
        <v>0</v>
      </c>
      <c r="CP52" s="284">
        <f t="shared" si="18"/>
        <v>0</v>
      </c>
      <c r="CQ52" s="284">
        <f t="shared" si="18"/>
        <v>0</v>
      </c>
      <c r="CR52" s="284">
        <f t="shared" si="18"/>
        <v>0</v>
      </c>
      <c r="CS52" s="284">
        <f t="shared" si="18"/>
        <v>0</v>
      </c>
      <c r="CT52" s="284">
        <f t="shared" si="18"/>
        <v>0</v>
      </c>
      <c r="CU52" s="284">
        <f t="shared" si="18"/>
        <v>0</v>
      </c>
      <c r="CV52" s="284">
        <f t="shared" si="18"/>
        <v>0</v>
      </c>
      <c r="CW52" s="284">
        <f t="shared" si="18"/>
        <v>0</v>
      </c>
      <c r="CX52" s="284">
        <f t="shared" si="18"/>
        <v>0</v>
      </c>
      <c r="CY52" s="284">
        <f t="shared" si="18"/>
        <v>0</v>
      </c>
      <c r="CZ52" s="284">
        <f t="shared" si="18"/>
        <v>0</v>
      </c>
      <c r="DA52" s="284">
        <f t="shared" si="18"/>
        <v>0</v>
      </c>
      <c r="DB52" s="284">
        <f t="shared" si="18"/>
        <v>0</v>
      </c>
      <c r="DC52" s="284">
        <f t="shared" si="18"/>
        <v>0</v>
      </c>
      <c r="DD52" s="284">
        <f t="shared" si="18"/>
        <v>0</v>
      </c>
      <c r="DE52" s="284">
        <f t="shared" si="18"/>
        <v>0</v>
      </c>
      <c r="DF52" s="284">
        <f t="shared" si="18"/>
        <v>0</v>
      </c>
      <c r="DG52" s="284">
        <f t="shared" si="18"/>
        <v>0</v>
      </c>
      <c r="DH52" s="284">
        <f t="shared" si="18"/>
        <v>0</v>
      </c>
      <c r="DI52" s="284">
        <f t="shared" si="18"/>
        <v>0</v>
      </c>
      <c r="DJ52" s="284">
        <f t="shared" si="18"/>
        <v>0</v>
      </c>
      <c r="DK52" s="284">
        <f t="shared" si="18"/>
        <v>0</v>
      </c>
      <c r="DL52" s="284">
        <f t="shared" si="18"/>
        <v>0</v>
      </c>
      <c r="DM52" s="284">
        <f t="shared" si="18"/>
        <v>0</v>
      </c>
      <c r="DN52" s="284">
        <f t="shared" si="18"/>
        <v>0</v>
      </c>
      <c r="DO52" s="284">
        <f t="shared" si="18"/>
        <v>0</v>
      </c>
      <c r="DP52" s="284">
        <f t="shared" si="18"/>
        <v>0</v>
      </c>
      <c r="DQ52" s="284">
        <f t="shared" si="18"/>
        <v>0</v>
      </c>
      <c r="DR52" s="284">
        <f t="shared" si="18"/>
        <v>0</v>
      </c>
      <c r="DS52" s="284">
        <f t="shared" si="18"/>
        <v>0</v>
      </c>
      <c r="DT52" s="284">
        <f t="shared" si="18"/>
        <v>0</v>
      </c>
      <c r="DU52" s="284">
        <f t="shared" si="18"/>
        <v>0</v>
      </c>
      <c r="DV52" s="284">
        <f t="shared" si="18"/>
        <v>0</v>
      </c>
      <c r="DW52" s="284">
        <f t="shared" si="18"/>
        <v>0</v>
      </c>
      <c r="DX52" s="284">
        <f t="shared" si="18"/>
        <v>0</v>
      </c>
      <c r="DY52" s="284">
        <f t="shared" si="18"/>
        <v>0</v>
      </c>
      <c r="DZ52" s="284">
        <f t="shared" si="18"/>
        <v>0</v>
      </c>
      <c r="EA52" s="284">
        <f t="shared" si="18"/>
        <v>0</v>
      </c>
      <c r="EB52" s="284">
        <f t="shared" ref="EB52:GM52" si="19">$C6*EB29</f>
        <v>0</v>
      </c>
      <c r="EC52" s="284">
        <f t="shared" si="19"/>
        <v>0</v>
      </c>
      <c r="ED52" s="284">
        <f t="shared" si="19"/>
        <v>0</v>
      </c>
      <c r="EE52" s="284">
        <f t="shared" si="19"/>
        <v>0</v>
      </c>
      <c r="EF52" s="284">
        <f t="shared" si="19"/>
        <v>0</v>
      </c>
      <c r="EG52" s="284">
        <f t="shared" si="19"/>
        <v>0</v>
      </c>
      <c r="EH52" s="284">
        <f t="shared" si="19"/>
        <v>0</v>
      </c>
      <c r="EI52" s="284">
        <f t="shared" si="19"/>
        <v>0</v>
      </c>
      <c r="EJ52" s="284">
        <f t="shared" si="19"/>
        <v>0</v>
      </c>
      <c r="EK52" s="284">
        <f t="shared" si="19"/>
        <v>0</v>
      </c>
      <c r="EL52" s="284">
        <f t="shared" si="19"/>
        <v>0</v>
      </c>
      <c r="EM52" s="284">
        <f t="shared" si="19"/>
        <v>0</v>
      </c>
      <c r="EN52" s="284">
        <f t="shared" si="19"/>
        <v>0</v>
      </c>
      <c r="EO52" s="284">
        <f t="shared" si="19"/>
        <v>0</v>
      </c>
      <c r="EP52" s="284">
        <f t="shared" si="19"/>
        <v>0</v>
      </c>
      <c r="EQ52" s="284">
        <f t="shared" si="19"/>
        <v>0</v>
      </c>
      <c r="ER52" s="284">
        <f t="shared" si="19"/>
        <v>0</v>
      </c>
      <c r="ES52" s="284">
        <f t="shared" si="19"/>
        <v>0</v>
      </c>
      <c r="ET52" s="284">
        <f t="shared" si="19"/>
        <v>0</v>
      </c>
      <c r="EU52" s="284">
        <f t="shared" si="19"/>
        <v>0</v>
      </c>
      <c r="EV52" s="284">
        <f t="shared" si="19"/>
        <v>0</v>
      </c>
      <c r="EW52" s="284">
        <f t="shared" si="19"/>
        <v>0</v>
      </c>
      <c r="EX52" s="284">
        <f t="shared" si="19"/>
        <v>0</v>
      </c>
      <c r="EY52" s="284">
        <f t="shared" si="19"/>
        <v>0</v>
      </c>
      <c r="EZ52" s="284">
        <f t="shared" si="19"/>
        <v>0</v>
      </c>
      <c r="FA52" s="284">
        <f t="shared" si="19"/>
        <v>0</v>
      </c>
      <c r="FB52" s="284">
        <f t="shared" si="19"/>
        <v>0</v>
      </c>
      <c r="FC52" s="284">
        <f t="shared" si="19"/>
        <v>0</v>
      </c>
      <c r="FD52" s="284">
        <f t="shared" si="19"/>
        <v>0</v>
      </c>
      <c r="FE52" s="284">
        <f t="shared" si="19"/>
        <v>0</v>
      </c>
      <c r="FF52" s="284">
        <f t="shared" si="19"/>
        <v>0</v>
      </c>
      <c r="FG52" s="284">
        <f t="shared" si="19"/>
        <v>0</v>
      </c>
      <c r="FH52" s="284">
        <f t="shared" si="19"/>
        <v>0</v>
      </c>
      <c r="FI52" s="284">
        <f t="shared" si="19"/>
        <v>0</v>
      </c>
      <c r="FJ52" s="284">
        <f t="shared" si="19"/>
        <v>0</v>
      </c>
      <c r="FK52" s="284">
        <f t="shared" si="19"/>
        <v>0</v>
      </c>
      <c r="FL52" s="284">
        <f t="shared" si="19"/>
        <v>0</v>
      </c>
      <c r="FM52" s="284">
        <f t="shared" si="19"/>
        <v>0</v>
      </c>
      <c r="FN52" s="284">
        <f t="shared" si="19"/>
        <v>0</v>
      </c>
      <c r="FO52" s="284">
        <f t="shared" si="19"/>
        <v>0</v>
      </c>
      <c r="FP52" s="284">
        <f t="shared" si="19"/>
        <v>0</v>
      </c>
      <c r="FQ52" s="284">
        <f t="shared" si="19"/>
        <v>0</v>
      </c>
      <c r="FR52" s="284">
        <f t="shared" si="19"/>
        <v>0</v>
      </c>
      <c r="FS52" s="284">
        <f t="shared" si="19"/>
        <v>0</v>
      </c>
      <c r="FT52" s="284">
        <f t="shared" si="19"/>
        <v>0</v>
      </c>
      <c r="FU52" s="284">
        <f t="shared" si="19"/>
        <v>0</v>
      </c>
      <c r="FV52" s="284">
        <f t="shared" si="19"/>
        <v>0</v>
      </c>
      <c r="FW52" s="284">
        <f t="shared" si="19"/>
        <v>0</v>
      </c>
      <c r="FX52" s="284">
        <f t="shared" si="19"/>
        <v>0</v>
      </c>
      <c r="FY52" s="284">
        <f t="shared" si="19"/>
        <v>0</v>
      </c>
      <c r="FZ52" s="284">
        <f t="shared" si="19"/>
        <v>0</v>
      </c>
      <c r="GA52" s="284">
        <f t="shared" si="19"/>
        <v>0</v>
      </c>
      <c r="GB52" s="284">
        <f t="shared" si="19"/>
        <v>0</v>
      </c>
      <c r="GC52" s="284">
        <f t="shared" si="19"/>
        <v>0</v>
      </c>
      <c r="GD52" s="284">
        <f t="shared" si="19"/>
        <v>0</v>
      </c>
      <c r="GE52" s="284">
        <f t="shared" si="19"/>
        <v>0</v>
      </c>
      <c r="GF52" s="284">
        <f t="shared" si="19"/>
        <v>0</v>
      </c>
      <c r="GG52" s="284">
        <f t="shared" si="19"/>
        <v>0</v>
      </c>
      <c r="GH52" s="284">
        <f t="shared" si="19"/>
        <v>0</v>
      </c>
      <c r="GI52" s="284">
        <f t="shared" si="19"/>
        <v>0</v>
      </c>
      <c r="GJ52" s="284">
        <f t="shared" si="19"/>
        <v>0</v>
      </c>
      <c r="GK52" s="284">
        <f t="shared" si="19"/>
        <v>0</v>
      </c>
      <c r="GL52" s="284">
        <f t="shared" si="19"/>
        <v>0</v>
      </c>
      <c r="GM52" s="284">
        <f t="shared" si="19"/>
        <v>0</v>
      </c>
      <c r="GN52" s="284">
        <f t="shared" ref="GN52:IY52" si="20">$C6*GN29</f>
        <v>0</v>
      </c>
      <c r="GO52" s="284">
        <f t="shared" si="20"/>
        <v>0</v>
      </c>
      <c r="GP52" s="284">
        <f t="shared" si="20"/>
        <v>0</v>
      </c>
      <c r="GQ52" s="284">
        <f t="shared" si="20"/>
        <v>0</v>
      </c>
      <c r="GR52" s="284">
        <f t="shared" si="20"/>
        <v>0</v>
      </c>
      <c r="GS52" s="284">
        <f t="shared" si="20"/>
        <v>0</v>
      </c>
      <c r="GT52" s="284">
        <f t="shared" si="20"/>
        <v>0</v>
      </c>
      <c r="GU52" s="284">
        <f t="shared" si="20"/>
        <v>0</v>
      </c>
      <c r="GV52" s="284">
        <f t="shared" si="20"/>
        <v>0</v>
      </c>
      <c r="GW52" s="284">
        <f t="shared" si="20"/>
        <v>0</v>
      </c>
      <c r="GX52" s="284">
        <f t="shared" si="20"/>
        <v>0</v>
      </c>
      <c r="GY52" s="284">
        <f t="shared" si="20"/>
        <v>0</v>
      </c>
      <c r="GZ52" s="284">
        <f t="shared" si="20"/>
        <v>0</v>
      </c>
      <c r="HA52" s="284">
        <f t="shared" si="20"/>
        <v>0</v>
      </c>
      <c r="HB52" s="284">
        <f t="shared" si="20"/>
        <v>0</v>
      </c>
      <c r="HC52" s="284">
        <f t="shared" si="20"/>
        <v>0</v>
      </c>
      <c r="HD52" s="284">
        <f t="shared" si="20"/>
        <v>0</v>
      </c>
      <c r="HE52" s="284">
        <f t="shared" si="20"/>
        <v>0</v>
      </c>
      <c r="HF52" s="284">
        <f t="shared" si="20"/>
        <v>0</v>
      </c>
      <c r="HG52" s="284">
        <f t="shared" si="20"/>
        <v>0</v>
      </c>
      <c r="HH52" s="284">
        <f t="shared" si="20"/>
        <v>0</v>
      </c>
      <c r="HI52" s="284">
        <f t="shared" si="20"/>
        <v>0</v>
      </c>
      <c r="HJ52" s="284">
        <f t="shared" si="20"/>
        <v>0</v>
      </c>
      <c r="HK52" s="284">
        <f t="shared" si="20"/>
        <v>0</v>
      </c>
      <c r="HL52" s="284">
        <f t="shared" si="20"/>
        <v>0</v>
      </c>
      <c r="HM52" s="284">
        <f t="shared" si="20"/>
        <v>0</v>
      </c>
      <c r="HN52" s="284">
        <f t="shared" si="20"/>
        <v>0</v>
      </c>
      <c r="HO52" s="284">
        <f t="shared" si="20"/>
        <v>0</v>
      </c>
      <c r="HP52" s="284">
        <f t="shared" si="20"/>
        <v>0</v>
      </c>
      <c r="HQ52" s="284">
        <f t="shared" si="20"/>
        <v>0</v>
      </c>
      <c r="HR52" s="284">
        <f t="shared" si="20"/>
        <v>0</v>
      </c>
      <c r="HS52" s="284">
        <f t="shared" si="20"/>
        <v>0</v>
      </c>
      <c r="HT52" s="284">
        <f t="shared" si="20"/>
        <v>0</v>
      </c>
      <c r="HU52" s="284">
        <f t="shared" si="20"/>
        <v>0</v>
      </c>
      <c r="HV52" s="284">
        <f t="shared" si="20"/>
        <v>0</v>
      </c>
      <c r="HW52" s="284">
        <f t="shared" si="20"/>
        <v>0</v>
      </c>
      <c r="HX52" s="284">
        <f t="shared" si="20"/>
        <v>0</v>
      </c>
      <c r="HY52" s="284">
        <f t="shared" si="20"/>
        <v>0</v>
      </c>
      <c r="HZ52" s="284">
        <f t="shared" si="20"/>
        <v>0</v>
      </c>
      <c r="IA52" s="284">
        <f t="shared" si="20"/>
        <v>0</v>
      </c>
      <c r="IB52" s="284">
        <f t="shared" si="20"/>
        <v>0</v>
      </c>
      <c r="IC52" s="284">
        <f t="shared" si="20"/>
        <v>0</v>
      </c>
      <c r="ID52" s="284">
        <f t="shared" si="20"/>
        <v>0</v>
      </c>
      <c r="IE52" s="284">
        <f t="shared" si="20"/>
        <v>0</v>
      </c>
      <c r="IF52" s="284">
        <f t="shared" si="20"/>
        <v>0</v>
      </c>
      <c r="IG52" s="284">
        <f t="shared" si="20"/>
        <v>0</v>
      </c>
      <c r="IH52" s="284">
        <f t="shared" si="20"/>
        <v>0</v>
      </c>
      <c r="II52" s="284">
        <f t="shared" si="20"/>
        <v>0</v>
      </c>
      <c r="IJ52" s="284">
        <f t="shared" si="20"/>
        <v>0</v>
      </c>
      <c r="IK52" s="284">
        <f t="shared" si="20"/>
        <v>0</v>
      </c>
      <c r="IL52" s="284">
        <f t="shared" si="20"/>
        <v>0</v>
      </c>
      <c r="IM52" s="284">
        <f t="shared" si="20"/>
        <v>0</v>
      </c>
      <c r="IN52" s="284">
        <f t="shared" si="20"/>
        <v>0</v>
      </c>
      <c r="IO52" s="284">
        <f t="shared" si="20"/>
        <v>0</v>
      </c>
      <c r="IP52" s="284">
        <f t="shared" si="20"/>
        <v>0</v>
      </c>
      <c r="IQ52" s="284">
        <f t="shared" si="20"/>
        <v>0</v>
      </c>
      <c r="IR52" s="284">
        <f t="shared" si="20"/>
        <v>0</v>
      </c>
      <c r="IS52" s="284">
        <f t="shared" si="20"/>
        <v>0</v>
      </c>
      <c r="IT52" s="284">
        <f t="shared" si="20"/>
        <v>0</v>
      </c>
      <c r="IU52" s="284">
        <f t="shared" si="20"/>
        <v>0</v>
      </c>
      <c r="IV52" s="284">
        <f t="shared" si="20"/>
        <v>0</v>
      </c>
      <c r="IW52" s="284">
        <f t="shared" si="20"/>
        <v>0</v>
      </c>
      <c r="IX52" s="284">
        <f t="shared" si="20"/>
        <v>0</v>
      </c>
      <c r="IY52" s="284">
        <f t="shared" si="20"/>
        <v>0</v>
      </c>
      <c r="IZ52" s="284">
        <f t="shared" ref="IZ52:LK52" si="21">$C6*IZ29</f>
        <v>0</v>
      </c>
      <c r="JA52" s="284">
        <f t="shared" si="21"/>
        <v>0</v>
      </c>
      <c r="JB52" s="284">
        <f t="shared" si="21"/>
        <v>0</v>
      </c>
      <c r="JC52" s="284">
        <f t="shared" si="21"/>
        <v>0</v>
      </c>
      <c r="JD52" s="284">
        <f t="shared" si="21"/>
        <v>0</v>
      </c>
      <c r="JE52" s="284">
        <f t="shared" si="21"/>
        <v>0</v>
      </c>
      <c r="JF52" s="284">
        <f t="shared" si="21"/>
        <v>0</v>
      </c>
      <c r="JG52" s="284">
        <f t="shared" si="21"/>
        <v>0</v>
      </c>
      <c r="JH52" s="284">
        <f t="shared" si="21"/>
        <v>0</v>
      </c>
      <c r="JI52" s="284">
        <f t="shared" si="21"/>
        <v>0</v>
      </c>
      <c r="JJ52" s="284">
        <f t="shared" si="21"/>
        <v>0</v>
      </c>
      <c r="JK52" s="284">
        <f t="shared" si="21"/>
        <v>0</v>
      </c>
      <c r="JL52" s="284">
        <f t="shared" si="21"/>
        <v>0</v>
      </c>
      <c r="JM52" s="284">
        <f t="shared" si="21"/>
        <v>0</v>
      </c>
      <c r="JN52" s="284">
        <f t="shared" si="21"/>
        <v>0</v>
      </c>
      <c r="JO52" s="284">
        <f t="shared" si="21"/>
        <v>0</v>
      </c>
      <c r="JP52" s="284">
        <f t="shared" si="21"/>
        <v>0</v>
      </c>
      <c r="JQ52" s="284">
        <f t="shared" si="21"/>
        <v>0</v>
      </c>
      <c r="JR52" s="284">
        <f t="shared" si="21"/>
        <v>0</v>
      </c>
      <c r="JS52" s="284">
        <f t="shared" si="21"/>
        <v>0</v>
      </c>
      <c r="JT52" s="284">
        <f t="shared" si="21"/>
        <v>0</v>
      </c>
      <c r="JU52" s="284">
        <f t="shared" si="21"/>
        <v>0</v>
      </c>
      <c r="JV52" s="284">
        <f t="shared" si="21"/>
        <v>0</v>
      </c>
      <c r="JW52" s="284">
        <f t="shared" si="21"/>
        <v>0</v>
      </c>
      <c r="JX52" s="284">
        <f t="shared" si="21"/>
        <v>0</v>
      </c>
      <c r="JY52" s="284">
        <f t="shared" si="21"/>
        <v>0</v>
      </c>
      <c r="JZ52" s="284">
        <f t="shared" si="21"/>
        <v>0</v>
      </c>
      <c r="KA52" s="284">
        <f t="shared" si="21"/>
        <v>0</v>
      </c>
      <c r="KB52" s="284">
        <f t="shared" si="21"/>
        <v>0</v>
      </c>
      <c r="KC52" s="284">
        <f t="shared" si="21"/>
        <v>0</v>
      </c>
      <c r="KD52" s="284">
        <f t="shared" si="21"/>
        <v>0</v>
      </c>
      <c r="KE52" s="284">
        <f t="shared" si="21"/>
        <v>0</v>
      </c>
      <c r="KF52" s="284">
        <f t="shared" si="21"/>
        <v>0</v>
      </c>
      <c r="KG52" s="284">
        <f t="shared" si="21"/>
        <v>0</v>
      </c>
      <c r="KH52" s="284">
        <f t="shared" si="21"/>
        <v>0</v>
      </c>
      <c r="KI52" s="284">
        <f t="shared" si="21"/>
        <v>0</v>
      </c>
      <c r="KJ52" s="284">
        <f t="shared" si="21"/>
        <v>0</v>
      </c>
      <c r="KK52" s="284">
        <f t="shared" si="21"/>
        <v>0</v>
      </c>
      <c r="KL52" s="284">
        <f t="shared" si="21"/>
        <v>0</v>
      </c>
      <c r="KM52" s="284">
        <f t="shared" si="21"/>
        <v>0</v>
      </c>
      <c r="KN52" s="284">
        <f t="shared" si="21"/>
        <v>0</v>
      </c>
      <c r="KO52" s="284">
        <f t="shared" si="21"/>
        <v>0</v>
      </c>
      <c r="KP52" s="284">
        <f t="shared" si="21"/>
        <v>0</v>
      </c>
      <c r="KQ52" s="284">
        <f t="shared" si="21"/>
        <v>0</v>
      </c>
      <c r="KR52" s="284">
        <f t="shared" si="21"/>
        <v>0</v>
      </c>
      <c r="KS52" s="284">
        <f t="shared" si="21"/>
        <v>0</v>
      </c>
      <c r="KT52" s="284">
        <f t="shared" si="21"/>
        <v>0</v>
      </c>
      <c r="KU52" s="284">
        <f t="shared" si="21"/>
        <v>0</v>
      </c>
      <c r="KV52" s="284">
        <f t="shared" si="21"/>
        <v>0</v>
      </c>
      <c r="KW52" s="284">
        <f t="shared" si="21"/>
        <v>0</v>
      </c>
      <c r="KX52" s="284">
        <f t="shared" si="21"/>
        <v>0</v>
      </c>
      <c r="KY52" s="284">
        <f t="shared" si="21"/>
        <v>0</v>
      </c>
      <c r="KZ52" s="284">
        <f t="shared" si="21"/>
        <v>0</v>
      </c>
      <c r="LA52" s="284">
        <f t="shared" si="21"/>
        <v>0</v>
      </c>
      <c r="LB52" s="284">
        <f t="shared" si="21"/>
        <v>0</v>
      </c>
      <c r="LC52" s="284">
        <f t="shared" si="21"/>
        <v>0</v>
      </c>
      <c r="LD52" s="284">
        <f t="shared" si="21"/>
        <v>0</v>
      </c>
      <c r="LE52" s="284">
        <f t="shared" si="21"/>
        <v>0</v>
      </c>
      <c r="LF52" s="284">
        <f t="shared" si="21"/>
        <v>0</v>
      </c>
      <c r="LG52" s="284">
        <f t="shared" si="21"/>
        <v>0</v>
      </c>
      <c r="LH52" s="284">
        <f t="shared" si="21"/>
        <v>0</v>
      </c>
      <c r="LI52" s="284">
        <f t="shared" si="21"/>
        <v>0</v>
      </c>
      <c r="LJ52" s="284">
        <f t="shared" si="21"/>
        <v>0</v>
      </c>
      <c r="LK52" s="284">
        <f t="shared" si="21"/>
        <v>0</v>
      </c>
      <c r="LL52" s="284">
        <f t="shared" ref="LL52:NW52" si="22">$C6*LL29</f>
        <v>0</v>
      </c>
      <c r="LM52" s="284">
        <f t="shared" si="22"/>
        <v>0</v>
      </c>
      <c r="LN52" s="284">
        <f t="shared" si="22"/>
        <v>0</v>
      </c>
      <c r="LO52" s="284">
        <f t="shared" si="22"/>
        <v>0</v>
      </c>
      <c r="LP52" s="284">
        <f t="shared" si="22"/>
        <v>0</v>
      </c>
      <c r="LQ52" s="284">
        <f t="shared" si="22"/>
        <v>0</v>
      </c>
      <c r="LR52" s="284">
        <f t="shared" si="22"/>
        <v>0</v>
      </c>
      <c r="LS52" s="284">
        <f t="shared" si="22"/>
        <v>0</v>
      </c>
      <c r="LT52" s="284">
        <f t="shared" si="22"/>
        <v>0</v>
      </c>
      <c r="LU52" s="284">
        <f t="shared" si="22"/>
        <v>0</v>
      </c>
      <c r="LV52" s="284">
        <f t="shared" si="22"/>
        <v>0</v>
      </c>
      <c r="LW52" s="284">
        <f t="shared" si="22"/>
        <v>0</v>
      </c>
      <c r="LX52" s="284">
        <f t="shared" si="22"/>
        <v>0</v>
      </c>
      <c r="LY52" s="284">
        <f t="shared" si="22"/>
        <v>0</v>
      </c>
      <c r="LZ52" s="284">
        <f t="shared" si="22"/>
        <v>0</v>
      </c>
      <c r="MA52" s="284">
        <f t="shared" si="22"/>
        <v>0</v>
      </c>
      <c r="MB52" s="284">
        <f t="shared" si="22"/>
        <v>0</v>
      </c>
      <c r="MC52" s="284">
        <f t="shared" si="22"/>
        <v>0</v>
      </c>
      <c r="MD52" s="284">
        <f t="shared" si="22"/>
        <v>0</v>
      </c>
      <c r="ME52" s="284">
        <f t="shared" si="22"/>
        <v>0</v>
      </c>
      <c r="MF52" s="284">
        <f t="shared" si="22"/>
        <v>0</v>
      </c>
      <c r="MG52" s="284">
        <f t="shared" si="22"/>
        <v>0</v>
      </c>
      <c r="MH52" s="284">
        <f t="shared" si="22"/>
        <v>0</v>
      </c>
      <c r="MI52" s="284">
        <f t="shared" si="22"/>
        <v>0</v>
      </c>
      <c r="MJ52" s="284">
        <f t="shared" si="22"/>
        <v>0</v>
      </c>
      <c r="MK52" s="284">
        <f t="shared" si="22"/>
        <v>0</v>
      </c>
      <c r="ML52" s="284">
        <f t="shared" si="22"/>
        <v>0</v>
      </c>
      <c r="MM52" s="284">
        <f t="shared" si="22"/>
        <v>0</v>
      </c>
      <c r="MN52" s="284">
        <f t="shared" si="22"/>
        <v>0</v>
      </c>
      <c r="MO52" s="284">
        <f t="shared" si="22"/>
        <v>0</v>
      </c>
      <c r="MP52" s="284">
        <f t="shared" si="22"/>
        <v>0</v>
      </c>
      <c r="MQ52" s="284">
        <f t="shared" si="22"/>
        <v>0</v>
      </c>
      <c r="MR52" s="284">
        <f t="shared" si="22"/>
        <v>0</v>
      </c>
      <c r="MS52" s="284">
        <f t="shared" si="22"/>
        <v>0</v>
      </c>
      <c r="MT52" s="284">
        <f t="shared" si="22"/>
        <v>0</v>
      </c>
      <c r="MU52" s="284">
        <f t="shared" si="22"/>
        <v>0</v>
      </c>
      <c r="MV52" s="284">
        <f t="shared" si="22"/>
        <v>0</v>
      </c>
      <c r="MW52" s="284">
        <f t="shared" si="22"/>
        <v>0</v>
      </c>
      <c r="MX52" s="284">
        <f t="shared" si="22"/>
        <v>0</v>
      </c>
      <c r="MY52" s="284">
        <f t="shared" si="22"/>
        <v>0</v>
      </c>
      <c r="MZ52" s="284">
        <f t="shared" si="22"/>
        <v>0</v>
      </c>
      <c r="NA52" s="284">
        <f t="shared" si="22"/>
        <v>0</v>
      </c>
      <c r="NB52" s="284">
        <f t="shared" si="22"/>
        <v>0</v>
      </c>
      <c r="NC52" s="284">
        <f t="shared" si="22"/>
        <v>0</v>
      </c>
      <c r="ND52" s="284">
        <f t="shared" si="22"/>
        <v>0</v>
      </c>
      <c r="NE52" s="284">
        <f t="shared" si="22"/>
        <v>0</v>
      </c>
      <c r="NF52" s="284">
        <f t="shared" si="22"/>
        <v>0</v>
      </c>
      <c r="NG52" s="284">
        <f t="shared" si="22"/>
        <v>0</v>
      </c>
      <c r="NH52" s="284">
        <f t="shared" si="22"/>
        <v>0</v>
      </c>
      <c r="NI52" s="284">
        <f t="shared" si="22"/>
        <v>0</v>
      </c>
      <c r="NJ52" s="284">
        <f t="shared" si="22"/>
        <v>0</v>
      </c>
      <c r="NK52" s="284">
        <f t="shared" si="22"/>
        <v>0</v>
      </c>
      <c r="NL52" s="284">
        <f t="shared" si="22"/>
        <v>0</v>
      </c>
      <c r="NM52" s="284">
        <f t="shared" si="22"/>
        <v>0</v>
      </c>
      <c r="NN52" s="284">
        <f t="shared" si="22"/>
        <v>0</v>
      </c>
      <c r="NO52" s="284">
        <f t="shared" si="22"/>
        <v>0</v>
      </c>
      <c r="NP52" s="284">
        <f t="shared" si="22"/>
        <v>0</v>
      </c>
      <c r="NQ52" s="284">
        <f t="shared" si="22"/>
        <v>0</v>
      </c>
      <c r="NR52" s="284">
        <f t="shared" si="22"/>
        <v>0</v>
      </c>
      <c r="NS52" s="284">
        <f t="shared" si="22"/>
        <v>0</v>
      </c>
      <c r="NT52" s="284">
        <f t="shared" si="22"/>
        <v>0</v>
      </c>
      <c r="NU52" s="284">
        <f t="shared" si="22"/>
        <v>0</v>
      </c>
      <c r="NV52" s="284">
        <f t="shared" si="22"/>
        <v>0</v>
      </c>
      <c r="NW52" s="284">
        <f t="shared" si="22"/>
        <v>0</v>
      </c>
      <c r="NX52" s="284">
        <f t="shared" ref="NX52:QI52" si="23">$C6*NX29</f>
        <v>0</v>
      </c>
      <c r="NY52" s="284">
        <f t="shared" si="23"/>
        <v>0</v>
      </c>
      <c r="NZ52" s="284">
        <f t="shared" si="23"/>
        <v>0</v>
      </c>
      <c r="OA52" s="284">
        <f t="shared" si="23"/>
        <v>0</v>
      </c>
      <c r="OB52" s="284">
        <f t="shared" si="23"/>
        <v>0</v>
      </c>
      <c r="OC52" s="284">
        <f t="shared" si="23"/>
        <v>0</v>
      </c>
      <c r="OD52" s="284">
        <f t="shared" si="23"/>
        <v>0</v>
      </c>
      <c r="OE52" s="284">
        <f t="shared" si="23"/>
        <v>0</v>
      </c>
      <c r="OF52" s="284">
        <f t="shared" si="23"/>
        <v>0</v>
      </c>
      <c r="OG52" s="284">
        <f t="shared" si="23"/>
        <v>0</v>
      </c>
      <c r="OH52" s="284">
        <f t="shared" si="23"/>
        <v>0</v>
      </c>
      <c r="OI52" s="284">
        <f t="shared" si="23"/>
        <v>0</v>
      </c>
      <c r="OJ52" s="284">
        <f t="shared" si="23"/>
        <v>0</v>
      </c>
      <c r="OK52" s="284">
        <f t="shared" si="23"/>
        <v>0</v>
      </c>
      <c r="OL52" s="284">
        <f t="shared" si="23"/>
        <v>0</v>
      </c>
      <c r="OM52" s="284">
        <f t="shared" si="23"/>
        <v>0</v>
      </c>
      <c r="ON52" s="284">
        <f t="shared" si="23"/>
        <v>0</v>
      </c>
      <c r="OO52" s="284">
        <f t="shared" si="23"/>
        <v>0</v>
      </c>
      <c r="OP52" s="284">
        <f t="shared" si="23"/>
        <v>0</v>
      </c>
      <c r="OQ52" s="284">
        <f t="shared" si="23"/>
        <v>0</v>
      </c>
      <c r="OR52" s="284">
        <f t="shared" si="23"/>
        <v>0</v>
      </c>
      <c r="OS52" s="284">
        <f t="shared" si="23"/>
        <v>0</v>
      </c>
      <c r="OT52" s="284">
        <f t="shared" si="23"/>
        <v>0</v>
      </c>
      <c r="OU52" s="284">
        <f t="shared" si="23"/>
        <v>0</v>
      </c>
      <c r="OV52" s="284">
        <f t="shared" si="23"/>
        <v>0</v>
      </c>
      <c r="OW52" s="284">
        <f t="shared" si="23"/>
        <v>0</v>
      </c>
      <c r="OX52" s="284">
        <f t="shared" si="23"/>
        <v>0</v>
      </c>
      <c r="OY52" s="284">
        <f t="shared" si="23"/>
        <v>0</v>
      </c>
      <c r="OZ52" s="284">
        <f t="shared" si="23"/>
        <v>0</v>
      </c>
      <c r="PA52" s="284">
        <f t="shared" si="23"/>
        <v>0</v>
      </c>
      <c r="PB52" s="284">
        <f t="shared" si="23"/>
        <v>0</v>
      </c>
      <c r="PC52" s="284">
        <f t="shared" si="23"/>
        <v>0</v>
      </c>
      <c r="PD52" s="284">
        <f t="shared" si="23"/>
        <v>0</v>
      </c>
      <c r="PE52" s="284">
        <f t="shared" si="23"/>
        <v>0</v>
      </c>
      <c r="PF52" s="284">
        <f t="shared" si="23"/>
        <v>0</v>
      </c>
      <c r="PG52" s="284">
        <f t="shared" si="23"/>
        <v>0</v>
      </c>
      <c r="PH52" s="284">
        <f t="shared" si="23"/>
        <v>0</v>
      </c>
      <c r="PI52" s="284">
        <f t="shared" si="23"/>
        <v>0</v>
      </c>
      <c r="PJ52" s="284">
        <f t="shared" si="23"/>
        <v>0</v>
      </c>
      <c r="PK52" s="284">
        <f t="shared" si="23"/>
        <v>0</v>
      </c>
      <c r="PL52" s="284">
        <f t="shared" si="23"/>
        <v>0</v>
      </c>
      <c r="PM52" s="284">
        <f t="shared" si="23"/>
        <v>0</v>
      </c>
      <c r="PN52" s="284">
        <f t="shared" si="23"/>
        <v>0</v>
      </c>
      <c r="PO52" s="284">
        <f t="shared" si="23"/>
        <v>0</v>
      </c>
      <c r="PP52" s="284">
        <f t="shared" si="23"/>
        <v>0</v>
      </c>
      <c r="PQ52" s="284">
        <f t="shared" si="23"/>
        <v>0</v>
      </c>
      <c r="PR52" s="284">
        <f t="shared" si="23"/>
        <v>0</v>
      </c>
      <c r="PS52" s="284">
        <f t="shared" si="23"/>
        <v>0</v>
      </c>
      <c r="PT52" s="284">
        <f t="shared" si="23"/>
        <v>0</v>
      </c>
      <c r="PU52" s="284">
        <f t="shared" si="23"/>
        <v>0</v>
      </c>
      <c r="PV52" s="284">
        <f t="shared" si="23"/>
        <v>0</v>
      </c>
      <c r="PW52" s="284">
        <f t="shared" si="23"/>
        <v>0</v>
      </c>
      <c r="PX52" s="284">
        <f t="shared" si="23"/>
        <v>0</v>
      </c>
      <c r="PY52" s="284">
        <f t="shared" si="23"/>
        <v>0</v>
      </c>
      <c r="PZ52" s="284">
        <f t="shared" si="23"/>
        <v>0</v>
      </c>
      <c r="QA52" s="284">
        <f t="shared" si="23"/>
        <v>0</v>
      </c>
      <c r="QB52" s="284">
        <f t="shared" si="23"/>
        <v>0</v>
      </c>
      <c r="QC52" s="284">
        <f t="shared" si="23"/>
        <v>0</v>
      </c>
      <c r="QD52" s="284">
        <f t="shared" si="23"/>
        <v>0</v>
      </c>
      <c r="QE52" s="284">
        <f t="shared" si="23"/>
        <v>0</v>
      </c>
      <c r="QF52" s="284">
        <f t="shared" si="23"/>
        <v>0</v>
      </c>
      <c r="QG52" s="284">
        <f t="shared" si="23"/>
        <v>0</v>
      </c>
      <c r="QH52" s="284">
        <f t="shared" si="23"/>
        <v>0</v>
      </c>
      <c r="QI52" s="284">
        <f t="shared" si="23"/>
        <v>0</v>
      </c>
      <c r="QJ52" s="284">
        <f t="shared" ref="QJ52:SA52" si="24">$C6*QJ29</f>
        <v>0</v>
      </c>
      <c r="QK52" s="284">
        <f t="shared" si="24"/>
        <v>0</v>
      </c>
      <c r="QL52" s="284">
        <f t="shared" si="24"/>
        <v>0</v>
      </c>
      <c r="QM52" s="284">
        <f t="shared" si="24"/>
        <v>0</v>
      </c>
      <c r="QN52" s="284">
        <f t="shared" si="24"/>
        <v>0</v>
      </c>
      <c r="QO52" s="284">
        <f t="shared" si="24"/>
        <v>0</v>
      </c>
      <c r="QP52" s="284">
        <f t="shared" si="24"/>
        <v>0</v>
      </c>
      <c r="QQ52" s="284">
        <f t="shared" si="24"/>
        <v>0</v>
      </c>
      <c r="QR52" s="284">
        <f t="shared" si="24"/>
        <v>0</v>
      </c>
      <c r="QS52" s="284">
        <f t="shared" si="24"/>
        <v>0</v>
      </c>
      <c r="QT52" s="284">
        <f t="shared" si="24"/>
        <v>0</v>
      </c>
      <c r="QU52" s="284">
        <f t="shared" si="24"/>
        <v>0</v>
      </c>
      <c r="QV52" s="284">
        <f t="shared" si="24"/>
        <v>0</v>
      </c>
      <c r="QW52" s="284">
        <f t="shared" si="24"/>
        <v>0</v>
      </c>
      <c r="QX52" s="284">
        <f t="shared" si="24"/>
        <v>0</v>
      </c>
      <c r="QY52" s="284">
        <f t="shared" si="24"/>
        <v>0</v>
      </c>
      <c r="QZ52" s="284">
        <f t="shared" si="24"/>
        <v>0</v>
      </c>
      <c r="RA52" s="284">
        <f t="shared" si="24"/>
        <v>0</v>
      </c>
      <c r="RB52" s="284">
        <f t="shared" si="24"/>
        <v>0</v>
      </c>
      <c r="RC52" s="284">
        <f t="shared" si="24"/>
        <v>0</v>
      </c>
      <c r="RD52" s="284">
        <f t="shared" si="24"/>
        <v>0</v>
      </c>
      <c r="RE52" s="284">
        <f t="shared" si="24"/>
        <v>0</v>
      </c>
      <c r="RF52" s="284">
        <f t="shared" si="24"/>
        <v>0</v>
      </c>
      <c r="RG52" s="284">
        <f t="shared" si="24"/>
        <v>0</v>
      </c>
      <c r="RH52" s="284">
        <f t="shared" si="24"/>
        <v>0</v>
      </c>
      <c r="RI52" s="284">
        <f t="shared" si="24"/>
        <v>0</v>
      </c>
      <c r="RJ52" s="284">
        <f t="shared" si="24"/>
        <v>0</v>
      </c>
      <c r="RK52" s="284">
        <f t="shared" si="24"/>
        <v>0</v>
      </c>
      <c r="RL52" s="284">
        <f t="shared" si="24"/>
        <v>0</v>
      </c>
      <c r="RM52" s="284">
        <f t="shared" si="24"/>
        <v>0</v>
      </c>
      <c r="RN52" s="284">
        <f t="shared" si="24"/>
        <v>0</v>
      </c>
      <c r="RO52" s="284">
        <f t="shared" si="24"/>
        <v>0</v>
      </c>
      <c r="RP52" s="284">
        <f t="shared" si="24"/>
        <v>0</v>
      </c>
      <c r="RQ52" s="284">
        <f t="shared" si="24"/>
        <v>0</v>
      </c>
      <c r="RR52" s="284">
        <f t="shared" si="24"/>
        <v>0</v>
      </c>
      <c r="RS52" s="284">
        <f t="shared" si="24"/>
        <v>0</v>
      </c>
      <c r="RT52" s="284">
        <f t="shared" si="24"/>
        <v>0</v>
      </c>
      <c r="RU52" s="284">
        <f t="shared" si="24"/>
        <v>0</v>
      </c>
      <c r="RV52" s="284">
        <f t="shared" si="24"/>
        <v>0</v>
      </c>
      <c r="RW52" s="284">
        <f t="shared" si="24"/>
        <v>0</v>
      </c>
      <c r="RX52" s="284">
        <f t="shared" si="24"/>
        <v>0</v>
      </c>
      <c r="RY52" s="284">
        <f t="shared" si="24"/>
        <v>0</v>
      </c>
      <c r="RZ52" s="284">
        <f t="shared" si="24"/>
        <v>0</v>
      </c>
      <c r="SA52" s="284">
        <f t="shared" si="24"/>
        <v>0</v>
      </c>
    </row>
    <row r="53" spans="1:495">
      <c r="A53" s="282"/>
      <c r="B53" s="283" t="str">
        <f>$B$7</f>
        <v>Passive Treatment System</v>
      </c>
      <c r="C53" s="290">
        <f>SUM(D53:S53,T53:INDEX(T53:SA53,$H$5))</f>
        <v>0</v>
      </c>
      <c r="D53" s="284">
        <f t="shared" ref="D53:BO53" si="25">$C7*D30</f>
        <v>0</v>
      </c>
      <c r="E53" s="284">
        <f t="shared" si="25"/>
        <v>0</v>
      </c>
      <c r="F53" s="284">
        <f t="shared" si="25"/>
        <v>0</v>
      </c>
      <c r="G53" s="284">
        <f t="shared" si="25"/>
        <v>0</v>
      </c>
      <c r="H53" s="284">
        <f t="shared" si="25"/>
        <v>0</v>
      </c>
      <c r="I53" s="284">
        <f t="shared" si="25"/>
        <v>0</v>
      </c>
      <c r="J53" s="284">
        <f t="shared" si="25"/>
        <v>0</v>
      </c>
      <c r="K53" s="284">
        <f t="shared" si="25"/>
        <v>0</v>
      </c>
      <c r="L53" s="284">
        <f t="shared" si="25"/>
        <v>0</v>
      </c>
      <c r="M53" s="284">
        <f t="shared" si="25"/>
        <v>0</v>
      </c>
      <c r="N53" s="284">
        <f t="shared" si="25"/>
        <v>0</v>
      </c>
      <c r="O53" s="284">
        <f t="shared" si="25"/>
        <v>0</v>
      </c>
      <c r="P53" s="284">
        <f t="shared" si="25"/>
        <v>0</v>
      </c>
      <c r="Q53" s="284">
        <f t="shared" si="25"/>
        <v>0</v>
      </c>
      <c r="R53" s="284">
        <f t="shared" si="25"/>
        <v>0</v>
      </c>
      <c r="S53" s="284">
        <f t="shared" si="25"/>
        <v>0</v>
      </c>
      <c r="T53" s="284">
        <f t="shared" si="25"/>
        <v>0</v>
      </c>
      <c r="U53" s="284">
        <f t="shared" si="25"/>
        <v>0</v>
      </c>
      <c r="V53" s="284">
        <f t="shared" si="25"/>
        <v>0</v>
      </c>
      <c r="W53" s="284">
        <f t="shared" si="25"/>
        <v>0</v>
      </c>
      <c r="X53" s="284">
        <f t="shared" si="25"/>
        <v>0</v>
      </c>
      <c r="Y53" s="284">
        <f t="shared" si="25"/>
        <v>0</v>
      </c>
      <c r="Z53" s="284">
        <f t="shared" si="25"/>
        <v>0</v>
      </c>
      <c r="AA53" s="284">
        <f t="shared" si="25"/>
        <v>0</v>
      </c>
      <c r="AB53" s="284">
        <f t="shared" si="25"/>
        <v>0</v>
      </c>
      <c r="AC53" s="284">
        <f t="shared" si="25"/>
        <v>0</v>
      </c>
      <c r="AD53" s="284">
        <f t="shared" si="25"/>
        <v>0</v>
      </c>
      <c r="AE53" s="284">
        <f t="shared" si="25"/>
        <v>0</v>
      </c>
      <c r="AF53" s="284">
        <f t="shared" si="25"/>
        <v>0</v>
      </c>
      <c r="AG53" s="284">
        <f t="shared" si="25"/>
        <v>0</v>
      </c>
      <c r="AH53" s="284">
        <f t="shared" si="25"/>
        <v>0</v>
      </c>
      <c r="AI53" s="284">
        <f t="shared" si="25"/>
        <v>0</v>
      </c>
      <c r="AJ53" s="284">
        <f t="shared" si="25"/>
        <v>0</v>
      </c>
      <c r="AK53" s="284">
        <f t="shared" si="25"/>
        <v>0</v>
      </c>
      <c r="AL53" s="284">
        <f t="shared" si="25"/>
        <v>0</v>
      </c>
      <c r="AM53" s="284">
        <f t="shared" si="25"/>
        <v>0</v>
      </c>
      <c r="AN53" s="284">
        <f t="shared" si="25"/>
        <v>0</v>
      </c>
      <c r="AO53" s="284">
        <f t="shared" si="25"/>
        <v>0</v>
      </c>
      <c r="AP53" s="284">
        <f t="shared" si="25"/>
        <v>0</v>
      </c>
      <c r="AQ53" s="284">
        <f t="shared" si="25"/>
        <v>0</v>
      </c>
      <c r="AR53" s="284">
        <f t="shared" si="25"/>
        <v>0</v>
      </c>
      <c r="AS53" s="284">
        <f t="shared" si="25"/>
        <v>0</v>
      </c>
      <c r="AT53" s="284">
        <f t="shared" si="25"/>
        <v>0</v>
      </c>
      <c r="AU53" s="284">
        <f t="shared" si="25"/>
        <v>0</v>
      </c>
      <c r="AV53" s="284">
        <f t="shared" si="25"/>
        <v>0</v>
      </c>
      <c r="AW53" s="284">
        <f t="shared" si="25"/>
        <v>0</v>
      </c>
      <c r="AX53" s="284">
        <f t="shared" si="25"/>
        <v>0</v>
      </c>
      <c r="AY53" s="284">
        <f t="shared" si="25"/>
        <v>0</v>
      </c>
      <c r="AZ53" s="284">
        <f t="shared" si="25"/>
        <v>0</v>
      </c>
      <c r="BA53" s="284">
        <f t="shared" si="25"/>
        <v>0</v>
      </c>
      <c r="BB53" s="284">
        <f t="shared" si="25"/>
        <v>0</v>
      </c>
      <c r="BC53" s="284">
        <f t="shared" si="25"/>
        <v>0</v>
      </c>
      <c r="BD53" s="284">
        <f t="shared" si="25"/>
        <v>0</v>
      </c>
      <c r="BE53" s="284">
        <f t="shared" si="25"/>
        <v>0</v>
      </c>
      <c r="BF53" s="284">
        <f t="shared" si="25"/>
        <v>0</v>
      </c>
      <c r="BG53" s="284">
        <f t="shared" si="25"/>
        <v>0</v>
      </c>
      <c r="BH53" s="284">
        <f t="shared" si="25"/>
        <v>0</v>
      </c>
      <c r="BI53" s="284">
        <f t="shared" si="25"/>
        <v>0</v>
      </c>
      <c r="BJ53" s="284">
        <f t="shared" si="25"/>
        <v>0</v>
      </c>
      <c r="BK53" s="284">
        <f t="shared" si="25"/>
        <v>0</v>
      </c>
      <c r="BL53" s="284">
        <f t="shared" si="25"/>
        <v>0</v>
      </c>
      <c r="BM53" s="284">
        <f t="shared" si="25"/>
        <v>0</v>
      </c>
      <c r="BN53" s="284">
        <f t="shared" si="25"/>
        <v>0</v>
      </c>
      <c r="BO53" s="284">
        <f t="shared" si="25"/>
        <v>0</v>
      </c>
      <c r="BP53" s="284">
        <f t="shared" ref="BP53:EA53" si="26">$C7*BP30</f>
        <v>0</v>
      </c>
      <c r="BQ53" s="284">
        <f t="shared" si="26"/>
        <v>0</v>
      </c>
      <c r="BR53" s="284">
        <f t="shared" si="26"/>
        <v>0</v>
      </c>
      <c r="BS53" s="284">
        <f t="shared" si="26"/>
        <v>0</v>
      </c>
      <c r="BT53" s="284">
        <f t="shared" si="26"/>
        <v>0</v>
      </c>
      <c r="BU53" s="284">
        <f t="shared" si="26"/>
        <v>0</v>
      </c>
      <c r="BV53" s="284">
        <f t="shared" si="26"/>
        <v>0</v>
      </c>
      <c r="BW53" s="284">
        <f t="shared" si="26"/>
        <v>0</v>
      </c>
      <c r="BX53" s="284">
        <f t="shared" si="26"/>
        <v>0</v>
      </c>
      <c r="BY53" s="284">
        <f t="shared" si="26"/>
        <v>0</v>
      </c>
      <c r="BZ53" s="284">
        <f t="shared" si="26"/>
        <v>0</v>
      </c>
      <c r="CA53" s="284">
        <f t="shared" si="26"/>
        <v>0</v>
      </c>
      <c r="CB53" s="284">
        <f t="shared" si="26"/>
        <v>0</v>
      </c>
      <c r="CC53" s="284">
        <f t="shared" si="26"/>
        <v>0</v>
      </c>
      <c r="CD53" s="284">
        <f t="shared" si="26"/>
        <v>0</v>
      </c>
      <c r="CE53" s="284">
        <f t="shared" si="26"/>
        <v>0</v>
      </c>
      <c r="CF53" s="284">
        <f t="shared" si="26"/>
        <v>0</v>
      </c>
      <c r="CG53" s="284">
        <f t="shared" si="26"/>
        <v>0</v>
      </c>
      <c r="CH53" s="284">
        <f t="shared" si="26"/>
        <v>0</v>
      </c>
      <c r="CI53" s="284">
        <f t="shared" si="26"/>
        <v>0</v>
      </c>
      <c r="CJ53" s="284">
        <f t="shared" si="26"/>
        <v>0</v>
      </c>
      <c r="CK53" s="284">
        <f t="shared" si="26"/>
        <v>0</v>
      </c>
      <c r="CL53" s="284">
        <f t="shared" si="26"/>
        <v>0</v>
      </c>
      <c r="CM53" s="284">
        <f t="shared" si="26"/>
        <v>0</v>
      </c>
      <c r="CN53" s="284">
        <f t="shared" si="26"/>
        <v>0</v>
      </c>
      <c r="CO53" s="284">
        <f t="shared" si="26"/>
        <v>0</v>
      </c>
      <c r="CP53" s="284">
        <f t="shared" si="26"/>
        <v>0</v>
      </c>
      <c r="CQ53" s="284">
        <f t="shared" si="26"/>
        <v>0</v>
      </c>
      <c r="CR53" s="284">
        <f t="shared" si="26"/>
        <v>0</v>
      </c>
      <c r="CS53" s="284">
        <f t="shared" si="26"/>
        <v>0</v>
      </c>
      <c r="CT53" s="284">
        <f t="shared" si="26"/>
        <v>0</v>
      </c>
      <c r="CU53" s="284">
        <f t="shared" si="26"/>
        <v>0</v>
      </c>
      <c r="CV53" s="284">
        <f t="shared" si="26"/>
        <v>0</v>
      </c>
      <c r="CW53" s="284">
        <f t="shared" si="26"/>
        <v>0</v>
      </c>
      <c r="CX53" s="284">
        <f t="shared" si="26"/>
        <v>0</v>
      </c>
      <c r="CY53" s="284">
        <f t="shared" si="26"/>
        <v>0</v>
      </c>
      <c r="CZ53" s="284">
        <f t="shared" si="26"/>
        <v>0</v>
      </c>
      <c r="DA53" s="284">
        <f t="shared" si="26"/>
        <v>0</v>
      </c>
      <c r="DB53" s="284">
        <f t="shared" si="26"/>
        <v>0</v>
      </c>
      <c r="DC53" s="284">
        <f t="shared" si="26"/>
        <v>0</v>
      </c>
      <c r="DD53" s="284">
        <f t="shared" si="26"/>
        <v>0</v>
      </c>
      <c r="DE53" s="284">
        <f t="shared" si="26"/>
        <v>0</v>
      </c>
      <c r="DF53" s="284">
        <f t="shared" si="26"/>
        <v>0</v>
      </c>
      <c r="DG53" s="284">
        <f t="shared" si="26"/>
        <v>0</v>
      </c>
      <c r="DH53" s="284">
        <f t="shared" si="26"/>
        <v>0</v>
      </c>
      <c r="DI53" s="284">
        <f t="shared" si="26"/>
        <v>0</v>
      </c>
      <c r="DJ53" s="284">
        <f t="shared" si="26"/>
        <v>0</v>
      </c>
      <c r="DK53" s="284">
        <f t="shared" si="26"/>
        <v>0</v>
      </c>
      <c r="DL53" s="284">
        <f t="shared" si="26"/>
        <v>0</v>
      </c>
      <c r="DM53" s="284">
        <f t="shared" si="26"/>
        <v>0</v>
      </c>
      <c r="DN53" s="284">
        <f t="shared" si="26"/>
        <v>0</v>
      </c>
      <c r="DO53" s="284">
        <f t="shared" si="26"/>
        <v>0</v>
      </c>
      <c r="DP53" s="284">
        <f t="shared" si="26"/>
        <v>0</v>
      </c>
      <c r="DQ53" s="284">
        <f t="shared" si="26"/>
        <v>0</v>
      </c>
      <c r="DR53" s="284">
        <f t="shared" si="26"/>
        <v>0</v>
      </c>
      <c r="DS53" s="284">
        <f t="shared" si="26"/>
        <v>0</v>
      </c>
      <c r="DT53" s="284">
        <f t="shared" si="26"/>
        <v>0</v>
      </c>
      <c r="DU53" s="284">
        <f t="shared" si="26"/>
        <v>0</v>
      </c>
      <c r="DV53" s="284">
        <f t="shared" si="26"/>
        <v>0</v>
      </c>
      <c r="DW53" s="284">
        <f t="shared" si="26"/>
        <v>0</v>
      </c>
      <c r="DX53" s="284">
        <f t="shared" si="26"/>
        <v>0</v>
      </c>
      <c r="DY53" s="284">
        <f t="shared" si="26"/>
        <v>0</v>
      </c>
      <c r="DZ53" s="284">
        <f t="shared" si="26"/>
        <v>0</v>
      </c>
      <c r="EA53" s="284">
        <f t="shared" si="26"/>
        <v>0</v>
      </c>
      <c r="EB53" s="284">
        <f t="shared" ref="EB53:GM53" si="27">$C7*EB30</f>
        <v>0</v>
      </c>
      <c r="EC53" s="284">
        <f t="shared" si="27"/>
        <v>0</v>
      </c>
      <c r="ED53" s="284">
        <f t="shared" si="27"/>
        <v>0</v>
      </c>
      <c r="EE53" s="284">
        <f t="shared" si="27"/>
        <v>0</v>
      </c>
      <c r="EF53" s="284">
        <f t="shared" si="27"/>
        <v>0</v>
      </c>
      <c r="EG53" s="284">
        <f t="shared" si="27"/>
        <v>0</v>
      </c>
      <c r="EH53" s="284">
        <f t="shared" si="27"/>
        <v>0</v>
      </c>
      <c r="EI53" s="284">
        <f t="shared" si="27"/>
        <v>0</v>
      </c>
      <c r="EJ53" s="284">
        <f t="shared" si="27"/>
        <v>0</v>
      </c>
      <c r="EK53" s="284">
        <f t="shared" si="27"/>
        <v>0</v>
      </c>
      <c r="EL53" s="284">
        <f t="shared" si="27"/>
        <v>0</v>
      </c>
      <c r="EM53" s="284">
        <f t="shared" si="27"/>
        <v>0</v>
      </c>
      <c r="EN53" s="284">
        <f t="shared" si="27"/>
        <v>0</v>
      </c>
      <c r="EO53" s="284">
        <f t="shared" si="27"/>
        <v>0</v>
      </c>
      <c r="EP53" s="284">
        <f t="shared" si="27"/>
        <v>0</v>
      </c>
      <c r="EQ53" s="284">
        <f t="shared" si="27"/>
        <v>0</v>
      </c>
      <c r="ER53" s="284">
        <f t="shared" si="27"/>
        <v>0</v>
      </c>
      <c r="ES53" s="284">
        <f t="shared" si="27"/>
        <v>0</v>
      </c>
      <c r="ET53" s="284">
        <f t="shared" si="27"/>
        <v>0</v>
      </c>
      <c r="EU53" s="284">
        <f t="shared" si="27"/>
        <v>0</v>
      </c>
      <c r="EV53" s="284">
        <f t="shared" si="27"/>
        <v>0</v>
      </c>
      <c r="EW53" s="284">
        <f t="shared" si="27"/>
        <v>0</v>
      </c>
      <c r="EX53" s="284">
        <f t="shared" si="27"/>
        <v>0</v>
      </c>
      <c r="EY53" s="284">
        <f t="shared" si="27"/>
        <v>0</v>
      </c>
      <c r="EZ53" s="284">
        <f t="shared" si="27"/>
        <v>0</v>
      </c>
      <c r="FA53" s="284">
        <f t="shared" si="27"/>
        <v>0</v>
      </c>
      <c r="FB53" s="284">
        <f t="shared" si="27"/>
        <v>0</v>
      </c>
      <c r="FC53" s="284">
        <f t="shared" si="27"/>
        <v>0</v>
      </c>
      <c r="FD53" s="284">
        <f t="shared" si="27"/>
        <v>0</v>
      </c>
      <c r="FE53" s="284">
        <f t="shared" si="27"/>
        <v>0</v>
      </c>
      <c r="FF53" s="284">
        <f t="shared" si="27"/>
        <v>0</v>
      </c>
      <c r="FG53" s="284">
        <f t="shared" si="27"/>
        <v>0</v>
      </c>
      <c r="FH53" s="284">
        <f t="shared" si="27"/>
        <v>0</v>
      </c>
      <c r="FI53" s="284">
        <f t="shared" si="27"/>
        <v>0</v>
      </c>
      <c r="FJ53" s="284">
        <f t="shared" si="27"/>
        <v>0</v>
      </c>
      <c r="FK53" s="284">
        <f t="shared" si="27"/>
        <v>0</v>
      </c>
      <c r="FL53" s="284">
        <f t="shared" si="27"/>
        <v>0</v>
      </c>
      <c r="FM53" s="284">
        <f t="shared" si="27"/>
        <v>0</v>
      </c>
      <c r="FN53" s="284">
        <f t="shared" si="27"/>
        <v>0</v>
      </c>
      <c r="FO53" s="284">
        <f t="shared" si="27"/>
        <v>0</v>
      </c>
      <c r="FP53" s="284">
        <f t="shared" si="27"/>
        <v>0</v>
      </c>
      <c r="FQ53" s="284">
        <f t="shared" si="27"/>
        <v>0</v>
      </c>
      <c r="FR53" s="284">
        <f t="shared" si="27"/>
        <v>0</v>
      </c>
      <c r="FS53" s="284">
        <f t="shared" si="27"/>
        <v>0</v>
      </c>
      <c r="FT53" s="284">
        <f t="shared" si="27"/>
        <v>0</v>
      </c>
      <c r="FU53" s="284">
        <f t="shared" si="27"/>
        <v>0</v>
      </c>
      <c r="FV53" s="284">
        <f t="shared" si="27"/>
        <v>0</v>
      </c>
      <c r="FW53" s="284">
        <f t="shared" si="27"/>
        <v>0</v>
      </c>
      <c r="FX53" s="284">
        <f t="shared" si="27"/>
        <v>0</v>
      </c>
      <c r="FY53" s="284">
        <f t="shared" si="27"/>
        <v>0</v>
      </c>
      <c r="FZ53" s="284">
        <f t="shared" si="27"/>
        <v>0</v>
      </c>
      <c r="GA53" s="284">
        <f t="shared" si="27"/>
        <v>0</v>
      </c>
      <c r="GB53" s="284">
        <f t="shared" si="27"/>
        <v>0</v>
      </c>
      <c r="GC53" s="284">
        <f t="shared" si="27"/>
        <v>0</v>
      </c>
      <c r="GD53" s="284">
        <f t="shared" si="27"/>
        <v>0</v>
      </c>
      <c r="GE53" s="284">
        <f t="shared" si="27"/>
        <v>0</v>
      </c>
      <c r="GF53" s="284">
        <f t="shared" si="27"/>
        <v>0</v>
      </c>
      <c r="GG53" s="284">
        <f t="shared" si="27"/>
        <v>0</v>
      </c>
      <c r="GH53" s="284">
        <f t="shared" si="27"/>
        <v>0</v>
      </c>
      <c r="GI53" s="284">
        <f t="shared" si="27"/>
        <v>0</v>
      </c>
      <c r="GJ53" s="284">
        <f t="shared" si="27"/>
        <v>0</v>
      </c>
      <c r="GK53" s="284">
        <f t="shared" si="27"/>
        <v>0</v>
      </c>
      <c r="GL53" s="284">
        <f t="shared" si="27"/>
        <v>0</v>
      </c>
      <c r="GM53" s="284">
        <f t="shared" si="27"/>
        <v>0</v>
      </c>
      <c r="GN53" s="284">
        <f t="shared" ref="GN53:IY53" si="28">$C7*GN30</f>
        <v>0</v>
      </c>
      <c r="GO53" s="284">
        <f t="shared" si="28"/>
        <v>0</v>
      </c>
      <c r="GP53" s="284">
        <f t="shared" si="28"/>
        <v>0</v>
      </c>
      <c r="GQ53" s="284">
        <f t="shared" si="28"/>
        <v>0</v>
      </c>
      <c r="GR53" s="284">
        <f t="shared" si="28"/>
        <v>0</v>
      </c>
      <c r="GS53" s="284">
        <f t="shared" si="28"/>
        <v>0</v>
      </c>
      <c r="GT53" s="284">
        <f t="shared" si="28"/>
        <v>0</v>
      </c>
      <c r="GU53" s="284">
        <f t="shared" si="28"/>
        <v>0</v>
      </c>
      <c r="GV53" s="284">
        <f t="shared" si="28"/>
        <v>0</v>
      </c>
      <c r="GW53" s="284">
        <f t="shared" si="28"/>
        <v>0</v>
      </c>
      <c r="GX53" s="284">
        <f t="shared" si="28"/>
        <v>0</v>
      </c>
      <c r="GY53" s="284">
        <f t="shared" si="28"/>
        <v>0</v>
      </c>
      <c r="GZ53" s="284">
        <f t="shared" si="28"/>
        <v>0</v>
      </c>
      <c r="HA53" s="284">
        <f t="shared" si="28"/>
        <v>0</v>
      </c>
      <c r="HB53" s="284">
        <f t="shared" si="28"/>
        <v>0</v>
      </c>
      <c r="HC53" s="284">
        <f t="shared" si="28"/>
        <v>0</v>
      </c>
      <c r="HD53" s="284">
        <f t="shared" si="28"/>
        <v>0</v>
      </c>
      <c r="HE53" s="284">
        <f t="shared" si="28"/>
        <v>0</v>
      </c>
      <c r="HF53" s="284">
        <f t="shared" si="28"/>
        <v>0</v>
      </c>
      <c r="HG53" s="284">
        <f t="shared" si="28"/>
        <v>0</v>
      </c>
      <c r="HH53" s="284">
        <f t="shared" si="28"/>
        <v>0</v>
      </c>
      <c r="HI53" s="284">
        <f t="shared" si="28"/>
        <v>0</v>
      </c>
      <c r="HJ53" s="284">
        <f t="shared" si="28"/>
        <v>0</v>
      </c>
      <c r="HK53" s="284">
        <f t="shared" si="28"/>
        <v>0</v>
      </c>
      <c r="HL53" s="284">
        <f t="shared" si="28"/>
        <v>0</v>
      </c>
      <c r="HM53" s="284">
        <f t="shared" si="28"/>
        <v>0</v>
      </c>
      <c r="HN53" s="284">
        <f t="shared" si="28"/>
        <v>0</v>
      </c>
      <c r="HO53" s="284">
        <f t="shared" si="28"/>
        <v>0</v>
      </c>
      <c r="HP53" s="284">
        <f t="shared" si="28"/>
        <v>0</v>
      </c>
      <c r="HQ53" s="284">
        <f t="shared" si="28"/>
        <v>0</v>
      </c>
      <c r="HR53" s="284">
        <f t="shared" si="28"/>
        <v>0</v>
      </c>
      <c r="HS53" s="284">
        <f t="shared" si="28"/>
        <v>0</v>
      </c>
      <c r="HT53" s="284">
        <f t="shared" si="28"/>
        <v>0</v>
      </c>
      <c r="HU53" s="284">
        <f t="shared" si="28"/>
        <v>0</v>
      </c>
      <c r="HV53" s="284">
        <f t="shared" si="28"/>
        <v>0</v>
      </c>
      <c r="HW53" s="284">
        <f t="shared" si="28"/>
        <v>0</v>
      </c>
      <c r="HX53" s="284">
        <f t="shared" si="28"/>
        <v>0</v>
      </c>
      <c r="HY53" s="284">
        <f t="shared" si="28"/>
        <v>0</v>
      </c>
      <c r="HZ53" s="284">
        <f t="shared" si="28"/>
        <v>0</v>
      </c>
      <c r="IA53" s="284">
        <f t="shared" si="28"/>
        <v>0</v>
      </c>
      <c r="IB53" s="284">
        <f t="shared" si="28"/>
        <v>0</v>
      </c>
      <c r="IC53" s="284">
        <f t="shared" si="28"/>
        <v>0</v>
      </c>
      <c r="ID53" s="284">
        <f t="shared" si="28"/>
        <v>0</v>
      </c>
      <c r="IE53" s="284">
        <f t="shared" si="28"/>
        <v>0</v>
      </c>
      <c r="IF53" s="284">
        <f t="shared" si="28"/>
        <v>0</v>
      </c>
      <c r="IG53" s="284">
        <f t="shared" si="28"/>
        <v>0</v>
      </c>
      <c r="IH53" s="284">
        <f t="shared" si="28"/>
        <v>0</v>
      </c>
      <c r="II53" s="284">
        <f t="shared" si="28"/>
        <v>0</v>
      </c>
      <c r="IJ53" s="284">
        <f t="shared" si="28"/>
        <v>0</v>
      </c>
      <c r="IK53" s="284">
        <f t="shared" si="28"/>
        <v>0</v>
      </c>
      <c r="IL53" s="284">
        <f t="shared" si="28"/>
        <v>0</v>
      </c>
      <c r="IM53" s="284">
        <f t="shared" si="28"/>
        <v>0</v>
      </c>
      <c r="IN53" s="284">
        <f t="shared" si="28"/>
        <v>0</v>
      </c>
      <c r="IO53" s="284">
        <f t="shared" si="28"/>
        <v>0</v>
      </c>
      <c r="IP53" s="284">
        <f t="shared" si="28"/>
        <v>0</v>
      </c>
      <c r="IQ53" s="284">
        <f t="shared" si="28"/>
        <v>0</v>
      </c>
      <c r="IR53" s="284">
        <f t="shared" si="28"/>
        <v>0</v>
      </c>
      <c r="IS53" s="284">
        <f t="shared" si="28"/>
        <v>0</v>
      </c>
      <c r="IT53" s="284">
        <f t="shared" si="28"/>
        <v>0</v>
      </c>
      <c r="IU53" s="284">
        <f t="shared" si="28"/>
        <v>0</v>
      </c>
      <c r="IV53" s="284">
        <f t="shared" si="28"/>
        <v>0</v>
      </c>
      <c r="IW53" s="284">
        <f t="shared" si="28"/>
        <v>0</v>
      </c>
      <c r="IX53" s="284">
        <f t="shared" si="28"/>
        <v>0</v>
      </c>
      <c r="IY53" s="284">
        <f t="shared" si="28"/>
        <v>0</v>
      </c>
      <c r="IZ53" s="284">
        <f t="shared" ref="IZ53:LK53" si="29">$C7*IZ30</f>
        <v>0</v>
      </c>
      <c r="JA53" s="284">
        <f t="shared" si="29"/>
        <v>0</v>
      </c>
      <c r="JB53" s="284">
        <f t="shared" si="29"/>
        <v>0</v>
      </c>
      <c r="JC53" s="284">
        <f t="shared" si="29"/>
        <v>0</v>
      </c>
      <c r="JD53" s="284">
        <f t="shared" si="29"/>
        <v>0</v>
      </c>
      <c r="JE53" s="284">
        <f t="shared" si="29"/>
        <v>0</v>
      </c>
      <c r="JF53" s="284">
        <f t="shared" si="29"/>
        <v>0</v>
      </c>
      <c r="JG53" s="284">
        <f t="shared" si="29"/>
        <v>0</v>
      </c>
      <c r="JH53" s="284">
        <f t="shared" si="29"/>
        <v>0</v>
      </c>
      <c r="JI53" s="284">
        <f t="shared" si="29"/>
        <v>0</v>
      </c>
      <c r="JJ53" s="284">
        <f t="shared" si="29"/>
        <v>0</v>
      </c>
      <c r="JK53" s="284">
        <f t="shared" si="29"/>
        <v>0</v>
      </c>
      <c r="JL53" s="284">
        <f t="shared" si="29"/>
        <v>0</v>
      </c>
      <c r="JM53" s="284">
        <f t="shared" si="29"/>
        <v>0</v>
      </c>
      <c r="JN53" s="284">
        <f t="shared" si="29"/>
        <v>0</v>
      </c>
      <c r="JO53" s="284">
        <f t="shared" si="29"/>
        <v>0</v>
      </c>
      <c r="JP53" s="284">
        <f t="shared" si="29"/>
        <v>0</v>
      </c>
      <c r="JQ53" s="284">
        <f t="shared" si="29"/>
        <v>0</v>
      </c>
      <c r="JR53" s="284">
        <f t="shared" si="29"/>
        <v>0</v>
      </c>
      <c r="JS53" s="284">
        <f t="shared" si="29"/>
        <v>0</v>
      </c>
      <c r="JT53" s="284">
        <f t="shared" si="29"/>
        <v>0</v>
      </c>
      <c r="JU53" s="284">
        <f t="shared" si="29"/>
        <v>0</v>
      </c>
      <c r="JV53" s="284">
        <f t="shared" si="29"/>
        <v>0</v>
      </c>
      <c r="JW53" s="284">
        <f t="shared" si="29"/>
        <v>0</v>
      </c>
      <c r="JX53" s="284">
        <f t="shared" si="29"/>
        <v>0</v>
      </c>
      <c r="JY53" s="284">
        <f t="shared" si="29"/>
        <v>0</v>
      </c>
      <c r="JZ53" s="284">
        <f t="shared" si="29"/>
        <v>0</v>
      </c>
      <c r="KA53" s="284">
        <f t="shared" si="29"/>
        <v>0</v>
      </c>
      <c r="KB53" s="284">
        <f t="shared" si="29"/>
        <v>0</v>
      </c>
      <c r="KC53" s="284">
        <f t="shared" si="29"/>
        <v>0</v>
      </c>
      <c r="KD53" s="284">
        <f t="shared" si="29"/>
        <v>0</v>
      </c>
      <c r="KE53" s="284">
        <f t="shared" si="29"/>
        <v>0</v>
      </c>
      <c r="KF53" s="284">
        <f t="shared" si="29"/>
        <v>0</v>
      </c>
      <c r="KG53" s="284">
        <f t="shared" si="29"/>
        <v>0</v>
      </c>
      <c r="KH53" s="284">
        <f t="shared" si="29"/>
        <v>0</v>
      </c>
      <c r="KI53" s="284">
        <f t="shared" si="29"/>
        <v>0</v>
      </c>
      <c r="KJ53" s="284">
        <f t="shared" si="29"/>
        <v>0</v>
      </c>
      <c r="KK53" s="284">
        <f t="shared" si="29"/>
        <v>0</v>
      </c>
      <c r="KL53" s="284">
        <f t="shared" si="29"/>
        <v>0</v>
      </c>
      <c r="KM53" s="284">
        <f t="shared" si="29"/>
        <v>0</v>
      </c>
      <c r="KN53" s="284">
        <f t="shared" si="29"/>
        <v>0</v>
      </c>
      <c r="KO53" s="284">
        <f t="shared" si="29"/>
        <v>0</v>
      </c>
      <c r="KP53" s="284">
        <f t="shared" si="29"/>
        <v>0</v>
      </c>
      <c r="KQ53" s="284">
        <f t="shared" si="29"/>
        <v>0</v>
      </c>
      <c r="KR53" s="284">
        <f t="shared" si="29"/>
        <v>0</v>
      </c>
      <c r="KS53" s="284">
        <f t="shared" si="29"/>
        <v>0</v>
      </c>
      <c r="KT53" s="284">
        <f t="shared" si="29"/>
        <v>0</v>
      </c>
      <c r="KU53" s="284">
        <f t="shared" si="29"/>
        <v>0</v>
      </c>
      <c r="KV53" s="284">
        <f t="shared" si="29"/>
        <v>0</v>
      </c>
      <c r="KW53" s="284">
        <f t="shared" si="29"/>
        <v>0</v>
      </c>
      <c r="KX53" s="284">
        <f t="shared" si="29"/>
        <v>0</v>
      </c>
      <c r="KY53" s="284">
        <f t="shared" si="29"/>
        <v>0</v>
      </c>
      <c r="KZ53" s="284">
        <f t="shared" si="29"/>
        <v>0</v>
      </c>
      <c r="LA53" s="284">
        <f t="shared" si="29"/>
        <v>0</v>
      </c>
      <c r="LB53" s="284">
        <f t="shared" si="29"/>
        <v>0</v>
      </c>
      <c r="LC53" s="284">
        <f t="shared" si="29"/>
        <v>0</v>
      </c>
      <c r="LD53" s="284">
        <f t="shared" si="29"/>
        <v>0</v>
      </c>
      <c r="LE53" s="284">
        <f t="shared" si="29"/>
        <v>0</v>
      </c>
      <c r="LF53" s="284">
        <f t="shared" si="29"/>
        <v>0</v>
      </c>
      <c r="LG53" s="284">
        <f t="shared" si="29"/>
        <v>0</v>
      </c>
      <c r="LH53" s="284">
        <f t="shared" si="29"/>
        <v>0</v>
      </c>
      <c r="LI53" s="284">
        <f t="shared" si="29"/>
        <v>0</v>
      </c>
      <c r="LJ53" s="284">
        <f t="shared" si="29"/>
        <v>0</v>
      </c>
      <c r="LK53" s="284">
        <f t="shared" si="29"/>
        <v>0</v>
      </c>
      <c r="LL53" s="284">
        <f t="shared" ref="LL53:NW53" si="30">$C7*LL30</f>
        <v>0</v>
      </c>
      <c r="LM53" s="284">
        <f t="shared" si="30"/>
        <v>0</v>
      </c>
      <c r="LN53" s="284">
        <f t="shared" si="30"/>
        <v>0</v>
      </c>
      <c r="LO53" s="284">
        <f t="shared" si="30"/>
        <v>0</v>
      </c>
      <c r="LP53" s="284">
        <f t="shared" si="30"/>
        <v>0</v>
      </c>
      <c r="LQ53" s="284">
        <f t="shared" si="30"/>
        <v>0</v>
      </c>
      <c r="LR53" s="284">
        <f t="shared" si="30"/>
        <v>0</v>
      </c>
      <c r="LS53" s="284">
        <f t="shared" si="30"/>
        <v>0</v>
      </c>
      <c r="LT53" s="284">
        <f t="shared" si="30"/>
        <v>0</v>
      </c>
      <c r="LU53" s="284">
        <f t="shared" si="30"/>
        <v>0</v>
      </c>
      <c r="LV53" s="284">
        <f t="shared" si="30"/>
        <v>0</v>
      </c>
      <c r="LW53" s="284">
        <f t="shared" si="30"/>
        <v>0</v>
      </c>
      <c r="LX53" s="284">
        <f t="shared" si="30"/>
        <v>0</v>
      </c>
      <c r="LY53" s="284">
        <f t="shared" si="30"/>
        <v>0</v>
      </c>
      <c r="LZ53" s="284">
        <f t="shared" si="30"/>
        <v>0</v>
      </c>
      <c r="MA53" s="284">
        <f t="shared" si="30"/>
        <v>0</v>
      </c>
      <c r="MB53" s="284">
        <f t="shared" si="30"/>
        <v>0</v>
      </c>
      <c r="MC53" s="284">
        <f t="shared" si="30"/>
        <v>0</v>
      </c>
      <c r="MD53" s="284">
        <f t="shared" si="30"/>
        <v>0</v>
      </c>
      <c r="ME53" s="284">
        <f t="shared" si="30"/>
        <v>0</v>
      </c>
      <c r="MF53" s="284">
        <f t="shared" si="30"/>
        <v>0</v>
      </c>
      <c r="MG53" s="284">
        <f t="shared" si="30"/>
        <v>0</v>
      </c>
      <c r="MH53" s="284">
        <f t="shared" si="30"/>
        <v>0</v>
      </c>
      <c r="MI53" s="284">
        <f t="shared" si="30"/>
        <v>0</v>
      </c>
      <c r="MJ53" s="284">
        <f t="shared" si="30"/>
        <v>0</v>
      </c>
      <c r="MK53" s="284">
        <f t="shared" si="30"/>
        <v>0</v>
      </c>
      <c r="ML53" s="284">
        <f t="shared" si="30"/>
        <v>0</v>
      </c>
      <c r="MM53" s="284">
        <f t="shared" si="30"/>
        <v>0</v>
      </c>
      <c r="MN53" s="284">
        <f t="shared" si="30"/>
        <v>0</v>
      </c>
      <c r="MO53" s="284">
        <f t="shared" si="30"/>
        <v>0</v>
      </c>
      <c r="MP53" s="284">
        <f t="shared" si="30"/>
        <v>0</v>
      </c>
      <c r="MQ53" s="284">
        <f t="shared" si="30"/>
        <v>0</v>
      </c>
      <c r="MR53" s="284">
        <f t="shared" si="30"/>
        <v>0</v>
      </c>
      <c r="MS53" s="284">
        <f t="shared" si="30"/>
        <v>0</v>
      </c>
      <c r="MT53" s="284">
        <f t="shared" si="30"/>
        <v>0</v>
      </c>
      <c r="MU53" s="284">
        <f t="shared" si="30"/>
        <v>0</v>
      </c>
      <c r="MV53" s="284">
        <f t="shared" si="30"/>
        <v>0</v>
      </c>
      <c r="MW53" s="284">
        <f t="shared" si="30"/>
        <v>0</v>
      </c>
      <c r="MX53" s="284">
        <f t="shared" si="30"/>
        <v>0</v>
      </c>
      <c r="MY53" s="284">
        <f t="shared" si="30"/>
        <v>0</v>
      </c>
      <c r="MZ53" s="284">
        <f t="shared" si="30"/>
        <v>0</v>
      </c>
      <c r="NA53" s="284">
        <f t="shared" si="30"/>
        <v>0</v>
      </c>
      <c r="NB53" s="284">
        <f t="shared" si="30"/>
        <v>0</v>
      </c>
      <c r="NC53" s="284">
        <f t="shared" si="30"/>
        <v>0</v>
      </c>
      <c r="ND53" s="284">
        <f t="shared" si="30"/>
        <v>0</v>
      </c>
      <c r="NE53" s="284">
        <f t="shared" si="30"/>
        <v>0</v>
      </c>
      <c r="NF53" s="284">
        <f t="shared" si="30"/>
        <v>0</v>
      </c>
      <c r="NG53" s="284">
        <f t="shared" si="30"/>
        <v>0</v>
      </c>
      <c r="NH53" s="284">
        <f t="shared" si="30"/>
        <v>0</v>
      </c>
      <c r="NI53" s="284">
        <f t="shared" si="30"/>
        <v>0</v>
      </c>
      <c r="NJ53" s="284">
        <f t="shared" si="30"/>
        <v>0</v>
      </c>
      <c r="NK53" s="284">
        <f t="shared" si="30"/>
        <v>0</v>
      </c>
      <c r="NL53" s="284">
        <f t="shared" si="30"/>
        <v>0</v>
      </c>
      <c r="NM53" s="284">
        <f t="shared" si="30"/>
        <v>0</v>
      </c>
      <c r="NN53" s="284">
        <f t="shared" si="30"/>
        <v>0</v>
      </c>
      <c r="NO53" s="284">
        <f t="shared" si="30"/>
        <v>0</v>
      </c>
      <c r="NP53" s="284">
        <f t="shared" si="30"/>
        <v>0</v>
      </c>
      <c r="NQ53" s="284">
        <f t="shared" si="30"/>
        <v>0</v>
      </c>
      <c r="NR53" s="284">
        <f t="shared" si="30"/>
        <v>0</v>
      </c>
      <c r="NS53" s="284">
        <f t="shared" si="30"/>
        <v>0</v>
      </c>
      <c r="NT53" s="284">
        <f t="shared" si="30"/>
        <v>0</v>
      </c>
      <c r="NU53" s="284">
        <f t="shared" si="30"/>
        <v>0</v>
      </c>
      <c r="NV53" s="284">
        <f t="shared" si="30"/>
        <v>0</v>
      </c>
      <c r="NW53" s="284">
        <f t="shared" si="30"/>
        <v>0</v>
      </c>
      <c r="NX53" s="284">
        <f t="shared" ref="NX53:QI53" si="31">$C7*NX30</f>
        <v>0</v>
      </c>
      <c r="NY53" s="284">
        <f t="shared" si="31"/>
        <v>0</v>
      </c>
      <c r="NZ53" s="284">
        <f t="shared" si="31"/>
        <v>0</v>
      </c>
      <c r="OA53" s="284">
        <f t="shared" si="31"/>
        <v>0</v>
      </c>
      <c r="OB53" s="284">
        <f t="shared" si="31"/>
        <v>0</v>
      </c>
      <c r="OC53" s="284">
        <f t="shared" si="31"/>
        <v>0</v>
      </c>
      <c r="OD53" s="284">
        <f t="shared" si="31"/>
        <v>0</v>
      </c>
      <c r="OE53" s="284">
        <f t="shared" si="31"/>
        <v>0</v>
      </c>
      <c r="OF53" s="284">
        <f t="shared" si="31"/>
        <v>0</v>
      </c>
      <c r="OG53" s="284">
        <f t="shared" si="31"/>
        <v>0</v>
      </c>
      <c r="OH53" s="284">
        <f t="shared" si="31"/>
        <v>0</v>
      </c>
      <c r="OI53" s="284">
        <f t="shared" si="31"/>
        <v>0</v>
      </c>
      <c r="OJ53" s="284">
        <f t="shared" si="31"/>
        <v>0</v>
      </c>
      <c r="OK53" s="284">
        <f t="shared" si="31"/>
        <v>0</v>
      </c>
      <c r="OL53" s="284">
        <f t="shared" si="31"/>
        <v>0</v>
      </c>
      <c r="OM53" s="284">
        <f t="shared" si="31"/>
        <v>0</v>
      </c>
      <c r="ON53" s="284">
        <f t="shared" si="31"/>
        <v>0</v>
      </c>
      <c r="OO53" s="284">
        <f t="shared" si="31"/>
        <v>0</v>
      </c>
      <c r="OP53" s="284">
        <f t="shared" si="31"/>
        <v>0</v>
      </c>
      <c r="OQ53" s="284">
        <f t="shared" si="31"/>
        <v>0</v>
      </c>
      <c r="OR53" s="284">
        <f t="shared" si="31"/>
        <v>0</v>
      </c>
      <c r="OS53" s="284">
        <f t="shared" si="31"/>
        <v>0</v>
      </c>
      <c r="OT53" s="284">
        <f t="shared" si="31"/>
        <v>0</v>
      </c>
      <c r="OU53" s="284">
        <f t="shared" si="31"/>
        <v>0</v>
      </c>
      <c r="OV53" s="284">
        <f t="shared" si="31"/>
        <v>0</v>
      </c>
      <c r="OW53" s="284">
        <f t="shared" si="31"/>
        <v>0</v>
      </c>
      <c r="OX53" s="284">
        <f t="shared" si="31"/>
        <v>0</v>
      </c>
      <c r="OY53" s="284">
        <f t="shared" si="31"/>
        <v>0</v>
      </c>
      <c r="OZ53" s="284">
        <f t="shared" si="31"/>
        <v>0</v>
      </c>
      <c r="PA53" s="284">
        <f t="shared" si="31"/>
        <v>0</v>
      </c>
      <c r="PB53" s="284">
        <f t="shared" si="31"/>
        <v>0</v>
      </c>
      <c r="PC53" s="284">
        <f t="shared" si="31"/>
        <v>0</v>
      </c>
      <c r="PD53" s="284">
        <f t="shared" si="31"/>
        <v>0</v>
      </c>
      <c r="PE53" s="284">
        <f t="shared" si="31"/>
        <v>0</v>
      </c>
      <c r="PF53" s="284">
        <f t="shared" si="31"/>
        <v>0</v>
      </c>
      <c r="PG53" s="284">
        <f t="shared" si="31"/>
        <v>0</v>
      </c>
      <c r="PH53" s="284">
        <f t="shared" si="31"/>
        <v>0</v>
      </c>
      <c r="PI53" s="284">
        <f t="shared" si="31"/>
        <v>0</v>
      </c>
      <c r="PJ53" s="284">
        <f t="shared" si="31"/>
        <v>0</v>
      </c>
      <c r="PK53" s="284">
        <f t="shared" si="31"/>
        <v>0</v>
      </c>
      <c r="PL53" s="284">
        <f t="shared" si="31"/>
        <v>0</v>
      </c>
      <c r="PM53" s="284">
        <f t="shared" si="31"/>
        <v>0</v>
      </c>
      <c r="PN53" s="284">
        <f t="shared" si="31"/>
        <v>0</v>
      </c>
      <c r="PO53" s="284">
        <f t="shared" si="31"/>
        <v>0</v>
      </c>
      <c r="PP53" s="284">
        <f t="shared" si="31"/>
        <v>0</v>
      </c>
      <c r="PQ53" s="284">
        <f t="shared" si="31"/>
        <v>0</v>
      </c>
      <c r="PR53" s="284">
        <f t="shared" si="31"/>
        <v>0</v>
      </c>
      <c r="PS53" s="284">
        <f t="shared" si="31"/>
        <v>0</v>
      </c>
      <c r="PT53" s="284">
        <f t="shared" si="31"/>
        <v>0</v>
      </c>
      <c r="PU53" s="284">
        <f t="shared" si="31"/>
        <v>0</v>
      </c>
      <c r="PV53" s="284">
        <f t="shared" si="31"/>
        <v>0</v>
      </c>
      <c r="PW53" s="284">
        <f t="shared" si="31"/>
        <v>0</v>
      </c>
      <c r="PX53" s="284">
        <f t="shared" si="31"/>
        <v>0</v>
      </c>
      <c r="PY53" s="284">
        <f t="shared" si="31"/>
        <v>0</v>
      </c>
      <c r="PZ53" s="284">
        <f t="shared" si="31"/>
        <v>0</v>
      </c>
      <c r="QA53" s="284">
        <f t="shared" si="31"/>
        <v>0</v>
      </c>
      <c r="QB53" s="284">
        <f t="shared" si="31"/>
        <v>0</v>
      </c>
      <c r="QC53" s="284">
        <f t="shared" si="31"/>
        <v>0</v>
      </c>
      <c r="QD53" s="284">
        <f t="shared" si="31"/>
        <v>0</v>
      </c>
      <c r="QE53" s="284">
        <f t="shared" si="31"/>
        <v>0</v>
      </c>
      <c r="QF53" s="284">
        <f t="shared" si="31"/>
        <v>0</v>
      </c>
      <c r="QG53" s="284">
        <f t="shared" si="31"/>
        <v>0</v>
      </c>
      <c r="QH53" s="284">
        <f t="shared" si="31"/>
        <v>0</v>
      </c>
      <c r="QI53" s="284">
        <f t="shared" si="31"/>
        <v>0</v>
      </c>
      <c r="QJ53" s="284">
        <f t="shared" ref="QJ53:SA53" si="32">$C7*QJ30</f>
        <v>0</v>
      </c>
      <c r="QK53" s="284">
        <f t="shared" si="32"/>
        <v>0</v>
      </c>
      <c r="QL53" s="284">
        <f t="shared" si="32"/>
        <v>0</v>
      </c>
      <c r="QM53" s="284">
        <f t="shared" si="32"/>
        <v>0</v>
      </c>
      <c r="QN53" s="284">
        <f t="shared" si="32"/>
        <v>0</v>
      </c>
      <c r="QO53" s="284">
        <f t="shared" si="32"/>
        <v>0</v>
      </c>
      <c r="QP53" s="284">
        <f t="shared" si="32"/>
        <v>0</v>
      </c>
      <c r="QQ53" s="284">
        <f t="shared" si="32"/>
        <v>0</v>
      </c>
      <c r="QR53" s="284">
        <f t="shared" si="32"/>
        <v>0</v>
      </c>
      <c r="QS53" s="284">
        <f t="shared" si="32"/>
        <v>0</v>
      </c>
      <c r="QT53" s="284">
        <f t="shared" si="32"/>
        <v>0</v>
      </c>
      <c r="QU53" s="284">
        <f t="shared" si="32"/>
        <v>0</v>
      </c>
      <c r="QV53" s="284">
        <f t="shared" si="32"/>
        <v>0</v>
      </c>
      <c r="QW53" s="284">
        <f t="shared" si="32"/>
        <v>0</v>
      </c>
      <c r="QX53" s="284">
        <f t="shared" si="32"/>
        <v>0</v>
      </c>
      <c r="QY53" s="284">
        <f t="shared" si="32"/>
        <v>0</v>
      </c>
      <c r="QZ53" s="284">
        <f t="shared" si="32"/>
        <v>0</v>
      </c>
      <c r="RA53" s="284">
        <f t="shared" si="32"/>
        <v>0</v>
      </c>
      <c r="RB53" s="284">
        <f t="shared" si="32"/>
        <v>0</v>
      </c>
      <c r="RC53" s="284">
        <f t="shared" si="32"/>
        <v>0</v>
      </c>
      <c r="RD53" s="284">
        <f t="shared" si="32"/>
        <v>0</v>
      </c>
      <c r="RE53" s="284">
        <f t="shared" si="32"/>
        <v>0</v>
      </c>
      <c r="RF53" s="284">
        <f t="shared" si="32"/>
        <v>0</v>
      </c>
      <c r="RG53" s="284">
        <f t="shared" si="32"/>
        <v>0</v>
      </c>
      <c r="RH53" s="284">
        <f t="shared" si="32"/>
        <v>0</v>
      </c>
      <c r="RI53" s="284">
        <f t="shared" si="32"/>
        <v>0</v>
      </c>
      <c r="RJ53" s="284">
        <f t="shared" si="32"/>
        <v>0</v>
      </c>
      <c r="RK53" s="284">
        <f t="shared" si="32"/>
        <v>0</v>
      </c>
      <c r="RL53" s="284">
        <f t="shared" si="32"/>
        <v>0</v>
      </c>
      <c r="RM53" s="284">
        <f t="shared" si="32"/>
        <v>0</v>
      </c>
      <c r="RN53" s="284">
        <f t="shared" si="32"/>
        <v>0</v>
      </c>
      <c r="RO53" s="284">
        <f t="shared" si="32"/>
        <v>0</v>
      </c>
      <c r="RP53" s="284">
        <f t="shared" si="32"/>
        <v>0</v>
      </c>
      <c r="RQ53" s="284">
        <f t="shared" si="32"/>
        <v>0</v>
      </c>
      <c r="RR53" s="284">
        <f t="shared" si="32"/>
        <v>0</v>
      </c>
      <c r="RS53" s="284">
        <f t="shared" si="32"/>
        <v>0</v>
      </c>
      <c r="RT53" s="284">
        <f t="shared" si="32"/>
        <v>0</v>
      </c>
      <c r="RU53" s="284">
        <f t="shared" si="32"/>
        <v>0</v>
      </c>
      <c r="RV53" s="284">
        <f t="shared" si="32"/>
        <v>0</v>
      </c>
      <c r="RW53" s="284">
        <f t="shared" si="32"/>
        <v>0</v>
      </c>
      <c r="RX53" s="284">
        <f t="shared" si="32"/>
        <v>0</v>
      </c>
      <c r="RY53" s="284">
        <f t="shared" si="32"/>
        <v>0</v>
      </c>
      <c r="RZ53" s="284">
        <f t="shared" si="32"/>
        <v>0</v>
      </c>
      <c r="SA53" s="284">
        <f t="shared" si="32"/>
        <v>0</v>
      </c>
    </row>
    <row r="54" spans="1:495">
      <c r="A54" s="282" t="s">
        <v>329</v>
      </c>
      <c r="B54" s="290">
        <f>SUM(C55:C57)</f>
        <v>0</v>
      </c>
      <c r="C54" s="282"/>
      <c r="D54" s="284"/>
      <c r="E54" s="284"/>
      <c r="F54" s="284"/>
      <c r="G54" s="284"/>
      <c r="H54" s="284"/>
      <c r="I54" s="284"/>
      <c r="J54" s="284"/>
      <c r="K54" s="284"/>
      <c r="L54" s="284"/>
      <c r="M54" s="284"/>
      <c r="N54" s="284"/>
      <c r="O54" s="284"/>
      <c r="P54" s="284"/>
      <c r="Q54" s="284"/>
      <c r="R54" s="284"/>
      <c r="S54" s="284"/>
      <c r="T54" s="284"/>
      <c r="U54" s="284"/>
      <c r="V54" s="284"/>
      <c r="W54" s="284"/>
      <c r="X54" s="284"/>
      <c r="Y54" s="284"/>
      <c r="Z54" s="284"/>
      <c r="AA54" s="284"/>
      <c r="AB54" s="284"/>
      <c r="AC54" s="284"/>
      <c r="AD54" s="284"/>
      <c r="AE54" s="284"/>
      <c r="AF54" s="284"/>
      <c r="AG54" s="284"/>
      <c r="AH54" s="284"/>
      <c r="AI54" s="284"/>
      <c r="AJ54" s="284"/>
      <c r="AK54" s="284"/>
      <c r="AL54" s="284"/>
      <c r="AM54" s="284"/>
      <c r="AN54" s="284"/>
      <c r="AO54" s="284"/>
      <c r="AP54" s="284"/>
      <c r="AQ54" s="284"/>
      <c r="AR54" s="284"/>
      <c r="AS54" s="284"/>
      <c r="AT54" s="284"/>
      <c r="AU54" s="284"/>
      <c r="AV54" s="284"/>
      <c r="AW54" s="284"/>
      <c r="AX54" s="284"/>
      <c r="AY54" s="284"/>
      <c r="AZ54" s="284"/>
      <c r="BA54" s="284"/>
      <c r="BB54" s="284"/>
      <c r="BC54" s="284"/>
      <c r="BD54" s="284"/>
      <c r="BE54" s="284"/>
      <c r="BF54" s="284"/>
      <c r="BG54" s="284"/>
      <c r="BH54" s="284"/>
      <c r="BI54" s="284"/>
      <c r="BJ54" s="284"/>
      <c r="BK54" s="284"/>
      <c r="BL54" s="284"/>
      <c r="BM54" s="284"/>
      <c r="BN54" s="284"/>
      <c r="BO54" s="284"/>
      <c r="BP54" s="284"/>
      <c r="BQ54" s="284"/>
      <c r="BR54" s="284"/>
      <c r="BS54" s="284"/>
      <c r="BT54" s="284"/>
      <c r="BU54" s="284"/>
      <c r="BV54" s="284"/>
      <c r="BW54" s="284"/>
      <c r="BX54" s="284"/>
      <c r="BY54" s="284"/>
      <c r="BZ54" s="284"/>
      <c r="CA54" s="284"/>
      <c r="CB54" s="284"/>
      <c r="CC54" s="284"/>
      <c r="CD54" s="284"/>
      <c r="CE54" s="284"/>
      <c r="CF54" s="284"/>
      <c r="CG54" s="284"/>
      <c r="CH54" s="284"/>
      <c r="CI54" s="284"/>
      <c r="CJ54" s="284"/>
      <c r="CK54" s="284"/>
      <c r="CL54" s="284"/>
      <c r="CM54" s="284"/>
      <c r="CN54" s="284"/>
      <c r="CO54" s="284"/>
      <c r="CP54" s="284"/>
      <c r="CQ54" s="284"/>
      <c r="CR54" s="284"/>
      <c r="CS54" s="284"/>
      <c r="CT54" s="284"/>
      <c r="CU54" s="284"/>
      <c r="CV54" s="284"/>
      <c r="CW54" s="284"/>
      <c r="CX54" s="284"/>
      <c r="CY54" s="284"/>
      <c r="CZ54" s="284"/>
      <c r="DA54" s="284"/>
      <c r="DB54" s="284"/>
      <c r="DC54" s="284"/>
      <c r="DD54" s="284"/>
      <c r="DE54" s="284"/>
      <c r="DF54" s="284"/>
      <c r="DG54" s="284"/>
      <c r="DH54" s="284"/>
      <c r="DI54" s="284"/>
      <c r="DJ54" s="284"/>
      <c r="DK54" s="284"/>
      <c r="DL54" s="284"/>
      <c r="DM54" s="284"/>
      <c r="DN54" s="284"/>
      <c r="DO54" s="284"/>
      <c r="DP54" s="284"/>
      <c r="DQ54" s="284"/>
      <c r="DR54" s="284"/>
      <c r="DS54" s="284"/>
      <c r="DT54" s="284"/>
      <c r="DU54" s="284"/>
      <c r="DV54" s="284"/>
      <c r="DW54" s="284"/>
      <c r="DX54" s="284"/>
      <c r="DY54" s="284"/>
      <c r="DZ54" s="284"/>
      <c r="EA54" s="284"/>
      <c r="EB54" s="284"/>
      <c r="EC54" s="284"/>
      <c r="ED54" s="284"/>
      <c r="EE54" s="284"/>
      <c r="EF54" s="284"/>
      <c r="EG54" s="284"/>
      <c r="EH54" s="284"/>
      <c r="EI54" s="284"/>
      <c r="EJ54" s="284"/>
      <c r="EK54" s="284"/>
      <c r="EL54" s="284"/>
      <c r="EM54" s="284"/>
      <c r="EN54" s="284"/>
      <c r="EO54" s="284"/>
      <c r="EP54" s="284"/>
      <c r="EQ54" s="284"/>
      <c r="ER54" s="284"/>
      <c r="ES54" s="284"/>
      <c r="ET54" s="284"/>
      <c r="EU54" s="284"/>
      <c r="EV54" s="284"/>
      <c r="EW54" s="284"/>
      <c r="EX54" s="284"/>
      <c r="EY54" s="284"/>
      <c r="EZ54" s="284"/>
      <c r="FA54" s="284"/>
      <c r="FB54" s="284"/>
      <c r="FC54" s="284"/>
      <c r="FD54" s="284"/>
      <c r="FE54" s="284"/>
      <c r="FF54" s="284"/>
      <c r="FG54" s="284"/>
      <c r="FH54" s="284"/>
      <c r="FI54" s="284"/>
      <c r="FJ54" s="284"/>
      <c r="FK54" s="284"/>
      <c r="FL54" s="284"/>
      <c r="FM54" s="284"/>
      <c r="FN54" s="284"/>
      <c r="FO54" s="284"/>
      <c r="FP54" s="284"/>
      <c r="FQ54" s="284"/>
      <c r="FR54" s="284"/>
      <c r="FS54" s="284"/>
      <c r="FT54" s="284"/>
      <c r="FU54" s="284"/>
      <c r="FV54" s="284"/>
      <c r="FW54" s="284"/>
      <c r="FX54" s="284"/>
      <c r="FY54" s="284"/>
      <c r="FZ54" s="284"/>
      <c r="GA54" s="284"/>
      <c r="GB54" s="284"/>
      <c r="GC54" s="284"/>
      <c r="GD54" s="284"/>
      <c r="GE54" s="284"/>
      <c r="GF54" s="284"/>
      <c r="GG54" s="284"/>
      <c r="GH54" s="284"/>
      <c r="GI54" s="284"/>
      <c r="GJ54" s="284"/>
      <c r="GK54" s="284"/>
      <c r="GL54" s="284"/>
      <c r="GM54" s="284"/>
      <c r="GN54" s="284"/>
      <c r="GO54" s="284"/>
      <c r="GP54" s="284"/>
      <c r="GQ54" s="284"/>
      <c r="GR54" s="284"/>
      <c r="GS54" s="284"/>
      <c r="GT54" s="284"/>
      <c r="GU54" s="284"/>
      <c r="GV54" s="284"/>
      <c r="GW54" s="284"/>
      <c r="GX54" s="284"/>
      <c r="GY54" s="284"/>
      <c r="GZ54" s="284"/>
      <c r="HA54" s="284"/>
      <c r="HB54" s="284"/>
      <c r="HC54" s="284"/>
      <c r="HD54" s="284"/>
      <c r="HE54" s="284"/>
      <c r="HF54" s="284"/>
      <c r="HG54" s="284"/>
      <c r="HH54" s="284"/>
      <c r="HI54" s="284"/>
      <c r="HJ54" s="284"/>
      <c r="HK54" s="284"/>
      <c r="HL54" s="284"/>
      <c r="HM54" s="284"/>
      <c r="HN54" s="284"/>
      <c r="HO54" s="284"/>
      <c r="HP54" s="284"/>
      <c r="HQ54" s="284"/>
      <c r="HR54" s="284"/>
      <c r="HS54" s="284"/>
      <c r="HT54" s="284"/>
      <c r="HU54" s="284"/>
      <c r="HV54" s="284"/>
      <c r="HW54" s="284"/>
      <c r="HX54" s="284"/>
      <c r="HY54" s="284"/>
      <c r="HZ54" s="284"/>
      <c r="IA54" s="284"/>
      <c r="IB54" s="284"/>
      <c r="IC54" s="284"/>
      <c r="ID54" s="284"/>
      <c r="IE54" s="284"/>
      <c r="IF54" s="284"/>
      <c r="IG54" s="284"/>
      <c r="IH54" s="284"/>
      <c r="II54" s="284"/>
      <c r="IJ54" s="284"/>
      <c r="IK54" s="284"/>
      <c r="IL54" s="284"/>
      <c r="IM54" s="284"/>
      <c r="IN54" s="284"/>
      <c r="IO54" s="284"/>
      <c r="IP54" s="284"/>
      <c r="IQ54" s="284"/>
      <c r="IR54" s="284"/>
      <c r="IS54" s="284"/>
      <c r="IT54" s="284"/>
      <c r="IU54" s="284"/>
      <c r="IV54" s="284"/>
      <c r="IW54" s="284"/>
      <c r="IX54" s="284"/>
      <c r="IY54" s="284"/>
      <c r="IZ54" s="284"/>
      <c r="JA54" s="284"/>
      <c r="JB54" s="284"/>
      <c r="JC54" s="284"/>
      <c r="JD54" s="284"/>
      <c r="JE54" s="284"/>
      <c r="JF54" s="284"/>
      <c r="JG54" s="284"/>
      <c r="JH54" s="284"/>
      <c r="JI54" s="284"/>
      <c r="JJ54" s="284"/>
      <c r="JK54" s="284"/>
      <c r="JL54" s="284"/>
      <c r="JM54" s="284"/>
      <c r="JN54" s="284"/>
      <c r="JO54" s="284"/>
      <c r="JP54" s="284"/>
      <c r="JQ54" s="284"/>
      <c r="JR54" s="284"/>
      <c r="JS54" s="284"/>
      <c r="JT54" s="284"/>
      <c r="JU54" s="284"/>
      <c r="JV54" s="284"/>
      <c r="JW54" s="284"/>
      <c r="JX54" s="284"/>
      <c r="JY54" s="284"/>
      <c r="JZ54" s="284"/>
      <c r="KA54" s="284"/>
      <c r="KB54" s="284"/>
      <c r="KC54" s="284"/>
      <c r="KD54" s="284"/>
      <c r="KE54" s="284"/>
      <c r="KF54" s="284"/>
      <c r="KG54" s="284"/>
      <c r="KH54" s="284"/>
      <c r="KI54" s="284"/>
      <c r="KJ54" s="284"/>
      <c r="KK54" s="284"/>
      <c r="KL54" s="284"/>
      <c r="KM54" s="284"/>
      <c r="KN54" s="284"/>
      <c r="KO54" s="284"/>
      <c r="KP54" s="284"/>
      <c r="KQ54" s="284"/>
      <c r="KR54" s="284"/>
      <c r="KS54" s="284"/>
      <c r="KT54" s="284"/>
      <c r="KU54" s="284"/>
      <c r="KV54" s="284"/>
      <c r="KW54" s="284"/>
      <c r="KX54" s="284"/>
      <c r="KY54" s="284"/>
      <c r="KZ54" s="284"/>
      <c r="LA54" s="284"/>
      <c r="LB54" s="284"/>
      <c r="LC54" s="284"/>
      <c r="LD54" s="284"/>
      <c r="LE54" s="284"/>
      <c r="LF54" s="284"/>
      <c r="LG54" s="284"/>
      <c r="LH54" s="284"/>
      <c r="LI54" s="284"/>
      <c r="LJ54" s="284"/>
      <c r="LK54" s="284"/>
      <c r="LL54" s="284"/>
      <c r="LM54" s="284"/>
      <c r="LN54" s="284"/>
      <c r="LO54" s="284"/>
      <c r="LP54" s="284"/>
      <c r="LQ54" s="284"/>
      <c r="LR54" s="284"/>
      <c r="LS54" s="284"/>
      <c r="LT54" s="284"/>
      <c r="LU54" s="284"/>
      <c r="LV54" s="284"/>
      <c r="LW54" s="284"/>
      <c r="LX54" s="284"/>
      <c r="LY54" s="284"/>
      <c r="LZ54" s="284"/>
      <c r="MA54" s="284"/>
      <c r="MB54" s="284"/>
      <c r="MC54" s="284"/>
      <c r="MD54" s="284"/>
      <c r="ME54" s="284"/>
      <c r="MF54" s="284"/>
      <c r="MG54" s="284"/>
      <c r="MH54" s="284"/>
      <c r="MI54" s="284"/>
      <c r="MJ54" s="284"/>
      <c r="MK54" s="284"/>
      <c r="ML54" s="284"/>
      <c r="MM54" s="284"/>
      <c r="MN54" s="284"/>
      <c r="MO54" s="284"/>
      <c r="MP54" s="284"/>
      <c r="MQ54" s="284"/>
      <c r="MR54" s="284"/>
      <c r="MS54" s="284"/>
      <c r="MT54" s="284"/>
      <c r="MU54" s="284"/>
      <c r="MV54" s="284"/>
      <c r="MW54" s="284"/>
      <c r="MX54" s="284"/>
      <c r="MY54" s="284"/>
      <c r="MZ54" s="284"/>
      <c r="NA54" s="284"/>
      <c r="NB54" s="284"/>
      <c r="NC54" s="284"/>
      <c r="ND54" s="284"/>
      <c r="NE54" s="284"/>
      <c r="NF54" s="284"/>
      <c r="NG54" s="284"/>
      <c r="NH54" s="284"/>
      <c r="NI54" s="284"/>
      <c r="NJ54" s="284"/>
      <c r="NK54" s="284"/>
      <c r="NL54" s="284"/>
      <c r="NM54" s="284"/>
      <c r="NN54" s="284"/>
      <c r="NO54" s="284"/>
      <c r="NP54" s="284"/>
      <c r="NQ54" s="284"/>
      <c r="NR54" s="284"/>
      <c r="NS54" s="284"/>
      <c r="NT54" s="284"/>
      <c r="NU54" s="284"/>
      <c r="NV54" s="284"/>
      <c r="NW54" s="284"/>
      <c r="NX54" s="284"/>
      <c r="NY54" s="284"/>
      <c r="NZ54" s="284"/>
      <c r="OA54" s="284"/>
      <c r="OB54" s="284"/>
      <c r="OC54" s="284"/>
      <c r="OD54" s="284"/>
      <c r="OE54" s="284"/>
      <c r="OF54" s="284"/>
      <c r="OG54" s="284"/>
      <c r="OH54" s="284"/>
      <c r="OI54" s="284"/>
      <c r="OJ54" s="284"/>
      <c r="OK54" s="284"/>
      <c r="OL54" s="284"/>
      <c r="OM54" s="284"/>
      <c r="ON54" s="284"/>
      <c r="OO54" s="284"/>
      <c r="OP54" s="284"/>
      <c r="OQ54" s="284"/>
      <c r="OR54" s="284"/>
      <c r="OS54" s="284"/>
      <c r="OT54" s="284"/>
      <c r="OU54" s="284"/>
      <c r="OV54" s="284"/>
      <c r="OW54" s="284"/>
      <c r="OX54" s="284"/>
      <c r="OY54" s="284"/>
      <c r="OZ54" s="284"/>
      <c r="PA54" s="284"/>
      <c r="PB54" s="284"/>
      <c r="PC54" s="284"/>
      <c r="PD54" s="284"/>
      <c r="PE54" s="284"/>
      <c r="PF54" s="284"/>
      <c r="PG54" s="284"/>
      <c r="PH54" s="284"/>
      <c r="PI54" s="284"/>
      <c r="PJ54" s="284"/>
      <c r="PK54" s="284"/>
      <c r="PL54" s="284"/>
      <c r="PM54" s="284"/>
      <c r="PN54" s="284"/>
      <c r="PO54" s="284"/>
      <c r="PP54" s="284"/>
      <c r="PQ54" s="284"/>
      <c r="PR54" s="284"/>
      <c r="PS54" s="284"/>
      <c r="PT54" s="284"/>
      <c r="PU54" s="284"/>
      <c r="PV54" s="284"/>
      <c r="PW54" s="284"/>
      <c r="PX54" s="284"/>
      <c r="PY54" s="284"/>
      <c r="PZ54" s="284"/>
      <c r="QA54" s="284"/>
      <c r="QB54" s="284"/>
      <c r="QC54" s="284"/>
      <c r="QD54" s="284"/>
      <c r="QE54" s="284"/>
      <c r="QF54" s="284"/>
      <c r="QG54" s="284"/>
      <c r="QH54" s="284"/>
      <c r="QI54" s="284"/>
      <c r="QJ54" s="284"/>
      <c r="QK54" s="284"/>
      <c r="QL54" s="284"/>
      <c r="QM54" s="284"/>
      <c r="QN54" s="284"/>
      <c r="QO54" s="284"/>
      <c r="QP54" s="284"/>
      <c r="QQ54" s="284"/>
      <c r="QR54" s="284"/>
      <c r="QS54" s="284"/>
      <c r="QT54" s="284"/>
      <c r="QU54" s="284"/>
      <c r="QV54" s="284"/>
      <c r="QW54" s="284"/>
      <c r="QX54" s="284"/>
      <c r="QY54" s="284"/>
      <c r="QZ54" s="284"/>
      <c r="RA54" s="284"/>
      <c r="RB54" s="284"/>
      <c r="RC54" s="284"/>
      <c r="RD54" s="284"/>
      <c r="RE54" s="284"/>
      <c r="RF54" s="284"/>
      <c r="RG54" s="284"/>
      <c r="RH54" s="284"/>
      <c r="RI54" s="284"/>
      <c r="RJ54" s="284"/>
      <c r="RK54" s="284"/>
      <c r="RL54" s="284"/>
      <c r="RM54" s="284"/>
      <c r="RN54" s="284"/>
      <c r="RO54" s="284"/>
      <c r="RP54" s="284"/>
      <c r="RQ54" s="284"/>
      <c r="RR54" s="284"/>
      <c r="RS54" s="284"/>
      <c r="RT54" s="284"/>
      <c r="RU54" s="284"/>
      <c r="RV54" s="284"/>
      <c r="RW54" s="284"/>
      <c r="RX54" s="284"/>
      <c r="RY54" s="284"/>
      <c r="RZ54" s="284"/>
      <c r="SA54" s="284"/>
    </row>
    <row r="55" spans="1:495">
      <c r="A55" s="282"/>
      <c r="B55" s="283" t="str">
        <f>$B$8</f>
        <v>Field Support Staff &amp; Vehicles</v>
      </c>
      <c r="C55" s="290">
        <f>SUM(D55:S55,T55:INDEX(T55:SA55,$H$5))</f>
        <v>0</v>
      </c>
      <c r="D55" s="284">
        <f t="shared" ref="D55:BO55" si="33">$C8*D31</f>
        <v>0</v>
      </c>
      <c r="E55" s="284">
        <f t="shared" si="33"/>
        <v>0</v>
      </c>
      <c r="F55" s="284">
        <f t="shared" si="33"/>
        <v>0</v>
      </c>
      <c r="G55" s="284">
        <f t="shared" si="33"/>
        <v>0</v>
      </c>
      <c r="H55" s="284">
        <f t="shared" si="33"/>
        <v>0</v>
      </c>
      <c r="I55" s="284">
        <f t="shared" si="33"/>
        <v>0</v>
      </c>
      <c r="J55" s="284">
        <f t="shared" si="33"/>
        <v>0</v>
      </c>
      <c r="K55" s="284">
        <f t="shared" si="33"/>
        <v>0</v>
      </c>
      <c r="L55" s="284">
        <f t="shared" si="33"/>
        <v>0</v>
      </c>
      <c r="M55" s="284">
        <f t="shared" si="33"/>
        <v>0</v>
      </c>
      <c r="N55" s="284">
        <f t="shared" si="33"/>
        <v>0</v>
      </c>
      <c r="O55" s="284">
        <f t="shared" si="33"/>
        <v>0</v>
      </c>
      <c r="P55" s="284">
        <f t="shared" si="33"/>
        <v>0</v>
      </c>
      <c r="Q55" s="284">
        <f t="shared" si="33"/>
        <v>0</v>
      </c>
      <c r="R55" s="284">
        <f t="shared" si="33"/>
        <v>0</v>
      </c>
      <c r="S55" s="284">
        <f t="shared" si="33"/>
        <v>0</v>
      </c>
      <c r="T55" s="284">
        <f t="shared" si="33"/>
        <v>0</v>
      </c>
      <c r="U55" s="284">
        <f t="shared" si="33"/>
        <v>0</v>
      </c>
      <c r="V55" s="284">
        <f t="shared" si="33"/>
        <v>0</v>
      </c>
      <c r="W55" s="284">
        <f t="shared" si="33"/>
        <v>0</v>
      </c>
      <c r="X55" s="284">
        <f t="shared" si="33"/>
        <v>0</v>
      </c>
      <c r="Y55" s="284">
        <f t="shared" si="33"/>
        <v>0</v>
      </c>
      <c r="Z55" s="284">
        <f t="shared" si="33"/>
        <v>0</v>
      </c>
      <c r="AA55" s="284">
        <f t="shared" si="33"/>
        <v>0</v>
      </c>
      <c r="AB55" s="284">
        <f t="shared" si="33"/>
        <v>0</v>
      </c>
      <c r="AC55" s="284">
        <f t="shared" si="33"/>
        <v>0</v>
      </c>
      <c r="AD55" s="284">
        <f t="shared" si="33"/>
        <v>0</v>
      </c>
      <c r="AE55" s="284">
        <f t="shared" si="33"/>
        <v>0</v>
      </c>
      <c r="AF55" s="284">
        <f t="shared" si="33"/>
        <v>0</v>
      </c>
      <c r="AG55" s="284">
        <f t="shared" si="33"/>
        <v>0</v>
      </c>
      <c r="AH55" s="284">
        <f t="shared" si="33"/>
        <v>0</v>
      </c>
      <c r="AI55" s="284">
        <f t="shared" si="33"/>
        <v>0</v>
      </c>
      <c r="AJ55" s="284">
        <f t="shared" si="33"/>
        <v>0</v>
      </c>
      <c r="AK55" s="284">
        <f t="shared" si="33"/>
        <v>0</v>
      </c>
      <c r="AL55" s="284">
        <f t="shared" si="33"/>
        <v>0</v>
      </c>
      <c r="AM55" s="284">
        <f t="shared" si="33"/>
        <v>0</v>
      </c>
      <c r="AN55" s="284">
        <f t="shared" si="33"/>
        <v>0</v>
      </c>
      <c r="AO55" s="284">
        <f t="shared" si="33"/>
        <v>0</v>
      </c>
      <c r="AP55" s="284">
        <f t="shared" si="33"/>
        <v>0</v>
      </c>
      <c r="AQ55" s="284">
        <f t="shared" si="33"/>
        <v>0</v>
      </c>
      <c r="AR55" s="284">
        <f t="shared" si="33"/>
        <v>0</v>
      </c>
      <c r="AS55" s="284">
        <f t="shared" si="33"/>
        <v>0</v>
      </c>
      <c r="AT55" s="284">
        <f t="shared" si="33"/>
        <v>0</v>
      </c>
      <c r="AU55" s="284">
        <f t="shared" si="33"/>
        <v>0</v>
      </c>
      <c r="AV55" s="284">
        <f t="shared" si="33"/>
        <v>0</v>
      </c>
      <c r="AW55" s="284">
        <f t="shared" si="33"/>
        <v>0</v>
      </c>
      <c r="AX55" s="284">
        <f t="shared" si="33"/>
        <v>0</v>
      </c>
      <c r="AY55" s="284">
        <f t="shared" si="33"/>
        <v>0</v>
      </c>
      <c r="AZ55" s="284">
        <f t="shared" si="33"/>
        <v>0</v>
      </c>
      <c r="BA55" s="284">
        <f t="shared" si="33"/>
        <v>0</v>
      </c>
      <c r="BB55" s="284">
        <f t="shared" si="33"/>
        <v>0</v>
      </c>
      <c r="BC55" s="284">
        <f t="shared" si="33"/>
        <v>0</v>
      </c>
      <c r="BD55" s="284">
        <f t="shared" si="33"/>
        <v>0</v>
      </c>
      <c r="BE55" s="284">
        <f t="shared" si="33"/>
        <v>0</v>
      </c>
      <c r="BF55" s="284">
        <f t="shared" si="33"/>
        <v>0</v>
      </c>
      <c r="BG55" s="284">
        <f t="shared" si="33"/>
        <v>0</v>
      </c>
      <c r="BH55" s="284">
        <f t="shared" si="33"/>
        <v>0</v>
      </c>
      <c r="BI55" s="284">
        <f t="shared" si="33"/>
        <v>0</v>
      </c>
      <c r="BJ55" s="284">
        <f t="shared" si="33"/>
        <v>0</v>
      </c>
      <c r="BK55" s="284">
        <f t="shared" si="33"/>
        <v>0</v>
      </c>
      <c r="BL55" s="284">
        <f t="shared" si="33"/>
        <v>0</v>
      </c>
      <c r="BM55" s="284">
        <f t="shared" si="33"/>
        <v>0</v>
      </c>
      <c r="BN55" s="284">
        <f t="shared" si="33"/>
        <v>0</v>
      </c>
      <c r="BO55" s="284">
        <f t="shared" si="33"/>
        <v>0</v>
      </c>
      <c r="BP55" s="284">
        <f t="shared" ref="BP55:EA55" si="34">$C8*BP31</f>
        <v>0</v>
      </c>
      <c r="BQ55" s="284">
        <f t="shared" si="34"/>
        <v>0</v>
      </c>
      <c r="BR55" s="284">
        <f t="shared" si="34"/>
        <v>0</v>
      </c>
      <c r="BS55" s="284">
        <f t="shared" si="34"/>
        <v>0</v>
      </c>
      <c r="BT55" s="284">
        <f t="shared" si="34"/>
        <v>0</v>
      </c>
      <c r="BU55" s="284">
        <f t="shared" si="34"/>
        <v>0</v>
      </c>
      <c r="BV55" s="284">
        <f t="shared" si="34"/>
        <v>0</v>
      </c>
      <c r="BW55" s="284">
        <f t="shared" si="34"/>
        <v>0</v>
      </c>
      <c r="BX55" s="284">
        <f t="shared" si="34"/>
        <v>0</v>
      </c>
      <c r="BY55" s="284">
        <f t="shared" si="34"/>
        <v>0</v>
      </c>
      <c r="BZ55" s="284">
        <f t="shared" si="34"/>
        <v>0</v>
      </c>
      <c r="CA55" s="284">
        <f t="shared" si="34"/>
        <v>0</v>
      </c>
      <c r="CB55" s="284">
        <f t="shared" si="34"/>
        <v>0</v>
      </c>
      <c r="CC55" s="284">
        <f t="shared" si="34"/>
        <v>0</v>
      </c>
      <c r="CD55" s="284">
        <f t="shared" si="34"/>
        <v>0</v>
      </c>
      <c r="CE55" s="284">
        <f t="shared" si="34"/>
        <v>0</v>
      </c>
      <c r="CF55" s="284">
        <f t="shared" si="34"/>
        <v>0</v>
      </c>
      <c r="CG55" s="284">
        <f t="shared" si="34"/>
        <v>0</v>
      </c>
      <c r="CH55" s="284">
        <f t="shared" si="34"/>
        <v>0</v>
      </c>
      <c r="CI55" s="284">
        <f t="shared" si="34"/>
        <v>0</v>
      </c>
      <c r="CJ55" s="284">
        <f t="shared" si="34"/>
        <v>0</v>
      </c>
      <c r="CK55" s="284">
        <f t="shared" si="34"/>
        <v>0</v>
      </c>
      <c r="CL55" s="284">
        <f t="shared" si="34"/>
        <v>0</v>
      </c>
      <c r="CM55" s="284">
        <f t="shared" si="34"/>
        <v>0</v>
      </c>
      <c r="CN55" s="284">
        <f t="shared" si="34"/>
        <v>0</v>
      </c>
      <c r="CO55" s="284">
        <f t="shared" si="34"/>
        <v>0</v>
      </c>
      <c r="CP55" s="284">
        <f t="shared" si="34"/>
        <v>0</v>
      </c>
      <c r="CQ55" s="284">
        <f t="shared" si="34"/>
        <v>0</v>
      </c>
      <c r="CR55" s="284">
        <f t="shared" si="34"/>
        <v>0</v>
      </c>
      <c r="CS55" s="284">
        <f t="shared" si="34"/>
        <v>0</v>
      </c>
      <c r="CT55" s="284">
        <f t="shared" si="34"/>
        <v>0</v>
      </c>
      <c r="CU55" s="284">
        <f t="shared" si="34"/>
        <v>0</v>
      </c>
      <c r="CV55" s="284">
        <f t="shared" si="34"/>
        <v>0</v>
      </c>
      <c r="CW55" s="284">
        <f t="shared" si="34"/>
        <v>0</v>
      </c>
      <c r="CX55" s="284">
        <f t="shared" si="34"/>
        <v>0</v>
      </c>
      <c r="CY55" s="284">
        <f t="shared" si="34"/>
        <v>0</v>
      </c>
      <c r="CZ55" s="284">
        <f t="shared" si="34"/>
        <v>0</v>
      </c>
      <c r="DA55" s="284">
        <f t="shared" si="34"/>
        <v>0</v>
      </c>
      <c r="DB55" s="284">
        <f t="shared" si="34"/>
        <v>0</v>
      </c>
      <c r="DC55" s="284">
        <f t="shared" si="34"/>
        <v>0</v>
      </c>
      <c r="DD55" s="284">
        <f t="shared" si="34"/>
        <v>0</v>
      </c>
      <c r="DE55" s="284">
        <f t="shared" si="34"/>
        <v>0</v>
      </c>
      <c r="DF55" s="284">
        <f t="shared" si="34"/>
        <v>0</v>
      </c>
      <c r="DG55" s="284">
        <f t="shared" si="34"/>
        <v>0</v>
      </c>
      <c r="DH55" s="284">
        <f t="shared" si="34"/>
        <v>0</v>
      </c>
      <c r="DI55" s="284">
        <f t="shared" si="34"/>
        <v>0</v>
      </c>
      <c r="DJ55" s="284">
        <f t="shared" si="34"/>
        <v>0</v>
      </c>
      <c r="DK55" s="284">
        <f t="shared" si="34"/>
        <v>0</v>
      </c>
      <c r="DL55" s="284">
        <f t="shared" si="34"/>
        <v>0</v>
      </c>
      <c r="DM55" s="284">
        <f t="shared" si="34"/>
        <v>0</v>
      </c>
      <c r="DN55" s="284">
        <f t="shared" si="34"/>
        <v>0</v>
      </c>
      <c r="DO55" s="284">
        <f t="shared" si="34"/>
        <v>0</v>
      </c>
      <c r="DP55" s="284">
        <f t="shared" si="34"/>
        <v>0</v>
      </c>
      <c r="DQ55" s="284">
        <f t="shared" si="34"/>
        <v>0</v>
      </c>
      <c r="DR55" s="284">
        <f t="shared" si="34"/>
        <v>0</v>
      </c>
      <c r="DS55" s="284">
        <f t="shared" si="34"/>
        <v>0</v>
      </c>
      <c r="DT55" s="284">
        <f t="shared" si="34"/>
        <v>0</v>
      </c>
      <c r="DU55" s="284">
        <f t="shared" si="34"/>
        <v>0</v>
      </c>
      <c r="DV55" s="284">
        <f t="shared" si="34"/>
        <v>0</v>
      </c>
      <c r="DW55" s="284">
        <f t="shared" si="34"/>
        <v>0</v>
      </c>
      <c r="DX55" s="284">
        <f t="shared" si="34"/>
        <v>0</v>
      </c>
      <c r="DY55" s="284">
        <f t="shared" si="34"/>
        <v>0</v>
      </c>
      <c r="DZ55" s="284">
        <f t="shared" si="34"/>
        <v>0</v>
      </c>
      <c r="EA55" s="284">
        <f t="shared" si="34"/>
        <v>0</v>
      </c>
      <c r="EB55" s="284">
        <f t="shared" ref="EB55:GM55" si="35">$C8*EB31</f>
        <v>0</v>
      </c>
      <c r="EC55" s="284">
        <f t="shared" si="35"/>
        <v>0</v>
      </c>
      <c r="ED55" s="284">
        <f t="shared" si="35"/>
        <v>0</v>
      </c>
      <c r="EE55" s="284">
        <f t="shared" si="35"/>
        <v>0</v>
      </c>
      <c r="EF55" s="284">
        <f t="shared" si="35"/>
        <v>0</v>
      </c>
      <c r="EG55" s="284">
        <f t="shared" si="35"/>
        <v>0</v>
      </c>
      <c r="EH55" s="284">
        <f t="shared" si="35"/>
        <v>0</v>
      </c>
      <c r="EI55" s="284">
        <f t="shared" si="35"/>
        <v>0</v>
      </c>
      <c r="EJ55" s="284">
        <f t="shared" si="35"/>
        <v>0</v>
      </c>
      <c r="EK55" s="284">
        <f t="shared" si="35"/>
        <v>0</v>
      </c>
      <c r="EL55" s="284">
        <f t="shared" si="35"/>
        <v>0</v>
      </c>
      <c r="EM55" s="284">
        <f t="shared" si="35"/>
        <v>0</v>
      </c>
      <c r="EN55" s="284">
        <f t="shared" si="35"/>
        <v>0</v>
      </c>
      <c r="EO55" s="284">
        <f t="shared" si="35"/>
        <v>0</v>
      </c>
      <c r="EP55" s="284">
        <f t="shared" si="35"/>
        <v>0</v>
      </c>
      <c r="EQ55" s="284">
        <f t="shared" si="35"/>
        <v>0</v>
      </c>
      <c r="ER55" s="284">
        <f t="shared" si="35"/>
        <v>0</v>
      </c>
      <c r="ES55" s="284">
        <f t="shared" si="35"/>
        <v>0</v>
      </c>
      <c r="ET55" s="284">
        <f t="shared" si="35"/>
        <v>0</v>
      </c>
      <c r="EU55" s="284">
        <f t="shared" si="35"/>
        <v>0</v>
      </c>
      <c r="EV55" s="284">
        <f t="shared" si="35"/>
        <v>0</v>
      </c>
      <c r="EW55" s="284">
        <f t="shared" si="35"/>
        <v>0</v>
      </c>
      <c r="EX55" s="284">
        <f t="shared" si="35"/>
        <v>0</v>
      </c>
      <c r="EY55" s="284">
        <f t="shared" si="35"/>
        <v>0</v>
      </c>
      <c r="EZ55" s="284">
        <f t="shared" si="35"/>
        <v>0</v>
      </c>
      <c r="FA55" s="284">
        <f t="shared" si="35"/>
        <v>0</v>
      </c>
      <c r="FB55" s="284">
        <f t="shared" si="35"/>
        <v>0</v>
      </c>
      <c r="FC55" s="284">
        <f t="shared" si="35"/>
        <v>0</v>
      </c>
      <c r="FD55" s="284">
        <f t="shared" si="35"/>
        <v>0</v>
      </c>
      <c r="FE55" s="284">
        <f t="shared" si="35"/>
        <v>0</v>
      </c>
      <c r="FF55" s="284">
        <f t="shared" si="35"/>
        <v>0</v>
      </c>
      <c r="FG55" s="284">
        <f t="shared" si="35"/>
        <v>0</v>
      </c>
      <c r="FH55" s="284">
        <f t="shared" si="35"/>
        <v>0</v>
      </c>
      <c r="FI55" s="284">
        <f t="shared" si="35"/>
        <v>0</v>
      </c>
      <c r="FJ55" s="284">
        <f t="shared" si="35"/>
        <v>0</v>
      </c>
      <c r="FK55" s="284">
        <f t="shared" si="35"/>
        <v>0</v>
      </c>
      <c r="FL55" s="284">
        <f t="shared" si="35"/>
        <v>0</v>
      </c>
      <c r="FM55" s="284">
        <f t="shared" si="35"/>
        <v>0</v>
      </c>
      <c r="FN55" s="284">
        <f t="shared" si="35"/>
        <v>0</v>
      </c>
      <c r="FO55" s="284">
        <f t="shared" si="35"/>
        <v>0</v>
      </c>
      <c r="FP55" s="284">
        <f t="shared" si="35"/>
        <v>0</v>
      </c>
      <c r="FQ55" s="284">
        <f t="shared" si="35"/>
        <v>0</v>
      </c>
      <c r="FR55" s="284">
        <f t="shared" si="35"/>
        <v>0</v>
      </c>
      <c r="FS55" s="284">
        <f t="shared" si="35"/>
        <v>0</v>
      </c>
      <c r="FT55" s="284">
        <f t="shared" si="35"/>
        <v>0</v>
      </c>
      <c r="FU55" s="284">
        <f t="shared" si="35"/>
        <v>0</v>
      </c>
      <c r="FV55" s="284">
        <f t="shared" si="35"/>
        <v>0</v>
      </c>
      <c r="FW55" s="284">
        <f t="shared" si="35"/>
        <v>0</v>
      </c>
      <c r="FX55" s="284">
        <f t="shared" si="35"/>
        <v>0</v>
      </c>
      <c r="FY55" s="284">
        <f t="shared" si="35"/>
        <v>0</v>
      </c>
      <c r="FZ55" s="284">
        <f t="shared" si="35"/>
        <v>0</v>
      </c>
      <c r="GA55" s="284">
        <f t="shared" si="35"/>
        <v>0</v>
      </c>
      <c r="GB55" s="284">
        <f t="shared" si="35"/>
        <v>0</v>
      </c>
      <c r="GC55" s="284">
        <f t="shared" si="35"/>
        <v>0</v>
      </c>
      <c r="GD55" s="284">
        <f t="shared" si="35"/>
        <v>0</v>
      </c>
      <c r="GE55" s="284">
        <f t="shared" si="35"/>
        <v>0</v>
      </c>
      <c r="GF55" s="284">
        <f t="shared" si="35"/>
        <v>0</v>
      </c>
      <c r="GG55" s="284">
        <f t="shared" si="35"/>
        <v>0</v>
      </c>
      <c r="GH55" s="284">
        <f t="shared" si="35"/>
        <v>0</v>
      </c>
      <c r="GI55" s="284">
        <f t="shared" si="35"/>
        <v>0</v>
      </c>
      <c r="GJ55" s="284">
        <f t="shared" si="35"/>
        <v>0</v>
      </c>
      <c r="GK55" s="284">
        <f t="shared" si="35"/>
        <v>0</v>
      </c>
      <c r="GL55" s="284">
        <f t="shared" si="35"/>
        <v>0</v>
      </c>
      <c r="GM55" s="284">
        <f t="shared" si="35"/>
        <v>0</v>
      </c>
      <c r="GN55" s="284">
        <f t="shared" ref="GN55:IY55" si="36">$C8*GN31</f>
        <v>0</v>
      </c>
      <c r="GO55" s="284">
        <f t="shared" si="36"/>
        <v>0</v>
      </c>
      <c r="GP55" s="284">
        <f t="shared" si="36"/>
        <v>0</v>
      </c>
      <c r="GQ55" s="284">
        <f t="shared" si="36"/>
        <v>0</v>
      </c>
      <c r="GR55" s="284">
        <f t="shared" si="36"/>
        <v>0</v>
      </c>
      <c r="GS55" s="284">
        <f t="shared" si="36"/>
        <v>0</v>
      </c>
      <c r="GT55" s="284">
        <f t="shared" si="36"/>
        <v>0</v>
      </c>
      <c r="GU55" s="284">
        <f t="shared" si="36"/>
        <v>0</v>
      </c>
      <c r="GV55" s="284">
        <f t="shared" si="36"/>
        <v>0</v>
      </c>
      <c r="GW55" s="284">
        <f t="shared" si="36"/>
        <v>0</v>
      </c>
      <c r="GX55" s="284">
        <f t="shared" si="36"/>
        <v>0</v>
      </c>
      <c r="GY55" s="284">
        <f t="shared" si="36"/>
        <v>0</v>
      </c>
      <c r="GZ55" s="284">
        <f t="shared" si="36"/>
        <v>0</v>
      </c>
      <c r="HA55" s="284">
        <f t="shared" si="36"/>
        <v>0</v>
      </c>
      <c r="HB55" s="284">
        <f t="shared" si="36"/>
        <v>0</v>
      </c>
      <c r="HC55" s="284">
        <f t="shared" si="36"/>
        <v>0</v>
      </c>
      <c r="HD55" s="284">
        <f t="shared" si="36"/>
        <v>0</v>
      </c>
      <c r="HE55" s="284">
        <f t="shared" si="36"/>
        <v>0</v>
      </c>
      <c r="HF55" s="284">
        <f t="shared" si="36"/>
        <v>0</v>
      </c>
      <c r="HG55" s="284">
        <f t="shared" si="36"/>
        <v>0</v>
      </c>
      <c r="HH55" s="284">
        <f t="shared" si="36"/>
        <v>0</v>
      </c>
      <c r="HI55" s="284">
        <f t="shared" si="36"/>
        <v>0</v>
      </c>
      <c r="HJ55" s="284">
        <f t="shared" si="36"/>
        <v>0</v>
      </c>
      <c r="HK55" s="284">
        <f t="shared" si="36"/>
        <v>0</v>
      </c>
      <c r="HL55" s="284">
        <f t="shared" si="36"/>
        <v>0</v>
      </c>
      <c r="HM55" s="284">
        <f t="shared" si="36"/>
        <v>0</v>
      </c>
      <c r="HN55" s="284">
        <f t="shared" si="36"/>
        <v>0</v>
      </c>
      <c r="HO55" s="284">
        <f t="shared" si="36"/>
        <v>0</v>
      </c>
      <c r="HP55" s="284">
        <f t="shared" si="36"/>
        <v>0</v>
      </c>
      <c r="HQ55" s="284">
        <f t="shared" si="36"/>
        <v>0</v>
      </c>
      <c r="HR55" s="284">
        <f t="shared" si="36"/>
        <v>0</v>
      </c>
      <c r="HS55" s="284">
        <f t="shared" si="36"/>
        <v>0</v>
      </c>
      <c r="HT55" s="284">
        <f t="shared" si="36"/>
        <v>0</v>
      </c>
      <c r="HU55" s="284">
        <f t="shared" si="36"/>
        <v>0</v>
      </c>
      <c r="HV55" s="284">
        <f t="shared" si="36"/>
        <v>0</v>
      </c>
      <c r="HW55" s="284">
        <f t="shared" si="36"/>
        <v>0</v>
      </c>
      <c r="HX55" s="284">
        <f t="shared" si="36"/>
        <v>0</v>
      </c>
      <c r="HY55" s="284">
        <f t="shared" si="36"/>
        <v>0</v>
      </c>
      <c r="HZ55" s="284">
        <f t="shared" si="36"/>
        <v>0</v>
      </c>
      <c r="IA55" s="284">
        <f t="shared" si="36"/>
        <v>0</v>
      </c>
      <c r="IB55" s="284">
        <f t="shared" si="36"/>
        <v>0</v>
      </c>
      <c r="IC55" s="284">
        <f t="shared" si="36"/>
        <v>0</v>
      </c>
      <c r="ID55" s="284">
        <f t="shared" si="36"/>
        <v>0</v>
      </c>
      <c r="IE55" s="284">
        <f t="shared" si="36"/>
        <v>0</v>
      </c>
      <c r="IF55" s="284">
        <f t="shared" si="36"/>
        <v>0</v>
      </c>
      <c r="IG55" s="284">
        <f t="shared" si="36"/>
        <v>0</v>
      </c>
      <c r="IH55" s="284">
        <f t="shared" si="36"/>
        <v>0</v>
      </c>
      <c r="II55" s="284">
        <f t="shared" si="36"/>
        <v>0</v>
      </c>
      <c r="IJ55" s="284">
        <f t="shared" si="36"/>
        <v>0</v>
      </c>
      <c r="IK55" s="284">
        <f t="shared" si="36"/>
        <v>0</v>
      </c>
      <c r="IL55" s="284">
        <f t="shared" si="36"/>
        <v>0</v>
      </c>
      <c r="IM55" s="284">
        <f t="shared" si="36"/>
        <v>0</v>
      </c>
      <c r="IN55" s="284">
        <f t="shared" si="36"/>
        <v>0</v>
      </c>
      <c r="IO55" s="284">
        <f t="shared" si="36"/>
        <v>0</v>
      </c>
      <c r="IP55" s="284">
        <f t="shared" si="36"/>
        <v>0</v>
      </c>
      <c r="IQ55" s="284">
        <f t="shared" si="36"/>
        <v>0</v>
      </c>
      <c r="IR55" s="284">
        <f t="shared" si="36"/>
        <v>0</v>
      </c>
      <c r="IS55" s="284">
        <f t="shared" si="36"/>
        <v>0</v>
      </c>
      <c r="IT55" s="284">
        <f t="shared" si="36"/>
        <v>0</v>
      </c>
      <c r="IU55" s="284">
        <f t="shared" si="36"/>
        <v>0</v>
      </c>
      <c r="IV55" s="284">
        <f t="shared" si="36"/>
        <v>0</v>
      </c>
      <c r="IW55" s="284">
        <f t="shared" si="36"/>
        <v>0</v>
      </c>
      <c r="IX55" s="284">
        <f t="shared" si="36"/>
        <v>0</v>
      </c>
      <c r="IY55" s="284">
        <f t="shared" si="36"/>
        <v>0</v>
      </c>
      <c r="IZ55" s="284">
        <f t="shared" ref="IZ55:LK55" si="37">$C8*IZ31</f>
        <v>0</v>
      </c>
      <c r="JA55" s="284">
        <f t="shared" si="37"/>
        <v>0</v>
      </c>
      <c r="JB55" s="284">
        <f t="shared" si="37"/>
        <v>0</v>
      </c>
      <c r="JC55" s="284">
        <f t="shared" si="37"/>
        <v>0</v>
      </c>
      <c r="JD55" s="284">
        <f t="shared" si="37"/>
        <v>0</v>
      </c>
      <c r="JE55" s="284">
        <f t="shared" si="37"/>
        <v>0</v>
      </c>
      <c r="JF55" s="284">
        <f t="shared" si="37"/>
        <v>0</v>
      </c>
      <c r="JG55" s="284">
        <f t="shared" si="37"/>
        <v>0</v>
      </c>
      <c r="JH55" s="284">
        <f t="shared" si="37"/>
        <v>0</v>
      </c>
      <c r="JI55" s="284">
        <f t="shared" si="37"/>
        <v>0</v>
      </c>
      <c r="JJ55" s="284">
        <f t="shared" si="37"/>
        <v>0</v>
      </c>
      <c r="JK55" s="284">
        <f t="shared" si="37"/>
        <v>0</v>
      </c>
      <c r="JL55" s="284">
        <f t="shared" si="37"/>
        <v>0</v>
      </c>
      <c r="JM55" s="284">
        <f t="shared" si="37"/>
        <v>0</v>
      </c>
      <c r="JN55" s="284">
        <f t="shared" si="37"/>
        <v>0</v>
      </c>
      <c r="JO55" s="284">
        <f t="shared" si="37"/>
        <v>0</v>
      </c>
      <c r="JP55" s="284">
        <f t="shared" si="37"/>
        <v>0</v>
      </c>
      <c r="JQ55" s="284">
        <f t="shared" si="37"/>
        <v>0</v>
      </c>
      <c r="JR55" s="284">
        <f t="shared" si="37"/>
        <v>0</v>
      </c>
      <c r="JS55" s="284">
        <f t="shared" si="37"/>
        <v>0</v>
      </c>
      <c r="JT55" s="284">
        <f t="shared" si="37"/>
        <v>0</v>
      </c>
      <c r="JU55" s="284">
        <f t="shared" si="37"/>
        <v>0</v>
      </c>
      <c r="JV55" s="284">
        <f t="shared" si="37"/>
        <v>0</v>
      </c>
      <c r="JW55" s="284">
        <f t="shared" si="37"/>
        <v>0</v>
      </c>
      <c r="JX55" s="284">
        <f t="shared" si="37"/>
        <v>0</v>
      </c>
      <c r="JY55" s="284">
        <f t="shared" si="37"/>
        <v>0</v>
      </c>
      <c r="JZ55" s="284">
        <f t="shared" si="37"/>
        <v>0</v>
      </c>
      <c r="KA55" s="284">
        <f t="shared" si="37"/>
        <v>0</v>
      </c>
      <c r="KB55" s="284">
        <f t="shared" si="37"/>
        <v>0</v>
      </c>
      <c r="KC55" s="284">
        <f t="shared" si="37"/>
        <v>0</v>
      </c>
      <c r="KD55" s="284">
        <f t="shared" si="37"/>
        <v>0</v>
      </c>
      <c r="KE55" s="284">
        <f t="shared" si="37"/>
        <v>0</v>
      </c>
      <c r="KF55" s="284">
        <f t="shared" si="37"/>
        <v>0</v>
      </c>
      <c r="KG55" s="284">
        <f t="shared" si="37"/>
        <v>0</v>
      </c>
      <c r="KH55" s="284">
        <f t="shared" si="37"/>
        <v>0</v>
      </c>
      <c r="KI55" s="284">
        <f t="shared" si="37"/>
        <v>0</v>
      </c>
      <c r="KJ55" s="284">
        <f t="shared" si="37"/>
        <v>0</v>
      </c>
      <c r="KK55" s="284">
        <f t="shared" si="37"/>
        <v>0</v>
      </c>
      <c r="KL55" s="284">
        <f t="shared" si="37"/>
        <v>0</v>
      </c>
      <c r="KM55" s="284">
        <f t="shared" si="37"/>
        <v>0</v>
      </c>
      <c r="KN55" s="284">
        <f t="shared" si="37"/>
        <v>0</v>
      </c>
      <c r="KO55" s="284">
        <f t="shared" si="37"/>
        <v>0</v>
      </c>
      <c r="KP55" s="284">
        <f t="shared" si="37"/>
        <v>0</v>
      </c>
      <c r="KQ55" s="284">
        <f t="shared" si="37"/>
        <v>0</v>
      </c>
      <c r="KR55" s="284">
        <f t="shared" si="37"/>
        <v>0</v>
      </c>
      <c r="KS55" s="284">
        <f t="shared" si="37"/>
        <v>0</v>
      </c>
      <c r="KT55" s="284">
        <f t="shared" si="37"/>
        <v>0</v>
      </c>
      <c r="KU55" s="284">
        <f t="shared" si="37"/>
        <v>0</v>
      </c>
      <c r="KV55" s="284">
        <f t="shared" si="37"/>
        <v>0</v>
      </c>
      <c r="KW55" s="284">
        <f t="shared" si="37"/>
        <v>0</v>
      </c>
      <c r="KX55" s="284">
        <f t="shared" si="37"/>
        <v>0</v>
      </c>
      <c r="KY55" s="284">
        <f t="shared" si="37"/>
        <v>0</v>
      </c>
      <c r="KZ55" s="284">
        <f t="shared" si="37"/>
        <v>0</v>
      </c>
      <c r="LA55" s="284">
        <f t="shared" si="37"/>
        <v>0</v>
      </c>
      <c r="LB55" s="284">
        <f t="shared" si="37"/>
        <v>0</v>
      </c>
      <c r="LC55" s="284">
        <f t="shared" si="37"/>
        <v>0</v>
      </c>
      <c r="LD55" s="284">
        <f t="shared" si="37"/>
        <v>0</v>
      </c>
      <c r="LE55" s="284">
        <f t="shared" si="37"/>
        <v>0</v>
      </c>
      <c r="LF55" s="284">
        <f t="shared" si="37"/>
        <v>0</v>
      </c>
      <c r="LG55" s="284">
        <f t="shared" si="37"/>
        <v>0</v>
      </c>
      <c r="LH55" s="284">
        <f t="shared" si="37"/>
        <v>0</v>
      </c>
      <c r="LI55" s="284">
        <f t="shared" si="37"/>
        <v>0</v>
      </c>
      <c r="LJ55" s="284">
        <f t="shared" si="37"/>
        <v>0</v>
      </c>
      <c r="LK55" s="284">
        <f t="shared" si="37"/>
        <v>0</v>
      </c>
      <c r="LL55" s="284">
        <f t="shared" ref="LL55:NW55" si="38">$C8*LL31</f>
        <v>0</v>
      </c>
      <c r="LM55" s="284">
        <f t="shared" si="38"/>
        <v>0</v>
      </c>
      <c r="LN55" s="284">
        <f t="shared" si="38"/>
        <v>0</v>
      </c>
      <c r="LO55" s="284">
        <f t="shared" si="38"/>
        <v>0</v>
      </c>
      <c r="LP55" s="284">
        <f t="shared" si="38"/>
        <v>0</v>
      </c>
      <c r="LQ55" s="284">
        <f t="shared" si="38"/>
        <v>0</v>
      </c>
      <c r="LR55" s="284">
        <f t="shared" si="38"/>
        <v>0</v>
      </c>
      <c r="LS55" s="284">
        <f t="shared" si="38"/>
        <v>0</v>
      </c>
      <c r="LT55" s="284">
        <f t="shared" si="38"/>
        <v>0</v>
      </c>
      <c r="LU55" s="284">
        <f t="shared" si="38"/>
        <v>0</v>
      </c>
      <c r="LV55" s="284">
        <f t="shared" si="38"/>
        <v>0</v>
      </c>
      <c r="LW55" s="284">
        <f t="shared" si="38"/>
        <v>0</v>
      </c>
      <c r="LX55" s="284">
        <f t="shared" si="38"/>
        <v>0</v>
      </c>
      <c r="LY55" s="284">
        <f t="shared" si="38"/>
        <v>0</v>
      </c>
      <c r="LZ55" s="284">
        <f t="shared" si="38"/>
        <v>0</v>
      </c>
      <c r="MA55" s="284">
        <f t="shared" si="38"/>
        <v>0</v>
      </c>
      <c r="MB55" s="284">
        <f t="shared" si="38"/>
        <v>0</v>
      </c>
      <c r="MC55" s="284">
        <f t="shared" si="38"/>
        <v>0</v>
      </c>
      <c r="MD55" s="284">
        <f t="shared" si="38"/>
        <v>0</v>
      </c>
      <c r="ME55" s="284">
        <f t="shared" si="38"/>
        <v>0</v>
      </c>
      <c r="MF55" s="284">
        <f t="shared" si="38"/>
        <v>0</v>
      </c>
      <c r="MG55" s="284">
        <f t="shared" si="38"/>
        <v>0</v>
      </c>
      <c r="MH55" s="284">
        <f t="shared" si="38"/>
        <v>0</v>
      </c>
      <c r="MI55" s="284">
        <f t="shared" si="38"/>
        <v>0</v>
      </c>
      <c r="MJ55" s="284">
        <f t="shared" si="38"/>
        <v>0</v>
      </c>
      <c r="MK55" s="284">
        <f t="shared" si="38"/>
        <v>0</v>
      </c>
      <c r="ML55" s="284">
        <f t="shared" si="38"/>
        <v>0</v>
      </c>
      <c r="MM55" s="284">
        <f t="shared" si="38"/>
        <v>0</v>
      </c>
      <c r="MN55" s="284">
        <f t="shared" si="38"/>
        <v>0</v>
      </c>
      <c r="MO55" s="284">
        <f t="shared" si="38"/>
        <v>0</v>
      </c>
      <c r="MP55" s="284">
        <f t="shared" si="38"/>
        <v>0</v>
      </c>
      <c r="MQ55" s="284">
        <f t="shared" si="38"/>
        <v>0</v>
      </c>
      <c r="MR55" s="284">
        <f t="shared" si="38"/>
        <v>0</v>
      </c>
      <c r="MS55" s="284">
        <f t="shared" si="38"/>
        <v>0</v>
      </c>
      <c r="MT55" s="284">
        <f t="shared" si="38"/>
        <v>0</v>
      </c>
      <c r="MU55" s="284">
        <f t="shared" si="38"/>
        <v>0</v>
      </c>
      <c r="MV55" s="284">
        <f t="shared" si="38"/>
        <v>0</v>
      </c>
      <c r="MW55" s="284">
        <f t="shared" si="38"/>
        <v>0</v>
      </c>
      <c r="MX55" s="284">
        <f t="shared" si="38"/>
        <v>0</v>
      </c>
      <c r="MY55" s="284">
        <f t="shared" si="38"/>
        <v>0</v>
      </c>
      <c r="MZ55" s="284">
        <f t="shared" si="38"/>
        <v>0</v>
      </c>
      <c r="NA55" s="284">
        <f t="shared" si="38"/>
        <v>0</v>
      </c>
      <c r="NB55" s="284">
        <f t="shared" si="38"/>
        <v>0</v>
      </c>
      <c r="NC55" s="284">
        <f t="shared" si="38"/>
        <v>0</v>
      </c>
      <c r="ND55" s="284">
        <f t="shared" si="38"/>
        <v>0</v>
      </c>
      <c r="NE55" s="284">
        <f t="shared" si="38"/>
        <v>0</v>
      </c>
      <c r="NF55" s="284">
        <f t="shared" si="38"/>
        <v>0</v>
      </c>
      <c r="NG55" s="284">
        <f t="shared" si="38"/>
        <v>0</v>
      </c>
      <c r="NH55" s="284">
        <f t="shared" si="38"/>
        <v>0</v>
      </c>
      <c r="NI55" s="284">
        <f t="shared" si="38"/>
        <v>0</v>
      </c>
      <c r="NJ55" s="284">
        <f t="shared" si="38"/>
        <v>0</v>
      </c>
      <c r="NK55" s="284">
        <f t="shared" si="38"/>
        <v>0</v>
      </c>
      <c r="NL55" s="284">
        <f t="shared" si="38"/>
        <v>0</v>
      </c>
      <c r="NM55" s="284">
        <f t="shared" si="38"/>
        <v>0</v>
      </c>
      <c r="NN55" s="284">
        <f t="shared" si="38"/>
        <v>0</v>
      </c>
      <c r="NO55" s="284">
        <f t="shared" si="38"/>
        <v>0</v>
      </c>
      <c r="NP55" s="284">
        <f t="shared" si="38"/>
        <v>0</v>
      </c>
      <c r="NQ55" s="284">
        <f t="shared" si="38"/>
        <v>0</v>
      </c>
      <c r="NR55" s="284">
        <f t="shared" si="38"/>
        <v>0</v>
      </c>
      <c r="NS55" s="284">
        <f t="shared" si="38"/>
        <v>0</v>
      </c>
      <c r="NT55" s="284">
        <f t="shared" si="38"/>
        <v>0</v>
      </c>
      <c r="NU55" s="284">
        <f t="shared" si="38"/>
        <v>0</v>
      </c>
      <c r="NV55" s="284">
        <f t="shared" si="38"/>
        <v>0</v>
      </c>
      <c r="NW55" s="284">
        <f t="shared" si="38"/>
        <v>0</v>
      </c>
      <c r="NX55" s="284">
        <f t="shared" ref="NX55:QI55" si="39">$C8*NX31</f>
        <v>0</v>
      </c>
      <c r="NY55" s="284">
        <f t="shared" si="39"/>
        <v>0</v>
      </c>
      <c r="NZ55" s="284">
        <f t="shared" si="39"/>
        <v>0</v>
      </c>
      <c r="OA55" s="284">
        <f t="shared" si="39"/>
        <v>0</v>
      </c>
      <c r="OB55" s="284">
        <f t="shared" si="39"/>
        <v>0</v>
      </c>
      <c r="OC55" s="284">
        <f t="shared" si="39"/>
        <v>0</v>
      </c>
      <c r="OD55" s="284">
        <f t="shared" si="39"/>
        <v>0</v>
      </c>
      <c r="OE55" s="284">
        <f t="shared" si="39"/>
        <v>0</v>
      </c>
      <c r="OF55" s="284">
        <f t="shared" si="39"/>
        <v>0</v>
      </c>
      <c r="OG55" s="284">
        <f t="shared" si="39"/>
        <v>0</v>
      </c>
      <c r="OH55" s="284">
        <f t="shared" si="39"/>
        <v>0</v>
      </c>
      <c r="OI55" s="284">
        <f t="shared" si="39"/>
        <v>0</v>
      </c>
      <c r="OJ55" s="284">
        <f t="shared" si="39"/>
        <v>0</v>
      </c>
      <c r="OK55" s="284">
        <f t="shared" si="39"/>
        <v>0</v>
      </c>
      <c r="OL55" s="284">
        <f t="shared" si="39"/>
        <v>0</v>
      </c>
      <c r="OM55" s="284">
        <f t="shared" si="39"/>
        <v>0</v>
      </c>
      <c r="ON55" s="284">
        <f t="shared" si="39"/>
        <v>0</v>
      </c>
      <c r="OO55" s="284">
        <f t="shared" si="39"/>
        <v>0</v>
      </c>
      <c r="OP55" s="284">
        <f t="shared" si="39"/>
        <v>0</v>
      </c>
      <c r="OQ55" s="284">
        <f t="shared" si="39"/>
        <v>0</v>
      </c>
      <c r="OR55" s="284">
        <f t="shared" si="39"/>
        <v>0</v>
      </c>
      <c r="OS55" s="284">
        <f t="shared" si="39"/>
        <v>0</v>
      </c>
      <c r="OT55" s="284">
        <f t="shared" si="39"/>
        <v>0</v>
      </c>
      <c r="OU55" s="284">
        <f t="shared" si="39"/>
        <v>0</v>
      </c>
      <c r="OV55" s="284">
        <f t="shared" si="39"/>
        <v>0</v>
      </c>
      <c r="OW55" s="284">
        <f t="shared" si="39"/>
        <v>0</v>
      </c>
      <c r="OX55" s="284">
        <f t="shared" si="39"/>
        <v>0</v>
      </c>
      <c r="OY55" s="284">
        <f t="shared" si="39"/>
        <v>0</v>
      </c>
      <c r="OZ55" s="284">
        <f t="shared" si="39"/>
        <v>0</v>
      </c>
      <c r="PA55" s="284">
        <f t="shared" si="39"/>
        <v>0</v>
      </c>
      <c r="PB55" s="284">
        <f t="shared" si="39"/>
        <v>0</v>
      </c>
      <c r="PC55" s="284">
        <f t="shared" si="39"/>
        <v>0</v>
      </c>
      <c r="PD55" s="284">
        <f t="shared" si="39"/>
        <v>0</v>
      </c>
      <c r="PE55" s="284">
        <f t="shared" si="39"/>
        <v>0</v>
      </c>
      <c r="PF55" s="284">
        <f t="shared" si="39"/>
        <v>0</v>
      </c>
      <c r="PG55" s="284">
        <f t="shared" si="39"/>
        <v>0</v>
      </c>
      <c r="PH55" s="284">
        <f t="shared" si="39"/>
        <v>0</v>
      </c>
      <c r="PI55" s="284">
        <f t="shared" si="39"/>
        <v>0</v>
      </c>
      <c r="PJ55" s="284">
        <f t="shared" si="39"/>
        <v>0</v>
      </c>
      <c r="PK55" s="284">
        <f t="shared" si="39"/>
        <v>0</v>
      </c>
      <c r="PL55" s="284">
        <f t="shared" si="39"/>
        <v>0</v>
      </c>
      <c r="PM55" s="284">
        <f t="shared" si="39"/>
        <v>0</v>
      </c>
      <c r="PN55" s="284">
        <f t="shared" si="39"/>
        <v>0</v>
      </c>
      <c r="PO55" s="284">
        <f t="shared" si="39"/>
        <v>0</v>
      </c>
      <c r="PP55" s="284">
        <f t="shared" si="39"/>
        <v>0</v>
      </c>
      <c r="PQ55" s="284">
        <f t="shared" si="39"/>
        <v>0</v>
      </c>
      <c r="PR55" s="284">
        <f t="shared" si="39"/>
        <v>0</v>
      </c>
      <c r="PS55" s="284">
        <f t="shared" si="39"/>
        <v>0</v>
      </c>
      <c r="PT55" s="284">
        <f t="shared" si="39"/>
        <v>0</v>
      </c>
      <c r="PU55" s="284">
        <f t="shared" si="39"/>
        <v>0</v>
      </c>
      <c r="PV55" s="284">
        <f t="shared" si="39"/>
        <v>0</v>
      </c>
      <c r="PW55" s="284">
        <f t="shared" si="39"/>
        <v>0</v>
      </c>
      <c r="PX55" s="284">
        <f t="shared" si="39"/>
        <v>0</v>
      </c>
      <c r="PY55" s="284">
        <f t="shared" si="39"/>
        <v>0</v>
      </c>
      <c r="PZ55" s="284">
        <f t="shared" si="39"/>
        <v>0</v>
      </c>
      <c r="QA55" s="284">
        <f t="shared" si="39"/>
        <v>0</v>
      </c>
      <c r="QB55" s="284">
        <f t="shared" si="39"/>
        <v>0</v>
      </c>
      <c r="QC55" s="284">
        <f t="shared" si="39"/>
        <v>0</v>
      </c>
      <c r="QD55" s="284">
        <f t="shared" si="39"/>
        <v>0</v>
      </c>
      <c r="QE55" s="284">
        <f t="shared" si="39"/>
        <v>0</v>
      </c>
      <c r="QF55" s="284">
        <f t="shared" si="39"/>
        <v>0</v>
      </c>
      <c r="QG55" s="284">
        <f t="shared" si="39"/>
        <v>0</v>
      </c>
      <c r="QH55" s="284">
        <f t="shared" si="39"/>
        <v>0</v>
      </c>
      <c r="QI55" s="284">
        <f t="shared" si="39"/>
        <v>0</v>
      </c>
      <c r="QJ55" s="284">
        <f t="shared" ref="QJ55:SA55" si="40">$C8*QJ31</f>
        <v>0</v>
      </c>
      <c r="QK55" s="284">
        <f t="shared" si="40"/>
        <v>0</v>
      </c>
      <c r="QL55" s="284">
        <f t="shared" si="40"/>
        <v>0</v>
      </c>
      <c r="QM55" s="284">
        <f t="shared" si="40"/>
        <v>0</v>
      </c>
      <c r="QN55" s="284">
        <f t="shared" si="40"/>
        <v>0</v>
      </c>
      <c r="QO55" s="284">
        <f t="shared" si="40"/>
        <v>0</v>
      </c>
      <c r="QP55" s="284">
        <f t="shared" si="40"/>
        <v>0</v>
      </c>
      <c r="QQ55" s="284">
        <f t="shared" si="40"/>
        <v>0</v>
      </c>
      <c r="QR55" s="284">
        <f t="shared" si="40"/>
        <v>0</v>
      </c>
      <c r="QS55" s="284">
        <f t="shared" si="40"/>
        <v>0</v>
      </c>
      <c r="QT55" s="284">
        <f t="shared" si="40"/>
        <v>0</v>
      </c>
      <c r="QU55" s="284">
        <f t="shared" si="40"/>
        <v>0</v>
      </c>
      <c r="QV55" s="284">
        <f t="shared" si="40"/>
        <v>0</v>
      </c>
      <c r="QW55" s="284">
        <f t="shared" si="40"/>
        <v>0</v>
      </c>
      <c r="QX55" s="284">
        <f t="shared" si="40"/>
        <v>0</v>
      </c>
      <c r="QY55" s="284">
        <f t="shared" si="40"/>
        <v>0</v>
      </c>
      <c r="QZ55" s="284">
        <f t="shared" si="40"/>
        <v>0</v>
      </c>
      <c r="RA55" s="284">
        <f t="shared" si="40"/>
        <v>0</v>
      </c>
      <c r="RB55" s="284">
        <f t="shared" si="40"/>
        <v>0</v>
      </c>
      <c r="RC55" s="284">
        <f t="shared" si="40"/>
        <v>0</v>
      </c>
      <c r="RD55" s="284">
        <f t="shared" si="40"/>
        <v>0</v>
      </c>
      <c r="RE55" s="284">
        <f t="shared" si="40"/>
        <v>0</v>
      </c>
      <c r="RF55" s="284">
        <f t="shared" si="40"/>
        <v>0</v>
      </c>
      <c r="RG55" s="284">
        <f t="shared" si="40"/>
        <v>0</v>
      </c>
      <c r="RH55" s="284">
        <f t="shared" si="40"/>
        <v>0</v>
      </c>
      <c r="RI55" s="284">
        <f t="shared" si="40"/>
        <v>0</v>
      </c>
      <c r="RJ55" s="284">
        <f t="shared" si="40"/>
        <v>0</v>
      </c>
      <c r="RK55" s="284">
        <f t="shared" si="40"/>
        <v>0</v>
      </c>
      <c r="RL55" s="284">
        <f t="shared" si="40"/>
        <v>0</v>
      </c>
      <c r="RM55" s="284">
        <f t="shared" si="40"/>
        <v>0</v>
      </c>
      <c r="RN55" s="284">
        <f t="shared" si="40"/>
        <v>0</v>
      </c>
      <c r="RO55" s="284">
        <f t="shared" si="40"/>
        <v>0</v>
      </c>
      <c r="RP55" s="284">
        <f t="shared" si="40"/>
        <v>0</v>
      </c>
      <c r="RQ55" s="284">
        <f t="shared" si="40"/>
        <v>0</v>
      </c>
      <c r="RR55" s="284">
        <f t="shared" si="40"/>
        <v>0</v>
      </c>
      <c r="RS55" s="284">
        <f t="shared" si="40"/>
        <v>0</v>
      </c>
      <c r="RT55" s="284">
        <f t="shared" si="40"/>
        <v>0</v>
      </c>
      <c r="RU55" s="284">
        <f t="shared" si="40"/>
        <v>0</v>
      </c>
      <c r="RV55" s="284">
        <f t="shared" si="40"/>
        <v>0</v>
      </c>
      <c r="RW55" s="284">
        <f t="shared" si="40"/>
        <v>0</v>
      </c>
      <c r="RX55" s="284">
        <f t="shared" si="40"/>
        <v>0</v>
      </c>
      <c r="RY55" s="284">
        <f t="shared" si="40"/>
        <v>0</v>
      </c>
      <c r="RZ55" s="284">
        <f t="shared" si="40"/>
        <v>0</v>
      </c>
      <c r="SA55" s="284">
        <f t="shared" si="40"/>
        <v>0</v>
      </c>
    </row>
    <row r="56" spans="1:495">
      <c r="A56" s="282"/>
      <c r="B56" s="283" t="str">
        <f>$B$9</f>
        <v>Project Management</v>
      </c>
      <c r="C56" s="290">
        <f>SUM(D56:S56,T56:INDEX(T56:SA56,$H$5))</f>
        <v>0</v>
      </c>
      <c r="D56" s="284">
        <f t="shared" ref="D56:BO56" si="41">$C9*D32</f>
        <v>0</v>
      </c>
      <c r="E56" s="284">
        <f t="shared" si="41"/>
        <v>0</v>
      </c>
      <c r="F56" s="284">
        <f t="shared" si="41"/>
        <v>0</v>
      </c>
      <c r="G56" s="284">
        <f t="shared" si="41"/>
        <v>0</v>
      </c>
      <c r="H56" s="284">
        <f t="shared" si="41"/>
        <v>0</v>
      </c>
      <c r="I56" s="284">
        <f t="shared" si="41"/>
        <v>0</v>
      </c>
      <c r="J56" s="284">
        <f t="shared" si="41"/>
        <v>0</v>
      </c>
      <c r="K56" s="284">
        <f t="shared" si="41"/>
        <v>0</v>
      </c>
      <c r="L56" s="284">
        <f t="shared" si="41"/>
        <v>0</v>
      </c>
      <c r="M56" s="284">
        <f t="shared" si="41"/>
        <v>0</v>
      </c>
      <c r="N56" s="284">
        <f t="shared" si="41"/>
        <v>0</v>
      </c>
      <c r="O56" s="284">
        <f t="shared" si="41"/>
        <v>0</v>
      </c>
      <c r="P56" s="284">
        <f t="shared" si="41"/>
        <v>0</v>
      </c>
      <c r="Q56" s="284">
        <f t="shared" si="41"/>
        <v>0</v>
      </c>
      <c r="R56" s="284">
        <f t="shared" si="41"/>
        <v>0</v>
      </c>
      <c r="S56" s="284">
        <f t="shared" si="41"/>
        <v>0</v>
      </c>
      <c r="T56" s="284">
        <f t="shared" si="41"/>
        <v>0</v>
      </c>
      <c r="U56" s="284">
        <f t="shared" si="41"/>
        <v>0</v>
      </c>
      <c r="V56" s="284">
        <f t="shared" si="41"/>
        <v>0</v>
      </c>
      <c r="W56" s="284">
        <f t="shared" si="41"/>
        <v>0</v>
      </c>
      <c r="X56" s="284">
        <f t="shared" si="41"/>
        <v>0</v>
      </c>
      <c r="Y56" s="284">
        <f t="shared" si="41"/>
        <v>0</v>
      </c>
      <c r="Z56" s="284">
        <f t="shared" si="41"/>
        <v>0</v>
      </c>
      <c r="AA56" s="284">
        <f t="shared" si="41"/>
        <v>0</v>
      </c>
      <c r="AB56" s="284">
        <f t="shared" si="41"/>
        <v>0</v>
      </c>
      <c r="AC56" s="284">
        <f t="shared" si="41"/>
        <v>0</v>
      </c>
      <c r="AD56" s="284">
        <f t="shared" si="41"/>
        <v>0</v>
      </c>
      <c r="AE56" s="284">
        <f t="shared" si="41"/>
        <v>0</v>
      </c>
      <c r="AF56" s="284">
        <f t="shared" si="41"/>
        <v>0</v>
      </c>
      <c r="AG56" s="284">
        <f t="shared" si="41"/>
        <v>0</v>
      </c>
      <c r="AH56" s="284">
        <f t="shared" si="41"/>
        <v>0</v>
      </c>
      <c r="AI56" s="284">
        <f t="shared" si="41"/>
        <v>0</v>
      </c>
      <c r="AJ56" s="284">
        <f t="shared" si="41"/>
        <v>0</v>
      </c>
      <c r="AK56" s="284">
        <f t="shared" si="41"/>
        <v>0</v>
      </c>
      <c r="AL56" s="284">
        <f t="shared" si="41"/>
        <v>0</v>
      </c>
      <c r="AM56" s="284">
        <f t="shared" si="41"/>
        <v>0</v>
      </c>
      <c r="AN56" s="284">
        <f t="shared" si="41"/>
        <v>0</v>
      </c>
      <c r="AO56" s="284">
        <f t="shared" si="41"/>
        <v>0</v>
      </c>
      <c r="AP56" s="284">
        <f t="shared" si="41"/>
        <v>0</v>
      </c>
      <c r="AQ56" s="284">
        <f t="shared" si="41"/>
        <v>0</v>
      </c>
      <c r="AR56" s="284">
        <f t="shared" si="41"/>
        <v>0</v>
      </c>
      <c r="AS56" s="284">
        <f t="shared" si="41"/>
        <v>0</v>
      </c>
      <c r="AT56" s="284">
        <f t="shared" si="41"/>
        <v>0</v>
      </c>
      <c r="AU56" s="284">
        <f t="shared" si="41"/>
        <v>0</v>
      </c>
      <c r="AV56" s="284">
        <f t="shared" si="41"/>
        <v>0</v>
      </c>
      <c r="AW56" s="284">
        <f t="shared" si="41"/>
        <v>0</v>
      </c>
      <c r="AX56" s="284">
        <f t="shared" si="41"/>
        <v>0</v>
      </c>
      <c r="AY56" s="284">
        <f t="shared" si="41"/>
        <v>0</v>
      </c>
      <c r="AZ56" s="284">
        <f t="shared" si="41"/>
        <v>0</v>
      </c>
      <c r="BA56" s="284">
        <f t="shared" si="41"/>
        <v>0</v>
      </c>
      <c r="BB56" s="284">
        <f t="shared" si="41"/>
        <v>0</v>
      </c>
      <c r="BC56" s="284">
        <f t="shared" si="41"/>
        <v>0</v>
      </c>
      <c r="BD56" s="284">
        <f t="shared" si="41"/>
        <v>0</v>
      </c>
      <c r="BE56" s="284">
        <f t="shared" si="41"/>
        <v>0</v>
      </c>
      <c r="BF56" s="284">
        <f t="shared" si="41"/>
        <v>0</v>
      </c>
      <c r="BG56" s="284">
        <f t="shared" si="41"/>
        <v>0</v>
      </c>
      <c r="BH56" s="284">
        <f t="shared" si="41"/>
        <v>0</v>
      </c>
      <c r="BI56" s="284">
        <f t="shared" si="41"/>
        <v>0</v>
      </c>
      <c r="BJ56" s="284">
        <f t="shared" si="41"/>
        <v>0</v>
      </c>
      <c r="BK56" s="284">
        <f t="shared" si="41"/>
        <v>0</v>
      </c>
      <c r="BL56" s="284">
        <f t="shared" si="41"/>
        <v>0</v>
      </c>
      <c r="BM56" s="284">
        <f t="shared" si="41"/>
        <v>0</v>
      </c>
      <c r="BN56" s="284">
        <f t="shared" si="41"/>
        <v>0</v>
      </c>
      <c r="BO56" s="284">
        <f t="shared" si="41"/>
        <v>0</v>
      </c>
      <c r="BP56" s="284">
        <f t="shared" ref="BP56:EA56" si="42">$C9*BP32</f>
        <v>0</v>
      </c>
      <c r="BQ56" s="284">
        <f t="shared" si="42"/>
        <v>0</v>
      </c>
      <c r="BR56" s="284">
        <f t="shared" si="42"/>
        <v>0</v>
      </c>
      <c r="BS56" s="284">
        <f t="shared" si="42"/>
        <v>0</v>
      </c>
      <c r="BT56" s="284">
        <f t="shared" si="42"/>
        <v>0</v>
      </c>
      <c r="BU56" s="284">
        <f t="shared" si="42"/>
        <v>0</v>
      </c>
      <c r="BV56" s="284">
        <f t="shared" si="42"/>
        <v>0</v>
      </c>
      <c r="BW56" s="284">
        <f t="shared" si="42"/>
        <v>0</v>
      </c>
      <c r="BX56" s="284">
        <f t="shared" si="42"/>
        <v>0</v>
      </c>
      <c r="BY56" s="284">
        <f t="shared" si="42"/>
        <v>0</v>
      </c>
      <c r="BZ56" s="284">
        <f t="shared" si="42"/>
        <v>0</v>
      </c>
      <c r="CA56" s="284">
        <f t="shared" si="42"/>
        <v>0</v>
      </c>
      <c r="CB56" s="284">
        <f t="shared" si="42"/>
        <v>0</v>
      </c>
      <c r="CC56" s="284">
        <f t="shared" si="42"/>
        <v>0</v>
      </c>
      <c r="CD56" s="284">
        <f t="shared" si="42"/>
        <v>0</v>
      </c>
      <c r="CE56" s="284">
        <f t="shared" si="42"/>
        <v>0</v>
      </c>
      <c r="CF56" s="284">
        <f t="shared" si="42"/>
        <v>0</v>
      </c>
      <c r="CG56" s="284">
        <f t="shared" si="42"/>
        <v>0</v>
      </c>
      <c r="CH56" s="284">
        <f t="shared" si="42"/>
        <v>0</v>
      </c>
      <c r="CI56" s="284">
        <f t="shared" si="42"/>
        <v>0</v>
      </c>
      <c r="CJ56" s="284">
        <f t="shared" si="42"/>
        <v>0</v>
      </c>
      <c r="CK56" s="284">
        <f t="shared" si="42"/>
        <v>0</v>
      </c>
      <c r="CL56" s="284">
        <f t="shared" si="42"/>
        <v>0</v>
      </c>
      <c r="CM56" s="284">
        <f t="shared" si="42"/>
        <v>0</v>
      </c>
      <c r="CN56" s="284">
        <f t="shared" si="42"/>
        <v>0</v>
      </c>
      <c r="CO56" s="284">
        <f t="shared" si="42"/>
        <v>0</v>
      </c>
      <c r="CP56" s="284">
        <f t="shared" si="42"/>
        <v>0</v>
      </c>
      <c r="CQ56" s="284">
        <f t="shared" si="42"/>
        <v>0</v>
      </c>
      <c r="CR56" s="284">
        <f t="shared" si="42"/>
        <v>0</v>
      </c>
      <c r="CS56" s="284">
        <f t="shared" si="42"/>
        <v>0</v>
      </c>
      <c r="CT56" s="284">
        <f t="shared" si="42"/>
        <v>0</v>
      </c>
      <c r="CU56" s="284">
        <f t="shared" si="42"/>
        <v>0</v>
      </c>
      <c r="CV56" s="284">
        <f t="shared" si="42"/>
        <v>0</v>
      </c>
      <c r="CW56" s="284">
        <f t="shared" si="42"/>
        <v>0</v>
      </c>
      <c r="CX56" s="284">
        <f t="shared" si="42"/>
        <v>0</v>
      </c>
      <c r="CY56" s="284">
        <f t="shared" si="42"/>
        <v>0</v>
      </c>
      <c r="CZ56" s="284">
        <f t="shared" si="42"/>
        <v>0</v>
      </c>
      <c r="DA56" s="284">
        <f t="shared" si="42"/>
        <v>0</v>
      </c>
      <c r="DB56" s="284">
        <f t="shared" si="42"/>
        <v>0</v>
      </c>
      <c r="DC56" s="284">
        <f t="shared" si="42"/>
        <v>0</v>
      </c>
      <c r="DD56" s="284">
        <f t="shared" si="42"/>
        <v>0</v>
      </c>
      <c r="DE56" s="284">
        <f t="shared" si="42"/>
        <v>0</v>
      </c>
      <c r="DF56" s="284">
        <f t="shared" si="42"/>
        <v>0</v>
      </c>
      <c r="DG56" s="284">
        <f t="shared" si="42"/>
        <v>0</v>
      </c>
      <c r="DH56" s="284">
        <f t="shared" si="42"/>
        <v>0</v>
      </c>
      <c r="DI56" s="284">
        <f t="shared" si="42"/>
        <v>0</v>
      </c>
      <c r="DJ56" s="284">
        <f t="shared" si="42"/>
        <v>0</v>
      </c>
      <c r="DK56" s="284">
        <f t="shared" si="42"/>
        <v>0</v>
      </c>
      <c r="DL56" s="284">
        <f t="shared" si="42"/>
        <v>0</v>
      </c>
      <c r="DM56" s="284">
        <f t="shared" si="42"/>
        <v>0</v>
      </c>
      <c r="DN56" s="284">
        <f t="shared" si="42"/>
        <v>0</v>
      </c>
      <c r="DO56" s="284">
        <f t="shared" si="42"/>
        <v>0</v>
      </c>
      <c r="DP56" s="284">
        <f t="shared" si="42"/>
        <v>0</v>
      </c>
      <c r="DQ56" s="284">
        <f t="shared" si="42"/>
        <v>0</v>
      </c>
      <c r="DR56" s="284">
        <f t="shared" si="42"/>
        <v>0</v>
      </c>
      <c r="DS56" s="284">
        <f t="shared" si="42"/>
        <v>0</v>
      </c>
      <c r="DT56" s="284">
        <f t="shared" si="42"/>
        <v>0</v>
      </c>
      <c r="DU56" s="284">
        <f t="shared" si="42"/>
        <v>0</v>
      </c>
      <c r="DV56" s="284">
        <f t="shared" si="42"/>
        <v>0</v>
      </c>
      <c r="DW56" s="284">
        <f t="shared" si="42"/>
        <v>0</v>
      </c>
      <c r="DX56" s="284">
        <f t="shared" si="42"/>
        <v>0</v>
      </c>
      <c r="DY56" s="284">
        <f t="shared" si="42"/>
        <v>0</v>
      </c>
      <c r="DZ56" s="284">
        <f t="shared" si="42"/>
        <v>0</v>
      </c>
      <c r="EA56" s="284">
        <f t="shared" si="42"/>
        <v>0</v>
      </c>
      <c r="EB56" s="284">
        <f t="shared" ref="EB56:GM56" si="43">$C9*EB32</f>
        <v>0</v>
      </c>
      <c r="EC56" s="284">
        <f t="shared" si="43"/>
        <v>0</v>
      </c>
      <c r="ED56" s="284">
        <f t="shared" si="43"/>
        <v>0</v>
      </c>
      <c r="EE56" s="284">
        <f t="shared" si="43"/>
        <v>0</v>
      </c>
      <c r="EF56" s="284">
        <f t="shared" si="43"/>
        <v>0</v>
      </c>
      <c r="EG56" s="284">
        <f t="shared" si="43"/>
        <v>0</v>
      </c>
      <c r="EH56" s="284">
        <f t="shared" si="43"/>
        <v>0</v>
      </c>
      <c r="EI56" s="284">
        <f t="shared" si="43"/>
        <v>0</v>
      </c>
      <c r="EJ56" s="284">
        <f t="shared" si="43"/>
        <v>0</v>
      </c>
      <c r="EK56" s="284">
        <f t="shared" si="43"/>
        <v>0</v>
      </c>
      <c r="EL56" s="284">
        <f t="shared" si="43"/>
        <v>0</v>
      </c>
      <c r="EM56" s="284">
        <f t="shared" si="43"/>
        <v>0</v>
      </c>
      <c r="EN56" s="284">
        <f t="shared" si="43"/>
        <v>0</v>
      </c>
      <c r="EO56" s="284">
        <f t="shared" si="43"/>
        <v>0</v>
      </c>
      <c r="EP56" s="284">
        <f t="shared" si="43"/>
        <v>0</v>
      </c>
      <c r="EQ56" s="284">
        <f t="shared" si="43"/>
        <v>0</v>
      </c>
      <c r="ER56" s="284">
        <f t="shared" si="43"/>
        <v>0</v>
      </c>
      <c r="ES56" s="284">
        <f t="shared" si="43"/>
        <v>0</v>
      </c>
      <c r="ET56" s="284">
        <f t="shared" si="43"/>
        <v>0</v>
      </c>
      <c r="EU56" s="284">
        <f t="shared" si="43"/>
        <v>0</v>
      </c>
      <c r="EV56" s="284">
        <f t="shared" si="43"/>
        <v>0</v>
      </c>
      <c r="EW56" s="284">
        <f t="shared" si="43"/>
        <v>0</v>
      </c>
      <c r="EX56" s="284">
        <f t="shared" si="43"/>
        <v>0</v>
      </c>
      <c r="EY56" s="284">
        <f t="shared" si="43"/>
        <v>0</v>
      </c>
      <c r="EZ56" s="284">
        <f t="shared" si="43"/>
        <v>0</v>
      </c>
      <c r="FA56" s="284">
        <f t="shared" si="43"/>
        <v>0</v>
      </c>
      <c r="FB56" s="284">
        <f t="shared" si="43"/>
        <v>0</v>
      </c>
      <c r="FC56" s="284">
        <f t="shared" si="43"/>
        <v>0</v>
      </c>
      <c r="FD56" s="284">
        <f t="shared" si="43"/>
        <v>0</v>
      </c>
      <c r="FE56" s="284">
        <f t="shared" si="43"/>
        <v>0</v>
      </c>
      <c r="FF56" s="284">
        <f t="shared" si="43"/>
        <v>0</v>
      </c>
      <c r="FG56" s="284">
        <f t="shared" si="43"/>
        <v>0</v>
      </c>
      <c r="FH56" s="284">
        <f t="shared" si="43"/>
        <v>0</v>
      </c>
      <c r="FI56" s="284">
        <f t="shared" si="43"/>
        <v>0</v>
      </c>
      <c r="FJ56" s="284">
        <f t="shared" si="43"/>
        <v>0</v>
      </c>
      <c r="FK56" s="284">
        <f t="shared" si="43"/>
        <v>0</v>
      </c>
      <c r="FL56" s="284">
        <f t="shared" si="43"/>
        <v>0</v>
      </c>
      <c r="FM56" s="284">
        <f t="shared" si="43"/>
        <v>0</v>
      </c>
      <c r="FN56" s="284">
        <f t="shared" si="43"/>
        <v>0</v>
      </c>
      <c r="FO56" s="284">
        <f t="shared" si="43"/>
        <v>0</v>
      </c>
      <c r="FP56" s="284">
        <f t="shared" si="43"/>
        <v>0</v>
      </c>
      <c r="FQ56" s="284">
        <f t="shared" si="43"/>
        <v>0</v>
      </c>
      <c r="FR56" s="284">
        <f t="shared" si="43"/>
        <v>0</v>
      </c>
      <c r="FS56" s="284">
        <f t="shared" si="43"/>
        <v>0</v>
      </c>
      <c r="FT56" s="284">
        <f t="shared" si="43"/>
        <v>0</v>
      </c>
      <c r="FU56" s="284">
        <f t="shared" si="43"/>
        <v>0</v>
      </c>
      <c r="FV56" s="284">
        <f t="shared" si="43"/>
        <v>0</v>
      </c>
      <c r="FW56" s="284">
        <f t="shared" si="43"/>
        <v>0</v>
      </c>
      <c r="FX56" s="284">
        <f t="shared" si="43"/>
        <v>0</v>
      </c>
      <c r="FY56" s="284">
        <f t="shared" si="43"/>
        <v>0</v>
      </c>
      <c r="FZ56" s="284">
        <f t="shared" si="43"/>
        <v>0</v>
      </c>
      <c r="GA56" s="284">
        <f t="shared" si="43"/>
        <v>0</v>
      </c>
      <c r="GB56" s="284">
        <f t="shared" si="43"/>
        <v>0</v>
      </c>
      <c r="GC56" s="284">
        <f t="shared" si="43"/>
        <v>0</v>
      </c>
      <c r="GD56" s="284">
        <f t="shared" si="43"/>
        <v>0</v>
      </c>
      <c r="GE56" s="284">
        <f t="shared" si="43"/>
        <v>0</v>
      </c>
      <c r="GF56" s="284">
        <f t="shared" si="43"/>
        <v>0</v>
      </c>
      <c r="GG56" s="284">
        <f t="shared" si="43"/>
        <v>0</v>
      </c>
      <c r="GH56" s="284">
        <f t="shared" si="43"/>
        <v>0</v>
      </c>
      <c r="GI56" s="284">
        <f t="shared" si="43"/>
        <v>0</v>
      </c>
      <c r="GJ56" s="284">
        <f t="shared" si="43"/>
        <v>0</v>
      </c>
      <c r="GK56" s="284">
        <f t="shared" si="43"/>
        <v>0</v>
      </c>
      <c r="GL56" s="284">
        <f t="shared" si="43"/>
        <v>0</v>
      </c>
      <c r="GM56" s="284">
        <f t="shared" si="43"/>
        <v>0</v>
      </c>
      <c r="GN56" s="284">
        <f t="shared" ref="GN56:IY56" si="44">$C9*GN32</f>
        <v>0</v>
      </c>
      <c r="GO56" s="284">
        <f t="shared" si="44"/>
        <v>0</v>
      </c>
      <c r="GP56" s="284">
        <f t="shared" si="44"/>
        <v>0</v>
      </c>
      <c r="GQ56" s="284">
        <f t="shared" si="44"/>
        <v>0</v>
      </c>
      <c r="GR56" s="284">
        <f t="shared" si="44"/>
        <v>0</v>
      </c>
      <c r="GS56" s="284">
        <f t="shared" si="44"/>
        <v>0</v>
      </c>
      <c r="GT56" s="284">
        <f t="shared" si="44"/>
        <v>0</v>
      </c>
      <c r="GU56" s="284">
        <f t="shared" si="44"/>
        <v>0</v>
      </c>
      <c r="GV56" s="284">
        <f t="shared" si="44"/>
        <v>0</v>
      </c>
      <c r="GW56" s="284">
        <f t="shared" si="44"/>
        <v>0</v>
      </c>
      <c r="GX56" s="284">
        <f t="shared" si="44"/>
        <v>0</v>
      </c>
      <c r="GY56" s="284">
        <f t="shared" si="44"/>
        <v>0</v>
      </c>
      <c r="GZ56" s="284">
        <f t="shared" si="44"/>
        <v>0</v>
      </c>
      <c r="HA56" s="284">
        <f t="shared" si="44"/>
        <v>0</v>
      </c>
      <c r="HB56" s="284">
        <f t="shared" si="44"/>
        <v>0</v>
      </c>
      <c r="HC56" s="284">
        <f t="shared" si="44"/>
        <v>0</v>
      </c>
      <c r="HD56" s="284">
        <f t="shared" si="44"/>
        <v>0</v>
      </c>
      <c r="HE56" s="284">
        <f t="shared" si="44"/>
        <v>0</v>
      </c>
      <c r="HF56" s="284">
        <f t="shared" si="44"/>
        <v>0</v>
      </c>
      <c r="HG56" s="284">
        <f t="shared" si="44"/>
        <v>0</v>
      </c>
      <c r="HH56" s="284">
        <f t="shared" si="44"/>
        <v>0</v>
      </c>
      <c r="HI56" s="284">
        <f t="shared" si="44"/>
        <v>0</v>
      </c>
      <c r="HJ56" s="284">
        <f t="shared" si="44"/>
        <v>0</v>
      </c>
      <c r="HK56" s="284">
        <f t="shared" si="44"/>
        <v>0</v>
      </c>
      <c r="HL56" s="284">
        <f t="shared" si="44"/>
        <v>0</v>
      </c>
      <c r="HM56" s="284">
        <f t="shared" si="44"/>
        <v>0</v>
      </c>
      <c r="HN56" s="284">
        <f t="shared" si="44"/>
        <v>0</v>
      </c>
      <c r="HO56" s="284">
        <f t="shared" si="44"/>
        <v>0</v>
      </c>
      <c r="HP56" s="284">
        <f t="shared" si="44"/>
        <v>0</v>
      </c>
      <c r="HQ56" s="284">
        <f t="shared" si="44"/>
        <v>0</v>
      </c>
      <c r="HR56" s="284">
        <f t="shared" si="44"/>
        <v>0</v>
      </c>
      <c r="HS56" s="284">
        <f t="shared" si="44"/>
        <v>0</v>
      </c>
      <c r="HT56" s="284">
        <f t="shared" si="44"/>
        <v>0</v>
      </c>
      <c r="HU56" s="284">
        <f t="shared" si="44"/>
        <v>0</v>
      </c>
      <c r="HV56" s="284">
        <f t="shared" si="44"/>
        <v>0</v>
      </c>
      <c r="HW56" s="284">
        <f t="shared" si="44"/>
        <v>0</v>
      </c>
      <c r="HX56" s="284">
        <f t="shared" si="44"/>
        <v>0</v>
      </c>
      <c r="HY56" s="284">
        <f t="shared" si="44"/>
        <v>0</v>
      </c>
      <c r="HZ56" s="284">
        <f t="shared" si="44"/>
        <v>0</v>
      </c>
      <c r="IA56" s="284">
        <f t="shared" si="44"/>
        <v>0</v>
      </c>
      <c r="IB56" s="284">
        <f t="shared" si="44"/>
        <v>0</v>
      </c>
      <c r="IC56" s="284">
        <f t="shared" si="44"/>
        <v>0</v>
      </c>
      <c r="ID56" s="284">
        <f t="shared" si="44"/>
        <v>0</v>
      </c>
      <c r="IE56" s="284">
        <f t="shared" si="44"/>
        <v>0</v>
      </c>
      <c r="IF56" s="284">
        <f t="shared" si="44"/>
        <v>0</v>
      </c>
      <c r="IG56" s="284">
        <f t="shared" si="44"/>
        <v>0</v>
      </c>
      <c r="IH56" s="284">
        <f t="shared" si="44"/>
        <v>0</v>
      </c>
      <c r="II56" s="284">
        <f t="shared" si="44"/>
        <v>0</v>
      </c>
      <c r="IJ56" s="284">
        <f t="shared" si="44"/>
        <v>0</v>
      </c>
      <c r="IK56" s="284">
        <f t="shared" si="44"/>
        <v>0</v>
      </c>
      <c r="IL56" s="284">
        <f t="shared" si="44"/>
        <v>0</v>
      </c>
      <c r="IM56" s="284">
        <f t="shared" si="44"/>
        <v>0</v>
      </c>
      <c r="IN56" s="284">
        <f t="shared" si="44"/>
        <v>0</v>
      </c>
      <c r="IO56" s="284">
        <f t="shared" si="44"/>
        <v>0</v>
      </c>
      <c r="IP56" s="284">
        <f t="shared" si="44"/>
        <v>0</v>
      </c>
      <c r="IQ56" s="284">
        <f t="shared" si="44"/>
        <v>0</v>
      </c>
      <c r="IR56" s="284">
        <f t="shared" si="44"/>
        <v>0</v>
      </c>
      <c r="IS56" s="284">
        <f t="shared" si="44"/>
        <v>0</v>
      </c>
      <c r="IT56" s="284">
        <f t="shared" si="44"/>
        <v>0</v>
      </c>
      <c r="IU56" s="284">
        <f t="shared" si="44"/>
        <v>0</v>
      </c>
      <c r="IV56" s="284">
        <f t="shared" si="44"/>
        <v>0</v>
      </c>
      <c r="IW56" s="284">
        <f t="shared" si="44"/>
        <v>0</v>
      </c>
      <c r="IX56" s="284">
        <f t="shared" si="44"/>
        <v>0</v>
      </c>
      <c r="IY56" s="284">
        <f t="shared" si="44"/>
        <v>0</v>
      </c>
      <c r="IZ56" s="284">
        <f t="shared" ref="IZ56:LK56" si="45">$C9*IZ32</f>
        <v>0</v>
      </c>
      <c r="JA56" s="284">
        <f t="shared" si="45"/>
        <v>0</v>
      </c>
      <c r="JB56" s="284">
        <f t="shared" si="45"/>
        <v>0</v>
      </c>
      <c r="JC56" s="284">
        <f t="shared" si="45"/>
        <v>0</v>
      </c>
      <c r="JD56" s="284">
        <f t="shared" si="45"/>
        <v>0</v>
      </c>
      <c r="JE56" s="284">
        <f t="shared" si="45"/>
        <v>0</v>
      </c>
      <c r="JF56" s="284">
        <f t="shared" si="45"/>
        <v>0</v>
      </c>
      <c r="JG56" s="284">
        <f t="shared" si="45"/>
        <v>0</v>
      </c>
      <c r="JH56" s="284">
        <f t="shared" si="45"/>
        <v>0</v>
      </c>
      <c r="JI56" s="284">
        <f t="shared" si="45"/>
        <v>0</v>
      </c>
      <c r="JJ56" s="284">
        <f t="shared" si="45"/>
        <v>0</v>
      </c>
      <c r="JK56" s="284">
        <f t="shared" si="45"/>
        <v>0</v>
      </c>
      <c r="JL56" s="284">
        <f t="shared" si="45"/>
        <v>0</v>
      </c>
      <c r="JM56" s="284">
        <f t="shared" si="45"/>
        <v>0</v>
      </c>
      <c r="JN56" s="284">
        <f t="shared" si="45"/>
        <v>0</v>
      </c>
      <c r="JO56" s="284">
        <f t="shared" si="45"/>
        <v>0</v>
      </c>
      <c r="JP56" s="284">
        <f t="shared" si="45"/>
        <v>0</v>
      </c>
      <c r="JQ56" s="284">
        <f t="shared" si="45"/>
        <v>0</v>
      </c>
      <c r="JR56" s="284">
        <f t="shared" si="45"/>
        <v>0</v>
      </c>
      <c r="JS56" s="284">
        <f t="shared" si="45"/>
        <v>0</v>
      </c>
      <c r="JT56" s="284">
        <f t="shared" si="45"/>
        <v>0</v>
      </c>
      <c r="JU56" s="284">
        <f t="shared" si="45"/>
        <v>0</v>
      </c>
      <c r="JV56" s="284">
        <f t="shared" si="45"/>
        <v>0</v>
      </c>
      <c r="JW56" s="284">
        <f t="shared" si="45"/>
        <v>0</v>
      </c>
      <c r="JX56" s="284">
        <f t="shared" si="45"/>
        <v>0</v>
      </c>
      <c r="JY56" s="284">
        <f t="shared" si="45"/>
        <v>0</v>
      </c>
      <c r="JZ56" s="284">
        <f t="shared" si="45"/>
        <v>0</v>
      </c>
      <c r="KA56" s="284">
        <f t="shared" si="45"/>
        <v>0</v>
      </c>
      <c r="KB56" s="284">
        <f t="shared" si="45"/>
        <v>0</v>
      </c>
      <c r="KC56" s="284">
        <f t="shared" si="45"/>
        <v>0</v>
      </c>
      <c r="KD56" s="284">
        <f t="shared" si="45"/>
        <v>0</v>
      </c>
      <c r="KE56" s="284">
        <f t="shared" si="45"/>
        <v>0</v>
      </c>
      <c r="KF56" s="284">
        <f t="shared" si="45"/>
        <v>0</v>
      </c>
      <c r="KG56" s="284">
        <f t="shared" si="45"/>
        <v>0</v>
      </c>
      <c r="KH56" s="284">
        <f t="shared" si="45"/>
        <v>0</v>
      </c>
      <c r="KI56" s="284">
        <f t="shared" si="45"/>
        <v>0</v>
      </c>
      <c r="KJ56" s="284">
        <f t="shared" si="45"/>
        <v>0</v>
      </c>
      <c r="KK56" s="284">
        <f t="shared" si="45"/>
        <v>0</v>
      </c>
      <c r="KL56" s="284">
        <f t="shared" si="45"/>
        <v>0</v>
      </c>
      <c r="KM56" s="284">
        <f t="shared" si="45"/>
        <v>0</v>
      </c>
      <c r="KN56" s="284">
        <f t="shared" si="45"/>
        <v>0</v>
      </c>
      <c r="KO56" s="284">
        <f t="shared" si="45"/>
        <v>0</v>
      </c>
      <c r="KP56" s="284">
        <f t="shared" si="45"/>
        <v>0</v>
      </c>
      <c r="KQ56" s="284">
        <f t="shared" si="45"/>
        <v>0</v>
      </c>
      <c r="KR56" s="284">
        <f t="shared" si="45"/>
        <v>0</v>
      </c>
      <c r="KS56" s="284">
        <f t="shared" si="45"/>
        <v>0</v>
      </c>
      <c r="KT56" s="284">
        <f t="shared" si="45"/>
        <v>0</v>
      </c>
      <c r="KU56" s="284">
        <f t="shared" si="45"/>
        <v>0</v>
      </c>
      <c r="KV56" s="284">
        <f t="shared" si="45"/>
        <v>0</v>
      </c>
      <c r="KW56" s="284">
        <f t="shared" si="45"/>
        <v>0</v>
      </c>
      <c r="KX56" s="284">
        <f t="shared" si="45"/>
        <v>0</v>
      </c>
      <c r="KY56" s="284">
        <f t="shared" si="45"/>
        <v>0</v>
      </c>
      <c r="KZ56" s="284">
        <f t="shared" si="45"/>
        <v>0</v>
      </c>
      <c r="LA56" s="284">
        <f t="shared" si="45"/>
        <v>0</v>
      </c>
      <c r="LB56" s="284">
        <f t="shared" si="45"/>
        <v>0</v>
      </c>
      <c r="LC56" s="284">
        <f t="shared" si="45"/>
        <v>0</v>
      </c>
      <c r="LD56" s="284">
        <f t="shared" si="45"/>
        <v>0</v>
      </c>
      <c r="LE56" s="284">
        <f t="shared" si="45"/>
        <v>0</v>
      </c>
      <c r="LF56" s="284">
        <f t="shared" si="45"/>
        <v>0</v>
      </c>
      <c r="LG56" s="284">
        <f t="shared" si="45"/>
        <v>0</v>
      </c>
      <c r="LH56" s="284">
        <f t="shared" si="45"/>
        <v>0</v>
      </c>
      <c r="LI56" s="284">
        <f t="shared" si="45"/>
        <v>0</v>
      </c>
      <c r="LJ56" s="284">
        <f t="shared" si="45"/>
        <v>0</v>
      </c>
      <c r="LK56" s="284">
        <f t="shared" si="45"/>
        <v>0</v>
      </c>
      <c r="LL56" s="284">
        <f t="shared" ref="LL56:NW56" si="46">$C9*LL32</f>
        <v>0</v>
      </c>
      <c r="LM56" s="284">
        <f t="shared" si="46"/>
        <v>0</v>
      </c>
      <c r="LN56" s="284">
        <f t="shared" si="46"/>
        <v>0</v>
      </c>
      <c r="LO56" s="284">
        <f t="shared" si="46"/>
        <v>0</v>
      </c>
      <c r="LP56" s="284">
        <f t="shared" si="46"/>
        <v>0</v>
      </c>
      <c r="LQ56" s="284">
        <f t="shared" si="46"/>
        <v>0</v>
      </c>
      <c r="LR56" s="284">
        <f t="shared" si="46"/>
        <v>0</v>
      </c>
      <c r="LS56" s="284">
        <f t="shared" si="46"/>
        <v>0</v>
      </c>
      <c r="LT56" s="284">
        <f t="shared" si="46"/>
        <v>0</v>
      </c>
      <c r="LU56" s="284">
        <f t="shared" si="46"/>
        <v>0</v>
      </c>
      <c r="LV56" s="284">
        <f t="shared" si="46"/>
        <v>0</v>
      </c>
      <c r="LW56" s="284">
        <f t="shared" si="46"/>
        <v>0</v>
      </c>
      <c r="LX56" s="284">
        <f t="shared" si="46"/>
        <v>0</v>
      </c>
      <c r="LY56" s="284">
        <f t="shared" si="46"/>
        <v>0</v>
      </c>
      <c r="LZ56" s="284">
        <f t="shared" si="46"/>
        <v>0</v>
      </c>
      <c r="MA56" s="284">
        <f t="shared" si="46"/>
        <v>0</v>
      </c>
      <c r="MB56" s="284">
        <f t="shared" si="46"/>
        <v>0</v>
      </c>
      <c r="MC56" s="284">
        <f t="shared" si="46"/>
        <v>0</v>
      </c>
      <c r="MD56" s="284">
        <f t="shared" si="46"/>
        <v>0</v>
      </c>
      <c r="ME56" s="284">
        <f t="shared" si="46"/>
        <v>0</v>
      </c>
      <c r="MF56" s="284">
        <f t="shared" si="46"/>
        <v>0</v>
      </c>
      <c r="MG56" s="284">
        <f t="shared" si="46"/>
        <v>0</v>
      </c>
      <c r="MH56" s="284">
        <f t="shared" si="46"/>
        <v>0</v>
      </c>
      <c r="MI56" s="284">
        <f t="shared" si="46"/>
        <v>0</v>
      </c>
      <c r="MJ56" s="284">
        <f t="shared" si="46"/>
        <v>0</v>
      </c>
      <c r="MK56" s="284">
        <f t="shared" si="46"/>
        <v>0</v>
      </c>
      <c r="ML56" s="284">
        <f t="shared" si="46"/>
        <v>0</v>
      </c>
      <c r="MM56" s="284">
        <f t="shared" si="46"/>
        <v>0</v>
      </c>
      <c r="MN56" s="284">
        <f t="shared" si="46"/>
        <v>0</v>
      </c>
      <c r="MO56" s="284">
        <f t="shared" si="46"/>
        <v>0</v>
      </c>
      <c r="MP56" s="284">
        <f t="shared" si="46"/>
        <v>0</v>
      </c>
      <c r="MQ56" s="284">
        <f t="shared" si="46"/>
        <v>0</v>
      </c>
      <c r="MR56" s="284">
        <f t="shared" si="46"/>
        <v>0</v>
      </c>
      <c r="MS56" s="284">
        <f t="shared" si="46"/>
        <v>0</v>
      </c>
      <c r="MT56" s="284">
        <f t="shared" si="46"/>
        <v>0</v>
      </c>
      <c r="MU56" s="284">
        <f t="shared" si="46"/>
        <v>0</v>
      </c>
      <c r="MV56" s="284">
        <f t="shared" si="46"/>
        <v>0</v>
      </c>
      <c r="MW56" s="284">
        <f t="shared" si="46"/>
        <v>0</v>
      </c>
      <c r="MX56" s="284">
        <f t="shared" si="46"/>
        <v>0</v>
      </c>
      <c r="MY56" s="284">
        <f t="shared" si="46"/>
        <v>0</v>
      </c>
      <c r="MZ56" s="284">
        <f t="shared" si="46"/>
        <v>0</v>
      </c>
      <c r="NA56" s="284">
        <f t="shared" si="46"/>
        <v>0</v>
      </c>
      <c r="NB56" s="284">
        <f t="shared" si="46"/>
        <v>0</v>
      </c>
      <c r="NC56" s="284">
        <f t="shared" si="46"/>
        <v>0</v>
      </c>
      <c r="ND56" s="284">
        <f t="shared" si="46"/>
        <v>0</v>
      </c>
      <c r="NE56" s="284">
        <f t="shared" si="46"/>
        <v>0</v>
      </c>
      <c r="NF56" s="284">
        <f t="shared" si="46"/>
        <v>0</v>
      </c>
      <c r="NG56" s="284">
        <f t="shared" si="46"/>
        <v>0</v>
      </c>
      <c r="NH56" s="284">
        <f t="shared" si="46"/>
        <v>0</v>
      </c>
      <c r="NI56" s="284">
        <f t="shared" si="46"/>
        <v>0</v>
      </c>
      <c r="NJ56" s="284">
        <f t="shared" si="46"/>
        <v>0</v>
      </c>
      <c r="NK56" s="284">
        <f t="shared" si="46"/>
        <v>0</v>
      </c>
      <c r="NL56" s="284">
        <f t="shared" si="46"/>
        <v>0</v>
      </c>
      <c r="NM56" s="284">
        <f t="shared" si="46"/>
        <v>0</v>
      </c>
      <c r="NN56" s="284">
        <f t="shared" si="46"/>
        <v>0</v>
      </c>
      <c r="NO56" s="284">
        <f t="shared" si="46"/>
        <v>0</v>
      </c>
      <c r="NP56" s="284">
        <f t="shared" si="46"/>
        <v>0</v>
      </c>
      <c r="NQ56" s="284">
        <f t="shared" si="46"/>
        <v>0</v>
      </c>
      <c r="NR56" s="284">
        <f t="shared" si="46"/>
        <v>0</v>
      </c>
      <c r="NS56" s="284">
        <f t="shared" si="46"/>
        <v>0</v>
      </c>
      <c r="NT56" s="284">
        <f t="shared" si="46"/>
        <v>0</v>
      </c>
      <c r="NU56" s="284">
        <f t="shared" si="46"/>
        <v>0</v>
      </c>
      <c r="NV56" s="284">
        <f t="shared" si="46"/>
        <v>0</v>
      </c>
      <c r="NW56" s="284">
        <f t="shared" si="46"/>
        <v>0</v>
      </c>
      <c r="NX56" s="284">
        <f t="shared" ref="NX56:QI56" si="47">$C9*NX32</f>
        <v>0</v>
      </c>
      <c r="NY56" s="284">
        <f t="shared" si="47"/>
        <v>0</v>
      </c>
      <c r="NZ56" s="284">
        <f t="shared" si="47"/>
        <v>0</v>
      </c>
      <c r="OA56" s="284">
        <f t="shared" si="47"/>
        <v>0</v>
      </c>
      <c r="OB56" s="284">
        <f t="shared" si="47"/>
        <v>0</v>
      </c>
      <c r="OC56" s="284">
        <f t="shared" si="47"/>
        <v>0</v>
      </c>
      <c r="OD56" s="284">
        <f t="shared" si="47"/>
        <v>0</v>
      </c>
      <c r="OE56" s="284">
        <f t="shared" si="47"/>
        <v>0</v>
      </c>
      <c r="OF56" s="284">
        <f t="shared" si="47"/>
        <v>0</v>
      </c>
      <c r="OG56" s="284">
        <f t="shared" si="47"/>
        <v>0</v>
      </c>
      <c r="OH56" s="284">
        <f t="shared" si="47"/>
        <v>0</v>
      </c>
      <c r="OI56" s="284">
        <f t="shared" si="47"/>
        <v>0</v>
      </c>
      <c r="OJ56" s="284">
        <f t="shared" si="47"/>
        <v>0</v>
      </c>
      <c r="OK56" s="284">
        <f t="shared" si="47"/>
        <v>0</v>
      </c>
      <c r="OL56" s="284">
        <f t="shared" si="47"/>
        <v>0</v>
      </c>
      <c r="OM56" s="284">
        <f t="shared" si="47"/>
        <v>0</v>
      </c>
      <c r="ON56" s="284">
        <f t="shared" si="47"/>
        <v>0</v>
      </c>
      <c r="OO56" s="284">
        <f t="shared" si="47"/>
        <v>0</v>
      </c>
      <c r="OP56" s="284">
        <f t="shared" si="47"/>
        <v>0</v>
      </c>
      <c r="OQ56" s="284">
        <f t="shared" si="47"/>
        <v>0</v>
      </c>
      <c r="OR56" s="284">
        <f t="shared" si="47"/>
        <v>0</v>
      </c>
      <c r="OS56" s="284">
        <f t="shared" si="47"/>
        <v>0</v>
      </c>
      <c r="OT56" s="284">
        <f t="shared" si="47"/>
        <v>0</v>
      </c>
      <c r="OU56" s="284">
        <f t="shared" si="47"/>
        <v>0</v>
      </c>
      <c r="OV56" s="284">
        <f t="shared" si="47"/>
        <v>0</v>
      </c>
      <c r="OW56" s="284">
        <f t="shared" si="47"/>
        <v>0</v>
      </c>
      <c r="OX56" s="284">
        <f t="shared" si="47"/>
        <v>0</v>
      </c>
      <c r="OY56" s="284">
        <f t="shared" si="47"/>
        <v>0</v>
      </c>
      <c r="OZ56" s="284">
        <f t="shared" si="47"/>
        <v>0</v>
      </c>
      <c r="PA56" s="284">
        <f t="shared" si="47"/>
        <v>0</v>
      </c>
      <c r="PB56" s="284">
        <f t="shared" si="47"/>
        <v>0</v>
      </c>
      <c r="PC56" s="284">
        <f t="shared" si="47"/>
        <v>0</v>
      </c>
      <c r="PD56" s="284">
        <f t="shared" si="47"/>
        <v>0</v>
      </c>
      <c r="PE56" s="284">
        <f t="shared" si="47"/>
        <v>0</v>
      </c>
      <c r="PF56" s="284">
        <f t="shared" si="47"/>
        <v>0</v>
      </c>
      <c r="PG56" s="284">
        <f t="shared" si="47"/>
        <v>0</v>
      </c>
      <c r="PH56" s="284">
        <f t="shared" si="47"/>
        <v>0</v>
      </c>
      <c r="PI56" s="284">
        <f t="shared" si="47"/>
        <v>0</v>
      </c>
      <c r="PJ56" s="284">
        <f t="shared" si="47"/>
        <v>0</v>
      </c>
      <c r="PK56" s="284">
        <f t="shared" si="47"/>
        <v>0</v>
      </c>
      <c r="PL56" s="284">
        <f t="shared" si="47"/>
        <v>0</v>
      </c>
      <c r="PM56" s="284">
        <f t="shared" si="47"/>
        <v>0</v>
      </c>
      <c r="PN56" s="284">
        <f t="shared" si="47"/>
        <v>0</v>
      </c>
      <c r="PO56" s="284">
        <f t="shared" si="47"/>
        <v>0</v>
      </c>
      <c r="PP56" s="284">
        <f t="shared" si="47"/>
        <v>0</v>
      </c>
      <c r="PQ56" s="284">
        <f t="shared" si="47"/>
        <v>0</v>
      </c>
      <c r="PR56" s="284">
        <f t="shared" si="47"/>
        <v>0</v>
      </c>
      <c r="PS56" s="284">
        <f t="shared" si="47"/>
        <v>0</v>
      </c>
      <c r="PT56" s="284">
        <f t="shared" si="47"/>
        <v>0</v>
      </c>
      <c r="PU56" s="284">
        <f t="shared" si="47"/>
        <v>0</v>
      </c>
      <c r="PV56" s="284">
        <f t="shared" si="47"/>
        <v>0</v>
      </c>
      <c r="PW56" s="284">
        <f t="shared" si="47"/>
        <v>0</v>
      </c>
      <c r="PX56" s="284">
        <f t="shared" si="47"/>
        <v>0</v>
      </c>
      <c r="PY56" s="284">
        <f t="shared" si="47"/>
        <v>0</v>
      </c>
      <c r="PZ56" s="284">
        <f t="shared" si="47"/>
        <v>0</v>
      </c>
      <c r="QA56" s="284">
        <f t="shared" si="47"/>
        <v>0</v>
      </c>
      <c r="QB56" s="284">
        <f t="shared" si="47"/>
        <v>0</v>
      </c>
      <c r="QC56" s="284">
        <f t="shared" si="47"/>
        <v>0</v>
      </c>
      <c r="QD56" s="284">
        <f t="shared" si="47"/>
        <v>0</v>
      </c>
      <c r="QE56" s="284">
        <f t="shared" si="47"/>
        <v>0</v>
      </c>
      <c r="QF56" s="284">
        <f t="shared" si="47"/>
        <v>0</v>
      </c>
      <c r="QG56" s="284">
        <f t="shared" si="47"/>
        <v>0</v>
      </c>
      <c r="QH56" s="284">
        <f t="shared" si="47"/>
        <v>0</v>
      </c>
      <c r="QI56" s="284">
        <f t="shared" si="47"/>
        <v>0</v>
      </c>
      <c r="QJ56" s="284">
        <f t="shared" ref="QJ56:SA56" si="48">$C9*QJ32</f>
        <v>0</v>
      </c>
      <c r="QK56" s="284">
        <f t="shared" si="48"/>
        <v>0</v>
      </c>
      <c r="QL56" s="284">
        <f t="shared" si="48"/>
        <v>0</v>
      </c>
      <c r="QM56" s="284">
        <f t="shared" si="48"/>
        <v>0</v>
      </c>
      <c r="QN56" s="284">
        <f t="shared" si="48"/>
        <v>0</v>
      </c>
      <c r="QO56" s="284">
        <f t="shared" si="48"/>
        <v>0</v>
      </c>
      <c r="QP56" s="284">
        <f t="shared" si="48"/>
        <v>0</v>
      </c>
      <c r="QQ56" s="284">
        <f t="shared" si="48"/>
        <v>0</v>
      </c>
      <c r="QR56" s="284">
        <f t="shared" si="48"/>
        <v>0</v>
      </c>
      <c r="QS56" s="284">
        <f t="shared" si="48"/>
        <v>0</v>
      </c>
      <c r="QT56" s="284">
        <f t="shared" si="48"/>
        <v>0</v>
      </c>
      <c r="QU56" s="284">
        <f t="shared" si="48"/>
        <v>0</v>
      </c>
      <c r="QV56" s="284">
        <f t="shared" si="48"/>
        <v>0</v>
      </c>
      <c r="QW56" s="284">
        <f t="shared" si="48"/>
        <v>0</v>
      </c>
      <c r="QX56" s="284">
        <f t="shared" si="48"/>
        <v>0</v>
      </c>
      <c r="QY56" s="284">
        <f t="shared" si="48"/>
        <v>0</v>
      </c>
      <c r="QZ56" s="284">
        <f t="shared" si="48"/>
        <v>0</v>
      </c>
      <c r="RA56" s="284">
        <f t="shared" si="48"/>
        <v>0</v>
      </c>
      <c r="RB56" s="284">
        <f t="shared" si="48"/>
        <v>0</v>
      </c>
      <c r="RC56" s="284">
        <f t="shared" si="48"/>
        <v>0</v>
      </c>
      <c r="RD56" s="284">
        <f t="shared" si="48"/>
        <v>0</v>
      </c>
      <c r="RE56" s="284">
        <f t="shared" si="48"/>
        <v>0</v>
      </c>
      <c r="RF56" s="284">
        <f t="shared" si="48"/>
        <v>0</v>
      </c>
      <c r="RG56" s="284">
        <f t="shared" si="48"/>
        <v>0</v>
      </c>
      <c r="RH56" s="284">
        <f t="shared" si="48"/>
        <v>0</v>
      </c>
      <c r="RI56" s="284">
        <f t="shared" si="48"/>
        <v>0</v>
      </c>
      <c r="RJ56" s="284">
        <f t="shared" si="48"/>
        <v>0</v>
      </c>
      <c r="RK56" s="284">
        <f t="shared" si="48"/>
        <v>0</v>
      </c>
      <c r="RL56" s="284">
        <f t="shared" si="48"/>
        <v>0</v>
      </c>
      <c r="RM56" s="284">
        <f t="shared" si="48"/>
        <v>0</v>
      </c>
      <c r="RN56" s="284">
        <f t="shared" si="48"/>
        <v>0</v>
      </c>
      <c r="RO56" s="284">
        <f t="shared" si="48"/>
        <v>0</v>
      </c>
      <c r="RP56" s="284">
        <f t="shared" si="48"/>
        <v>0</v>
      </c>
      <c r="RQ56" s="284">
        <f t="shared" si="48"/>
        <v>0</v>
      </c>
      <c r="RR56" s="284">
        <f t="shared" si="48"/>
        <v>0</v>
      </c>
      <c r="RS56" s="284">
        <f t="shared" si="48"/>
        <v>0</v>
      </c>
      <c r="RT56" s="284">
        <f t="shared" si="48"/>
        <v>0</v>
      </c>
      <c r="RU56" s="284">
        <f t="shared" si="48"/>
        <v>0</v>
      </c>
      <c r="RV56" s="284">
        <f t="shared" si="48"/>
        <v>0</v>
      </c>
      <c r="RW56" s="284">
        <f t="shared" si="48"/>
        <v>0</v>
      </c>
      <c r="RX56" s="284">
        <f t="shared" si="48"/>
        <v>0</v>
      </c>
      <c r="RY56" s="284">
        <f t="shared" si="48"/>
        <v>0</v>
      </c>
      <c r="RZ56" s="284">
        <f t="shared" si="48"/>
        <v>0</v>
      </c>
      <c r="SA56" s="284">
        <f t="shared" si="48"/>
        <v>0</v>
      </c>
    </row>
    <row r="57" spans="1:495">
      <c r="A57" s="282"/>
      <c r="B57" s="283" t="str">
        <f>$B$10</f>
        <v>Camp and General</v>
      </c>
      <c r="C57" s="290">
        <f>SUM(D57:S57,T57:INDEX(T57:SA57,$H$5))</f>
        <v>0</v>
      </c>
      <c r="D57" s="284">
        <f t="shared" ref="D57:BO57" si="49">$C10*D33</f>
        <v>0</v>
      </c>
      <c r="E57" s="284">
        <f t="shared" si="49"/>
        <v>0</v>
      </c>
      <c r="F57" s="284">
        <f t="shared" si="49"/>
        <v>0</v>
      </c>
      <c r="G57" s="284">
        <f t="shared" si="49"/>
        <v>0</v>
      </c>
      <c r="H57" s="284">
        <f t="shared" si="49"/>
        <v>0</v>
      </c>
      <c r="I57" s="284">
        <f t="shared" si="49"/>
        <v>0</v>
      </c>
      <c r="J57" s="284">
        <f t="shared" si="49"/>
        <v>0</v>
      </c>
      <c r="K57" s="284">
        <f t="shared" si="49"/>
        <v>0</v>
      </c>
      <c r="L57" s="284">
        <f t="shared" si="49"/>
        <v>0</v>
      </c>
      <c r="M57" s="284">
        <f t="shared" si="49"/>
        <v>0</v>
      </c>
      <c r="N57" s="284">
        <f t="shared" si="49"/>
        <v>0</v>
      </c>
      <c r="O57" s="284">
        <f t="shared" si="49"/>
        <v>0</v>
      </c>
      <c r="P57" s="284">
        <f t="shared" si="49"/>
        <v>0</v>
      </c>
      <c r="Q57" s="284">
        <f t="shared" si="49"/>
        <v>0</v>
      </c>
      <c r="R57" s="284">
        <f t="shared" si="49"/>
        <v>0</v>
      </c>
      <c r="S57" s="284">
        <f t="shared" si="49"/>
        <v>0</v>
      </c>
      <c r="T57" s="284">
        <f t="shared" si="49"/>
        <v>0</v>
      </c>
      <c r="U57" s="284">
        <f t="shared" si="49"/>
        <v>0</v>
      </c>
      <c r="V57" s="284">
        <f t="shared" si="49"/>
        <v>0</v>
      </c>
      <c r="W57" s="284">
        <f t="shared" si="49"/>
        <v>0</v>
      </c>
      <c r="X57" s="284">
        <f t="shared" si="49"/>
        <v>0</v>
      </c>
      <c r="Y57" s="284">
        <f t="shared" si="49"/>
        <v>0</v>
      </c>
      <c r="Z57" s="284">
        <f t="shared" si="49"/>
        <v>0</v>
      </c>
      <c r="AA57" s="284">
        <f t="shared" si="49"/>
        <v>0</v>
      </c>
      <c r="AB57" s="284">
        <f t="shared" si="49"/>
        <v>0</v>
      </c>
      <c r="AC57" s="284">
        <f t="shared" si="49"/>
        <v>0</v>
      </c>
      <c r="AD57" s="284">
        <f t="shared" si="49"/>
        <v>0</v>
      </c>
      <c r="AE57" s="284">
        <f t="shared" si="49"/>
        <v>0</v>
      </c>
      <c r="AF57" s="284">
        <f t="shared" si="49"/>
        <v>0</v>
      </c>
      <c r="AG57" s="284">
        <f t="shared" si="49"/>
        <v>0</v>
      </c>
      <c r="AH57" s="284">
        <f t="shared" si="49"/>
        <v>0</v>
      </c>
      <c r="AI57" s="284">
        <f t="shared" si="49"/>
        <v>0</v>
      </c>
      <c r="AJ57" s="284">
        <f t="shared" si="49"/>
        <v>0</v>
      </c>
      <c r="AK57" s="284">
        <f t="shared" si="49"/>
        <v>0</v>
      </c>
      <c r="AL57" s="284">
        <f t="shared" si="49"/>
        <v>0</v>
      </c>
      <c r="AM57" s="284">
        <f t="shared" si="49"/>
        <v>0</v>
      </c>
      <c r="AN57" s="284">
        <f t="shared" si="49"/>
        <v>0</v>
      </c>
      <c r="AO57" s="284">
        <f t="shared" si="49"/>
        <v>0</v>
      </c>
      <c r="AP57" s="284">
        <f t="shared" si="49"/>
        <v>0</v>
      </c>
      <c r="AQ57" s="284">
        <f t="shared" si="49"/>
        <v>0</v>
      </c>
      <c r="AR57" s="284">
        <f t="shared" si="49"/>
        <v>0</v>
      </c>
      <c r="AS57" s="284">
        <f t="shared" si="49"/>
        <v>0</v>
      </c>
      <c r="AT57" s="284">
        <f t="shared" si="49"/>
        <v>0</v>
      </c>
      <c r="AU57" s="284">
        <f t="shared" si="49"/>
        <v>0</v>
      </c>
      <c r="AV57" s="284">
        <f t="shared" si="49"/>
        <v>0</v>
      </c>
      <c r="AW57" s="284">
        <f t="shared" si="49"/>
        <v>0</v>
      </c>
      <c r="AX57" s="284">
        <f t="shared" si="49"/>
        <v>0</v>
      </c>
      <c r="AY57" s="284">
        <f t="shared" si="49"/>
        <v>0</v>
      </c>
      <c r="AZ57" s="284">
        <f t="shared" si="49"/>
        <v>0</v>
      </c>
      <c r="BA57" s="284">
        <f t="shared" si="49"/>
        <v>0</v>
      </c>
      <c r="BB57" s="284">
        <f t="shared" si="49"/>
        <v>0</v>
      </c>
      <c r="BC57" s="284">
        <f t="shared" si="49"/>
        <v>0</v>
      </c>
      <c r="BD57" s="284">
        <f t="shared" si="49"/>
        <v>0</v>
      </c>
      <c r="BE57" s="284">
        <f t="shared" si="49"/>
        <v>0</v>
      </c>
      <c r="BF57" s="284">
        <f t="shared" si="49"/>
        <v>0</v>
      </c>
      <c r="BG57" s="284">
        <f t="shared" si="49"/>
        <v>0</v>
      </c>
      <c r="BH57" s="284">
        <f t="shared" si="49"/>
        <v>0</v>
      </c>
      <c r="BI57" s="284">
        <f t="shared" si="49"/>
        <v>0</v>
      </c>
      <c r="BJ57" s="284">
        <f t="shared" si="49"/>
        <v>0</v>
      </c>
      <c r="BK57" s="284">
        <f t="shared" si="49"/>
        <v>0</v>
      </c>
      <c r="BL57" s="284">
        <f t="shared" si="49"/>
        <v>0</v>
      </c>
      <c r="BM57" s="284">
        <f t="shared" si="49"/>
        <v>0</v>
      </c>
      <c r="BN57" s="284">
        <f t="shared" si="49"/>
        <v>0</v>
      </c>
      <c r="BO57" s="284">
        <f t="shared" si="49"/>
        <v>0</v>
      </c>
      <c r="BP57" s="284">
        <f t="shared" ref="BP57:EA57" si="50">$C10*BP33</f>
        <v>0</v>
      </c>
      <c r="BQ57" s="284">
        <f t="shared" si="50"/>
        <v>0</v>
      </c>
      <c r="BR57" s="284">
        <f t="shared" si="50"/>
        <v>0</v>
      </c>
      <c r="BS57" s="284">
        <f t="shared" si="50"/>
        <v>0</v>
      </c>
      <c r="BT57" s="284">
        <f t="shared" si="50"/>
        <v>0</v>
      </c>
      <c r="BU57" s="284">
        <f t="shared" si="50"/>
        <v>0</v>
      </c>
      <c r="BV57" s="284">
        <f t="shared" si="50"/>
        <v>0</v>
      </c>
      <c r="BW57" s="284">
        <f t="shared" si="50"/>
        <v>0</v>
      </c>
      <c r="BX57" s="284">
        <f t="shared" si="50"/>
        <v>0</v>
      </c>
      <c r="BY57" s="284">
        <f t="shared" si="50"/>
        <v>0</v>
      </c>
      <c r="BZ57" s="284">
        <f t="shared" si="50"/>
        <v>0</v>
      </c>
      <c r="CA57" s="284">
        <f t="shared" si="50"/>
        <v>0</v>
      </c>
      <c r="CB57" s="284">
        <f t="shared" si="50"/>
        <v>0</v>
      </c>
      <c r="CC57" s="284">
        <f t="shared" si="50"/>
        <v>0</v>
      </c>
      <c r="CD57" s="284">
        <f t="shared" si="50"/>
        <v>0</v>
      </c>
      <c r="CE57" s="284">
        <f t="shared" si="50"/>
        <v>0</v>
      </c>
      <c r="CF57" s="284">
        <f t="shared" si="50"/>
        <v>0</v>
      </c>
      <c r="CG57" s="284">
        <f t="shared" si="50"/>
        <v>0</v>
      </c>
      <c r="CH57" s="284">
        <f t="shared" si="50"/>
        <v>0</v>
      </c>
      <c r="CI57" s="284">
        <f t="shared" si="50"/>
        <v>0</v>
      </c>
      <c r="CJ57" s="284">
        <f t="shared" si="50"/>
        <v>0</v>
      </c>
      <c r="CK57" s="284">
        <f t="shared" si="50"/>
        <v>0</v>
      </c>
      <c r="CL57" s="284">
        <f t="shared" si="50"/>
        <v>0</v>
      </c>
      <c r="CM57" s="284">
        <f t="shared" si="50"/>
        <v>0</v>
      </c>
      <c r="CN57" s="284">
        <f t="shared" si="50"/>
        <v>0</v>
      </c>
      <c r="CO57" s="284">
        <f t="shared" si="50"/>
        <v>0</v>
      </c>
      <c r="CP57" s="284">
        <f t="shared" si="50"/>
        <v>0</v>
      </c>
      <c r="CQ57" s="284">
        <f t="shared" si="50"/>
        <v>0</v>
      </c>
      <c r="CR57" s="284">
        <f t="shared" si="50"/>
        <v>0</v>
      </c>
      <c r="CS57" s="284">
        <f t="shared" si="50"/>
        <v>0</v>
      </c>
      <c r="CT57" s="284">
        <f t="shared" si="50"/>
        <v>0</v>
      </c>
      <c r="CU57" s="284">
        <f t="shared" si="50"/>
        <v>0</v>
      </c>
      <c r="CV57" s="284">
        <f t="shared" si="50"/>
        <v>0</v>
      </c>
      <c r="CW57" s="284">
        <f t="shared" si="50"/>
        <v>0</v>
      </c>
      <c r="CX57" s="284">
        <f t="shared" si="50"/>
        <v>0</v>
      </c>
      <c r="CY57" s="284">
        <f t="shared" si="50"/>
        <v>0</v>
      </c>
      <c r="CZ57" s="284">
        <f t="shared" si="50"/>
        <v>0</v>
      </c>
      <c r="DA57" s="284">
        <f t="shared" si="50"/>
        <v>0</v>
      </c>
      <c r="DB57" s="284">
        <f t="shared" si="50"/>
        <v>0</v>
      </c>
      <c r="DC57" s="284">
        <f t="shared" si="50"/>
        <v>0</v>
      </c>
      <c r="DD57" s="284">
        <f t="shared" si="50"/>
        <v>0</v>
      </c>
      <c r="DE57" s="284">
        <f t="shared" si="50"/>
        <v>0</v>
      </c>
      <c r="DF57" s="284">
        <f t="shared" si="50"/>
        <v>0</v>
      </c>
      <c r="DG57" s="284">
        <f t="shared" si="50"/>
        <v>0</v>
      </c>
      <c r="DH57" s="284">
        <f t="shared" si="50"/>
        <v>0</v>
      </c>
      <c r="DI57" s="284">
        <f t="shared" si="50"/>
        <v>0</v>
      </c>
      <c r="DJ57" s="284">
        <f t="shared" si="50"/>
        <v>0</v>
      </c>
      <c r="DK57" s="284">
        <f t="shared" si="50"/>
        <v>0</v>
      </c>
      <c r="DL57" s="284">
        <f t="shared" si="50"/>
        <v>0</v>
      </c>
      <c r="DM57" s="284">
        <f t="shared" si="50"/>
        <v>0</v>
      </c>
      <c r="DN57" s="284">
        <f t="shared" si="50"/>
        <v>0</v>
      </c>
      <c r="DO57" s="284">
        <f t="shared" si="50"/>
        <v>0</v>
      </c>
      <c r="DP57" s="284">
        <f t="shared" si="50"/>
        <v>0</v>
      </c>
      <c r="DQ57" s="284">
        <f t="shared" si="50"/>
        <v>0</v>
      </c>
      <c r="DR57" s="284">
        <f t="shared" si="50"/>
        <v>0</v>
      </c>
      <c r="DS57" s="284">
        <f t="shared" si="50"/>
        <v>0</v>
      </c>
      <c r="DT57" s="284">
        <f t="shared" si="50"/>
        <v>0</v>
      </c>
      <c r="DU57" s="284">
        <f t="shared" si="50"/>
        <v>0</v>
      </c>
      <c r="DV57" s="284">
        <f t="shared" si="50"/>
        <v>0</v>
      </c>
      <c r="DW57" s="284">
        <f t="shared" si="50"/>
        <v>0</v>
      </c>
      <c r="DX57" s="284">
        <f t="shared" si="50"/>
        <v>0</v>
      </c>
      <c r="DY57" s="284">
        <f t="shared" si="50"/>
        <v>0</v>
      </c>
      <c r="DZ57" s="284">
        <f t="shared" si="50"/>
        <v>0</v>
      </c>
      <c r="EA57" s="284">
        <f t="shared" si="50"/>
        <v>0</v>
      </c>
      <c r="EB57" s="284">
        <f t="shared" ref="EB57:GM57" si="51">$C10*EB33</f>
        <v>0</v>
      </c>
      <c r="EC57" s="284">
        <f t="shared" si="51"/>
        <v>0</v>
      </c>
      <c r="ED57" s="284">
        <f t="shared" si="51"/>
        <v>0</v>
      </c>
      <c r="EE57" s="284">
        <f t="shared" si="51"/>
        <v>0</v>
      </c>
      <c r="EF57" s="284">
        <f t="shared" si="51"/>
        <v>0</v>
      </c>
      <c r="EG57" s="284">
        <f t="shared" si="51"/>
        <v>0</v>
      </c>
      <c r="EH57" s="284">
        <f t="shared" si="51"/>
        <v>0</v>
      </c>
      <c r="EI57" s="284">
        <f t="shared" si="51"/>
        <v>0</v>
      </c>
      <c r="EJ57" s="284">
        <f t="shared" si="51"/>
        <v>0</v>
      </c>
      <c r="EK57" s="284">
        <f t="shared" si="51"/>
        <v>0</v>
      </c>
      <c r="EL57" s="284">
        <f t="shared" si="51"/>
        <v>0</v>
      </c>
      <c r="EM57" s="284">
        <f t="shared" si="51"/>
        <v>0</v>
      </c>
      <c r="EN57" s="284">
        <f t="shared" si="51"/>
        <v>0</v>
      </c>
      <c r="EO57" s="284">
        <f t="shared" si="51"/>
        <v>0</v>
      </c>
      <c r="EP57" s="284">
        <f t="shared" si="51"/>
        <v>0</v>
      </c>
      <c r="EQ57" s="284">
        <f t="shared" si="51"/>
        <v>0</v>
      </c>
      <c r="ER57" s="284">
        <f t="shared" si="51"/>
        <v>0</v>
      </c>
      <c r="ES57" s="284">
        <f t="shared" si="51"/>
        <v>0</v>
      </c>
      <c r="ET57" s="284">
        <f t="shared" si="51"/>
        <v>0</v>
      </c>
      <c r="EU57" s="284">
        <f t="shared" si="51"/>
        <v>0</v>
      </c>
      <c r="EV57" s="284">
        <f t="shared" si="51"/>
        <v>0</v>
      </c>
      <c r="EW57" s="284">
        <f t="shared" si="51"/>
        <v>0</v>
      </c>
      <c r="EX57" s="284">
        <f t="shared" si="51"/>
        <v>0</v>
      </c>
      <c r="EY57" s="284">
        <f t="shared" si="51"/>
        <v>0</v>
      </c>
      <c r="EZ57" s="284">
        <f t="shared" si="51"/>
        <v>0</v>
      </c>
      <c r="FA57" s="284">
        <f t="shared" si="51"/>
        <v>0</v>
      </c>
      <c r="FB57" s="284">
        <f t="shared" si="51"/>
        <v>0</v>
      </c>
      <c r="FC57" s="284">
        <f t="shared" si="51"/>
        <v>0</v>
      </c>
      <c r="FD57" s="284">
        <f t="shared" si="51"/>
        <v>0</v>
      </c>
      <c r="FE57" s="284">
        <f t="shared" si="51"/>
        <v>0</v>
      </c>
      <c r="FF57" s="284">
        <f t="shared" si="51"/>
        <v>0</v>
      </c>
      <c r="FG57" s="284">
        <f t="shared" si="51"/>
        <v>0</v>
      </c>
      <c r="FH57" s="284">
        <f t="shared" si="51"/>
        <v>0</v>
      </c>
      <c r="FI57" s="284">
        <f t="shared" si="51"/>
        <v>0</v>
      </c>
      <c r="FJ57" s="284">
        <f t="shared" si="51"/>
        <v>0</v>
      </c>
      <c r="FK57" s="284">
        <f t="shared" si="51"/>
        <v>0</v>
      </c>
      <c r="FL57" s="284">
        <f t="shared" si="51"/>
        <v>0</v>
      </c>
      <c r="FM57" s="284">
        <f t="shared" si="51"/>
        <v>0</v>
      </c>
      <c r="FN57" s="284">
        <f t="shared" si="51"/>
        <v>0</v>
      </c>
      <c r="FO57" s="284">
        <f t="shared" si="51"/>
        <v>0</v>
      </c>
      <c r="FP57" s="284">
        <f t="shared" si="51"/>
        <v>0</v>
      </c>
      <c r="FQ57" s="284">
        <f t="shared" si="51"/>
        <v>0</v>
      </c>
      <c r="FR57" s="284">
        <f t="shared" si="51"/>
        <v>0</v>
      </c>
      <c r="FS57" s="284">
        <f t="shared" si="51"/>
        <v>0</v>
      </c>
      <c r="FT57" s="284">
        <f t="shared" si="51"/>
        <v>0</v>
      </c>
      <c r="FU57" s="284">
        <f t="shared" si="51"/>
        <v>0</v>
      </c>
      <c r="FV57" s="284">
        <f t="shared" si="51"/>
        <v>0</v>
      </c>
      <c r="FW57" s="284">
        <f t="shared" si="51"/>
        <v>0</v>
      </c>
      <c r="FX57" s="284">
        <f t="shared" si="51"/>
        <v>0</v>
      </c>
      <c r="FY57" s="284">
        <f t="shared" si="51"/>
        <v>0</v>
      </c>
      <c r="FZ57" s="284">
        <f t="shared" si="51"/>
        <v>0</v>
      </c>
      <c r="GA57" s="284">
        <f t="shared" si="51"/>
        <v>0</v>
      </c>
      <c r="GB57" s="284">
        <f t="shared" si="51"/>
        <v>0</v>
      </c>
      <c r="GC57" s="284">
        <f t="shared" si="51"/>
        <v>0</v>
      </c>
      <c r="GD57" s="284">
        <f t="shared" si="51"/>
        <v>0</v>
      </c>
      <c r="GE57" s="284">
        <f t="shared" si="51"/>
        <v>0</v>
      </c>
      <c r="GF57" s="284">
        <f t="shared" si="51"/>
        <v>0</v>
      </c>
      <c r="GG57" s="284">
        <f t="shared" si="51"/>
        <v>0</v>
      </c>
      <c r="GH57" s="284">
        <f t="shared" si="51"/>
        <v>0</v>
      </c>
      <c r="GI57" s="284">
        <f t="shared" si="51"/>
        <v>0</v>
      </c>
      <c r="GJ57" s="284">
        <f t="shared" si="51"/>
        <v>0</v>
      </c>
      <c r="GK57" s="284">
        <f t="shared" si="51"/>
        <v>0</v>
      </c>
      <c r="GL57" s="284">
        <f t="shared" si="51"/>
        <v>0</v>
      </c>
      <c r="GM57" s="284">
        <f t="shared" si="51"/>
        <v>0</v>
      </c>
      <c r="GN57" s="284">
        <f t="shared" ref="GN57:IY57" si="52">$C10*GN33</f>
        <v>0</v>
      </c>
      <c r="GO57" s="284">
        <f t="shared" si="52"/>
        <v>0</v>
      </c>
      <c r="GP57" s="284">
        <f t="shared" si="52"/>
        <v>0</v>
      </c>
      <c r="GQ57" s="284">
        <f t="shared" si="52"/>
        <v>0</v>
      </c>
      <c r="GR57" s="284">
        <f t="shared" si="52"/>
        <v>0</v>
      </c>
      <c r="GS57" s="284">
        <f t="shared" si="52"/>
        <v>0</v>
      </c>
      <c r="GT57" s="284">
        <f t="shared" si="52"/>
        <v>0</v>
      </c>
      <c r="GU57" s="284">
        <f t="shared" si="52"/>
        <v>0</v>
      </c>
      <c r="GV57" s="284">
        <f t="shared" si="52"/>
        <v>0</v>
      </c>
      <c r="GW57" s="284">
        <f t="shared" si="52"/>
        <v>0</v>
      </c>
      <c r="GX57" s="284">
        <f t="shared" si="52"/>
        <v>0</v>
      </c>
      <c r="GY57" s="284">
        <f t="shared" si="52"/>
        <v>0</v>
      </c>
      <c r="GZ57" s="284">
        <f t="shared" si="52"/>
        <v>0</v>
      </c>
      <c r="HA57" s="284">
        <f t="shared" si="52"/>
        <v>0</v>
      </c>
      <c r="HB57" s="284">
        <f t="shared" si="52"/>
        <v>0</v>
      </c>
      <c r="HC57" s="284">
        <f t="shared" si="52"/>
        <v>0</v>
      </c>
      <c r="HD57" s="284">
        <f t="shared" si="52"/>
        <v>0</v>
      </c>
      <c r="HE57" s="284">
        <f t="shared" si="52"/>
        <v>0</v>
      </c>
      <c r="HF57" s="284">
        <f t="shared" si="52"/>
        <v>0</v>
      </c>
      <c r="HG57" s="284">
        <f t="shared" si="52"/>
        <v>0</v>
      </c>
      <c r="HH57" s="284">
        <f t="shared" si="52"/>
        <v>0</v>
      </c>
      <c r="HI57" s="284">
        <f t="shared" si="52"/>
        <v>0</v>
      </c>
      <c r="HJ57" s="284">
        <f t="shared" si="52"/>
        <v>0</v>
      </c>
      <c r="HK57" s="284">
        <f t="shared" si="52"/>
        <v>0</v>
      </c>
      <c r="HL57" s="284">
        <f t="shared" si="52"/>
        <v>0</v>
      </c>
      <c r="HM57" s="284">
        <f t="shared" si="52"/>
        <v>0</v>
      </c>
      <c r="HN57" s="284">
        <f t="shared" si="52"/>
        <v>0</v>
      </c>
      <c r="HO57" s="284">
        <f t="shared" si="52"/>
        <v>0</v>
      </c>
      <c r="HP57" s="284">
        <f t="shared" si="52"/>
        <v>0</v>
      </c>
      <c r="HQ57" s="284">
        <f t="shared" si="52"/>
        <v>0</v>
      </c>
      <c r="HR57" s="284">
        <f t="shared" si="52"/>
        <v>0</v>
      </c>
      <c r="HS57" s="284">
        <f t="shared" si="52"/>
        <v>0</v>
      </c>
      <c r="HT57" s="284">
        <f t="shared" si="52"/>
        <v>0</v>
      </c>
      <c r="HU57" s="284">
        <f t="shared" si="52"/>
        <v>0</v>
      </c>
      <c r="HV57" s="284">
        <f t="shared" si="52"/>
        <v>0</v>
      </c>
      <c r="HW57" s="284">
        <f t="shared" si="52"/>
        <v>0</v>
      </c>
      <c r="HX57" s="284">
        <f t="shared" si="52"/>
        <v>0</v>
      </c>
      <c r="HY57" s="284">
        <f t="shared" si="52"/>
        <v>0</v>
      </c>
      <c r="HZ57" s="284">
        <f t="shared" si="52"/>
        <v>0</v>
      </c>
      <c r="IA57" s="284">
        <f t="shared" si="52"/>
        <v>0</v>
      </c>
      <c r="IB57" s="284">
        <f t="shared" si="52"/>
        <v>0</v>
      </c>
      <c r="IC57" s="284">
        <f t="shared" si="52"/>
        <v>0</v>
      </c>
      <c r="ID57" s="284">
        <f t="shared" si="52"/>
        <v>0</v>
      </c>
      <c r="IE57" s="284">
        <f t="shared" si="52"/>
        <v>0</v>
      </c>
      <c r="IF57" s="284">
        <f t="shared" si="52"/>
        <v>0</v>
      </c>
      <c r="IG57" s="284">
        <f t="shared" si="52"/>
        <v>0</v>
      </c>
      <c r="IH57" s="284">
        <f t="shared" si="52"/>
        <v>0</v>
      </c>
      <c r="II57" s="284">
        <f t="shared" si="52"/>
        <v>0</v>
      </c>
      <c r="IJ57" s="284">
        <f t="shared" si="52"/>
        <v>0</v>
      </c>
      <c r="IK57" s="284">
        <f t="shared" si="52"/>
        <v>0</v>
      </c>
      <c r="IL57" s="284">
        <f t="shared" si="52"/>
        <v>0</v>
      </c>
      <c r="IM57" s="284">
        <f t="shared" si="52"/>
        <v>0</v>
      </c>
      <c r="IN57" s="284">
        <f t="shared" si="52"/>
        <v>0</v>
      </c>
      <c r="IO57" s="284">
        <f t="shared" si="52"/>
        <v>0</v>
      </c>
      <c r="IP57" s="284">
        <f t="shared" si="52"/>
        <v>0</v>
      </c>
      <c r="IQ57" s="284">
        <f t="shared" si="52"/>
        <v>0</v>
      </c>
      <c r="IR57" s="284">
        <f t="shared" si="52"/>
        <v>0</v>
      </c>
      <c r="IS57" s="284">
        <f t="shared" si="52"/>
        <v>0</v>
      </c>
      <c r="IT57" s="284">
        <f t="shared" si="52"/>
        <v>0</v>
      </c>
      <c r="IU57" s="284">
        <f t="shared" si="52"/>
        <v>0</v>
      </c>
      <c r="IV57" s="284">
        <f t="shared" si="52"/>
        <v>0</v>
      </c>
      <c r="IW57" s="284">
        <f t="shared" si="52"/>
        <v>0</v>
      </c>
      <c r="IX57" s="284">
        <f t="shared" si="52"/>
        <v>0</v>
      </c>
      <c r="IY57" s="284">
        <f t="shared" si="52"/>
        <v>0</v>
      </c>
      <c r="IZ57" s="284">
        <f t="shared" ref="IZ57:LK57" si="53">$C10*IZ33</f>
        <v>0</v>
      </c>
      <c r="JA57" s="284">
        <f t="shared" si="53"/>
        <v>0</v>
      </c>
      <c r="JB57" s="284">
        <f t="shared" si="53"/>
        <v>0</v>
      </c>
      <c r="JC57" s="284">
        <f t="shared" si="53"/>
        <v>0</v>
      </c>
      <c r="JD57" s="284">
        <f t="shared" si="53"/>
        <v>0</v>
      </c>
      <c r="JE57" s="284">
        <f t="shared" si="53"/>
        <v>0</v>
      </c>
      <c r="JF57" s="284">
        <f t="shared" si="53"/>
        <v>0</v>
      </c>
      <c r="JG57" s="284">
        <f t="shared" si="53"/>
        <v>0</v>
      </c>
      <c r="JH57" s="284">
        <f t="shared" si="53"/>
        <v>0</v>
      </c>
      <c r="JI57" s="284">
        <f t="shared" si="53"/>
        <v>0</v>
      </c>
      <c r="JJ57" s="284">
        <f t="shared" si="53"/>
        <v>0</v>
      </c>
      <c r="JK57" s="284">
        <f t="shared" si="53"/>
        <v>0</v>
      </c>
      <c r="JL57" s="284">
        <f t="shared" si="53"/>
        <v>0</v>
      </c>
      <c r="JM57" s="284">
        <f t="shared" si="53"/>
        <v>0</v>
      </c>
      <c r="JN57" s="284">
        <f t="shared" si="53"/>
        <v>0</v>
      </c>
      <c r="JO57" s="284">
        <f t="shared" si="53"/>
        <v>0</v>
      </c>
      <c r="JP57" s="284">
        <f t="shared" si="53"/>
        <v>0</v>
      </c>
      <c r="JQ57" s="284">
        <f t="shared" si="53"/>
        <v>0</v>
      </c>
      <c r="JR57" s="284">
        <f t="shared" si="53"/>
        <v>0</v>
      </c>
      <c r="JS57" s="284">
        <f t="shared" si="53"/>
        <v>0</v>
      </c>
      <c r="JT57" s="284">
        <f t="shared" si="53"/>
        <v>0</v>
      </c>
      <c r="JU57" s="284">
        <f t="shared" si="53"/>
        <v>0</v>
      </c>
      <c r="JV57" s="284">
        <f t="shared" si="53"/>
        <v>0</v>
      </c>
      <c r="JW57" s="284">
        <f t="shared" si="53"/>
        <v>0</v>
      </c>
      <c r="JX57" s="284">
        <f t="shared" si="53"/>
        <v>0</v>
      </c>
      <c r="JY57" s="284">
        <f t="shared" si="53"/>
        <v>0</v>
      </c>
      <c r="JZ57" s="284">
        <f t="shared" si="53"/>
        <v>0</v>
      </c>
      <c r="KA57" s="284">
        <f t="shared" si="53"/>
        <v>0</v>
      </c>
      <c r="KB57" s="284">
        <f t="shared" si="53"/>
        <v>0</v>
      </c>
      <c r="KC57" s="284">
        <f t="shared" si="53"/>
        <v>0</v>
      </c>
      <c r="KD57" s="284">
        <f t="shared" si="53"/>
        <v>0</v>
      </c>
      <c r="KE57" s="284">
        <f t="shared" si="53"/>
        <v>0</v>
      </c>
      <c r="KF57" s="284">
        <f t="shared" si="53"/>
        <v>0</v>
      </c>
      <c r="KG57" s="284">
        <f t="shared" si="53"/>
        <v>0</v>
      </c>
      <c r="KH57" s="284">
        <f t="shared" si="53"/>
        <v>0</v>
      </c>
      <c r="KI57" s="284">
        <f t="shared" si="53"/>
        <v>0</v>
      </c>
      <c r="KJ57" s="284">
        <f t="shared" si="53"/>
        <v>0</v>
      </c>
      <c r="KK57" s="284">
        <f t="shared" si="53"/>
        <v>0</v>
      </c>
      <c r="KL57" s="284">
        <f t="shared" si="53"/>
        <v>0</v>
      </c>
      <c r="KM57" s="284">
        <f t="shared" si="53"/>
        <v>0</v>
      </c>
      <c r="KN57" s="284">
        <f t="shared" si="53"/>
        <v>0</v>
      </c>
      <c r="KO57" s="284">
        <f t="shared" si="53"/>
        <v>0</v>
      </c>
      <c r="KP57" s="284">
        <f t="shared" si="53"/>
        <v>0</v>
      </c>
      <c r="KQ57" s="284">
        <f t="shared" si="53"/>
        <v>0</v>
      </c>
      <c r="KR57" s="284">
        <f t="shared" si="53"/>
        <v>0</v>
      </c>
      <c r="KS57" s="284">
        <f t="shared" si="53"/>
        <v>0</v>
      </c>
      <c r="KT57" s="284">
        <f t="shared" si="53"/>
        <v>0</v>
      </c>
      <c r="KU57" s="284">
        <f t="shared" si="53"/>
        <v>0</v>
      </c>
      <c r="KV57" s="284">
        <f t="shared" si="53"/>
        <v>0</v>
      </c>
      <c r="KW57" s="284">
        <f t="shared" si="53"/>
        <v>0</v>
      </c>
      <c r="KX57" s="284">
        <f t="shared" si="53"/>
        <v>0</v>
      </c>
      <c r="KY57" s="284">
        <f t="shared" si="53"/>
        <v>0</v>
      </c>
      <c r="KZ57" s="284">
        <f t="shared" si="53"/>
        <v>0</v>
      </c>
      <c r="LA57" s="284">
        <f t="shared" si="53"/>
        <v>0</v>
      </c>
      <c r="LB57" s="284">
        <f t="shared" si="53"/>
        <v>0</v>
      </c>
      <c r="LC57" s="284">
        <f t="shared" si="53"/>
        <v>0</v>
      </c>
      <c r="LD57" s="284">
        <f t="shared" si="53"/>
        <v>0</v>
      </c>
      <c r="LE57" s="284">
        <f t="shared" si="53"/>
        <v>0</v>
      </c>
      <c r="LF57" s="284">
        <f t="shared" si="53"/>
        <v>0</v>
      </c>
      <c r="LG57" s="284">
        <f t="shared" si="53"/>
        <v>0</v>
      </c>
      <c r="LH57" s="284">
        <f t="shared" si="53"/>
        <v>0</v>
      </c>
      <c r="LI57" s="284">
        <f t="shared" si="53"/>
        <v>0</v>
      </c>
      <c r="LJ57" s="284">
        <f t="shared" si="53"/>
        <v>0</v>
      </c>
      <c r="LK57" s="284">
        <f t="shared" si="53"/>
        <v>0</v>
      </c>
      <c r="LL57" s="284">
        <f t="shared" ref="LL57:NW57" si="54">$C10*LL33</f>
        <v>0</v>
      </c>
      <c r="LM57" s="284">
        <f t="shared" si="54"/>
        <v>0</v>
      </c>
      <c r="LN57" s="284">
        <f t="shared" si="54"/>
        <v>0</v>
      </c>
      <c r="LO57" s="284">
        <f t="shared" si="54"/>
        <v>0</v>
      </c>
      <c r="LP57" s="284">
        <f t="shared" si="54"/>
        <v>0</v>
      </c>
      <c r="LQ57" s="284">
        <f t="shared" si="54"/>
        <v>0</v>
      </c>
      <c r="LR57" s="284">
        <f t="shared" si="54"/>
        <v>0</v>
      </c>
      <c r="LS57" s="284">
        <f t="shared" si="54"/>
        <v>0</v>
      </c>
      <c r="LT57" s="284">
        <f t="shared" si="54"/>
        <v>0</v>
      </c>
      <c r="LU57" s="284">
        <f t="shared" si="54"/>
        <v>0</v>
      </c>
      <c r="LV57" s="284">
        <f t="shared" si="54"/>
        <v>0</v>
      </c>
      <c r="LW57" s="284">
        <f t="shared" si="54"/>
        <v>0</v>
      </c>
      <c r="LX57" s="284">
        <f t="shared" si="54"/>
        <v>0</v>
      </c>
      <c r="LY57" s="284">
        <f t="shared" si="54"/>
        <v>0</v>
      </c>
      <c r="LZ57" s="284">
        <f t="shared" si="54"/>
        <v>0</v>
      </c>
      <c r="MA57" s="284">
        <f t="shared" si="54"/>
        <v>0</v>
      </c>
      <c r="MB57" s="284">
        <f t="shared" si="54"/>
        <v>0</v>
      </c>
      <c r="MC57" s="284">
        <f t="shared" si="54"/>
        <v>0</v>
      </c>
      <c r="MD57" s="284">
        <f t="shared" si="54"/>
        <v>0</v>
      </c>
      <c r="ME57" s="284">
        <f t="shared" si="54"/>
        <v>0</v>
      </c>
      <c r="MF57" s="284">
        <f t="shared" si="54"/>
        <v>0</v>
      </c>
      <c r="MG57" s="284">
        <f t="shared" si="54"/>
        <v>0</v>
      </c>
      <c r="MH57" s="284">
        <f t="shared" si="54"/>
        <v>0</v>
      </c>
      <c r="MI57" s="284">
        <f t="shared" si="54"/>
        <v>0</v>
      </c>
      <c r="MJ57" s="284">
        <f t="shared" si="54"/>
        <v>0</v>
      </c>
      <c r="MK57" s="284">
        <f t="shared" si="54"/>
        <v>0</v>
      </c>
      <c r="ML57" s="284">
        <f t="shared" si="54"/>
        <v>0</v>
      </c>
      <c r="MM57" s="284">
        <f t="shared" si="54"/>
        <v>0</v>
      </c>
      <c r="MN57" s="284">
        <f t="shared" si="54"/>
        <v>0</v>
      </c>
      <c r="MO57" s="284">
        <f t="shared" si="54"/>
        <v>0</v>
      </c>
      <c r="MP57" s="284">
        <f t="shared" si="54"/>
        <v>0</v>
      </c>
      <c r="MQ57" s="284">
        <f t="shared" si="54"/>
        <v>0</v>
      </c>
      <c r="MR57" s="284">
        <f t="shared" si="54"/>
        <v>0</v>
      </c>
      <c r="MS57" s="284">
        <f t="shared" si="54"/>
        <v>0</v>
      </c>
      <c r="MT57" s="284">
        <f t="shared" si="54"/>
        <v>0</v>
      </c>
      <c r="MU57" s="284">
        <f t="shared" si="54"/>
        <v>0</v>
      </c>
      <c r="MV57" s="284">
        <f t="shared" si="54"/>
        <v>0</v>
      </c>
      <c r="MW57" s="284">
        <f t="shared" si="54"/>
        <v>0</v>
      </c>
      <c r="MX57" s="284">
        <f t="shared" si="54"/>
        <v>0</v>
      </c>
      <c r="MY57" s="284">
        <f t="shared" si="54"/>
        <v>0</v>
      </c>
      <c r="MZ57" s="284">
        <f t="shared" si="54"/>
        <v>0</v>
      </c>
      <c r="NA57" s="284">
        <f t="shared" si="54"/>
        <v>0</v>
      </c>
      <c r="NB57" s="284">
        <f t="shared" si="54"/>
        <v>0</v>
      </c>
      <c r="NC57" s="284">
        <f t="shared" si="54"/>
        <v>0</v>
      </c>
      <c r="ND57" s="284">
        <f t="shared" si="54"/>
        <v>0</v>
      </c>
      <c r="NE57" s="284">
        <f t="shared" si="54"/>
        <v>0</v>
      </c>
      <c r="NF57" s="284">
        <f t="shared" si="54"/>
        <v>0</v>
      </c>
      <c r="NG57" s="284">
        <f t="shared" si="54"/>
        <v>0</v>
      </c>
      <c r="NH57" s="284">
        <f t="shared" si="54"/>
        <v>0</v>
      </c>
      <c r="NI57" s="284">
        <f t="shared" si="54"/>
        <v>0</v>
      </c>
      <c r="NJ57" s="284">
        <f t="shared" si="54"/>
        <v>0</v>
      </c>
      <c r="NK57" s="284">
        <f t="shared" si="54"/>
        <v>0</v>
      </c>
      <c r="NL57" s="284">
        <f t="shared" si="54"/>
        <v>0</v>
      </c>
      <c r="NM57" s="284">
        <f t="shared" si="54"/>
        <v>0</v>
      </c>
      <c r="NN57" s="284">
        <f t="shared" si="54"/>
        <v>0</v>
      </c>
      <c r="NO57" s="284">
        <f t="shared" si="54"/>
        <v>0</v>
      </c>
      <c r="NP57" s="284">
        <f t="shared" si="54"/>
        <v>0</v>
      </c>
      <c r="NQ57" s="284">
        <f t="shared" si="54"/>
        <v>0</v>
      </c>
      <c r="NR57" s="284">
        <f t="shared" si="54"/>
        <v>0</v>
      </c>
      <c r="NS57" s="284">
        <f t="shared" si="54"/>
        <v>0</v>
      </c>
      <c r="NT57" s="284">
        <f t="shared" si="54"/>
        <v>0</v>
      </c>
      <c r="NU57" s="284">
        <f t="shared" si="54"/>
        <v>0</v>
      </c>
      <c r="NV57" s="284">
        <f t="shared" si="54"/>
        <v>0</v>
      </c>
      <c r="NW57" s="284">
        <f t="shared" si="54"/>
        <v>0</v>
      </c>
      <c r="NX57" s="284">
        <f t="shared" ref="NX57:QI57" si="55">$C10*NX33</f>
        <v>0</v>
      </c>
      <c r="NY57" s="284">
        <f t="shared" si="55"/>
        <v>0</v>
      </c>
      <c r="NZ57" s="284">
        <f t="shared" si="55"/>
        <v>0</v>
      </c>
      <c r="OA57" s="284">
        <f t="shared" si="55"/>
        <v>0</v>
      </c>
      <c r="OB57" s="284">
        <f t="shared" si="55"/>
        <v>0</v>
      </c>
      <c r="OC57" s="284">
        <f t="shared" si="55"/>
        <v>0</v>
      </c>
      <c r="OD57" s="284">
        <f t="shared" si="55"/>
        <v>0</v>
      </c>
      <c r="OE57" s="284">
        <f t="shared" si="55"/>
        <v>0</v>
      </c>
      <c r="OF57" s="284">
        <f t="shared" si="55"/>
        <v>0</v>
      </c>
      <c r="OG57" s="284">
        <f t="shared" si="55"/>
        <v>0</v>
      </c>
      <c r="OH57" s="284">
        <f t="shared" si="55"/>
        <v>0</v>
      </c>
      <c r="OI57" s="284">
        <f t="shared" si="55"/>
        <v>0</v>
      </c>
      <c r="OJ57" s="284">
        <f t="shared" si="55"/>
        <v>0</v>
      </c>
      <c r="OK57" s="284">
        <f t="shared" si="55"/>
        <v>0</v>
      </c>
      <c r="OL57" s="284">
        <f t="shared" si="55"/>
        <v>0</v>
      </c>
      <c r="OM57" s="284">
        <f t="shared" si="55"/>
        <v>0</v>
      </c>
      <c r="ON57" s="284">
        <f t="shared" si="55"/>
        <v>0</v>
      </c>
      <c r="OO57" s="284">
        <f t="shared" si="55"/>
        <v>0</v>
      </c>
      <c r="OP57" s="284">
        <f t="shared" si="55"/>
        <v>0</v>
      </c>
      <c r="OQ57" s="284">
        <f t="shared" si="55"/>
        <v>0</v>
      </c>
      <c r="OR57" s="284">
        <f t="shared" si="55"/>
        <v>0</v>
      </c>
      <c r="OS57" s="284">
        <f t="shared" si="55"/>
        <v>0</v>
      </c>
      <c r="OT57" s="284">
        <f t="shared" si="55"/>
        <v>0</v>
      </c>
      <c r="OU57" s="284">
        <f t="shared" si="55"/>
        <v>0</v>
      </c>
      <c r="OV57" s="284">
        <f t="shared" si="55"/>
        <v>0</v>
      </c>
      <c r="OW57" s="284">
        <f t="shared" si="55"/>
        <v>0</v>
      </c>
      <c r="OX57" s="284">
        <f t="shared" si="55"/>
        <v>0</v>
      </c>
      <c r="OY57" s="284">
        <f t="shared" si="55"/>
        <v>0</v>
      </c>
      <c r="OZ57" s="284">
        <f t="shared" si="55"/>
        <v>0</v>
      </c>
      <c r="PA57" s="284">
        <f t="shared" si="55"/>
        <v>0</v>
      </c>
      <c r="PB57" s="284">
        <f t="shared" si="55"/>
        <v>0</v>
      </c>
      <c r="PC57" s="284">
        <f t="shared" si="55"/>
        <v>0</v>
      </c>
      <c r="PD57" s="284">
        <f t="shared" si="55"/>
        <v>0</v>
      </c>
      <c r="PE57" s="284">
        <f t="shared" si="55"/>
        <v>0</v>
      </c>
      <c r="PF57" s="284">
        <f t="shared" si="55"/>
        <v>0</v>
      </c>
      <c r="PG57" s="284">
        <f t="shared" si="55"/>
        <v>0</v>
      </c>
      <c r="PH57" s="284">
        <f t="shared" si="55"/>
        <v>0</v>
      </c>
      <c r="PI57" s="284">
        <f t="shared" si="55"/>
        <v>0</v>
      </c>
      <c r="PJ57" s="284">
        <f t="shared" si="55"/>
        <v>0</v>
      </c>
      <c r="PK57" s="284">
        <f t="shared" si="55"/>
        <v>0</v>
      </c>
      <c r="PL57" s="284">
        <f t="shared" si="55"/>
        <v>0</v>
      </c>
      <c r="PM57" s="284">
        <f t="shared" si="55"/>
        <v>0</v>
      </c>
      <c r="PN57" s="284">
        <f t="shared" si="55"/>
        <v>0</v>
      </c>
      <c r="PO57" s="284">
        <f t="shared" si="55"/>
        <v>0</v>
      </c>
      <c r="PP57" s="284">
        <f t="shared" si="55"/>
        <v>0</v>
      </c>
      <c r="PQ57" s="284">
        <f t="shared" si="55"/>
        <v>0</v>
      </c>
      <c r="PR57" s="284">
        <f t="shared" si="55"/>
        <v>0</v>
      </c>
      <c r="PS57" s="284">
        <f t="shared" si="55"/>
        <v>0</v>
      </c>
      <c r="PT57" s="284">
        <f t="shared" si="55"/>
        <v>0</v>
      </c>
      <c r="PU57" s="284">
        <f t="shared" si="55"/>
        <v>0</v>
      </c>
      <c r="PV57" s="284">
        <f t="shared" si="55"/>
        <v>0</v>
      </c>
      <c r="PW57" s="284">
        <f t="shared" si="55"/>
        <v>0</v>
      </c>
      <c r="PX57" s="284">
        <f t="shared" si="55"/>
        <v>0</v>
      </c>
      <c r="PY57" s="284">
        <f t="shared" si="55"/>
        <v>0</v>
      </c>
      <c r="PZ57" s="284">
        <f t="shared" si="55"/>
        <v>0</v>
      </c>
      <c r="QA57" s="284">
        <f t="shared" si="55"/>
        <v>0</v>
      </c>
      <c r="QB57" s="284">
        <f t="shared" si="55"/>
        <v>0</v>
      </c>
      <c r="QC57" s="284">
        <f t="shared" si="55"/>
        <v>0</v>
      </c>
      <c r="QD57" s="284">
        <f t="shared" si="55"/>
        <v>0</v>
      </c>
      <c r="QE57" s="284">
        <f t="shared" si="55"/>
        <v>0</v>
      </c>
      <c r="QF57" s="284">
        <f t="shared" si="55"/>
        <v>0</v>
      </c>
      <c r="QG57" s="284">
        <f t="shared" si="55"/>
        <v>0</v>
      </c>
      <c r="QH57" s="284">
        <f t="shared" si="55"/>
        <v>0</v>
      </c>
      <c r="QI57" s="284">
        <f t="shared" si="55"/>
        <v>0</v>
      </c>
      <c r="QJ57" s="284">
        <f t="shared" ref="QJ57:SA57" si="56">$C10*QJ33</f>
        <v>0</v>
      </c>
      <c r="QK57" s="284">
        <f t="shared" si="56"/>
        <v>0</v>
      </c>
      <c r="QL57" s="284">
        <f t="shared" si="56"/>
        <v>0</v>
      </c>
      <c r="QM57" s="284">
        <f t="shared" si="56"/>
        <v>0</v>
      </c>
      <c r="QN57" s="284">
        <f t="shared" si="56"/>
        <v>0</v>
      </c>
      <c r="QO57" s="284">
        <f t="shared" si="56"/>
        <v>0</v>
      </c>
      <c r="QP57" s="284">
        <f t="shared" si="56"/>
        <v>0</v>
      </c>
      <c r="QQ57" s="284">
        <f t="shared" si="56"/>
        <v>0</v>
      </c>
      <c r="QR57" s="284">
        <f t="shared" si="56"/>
        <v>0</v>
      </c>
      <c r="QS57" s="284">
        <f t="shared" si="56"/>
        <v>0</v>
      </c>
      <c r="QT57" s="284">
        <f t="shared" si="56"/>
        <v>0</v>
      </c>
      <c r="QU57" s="284">
        <f t="shared" si="56"/>
        <v>0</v>
      </c>
      <c r="QV57" s="284">
        <f t="shared" si="56"/>
        <v>0</v>
      </c>
      <c r="QW57" s="284">
        <f t="shared" si="56"/>
        <v>0</v>
      </c>
      <c r="QX57" s="284">
        <f t="shared" si="56"/>
        <v>0</v>
      </c>
      <c r="QY57" s="284">
        <f t="shared" si="56"/>
        <v>0</v>
      </c>
      <c r="QZ57" s="284">
        <f t="shared" si="56"/>
        <v>0</v>
      </c>
      <c r="RA57" s="284">
        <f t="shared" si="56"/>
        <v>0</v>
      </c>
      <c r="RB57" s="284">
        <f t="shared" si="56"/>
        <v>0</v>
      </c>
      <c r="RC57" s="284">
        <f t="shared" si="56"/>
        <v>0</v>
      </c>
      <c r="RD57" s="284">
        <f t="shared" si="56"/>
        <v>0</v>
      </c>
      <c r="RE57" s="284">
        <f t="shared" si="56"/>
        <v>0</v>
      </c>
      <c r="RF57" s="284">
        <f t="shared" si="56"/>
        <v>0</v>
      </c>
      <c r="RG57" s="284">
        <f t="shared" si="56"/>
        <v>0</v>
      </c>
      <c r="RH57" s="284">
        <f t="shared" si="56"/>
        <v>0</v>
      </c>
      <c r="RI57" s="284">
        <f t="shared" si="56"/>
        <v>0</v>
      </c>
      <c r="RJ57" s="284">
        <f t="shared" si="56"/>
        <v>0</v>
      </c>
      <c r="RK57" s="284">
        <f t="shared" si="56"/>
        <v>0</v>
      </c>
      <c r="RL57" s="284">
        <f t="shared" si="56"/>
        <v>0</v>
      </c>
      <c r="RM57" s="284">
        <f t="shared" si="56"/>
        <v>0</v>
      </c>
      <c r="RN57" s="284">
        <f t="shared" si="56"/>
        <v>0</v>
      </c>
      <c r="RO57" s="284">
        <f t="shared" si="56"/>
        <v>0</v>
      </c>
      <c r="RP57" s="284">
        <f t="shared" si="56"/>
        <v>0</v>
      </c>
      <c r="RQ57" s="284">
        <f t="shared" si="56"/>
        <v>0</v>
      </c>
      <c r="RR57" s="284">
        <f t="shared" si="56"/>
        <v>0</v>
      </c>
      <c r="RS57" s="284">
        <f t="shared" si="56"/>
        <v>0</v>
      </c>
      <c r="RT57" s="284">
        <f t="shared" si="56"/>
        <v>0</v>
      </c>
      <c r="RU57" s="284">
        <f t="shared" si="56"/>
        <v>0</v>
      </c>
      <c r="RV57" s="284">
        <f t="shared" si="56"/>
        <v>0</v>
      </c>
      <c r="RW57" s="284">
        <f t="shared" si="56"/>
        <v>0</v>
      </c>
      <c r="RX57" s="284">
        <f t="shared" si="56"/>
        <v>0</v>
      </c>
      <c r="RY57" s="284">
        <f t="shared" si="56"/>
        <v>0</v>
      </c>
      <c r="RZ57" s="284">
        <f t="shared" si="56"/>
        <v>0</v>
      </c>
      <c r="SA57" s="284">
        <f t="shared" si="56"/>
        <v>0</v>
      </c>
    </row>
    <row r="58" spans="1:495">
      <c r="A58" s="282" t="s">
        <v>330</v>
      </c>
      <c r="B58" s="290">
        <f>SUM(C59:C60)</f>
        <v>0</v>
      </c>
      <c r="C58" s="282"/>
      <c r="D58" s="284"/>
      <c r="E58" s="284"/>
      <c r="F58" s="284"/>
      <c r="G58" s="284"/>
      <c r="H58" s="284"/>
      <c r="I58" s="284"/>
      <c r="J58" s="284"/>
      <c r="K58" s="284"/>
      <c r="L58" s="284"/>
      <c r="M58" s="284"/>
      <c r="N58" s="284"/>
      <c r="O58" s="284"/>
      <c r="P58" s="284"/>
      <c r="Q58" s="284"/>
      <c r="R58" s="284"/>
      <c r="S58" s="284"/>
      <c r="T58" s="284"/>
      <c r="U58" s="284"/>
      <c r="V58" s="284"/>
      <c r="W58" s="284"/>
      <c r="X58" s="284"/>
      <c r="Y58" s="284"/>
      <c r="Z58" s="284"/>
      <c r="AA58" s="284"/>
      <c r="AB58" s="284"/>
      <c r="AC58" s="284"/>
      <c r="AD58" s="284"/>
      <c r="AE58" s="284"/>
      <c r="AF58" s="284"/>
      <c r="AG58" s="284"/>
      <c r="AH58" s="284"/>
      <c r="AI58" s="284"/>
      <c r="AJ58" s="284"/>
      <c r="AK58" s="284"/>
      <c r="AL58" s="284"/>
      <c r="AM58" s="284"/>
      <c r="AN58" s="284"/>
      <c r="AO58" s="284"/>
      <c r="AP58" s="284"/>
      <c r="AQ58" s="284"/>
      <c r="AR58" s="284"/>
      <c r="AS58" s="284"/>
      <c r="AT58" s="284"/>
      <c r="AU58" s="284"/>
      <c r="AV58" s="284"/>
      <c r="AW58" s="284"/>
      <c r="AX58" s="284"/>
      <c r="AY58" s="284"/>
      <c r="AZ58" s="284"/>
      <c r="BA58" s="284"/>
      <c r="BB58" s="284"/>
      <c r="BC58" s="284"/>
      <c r="BD58" s="284"/>
      <c r="BE58" s="284"/>
      <c r="BF58" s="284"/>
      <c r="BG58" s="284"/>
      <c r="BH58" s="284"/>
      <c r="BI58" s="284"/>
      <c r="BJ58" s="284"/>
      <c r="BK58" s="284"/>
      <c r="BL58" s="284"/>
      <c r="BM58" s="284"/>
      <c r="BN58" s="284"/>
      <c r="BO58" s="284"/>
      <c r="BP58" s="284"/>
      <c r="BQ58" s="284"/>
      <c r="BR58" s="284"/>
      <c r="BS58" s="284"/>
      <c r="BT58" s="284"/>
      <c r="BU58" s="284"/>
      <c r="BV58" s="284"/>
      <c r="BW58" s="284"/>
      <c r="BX58" s="284"/>
      <c r="BY58" s="284"/>
      <c r="BZ58" s="284"/>
      <c r="CA58" s="284"/>
      <c r="CB58" s="284"/>
      <c r="CC58" s="284"/>
      <c r="CD58" s="284"/>
      <c r="CE58" s="284"/>
      <c r="CF58" s="284"/>
      <c r="CG58" s="284"/>
      <c r="CH58" s="284"/>
      <c r="CI58" s="284"/>
      <c r="CJ58" s="284"/>
      <c r="CK58" s="284"/>
      <c r="CL58" s="284"/>
      <c r="CM58" s="284"/>
      <c r="CN58" s="284"/>
      <c r="CO58" s="284"/>
      <c r="CP58" s="284"/>
      <c r="CQ58" s="284"/>
      <c r="CR58" s="284"/>
      <c r="CS58" s="284"/>
      <c r="CT58" s="284"/>
      <c r="CU58" s="284"/>
      <c r="CV58" s="284"/>
      <c r="CW58" s="284"/>
      <c r="CX58" s="284"/>
      <c r="CY58" s="284"/>
      <c r="CZ58" s="284"/>
      <c r="DA58" s="284"/>
      <c r="DB58" s="284"/>
      <c r="DC58" s="284"/>
      <c r="DD58" s="284"/>
      <c r="DE58" s="284"/>
      <c r="DF58" s="284"/>
      <c r="DG58" s="284"/>
      <c r="DH58" s="284"/>
      <c r="DI58" s="284"/>
      <c r="DJ58" s="284"/>
      <c r="DK58" s="284"/>
      <c r="DL58" s="284"/>
      <c r="DM58" s="284"/>
      <c r="DN58" s="284"/>
      <c r="DO58" s="284"/>
      <c r="DP58" s="284"/>
      <c r="DQ58" s="284"/>
      <c r="DR58" s="284"/>
      <c r="DS58" s="284"/>
      <c r="DT58" s="284"/>
      <c r="DU58" s="284"/>
      <c r="DV58" s="284"/>
      <c r="DW58" s="284"/>
      <c r="DX58" s="284"/>
      <c r="DY58" s="284"/>
      <c r="DZ58" s="284"/>
      <c r="EA58" s="284"/>
      <c r="EB58" s="284"/>
      <c r="EC58" s="284"/>
      <c r="ED58" s="284"/>
      <c r="EE58" s="284"/>
      <c r="EF58" s="284"/>
      <c r="EG58" s="284"/>
      <c r="EH58" s="284"/>
      <c r="EI58" s="284"/>
      <c r="EJ58" s="284"/>
      <c r="EK58" s="284"/>
      <c r="EL58" s="284"/>
      <c r="EM58" s="284"/>
      <c r="EN58" s="284"/>
      <c r="EO58" s="284"/>
      <c r="EP58" s="284"/>
      <c r="EQ58" s="284"/>
      <c r="ER58" s="284"/>
      <c r="ES58" s="284"/>
      <c r="ET58" s="284"/>
      <c r="EU58" s="284"/>
      <c r="EV58" s="284"/>
      <c r="EW58" s="284"/>
      <c r="EX58" s="284"/>
      <c r="EY58" s="284"/>
      <c r="EZ58" s="284"/>
      <c r="FA58" s="284"/>
      <c r="FB58" s="284"/>
      <c r="FC58" s="284"/>
      <c r="FD58" s="284"/>
      <c r="FE58" s="284"/>
      <c r="FF58" s="284"/>
      <c r="FG58" s="284"/>
      <c r="FH58" s="284"/>
      <c r="FI58" s="284"/>
      <c r="FJ58" s="284"/>
      <c r="FK58" s="284"/>
      <c r="FL58" s="284"/>
      <c r="FM58" s="284"/>
      <c r="FN58" s="284"/>
      <c r="FO58" s="284"/>
      <c r="FP58" s="284"/>
      <c r="FQ58" s="284"/>
      <c r="FR58" s="284"/>
      <c r="FS58" s="284"/>
      <c r="FT58" s="284"/>
      <c r="FU58" s="284"/>
      <c r="FV58" s="284"/>
      <c r="FW58" s="284"/>
      <c r="FX58" s="284"/>
      <c r="FY58" s="284"/>
      <c r="FZ58" s="284"/>
      <c r="GA58" s="284"/>
      <c r="GB58" s="284"/>
      <c r="GC58" s="284"/>
      <c r="GD58" s="284"/>
      <c r="GE58" s="284"/>
      <c r="GF58" s="284"/>
      <c r="GG58" s="284"/>
      <c r="GH58" s="284"/>
      <c r="GI58" s="284"/>
      <c r="GJ58" s="284"/>
      <c r="GK58" s="284"/>
      <c r="GL58" s="284"/>
      <c r="GM58" s="284"/>
      <c r="GN58" s="284"/>
      <c r="GO58" s="284"/>
      <c r="GP58" s="284"/>
      <c r="GQ58" s="284"/>
      <c r="GR58" s="284"/>
      <c r="GS58" s="284"/>
      <c r="GT58" s="284"/>
      <c r="GU58" s="284"/>
      <c r="GV58" s="284"/>
      <c r="GW58" s="284"/>
      <c r="GX58" s="284"/>
      <c r="GY58" s="284"/>
      <c r="GZ58" s="284"/>
      <c r="HA58" s="284"/>
      <c r="HB58" s="284"/>
      <c r="HC58" s="284"/>
      <c r="HD58" s="284"/>
      <c r="HE58" s="284"/>
      <c r="HF58" s="284"/>
      <c r="HG58" s="284"/>
      <c r="HH58" s="284"/>
      <c r="HI58" s="284"/>
      <c r="HJ58" s="284"/>
      <c r="HK58" s="284"/>
      <c r="HL58" s="284"/>
      <c r="HM58" s="284"/>
      <c r="HN58" s="284"/>
      <c r="HO58" s="284"/>
      <c r="HP58" s="284"/>
      <c r="HQ58" s="284"/>
      <c r="HR58" s="284"/>
      <c r="HS58" s="284"/>
      <c r="HT58" s="284"/>
      <c r="HU58" s="284"/>
      <c r="HV58" s="284"/>
      <c r="HW58" s="284"/>
      <c r="HX58" s="284"/>
      <c r="HY58" s="284"/>
      <c r="HZ58" s="284"/>
      <c r="IA58" s="284"/>
      <c r="IB58" s="284"/>
      <c r="IC58" s="284"/>
      <c r="ID58" s="284"/>
      <c r="IE58" s="284"/>
      <c r="IF58" s="284"/>
      <c r="IG58" s="284"/>
      <c r="IH58" s="284"/>
      <c r="II58" s="284"/>
      <c r="IJ58" s="284"/>
      <c r="IK58" s="284"/>
      <c r="IL58" s="284"/>
      <c r="IM58" s="284"/>
      <c r="IN58" s="284"/>
      <c r="IO58" s="284"/>
      <c r="IP58" s="284"/>
      <c r="IQ58" s="284"/>
      <c r="IR58" s="284"/>
      <c r="IS58" s="284"/>
      <c r="IT58" s="284"/>
      <c r="IU58" s="284"/>
      <c r="IV58" s="284"/>
      <c r="IW58" s="284"/>
      <c r="IX58" s="284"/>
      <c r="IY58" s="284"/>
      <c r="IZ58" s="284"/>
      <c r="JA58" s="284"/>
      <c r="JB58" s="284"/>
      <c r="JC58" s="284"/>
      <c r="JD58" s="284"/>
      <c r="JE58" s="284"/>
      <c r="JF58" s="284"/>
      <c r="JG58" s="284"/>
      <c r="JH58" s="284"/>
      <c r="JI58" s="284"/>
      <c r="JJ58" s="284"/>
      <c r="JK58" s="284"/>
      <c r="JL58" s="284"/>
      <c r="JM58" s="284"/>
      <c r="JN58" s="284"/>
      <c r="JO58" s="284"/>
      <c r="JP58" s="284"/>
      <c r="JQ58" s="284"/>
      <c r="JR58" s="284"/>
      <c r="JS58" s="284"/>
      <c r="JT58" s="284"/>
      <c r="JU58" s="284"/>
      <c r="JV58" s="284"/>
      <c r="JW58" s="284"/>
      <c r="JX58" s="284"/>
      <c r="JY58" s="284"/>
      <c r="JZ58" s="284"/>
      <c r="KA58" s="284"/>
      <c r="KB58" s="284"/>
      <c r="KC58" s="284"/>
      <c r="KD58" s="284"/>
      <c r="KE58" s="284"/>
      <c r="KF58" s="284"/>
      <c r="KG58" s="284"/>
      <c r="KH58" s="284"/>
      <c r="KI58" s="284"/>
      <c r="KJ58" s="284"/>
      <c r="KK58" s="284"/>
      <c r="KL58" s="284"/>
      <c r="KM58" s="284"/>
      <c r="KN58" s="284"/>
      <c r="KO58" s="284"/>
      <c r="KP58" s="284"/>
      <c r="KQ58" s="284"/>
      <c r="KR58" s="284"/>
      <c r="KS58" s="284"/>
      <c r="KT58" s="284"/>
      <c r="KU58" s="284"/>
      <c r="KV58" s="284"/>
      <c r="KW58" s="284"/>
      <c r="KX58" s="284"/>
      <c r="KY58" s="284"/>
      <c r="KZ58" s="284"/>
      <c r="LA58" s="284"/>
      <c r="LB58" s="284"/>
      <c r="LC58" s="284"/>
      <c r="LD58" s="284"/>
      <c r="LE58" s="284"/>
      <c r="LF58" s="284"/>
      <c r="LG58" s="284"/>
      <c r="LH58" s="284"/>
      <c r="LI58" s="284"/>
      <c r="LJ58" s="284"/>
      <c r="LK58" s="284"/>
      <c r="LL58" s="284"/>
      <c r="LM58" s="284"/>
      <c r="LN58" s="284"/>
      <c r="LO58" s="284"/>
      <c r="LP58" s="284"/>
      <c r="LQ58" s="284"/>
      <c r="LR58" s="284"/>
      <c r="LS58" s="284"/>
      <c r="LT58" s="284"/>
      <c r="LU58" s="284"/>
      <c r="LV58" s="284"/>
      <c r="LW58" s="284"/>
      <c r="LX58" s="284"/>
      <c r="LY58" s="284"/>
      <c r="LZ58" s="284"/>
      <c r="MA58" s="284"/>
      <c r="MB58" s="284"/>
      <c r="MC58" s="284"/>
      <c r="MD58" s="284"/>
      <c r="ME58" s="284"/>
      <c r="MF58" s="284"/>
      <c r="MG58" s="284"/>
      <c r="MH58" s="284"/>
      <c r="MI58" s="284"/>
      <c r="MJ58" s="284"/>
      <c r="MK58" s="284"/>
      <c r="ML58" s="284"/>
      <c r="MM58" s="284"/>
      <c r="MN58" s="284"/>
      <c r="MO58" s="284"/>
      <c r="MP58" s="284"/>
      <c r="MQ58" s="284"/>
      <c r="MR58" s="284"/>
      <c r="MS58" s="284"/>
      <c r="MT58" s="284"/>
      <c r="MU58" s="284"/>
      <c r="MV58" s="284"/>
      <c r="MW58" s="284"/>
      <c r="MX58" s="284"/>
      <c r="MY58" s="284"/>
      <c r="MZ58" s="284"/>
      <c r="NA58" s="284"/>
      <c r="NB58" s="284"/>
      <c r="NC58" s="284"/>
      <c r="ND58" s="284"/>
      <c r="NE58" s="284"/>
      <c r="NF58" s="284"/>
      <c r="NG58" s="284"/>
      <c r="NH58" s="284"/>
      <c r="NI58" s="284"/>
      <c r="NJ58" s="284"/>
      <c r="NK58" s="284"/>
      <c r="NL58" s="284"/>
      <c r="NM58" s="284"/>
      <c r="NN58" s="284"/>
      <c r="NO58" s="284"/>
      <c r="NP58" s="284"/>
      <c r="NQ58" s="284"/>
      <c r="NR58" s="284"/>
      <c r="NS58" s="284"/>
      <c r="NT58" s="284"/>
      <c r="NU58" s="284"/>
      <c r="NV58" s="284"/>
      <c r="NW58" s="284"/>
      <c r="NX58" s="284"/>
      <c r="NY58" s="284"/>
      <c r="NZ58" s="284"/>
      <c r="OA58" s="284"/>
      <c r="OB58" s="284"/>
      <c r="OC58" s="284"/>
      <c r="OD58" s="284"/>
      <c r="OE58" s="284"/>
      <c r="OF58" s="284"/>
      <c r="OG58" s="284"/>
      <c r="OH58" s="284"/>
      <c r="OI58" s="284"/>
      <c r="OJ58" s="284"/>
      <c r="OK58" s="284"/>
      <c r="OL58" s="284"/>
      <c r="OM58" s="284"/>
      <c r="ON58" s="284"/>
      <c r="OO58" s="284"/>
      <c r="OP58" s="284"/>
      <c r="OQ58" s="284"/>
      <c r="OR58" s="284"/>
      <c r="OS58" s="284"/>
      <c r="OT58" s="284"/>
      <c r="OU58" s="284"/>
      <c r="OV58" s="284"/>
      <c r="OW58" s="284"/>
      <c r="OX58" s="284"/>
      <c r="OY58" s="284"/>
      <c r="OZ58" s="284"/>
      <c r="PA58" s="284"/>
      <c r="PB58" s="284"/>
      <c r="PC58" s="284"/>
      <c r="PD58" s="284"/>
      <c r="PE58" s="284"/>
      <c r="PF58" s="284"/>
      <c r="PG58" s="284"/>
      <c r="PH58" s="284"/>
      <c r="PI58" s="284"/>
      <c r="PJ58" s="284"/>
      <c r="PK58" s="284"/>
      <c r="PL58" s="284"/>
      <c r="PM58" s="284"/>
      <c r="PN58" s="284"/>
      <c r="PO58" s="284"/>
      <c r="PP58" s="284"/>
      <c r="PQ58" s="284"/>
      <c r="PR58" s="284"/>
      <c r="PS58" s="284"/>
      <c r="PT58" s="284"/>
      <c r="PU58" s="284"/>
      <c r="PV58" s="284"/>
      <c r="PW58" s="284"/>
      <c r="PX58" s="284"/>
      <c r="PY58" s="284"/>
      <c r="PZ58" s="284"/>
      <c r="QA58" s="284"/>
      <c r="QB58" s="284"/>
      <c r="QC58" s="284"/>
      <c r="QD58" s="284"/>
      <c r="QE58" s="284"/>
      <c r="QF58" s="284"/>
      <c r="QG58" s="284"/>
      <c r="QH58" s="284"/>
      <c r="QI58" s="284"/>
      <c r="QJ58" s="284"/>
      <c r="QK58" s="284"/>
      <c r="QL58" s="284"/>
      <c r="QM58" s="284"/>
      <c r="QN58" s="284"/>
      <c r="QO58" s="284"/>
      <c r="QP58" s="284"/>
      <c r="QQ58" s="284"/>
      <c r="QR58" s="284"/>
      <c r="QS58" s="284"/>
      <c r="QT58" s="284"/>
      <c r="QU58" s="284"/>
      <c r="QV58" s="284"/>
      <c r="QW58" s="284"/>
      <c r="QX58" s="284"/>
      <c r="QY58" s="284"/>
      <c r="QZ58" s="284"/>
      <c r="RA58" s="284"/>
      <c r="RB58" s="284"/>
      <c r="RC58" s="284"/>
      <c r="RD58" s="284"/>
      <c r="RE58" s="284"/>
      <c r="RF58" s="284"/>
      <c r="RG58" s="284"/>
      <c r="RH58" s="284"/>
      <c r="RI58" s="284"/>
      <c r="RJ58" s="284"/>
      <c r="RK58" s="284"/>
      <c r="RL58" s="284"/>
      <c r="RM58" s="284"/>
      <c r="RN58" s="284"/>
      <c r="RO58" s="284"/>
      <c r="RP58" s="284"/>
      <c r="RQ58" s="284"/>
      <c r="RR58" s="284"/>
      <c r="RS58" s="284"/>
      <c r="RT58" s="284"/>
      <c r="RU58" s="284"/>
      <c r="RV58" s="284"/>
      <c r="RW58" s="284"/>
      <c r="RX58" s="284"/>
      <c r="RY58" s="284"/>
      <c r="RZ58" s="284"/>
      <c r="SA58" s="284"/>
    </row>
    <row r="59" spans="1:495">
      <c r="A59" s="282"/>
      <c r="B59" s="283" t="str">
        <f>$B$11</f>
        <v>Reclamation Maintenance</v>
      </c>
      <c r="C59" s="290">
        <f>SUM(D59:S59,T59:INDEX(T59:SA59,$H$5))</f>
        <v>0</v>
      </c>
      <c r="D59" s="284">
        <f t="shared" ref="D59:BO59" si="57">$C11*D34</f>
        <v>0</v>
      </c>
      <c r="E59" s="284">
        <f t="shared" si="57"/>
        <v>0</v>
      </c>
      <c r="F59" s="284">
        <f t="shared" si="57"/>
        <v>0</v>
      </c>
      <c r="G59" s="284">
        <f t="shared" si="57"/>
        <v>0</v>
      </c>
      <c r="H59" s="284">
        <f t="shared" si="57"/>
        <v>0</v>
      </c>
      <c r="I59" s="284">
        <f t="shared" si="57"/>
        <v>0</v>
      </c>
      <c r="J59" s="284">
        <f t="shared" si="57"/>
        <v>0</v>
      </c>
      <c r="K59" s="284">
        <f t="shared" si="57"/>
        <v>0</v>
      </c>
      <c r="L59" s="284">
        <f t="shared" si="57"/>
        <v>0</v>
      </c>
      <c r="M59" s="284">
        <f t="shared" si="57"/>
        <v>0</v>
      </c>
      <c r="N59" s="284">
        <f t="shared" si="57"/>
        <v>0</v>
      </c>
      <c r="O59" s="284">
        <f t="shared" si="57"/>
        <v>0</v>
      </c>
      <c r="P59" s="284">
        <f t="shared" si="57"/>
        <v>0</v>
      </c>
      <c r="Q59" s="284">
        <f t="shared" si="57"/>
        <v>0</v>
      </c>
      <c r="R59" s="284">
        <f t="shared" si="57"/>
        <v>0</v>
      </c>
      <c r="S59" s="284">
        <f t="shared" si="57"/>
        <v>0</v>
      </c>
      <c r="T59" s="284">
        <f t="shared" si="57"/>
        <v>0</v>
      </c>
      <c r="U59" s="284">
        <f t="shared" si="57"/>
        <v>0</v>
      </c>
      <c r="V59" s="284">
        <f t="shared" si="57"/>
        <v>0</v>
      </c>
      <c r="W59" s="284">
        <f t="shared" si="57"/>
        <v>0</v>
      </c>
      <c r="X59" s="284">
        <f t="shared" si="57"/>
        <v>0</v>
      </c>
      <c r="Y59" s="284">
        <f t="shared" si="57"/>
        <v>0</v>
      </c>
      <c r="Z59" s="284">
        <f t="shared" si="57"/>
        <v>0</v>
      </c>
      <c r="AA59" s="284">
        <f t="shared" si="57"/>
        <v>0</v>
      </c>
      <c r="AB59" s="284">
        <f t="shared" si="57"/>
        <v>0</v>
      </c>
      <c r="AC59" s="284">
        <f t="shared" si="57"/>
        <v>0</v>
      </c>
      <c r="AD59" s="284">
        <f t="shared" si="57"/>
        <v>0</v>
      </c>
      <c r="AE59" s="284">
        <f t="shared" si="57"/>
        <v>0</v>
      </c>
      <c r="AF59" s="284">
        <f t="shared" si="57"/>
        <v>0</v>
      </c>
      <c r="AG59" s="284">
        <f t="shared" si="57"/>
        <v>0</v>
      </c>
      <c r="AH59" s="284">
        <f t="shared" si="57"/>
        <v>0</v>
      </c>
      <c r="AI59" s="284">
        <f t="shared" si="57"/>
        <v>0</v>
      </c>
      <c r="AJ59" s="284">
        <f t="shared" si="57"/>
        <v>0</v>
      </c>
      <c r="AK59" s="284">
        <f t="shared" si="57"/>
        <v>0</v>
      </c>
      <c r="AL59" s="284">
        <f t="shared" si="57"/>
        <v>0</v>
      </c>
      <c r="AM59" s="284">
        <f t="shared" si="57"/>
        <v>0</v>
      </c>
      <c r="AN59" s="284">
        <f t="shared" si="57"/>
        <v>0</v>
      </c>
      <c r="AO59" s="284">
        <f t="shared" si="57"/>
        <v>0</v>
      </c>
      <c r="AP59" s="284">
        <f t="shared" si="57"/>
        <v>0</v>
      </c>
      <c r="AQ59" s="284">
        <f t="shared" si="57"/>
        <v>0</v>
      </c>
      <c r="AR59" s="284">
        <f t="shared" si="57"/>
        <v>0</v>
      </c>
      <c r="AS59" s="284">
        <f t="shared" si="57"/>
        <v>0</v>
      </c>
      <c r="AT59" s="284">
        <f t="shared" si="57"/>
        <v>0</v>
      </c>
      <c r="AU59" s="284">
        <f t="shared" si="57"/>
        <v>0</v>
      </c>
      <c r="AV59" s="284">
        <f t="shared" si="57"/>
        <v>0</v>
      </c>
      <c r="AW59" s="284">
        <f t="shared" si="57"/>
        <v>0</v>
      </c>
      <c r="AX59" s="284">
        <f t="shared" si="57"/>
        <v>0</v>
      </c>
      <c r="AY59" s="284">
        <f t="shared" si="57"/>
        <v>0</v>
      </c>
      <c r="AZ59" s="284">
        <f t="shared" si="57"/>
        <v>0</v>
      </c>
      <c r="BA59" s="284">
        <f t="shared" si="57"/>
        <v>0</v>
      </c>
      <c r="BB59" s="284">
        <f t="shared" si="57"/>
        <v>0</v>
      </c>
      <c r="BC59" s="284">
        <f t="shared" si="57"/>
        <v>0</v>
      </c>
      <c r="BD59" s="284">
        <f t="shared" si="57"/>
        <v>0</v>
      </c>
      <c r="BE59" s="284">
        <f t="shared" si="57"/>
        <v>0</v>
      </c>
      <c r="BF59" s="284">
        <f t="shared" si="57"/>
        <v>0</v>
      </c>
      <c r="BG59" s="284">
        <f t="shared" si="57"/>
        <v>0</v>
      </c>
      <c r="BH59" s="284">
        <f t="shared" si="57"/>
        <v>0</v>
      </c>
      <c r="BI59" s="284">
        <f t="shared" si="57"/>
        <v>0</v>
      </c>
      <c r="BJ59" s="284">
        <f t="shared" si="57"/>
        <v>0</v>
      </c>
      <c r="BK59" s="284">
        <f t="shared" si="57"/>
        <v>0</v>
      </c>
      <c r="BL59" s="284">
        <f t="shared" si="57"/>
        <v>0</v>
      </c>
      <c r="BM59" s="284">
        <f t="shared" si="57"/>
        <v>0</v>
      </c>
      <c r="BN59" s="284">
        <f t="shared" si="57"/>
        <v>0</v>
      </c>
      <c r="BO59" s="284">
        <f t="shared" si="57"/>
        <v>0</v>
      </c>
      <c r="BP59" s="284">
        <f t="shared" ref="BP59:EA59" si="58">$C11*BP34</f>
        <v>0</v>
      </c>
      <c r="BQ59" s="284">
        <f t="shared" si="58"/>
        <v>0</v>
      </c>
      <c r="BR59" s="284">
        <f t="shared" si="58"/>
        <v>0</v>
      </c>
      <c r="BS59" s="284">
        <f t="shared" si="58"/>
        <v>0</v>
      </c>
      <c r="BT59" s="284">
        <f t="shared" si="58"/>
        <v>0</v>
      </c>
      <c r="BU59" s="284">
        <f t="shared" si="58"/>
        <v>0</v>
      </c>
      <c r="BV59" s="284">
        <f t="shared" si="58"/>
        <v>0</v>
      </c>
      <c r="BW59" s="284">
        <f t="shared" si="58"/>
        <v>0</v>
      </c>
      <c r="BX59" s="284">
        <f t="shared" si="58"/>
        <v>0</v>
      </c>
      <c r="BY59" s="284">
        <f t="shared" si="58"/>
        <v>0</v>
      </c>
      <c r="BZ59" s="284">
        <f t="shared" si="58"/>
        <v>0</v>
      </c>
      <c r="CA59" s="284">
        <f t="shared" si="58"/>
        <v>0</v>
      </c>
      <c r="CB59" s="284">
        <f t="shared" si="58"/>
        <v>0</v>
      </c>
      <c r="CC59" s="284">
        <f t="shared" si="58"/>
        <v>0</v>
      </c>
      <c r="CD59" s="284">
        <f t="shared" si="58"/>
        <v>0</v>
      </c>
      <c r="CE59" s="284">
        <f t="shared" si="58"/>
        <v>0</v>
      </c>
      <c r="CF59" s="284">
        <f t="shared" si="58"/>
        <v>0</v>
      </c>
      <c r="CG59" s="284">
        <f t="shared" si="58"/>
        <v>0</v>
      </c>
      <c r="CH59" s="284">
        <f t="shared" si="58"/>
        <v>0</v>
      </c>
      <c r="CI59" s="284">
        <f t="shared" si="58"/>
        <v>0</v>
      </c>
      <c r="CJ59" s="284">
        <f t="shared" si="58"/>
        <v>0</v>
      </c>
      <c r="CK59" s="284">
        <f t="shared" si="58"/>
        <v>0</v>
      </c>
      <c r="CL59" s="284">
        <f t="shared" si="58"/>
        <v>0</v>
      </c>
      <c r="CM59" s="284">
        <f t="shared" si="58"/>
        <v>0</v>
      </c>
      <c r="CN59" s="284">
        <f t="shared" si="58"/>
        <v>0</v>
      </c>
      <c r="CO59" s="284">
        <f t="shared" si="58"/>
        <v>0</v>
      </c>
      <c r="CP59" s="284">
        <f t="shared" si="58"/>
        <v>0</v>
      </c>
      <c r="CQ59" s="284">
        <f t="shared" si="58"/>
        <v>0</v>
      </c>
      <c r="CR59" s="284">
        <f t="shared" si="58"/>
        <v>0</v>
      </c>
      <c r="CS59" s="284">
        <f t="shared" si="58"/>
        <v>0</v>
      </c>
      <c r="CT59" s="284">
        <f t="shared" si="58"/>
        <v>0</v>
      </c>
      <c r="CU59" s="284">
        <f t="shared" si="58"/>
        <v>0</v>
      </c>
      <c r="CV59" s="284">
        <f t="shared" si="58"/>
        <v>0</v>
      </c>
      <c r="CW59" s="284">
        <f t="shared" si="58"/>
        <v>0</v>
      </c>
      <c r="CX59" s="284">
        <f t="shared" si="58"/>
        <v>0</v>
      </c>
      <c r="CY59" s="284">
        <f t="shared" si="58"/>
        <v>0</v>
      </c>
      <c r="CZ59" s="284">
        <f t="shared" si="58"/>
        <v>0</v>
      </c>
      <c r="DA59" s="284">
        <f t="shared" si="58"/>
        <v>0</v>
      </c>
      <c r="DB59" s="284">
        <f t="shared" si="58"/>
        <v>0</v>
      </c>
      <c r="DC59" s="284">
        <f t="shared" si="58"/>
        <v>0</v>
      </c>
      <c r="DD59" s="284">
        <f t="shared" si="58"/>
        <v>0</v>
      </c>
      <c r="DE59" s="284">
        <f t="shared" si="58"/>
        <v>0</v>
      </c>
      <c r="DF59" s="284">
        <f t="shared" si="58"/>
        <v>0</v>
      </c>
      <c r="DG59" s="284">
        <f t="shared" si="58"/>
        <v>0</v>
      </c>
      <c r="DH59" s="284">
        <f t="shared" si="58"/>
        <v>0</v>
      </c>
      <c r="DI59" s="284">
        <f t="shared" si="58"/>
        <v>0</v>
      </c>
      <c r="DJ59" s="284">
        <f t="shared" si="58"/>
        <v>0</v>
      </c>
      <c r="DK59" s="284">
        <f t="shared" si="58"/>
        <v>0</v>
      </c>
      <c r="DL59" s="284">
        <f t="shared" si="58"/>
        <v>0</v>
      </c>
      <c r="DM59" s="284">
        <f t="shared" si="58"/>
        <v>0</v>
      </c>
      <c r="DN59" s="284">
        <f t="shared" si="58"/>
        <v>0</v>
      </c>
      <c r="DO59" s="284">
        <f t="shared" si="58"/>
        <v>0</v>
      </c>
      <c r="DP59" s="284">
        <f t="shared" si="58"/>
        <v>0</v>
      </c>
      <c r="DQ59" s="284">
        <f t="shared" si="58"/>
        <v>0</v>
      </c>
      <c r="DR59" s="284">
        <f t="shared" si="58"/>
        <v>0</v>
      </c>
      <c r="DS59" s="284">
        <f t="shared" si="58"/>
        <v>0</v>
      </c>
      <c r="DT59" s="284">
        <f t="shared" si="58"/>
        <v>0</v>
      </c>
      <c r="DU59" s="284">
        <f t="shared" si="58"/>
        <v>0</v>
      </c>
      <c r="DV59" s="284">
        <f t="shared" si="58"/>
        <v>0</v>
      </c>
      <c r="DW59" s="284">
        <f t="shared" si="58"/>
        <v>0</v>
      </c>
      <c r="DX59" s="284">
        <f t="shared" si="58"/>
        <v>0</v>
      </c>
      <c r="DY59" s="284">
        <f t="shared" si="58"/>
        <v>0</v>
      </c>
      <c r="DZ59" s="284">
        <f t="shared" si="58"/>
        <v>0</v>
      </c>
      <c r="EA59" s="284">
        <f t="shared" si="58"/>
        <v>0</v>
      </c>
      <c r="EB59" s="284">
        <f t="shared" ref="EB59:GM59" si="59">$C11*EB34</f>
        <v>0</v>
      </c>
      <c r="EC59" s="284">
        <f t="shared" si="59"/>
        <v>0</v>
      </c>
      <c r="ED59" s="284">
        <f t="shared" si="59"/>
        <v>0</v>
      </c>
      <c r="EE59" s="284">
        <f t="shared" si="59"/>
        <v>0</v>
      </c>
      <c r="EF59" s="284">
        <f t="shared" si="59"/>
        <v>0</v>
      </c>
      <c r="EG59" s="284">
        <f t="shared" si="59"/>
        <v>0</v>
      </c>
      <c r="EH59" s="284">
        <f t="shared" si="59"/>
        <v>0</v>
      </c>
      <c r="EI59" s="284">
        <f t="shared" si="59"/>
        <v>0</v>
      </c>
      <c r="EJ59" s="284">
        <f t="shared" si="59"/>
        <v>0</v>
      </c>
      <c r="EK59" s="284">
        <f t="shared" si="59"/>
        <v>0</v>
      </c>
      <c r="EL59" s="284">
        <f t="shared" si="59"/>
        <v>0</v>
      </c>
      <c r="EM59" s="284">
        <f t="shared" si="59"/>
        <v>0</v>
      </c>
      <c r="EN59" s="284">
        <f t="shared" si="59"/>
        <v>0</v>
      </c>
      <c r="EO59" s="284">
        <f t="shared" si="59"/>
        <v>0</v>
      </c>
      <c r="EP59" s="284">
        <f t="shared" si="59"/>
        <v>0</v>
      </c>
      <c r="EQ59" s="284">
        <f t="shared" si="59"/>
        <v>0</v>
      </c>
      <c r="ER59" s="284">
        <f t="shared" si="59"/>
        <v>0</v>
      </c>
      <c r="ES59" s="284">
        <f t="shared" si="59"/>
        <v>0</v>
      </c>
      <c r="ET59" s="284">
        <f t="shared" si="59"/>
        <v>0</v>
      </c>
      <c r="EU59" s="284">
        <f t="shared" si="59"/>
        <v>0</v>
      </c>
      <c r="EV59" s="284">
        <f t="shared" si="59"/>
        <v>0</v>
      </c>
      <c r="EW59" s="284">
        <f t="shared" si="59"/>
        <v>0</v>
      </c>
      <c r="EX59" s="284">
        <f t="shared" si="59"/>
        <v>0</v>
      </c>
      <c r="EY59" s="284">
        <f t="shared" si="59"/>
        <v>0</v>
      </c>
      <c r="EZ59" s="284">
        <f t="shared" si="59"/>
        <v>0</v>
      </c>
      <c r="FA59" s="284">
        <f t="shared" si="59"/>
        <v>0</v>
      </c>
      <c r="FB59" s="284">
        <f t="shared" si="59"/>
        <v>0</v>
      </c>
      <c r="FC59" s="284">
        <f t="shared" si="59"/>
        <v>0</v>
      </c>
      <c r="FD59" s="284">
        <f t="shared" si="59"/>
        <v>0</v>
      </c>
      <c r="FE59" s="284">
        <f t="shared" si="59"/>
        <v>0</v>
      </c>
      <c r="FF59" s="284">
        <f t="shared" si="59"/>
        <v>0</v>
      </c>
      <c r="FG59" s="284">
        <f t="shared" si="59"/>
        <v>0</v>
      </c>
      <c r="FH59" s="284">
        <f t="shared" si="59"/>
        <v>0</v>
      </c>
      <c r="FI59" s="284">
        <f t="shared" si="59"/>
        <v>0</v>
      </c>
      <c r="FJ59" s="284">
        <f t="shared" si="59"/>
        <v>0</v>
      </c>
      <c r="FK59" s="284">
        <f t="shared" si="59"/>
        <v>0</v>
      </c>
      <c r="FL59" s="284">
        <f t="shared" si="59"/>
        <v>0</v>
      </c>
      <c r="FM59" s="284">
        <f t="shared" si="59"/>
        <v>0</v>
      </c>
      <c r="FN59" s="284">
        <f t="shared" si="59"/>
        <v>0</v>
      </c>
      <c r="FO59" s="284">
        <f t="shared" si="59"/>
        <v>0</v>
      </c>
      <c r="FP59" s="284">
        <f t="shared" si="59"/>
        <v>0</v>
      </c>
      <c r="FQ59" s="284">
        <f t="shared" si="59"/>
        <v>0</v>
      </c>
      <c r="FR59" s="284">
        <f t="shared" si="59"/>
        <v>0</v>
      </c>
      <c r="FS59" s="284">
        <f t="shared" si="59"/>
        <v>0</v>
      </c>
      <c r="FT59" s="284">
        <f t="shared" si="59"/>
        <v>0</v>
      </c>
      <c r="FU59" s="284">
        <f t="shared" si="59"/>
        <v>0</v>
      </c>
      <c r="FV59" s="284">
        <f t="shared" si="59"/>
        <v>0</v>
      </c>
      <c r="FW59" s="284">
        <f t="shared" si="59"/>
        <v>0</v>
      </c>
      <c r="FX59" s="284">
        <f t="shared" si="59"/>
        <v>0</v>
      </c>
      <c r="FY59" s="284">
        <f t="shared" si="59"/>
        <v>0</v>
      </c>
      <c r="FZ59" s="284">
        <f t="shared" si="59"/>
        <v>0</v>
      </c>
      <c r="GA59" s="284">
        <f t="shared" si="59"/>
        <v>0</v>
      </c>
      <c r="GB59" s="284">
        <f t="shared" si="59"/>
        <v>0</v>
      </c>
      <c r="GC59" s="284">
        <f t="shared" si="59"/>
        <v>0</v>
      </c>
      <c r="GD59" s="284">
        <f t="shared" si="59"/>
        <v>0</v>
      </c>
      <c r="GE59" s="284">
        <f t="shared" si="59"/>
        <v>0</v>
      </c>
      <c r="GF59" s="284">
        <f t="shared" si="59"/>
        <v>0</v>
      </c>
      <c r="GG59" s="284">
        <f t="shared" si="59"/>
        <v>0</v>
      </c>
      <c r="GH59" s="284">
        <f t="shared" si="59"/>
        <v>0</v>
      </c>
      <c r="GI59" s="284">
        <f t="shared" si="59"/>
        <v>0</v>
      </c>
      <c r="GJ59" s="284">
        <f t="shared" si="59"/>
        <v>0</v>
      </c>
      <c r="GK59" s="284">
        <f t="shared" si="59"/>
        <v>0</v>
      </c>
      <c r="GL59" s="284">
        <f t="shared" si="59"/>
        <v>0</v>
      </c>
      <c r="GM59" s="284">
        <f t="shared" si="59"/>
        <v>0</v>
      </c>
      <c r="GN59" s="284">
        <f t="shared" ref="GN59:IY59" si="60">$C11*GN34</f>
        <v>0</v>
      </c>
      <c r="GO59" s="284">
        <f t="shared" si="60"/>
        <v>0</v>
      </c>
      <c r="GP59" s="284">
        <f t="shared" si="60"/>
        <v>0</v>
      </c>
      <c r="GQ59" s="284">
        <f t="shared" si="60"/>
        <v>0</v>
      </c>
      <c r="GR59" s="284">
        <f t="shared" si="60"/>
        <v>0</v>
      </c>
      <c r="GS59" s="284">
        <f t="shared" si="60"/>
        <v>0</v>
      </c>
      <c r="GT59" s="284">
        <f t="shared" si="60"/>
        <v>0</v>
      </c>
      <c r="GU59" s="284">
        <f t="shared" si="60"/>
        <v>0</v>
      </c>
      <c r="GV59" s="284">
        <f t="shared" si="60"/>
        <v>0</v>
      </c>
      <c r="GW59" s="284">
        <f t="shared" si="60"/>
        <v>0</v>
      </c>
      <c r="GX59" s="284">
        <f t="shared" si="60"/>
        <v>0</v>
      </c>
      <c r="GY59" s="284">
        <f t="shared" si="60"/>
        <v>0</v>
      </c>
      <c r="GZ59" s="284">
        <f t="shared" si="60"/>
        <v>0</v>
      </c>
      <c r="HA59" s="284">
        <f t="shared" si="60"/>
        <v>0</v>
      </c>
      <c r="HB59" s="284">
        <f t="shared" si="60"/>
        <v>0</v>
      </c>
      <c r="HC59" s="284">
        <f t="shared" si="60"/>
        <v>0</v>
      </c>
      <c r="HD59" s="284">
        <f t="shared" si="60"/>
        <v>0</v>
      </c>
      <c r="HE59" s="284">
        <f t="shared" si="60"/>
        <v>0</v>
      </c>
      <c r="HF59" s="284">
        <f t="shared" si="60"/>
        <v>0</v>
      </c>
      <c r="HG59" s="284">
        <f t="shared" si="60"/>
        <v>0</v>
      </c>
      <c r="HH59" s="284">
        <f t="shared" si="60"/>
        <v>0</v>
      </c>
      <c r="HI59" s="284">
        <f t="shared" si="60"/>
        <v>0</v>
      </c>
      <c r="HJ59" s="284">
        <f t="shared" si="60"/>
        <v>0</v>
      </c>
      <c r="HK59" s="284">
        <f t="shared" si="60"/>
        <v>0</v>
      </c>
      <c r="HL59" s="284">
        <f t="shared" si="60"/>
        <v>0</v>
      </c>
      <c r="HM59" s="284">
        <f t="shared" si="60"/>
        <v>0</v>
      </c>
      <c r="HN59" s="284">
        <f t="shared" si="60"/>
        <v>0</v>
      </c>
      <c r="HO59" s="284">
        <f t="shared" si="60"/>
        <v>0</v>
      </c>
      <c r="HP59" s="284">
        <f t="shared" si="60"/>
        <v>0</v>
      </c>
      <c r="HQ59" s="284">
        <f t="shared" si="60"/>
        <v>0</v>
      </c>
      <c r="HR59" s="284">
        <f t="shared" si="60"/>
        <v>0</v>
      </c>
      <c r="HS59" s="284">
        <f t="shared" si="60"/>
        <v>0</v>
      </c>
      <c r="HT59" s="284">
        <f t="shared" si="60"/>
        <v>0</v>
      </c>
      <c r="HU59" s="284">
        <f t="shared" si="60"/>
        <v>0</v>
      </c>
      <c r="HV59" s="284">
        <f t="shared" si="60"/>
        <v>0</v>
      </c>
      <c r="HW59" s="284">
        <f t="shared" si="60"/>
        <v>0</v>
      </c>
      <c r="HX59" s="284">
        <f t="shared" si="60"/>
        <v>0</v>
      </c>
      <c r="HY59" s="284">
        <f t="shared" si="60"/>
        <v>0</v>
      </c>
      <c r="HZ59" s="284">
        <f t="shared" si="60"/>
        <v>0</v>
      </c>
      <c r="IA59" s="284">
        <f t="shared" si="60"/>
        <v>0</v>
      </c>
      <c r="IB59" s="284">
        <f t="shared" si="60"/>
        <v>0</v>
      </c>
      <c r="IC59" s="284">
        <f t="shared" si="60"/>
        <v>0</v>
      </c>
      <c r="ID59" s="284">
        <f t="shared" si="60"/>
        <v>0</v>
      </c>
      <c r="IE59" s="284">
        <f t="shared" si="60"/>
        <v>0</v>
      </c>
      <c r="IF59" s="284">
        <f t="shared" si="60"/>
        <v>0</v>
      </c>
      <c r="IG59" s="284">
        <f t="shared" si="60"/>
        <v>0</v>
      </c>
      <c r="IH59" s="284">
        <f t="shared" si="60"/>
        <v>0</v>
      </c>
      <c r="II59" s="284">
        <f t="shared" si="60"/>
        <v>0</v>
      </c>
      <c r="IJ59" s="284">
        <f t="shared" si="60"/>
        <v>0</v>
      </c>
      <c r="IK59" s="284">
        <f t="shared" si="60"/>
        <v>0</v>
      </c>
      <c r="IL59" s="284">
        <f t="shared" si="60"/>
        <v>0</v>
      </c>
      <c r="IM59" s="284">
        <f t="shared" si="60"/>
        <v>0</v>
      </c>
      <c r="IN59" s="284">
        <f t="shared" si="60"/>
        <v>0</v>
      </c>
      <c r="IO59" s="284">
        <f t="shared" si="60"/>
        <v>0</v>
      </c>
      <c r="IP59" s="284">
        <f t="shared" si="60"/>
        <v>0</v>
      </c>
      <c r="IQ59" s="284">
        <f t="shared" si="60"/>
        <v>0</v>
      </c>
      <c r="IR59" s="284">
        <f t="shared" si="60"/>
        <v>0</v>
      </c>
      <c r="IS59" s="284">
        <f t="shared" si="60"/>
        <v>0</v>
      </c>
      <c r="IT59" s="284">
        <f t="shared" si="60"/>
        <v>0</v>
      </c>
      <c r="IU59" s="284">
        <f t="shared" si="60"/>
        <v>0</v>
      </c>
      <c r="IV59" s="284">
        <f t="shared" si="60"/>
        <v>0</v>
      </c>
      <c r="IW59" s="284">
        <f t="shared" si="60"/>
        <v>0</v>
      </c>
      <c r="IX59" s="284">
        <f t="shared" si="60"/>
        <v>0</v>
      </c>
      <c r="IY59" s="284">
        <f t="shared" si="60"/>
        <v>0</v>
      </c>
      <c r="IZ59" s="284">
        <f t="shared" ref="IZ59:LK59" si="61">$C11*IZ34</f>
        <v>0</v>
      </c>
      <c r="JA59" s="284">
        <f t="shared" si="61"/>
        <v>0</v>
      </c>
      <c r="JB59" s="284">
        <f t="shared" si="61"/>
        <v>0</v>
      </c>
      <c r="JC59" s="284">
        <f t="shared" si="61"/>
        <v>0</v>
      </c>
      <c r="JD59" s="284">
        <f t="shared" si="61"/>
        <v>0</v>
      </c>
      <c r="JE59" s="284">
        <f t="shared" si="61"/>
        <v>0</v>
      </c>
      <c r="JF59" s="284">
        <f t="shared" si="61"/>
        <v>0</v>
      </c>
      <c r="JG59" s="284">
        <f t="shared" si="61"/>
        <v>0</v>
      </c>
      <c r="JH59" s="284">
        <f t="shared" si="61"/>
        <v>0</v>
      </c>
      <c r="JI59" s="284">
        <f t="shared" si="61"/>
        <v>0</v>
      </c>
      <c r="JJ59" s="284">
        <f t="shared" si="61"/>
        <v>0</v>
      </c>
      <c r="JK59" s="284">
        <f t="shared" si="61"/>
        <v>0</v>
      </c>
      <c r="JL59" s="284">
        <f t="shared" si="61"/>
        <v>0</v>
      </c>
      <c r="JM59" s="284">
        <f t="shared" si="61"/>
        <v>0</v>
      </c>
      <c r="JN59" s="284">
        <f t="shared" si="61"/>
        <v>0</v>
      </c>
      <c r="JO59" s="284">
        <f t="shared" si="61"/>
        <v>0</v>
      </c>
      <c r="JP59" s="284">
        <f t="shared" si="61"/>
        <v>0</v>
      </c>
      <c r="JQ59" s="284">
        <f t="shared" si="61"/>
        <v>0</v>
      </c>
      <c r="JR59" s="284">
        <f t="shared" si="61"/>
        <v>0</v>
      </c>
      <c r="JS59" s="284">
        <f t="shared" si="61"/>
        <v>0</v>
      </c>
      <c r="JT59" s="284">
        <f t="shared" si="61"/>
        <v>0</v>
      </c>
      <c r="JU59" s="284">
        <f t="shared" si="61"/>
        <v>0</v>
      </c>
      <c r="JV59" s="284">
        <f t="shared" si="61"/>
        <v>0</v>
      </c>
      <c r="JW59" s="284">
        <f t="shared" si="61"/>
        <v>0</v>
      </c>
      <c r="JX59" s="284">
        <f t="shared" si="61"/>
        <v>0</v>
      </c>
      <c r="JY59" s="284">
        <f t="shared" si="61"/>
        <v>0</v>
      </c>
      <c r="JZ59" s="284">
        <f t="shared" si="61"/>
        <v>0</v>
      </c>
      <c r="KA59" s="284">
        <f t="shared" si="61"/>
        <v>0</v>
      </c>
      <c r="KB59" s="284">
        <f t="shared" si="61"/>
        <v>0</v>
      </c>
      <c r="KC59" s="284">
        <f t="shared" si="61"/>
        <v>0</v>
      </c>
      <c r="KD59" s="284">
        <f t="shared" si="61"/>
        <v>0</v>
      </c>
      <c r="KE59" s="284">
        <f t="shared" si="61"/>
        <v>0</v>
      </c>
      <c r="KF59" s="284">
        <f t="shared" si="61"/>
        <v>0</v>
      </c>
      <c r="KG59" s="284">
        <f t="shared" si="61"/>
        <v>0</v>
      </c>
      <c r="KH59" s="284">
        <f t="shared" si="61"/>
        <v>0</v>
      </c>
      <c r="KI59" s="284">
        <f t="shared" si="61"/>
        <v>0</v>
      </c>
      <c r="KJ59" s="284">
        <f t="shared" si="61"/>
        <v>0</v>
      </c>
      <c r="KK59" s="284">
        <f t="shared" si="61"/>
        <v>0</v>
      </c>
      <c r="KL59" s="284">
        <f t="shared" si="61"/>
        <v>0</v>
      </c>
      <c r="KM59" s="284">
        <f t="shared" si="61"/>
        <v>0</v>
      </c>
      <c r="KN59" s="284">
        <f t="shared" si="61"/>
        <v>0</v>
      </c>
      <c r="KO59" s="284">
        <f t="shared" si="61"/>
        <v>0</v>
      </c>
      <c r="KP59" s="284">
        <f t="shared" si="61"/>
        <v>0</v>
      </c>
      <c r="KQ59" s="284">
        <f t="shared" si="61"/>
        <v>0</v>
      </c>
      <c r="KR59" s="284">
        <f t="shared" si="61"/>
        <v>0</v>
      </c>
      <c r="KS59" s="284">
        <f t="shared" si="61"/>
        <v>0</v>
      </c>
      <c r="KT59" s="284">
        <f t="shared" si="61"/>
        <v>0</v>
      </c>
      <c r="KU59" s="284">
        <f t="shared" si="61"/>
        <v>0</v>
      </c>
      <c r="KV59" s="284">
        <f t="shared" si="61"/>
        <v>0</v>
      </c>
      <c r="KW59" s="284">
        <f t="shared" si="61"/>
        <v>0</v>
      </c>
      <c r="KX59" s="284">
        <f t="shared" si="61"/>
        <v>0</v>
      </c>
      <c r="KY59" s="284">
        <f t="shared" si="61"/>
        <v>0</v>
      </c>
      <c r="KZ59" s="284">
        <f t="shared" si="61"/>
        <v>0</v>
      </c>
      <c r="LA59" s="284">
        <f t="shared" si="61"/>
        <v>0</v>
      </c>
      <c r="LB59" s="284">
        <f t="shared" si="61"/>
        <v>0</v>
      </c>
      <c r="LC59" s="284">
        <f t="shared" si="61"/>
        <v>0</v>
      </c>
      <c r="LD59" s="284">
        <f t="shared" si="61"/>
        <v>0</v>
      </c>
      <c r="LE59" s="284">
        <f t="shared" si="61"/>
        <v>0</v>
      </c>
      <c r="LF59" s="284">
        <f t="shared" si="61"/>
        <v>0</v>
      </c>
      <c r="LG59" s="284">
        <f t="shared" si="61"/>
        <v>0</v>
      </c>
      <c r="LH59" s="284">
        <f t="shared" si="61"/>
        <v>0</v>
      </c>
      <c r="LI59" s="284">
        <f t="shared" si="61"/>
        <v>0</v>
      </c>
      <c r="LJ59" s="284">
        <f t="shared" si="61"/>
        <v>0</v>
      </c>
      <c r="LK59" s="284">
        <f t="shared" si="61"/>
        <v>0</v>
      </c>
      <c r="LL59" s="284">
        <f t="shared" ref="LL59:NW59" si="62">$C11*LL34</f>
        <v>0</v>
      </c>
      <c r="LM59" s="284">
        <f t="shared" si="62"/>
        <v>0</v>
      </c>
      <c r="LN59" s="284">
        <f t="shared" si="62"/>
        <v>0</v>
      </c>
      <c r="LO59" s="284">
        <f t="shared" si="62"/>
        <v>0</v>
      </c>
      <c r="LP59" s="284">
        <f t="shared" si="62"/>
        <v>0</v>
      </c>
      <c r="LQ59" s="284">
        <f t="shared" si="62"/>
        <v>0</v>
      </c>
      <c r="LR59" s="284">
        <f t="shared" si="62"/>
        <v>0</v>
      </c>
      <c r="LS59" s="284">
        <f t="shared" si="62"/>
        <v>0</v>
      </c>
      <c r="LT59" s="284">
        <f t="shared" si="62"/>
        <v>0</v>
      </c>
      <c r="LU59" s="284">
        <f t="shared" si="62"/>
        <v>0</v>
      </c>
      <c r="LV59" s="284">
        <f t="shared" si="62"/>
        <v>0</v>
      </c>
      <c r="LW59" s="284">
        <f t="shared" si="62"/>
        <v>0</v>
      </c>
      <c r="LX59" s="284">
        <f t="shared" si="62"/>
        <v>0</v>
      </c>
      <c r="LY59" s="284">
        <f t="shared" si="62"/>
        <v>0</v>
      </c>
      <c r="LZ59" s="284">
        <f t="shared" si="62"/>
        <v>0</v>
      </c>
      <c r="MA59" s="284">
        <f t="shared" si="62"/>
        <v>0</v>
      </c>
      <c r="MB59" s="284">
        <f t="shared" si="62"/>
        <v>0</v>
      </c>
      <c r="MC59" s="284">
        <f t="shared" si="62"/>
        <v>0</v>
      </c>
      <c r="MD59" s="284">
        <f t="shared" si="62"/>
        <v>0</v>
      </c>
      <c r="ME59" s="284">
        <f t="shared" si="62"/>
        <v>0</v>
      </c>
      <c r="MF59" s="284">
        <f t="shared" si="62"/>
        <v>0</v>
      </c>
      <c r="MG59" s="284">
        <f t="shared" si="62"/>
        <v>0</v>
      </c>
      <c r="MH59" s="284">
        <f t="shared" si="62"/>
        <v>0</v>
      </c>
      <c r="MI59" s="284">
        <f t="shared" si="62"/>
        <v>0</v>
      </c>
      <c r="MJ59" s="284">
        <f t="shared" si="62"/>
        <v>0</v>
      </c>
      <c r="MK59" s="284">
        <f t="shared" si="62"/>
        <v>0</v>
      </c>
      <c r="ML59" s="284">
        <f t="shared" si="62"/>
        <v>0</v>
      </c>
      <c r="MM59" s="284">
        <f t="shared" si="62"/>
        <v>0</v>
      </c>
      <c r="MN59" s="284">
        <f t="shared" si="62"/>
        <v>0</v>
      </c>
      <c r="MO59" s="284">
        <f t="shared" si="62"/>
        <v>0</v>
      </c>
      <c r="MP59" s="284">
        <f t="shared" si="62"/>
        <v>0</v>
      </c>
      <c r="MQ59" s="284">
        <f t="shared" si="62"/>
        <v>0</v>
      </c>
      <c r="MR59" s="284">
        <f t="shared" si="62"/>
        <v>0</v>
      </c>
      <c r="MS59" s="284">
        <f t="shared" si="62"/>
        <v>0</v>
      </c>
      <c r="MT59" s="284">
        <f t="shared" si="62"/>
        <v>0</v>
      </c>
      <c r="MU59" s="284">
        <f t="shared" si="62"/>
        <v>0</v>
      </c>
      <c r="MV59" s="284">
        <f t="shared" si="62"/>
        <v>0</v>
      </c>
      <c r="MW59" s="284">
        <f t="shared" si="62"/>
        <v>0</v>
      </c>
      <c r="MX59" s="284">
        <f t="shared" si="62"/>
        <v>0</v>
      </c>
      <c r="MY59" s="284">
        <f t="shared" si="62"/>
        <v>0</v>
      </c>
      <c r="MZ59" s="284">
        <f t="shared" si="62"/>
        <v>0</v>
      </c>
      <c r="NA59" s="284">
        <f t="shared" si="62"/>
        <v>0</v>
      </c>
      <c r="NB59" s="284">
        <f t="shared" si="62"/>
        <v>0</v>
      </c>
      <c r="NC59" s="284">
        <f t="shared" si="62"/>
        <v>0</v>
      </c>
      <c r="ND59" s="284">
        <f t="shared" si="62"/>
        <v>0</v>
      </c>
      <c r="NE59" s="284">
        <f t="shared" si="62"/>
        <v>0</v>
      </c>
      <c r="NF59" s="284">
        <f t="shared" si="62"/>
        <v>0</v>
      </c>
      <c r="NG59" s="284">
        <f t="shared" si="62"/>
        <v>0</v>
      </c>
      <c r="NH59" s="284">
        <f t="shared" si="62"/>
        <v>0</v>
      </c>
      <c r="NI59" s="284">
        <f t="shared" si="62"/>
        <v>0</v>
      </c>
      <c r="NJ59" s="284">
        <f t="shared" si="62"/>
        <v>0</v>
      </c>
      <c r="NK59" s="284">
        <f t="shared" si="62"/>
        <v>0</v>
      </c>
      <c r="NL59" s="284">
        <f t="shared" si="62"/>
        <v>0</v>
      </c>
      <c r="NM59" s="284">
        <f t="shared" si="62"/>
        <v>0</v>
      </c>
      <c r="NN59" s="284">
        <f t="shared" si="62"/>
        <v>0</v>
      </c>
      <c r="NO59" s="284">
        <f t="shared" si="62"/>
        <v>0</v>
      </c>
      <c r="NP59" s="284">
        <f t="shared" si="62"/>
        <v>0</v>
      </c>
      <c r="NQ59" s="284">
        <f t="shared" si="62"/>
        <v>0</v>
      </c>
      <c r="NR59" s="284">
        <f t="shared" si="62"/>
        <v>0</v>
      </c>
      <c r="NS59" s="284">
        <f t="shared" si="62"/>
        <v>0</v>
      </c>
      <c r="NT59" s="284">
        <f t="shared" si="62"/>
        <v>0</v>
      </c>
      <c r="NU59" s="284">
        <f t="shared" si="62"/>
        <v>0</v>
      </c>
      <c r="NV59" s="284">
        <f t="shared" si="62"/>
        <v>0</v>
      </c>
      <c r="NW59" s="284">
        <f t="shared" si="62"/>
        <v>0</v>
      </c>
      <c r="NX59" s="284">
        <f t="shared" ref="NX59:QI59" si="63">$C11*NX34</f>
        <v>0</v>
      </c>
      <c r="NY59" s="284">
        <f t="shared" si="63"/>
        <v>0</v>
      </c>
      <c r="NZ59" s="284">
        <f t="shared" si="63"/>
        <v>0</v>
      </c>
      <c r="OA59" s="284">
        <f t="shared" si="63"/>
        <v>0</v>
      </c>
      <c r="OB59" s="284">
        <f t="shared" si="63"/>
        <v>0</v>
      </c>
      <c r="OC59" s="284">
        <f t="shared" si="63"/>
        <v>0</v>
      </c>
      <c r="OD59" s="284">
        <f t="shared" si="63"/>
        <v>0</v>
      </c>
      <c r="OE59" s="284">
        <f t="shared" si="63"/>
        <v>0</v>
      </c>
      <c r="OF59" s="284">
        <f t="shared" si="63"/>
        <v>0</v>
      </c>
      <c r="OG59" s="284">
        <f t="shared" si="63"/>
        <v>0</v>
      </c>
      <c r="OH59" s="284">
        <f t="shared" si="63"/>
        <v>0</v>
      </c>
      <c r="OI59" s="284">
        <f t="shared" si="63"/>
        <v>0</v>
      </c>
      <c r="OJ59" s="284">
        <f t="shared" si="63"/>
        <v>0</v>
      </c>
      <c r="OK59" s="284">
        <f t="shared" si="63"/>
        <v>0</v>
      </c>
      <c r="OL59" s="284">
        <f t="shared" si="63"/>
        <v>0</v>
      </c>
      <c r="OM59" s="284">
        <f t="shared" si="63"/>
        <v>0</v>
      </c>
      <c r="ON59" s="284">
        <f t="shared" si="63"/>
        <v>0</v>
      </c>
      <c r="OO59" s="284">
        <f t="shared" si="63"/>
        <v>0</v>
      </c>
      <c r="OP59" s="284">
        <f t="shared" si="63"/>
        <v>0</v>
      </c>
      <c r="OQ59" s="284">
        <f t="shared" si="63"/>
        <v>0</v>
      </c>
      <c r="OR59" s="284">
        <f t="shared" si="63"/>
        <v>0</v>
      </c>
      <c r="OS59" s="284">
        <f t="shared" si="63"/>
        <v>0</v>
      </c>
      <c r="OT59" s="284">
        <f t="shared" si="63"/>
        <v>0</v>
      </c>
      <c r="OU59" s="284">
        <f t="shared" si="63"/>
        <v>0</v>
      </c>
      <c r="OV59" s="284">
        <f t="shared" si="63"/>
        <v>0</v>
      </c>
      <c r="OW59" s="284">
        <f t="shared" si="63"/>
        <v>0</v>
      </c>
      <c r="OX59" s="284">
        <f t="shared" si="63"/>
        <v>0</v>
      </c>
      <c r="OY59" s="284">
        <f t="shared" si="63"/>
        <v>0</v>
      </c>
      <c r="OZ59" s="284">
        <f t="shared" si="63"/>
        <v>0</v>
      </c>
      <c r="PA59" s="284">
        <f t="shared" si="63"/>
        <v>0</v>
      </c>
      <c r="PB59" s="284">
        <f t="shared" si="63"/>
        <v>0</v>
      </c>
      <c r="PC59" s="284">
        <f t="shared" si="63"/>
        <v>0</v>
      </c>
      <c r="PD59" s="284">
        <f t="shared" si="63"/>
        <v>0</v>
      </c>
      <c r="PE59" s="284">
        <f t="shared" si="63"/>
        <v>0</v>
      </c>
      <c r="PF59" s="284">
        <f t="shared" si="63"/>
        <v>0</v>
      </c>
      <c r="PG59" s="284">
        <f t="shared" si="63"/>
        <v>0</v>
      </c>
      <c r="PH59" s="284">
        <f t="shared" si="63"/>
        <v>0</v>
      </c>
      <c r="PI59" s="284">
        <f t="shared" si="63"/>
        <v>0</v>
      </c>
      <c r="PJ59" s="284">
        <f t="shared" si="63"/>
        <v>0</v>
      </c>
      <c r="PK59" s="284">
        <f t="shared" si="63"/>
        <v>0</v>
      </c>
      <c r="PL59" s="284">
        <f t="shared" si="63"/>
        <v>0</v>
      </c>
      <c r="PM59" s="284">
        <f t="shared" si="63"/>
        <v>0</v>
      </c>
      <c r="PN59" s="284">
        <f t="shared" si="63"/>
        <v>0</v>
      </c>
      <c r="PO59" s="284">
        <f t="shared" si="63"/>
        <v>0</v>
      </c>
      <c r="PP59" s="284">
        <f t="shared" si="63"/>
        <v>0</v>
      </c>
      <c r="PQ59" s="284">
        <f t="shared" si="63"/>
        <v>0</v>
      </c>
      <c r="PR59" s="284">
        <f t="shared" si="63"/>
        <v>0</v>
      </c>
      <c r="PS59" s="284">
        <f t="shared" si="63"/>
        <v>0</v>
      </c>
      <c r="PT59" s="284">
        <f t="shared" si="63"/>
        <v>0</v>
      </c>
      <c r="PU59" s="284">
        <f t="shared" si="63"/>
        <v>0</v>
      </c>
      <c r="PV59" s="284">
        <f t="shared" si="63"/>
        <v>0</v>
      </c>
      <c r="PW59" s="284">
        <f t="shared" si="63"/>
        <v>0</v>
      </c>
      <c r="PX59" s="284">
        <f t="shared" si="63"/>
        <v>0</v>
      </c>
      <c r="PY59" s="284">
        <f t="shared" si="63"/>
        <v>0</v>
      </c>
      <c r="PZ59" s="284">
        <f t="shared" si="63"/>
        <v>0</v>
      </c>
      <c r="QA59" s="284">
        <f t="shared" si="63"/>
        <v>0</v>
      </c>
      <c r="QB59" s="284">
        <f t="shared" si="63"/>
        <v>0</v>
      </c>
      <c r="QC59" s="284">
        <f t="shared" si="63"/>
        <v>0</v>
      </c>
      <c r="QD59" s="284">
        <f t="shared" si="63"/>
        <v>0</v>
      </c>
      <c r="QE59" s="284">
        <f t="shared" si="63"/>
        <v>0</v>
      </c>
      <c r="QF59" s="284">
        <f t="shared" si="63"/>
        <v>0</v>
      </c>
      <c r="QG59" s="284">
        <f t="shared" si="63"/>
        <v>0</v>
      </c>
      <c r="QH59" s="284">
        <f t="shared" si="63"/>
        <v>0</v>
      </c>
      <c r="QI59" s="284">
        <f t="shared" si="63"/>
        <v>0</v>
      </c>
      <c r="QJ59" s="284">
        <f t="shared" ref="QJ59:SA59" si="64">$C11*QJ34</f>
        <v>0</v>
      </c>
      <c r="QK59" s="284">
        <f t="shared" si="64"/>
        <v>0</v>
      </c>
      <c r="QL59" s="284">
        <f t="shared" si="64"/>
        <v>0</v>
      </c>
      <c r="QM59" s="284">
        <f t="shared" si="64"/>
        <v>0</v>
      </c>
      <c r="QN59" s="284">
        <f t="shared" si="64"/>
        <v>0</v>
      </c>
      <c r="QO59" s="284">
        <f t="shared" si="64"/>
        <v>0</v>
      </c>
      <c r="QP59" s="284">
        <f t="shared" si="64"/>
        <v>0</v>
      </c>
      <c r="QQ59" s="284">
        <f t="shared" si="64"/>
        <v>0</v>
      </c>
      <c r="QR59" s="284">
        <f t="shared" si="64"/>
        <v>0</v>
      </c>
      <c r="QS59" s="284">
        <f t="shared" si="64"/>
        <v>0</v>
      </c>
      <c r="QT59" s="284">
        <f t="shared" si="64"/>
        <v>0</v>
      </c>
      <c r="QU59" s="284">
        <f t="shared" si="64"/>
        <v>0</v>
      </c>
      <c r="QV59" s="284">
        <f t="shared" si="64"/>
        <v>0</v>
      </c>
      <c r="QW59" s="284">
        <f t="shared" si="64"/>
        <v>0</v>
      </c>
      <c r="QX59" s="284">
        <f t="shared" si="64"/>
        <v>0</v>
      </c>
      <c r="QY59" s="284">
        <f t="shared" si="64"/>
        <v>0</v>
      </c>
      <c r="QZ59" s="284">
        <f t="shared" si="64"/>
        <v>0</v>
      </c>
      <c r="RA59" s="284">
        <f t="shared" si="64"/>
        <v>0</v>
      </c>
      <c r="RB59" s="284">
        <f t="shared" si="64"/>
        <v>0</v>
      </c>
      <c r="RC59" s="284">
        <f t="shared" si="64"/>
        <v>0</v>
      </c>
      <c r="RD59" s="284">
        <f t="shared" si="64"/>
        <v>0</v>
      </c>
      <c r="RE59" s="284">
        <f t="shared" si="64"/>
        <v>0</v>
      </c>
      <c r="RF59" s="284">
        <f t="shared" si="64"/>
        <v>0</v>
      </c>
      <c r="RG59" s="284">
        <f t="shared" si="64"/>
        <v>0</v>
      </c>
      <c r="RH59" s="284">
        <f t="shared" si="64"/>
        <v>0</v>
      </c>
      <c r="RI59" s="284">
        <f t="shared" si="64"/>
        <v>0</v>
      </c>
      <c r="RJ59" s="284">
        <f t="shared" si="64"/>
        <v>0</v>
      </c>
      <c r="RK59" s="284">
        <f t="shared" si="64"/>
        <v>0</v>
      </c>
      <c r="RL59" s="284">
        <f t="shared" si="64"/>
        <v>0</v>
      </c>
      <c r="RM59" s="284">
        <f t="shared" si="64"/>
        <v>0</v>
      </c>
      <c r="RN59" s="284">
        <f t="shared" si="64"/>
        <v>0</v>
      </c>
      <c r="RO59" s="284">
        <f t="shared" si="64"/>
        <v>0</v>
      </c>
      <c r="RP59" s="284">
        <f t="shared" si="64"/>
        <v>0</v>
      </c>
      <c r="RQ59" s="284">
        <f t="shared" si="64"/>
        <v>0</v>
      </c>
      <c r="RR59" s="284">
        <f t="shared" si="64"/>
        <v>0</v>
      </c>
      <c r="RS59" s="284">
        <f t="shared" si="64"/>
        <v>0</v>
      </c>
      <c r="RT59" s="284">
        <f t="shared" si="64"/>
        <v>0</v>
      </c>
      <c r="RU59" s="284">
        <f t="shared" si="64"/>
        <v>0</v>
      </c>
      <c r="RV59" s="284">
        <f t="shared" si="64"/>
        <v>0</v>
      </c>
      <c r="RW59" s="284">
        <f t="shared" si="64"/>
        <v>0</v>
      </c>
      <c r="RX59" s="284">
        <f t="shared" si="64"/>
        <v>0</v>
      </c>
      <c r="RY59" s="284">
        <f t="shared" si="64"/>
        <v>0</v>
      </c>
      <c r="RZ59" s="284">
        <f t="shared" si="64"/>
        <v>0</v>
      </c>
      <c r="SA59" s="284">
        <f t="shared" si="64"/>
        <v>0</v>
      </c>
    </row>
    <row r="60" spans="1:495">
      <c r="A60" s="282"/>
      <c r="B60" s="283" t="str">
        <f>$B$12</f>
        <v>Site Maintenance</v>
      </c>
      <c r="C60" s="290">
        <f>SUM(D60:S60,T60:INDEX(T60:SA60,$H$5))</f>
        <v>0</v>
      </c>
      <c r="D60" s="284">
        <f t="shared" ref="D60:BO60" si="65">$C12*D35</f>
        <v>0</v>
      </c>
      <c r="E60" s="284">
        <f t="shared" si="65"/>
        <v>0</v>
      </c>
      <c r="F60" s="284">
        <f t="shared" si="65"/>
        <v>0</v>
      </c>
      <c r="G60" s="284">
        <f t="shared" si="65"/>
        <v>0</v>
      </c>
      <c r="H60" s="284">
        <f t="shared" si="65"/>
        <v>0</v>
      </c>
      <c r="I60" s="284">
        <f t="shared" si="65"/>
        <v>0</v>
      </c>
      <c r="J60" s="284">
        <f t="shared" si="65"/>
        <v>0</v>
      </c>
      <c r="K60" s="284">
        <f t="shared" si="65"/>
        <v>0</v>
      </c>
      <c r="L60" s="284">
        <f t="shared" si="65"/>
        <v>0</v>
      </c>
      <c r="M60" s="284">
        <f t="shared" si="65"/>
        <v>0</v>
      </c>
      <c r="N60" s="284">
        <f t="shared" si="65"/>
        <v>0</v>
      </c>
      <c r="O60" s="284">
        <f t="shared" si="65"/>
        <v>0</v>
      </c>
      <c r="P60" s="284">
        <f t="shared" si="65"/>
        <v>0</v>
      </c>
      <c r="Q60" s="284">
        <f t="shared" si="65"/>
        <v>0</v>
      </c>
      <c r="R60" s="284">
        <f t="shared" si="65"/>
        <v>0</v>
      </c>
      <c r="S60" s="284">
        <f t="shared" si="65"/>
        <v>0</v>
      </c>
      <c r="T60" s="284">
        <f t="shared" si="65"/>
        <v>0</v>
      </c>
      <c r="U60" s="284">
        <f t="shared" si="65"/>
        <v>0</v>
      </c>
      <c r="V60" s="284">
        <f t="shared" si="65"/>
        <v>0</v>
      </c>
      <c r="W60" s="284">
        <f t="shared" si="65"/>
        <v>0</v>
      </c>
      <c r="X60" s="284">
        <f t="shared" si="65"/>
        <v>0</v>
      </c>
      <c r="Y60" s="284">
        <f t="shared" si="65"/>
        <v>0</v>
      </c>
      <c r="Z60" s="284">
        <f t="shared" si="65"/>
        <v>0</v>
      </c>
      <c r="AA60" s="284">
        <f t="shared" si="65"/>
        <v>0</v>
      </c>
      <c r="AB60" s="284">
        <f t="shared" si="65"/>
        <v>0</v>
      </c>
      <c r="AC60" s="284">
        <f t="shared" si="65"/>
        <v>0</v>
      </c>
      <c r="AD60" s="284">
        <f t="shared" si="65"/>
        <v>0</v>
      </c>
      <c r="AE60" s="284">
        <f t="shared" si="65"/>
        <v>0</v>
      </c>
      <c r="AF60" s="284">
        <f t="shared" si="65"/>
        <v>0</v>
      </c>
      <c r="AG60" s="284">
        <f t="shared" si="65"/>
        <v>0</v>
      </c>
      <c r="AH60" s="284">
        <f t="shared" si="65"/>
        <v>0</v>
      </c>
      <c r="AI60" s="284">
        <f t="shared" si="65"/>
        <v>0</v>
      </c>
      <c r="AJ60" s="284">
        <f t="shared" si="65"/>
        <v>0</v>
      </c>
      <c r="AK60" s="284">
        <f t="shared" si="65"/>
        <v>0</v>
      </c>
      <c r="AL60" s="284">
        <f t="shared" si="65"/>
        <v>0</v>
      </c>
      <c r="AM60" s="284">
        <f t="shared" si="65"/>
        <v>0</v>
      </c>
      <c r="AN60" s="284">
        <f t="shared" si="65"/>
        <v>0</v>
      </c>
      <c r="AO60" s="284">
        <f t="shared" si="65"/>
        <v>0</v>
      </c>
      <c r="AP60" s="284">
        <f t="shared" si="65"/>
        <v>0</v>
      </c>
      <c r="AQ60" s="284">
        <f t="shared" si="65"/>
        <v>0</v>
      </c>
      <c r="AR60" s="284">
        <f t="shared" si="65"/>
        <v>0</v>
      </c>
      <c r="AS60" s="284">
        <f t="shared" si="65"/>
        <v>0</v>
      </c>
      <c r="AT60" s="284">
        <f t="shared" si="65"/>
        <v>0</v>
      </c>
      <c r="AU60" s="284">
        <f t="shared" si="65"/>
        <v>0</v>
      </c>
      <c r="AV60" s="284">
        <f t="shared" si="65"/>
        <v>0</v>
      </c>
      <c r="AW60" s="284">
        <f t="shared" si="65"/>
        <v>0</v>
      </c>
      <c r="AX60" s="284">
        <f t="shared" si="65"/>
        <v>0</v>
      </c>
      <c r="AY60" s="284">
        <f t="shared" si="65"/>
        <v>0</v>
      </c>
      <c r="AZ60" s="284">
        <f t="shared" si="65"/>
        <v>0</v>
      </c>
      <c r="BA60" s="284">
        <f t="shared" si="65"/>
        <v>0</v>
      </c>
      <c r="BB60" s="284">
        <f t="shared" si="65"/>
        <v>0</v>
      </c>
      <c r="BC60" s="284">
        <f t="shared" si="65"/>
        <v>0</v>
      </c>
      <c r="BD60" s="284">
        <f t="shared" si="65"/>
        <v>0</v>
      </c>
      <c r="BE60" s="284">
        <f t="shared" si="65"/>
        <v>0</v>
      </c>
      <c r="BF60" s="284">
        <f t="shared" si="65"/>
        <v>0</v>
      </c>
      <c r="BG60" s="284">
        <f t="shared" si="65"/>
        <v>0</v>
      </c>
      <c r="BH60" s="284">
        <f t="shared" si="65"/>
        <v>0</v>
      </c>
      <c r="BI60" s="284">
        <f t="shared" si="65"/>
        <v>0</v>
      </c>
      <c r="BJ60" s="284">
        <f t="shared" si="65"/>
        <v>0</v>
      </c>
      <c r="BK60" s="284">
        <f t="shared" si="65"/>
        <v>0</v>
      </c>
      <c r="BL60" s="284">
        <f t="shared" si="65"/>
        <v>0</v>
      </c>
      <c r="BM60" s="284">
        <f t="shared" si="65"/>
        <v>0</v>
      </c>
      <c r="BN60" s="284">
        <f t="shared" si="65"/>
        <v>0</v>
      </c>
      <c r="BO60" s="284">
        <f t="shared" si="65"/>
        <v>0</v>
      </c>
      <c r="BP60" s="284">
        <f t="shared" ref="BP60:EA60" si="66">$C12*BP35</f>
        <v>0</v>
      </c>
      <c r="BQ60" s="284">
        <f t="shared" si="66"/>
        <v>0</v>
      </c>
      <c r="BR60" s="284">
        <f t="shared" si="66"/>
        <v>0</v>
      </c>
      <c r="BS60" s="284">
        <f t="shared" si="66"/>
        <v>0</v>
      </c>
      <c r="BT60" s="284">
        <f t="shared" si="66"/>
        <v>0</v>
      </c>
      <c r="BU60" s="284">
        <f t="shared" si="66"/>
        <v>0</v>
      </c>
      <c r="BV60" s="284">
        <f t="shared" si="66"/>
        <v>0</v>
      </c>
      <c r="BW60" s="284">
        <f t="shared" si="66"/>
        <v>0</v>
      </c>
      <c r="BX60" s="284">
        <f t="shared" si="66"/>
        <v>0</v>
      </c>
      <c r="BY60" s="284">
        <f t="shared" si="66"/>
        <v>0</v>
      </c>
      <c r="BZ60" s="284">
        <f t="shared" si="66"/>
        <v>0</v>
      </c>
      <c r="CA60" s="284">
        <f t="shared" si="66"/>
        <v>0</v>
      </c>
      <c r="CB60" s="284">
        <f t="shared" si="66"/>
        <v>0</v>
      </c>
      <c r="CC60" s="284">
        <f t="shared" si="66"/>
        <v>0</v>
      </c>
      <c r="CD60" s="284">
        <f t="shared" si="66"/>
        <v>0</v>
      </c>
      <c r="CE60" s="284">
        <f t="shared" si="66"/>
        <v>0</v>
      </c>
      <c r="CF60" s="284">
        <f t="shared" si="66"/>
        <v>0</v>
      </c>
      <c r="CG60" s="284">
        <f t="shared" si="66"/>
        <v>0</v>
      </c>
      <c r="CH60" s="284">
        <f t="shared" si="66"/>
        <v>0</v>
      </c>
      <c r="CI60" s="284">
        <f t="shared" si="66"/>
        <v>0</v>
      </c>
      <c r="CJ60" s="284">
        <f t="shared" si="66"/>
        <v>0</v>
      </c>
      <c r="CK60" s="284">
        <f t="shared" si="66"/>
        <v>0</v>
      </c>
      <c r="CL60" s="284">
        <f t="shared" si="66"/>
        <v>0</v>
      </c>
      <c r="CM60" s="284">
        <f t="shared" si="66"/>
        <v>0</v>
      </c>
      <c r="CN60" s="284">
        <f t="shared" si="66"/>
        <v>0</v>
      </c>
      <c r="CO60" s="284">
        <f t="shared" si="66"/>
        <v>0</v>
      </c>
      <c r="CP60" s="284">
        <f t="shared" si="66"/>
        <v>0</v>
      </c>
      <c r="CQ60" s="284">
        <f t="shared" si="66"/>
        <v>0</v>
      </c>
      <c r="CR60" s="284">
        <f t="shared" si="66"/>
        <v>0</v>
      </c>
      <c r="CS60" s="284">
        <f t="shared" si="66"/>
        <v>0</v>
      </c>
      <c r="CT60" s="284">
        <f t="shared" si="66"/>
        <v>0</v>
      </c>
      <c r="CU60" s="284">
        <f t="shared" si="66"/>
        <v>0</v>
      </c>
      <c r="CV60" s="284">
        <f t="shared" si="66"/>
        <v>0</v>
      </c>
      <c r="CW60" s="284">
        <f t="shared" si="66"/>
        <v>0</v>
      </c>
      <c r="CX60" s="284">
        <f t="shared" si="66"/>
        <v>0</v>
      </c>
      <c r="CY60" s="284">
        <f t="shared" si="66"/>
        <v>0</v>
      </c>
      <c r="CZ60" s="284">
        <f t="shared" si="66"/>
        <v>0</v>
      </c>
      <c r="DA60" s="284">
        <f t="shared" si="66"/>
        <v>0</v>
      </c>
      <c r="DB60" s="284">
        <f t="shared" si="66"/>
        <v>0</v>
      </c>
      <c r="DC60" s="284">
        <f t="shared" si="66"/>
        <v>0</v>
      </c>
      <c r="DD60" s="284">
        <f t="shared" si="66"/>
        <v>0</v>
      </c>
      <c r="DE60" s="284">
        <f t="shared" si="66"/>
        <v>0</v>
      </c>
      <c r="DF60" s="284">
        <f t="shared" si="66"/>
        <v>0</v>
      </c>
      <c r="DG60" s="284">
        <f t="shared" si="66"/>
        <v>0</v>
      </c>
      <c r="DH60" s="284">
        <f t="shared" si="66"/>
        <v>0</v>
      </c>
      <c r="DI60" s="284">
        <f t="shared" si="66"/>
        <v>0</v>
      </c>
      <c r="DJ60" s="284">
        <f t="shared" si="66"/>
        <v>0</v>
      </c>
      <c r="DK60" s="284">
        <f t="shared" si="66"/>
        <v>0</v>
      </c>
      <c r="DL60" s="284">
        <f t="shared" si="66"/>
        <v>0</v>
      </c>
      <c r="DM60" s="284">
        <f t="shared" si="66"/>
        <v>0</v>
      </c>
      <c r="DN60" s="284">
        <f t="shared" si="66"/>
        <v>0</v>
      </c>
      <c r="DO60" s="284">
        <f t="shared" si="66"/>
        <v>0</v>
      </c>
      <c r="DP60" s="284">
        <f t="shared" si="66"/>
        <v>0</v>
      </c>
      <c r="DQ60" s="284">
        <f t="shared" si="66"/>
        <v>0</v>
      </c>
      <c r="DR60" s="284">
        <f t="shared" si="66"/>
        <v>0</v>
      </c>
      <c r="DS60" s="284">
        <f t="shared" si="66"/>
        <v>0</v>
      </c>
      <c r="DT60" s="284">
        <f t="shared" si="66"/>
        <v>0</v>
      </c>
      <c r="DU60" s="284">
        <f t="shared" si="66"/>
        <v>0</v>
      </c>
      <c r="DV60" s="284">
        <f t="shared" si="66"/>
        <v>0</v>
      </c>
      <c r="DW60" s="284">
        <f t="shared" si="66"/>
        <v>0</v>
      </c>
      <c r="DX60" s="284">
        <f t="shared" si="66"/>
        <v>0</v>
      </c>
      <c r="DY60" s="284">
        <f t="shared" si="66"/>
        <v>0</v>
      </c>
      <c r="DZ60" s="284">
        <f t="shared" si="66"/>
        <v>0</v>
      </c>
      <c r="EA60" s="284">
        <f t="shared" si="66"/>
        <v>0</v>
      </c>
      <c r="EB60" s="284">
        <f t="shared" ref="EB60:GM60" si="67">$C12*EB35</f>
        <v>0</v>
      </c>
      <c r="EC60" s="284">
        <f t="shared" si="67"/>
        <v>0</v>
      </c>
      <c r="ED60" s="284">
        <f t="shared" si="67"/>
        <v>0</v>
      </c>
      <c r="EE60" s="284">
        <f t="shared" si="67"/>
        <v>0</v>
      </c>
      <c r="EF60" s="284">
        <f t="shared" si="67"/>
        <v>0</v>
      </c>
      <c r="EG60" s="284">
        <f t="shared" si="67"/>
        <v>0</v>
      </c>
      <c r="EH60" s="284">
        <f t="shared" si="67"/>
        <v>0</v>
      </c>
      <c r="EI60" s="284">
        <f t="shared" si="67"/>
        <v>0</v>
      </c>
      <c r="EJ60" s="284">
        <f t="shared" si="67"/>
        <v>0</v>
      </c>
      <c r="EK60" s="284">
        <f t="shared" si="67"/>
        <v>0</v>
      </c>
      <c r="EL60" s="284">
        <f t="shared" si="67"/>
        <v>0</v>
      </c>
      <c r="EM60" s="284">
        <f t="shared" si="67"/>
        <v>0</v>
      </c>
      <c r="EN60" s="284">
        <f t="shared" si="67"/>
        <v>0</v>
      </c>
      <c r="EO60" s="284">
        <f t="shared" si="67"/>
        <v>0</v>
      </c>
      <c r="EP60" s="284">
        <f t="shared" si="67"/>
        <v>0</v>
      </c>
      <c r="EQ60" s="284">
        <f t="shared" si="67"/>
        <v>0</v>
      </c>
      <c r="ER60" s="284">
        <f t="shared" si="67"/>
        <v>0</v>
      </c>
      <c r="ES60" s="284">
        <f t="shared" si="67"/>
        <v>0</v>
      </c>
      <c r="ET60" s="284">
        <f t="shared" si="67"/>
        <v>0</v>
      </c>
      <c r="EU60" s="284">
        <f t="shared" si="67"/>
        <v>0</v>
      </c>
      <c r="EV60" s="284">
        <f t="shared" si="67"/>
        <v>0</v>
      </c>
      <c r="EW60" s="284">
        <f t="shared" si="67"/>
        <v>0</v>
      </c>
      <c r="EX60" s="284">
        <f t="shared" si="67"/>
        <v>0</v>
      </c>
      <c r="EY60" s="284">
        <f t="shared" si="67"/>
        <v>0</v>
      </c>
      <c r="EZ60" s="284">
        <f t="shared" si="67"/>
        <v>0</v>
      </c>
      <c r="FA60" s="284">
        <f t="shared" si="67"/>
        <v>0</v>
      </c>
      <c r="FB60" s="284">
        <f t="shared" si="67"/>
        <v>0</v>
      </c>
      <c r="FC60" s="284">
        <f t="shared" si="67"/>
        <v>0</v>
      </c>
      <c r="FD60" s="284">
        <f t="shared" si="67"/>
        <v>0</v>
      </c>
      <c r="FE60" s="284">
        <f t="shared" si="67"/>
        <v>0</v>
      </c>
      <c r="FF60" s="284">
        <f t="shared" si="67"/>
        <v>0</v>
      </c>
      <c r="FG60" s="284">
        <f t="shared" si="67"/>
        <v>0</v>
      </c>
      <c r="FH60" s="284">
        <f t="shared" si="67"/>
        <v>0</v>
      </c>
      <c r="FI60" s="284">
        <f t="shared" si="67"/>
        <v>0</v>
      </c>
      <c r="FJ60" s="284">
        <f t="shared" si="67"/>
        <v>0</v>
      </c>
      <c r="FK60" s="284">
        <f t="shared" si="67"/>
        <v>0</v>
      </c>
      <c r="FL60" s="284">
        <f t="shared" si="67"/>
        <v>0</v>
      </c>
      <c r="FM60" s="284">
        <f t="shared" si="67"/>
        <v>0</v>
      </c>
      <c r="FN60" s="284">
        <f t="shared" si="67"/>
        <v>0</v>
      </c>
      <c r="FO60" s="284">
        <f t="shared" si="67"/>
        <v>0</v>
      </c>
      <c r="FP60" s="284">
        <f t="shared" si="67"/>
        <v>0</v>
      </c>
      <c r="FQ60" s="284">
        <f t="shared" si="67"/>
        <v>0</v>
      </c>
      <c r="FR60" s="284">
        <f t="shared" si="67"/>
        <v>0</v>
      </c>
      <c r="FS60" s="284">
        <f t="shared" si="67"/>
        <v>0</v>
      </c>
      <c r="FT60" s="284">
        <f t="shared" si="67"/>
        <v>0</v>
      </c>
      <c r="FU60" s="284">
        <f t="shared" si="67"/>
        <v>0</v>
      </c>
      <c r="FV60" s="284">
        <f t="shared" si="67"/>
        <v>0</v>
      </c>
      <c r="FW60" s="284">
        <f t="shared" si="67"/>
        <v>0</v>
      </c>
      <c r="FX60" s="284">
        <f t="shared" si="67"/>
        <v>0</v>
      </c>
      <c r="FY60" s="284">
        <f t="shared" si="67"/>
        <v>0</v>
      </c>
      <c r="FZ60" s="284">
        <f t="shared" si="67"/>
        <v>0</v>
      </c>
      <c r="GA60" s="284">
        <f t="shared" si="67"/>
        <v>0</v>
      </c>
      <c r="GB60" s="284">
        <f t="shared" si="67"/>
        <v>0</v>
      </c>
      <c r="GC60" s="284">
        <f t="shared" si="67"/>
        <v>0</v>
      </c>
      <c r="GD60" s="284">
        <f t="shared" si="67"/>
        <v>0</v>
      </c>
      <c r="GE60" s="284">
        <f t="shared" si="67"/>
        <v>0</v>
      </c>
      <c r="GF60" s="284">
        <f t="shared" si="67"/>
        <v>0</v>
      </c>
      <c r="GG60" s="284">
        <f t="shared" si="67"/>
        <v>0</v>
      </c>
      <c r="GH60" s="284">
        <f t="shared" si="67"/>
        <v>0</v>
      </c>
      <c r="GI60" s="284">
        <f t="shared" si="67"/>
        <v>0</v>
      </c>
      <c r="GJ60" s="284">
        <f t="shared" si="67"/>
        <v>0</v>
      </c>
      <c r="GK60" s="284">
        <f t="shared" si="67"/>
        <v>0</v>
      </c>
      <c r="GL60" s="284">
        <f t="shared" si="67"/>
        <v>0</v>
      </c>
      <c r="GM60" s="284">
        <f t="shared" si="67"/>
        <v>0</v>
      </c>
      <c r="GN60" s="284">
        <f t="shared" ref="GN60:IY60" si="68">$C12*GN35</f>
        <v>0</v>
      </c>
      <c r="GO60" s="284">
        <f t="shared" si="68"/>
        <v>0</v>
      </c>
      <c r="GP60" s="284">
        <f t="shared" si="68"/>
        <v>0</v>
      </c>
      <c r="GQ60" s="284">
        <f t="shared" si="68"/>
        <v>0</v>
      </c>
      <c r="GR60" s="284">
        <f t="shared" si="68"/>
        <v>0</v>
      </c>
      <c r="GS60" s="284">
        <f t="shared" si="68"/>
        <v>0</v>
      </c>
      <c r="GT60" s="284">
        <f t="shared" si="68"/>
        <v>0</v>
      </c>
      <c r="GU60" s="284">
        <f t="shared" si="68"/>
        <v>0</v>
      </c>
      <c r="GV60" s="284">
        <f t="shared" si="68"/>
        <v>0</v>
      </c>
      <c r="GW60" s="284">
        <f t="shared" si="68"/>
        <v>0</v>
      </c>
      <c r="GX60" s="284">
        <f t="shared" si="68"/>
        <v>0</v>
      </c>
      <c r="GY60" s="284">
        <f t="shared" si="68"/>
        <v>0</v>
      </c>
      <c r="GZ60" s="284">
        <f t="shared" si="68"/>
        <v>0</v>
      </c>
      <c r="HA60" s="284">
        <f t="shared" si="68"/>
        <v>0</v>
      </c>
      <c r="HB60" s="284">
        <f t="shared" si="68"/>
        <v>0</v>
      </c>
      <c r="HC60" s="284">
        <f t="shared" si="68"/>
        <v>0</v>
      </c>
      <c r="HD60" s="284">
        <f t="shared" si="68"/>
        <v>0</v>
      </c>
      <c r="HE60" s="284">
        <f t="shared" si="68"/>
        <v>0</v>
      </c>
      <c r="HF60" s="284">
        <f t="shared" si="68"/>
        <v>0</v>
      </c>
      <c r="HG60" s="284">
        <f t="shared" si="68"/>
        <v>0</v>
      </c>
      <c r="HH60" s="284">
        <f t="shared" si="68"/>
        <v>0</v>
      </c>
      <c r="HI60" s="284">
        <f t="shared" si="68"/>
        <v>0</v>
      </c>
      <c r="HJ60" s="284">
        <f t="shared" si="68"/>
        <v>0</v>
      </c>
      <c r="HK60" s="284">
        <f t="shared" si="68"/>
        <v>0</v>
      </c>
      <c r="HL60" s="284">
        <f t="shared" si="68"/>
        <v>0</v>
      </c>
      <c r="HM60" s="284">
        <f t="shared" si="68"/>
        <v>0</v>
      </c>
      <c r="HN60" s="284">
        <f t="shared" si="68"/>
        <v>0</v>
      </c>
      <c r="HO60" s="284">
        <f t="shared" si="68"/>
        <v>0</v>
      </c>
      <c r="HP60" s="284">
        <f t="shared" si="68"/>
        <v>0</v>
      </c>
      <c r="HQ60" s="284">
        <f t="shared" si="68"/>
        <v>0</v>
      </c>
      <c r="HR60" s="284">
        <f t="shared" si="68"/>
        <v>0</v>
      </c>
      <c r="HS60" s="284">
        <f t="shared" si="68"/>
        <v>0</v>
      </c>
      <c r="HT60" s="284">
        <f t="shared" si="68"/>
        <v>0</v>
      </c>
      <c r="HU60" s="284">
        <f t="shared" si="68"/>
        <v>0</v>
      </c>
      <c r="HV60" s="284">
        <f t="shared" si="68"/>
        <v>0</v>
      </c>
      <c r="HW60" s="284">
        <f t="shared" si="68"/>
        <v>0</v>
      </c>
      <c r="HX60" s="284">
        <f t="shared" si="68"/>
        <v>0</v>
      </c>
      <c r="HY60" s="284">
        <f t="shared" si="68"/>
        <v>0</v>
      </c>
      <c r="HZ60" s="284">
        <f t="shared" si="68"/>
        <v>0</v>
      </c>
      <c r="IA60" s="284">
        <f t="shared" si="68"/>
        <v>0</v>
      </c>
      <c r="IB60" s="284">
        <f t="shared" si="68"/>
        <v>0</v>
      </c>
      <c r="IC60" s="284">
        <f t="shared" si="68"/>
        <v>0</v>
      </c>
      <c r="ID60" s="284">
        <f t="shared" si="68"/>
        <v>0</v>
      </c>
      <c r="IE60" s="284">
        <f t="shared" si="68"/>
        <v>0</v>
      </c>
      <c r="IF60" s="284">
        <f t="shared" si="68"/>
        <v>0</v>
      </c>
      <c r="IG60" s="284">
        <f t="shared" si="68"/>
        <v>0</v>
      </c>
      <c r="IH60" s="284">
        <f t="shared" si="68"/>
        <v>0</v>
      </c>
      <c r="II60" s="284">
        <f t="shared" si="68"/>
        <v>0</v>
      </c>
      <c r="IJ60" s="284">
        <f t="shared" si="68"/>
        <v>0</v>
      </c>
      <c r="IK60" s="284">
        <f t="shared" si="68"/>
        <v>0</v>
      </c>
      <c r="IL60" s="284">
        <f t="shared" si="68"/>
        <v>0</v>
      </c>
      <c r="IM60" s="284">
        <f t="shared" si="68"/>
        <v>0</v>
      </c>
      <c r="IN60" s="284">
        <f t="shared" si="68"/>
        <v>0</v>
      </c>
      <c r="IO60" s="284">
        <f t="shared" si="68"/>
        <v>0</v>
      </c>
      <c r="IP60" s="284">
        <f t="shared" si="68"/>
        <v>0</v>
      </c>
      <c r="IQ60" s="284">
        <f t="shared" si="68"/>
        <v>0</v>
      </c>
      <c r="IR60" s="284">
        <f t="shared" si="68"/>
        <v>0</v>
      </c>
      <c r="IS60" s="284">
        <f t="shared" si="68"/>
        <v>0</v>
      </c>
      <c r="IT60" s="284">
        <f t="shared" si="68"/>
        <v>0</v>
      </c>
      <c r="IU60" s="284">
        <f t="shared" si="68"/>
        <v>0</v>
      </c>
      <c r="IV60" s="284">
        <f t="shared" si="68"/>
        <v>0</v>
      </c>
      <c r="IW60" s="284">
        <f t="shared" si="68"/>
        <v>0</v>
      </c>
      <c r="IX60" s="284">
        <f t="shared" si="68"/>
        <v>0</v>
      </c>
      <c r="IY60" s="284">
        <f t="shared" si="68"/>
        <v>0</v>
      </c>
      <c r="IZ60" s="284">
        <f t="shared" ref="IZ60:LK60" si="69">$C12*IZ35</f>
        <v>0</v>
      </c>
      <c r="JA60" s="284">
        <f t="shared" si="69"/>
        <v>0</v>
      </c>
      <c r="JB60" s="284">
        <f t="shared" si="69"/>
        <v>0</v>
      </c>
      <c r="JC60" s="284">
        <f t="shared" si="69"/>
        <v>0</v>
      </c>
      <c r="JD60" s="284">
        <f t="shared" si="69"/>
        <v>0</v>
      </c>
      <c r="JE60" s="284">
        <f t="shared" si="69"/>
        <v>0</v>
      </c>
      <c r="JF60" s="284">
        <f t="shared" si="69"/>
        <v>0</v>
      </c>
      <c r="JG60" s="284">
        <f t="shared" si="69"/>
        <v>0</v>
      </c>
      <c r="JH60" s="284">
        <f t="shared" si="69"/>
        <v>0</v>
      </c>
      <c r="JI60" s="284">
        <f t="shared" si="69"/>
        <v>0</v>
      </c>
      <c r="JJ60" s="284">
        <f t="shared" si="69"/>
        <v>0</v>
      </c>
      <c r="JK60" s="284">
        <f t="shared" si="69"/>
        <v>0</v>
      </c>
      <c r="JL60" s="284">
        <f t="shared" si="69"/>
        <v>0</v>
      </c>
      <c r="JM60" s="284">
        <f t="shared" si="69"/>
        <v>0</v>
      </c>
      <c r="JN60" s="284">
        <f t="shared" si="69"/>
        <v>0</v>
      </c>
      <c r="JO60" s="284">
        <f t="shared" si="69"/>
        <v>0</v>
      </c>
      <c r="JP60" s="284">
        <f t="shared" si="69"/>
        <v>0</v>
      </c>
      <c r="JQ60" s="284">
        <f t="shared" si="69"/>
        <v>0</v>
      </c>
      <c r="JR60" s="284">
        <f t="shared" si="69"/>
        <v>0</v>
      </c>
      <c r="JS60" s="284">
        <f t="shared" si="69"/>
        <v>0</v>
      </c>
      <c r="JT60" s="284">
        <f t="shared" si="69"/>
        <v>0</v>
      </c>
      <c r="JU60" s="284">
        <f t="shared" si="69"/>
        <v>0</v>
      </c>
      <c r="JV60" s="284">
        <f t="shared" si="69"/>
        <v>0</v>
      </c>
      <c r="JW60" s="284">
        <f t="shared" si="69"/>
        <v>0</v>
      </c>
      <c r="JX60" s="284">
        <f t="shared" si="69"/>
        <v>0</v>
      </c>
      <c r="JY60" s="284">
        <f t="shared" si="69"/>
        <v>0</v>
      </c>
      <c r="JZ60" s="284">
        <f t="shared" si="69"/>
        <v>0</v>
      </c>
      <c r="KA60" s="284">
        <f t="shared" si="69"/>
        <v>0</v>
      </c>
      <c r="KB60" s="284">
        <f t="shared" si="69"/>
        <v>0</v>
      </c>
      <c r="KC60" s="284">
        <f t="shared" si="69"/>
        <v>0</v>
      </c>
      <c r="KD60" s="284">
        <f t="shared" si="69"/>
        <v>0</v>
      </c>
      <c r="KE60" s="284">
        <f t="shared" si="69"/>
        <v>0</v>
      </c>
      <c r="KF60" s="284">
        <f t="shared" si="69"/>
        <v>0</v>
      </c>
      <c r="KG60" s="284">
        <f t="shared" si="69"/>
        <v>0</v>
      </c>
      <c r="KH60" s="284">
        <f t="shared" si="69"/>
        <v>0</v>
      </c>
      <c r="KI60" s="284">
        <f t="shared" si="69"/>
        <v>0</v>
      </c>
      <c r="KJ60" s="284">
        <f t="shared" si="69"/>
        <v>0</v>
      </c>
      <c r="KK60" s="284">
        <f t="shared" si="69"/>
        <v>0</v>
      </c>
      <c r="KL60" s="284">
        <f t="shared" si="69"/>
        <v>0</v>
      </c>
      <c r="KM60" s="284">
        <f t="shared" si="69"/>
        <v>0</v>
      </c>
      <c r="KN60" s="284">
        <f t="shared" si="69"/>
        <v>0</v>
      </c>
      <c r="KO60" s="284">
        <f t="shared" si="69"/>
        <v>0</v>
      </c>
      <c r="KP60" s="284">
        <f t="shared" si="69"/>
        <v>0</v>
      </c>
      <c r="KQ60" s="284">
        <f t="shared" si="69"/>
        <v>0</v>
      </c>
      <c r="KR60" s="284">
        <f t="shared" si="69"/>
        <v>0</v>
      </c>
      <c r="KS60" s="284">
        <f t="shared" si="69"/>
        <v>0</v>
      </c>
      <c r="KT60" s="284">
        <f t="shared" si="69"/>
        <v>0</v>
      </c>
      <c r="KU60" s="284">
        <f t="shared" si="69"/>
        <v>0</v>
      </c>
      <c r="KV60" s="284">
        <f t="shared" si="69"/>
        <v>0</v>
      </c>
      <c r="KW60" s="284">
        <f t="shared" si="69"/>
        <v>0</v>
      </c>
      <c r="KX60" s="284">
        <f t="shared" si="69"/>
        <v>0</v>
      </c>
      <c r="KY60" s="284">
        <f t="shared" si="69"/>
        <v>0</v>
      </c>
      <c r="KZ60" s="284">
        <f t="shared" si="69"/>
        <v>0</v>
      </c>
      <c r="LA60" s="284">
        <f t="shared" si="69"/>
        <v>0</v>
      </c>
      <c r="LB60" s="284">
        <f t="shared" si="69"/>
        <v>0</v>
      </c>
      <c r="LC60" s="284">
        <f t="shared" si="69"/>
        <v>0</v>
      </c>
      <c r="LD60" s="284">
        <f t="shared" si="69"/>
        <v>0</v>
      </c>
      <c r="LE60" s="284">
        <f t="shared" si="69"/>
        <v>0</v>
      </c>
      <c r="LF60" s="284">
        <f t="shared" si="69"/>
        <v>0</v>
      </c>
      <c r="LG60" s="284">
        <f t="shared" si="69"/>
        <v>0</v>
      </c>
      <c r="LH60" s="284">
        <f t="shared" si="69"/>
        <v>0</v>
      </c>
      <c r="LI60" s="284">
        <f t="shared" si="69"/>
        <v>0</v>
      </c>
      <c r="LJ60" s="284">
        <f t="shared" si="69"/>
        <v>0</v>
      </c>
      <c r="LK60" s="284">
        <f t="shared" si="69"/>
        <v>0</v>
      </c>
      <c r="LL60" s="284">
        <f t="shared" ref="LL60:NW60" si="70">$C12*LL35</f>
        <v>0</v>
      </c>
      <c r="LM60" s="284">
        <f t="shared" si="70"/>
        <v>0</v>
      </c>
      <c r="LN60" s="284">
        <f t="shared" si="70"/>
        <v>0</v>
      </c>
      <c r="LO60" s="284">
        <f t="shared" si="70"/>
        <v>0</v>
      </c>
      <c r="LP60" s="284">
        <f t="shared" si="70"/>
        <v>0</v>
      </c>
      <c r="LQ60" s="284">
        <f t="shared" si="70"/>
        <v>0</v>
      </c>
      <c r="LR60" s="284">
        <f t="shared" si="70"/>
        <v>0</v>
      </c>
      <c r="LS60" s="284">
        <f t="shared" si="70"/>
        <v>0</v>
      </c>
      <c r="LT60" s="284">
        <f t="shared" si="70"/>
        <v>0</v>
      </c>
      <c r="LU60" s="284">
        <f t="shared" si="70"/>
        <v>0</v>
      </c>
      <c r="LV60" s="284">
        <f t="shared" si="70"/>
        <v>0</v>
      </c>
      <c r="LW60" s="284">
        <f t="shared" si="70"/>
        <v>0</v>
      </c>
      <c r="LX60" s="284">
        <f t="shared" si="70"/>
        <v>0</v>
      </c>
      <c r="LY60" s="284">
        <f t="shared" si="70"/>
        <v>0</v>
      </c>
      <c r="LZ60" s="284">
        <f t="shared" si="70"/>
        <v>0</v>
      </c>
      <c r="MA60" s="284">
        <f t="shared" si="70"/>
        <v>0</v>
      </c>
      <c r="MB60" s="284">
        <f t="shared" si="70"/>
        <v>0</v>
      </c>
      <c r="MC60" s="284">
        <f t="shared" si="70"/>
        <v>0</v>
      </c>
      <c r="MD60" s="284">
        <f t="shared" si="70"/>
        <v>0</v>
      </c>
      <c r="ME60" s="284">
        <f t="shared" si="70"/>
        <v>0</v>
      </c>
      <c r="MF60" s="284">
        <f t="shared" si="70"/>
        <v>0</v>
      </c>
      <c r="MG60" s="284">
        <f t="shared" si="70"/>
        <v>0</v>
      </c>
      <c r="MH60" s="284">
        <f t="shared" si="70"/>
        <v>0</v>
      </c>
      <c r="MI60" s="284">
        <f t="shared" si="70"/>
        <v>0</v>
      </c>
      <c r="MJ60" s="284">
        <f t="shared" si="70"/>
        <v>0</v>
      </c>
      <c r="MK60" s="284">
        <f t="shared" si="70"/>
        <v>0</v>
      </c>
      <c r="ML60" s="284">
        <f t="shared" si="70"/>
        <v>0</v>
      </c>
      <c r="MM60" s="284">
        <f t="shared" si="70"/>
        <v>0</v>
      </c>
      <c r="MN60" s="284">
        <f t="shared" si="70"/>
        <v>0</v>
      </c>
      <c r="MO60" s="284">
        <f t="shared" si="70"/>
        <v>0</v>
      </c>
      <c r="MP60" s="284">
        <f t="shared" si="70"/>
        <v>0</v>
      </c>
      <c r="MQ60" s="284">
        <f t="shared" si="70"/>
        <v>0</v>
      </c>
      <c r="MR60" s="284">
        <f t="shared" si="70"/>
        <v>0</v>
      </c>
      <c r="MS60" s="284">
        <f t="shared" si="70"/>
        <v>0</v>
      </c>
      <c r="MT60" s="284">
        <f t="shared" si="70"/>
        <v>0</v>
      </c>
      <c r="MU60" s="284">
        <f t="shared" si="70"/>
        <v>0</v>
      </c>
      <c r="MV60" s="284">
        <f t="shared" si="70"/>
        <v>0</v>
      </c>
      <c r="MW60" s="284">
        <f t="shared" si="70"/>
        <v>0</v>
      </c>
      <c r="MX60" s="284">
        <f t="shared" si="70"/>
        <v>0</v>
      </c>
      <c r="MY60" s="284">
        <f t="shared" si="70"/>
        <v>0</v>
      </c>
      <c r="MZ60" s="284">
        <f t="shared" si="70"/>
        <v>0</v>
      </c>
      <c r="NA60" s="284">
        <f t="shared" si="70"/>
        <v>0</v>
      </c>
      <c r="NB60" s="284">
        <f t="shared" si="70"/>
        <v>0</v>
      </c>
      <c r="NC60" s="284">
        <f t="shared" si="70"/>
        <v>0</v>
      </c>
      <c r="ND60" s="284">
        <f t="shared" si="70"/>
        <v>0</v>
      </c>
      <c r="NE60" s="284">
        <f t="shared" si="70"/>
        <v>0</v>
      </c>
      <c r="NF60" s="284">
        <f t="shared" si="70"/>
        <v>0</v>
      </c>
      <c r="NG60" s="284">
        <f t="shared" si="70"/>
        <v>0</v>
      </c>
      <c r="NH60" s="284">
        <f t="shared" si="70"/>
        <v>0</v>
      </c>
      <c r="NI60" s="284">
        <f t="shared" si="70"/>
        <v>0</v>
      </c>
      <c r="NJ60" s="284">
        <f t="shared" si="70"/>
        <v>0</v>
      </c>
      <c r="NK60" s="284">
        <f t="shared" si="70"/>
        <v>0</v>
      </c>
      <c r="NL60" s="284">
        <f t="shared" si="70"/>
        <v>0</v>
      </c>
      <c r="NM60" s="284">
        <f t="shared" si="70"/>
        <v>0</v>
      </c>
      <c r="NN60" s="284">
        <f t="shared" si="70"/>
        <v>0</v>
      </c>
      <c r="NO60" s="284">
        <f t="shared" si="70"/>
        <v>0</v>
      </c>
      <c r="NP60" s="284">
        <f t="shared" si="70"/>
        <v>0</v>
      </c>
      <c r="NQ60" s="284">
        <f t="shared" si="70"/>
        <v>0</v>
      </c>
      <c r="NR60" s="284">
        <f t="shared" si="70"/>
        <v>0</v>
      </c>
      <c r="NS60" s="284">
        <f t="shared" si="70"/>
        <v>0</v>
      </c>
      <c r="NT60" s="284">
        <f t="shared" si="70"/>
        <v>0</v>
      </c>
      <c r="NU60" s="284">
        <f t="shared" si="70"/>
        <v>0</v>
      </c>
      <c r="NV60" s="284">
        <f t="shared" si="70"/>
        <v>0</v>
      </c>
      <c r="NW60" s="284">
        <f t="shared" si="70"/>
        <v>0</v>
      </c>
      <c r="NX60" s="284">
        <f t="shared" ref="NX60:QI60" si="71">$C12*NX35</f>
        <v>0</v>
      </c>
      <c r="NY60" s="284">
        <f t="shared" si="71"/>
        <v>0</v>
      </c>
      <c r="NZ60" s="284">
        <f t="shared" si="71"/>
        <v>0</v>
      </c>
      <c r="OA60" s="284">
        <f t="shared" si="71"/>
        <v>0</v>
      </c>
      <c r="OB60" s="284">
        <f t="shared" si="71"/>
        <v>0</v>
      </c>
      <c r="OC60" s="284">
        <f t="shared" si="71"/>
        <v>0</v>
      </c>
      <c r="OD60" s="284">
        <f t="shared" si="71"/>
        <v>0</v>
      </c>
      <c r="OE60" s="284">
        <f t="shared" si="71"/>
        <v>0</v>
      </c>
      <c r="OF60" s="284">
        <f t="shared" si="71"/>
        <v>0</v>
      </c>
      <c r="OG60" s="284">
        <f t="shared" si="71"/>
        <v>0</v>
      </c>
      <c r="OH60" s="284">
        <f t="shared" si="71"/>
        <v>0</v>
      </c>
      <c r="OI60" s="284">
        <f t="shared" si="71"/>
        <v>0</v>
      </c>
      <c r="OJ60" s="284">
        <f t="shared" si="71"/>
        <v>0</v>
      </c>
      <c r="OK60" s="284">
        <f t="shared" si="71"/>
        <v>0</v>
      </c>
      <c r="OL60" s="284">
        <f t="shared" si="71"/>
        <v>0</v>
      </c>
      <c r="OM60" s="284">
        <f t="shared" si="71"/>
        <v>0</v>
      </c>
      <c r="ON60" s="284">
        <f t="shared" si="71"/>
        <v>0</v>
      </c>
      <c r="OO60" s="284">
        <f t="shared" si="71"/>
        <v>0</v>
      </c>
      <c r="OP60" s="284">
        <f t="shared" si="71"/>
        <v>0</v>
      </c>
      <c r="OQ60" s="284">
        <f t="shared" si="71"/>
        <v>0</v>
      </c>
      <c r="OR60" s="284">
        <f t="shared" si="71"/>
        <v>0</v>
      </c>
      <c r="OS60" s="284">
        <f t="shared" si="71"/>
        <v>0</v>
      </c>
      <c r="OT60" s="284">
        <f t="shared" si="71"/>
        <v>0</v>
      </c>
      <c r="OU60" s="284">
        <f t="shared" si="71"/>
        <v>0</v>
      </c>
      <c r="OV60" s="284">
        <f t="shared" si="71"/>
        <v>0</v>
      </c>
      <c r="OW60" s="284">
        <f t="shared" si="71"/>
        <v>0</v>
      </c>
      <c r="OX60" s="284">
        <f t="shared" si="71"/>
        <v>0</v>
      </c>
      <c r="OY60" s="284">
        <f t="shared" si="71"/>
        <v>0</v>
      </c>
      <c r="OZ60" s="284">
        <f t="shared" si="71"/>
        <v>0</v>
      </c>
      <c r="PA60" s="284">
        <f t="shared" si="71"/>
        <v>0</v>
      </c>
      <c r="PB60" s="284">
        <f t="shared" si="71"/>
        <v>0</v>
      </c>
      <c r="PC60" s="284">
        <f t="shared" si="71"/>
        <v>0</v>
      </c>
      <c r="PD60" s="284">
        <f t="shared" si="71"/>
        <v>0</v>
      </c>
      <c r="PE60" s="284">
        <f t="shared" si="71"/>
        <v>0</v>
      </c>
      <c r="PF60" s="284">
        <f t="shared" si="71"/>
        <v>0</v>
      </c>
      <c r="PG60" s="284">
        <f t="shared" si="71"/>
        <v>0</v>
      </c>
      <c r="PH60" s="284">
        <f t="shared" si="71"/>
        <v>0</v>
      </c>
      <c r="PI60" s="284">
        <f t="shared" si="71"/>
        <v>0</v>
      </c>
      <c r="PJ60" s="284">
        <f t="shared" si="71"/>
        <v>0</v>
      </c>
      <c r="PK60" s="284">
        <f t="shared" si="71"/>
        <v>0</v>
      </c>
      <c r="PL60" s="284">
        <f t="shared" si="71"/>
        <v>0</v>
      </c>
      <c r="PM60" s="284">
        <f t="shared" si="71"/>
        <v>0</v>
      </c>
      <c r="PN60" s="284">
        <f t="shared" si="71"/>
        <v>0</v>
      </c>
      <c r="PO60" s="284">
        <f t="shared" si="71"/>
        <v>0</v>
      </c>
      <c r="PP60" s="284">
        <f t="shared" si="71"/>
        <v>0</v>
      </c>
      <c r="PQ60" s="284">
        <f t="shared" si="71"/>
        <v>0</v>
      </c>
      <c r="PR60" s="284">
        <f t="shared" si="71"/>
        <v>0</v>
      </c>
      <c r="PS60" s="284">
        <f t="shared" si="71"/>
        <v>0</v>
      </c>
      <c r="PT60" s="284">
        <f t="shared" si="71"/>
        <v>0</v>
      </c>
      <c r="PU60" s="284">
        <f t="shared" si="71"/>
        <v>0</v>
      </c>
      <c r="PV60" s="284">
        <f t="shared" si="71"/>
        <v>0</v>
      </c>
      <c r="PW60" s="284">
        <f t="shared" si="71"/>
        <v>0</v>
      </c>
      <c r="PX60" s="284">
        <f t="shared" si="71"/>
        <v>0</v>
      </c>
      <c r="PY60" s="284">
        <f t="shared" si="71"/>
        <v>0</v>
      </c>
      <c r="PZ60" s="284">
        <f t="shared" si="71"/>
        <v>0</v>
      </c>
      <c r="QA60" s="284">
        <f t="shared" si="71"/>
        <v>0</v>
      </c>
      <c r="QB60" s="284">
        <f t="shared" si="71"/>
        <v>0</v>
      </c>
      <c r="QC60" s="284">
        <f t="shared" si="71"/>
        <v>0</v>
      </c>
      <c r="QD60" s="284">
        <f t="shared" si="71"/>
        <v>0</v>
      </c>
      <c r="QE60" s="284">
        <f t="shared" si="71"/>
        <v>0</v>
      </c>
      <c r="QF60" s="284">
        <f t="shared" si="71"/>
        <v>0</v>
      </c>
      <c r="QG60" s="284">
        <f t="shared" si="71"/>
        <v>0</v>
      </c>
      <c r="QH60" s="284">
        <f t="shared" si="71"/>
        <v>0</v>
      </c>
      <c r="QI60" s="284">
        <f t="shared" si="71"/>
        <v>0</v>
      </c>
      <c r="QJ60" s="284">
        <f t="shared" ref="QJ60:SA60" si="72">$C12*QJ35</f>
        <v>0</v>
      </c>
      <c r="QK60" s="284">
        <f t="shared" si="72"/>
        <v>0</v>
      </c>
      <c r="QL60" s="284">
        <f t="shared" si="72"/>
        <v>0</v>
      </c>
      <c r="QM60" s="284">
        <f t="shared" si="72"/>
        <v>0</v>
      </c>
      <c r="QN60" s="284">
        <f t="shared" si="72"/>
        <v>0</v>
      </c>
      <c r="QO60" s="284">
        <f t="shared" si="72"/>
        <v>0</v>
      </c>
      <c r="QP60" s="284">
        <f t="shared" si="72"/>
        <v>0</v>
      </c>
      <c r="QQ60" s="284">
        <f t="shared" si="72"/>
        <v>0</v>
      </c>
      <c r="QR60" s="284">
        <f t="shared" si="72"/>
        <v>0</v>
      </c>
      <c r="QS60" s="284">
        <f t="shared" si="72"/>
        <v>0</v>
      </c>
      <c r="QT60" s="284">
        <f t="shared" si="72"/>
        <v>0</v>
      </c>
      <c r="QU60" s="284">
        <f t="shared" si="72"/>
        <v>0</v>
      </c>
      <c r="QV60" s="284">
        <f t="shared" si="72"/>
        <v>0</v>
      </c>
      <c r="QW60" s="284">
        <f t="shared" si="72"/>
        <v>0</v>
      </c>
      <c r="QX60" s="284">
        <f t="shared" si="72"/>
        <v>0</v>
      </c>
      <c r="QY60" s="284">
        <f t="shared" si="72"/>
        <v>0</v>
      </c>
      <c r="QZ60" s="284">
        <f t="shared" si="72"/>
        <v>0</v>
      </c>
      <c r="RA60" s="284">
        <f t="shared" si="72"/>
        <v>0</v>
      </c>
      <c r="RB60" s="284">
        <f t="shared" si="72"/>
        <v>0</v>
      </c>
      <c r="RC60" s="284">
        <f t="shared" si="72"/>
        <v>0</v>
      </c>
      <c r="RD60" s="284">
        <f t="shared" si="72"/>
        <v>0</v>
      </c>
      <c r="RE60" s="284">
        <f t="shared" si="72"/>
        <v>0</v>
      </c>
      <c r="RF60" s="284">
        <f t="shared" si="72"/>
        <v>0</v>
      </c>
      <c r="RG60" s="284">
        <f t="shared" si="72"/>
        <v>0</v>
      </c>
      <c r="RH60" s="284">
        <f t="shared" si="72"/>
        <v>0</v>
      </c>
      <c r="RI60" s="284">
        <f t="shared" si="72"/>
        <v>0</v>
      </c>
      <c r="RJ60" s="284">
        <f t="shared" si="72"/>
        <v>0</v>
      </c>
      <c r="RK60" s="284">
        <f t="shared" si="72"/>
        <v>0</v>
      </c>
      <c r="RL60" s="284">
        <f t="shared" si="72"/>
        <v>0</v>
      </c>
      <c r="RM60" s="284">
        <f t="shared" si="72"/>
        <v>0</v>
      </c>
      <c r="RN60" s="284">
        <f t="shared" si="72"/>
        <v>0</v>
      </c>
      <c r="RO60" s="284">
        <f t="shared" si="72"/>
        <v>0</v>
      </c>
      <c r="RP60" s="284">
        <f t="shared" si="72"/>
        <v>0</v>
      </c>
      <c r="RQ60" s="284">
        <f t="shared" si="72"/>
        <v>0</v>
      </c>
      <c r="RR60" s="284">
        <f t="shared" si="72"/>
        <v>0</v>
      </c>
      <c r="RS60" s="284">
        <f t="shared" si="72"/>
        <v>0</v>
      </c>
      <c r="RT60" s="284">
        <f t="shared" si="72"/>
        <v>0</v>
      </c>
      <c r="RU60" s="284">
        <f t="shared" si="72"/>
        <v>0</v>
      </c>
      <c r="RV60" s="284">
        <f t="shared" si="72"/>
        <v>0</v>
      </c>
      <c r="RW60" s="284">
        <f t="shared" si="72"/>
        <v>0</v>
      </c>
      <c r="RX60" s="284">
        <f t="shared" si="72"/>
        <v>0</v>
      </c>
      <c r="RY60" s="284">
        <f t="shared" si="72"/>
        <v>0</v>
      </c>
      <c r="RZ60" s="284">
        <f t="shared" si="72"/>
        <v>0</v>
      </c>
      <c r="SA60" s="284">
        <f t="shared" si="72"/>
        <v>0</v>
      </c>
    </row>
    <row r="61" spans="1:495">
      <c r="A61" s="282" t="s">
        <v>331</v>
      </c>
      <c r="B61" s="290">
        <f>SUM(C62)</f>
        <v>0</v>
      </c>
      <c r="C61" s="290"/>
      <c r="D61" s="284"/>
      <c r="E61" s="284"/>
      <c r="F61" s="284"/>
      <c r="G61" s="284"/>
      <c r="H61" s="284"/>
      <c r="I61" s="284"/>
      <c r="J61" s="284"/>
      <c r="K61" s="284"/>
      <c r="L61" s="284"/>
      <c r="M61" s="284"/>
      <c r="N61" s="284"/>
      <c r="O61" s="284"/>
      <c r="P61" s="284"/>
      <c r="Q61" s="284"/>
      <c r="R61" s="284"/>
      <c r="S61" s="284"/>
      <c r="T61" s="284"/>
      <c r="U61" s="284"/>
      <c r="V61" s="284"/>
      <c r="W61" s="284"/>
      <c r="X61" s="284"/>
      <c r="Y61" s="284"/>
      <c r="Z61" s="284"/>
      <c r="AA61" s="284"/>
      <c r="AB61" s="284"/>
      <c r="AC61" s="284"/>
      <c r="AD61" s="284"/>
      <c r="AE61" s="284"/>
      <c r="AF61" s="284"/>
      <c r="AG61" s="284"/>
      <c r="AH61" s="284"/>
      <c r="AI61" s="284"/>
      <c r="AJ61" s="284"/>
      <c r="AK61" s="284"/>
      <c r="AL61" s="284"/>
      <c r="AM61" s="284"/>
      <c r="AN61" s="284"/>
      <c r="AO61" s="284"/>
      <c r="AP61" s="284"/>
      <c r="AQ61" s="284"/>
      <c r="AR61" s="284"/>
      <c r="AS61" s="284"/>
      <c r="AT61" s="284"/>
      <c r="AU61" s="284"/>
      <c r="AV61" s="284"/>
      <c r="AW61" s="284"/>
      <c r="AX61" s="284"/>
      <c r="AY61" s="284"/>
      <c r="AZ61" s="284"/>
      <c r="BA61" s="284"/>
      <c r="BB61" s="284"/>
      <c r="BC61" s="284"/>
      <c r="BD61" s="284"/>
      <c r="BE61" s="284"/>
      <c r="BF61" s="284"/>
      <c r="BG61" s="284"/>
      <c r="BH61" s="284"/>
      <c r="BI61" s="284"/>
      <c r="BJ61" s="284"/>
      <c r="BK61" s="284"/>
      <c r="BL61" s="284"/>
      <c r="BM61" s="284"/>
      <c r="BN61" s="284"/>
      <c r="BO61" s="284"/>
      <c r="BP61" s="284"/>
      <c r="BQ61" s="284"/>
      <c r="BR61" s="284"/>
      <c r="BS61" s="284"/>
      <c r="BT61" s="284"/>
      <c r="BU61" s="284"/>
      <c r="BV61" s="284"/>
      <c r="BW61" s="284"/>
      <c r="BX61" s="284"/>
      <c r="BY61" s="284"/>
      <c r="BZ61" s="284"/>
      <c r="CA61" s="284"/>
      <c r="CB61" s="284"/>
      <c r="CC61" s="284"/>
      <c r="CD61" s="284"/>
      <c r="CE61" s="284"/>
      <c r="CF61" s="284"/>
      <c r="CG61" s="284"/>
      <c r="CH61" s="284"/>
      <c r="CI61" s="284"/>
      <c r="CJ61" s="284"/>
      <c r="CK61" s="284"/>
      <c r="CL61" s="284"/>
      <c r="CM61" s="284"/>
      <c r="CN61" s="284"/>
      <c r="CO61" s="284"/>
      <c r="CP61" s="284"/>
      <c r="CQ61" s="284"/>
      <c r="CR61" s="284"/>
      <c r="CS61" s="284"/>
      <c r="CT61" s="284"/>
      <c r="CU61" s="284"/>
      <c r="CV61" s="284"/>
      <c r="CW61" s="284"/>
      <c r="CX61" s="284"/>
      <c r="CY61" s="284"/>
      <c r="CZ61" s="284"/>
      <c r="DA61" s="284"/>
      <c r="DB61" s="284"/>
      <c r="DC61" s="284"/>
      <c r="DD61" s="284"/>
      <c r="DE61" s="284"/>
      <c r="DF61" s="284"/>
      <c r="DG61" s="284"/>
      <c r="DH61" s="284"/>
      <c r="DI61" s="284"/>
      <c r="DJ61" s="284"/>
      <c r="DK61" s="284"/>
      <c r="DL61" s="284"/>
      <c r="DM61" s="284"/>
      <c r="DN61" s="284"/>
      <c r="DO61" s="284"/>
      <c r="DP61" s="284"/>
      <c r="DQ61" s="284"/>
      <c r="DR61" s="284"/>
      <c r="DS61" s="284"/>
      <c r="DT61" s="284"/>
      <c r="DU61" s="284"/>
      <c r="DV61" s="284"/>
      <c r="DW61" s="284"/>
      <c r="DX61" s="284"/>
      <c r="DY61" s="284"/>
      <c r="DZ61" s="284"/>
      <c r="EA61" s="284"/>
      <c r="EB61" s="284"/>
      <c r="EC61" s="284"/>
      <c r="ED61" s="284"/>
      <c r="EE61" s="284"/>
      <c r="EF61" s="284"/>
      <c r="EG61" s="284"/>
      <c r="EH61" s="284"/>
      <c r="EI61" s="284"/>
      <c r="EJ61" s="284"/>
      <c r="EK61" s="284"/>
      <c r="EL61" s="284"/>
      <c r="EM61" s="284"/>
      <c r="EN61" s="284"/>
      <c r="EO61" s="284"/>
      <c r="EP61" s="284"/>
      <c r="EQ61" s="284"/>
      <c r="ER61" s="284"/>
      <c r="ES61" s="284"/>
      <c r="ET61" s="284"/>
      <c r="EU61" s="284"/>
      <c r="EV61" s="284"/>
      <c r="EW61" s="284"/>
      <c r="EX61" s="284"/>
      <c r="EY61" s="284"/>
      <c r="EZ61" s="284"/>
      <c r="FA61" s="284"/>
      <c r="FB61" s="284"/>
      <c r="FC61" s="284"/>
      <c r="FD61" s="284"/>
      <c r="FE61" s="284"/>
      <c r="FF61" s="284"/>
      <c r="FG61" s="284"/>
      <c r="FH61" s="284"/>
      <c r="FI61" s="284"/>
      <c r="FJ61" s="284"/>
      <c r="FK61" s="284"/>
      <c r="FL61" s="284"/>
      <c r="FM61" s="284"/>
      <c r="FN61" s="284"/>
      <c r="FO61" s="284"/>
      <c r="FP61" s="284"/>
      <c r="FQ61" s="284"/>
      <c r="FR61" s="284"/>
      <c r="FS61" s="284"/>
      <c r="FT61" s="284"/>
      <c r="FU61" s="284"/>
      <c r="FV61" s="284"/>
      <c r="FW61" s="284"/>
      <c r="FX61" s="284"/>
      <c r="FY61" s="284"/>
      <c r="FZ61" s="284"/>
      <c r="GA61" s="284"/>
      <c r="GB61" s="284"/>
      <c r="GC61" s="284"/>
      <c r="GD61" s="284"/>
      <c r="GE61" s="284"/>
      <c r="GF61" s="284"/>
      <c r="GG61" s="284"/>
      <c r="GH61" s="284"/>
      <c r="GI61" s="284"/>
      <c r="GJ61" s="284"/>
      <c r="GK61" s="284"/>
      <c r="GL61" s="284"/>
      <c r="GM61" s="284"/>
      <c r="GN61" s="284"/>
      <c r="GO61" s="284"/>
      <c r="GP61" s="284"/>
      <c r="GQ61" s="284"/>
      <c r="GR61" s="284"/>
      <c r="GS61" s="284"/>
      <c r="GT61" s="284"/>
      <c r="GU61" s="284"/>
      <c r="GV61" s="284"/>
      <c r="GW61" s="284"/>
      <c r="GX61" s="284"/>
      <c r="GY61" s="284"/>
      <c r="GZ61" s="284"/>
      <c r="HA61" s="284"/>
      <c r="HB61" s="284"/>
      <c r="HC61" s="284"/>
      <c r="HD61" s="284"/>
      <c r="HE61" s="284"/>
      <c r="HF61" s="284"/>
      <c r="HG61" s="284"/>
      <c r="HH61" s="284"/>
      <c r="HI61" s="284"/>
      <c r="HJ61" s="284"/>
      <c r="HK61" s="284"/>
      <c r="HL61" s="284"/>
      <c r="HM61" s="284"/>
      <c r="HN61" s="284"/>
      <c r="HO61" s="284"/>
      <c r="HP61" s="284"/>
      <c r="HQ61" s="284"/>
      <c r="HR61" s="284"/>
      <c r="HS61" s="284"/>
      <c r="HT61" s="284"/>
      <c r="HU61" s="284"/>
      <c r="HV61" s="284"/>
      <c r="HW61" s="284"/>
      <c r="HX61" s="284"/>
      <c r="HY61" s="284"/>
      <c r="HZ61" s="284"/>
      <c r="IA61" s="284"/>
      <c r="IB61" s="284"/>
      <c r="IC61" s="284"/>
      <c r="ID61" s="284"/>
      <c r="IE61" s="284"/>
      <c r="IF61" s="284"/>
      <c r="IG61" s="284"/>
      <c r="IH61" s="284"/>
      <c r="II61" s="284"/>
      <c r="IJ61" s="284"/>
      <c r="IK61" s="284"/>
      <c r="IL61" s="284"/>
      <c r="IM61" s="284"/>
      <c r="IN61" s="284"/>
      <c r="IO61" s="284"/>
      <c r="IP61" s="284"/>
      <c r="IQ61" s="284"/>
      <c r="IR61" s="284"/>
      <c r="IS61" s="284"/>
      <c r="IT61" s="284"/>
      <c r="IU61" s="284"/>
      <c r="IV61" s="284"/>
      <c r="IW61" s="284"/>
      <c r="IX61" s="284"/>
      <c r="IY61" s="284"/>
      <c r="IZ61" s="284"/>
      <c r="JA61" s="284"/>
      <c r="JB61" s="284"/>
      <c r="JC61" s="284"/>
      <c r="JD61" s="284"/>
      <c r="JE61" s="284"/>
      <c r="JF61" s="284"/>
      <c r="JG61" s="284"/>
      <c r="JH61" s="284"/>
      <c r="JI61" s="284"/>
      <c r="JJ61" s="284"/>
      <c r="JK61" s="284"/>
      <c r="JL61" s="284"/>
      <c r="JM61" s="284"/>
      <c r="JN61" s="284"/>
      <c r="JO61" s="284"/>
      <c r="JP61" s="284"/>
      <c r="JQ61" s="284"/>
      <c r="JR61" s="284"/>
      <c r="JS61" s="284"/>
      <c r="JT61" s="284"/>
      <c r="JU61" s="284"/>
      <c r="JV61" s="284"/>
      <c r="JW61" s="284"/>
      <c r="JX61" s="284"/>
      <c r="JY61" s="284"/>
      <c r="JZ61" s="284"/>
      <c r="KA61" s="284"/>
      <c r="KB61" s="284"/>
      <c r="KC61" s="284"/>
      <c r="KD61" s="284"/>
      <c r="KE61" s="284"/>
      <c r="KF61" s="284"/>
      <c r="KG61" s="284"/>
      <c r="KH61" s="284"/>
      <c r="KI61" s="284"/>
      <c r="KJ61" s="284"/>
      <c r="KK61" s="284"/>
      <c r="KL61" s="284"/>
      <c r="KM61" s="284"/>
      <c r="KN61" s="284"/>
      <c r="KO61" s="284"/>
      <c r="KP61" s="284"/>
      <c r="KQ61" s="284"/>
      <c r="KR61" s="284"/>
      <c r="KS61" s="284"/>
      <c r="KT61" s="284"/>
      <c r="KU61" s="284"/>
      <c r="KV61" s="284"/>
      <c r="KW61" s="284"/>
      <c r="KX61" s="284"/>
      <c r="KY61" s="284"/>
      <c r="KZ61" s="284"/>
      <c r="LA61" s="284"/>
      <c r="LB61" s="284"/>
      <c r="LC61" s="284"/>
      <c r="LD61" s="284"/>
      <c r="LE61" s="284"/>
      <c r="LF61" s="284"/>
      <c r="LG61" s="284"/>
      <c r="LH61" s="284"/>
      <c r="LI61" s="284"/>
      <c r="LJ61" s="284"/>
      <c r="LK61" s="284"/>
      <c r="LL61" s="284"/>
      <c r="LM61" s="284"/>
      <c r="LN61" s="284"/>
      <c r="LO61" s="284"/>
      <c r="LP61" s="284"/>
      <c r="LQ61" s="284"/>
      <c r="LR61" s="284"/>
      <c r="LS61" s="284"/>
      <c r="LT61" s="284"/>
      <c r="LU61" s="284"/>
      <c r="LV61" s="284"/>
      <c r="LW61" s="284"/>
      <c r="LX61" s="284"/>
      <c r="LY61" s="284"/>
      <c r="LZ61" s="284"/>
      <c r="MA61" s="284"/>
      <c r="MB61" s="284"/>
      <c r="MC61" s="284"/>
      <c r="MD61" s="284"/>
      <c r="ME61" s="284"/>
      <c r="MF61" s="284"/>
      <c r="MG61" s="284"/>
      <c r="MH61" s="284"/>
      <c r="MI61" s="284"/>
      <c r="MJ61" s="284"/>
      <c r="MK61" s="284"/>
      <c r="ML61" s="284"/>
      <c r="MM61" s="284"/>
      <c r="MN61" s="284"/>
      <c r="MO61" s="284"/>
      <c r="MP61" s="284"/>
      <c r="MQ61" s="284"/>
      <c r="MR61" s="284"/>
      <c r="MS61" s="284"/>
      <c r="MT61" s="284"/>
      <c r="MU61" s="284"/>
      <c r="MV61" s="284"/>
      <c r="MW61" s="284"/>
      <c r="MX61" s="284"/>
      <c r="MY61" s="284"/>
      <c r="MZ61" s="284"/>
      <c r="NA61" s="284"/>
      <c r="NB61" s="284"/>
      <c r="NC61" s="284"/>
      <c r="ND61" s="284"/>
      <c r="NE61" s="284"/>
      <c r="NF61" s="284"/>
      <c r="NG61" s="284"/>
      <c r="NH61" s="284"/>
      <c r="NI61" s="284"/>
      <c r="NJ61" s="284"/>
      <c r="NK61" s="284"/>
      <c r="NL61" s="284"/>
      <c r="NM61" s="284"/>
      <c r="NN61" s="284"/>
      <c r="NO61" s="284"/>
      <c r="NP61" s="284"/>
      <c r="NQ61" s="284"/>
      <c r="NR61" s="284"/>
      <c r="NS61" s="284"/>
      <c r="NT61" s="284"/>
      <c r="NU61" s="284"/>
      <c r="NV61" s="284"/>
      <c r="NW61" s="284"/>
      <c r="NX61" s="284"/>
      <c r="NY61" s="284"/>
      <c r="NZ61" s="284"/>
      <c r="OA61" s="284"/>
      <c r="OB61" s="284"/>
      <c r="OC61" s="284"/>
      <c r="OD61" s="284"/>
      <c r="OE61" s="284"/>
      <c r="OF61" s="284"/>
      <c r="OG61" s="284"/>
      <c r="OH61" s="284"/>
      <c r="OI61" s="284"/>
      <c r="OJ61" s="284"/>
      <c r="OK61" s="284"/>
      <c r="OL61" s="284"/>
      <c r="OM61" s="284"/>
      <c r="ON61" s="284"/>
      <c r="OO61" s="284"/>
      <c r="OP61" s="284"/>
      <c r="OQ61" s="284"/>
      <c r="OR61" s="284"/>
      <c r="OS61" s="284"/>
      <c r="OT61" s="284"/>
      <c r="OU61" s="284"/>
      <c r="OV61" s="284"/>
      <c r="OW61" s="284"/>
      <c r="OX61" s="284"/>
      <c r="OY61" s="284"/>
      <c r="OZ61" s="284"/>
      <c r="PA61" s="284"/>
      <c r="PB61" s="284"/>
      <c r="PC61" s="284"/>
      <c r="PD61" s="284"/>
      <c r="PE61" s="284"/>
      <c r="PF61" s="284"/>
      <c r="PG61" s="284"/>
      <c r="PH61" s="284"/>
      <c r="PI61" s="284"/>
      <c r="PJ61" s="284"/>
      <c r="PK61" s="284"/>
      <c r="PL61" s="284"/>
      <c r="PM61" s="284"/>
      <c r="PN61" s="284"/>
      <c r="PO61" s="284"/>
      <c r="PP61" s="284"/>
      <c r="PQ61" s="284"/>
      <c r="PR61" s="284"/>
      <c r="PS61" s="284"/>
      <c r="PT61" s="284"/>
      <c r="PU61" s="284"/>
      <c r="PV61" s="284"/>
      <c r="PW61" s="284"/>
      <c r="PX61" s="284"/>
      <c r="PY61" s="284"/>
      <c r="PZ61" s="284"/>
      <c r="QA61" s="284"/>
      <c r="QB61" s="284"/>
      <c r="QC61" s="284"/>
      <c r="QD61" s="284"/>
      <c r="QE61" s="284"/>
      <c r="QF61" s="284"/>
      <c r="QG61" s="284"/>
      <c r="QH61" s="284"/>
      <c r="QI61" s="284"/>
      <c r="QJ61" s="284"/>
      <c r="QK61" s="284"/>
      <c r="QL61" s="284"/>
      <c r="QM61" s="284"/>
      <c r="QN61" s="284"/>
      <c r="QO61" s="284"/>
      <c r="QP61" s="284"/>
      <c r="QQ61" s="284"/>
      <c r="QR61" s="284"/>
      <c r="QS61" s="284"/>
      <c r="QT61" s="284"/>
      <c r="QU61" s="284"/>
      <c r="QV61" s="284"/>
      <c r="QW61" s="284"/>
      <c r="QX61" s="284"/>
      <c r="QY61" s="284"/>
      <c r="QZ61" s="284"/>
      <c r="RA61" s="284"/>
      <c r="RB61" s="284"/>
      <c r="RC61" s="284"/>
      <c r="RD61" s="284"/>
      <c r="RE61" s="284"/>
      <c r="RF61" s="284"/>
      <c r="RG61" s="284"/>
      <c r="RH61" s="284"/>
      <c r="RI61" s="284"/>
      <c r="RJ61" s="284"/>
      <c r="RK61" s="284"/>
      <c r="RL61" s="284"/>
      <c r="RM61" s="284"/>
      <c r="RN61" s="284"/>
      <c r="RO61" s="284"/>
      <c r="RP61" s="284"/>
      <c r="RQ61" s="284"/>
      <c r="RR61" s="284"/>
      <c r="RS61" s="284"/>
      <c r="RT61" s="284"/>
      <c r="RU61" s="284"/>
      <c r="RV61" s="284"/>
      <c r="RW61" s="284"/>
      <c r="RX61" s="284"/>
      <c r="RY61" s="284"/>
      <c r="RZ61" s="284"/>
      <c r="SA61" s="284"/>
    </row>
    <row r="62" spans="1:495">
      <c r="A62" s="282"/>
      <c r="B62" s="283" t="str">
        <f>$B$13</f>
        <v>Transportation Costs</v>
      </c>
      <c r="C62" s="290">
        <f>SUM(D62:S62,T62:INDEX(T62:SA62,$H$5))</f>
        <v>0</v>
      </c>
      <c r="D62" s="284">
        <f t="shared" ref="D62:BO62" si="73">$C13*D36</f>
        <v>0</v>
      </c>
      <c r="E62" s="284">
        <f t="shared" si="73"/>
        <v>0</v>
      </c>
      <c r="F62" s="284">
        <f t="shared" si="73"/>
        <v>0</v>
      </c>
      <c r="G62" s="284">
        <f t="shared" si="73"/>
        <v>0</v>
      </c>
      <c r="H62" s="284">
        <f t="shared" si="73"/>
        <v>0</v>
      </c>
      <c r="I62" s="284">
        <f t="shared" si="73"/>
        <v>0</v>
      </c>
      <c r="J62" s="284">
        <f t="shared" si="73"/>
        <v>0</v>
      </c>
      <c r="K62" s="284">
        <f t="shared" si="73"/>
        <v>0</v>
      </c>
      <c r="L62" s="284">
        <f t="shared" si="73"/>
        <v>0</v>
      </c>
      <c r="M62" s="284">
        <f t="shared" si="73"/>
        <v>0</v>
      </c>
      <c r="N62" s="284">
        <f t="shared" si="73"/>
        <v>0</v>
      </c>
      <c r="O62" s="284">
        <f t="shared" si="73"/>
        <v>0</v>
      </c>
      <c r="P62" s="284">
        <f t="shared" si="73"/>
        <v>0</v>
      </c>
      <c r="Q62" s="284">
        <f t="shared" si="73"/>
        <v>0</v>
      </c>
      <c r="R62" s="284">
        <f t="shared" si="73"/>
        <v>0</v>
      </c>
      <c r="S62" s="284">
        <f t="shared" si="73"/>
        <v>0</v>
      </c>
      <c r="T62" s="284">
        <f t="shared" si="73"/>
        <v>0</v>
      </c>
      <c r="U62" s="284">
        <f t="shared" si="73"/>
        <v>0</v>
      </c>
      <c r="V62" s="284">
        <f t="shared" si="73"/>
        <v>0</v>
      </c>
      <c r="W62" s="284">
        <f t="shared" si="73"/>
        <v>0</v>
      </c>
      <c r="X62" s="284">
        <f t="shared" si="73"/>
        <v>0</v>
      </c>
      <c r="Y62" s="284">
        <f t="shared" si="73"/>
        <v>0</v>
      </c>
      <c r="Z62" s="284">
        <f t="shared" si="73"/>
        <v>0</v>
      </c>
      <c r="AA62" s="284">
        <f t="shared" si="73"/>
        <v>0</v>
      </c>
      <c r="AB62" s="284">
        <f t="shared" si="73"/>
        <v>0</v>
      </c>
      <c r="AC62" s="284">
        <f t="shared" si="73"/>
        <v>0</v>
      </c>
      <c r="AD62" s="284">
        <f t="shared" si="73"/>
        <v>0</v>
      </c>
      <c r="AE62" s="284">
        <f t="shared" si="73"/>
        <v>0</v>
      </c>
      <c r="AF62" s="284">
        <f t="shared" si="73"/>
        <v>0</v>
      </c>
      <c r="AG62" s="284">
        <f t="shared" si="73"/>
        <v>0</v>
      </c>
      <c r="AH62" s="284">
        <f t="shared" si="73"/>
        <v>0</v>
      </c>
      <c r="AI62" s="284">
        <f t="shared" si="73"/>
        <v>0</v>
      </c>
      <c r="AJ62" s="284">
        <f t="shared" si="73"/>
        <v>0</v>
      </c>
      <c r="AK62" s="284">
        <f t="shared" si="73"/>
        <v>0</v>
      </c>
      <c r="AL62" s="284">
        <f t="shared" si="73"/>
        <v>0</v>
      </c>
      <c r="AM62" s="284">
        <f t="shared" si="73"/>
        <v>0</v>
      </c>
      <c r="AN62" s="284">
        <f t="shared" si="73"/>
        <v>0</v>
      </c>
      <c r="AO62" s="284">
        <f t="shared" si="73"/>
        <v>0</v>
      </c>
      <c r="AP62" s="284">
        <f t="shared" si="73"/>
        <v>0</v>
      </c>
      <c r="AQ62" s="284">
        <f t="shared" si="73"/>
        <v>0</v>
      </c>
      <c r="AR62" s="284">
        <f t="shared" si="73"/>
        <v>0</v>
      </c>
      <c r="AS62" s="284">
        <f t="shared" si="73"/>
        <v>0</v>
      </c>
      <c r="AT62" s="284">
        <f t="shared" si="73"/>
        <v>0</v>
      </c>
      <c r="AU62" s="284">
        <f t="shared" si="73"/>
        <v>0</v>
      </c>
      <c r="AV62" s="284">
        <f t="shared" si="73"/>
        <v>0</v>
      </c>
      <c r="AW62" s="284">
        <f t="shared" si="73"/>
        <v>0</v>
      </c>
      <c r="AX62" s="284">
        <f t="shared" si="73"/>
        <v>0</v>
      </c>
      <c r="AY62" s="284">
        <f t="shared" si="73"/>
        <v>0</v>
      </c>
      <c r="AZ62" s="284">
        <f t="shared" si="73"/>
        <v>0</v>
      </c>
      <c r="BA62" s="284">
        <f t="shared" si="73"/>
        <v>0</v>
      </c>
      <c r="BB62" s="284">
        <f t="shared" si="73"/>
        <v>0</v>
      </c>
      <c r="BC62" s="284">
        <f t="shared" si="73"/>
        <v>0</v>
      </c>
      <c r="BD62" s="284">
        <f t="shared" si="73"/>
        <v>0</v>
      </c>
      <c r="BE62" s="284">
        <f t="shared" si="73"/>
        <v>0</v>
      </c>
      <c r="BF62" s="284">
        <f t="shared" si="73"/>
        <v>0</v>
      </c>
      <c r="BG62" s="284">
        <f t="shared" si="73"/>
        <v>0</v>
      </c>
      <c r="BH62" s="284">
        <f t="shared" si="73"/>
        <v>0</v>
      </c>
      <c r="BI62" s="284">
        <f t="shared" si="73"/>
        <v>0</v>
      </c>
      <c r="BJ62" s="284">
        <f t="shared" si="73"/>
        <v>0</v>
      </c>
      <c r="BK62" s="284">
        <f t="shared" si="73"/>
        <v>0</v>
      </c>
      <c r="BL62" s="284">
        <f t="shared" si="73"/>
        <v>0</v>
      </c>
      <c r="BM62" s="284">
        <f t="shared" si="73"/>
        <v>0</v>
      </c>
      <c r="BN62" s="284">
        <f t="shared" si="73"/>
        <v>0</v>
      </c>
      <c r="BO62" s="284">
        <f t="shared" si="73"/>
        <v>0</v>
      </c>
      <c r="BP62" s="284">
        <f t="shared" ref="BP62:EA62" si="74">$C13*BP36</f>
        <v>0</v>
      </c>
      <c r="BQ62" s="284">
        <f t="shared" si="74"/>
        <v>0</v>
      </c>
      <c r="BR62" s="284">
        <f t="shared" si="74"/>
        <v>0</v>
      </c>
      <c r="BS62" s="284">
        <f t="shared" si="74"/>
        <v>0</v>
      </c>
      <c r="BT62" s="284">
        <f t="shared" si="74"/>
        <v>0</v>
      </c>
      <c r="BU62" s="284">
        <f t="shared" si="74"/>
        <v>0</v>
      </c>
      <c r="BV62" s="284">
        <f t="shared" si="74"/>
        <v>0</v>
      </c>
      <c r="BW62" s="284">
        <f t="shared" si="74"/>
        <v>0</v>
      </c>
      <c r="BX62" s="284">
        <f t="shared" si="74"/>
        <v>0</v>
      </c>
      <c r="BY62" s="284">
        <f t="shared" si="74"/>
        <v>0</v>
      </c>
      <c r="BZ62" s="284">
        <f t="shared" si="74"/>
        <v>0</v>
      </c>
      <c r="CA62" s="284">
        <f t="shared" si="74"/>
        <v>0</v>
      </c>
      <c r="CB62" s="284">
        <f t="shared" si="74"/>
        <v>0</v>
      </c>
      <c r="CC62" s="284">
        <f t="shared" si="74"/>
        <v>0</v>
      </c>
      <c r="CD62" s="284">
        <f t="shared" si="74"/>
        <v>0</v>
      </c>
      <c r="CE62" s="284">
        <f t="shared" si="74"/>
        <v>0</v>
      </c>
      <c r="CF62" s="284">
        <f t="shared" si="74"/>
        <v>0</v>
      </c>
      <c r="CG62" s="284">
        <f t="shared" si="74"/>
        <v>0</v>
      </c>
      <c r="CH62" s="284">
        <f t="shared" si="74"/>
        <v>0</v>
      </c>
      <c r="CI62" s="284">
        <f t="shared" si="74"/>
        <v>0</v>
      </c>
      <c r="CJ62" s="284">
        <f t="shared" si="74"/>
        <v>0</v>
      </c>
      <c r="CK62" s="284">
        <f t="shared" si="74"/>
        <v>0</v>
      </c>
      <c r="CL62" s="284">
        <f t="shared" si="74"/>
        <v>0</v>
      </c>
      <c r="CM62" s="284">
        <f t="shared" si="74"/>
        <v>0</v>
      </c>
      <c r="CN62" s="284">
        <f t="shared" si="74"/>
        <v>0</v>
      </c>
      <c r="CO62" s="284">
        <f t="shared" si="74"/>
        <v>0</v>
      </c>
      <c r="CP62" s="284">
        <f t="shared" si="74"/>
        <v>0</v>
      </c>
      <c r="CQ62" s="284">
        <f t="shared" si="74"/>
        <v>0</v>
      </c>
      <c r="CR62" s="284">
        <f t="shared" si="74"/>
        <v>0</v>
      </c>
      <c r="CS62" s="284">
        <f t="shared" si="74"/>
        <v>0</v>
      </c>
      <c r="CT62" s="284">
        <f t="shared" si="74"/>
        <v>0</v>
      </c>
      <c r="CU62" s="284">
        <f t="shared" si="74"/>
        <v>0</v>
      </c>
      <c r="CV62" s="284">
        <f t="shared" si="74"/>
        <v>0</v>
      </c>
      <c r="CW62" s="284">
        <f t="shared" si="74"/>
        <v>0</v>
      </c>
      <c r="CX62" s="284">
        <f t="shared" si="74"/>
        <v>0</v>
      </c>
      <c r="CY62" s="284">
        <f t="shared" si="74"/>
        <v>0</v>
      </c>
      <c r="CZ62" s="284">
        <f t="shared" si="74"/>
        <v>0</v>
      </c>
      <c r="DA62" s="284">
        <f t="shared" si="74"/>
        <v>0</v>
      </c>
      <c r="DB62" s="284">
        <f t="shared" si="74"/>
        <v>0</v>
      </c>
      <c r="DC62" s="284">
        <f t="shared" si="74"/>
        <v>0</v>
      </c>
      <c r="DD62" s="284">
        <f t="shared" si="74"/>
        <v>0</v>
      </c>
      <c r="DE62" s="284">
        <f t="shared" si="74"/>
        <v>0</v>
      </c>
      <c r="DF62" s="284">
        <f t="shared" si="74"/>
        <v>0</v>
      </c>
      <c r="DG62" s="284">
        <f t="shared" si="74"/>
        <v>0</v>
      </c>
      <c r="DH62" s="284">
        <f t="shared" si="74"/>
        <v>0</v>
      </c>
      <c r="DI62" s="284">
        <f t="shared" si="74"/>
        <v>0</v>
      </c>
      <c r="DJ62" s="284">
        <f t="shared" si="74"/>
        <v>0</v>
      </c>
      <c r="DK62" s="284">
        <f t="shared" si="74"/>
        <v>0</v>
      </c>
      <c r="DL62" s="284">
        <f t="shared" si="74"/>
        <v>0</v>
      </c>
      <c r="DM62" s="284">
        <f t="shared" si="74"/>
        <v>0</v>
      </c>
      <c r="DN62" s="284">
        <f t="shared" si="74"/>
        <v>0</v>
      </c>
      <c r="DO62" s="284">
        <f t="shared" si="74"/>
        <v>0</v>
      </c>
      <c r="DP62" s="284">
        <f t="shared" si="74"/>
        <v>0</v>
      </c>
      <c r="DQ62" s="284">
        <f t="shared" si="74"/>
        <v>0</v>
      </c>
      <c r="DR62" s="284">
        <f t="shared" si="74"/>
        <v>0</v>
      </c>
      <c r="DS62" s="284">
        <f t="shared" si="74"/>
        <v>0</v>
      </c>
      <c r="DT62" s="284">
        <f t="shared" si="74"/>
        <v>0</v>
      </c>
      <c r="DU62" s="284">
        <f t="shared" si="74"/>
        <v>0</v>
      </c>
      <c r="DV62" s="284">
        <f t="shared" si="74"/>
        <v>0</v>
      </c>
      <c r="DW62" s="284">
        <f t="shared" si="74"/>
        <v>0</v>
      </c>
      <c r="DX62" s="284">
        <f t="shared" si="74"/>
        <v>0</v>
      </c>
      <c r="DY62" s="284">
        <f t="shared" si="74"/>
        <v>0</v>
      </c>
      <c r="DZ62" s="284">
        <f t="shared" si="74"/>
        <v>0</v>
      </c>
      <c r="EA62" s="284">
        <f t="shared" si="74"/>
        <v>0</v>
      </c>
      <c r="EB62" s="284">
        <f t="shared" ref="EB62:GM62" si="75">$C13*EB36</f>
        <v>0</v>
      </c>
      <c r="EC62" s="284">
        <f t="shared" si="75"/>
        <v>0</v>
      </c>
      <c r="ED62" s="284">
        <f t="shared" si="75"/>
        <v>0</v>
      </c>
      <c r="EE62" s="284">
        <f t="shared" si="75"/>
        <v>0</v>
      </c>
      <c r="EF62" s="284">
        <f t="shared" si="75"/>
        <v>0</v>
      </c>
      <c r="EG62" s="284">
        <f t="shared" si="75"/>
        <v>0</v>
      </c>
      <c r="EH62" s="284">
        <f t="shared" si="75"/>
        <v>0</v>
      </c>
      <c r="EI62" s="284">
        <f t="shared" si="75"/>
        <v>0</v>
      </c>
      <c r="EJ62" s="284">
        <f t="shared" si="75"/>
        <v>0</v>
      </c>
      <c r="EK62" s="284">
        <f t="shared" si="75"/>
        <v>0</v>
      </c>
      <c r="EL62" s="284">
        <f t="shared" si="75"/>
        <v>0</v>
      </c>
      <c r="EM62" s="284">
        <f t="shared" si="75"/>
        <v>0</v>
      </c>
      <c r="EN62" s="284">
        <f t="shared" si="75"/>
        <v>0</v>
      </c>
      <c r="EO62" s="284">
        <f t="shared" si="75"/>
        <v>0</v>
      </c>
      <c r="EP62" s="284">
        <f t="shared" si="75"/>
        <v>0</v>
      </c>
      <c r="EQ62" s="284">
        <f t="shared" si="75"/>
        <v>0</v>
      </c>
      <c r="ER62" s="284">
        <f t="shared" si="75"/>
        <v>0</v>
      </c>
      <c r="ES62" s="284">
        <f t="shared" si="75"/>
        <v>0</v>
      </c>
      <c r="ET62" s="284">
        <f t="shared" si="75"/>
        <v>0</v>
      </c>
      <c r="EU62" s="284">
        <f t="shared" si="75"/>
        <v>0</v>
      </c>
      <c r="EV62" s="284">
        <f t="shared" si="75"/>
        <v>0</v>
      </c>
      <c r="EW62" s="284">
        <f t="shared" si="75"/>
        <v>0</v>
      </c>
      <c r="EX62" s="284">
        <f t="shared" si="75"/>
        <v>0</v>
      </c>
      <c r="EY62" s="284">
        <f t="shared" si="75"/>
        <v>0</v>
      </c>
      <c r="EZ62" s="284">
        <f t="shared" si="75"/>
        <v>0</v>
      </c>
      <c r="FA62" s="284">
        <f t="shared" si="75"/>
        <v>0</v>
      </c>
      <c r="FB62" s="284">
        <f t="shared" si="75"/>
        <v>0</v>
      </c>
      <c r="FC62" s="284">
        <f t="shared" si="75"/>
        <v>0</v>
      </c>
      <c r="FD62" s="284">
        <f t="shared" si="75"/>
        <v>0</v>
      </c>
      <c r="FE62" s="284">
        <f t="shared" si="75"/>
        <v>0</v>
      </c>
      <c r="FF62" s="284">
        <f t="shared" si="75"/>
        <v>0</v>
      </c>
      <c r="FG62" s="284">
        <f t="shared" si="75"/>
        <v>0</v>
      </c>
      <c r="FH62" s="284">
        <f t="shared" si="75"/>
        <v>0</v>
      </c>
      <c r="FI62" s="284">
        <f t="shared" si="75"/>
        <v>0</v>
      </c>
      <c r="FJ62" s="284">
        <f t="shared" si="75"/>
        <v>0</v>
      </c>
      <c r="FK62" s="284">
        <f t="shared" si="75"/>
        <v>0</v>
      </c>
      <c r="FL62" s="284">
        <f t="shared" si="75"/>
        <v>0</v>
      </c>
      <c r="FM62" s="284">
        <f t="shared" si="75"/>
        <v>0</v>
      </c>
      <c r="FN62" s="284">
        <f t="shared" si="75"/>
        <v>0</v>
      </c>
      <c r="FO62" s="284">
        <f t="shared" si="75"/>
        <v>0</v>
      </c>
      <c r="FP62" s="284">
        <f t="shared" si="75"/>
        <v>0</v>
      </c>
      <c r="FQ62" s="284">
        <f t="shared" si="75"/>
        <v>0</v>
      </c>
      <c r="FR62" s="284">
        <f t="shared" si="75"/>
        <v>0</v>
      </c>
      <c r="FS62" s="284">
        <f t="shared" si="75"/>
        <v>0</v>
      </c>
      <c r="FT62" s="284">
        <f t="shared" si="75"/>
        <v>0</v>
      </c>
      <c r="FU62" s="284">
        <f t="shared" si="75"/>
        <v>0</v>
      </c>
      <c r="FV62" s="284">
        <f t="shared" si="75"/>
        <v>0</v>
      </c>
      <c r="FW62" s="284">
        <f t="shared" si="75"/>
        <v>0</v>
      </c>
      <c r="FX62" s="284">
        <f t="shared" si="75"/>
        <v>0</v>
      </c>
      <c r="FY62" s="284">
        <f t="shared" si="75"/>
        <v>0</v>
      </c>
      <c r="FZ62" s="284">
        <f t="shared" si="75"/>
        <v>0</v>
      </c>
      <c r="GA62" s="284">
        <f t="shared" si="75"/>
        <v>0</v>
      </c>
      <c r="GB62" s="284">
        <f t="shared" si="75"/>
        <v>0</v>
      </c>
      <c r="GC62" s="284">
        <f t="shared" si="75"/>
        <v>0</v>
      </c>
      <c r="GD62" s="284">
        <f t="shared" si="75"/>
        <v>0</v>
      </c>
      <c r="GE62" s="284">
        <f t="shared" si="75"/>
        <v>0</v>
      </c>
      <c r="GF62" s="284">
        <f t="shared" si="75"/>
        <v>0</v>
      </c>
      <c r="GG62" s="284">
        <f t="shared" si="75"/>
        <v>0</v>
      </c>
      <c r="GH62" s="284">
        <f t="shared" si="75"/>
        <v>0</v>
      </c>
      <c r="GI62" s="284">
        <f t="shared" si="75"/>
        <v>0</v>
      </c>
      <c r="GJ62" s="284">
        <f t="shared" si="75"/>
        <v>0</v>
      </c>
      <c r="GK62" s="284">
        <f t="shared" si="75"/>
        <v>0</v>
      </c>
      <c r="GL62" s="284">
        <f t="shared" si="75"/>
        <v>0</v>
      </c>
      <c r="GM62" s="284">
        <f t="shared" si="75"/>
        <v>0</v>
      </c>
      <c r="GN62" s="284">
        <f t="shared" ref="GN62:IY62" si="76">$C13*GN36</f>
        <v>0</v>
      </c>
      <c r="GO62" s="284">
        <f t="shared" si="76"/>
        <v>0</v>
      </c>
      <c r="GP62" s="284">
        <f t="shared" si="76"/>
        <v>0</v>
      </c>
      <c r="GQ62" s="284">
        <f t="shared" si="76"/>
        <v>0</v>
      </c>
      <c r="GR62" s="284">
        <f t="shared" si="76"/>
        <v>0</v>
      </c>
      <c r="GS62" s="284">
        <f t="shared" si="76"/>
        <v>0</v>
      </c>
      <c r="GT62" s="284">
        <f t="shared" si="76"/>
        <v>0</v>
      </c>
      <c r="GU62" s="284">
        <f t="shared" si="76"/>
        <v>0</v>
      </c>
      <c r="GV62" s="284">
        <f t="shared" si="76"/>
        <v>0</v>
      </c>
      <c r="GW62" s="284">
        <f t="shared" si="76"/>
        <v>0</v>
      </c>
      <c r="GX62" s="284">
        <f t="shared" si="76"/>
        <v>0</v>
      </c>
      <c r="GY62" s="284">
        <f t="shared" si="76"/>
        <v>0</v>
      </c>
      <c r="GZ62" s="284">
        <f t="shared" si="76"/>
        <v>0</v>
      </c>
      <c r="HA62" s="284">
        <f t="shared" si="76"/>
        <v>0</v>
      </c>
      <c r="HB62" s="284">
        <f t="shared" si="76"/>
        <v>0</v>
      </c>
      <c r="HC62" s="284">
        <f t="shared" si="76"/>
        <v>0</v>
      </c>
      <c r="HD62" s="284">
        <f t="shared" si="76"/>
        <v>0</v>
      </c>
      <c r="HE62" s="284">
        <f t="shared" si="76"/>
        <v>0</v>
      </c>
      <c r="HF62" s="284">
        <f t="shared" si="76"/>
        <v>0</v>
      </c>
      <c r="HG62" s="284">
        <f t="shared" si="76"/>
        <v>0</v>
      </c>
      <c r="HH62" s="284">
        <f t="shared" si="76"/>
        <v>0</v>
      </c>
      <c r="HI62" s="284">
        <f t="shared" si="76"/>
        <v>0</v>
      </c>
      <c r="HJ62" s="284">
        <f t="shared" si="76"/>
        <v>0</v>
      </c>
      <c r="HK62" s="284">
        <f t="shared" si="76"/>
        <v>0</v>
      </c>
      <c r="HL62" s="284">
        <f t="shared" si="76"/>
        <v>0</v>
      </c>
      <c r="HM62" s="284">
        <f t="shared" si="76"/>
        <v>0</v>
      </c>
      <c r="HN62" s="284">
        <f t="shared" si="76"/>
        <v>0</v>
      </c>
      <c r="HO62" s="284">
        <f t="shared" si="76"/>
        <v>0</v>
      </c>
      <c r="HP62" s="284">
        <f t="shared" si="76"/>
        <v>0</v>
      </c>
      <c r="HQ62" s="284">
        <f t="shared" si="76"/>
        <v>0</v>
      </c>
      <c r="HR62" s="284">
        <f t="shared" si="76"/>
        <v>0</v>
      </c>
      <c r="HS62" s="284">
        <f t="shared" si="76"/>
        <v>0</v>
      </c>
      <c r="HT62" s="284">
        <f t="shared" si="76"/>
        <v>0</v>
      </c>
      <c r="HU62" s="284">
        <f t="shared" si="76"/>
        <v>0</v>
      </c>
      <c r="HV62" s="284">
        <f t="shared" si="76"/>
        <v>0</v>
      </c>
      <c r="HW62" s="284">
        <f t="shared" si="76"/>
        <v>0</v>
      </c>
      <c r="HX62" s="284">
        <f t="shared" si="76"/>
        <v>0</v>
      </c>
      <c r="HY62" s="284">
        <f t="shared" si="76"/>
        <v>0</v>
      </c>
      <c r="HZ62" s="284">
        <f t="shared" si="76"/>
        <v>0</v>
      </c>
      <c r="IA62" s="284">
        <f t="shared" si="76"/>
        <v>0</v>
      </c>
      <c r="IB62" s="284">
        <f t="shared" si="76"/>
        <v>0</v>
      </c>
      <c r="IC62" s="284">
        <f t="shared" si="76"/>
        <v>0</v>
      </c>
      <c r="ID62" s="284">
        <f t="shared" si="76"/>
        <v>0</v>
      </c>
      <c r="IE62" s="284">
        <f t="shared" si="76"/>
        <v>0</v>
      </c>
      <c r="IF62" s="284">
        <f t="shared" si="76"/>
        <v>0</v>
      </c>
      <c r="IG62" s="284">
        <f t="shared" si="76"/>
        <v>0</v>
      </c>
      <c r="IH62" s="284">
        <f t="shared" si="76"/>
        <v>0</v>
      </c>
      <c r="II62" s="284">
        <f t="shared" si="76"/>
        <v>0</v>
      </c>
      <c r="IJ62" s="284">
        <f t="shared" si="76"/>
        <v>0</v>
      </c>
      <c r="IK62" s="284">
        <f t="shared" si="76"/>
        <v>0</v>
      </c>
      <c r="IL62" s="284">
        <f t="shared" si="76"/>
        <v>0</v>
      </c>
      <c r="IM62" s="284">
        <f t="shared" si="76"/>
        <v>0</v>
      </c>
      <c r="IN62" s="284">
        <f t="shared" si="76"/>
        <v>0</v>
      </c>
      <c r="IO62" s="284">
        <f t="shared" si="76"/>
        <v>0</v>
      </c>
      <c r="IP62" s="284">
        <f t="shared" si="76"/>
        <v>0</v>
      </c>
      <c r="IQ62" s="284">
        <f t="shared" si="76"/>
        <v>0</v>
      </c>
      <c r="IR62" s="284">
        <f t="shared" si="76"/>
        <v>0</v>
      </c>
      <c r="IS62" s="284">
        <f t="shared" si="76"/>
        <v>0</v>
      </c>
      <c r="IT62" s="284">
        <f t="shared" si="76"/>
        <v>0</v>
      </c>
      <c r="IU62" s="284">
        <f t="shared" si="76"/>
        <v>0</v>
      </c>
      <c r="IV62" s="284">
        <f t="shared" si="76"/>
        <v>0</v>
      </c>
      <c r="IW62" s="284">
        <f t="shared" si="76"/>
        <v>0</v>
      </c>
      <c r="IX62" s="284">
        <f t="shared" si="76"/>
        <v>0</v>
      </c>
      <c r="IY62" s="284">
        <f t="shared" si="76"/>
        <v>0</v>
      </c>
      <c r="IZ62" s="284">
        <f t="shared" ref="IZ62:LK62" si="77">$C13*IZ36</f>
        <v>0</v>
      </c>
      <c r="JA62" s="284">
        <f t="shared" si="77"/>
        <v>0</v>
      </c>
      <c r="JB62" s="284">
        <f t="shared" si="77"/>
        <v>0</v>
      </c>
      <c r="JC62" s="284">
        <f t="shared" si="77"/>
        <v>0</v>
      </c>
      <c r="JD62" s="284">
        <f t="shared" si="77"/>
        <v>0</v>
      </c>
      <c r="JE62" s="284">
        <f t="shared" si="77"/>
        <v>0</v>
      </c>
      <c r="JF62" s="284">
        <f t="shared" si="77"/>
        <v>0</v>
      </c>
      <c r="JG62" s="284">
        <f t="shared" si="77"/>
        <v>0</v>
      </c>
      <c r="JH62" s="284">
        <f t="shared" si="77"/>
        <v>0</v>
      </c>
      <c r="JI62" s="284">
        <f t="shared" si="77"/>
        <v>0</v>
      </c>
      <c r="JJ62" s="284">
        <f t="shared" si="77"/>
        <v>0</v>
      </c>
      <c r="JK62" s="284">
        <f t="shared" si="77"/>
        <v>0</v>
      </c>
      <c r="JL62" s="284">
        <f t="shared" si="77"/>
        <v>0</v>
      </c>
      <c r="JM62" s="284">
        <f t="shared" si="77"/>
        <v>0</v>
      </c>
      <c r="JN62" s="284">
        <f t="shared" si="77"/>
        <v>0</v>
      </c>
      <c r="JO62" s="284">
        <f t="shared" si="77"/>
        <v>0</v>
      </c>
      <c r="JP62" s="284">
        <f t="shared" si="77"/>
        <v>0</v>
      </c>
      <c r="JQ62" s="284">
        <f t="shared" si="77"/>
        <v>0</v>
      </c>
      <c r="JR62" s="284">
        <f t="shared" si="77"/>
        <v>0</v>
      </c>
      <c r="JS62" s="284">
        <f t="shared" si="77"/>
        <v>0</v>
      </c>
      <c r="JT62" s="284">
        <f t="shared" si="77"/>
        <v>0</v>
      </c>
      <c r="JU62" s="284">
        <f t="shared" si="77"/>
        <v>0</v>
      </c>
      <c r="JV62" s="284">
        <f t="shared" si="77"/>
        <v>0</v>
      </c>
      <c r="JW62" s="284">
        <f t="shared" si="77"/>
        <v>0</v>
      </c>
      <c r="JX62" s="284">
        <f t="shared" si="77"/>
        <v>0</v>
      </c>
      <c r="JY62" s="284">
        <f t="shared" si="77"/>
        <v>0</v>
      </c>
      <c r="JZ62" s="284">
        <f t="shared" si="77"/>
        <v>0</v>
      </c>
      <c r="KA62" s="284">
        <f t="shared" si="77"/>
        <v>0</v>
      </c>
      <c r="KB62" s="284">
        <f t="shared" si="77"/>
        <v>0</v>
      </c>
      <c r="KC62" s="284">
        <f t="shared" si="77"/>
        <v>0</v>
      </c>
      <c r="KD62" s="284">
        <f t="shared" si="77"/>
        <v>0</v>
      </c>
      <c r="KE62" s="284">
        <f t="shared" si="77"/>
        <v>0</v>
      </c>
      <c r="KF62" s="284">
        <f t="shared" si="77"/>
        <v>0</v>
      </c>
      <c r="KG62" s="284">
        <f t="shared" si="77"/>
        <v>0</v>
      </c>
      <c r="KH62" s="284">
        <f t="shared" si="77"/>
        <v>0</v>
      </c>
      <c r="KI62" s="284">
        <f t="shared" si="77"/>
        <v>0</v>
      </c>
      <c r="KJ62" s="284">
        <f t="shared" si="77"/>
        <v>0</v>
      </c>
      <c r="KK62" s="284">
        <f t="shared" si="77"/>
        <v>0</v>
      </c>
      <c r="KL62" s="284">
        <f t="shared" si="77"/>
        <v>0</v>
      </c>
      <c r="KM62" s="284">
        <f t="shared" si="77"/>
        <v>0</v>
      </c>
      <c r="KN62" s="284">
        <f t="shared" si="77"/>
        <v>0</v>
      </c>
      <c r="KO62" s="284">
        <f t="shared" si="77"/>
        <v>0</v>
      </c>
      <c r="KP62" s="284">
        <f t="shared" si="77"/>
        <v>0</v>
      </c>
      <c r="KQ62" s="284">
        <f t="shared" si="77"/>
        <v>0</v>
      </c>
      <c r="KR62" s="284">
        <f t="shared" si="77"/>
        <v>0</v>
      </c>
      <c r="KS62" s="284">
        <f t="shared" si="77"/>
        <v>0</v>
      </c>
      <c r="KT62" s="284">
        <f t="shared" si="77"/>
        <v>0</v>
      </c>
      <c r="KU62" s="284">
        <f t="shared" si="77"/>
        <v>0</v>
      </c>
      <c r="KV62" s="284">
        <f t="shared" si="77"/>
        <v>0</v>
      </c>
      <c r="KW62" s="284">
        <f t="shared" si="77"/>
        <v>0</v>
      </c>
      <c r="KX62" s="284">
        <f t="shared" si="77"/>
        <v>0</v>
      </c>
      <c r="KY62" s="284">
        <f t="shared" si="77"/>
        <v>0</v>
      </c>
      <c r="KZ62" s="284">
        <f t="shared" si="77"/>
        <v>0</v>
      </c>
      <c r="LA62" s="284">
        <f t="shared" si="77"/>
        <v>0</v>
      </c>
      <c r="LB62" s="284">
        <f t="shared" si="77"/>
        <v>0</v>
      </c>
      <c r="LC62" s="284">
        <f t="shared" si="77"/>
        <v>0</v>
      </c>
      <c r="LD62" s="284">
        <f t="shared" si="77"/>
        <v>0</v>
      </c>
      <c r="LE62" s="284">
        <f t="shared" si="77"/>
        <v>0</v>
      </c>
      <c r="LF62" s="284">
        <f t="shared" si="77"/>
        <v>0</v>
      </c>
      <c r="LG62" s="284">
        <f t="shared" si="77"/>
        <v>0</v>
      </c>
      <c r="LH62" s="284">
        <f t="shared" si="77"/>
        <v>0</v>
      </c>
      <c r="LI62" s="284">
        <f t="shared" si="77"/>
        <v>0</v>
      </c>
      <c r="LJ62" s="284">
        <f t="shared" si="77"/>
        <v>0</v>
      </c>
      <c r="LK62" s="284">
        <f t="shared" si="77"/>
        <v>0</v>
      </c>
      <c r="LL62" s="284">
        <f t="shared" ref="LL62:NW62" si="78">$C13*LL36</f>
        <v>0</v>
      </c>
      <c r="LM62" s="284">
        <f t="shared" si="78"/>
        <v>0</v>
      </c>
      <c r="LN62" s="284">
        <f t="shared" si="78"/>
        <v>0</v>
      </c>
      <c r="LO62" s="284">
        <f t="shared" si="78"/>
        <v>0</v>
      </c>
      <c r="LP62" s="284">
        <f t="shared" si="78"/>
        <v>0</v>
      </c>
      <c r="LQ62" s="284">
        <f t="shared" si="78"/>
        <v>0</v>
      </c>
      <c r="LR62" s="284">
        <f t="shared" si="78"/>
        <v>0</v>
      </c>
      <c r="LS62" s="284">
        <f t="shared" si="78"/>
        <v>0</v>
      </c>
      <c r="LT62" s="284">
        <f t="shared" si="78"/>
        <v>0</v>
      </c>
      <c r="LU62" s="284">
        <f t="shared" si="78"/>
        <v>0</v>
      </c>
      <c r="LV62" s="284">
        <f t="shared" si="78"/>
        <v>0</v>
      </c>
      <c r="LW62" s="284">
        <f t="shared" si="78"/>
        <v>0</v>
      </c>
      <c r="LX62" s="284">
        <f t="shared" si="78"/>
        <v>0</v>
      </c>
      <c r="LY62" s="284">
        <f t="shared" si="78"/>
        <v>0</v>
      </c>
      <c r="LZ62" s="284">
        <f t="shared" si="78"/>
        <v>0</v>
      </c>
      <c r="MA62" s="284">
        <f t="shared" si="78"/>
        <v>0</v>
      </c>
      <c r="MB62" s="284">
        <f t="shared" si="78"/>
        <v>0</v>
      </c>
      <c r="MC62" s="284">
        <f t="shared" si="78"/>
        <v>0</v>
      </c>
      <c r="MD62" s="284">
        <f t="shared" si="78"/>
        <v>0</v>
      </c>
      <c r="ME62" s="284">
        <f t="shared" si="78"/>
        <v>0</v>
      </c>
      <c r="MF62" s="284">
        <f t="shared" si="78"/>
        <v>0</v>
      </c>
      <c r="MG62" s="284">
        <f t="shared" si="78"/>
        <v>0</v>
      </c>
      <c r="MH62" s="284">
        <f t="shared" si="78"/>
        <v>0</v>
      </c>
      <c r="MI62" s="284">
        <f t="shared" si="78"/>
        <v>0</v>
      </c>
      <c r="MJ62" s="284">
        <f t="shared" si="78"/>
        <v>0</v>
      </c>
      <c r="MK62" s="284">
        <f t="shared" si="78"/>
        <v>0</v>
      </c>
      <c r="ML62" s="284">
        <f t="shared" si="78"/>
        <v>0</v>
      </c>
      <c r="MM62" s="284">
        <f t="shared" si="78"/>
        <v>0</v>
      </c>
      <c r="MN62" s="284">
        <f t="shared" si="78"/>
        <v>0</v>
      </c>
      <c r="MO62" s="284">
        <f t="shared" si="78"/>
        <v>0</v>
      </c>
      <c r="MP62" s="284">
        <f t="shared" si="78"/>
        <v>0</v>
      </c>
      <c r="MQ62" s="284">
        <f t="shared" si="78"/>
        <v>0</v>
      </c>
      <c r="MR62" s="284">
        <f t="shared" si="78"/>
        <v>0</v>
      </c>
      <c r="MS62" s="284">
        <f t="shared" si="78"/>
        <v>0</v>
      </c>
      <c r="MT62" s="284">
        <f t="shared" si="78"/>
        <v>0</v>
      </c>
      <c r="MU62" s="284">
        <f t="shared" si="78"/>
        <v>0</v>
      </c>
      <c r="MV62" s="284">
        <f t="shared" si="78"/>
        <v>0</v>
      </c>
      <c r="MW62" s="284">
        <f t="shared" si="78"/>
        <v>0</v>
      </c>
      <c r="MX62" s="284">
        <f t="shared" si="78"/>
        <v>0</v>
      </c>
      <c r="MY62" s="284">
        <f t="shared" si="78"/>
        <v>0</v>
      </c>
      <c r="MZ62" s="284">
        <f t="shared" si="78"/>
        <v>0</v>
      </c>
      <c r="NA62" s="284">
        <f t="shared" si="78"/>
        <v>0</v>
      </c>
      <c r="NB62" s="284">
        <f t="shared" si="78"/>
        <v>0</v>
      </c>
      <c r="NC62" s="284">
        <f t="shared" si="78"/>
        <v>0</v>
      </c>
      <c r="ND62" s="284">
        <f t="shared" si="78"/>
        <v>0</v>
      </c>
      <c r="NE62" s="284">
        <f t="shared" si="78"/>
        <v>0</v>
      </c>
      <c r="NF62" s="284">
        <f t="shared" si="78"/>
        <v>0</v>
      </c>
      <c r="NG62" s="284">
        <f t="shared" si="78"/>
        <v>0</v>
      </c>
      <c r="NH62" s="284">
        <f t="shared" si="78"/>
        <v>0</v>
      </c>
      <c r="NI62" s="284">
        <f t="shared" si="78"/>
        <v>0</v>
      </c>
      <c r="NJ62" s="284">
        <f t="shared" si="78"/>
        <v>0</v>
      </c>
      <c r="NK62" s="284">
        <f t="shared" si="78"/>
        <v>0</v>
      </c>
      <c r="NL62" s="284">
        <f t="shared" si="78"/>
        <v>0</v>
      </c>
      <c r="NM62" s="284">
        <f t="shared" si="78"/>
        <v>0</v>
      </c>
      <c r="NN62" s="284">
        <f t="shared" si="78"/>
        <v>0</v>
      </c>
      <c r="NO62" s="284">
        <f t="shared" si="78"/>
        <v>0</v>
      </c>
      <c r="NP62" s="284">
        <f t="shared" si="78"/>
        <v>0</v>
      </c>
      <c r="NQ62" s="284">
        <f t="shared" si="78"/>
        <v>0</v>
      </c>
      <c r="NR62" s="284">
        <f t="shared" si="78"/>
        <v>0</v>
      </c>
      <c r="NS62" s="284">
        <f t="shared" si="78"/>
        <v>0</v>
      </c>
      <c r="NT62" s="284">
        <f t="shared" si="78"/>
        <v>0</v>
      </c>
      <c r="NU62" s="284">
        <f t="shared" si="78"/>
        <v>0</v>
      </c>
      <c r="NV62" s="284">
        <f t="shared" si="78"/>
        <v>0</v>
      </c>
      <c r="NW62" s="284">
        <f t="shared" si="78"/>
        <v>0</v>
      </c>
      <c r="NX62" s="284">
        <f t="shared" ref="NX62:QI62" si="79">$C13*NX36</f>
        <v>0</v>
      </c>
      <c r="NY62" s="284">
        <f t="shared" si="79"/>
        <v>0</v>
      </c>
      <c r="NZ62" s="284">
        <f t="shared" si="79"/>
        <v>0</v>
      </c>
      <c r="OA62" s="284">
        <f t="shared" si="79"/>
        <v>0</v>
      </c>
      <c r="OB62" s="284">
        <f t="shared" si="79"/>
        <v>0</v>
      </c>
      <c r="OC62" s="284">
        <f t="shared" si="79"/>
        <v>0</v>
      </c>
      <c r="OD62" s="284">
        <f t="shared" si="79"/>
        <v>0</v>
      </c>
      <c r="OE62" s="284">
        <f t="shared" si="79"/>
        <v>0</v>
      </c>
      <c r="OF62" s="284">
        <f t="shared" si="79"/>
        <v>0</v>
      </c>
      <c r="OG62" s="284">
        <f t="shared" si="79"/>
        <v>0</v>
      </c>
      <c r="OH62" s="284">
        <f t="shared" si="79"/>
        <v>0</v>
      </c>
      <c r="OI62" s="284">
        <f t="shared" si="79"/>
        <v>0</v>
      </c>
      <c r="OJ62" s="284">
        <f t="shared" si="79"/>
        <v>0</v>
      </c>
      <c r="OK62" s="284">
        <f t="shared" si="79"/>
        <v>0</v>
      </c>
      <c r="OL62" s="284">
        <f t="shared" si="79"/>
        <v>0</v>
      </c>
      <c r="OM62" s="284">
        <f t="shared" si="79"/>
        <v>0</v>
      </c>
      <c r="ON62" s="284">
        <f t="shared" si="79"/>
        <v>0</v>
      </c>
      <c r="OO62" s="284">
        <f t="shared" si="79"/>
        <v>0</v>
      </c>
      <c r="OP62" s="284">
        <f t="shared" si="79"/>
        <v>0</v>
      </c>
      <c r="OQ62" s="284">
        <f t="shared" si="79"/>
        <v>0</v>
      </c>
      <c r="OR62" s="284">
        <f t="shared" si="79"/>
        <v>0</v>
      </c>
      <c r="OS62" s="284">
        <f t="shared" si="79"/>
        <v>0</v>
      </c>
      <c r="OT62" s="284">
        <f t="shared" si="79"/>
        <v>0</v>
      </c>
      <c r="OU62" s="284">
        <f t="shared" si="79"/>
        <v>0</v>
      </c>
      <c r="OV62" s="284">
        <f t="shared" si="79"/>
        <v>0</v>
      </c>
      <c r="OW62" s="284">
        <f t="shared" si="79"/>
        <v>0</v>
      </c>
      <c r="OX62" s="284">
        <f t="shared" si="79"/>
        <v>0</v>
      </c>
      <c r="OY62" s="284">
        <f t="shared" si="79"/>
        <v>0</v>
      </c>
      <c r="OZ62" s="284">
        <f t="shared" si="79"/>
        <v>0</v>
      </c>
      <c r="PA62" s="284">
        <f t="shared" si="79"/>
        <v>0</v>
      </c>
      <c r="PB62" s="284">
        <f t="shared" si="79"/>
        <v>0</v>
      </c>
      <c r="PC62" s="284">
        <f t="shared" si="79"/>
        <v>0</v>
      </c>
      <c r="PD62" s="284">
        <f t="shared" si="79"/>
        <v>0</v>
      </c>
      <c r="PE62" s="284">
        <f t="shared" si="79"/>
        <v>0</v>
      </c>
      <c r="PF62" s="284">
        <f t="shared" si="79"/>
        <v>0</v>
      </c>
      <c r="PG62" s="284">
        <f t="shared" si="79"/>
        <v>0</v>
      </c>
      <c r="PH62" s="284">
        <f t="shared" si="79"/>
        <v>0</v>
      </c>
      <c r="PI62" s="284">
        <f t="shared" si="79"/>
        <v>0</v>
      </c>
      <c r="PJ62" s="284">
        <f t="shared" si="79"/>
        <v>0</v>
      </c>
      <c r="PK62" s="284">
        <f t="shared" si="79"/>
        <v>0</v>
      </c>
      <c r="PL62" s="284">
        <f t="shared" si="79"/>
        <v>0</v>
      </c>
      <c r="PM62" s="284">
        <f t="shared" si="79"/>
        <v>0</v>
      </c>
      <c r="PN62" s="284">
        <f t="shared" si="79"/>
        <v>0</v>
      </c>
      <c r="PO62" s="284">
        <f t="shared" si="79"/>
        <v>0</v>
      </c>
      <c r="PP62" s="284">
        <f t="shared" si="79"/>
        <v>0</v>
      </c>
      <c r="PQ62" s="284">
        <f t="shared" si="79"/>
        <v>0</v>
      </c>
      <c r="PR62" s="284">
        <f t="shared" si="79"/>
        <v>0</v>
      </c>
      <c r="PS62" s="284">
        <f t="shared" si="79"/>
        <v>0</v>
      </c>
      <c r="PT62" s="284">
        <f t="shared" si="79"/>
        <v>0</v>
      </c>
      <c r="PU62" s="284">
        <f t="shared" si="79"/>
        <v>0</v>
      </c>
      <c r="PV62" s="284">
        <f t="shared" si="79"/>
        <v>0</v>
      </c>
      <c r="PW62" s="284">
        <f t="shared" si="79"/>
        <v>0</v>
      </c>
      <c r="PX62" s="284">
        <f t="shared" si="79"/>
        <v>0</v>
      </c>
      <c r="PY62" s="284">
        <f t="shared" si="79"/>
        <v>0</v>
      </c>
      <c r="PZ62" s="284">
        <f t="shared" si="79"/>
        <v>0</v>
      </c>
      <c r="QA62" s="284">
        <f t="shared" si="79"/>
        <v>0</v>
      </c>
      <c r="QB62" s="284">
        <f t="shared" si="79"/>
        <v>0</v>
      </c>
      <c r="QC62" s="284">
        <f t="shared" si="79"/>
        <v>0</v>
      </c>
      <c r="QD62" s="284">
        <f t="shared" si="79"/>
        <v>0</v>
      </c>
      <c r="QE62" s="284">
        <f t="shared" si="79"/>
        <v>0</v>
      </c>
      <c r="QF62" s="284">
        <f t="shared" si="79"/>
        <v>0</v>
      </c>
      <c r="QG62" s="284">
        <f t="shared" si="79"/>
        <v>0</v>
      </c>
      <c r="QH62" s="284">
        <f t="shared" si="79"/>
        <v>0</v>
      </c>
      <c r="QI62" s="284">
        <f t="shared" si="79"/>
        <v>0</v>
      </c>
      <c r="QJ62" s="284">
        <f t="shared" ref="QJ62:SA62" si="80">$C13*QJ36</f>
        <v>0</v>
      </c>
      <c r="QK62" s="284">
        <f t="shared" si="80"/>
        <v>0</v>
      </c>
      <c r="QL62" s="284">
        <f t="shared" si="80"/>
        <v>0</v>
      </c>
      <c r="QM62" s="284">
        <f t="shared" si="80"/>
        <v>0</v>
      </c>
      <c r="QN62" s="284">
        <f t="shared" si="80"/>
        <v>0</v>
      </c>
      <c r="QO62" s="284">
        <f t="shared" si="80"/>
        <v>0</v>
      </c>
      <c r="QP62" s="284">
        <f t="shared" si="80"/>
        <v>0</v>
      </c>
      <c r="QQ62" s="284">
        <f t="shared" si="80"/>
        <v>0</v>
      </c>
      <c r="QR62" s="284">
        <f t="shared" si="80"/>
        <v>0</v>
      </c>
      <c r="QS62" s="284">
        <f t="shared" si="80"/>
        <v>0</v>
      </c>
      <c r="QT62" s="284">
        <f t="shared" si="80"/>
        <v>0</v>
      </c>
      <c r="QU62" s="284">
        <f t="shared" si="80"/>
        <v>0</v>
      </c>
      <c r="QV62" s="284">
        <f t="shared" si="80"/>
        <v>0</v>
      </c>
      <c r="QW62" s="284">
        <f t="shared" si="80"/>
        <v>0</v>
      </c>
      <c r="QX62" s="284">
        <f t="shared" si="80"/>
        <v>0</v>
      </c>
      <c r="QY62" s="284">
        <f t="shared" si="80"/>
        <v>0</v>
      </c>
      <c r="QZ62" s="284">
        <f t="shared" si="80"/>
        <v>0</v>
      </c>
      <c r="RA62" s="284">
        <f t="shared" si="80"/>
        <v>0</v>
      </c>
      <c r="RB62" s="284">
        <f t="shared" si="80"/>
        <v>0</v>
      </c>
      <c r="RC62" s="284">
        <f t="shared" si="80"/>
        <v>0</v>
      </c>
      <c r="RD62" s="284">
        <f t="shared" si="80"/>
        <v>0</v>
      </c>
      <c r="RE62" s="284">
        <f t="shared" si="80"/>
        <v>0</v>
      </c>
      <c r="RF62" s="284">
        <f t="shared" si="80"/>
        <v>0</v>
      </c>
      <c r="RG62" s="284">
        <f t="shared" si="80"/>
        <v>0</v>
      </c>
      <c r="RH62" s="284">
        <f t="shared" si="80"/>
        <v>0</v>
      </c>
      <c r="RI62" s="284">
        <f t="shared" si="80"/>
        <v>0</v>
      </c>
      <c r="RJ62" s="284">
        <f t="shared" si="80"/>
        <v>0</v>
      </c>
      <c r="RK62" s="284">
        <f t="shared" si="80"/>
        <v>0</v>
      </c>
      <c r="RL62" s="284">
        <f t="shared" si="80"/>
        <v>0</v>
      </c>
      <c r="RM62" s="284">
        <f t="shared" si="80"/>
        <v>0</v>
      </c>
      <c r="RN62" s="284">
        <f t="shared" si="80"/>
        <v>0</v>
      </c>
      <c r="RO62" s="284">
        <f t="shared" si="80"/>
        <v>0</v>
      </c>
      <c r="RP62" s="284">
        <f t="shared" si="80"/>
        <v>0</v>
      </c>
      <c r="RQ62" s="284">
        <f t="shared" si="80"/>
        <v>0</v>
      </c>
      <c r="RR62" s="284">
        <f t="shared" si="80"/>
        <v>0</v>
      </c>
      <c r="RS62" s="284">
        <f t="shared" si="80"/>
        <v>0</v>
      </c>
      <c r="RT62" s="284">
        <f t="shared" si="80"/>
        <v>0</v>
      </c>
      <c r="RU62" s="284">
        <f t="shared" si="80"/>
        <v>0</v>
      </c>
      <c r="RV62" s="284">
        <f t="shared" si="80"/>
        <v>0</v>
      </c>
      <c r="RW62" s="284">
        <f t="shared" si="80"/>
        <v>0</v>
      </c>
      <c r="RX62" s="284">
        <f t="shared" si="80"/>
        <v>0</v>
      </c>
      <c r="RY62" s="284">
        <f t="shared" si="80"/>
        <v>0</v>
      </c>
      <c r="RZ62" s="284">
        <f t="shared" si="80"/>
        <v>0</v>
      </c>
      <c r="SA62" s="284">
        <f t="shared" si="80"/>
        <v>0</v>
      </c>
    </row>
    <row r="63" spans="1:495">
      <c r="A63" s="282" t="s">
        <v>163</v>
      </c>
      <c r="B63" s="290">
        <f>SUM(C64:C74)</f>
        <v>79129.290500000003</v>
      </c>
      <c r="C63" s="290"/>
      <c r="D63" s="284"/>
      <c r="E63" s="284"/>
      <c r="F63" s="284"/>
      <c r="G63" s="284"/>
      <c r="H63" s="284"/>
      <c r="I63" s="284"/>
      <c r="J63" s="284"/>
      <c r="K63" s="284"/>
      <c r="L63" s="284"/>
      <c r="M63" s="284"/>
      <c r="N63" s="284"/>
      <c r="O63" s="284"/>
      <c r="P63" s="284"/>
      <c r="Q63" s="284"/>
      <c r="R63" s="284"/>
      <c r="S63" s="284"/>
      <c r="T63" s="284"/>
      <c r="U63" s="284"/>
      <c r="V63" s="284"/>
      <c r="W63" s="284"/>
      <c r="X63" s="284"/>
      <c r="Y63" s="284"/>
      <c r="Z63" s="284"/>
      <c r="AA63" s="284"/>
      <c r="AB63" s="284"/>
      <c r="AC63" s="284"/>
      <c r="AD63" s="284"/>
      <c r="AE63" s="284"/>
      <c r="AF63" s="284"/>
      <c r="AG63" s="284"/>
      <c r="AH63" s="284"/>
      <c r="AI63" s="284"/>
      <c r="AJ63" s="284"/>
      <c r="AK63" s="284"/>
      <c r="AL63" s="284"/>
      <c r="AM63" s="284"/>
      <c r="AN63" s="284"/>
      <c r="AO63" s="284"/>
      <c r="AP63" s="284"/>
      <c r="AQ63" s="284"/>
      <c r="AR63" s="284"/>
      <c r="AS63" s="284"/>
      <c r="AT63" s="284"/>
      <c r="AU63" s="284"/>
      <c r="AV63" s="284"/>
      <c r="AW63" s="284"/>
      <c r="AX63" s="284"/>
      <c r="AY63" s="284"/>
      <c r="AZ63" s="284"/>
      <c r="BA63" s="284"/>
      <c r="BB63" s="284"/>
      <c r="BC63" s="284"/>
      <c r="BD63" s="284"/>
      <c r="BE63" s="284"/>
      <c r="BF63" s="284"/>
      <c r="BG63" s="284"/>
      <c r="BH63" s="284"/>
      <c r="BI63" s="284"/>
      <c r="BJ63" s="284"/>
      <c r="BK63" s="284"/>
      <c r="BL63" s="284"/>
      <c r="BM63" s="284"/>
      <c r="BN63" s="284"/>
      <c r="BO63" s="284"/>
      <c r="BP63" s="284"/>
      <c r="BQ63" s="284"/>
      <c r="BR63" s="284"/>
      <c r="BS63" s="284"/>
      <c r="BT63" s="284"/>
      <c r="BU63" s="284"/>
      <c r="BV63" s="284"/>
      <c r="BW63" s="284"/>
      <c r="BX63" s="284"/>
      <c r="BY63" s="284"/>
      <c r="BZ63" s="284"/>
      <c r="CA63" s="284"/>
      <c r="CB63" s="284"/>
      <c r="CC63" s="284"/>
      <c r="CD63" s="284"/>
      <c r="CE63" s="284"/>
      <c r="CF63" s="284"/>
      <c r="CG63" s="284"/>
      <c r="CH63" s="284"/>
      <c r="CI63" s="284"/>
      <c r="CJ63" s="284"/>
      <c r="CK63" s="284"/>
      <c r="CL63" s="284"/>
      <c r="CM63" s="284"/>
      <c r="CN63" s="284"/>
      <c r="CO63" s="284"/>
      <c r="CP63" s="284"/>
      <c r="CQ63" s="284"/>
      <c r="CR63" s="284"/>
      <c r="CS63" s="284"/>
      <c r="CT63" s="284"/>
      <c r="CU63" s="284"/>
      <c r="CV63" s="284"/>
      <c r="CW63" s="284"/>
      <c r="CX63" s="284"/>
      <c r="CY63" s="284"/>
      <c r="CZ63" s="284"/>
      <c r="DA63" s="284"/>
      <c r="DB63" s="284"/>
      <c r="DC63" s="284"/>
      <c r="DD63" s="284"/>
      <c r="DE63" s="284"/>
      <c r="DF63" s="284"/>
      <c r="DG63" s="284"/>
      <c r="DH63" s="284"/>
      <c r="DI63" s="284"/>
      <c r="DJ63" s="284"/>
      <c r="DK63" s="284"/>
      <c r="DL63" s="284"/>
      <c r="DM63" s="284"/>
      <c r="DN63" s="284"/>
      <c r="DO63" s="284"/>
      <c r="DP63" s="284"/>
      <c r="DQ63" s="284"/>
      <c r="DR63" s="284"/>
      <c r="DS63" s="284"/>
      <c r="DT63" s="284"/>
      <c r="DU63" s="284"/>
      <c r="DV63" s="284"/>
      <c r="DW63" s="284"/>
      <c r="DX63" s="284"/>
      <c r="DY63" s="284"/>
      <c r="DZ63" s="284"/>
      <c r="EA63" s="284"/>
      <c r="EB63" s="284"/>
      <c r="EC63" s="284"/>
      <c r="ED63" s="284"/>
      <c r="EE63" s="284"/>
      <c r="EF63" s="284"/>
      <c r="EG63" s="284"/>
      <c r="EH63" s="284"/>
      <c r="EI63" s="284"/>
      <c r="EJ63" s="284"/>
      <c r="EK63" s="284"/>
      <c r="EL63" s="284"/>
      <c r="EM63" s="284"/>
      <c r="EN63" s="284"/>
      <c r="EO63" s="284"/>
      <c r="EP63" s="284"/>
      <c r="EQ63" s="284"/>
      <c r="ER63" s="284"/>
      <c r="ES63" s="284"/>
      <c r="ET63" s="284"/>
      <c r="EU63" s="284"/>
      <c r="EV63" s="284"/>
      <c r="EW63" s="284"/>
      <c r="EX63" s="284"/>
      <c r="EY63" s="284"/>
      <c r="EZ63" s="284"/>
      <c r="FA63" s="284"/>
      <c r="FB63" s="284"/>
      <c r="FC63" s="284"/>
      <c r="FD63" s="284"/>
      <c r="FE63" s="284"/>
      <c r="FF63" s="284"/>
      <c r="FG63" s="284"/>
      <c r="FH63" s="284"/>
      <c r="FI63" s="284"/>
      <c r="FJ63" s="284"/>
      <c r="FK63" s="284"/>
      <c r="FL63" s="284"/>
      <c r="FM63" s="284"/>
      <c r="FN63" s="284"/>
      <c r="FO63" s="284"/>
      <c r="FP63" s="284"/>
      <c r="FQ63" s="284"/>
      <c r="FR63" s="284"/>
      <c r="FS63" s="284"/>
      <c r="FT63" s="284"/>
      <c r="FU63" s="284"/>
      <c r="FV63" s="284"/>
      <c r="FW63" s="284"/>
      <c r="FX63" s="284"/>
      <c r="FY63" s="284"/>
      <c r="FZ63" s="284"/>
      <c r="GA63" s="284"/>
      <c r="GB63" s="284"/>
      <c r="GC63" s="284"/>
      <c r="GD63" s="284"/>
      <c r="GE63" s="284"/>
      <c r="GF63" s="284"/>
      <c r="GG63" s="284"/>
      <c r="GH63" s="284"/>
      <c r="GI63" s="284"/>
      <c r="GJ63" s="284"/>
      <c r="GK63" s="284"/>
      <c r="GL63" s="284"/>
      <c r="GM63" s="284"/>
      <c r="GN63" s="284"/>
      <c r="GO63" s="284"/>
      <c r="GP63" s="284"/>
      <c r="GQ63" s="284"/>
      <c r="GR63" s="284"/>
      <c r="GS63" s="284"/>
      <c r="GT63" s="284"/>
      <c r="GU63" s="284"/>
      <c r="GV63" s="284"/>
      <c r="GW63" s="284"/>
      <c r="GX63" s="284"/>
      <c r="GY63" s="284"/>
      <c r="GZ63" s="284"/>
      <c r="HA63" s="284"/>
      <c r="HB63" s="284"/>
      <c r="HC63" s="284"/>
      <c r="HD63" s="284"/>
      <c r="HE63" s="284"/>
      <c r="HF63" s="284"/>
      <c r="HG63" s="284"/>
      <c r="HH63" s="284"/>
      <c r="HI63" s="284"/>
      <c r="HJ63" s="284"/>
      <c r="HK63" s="284"/>
      <c r="HL63" s="284"/>
      <c r="HM63" s="284"/>
      <c r="HN63" s="284"/>
      <c r="HO63" s="284"/>
      <c r="HP63" s="284"/>
      <c r="HQ63" s="284"/>
      <c r="HR63" s="284"/>
      <c r="HS63" s="284"/>
      <c r="HT63" s="284"/>
      <c r="HU63" s="284"/>
      <c r="HV63" s="284"/>
      <c r="HW63" s="284"/>
      <c r="HX63" s="284"/>
      <c r="HY63" s="284"/>
      <c r="HZ63" s="284"/>
      <c r="IA63" s="284"/>
      <c r="IB63" s="284"/>
      <c r="IC63" s="284"/>
      <c r="ID63" s="284"/>
      <c r="IE63" s="284"/>
      <c r="IF63" s="284"/>
      <c r="IG63" s="284"/>
      <c r="IH63" s="284"/>
      <c r="II63" s="284"/>
      <c r="IJ63" s="284"/>
      <c r="IK63" s="284"/>
      <c r="IL63" s="284"/>
      <c r="IM63" s="284"/>
      <c r="IN63" s="284"/>
      <c r="IO63" s="284"/>
      <c r="IP63" s="284"/>
      <c r="IQ63" s="284"/>
      <c r="IR63" s="284"/>
      <c r="IS63" s="284"/>
      <c r="IT63" s="284"/>
      <c r="IU63" s="284"/>
      <c r="IV63" s="284"/>
      <c r="IW63" s="284"/>
      <c r="IX63" s="284"/>
      <c r="IY63" s="284"/>
      <c r="IZ63" s="284"/>
      <c r="JA63" s="284"/>
      <c r="JB63" s="284"/>
      <c r="JC63" s="284"/>
      <c r="JD63" s="284"/>
      <c r="JE63" s="284"/>
      <c r="JF63" s="284"/>
      <c r="JG63" s="284"/>
      <c r="JH63" s="284"/>
      <c r="JI63" s="284"/>
      <c r="JJ63" s="284"/>
      <c r="JK63" s="284"/>
      <c r="JL63" s="284"/>
      <c r="JM63" s="284"/>
      <c r="JN63" s="284"/>
      <c r="JO63" s="284"/>
      <c r="JP63" s="284"/>
      <c r="JQ63" s="284"/>
      <c r="JR63" s="284"/>
      <c r="JS63" s="284"/>
      <c r="JT63" s="284"/>
      <c r="JU63" s="284"/>
      <c r="JV63" s="284"/>
      <c r="JW63" s="284"/>
      <c r="JX63" s="284"/>
      <c r="JY63" s="284"/>
      <c r="JZ63" s="284"/>
      <c r="KA63" s="284"/>
      <c r="KB63" s="284"/>
      <c r="KC63" s="284"/>
      <c r="KD63" s="284"/>
      <c r="KE63" s="284"/>
      <c r="KF63" s="284"/>
      <c r="KG63" s="284"/>
      <c r="KH63" s="284"/>
      <c r="KI63" s="284"/>
      <c r="KJ63" s="284"/>
      <c r="KK63" s="284"/>
      <c r="KL63" s="284"/>
      <c r="KM63" s="284"/>
      <c r="KN63" s="284"/>
      <c r="KO63" s="284"/>
      <c r="KP63" s="284"/>
      <c r="KQ63" s="284"/>
      <c r="KR63" s="284"/>
      <c r="KS63" s="284"/>
      <c r="KT63" s="284"/>
      <c r="KU63" s="284"/>
      <c r="KV63" s="284"/>
      <c r="KW63" s="284"/>
      <c r="KX63" s="284"/>
      <c r="KY63" s="284"/>
      <c r="KZ63" s="284"/>
      <c r="LA63" s="284"/>
      <c r="LB63" s="284"/>
      <c r="LC63" s="284"/>
      <c r="LD63" s="284"/>
      <c r="LE63" s="284"/>
      <c r="LF63" s="284"/>
      <c r="LG63" s="284"/>
      <c r="LH63" s="284"/>
      <c r="LI63" s="284"/>
      <c r="LJ63" s="284"/>
      <c r="LK63" s="284"/>
      <c r="LL63" s="284"/>
      <c r="LM63" s="284"/>
      <c r="LN63" s="284"/>
      <c r="LO63" s="284"/>
      <c r="LP63" s="284"/>
      <c r="LQ63" s="284"/>
      <c r="LR63" s="284"/>
      <c r="LS63" s="284"/>
      <c r="LT63" s="284"/>
      <c r="LU63" s="284"/>
      <c r="LV63" s="284"/>
      <c r="LW63" s="284"/>
      <c r="LX63" s="284"/>
      <c r="LY63" s="284"/>
      <c r="LZ63" s="284"/>
      <c r="MA63" s="284"/>
      <c r="MB63" s="284"/>
      <c r="MC63" s="284"/>
      <c r="MD63" s="284"/>
      <c r="ME63" s="284"/>
      <c r="MF63" s="284"/>
      <c r="MG63" s="284"/>
      <c r="MH63" s="284"/>
      <c r="MI63" s="284"/>
      <c r="MJ63" s="284"/>
      <c r="MK63" s="284"/>
      <c r="ML63" s="284"/>
      <c r="MM63" s="284"/>
      <c r="MN63" s="284"/>
      <c r="MO63" s="284"/>
      <c r="MP63" s="284"/>
      <c r="MQ63" s="284"/>
      <c r="MR63" s="284"/>
      <c r="MS63" s="284"/>
      <c r="MT63" s="284"/>
      <c r="MU63" s="284"/>
      <c r="MV63" s="284"/>
      <c r="MW63" s="284"/>
      <c r="MX63" s="284"/>
      <c r="MY63" s="284"/>
      <c r="MZ63" s="284"/>
      <c r="NA63" s="284"/>
      <c r="NB63" s="284"/>
      <c r="NC63" s="284"/>
      <c r="ND63" s="284"/>
      <c r="NE63" s="284"/>
      <c r="NF63" s="284"/>
      <c r="NG63" s="284"/>
      <c r="NH63" s="284"/>
      <c r="NI63" s="284"/>
      <c r="NJ63" s="284"/>
      <c r="NK63" s="284"/>
      <c r="NL63" s="284"/>
      <c r="NM63" s="284"/>
      <c r="NN63" s="284"/>
      <c r="NO63" s="284"/>
      <c r="NP63" s="284"/>
      <c r="NQ63" s="284"/>
      <c r="NR63" s="284"/>
      <c r="NS63" s="284"/>
      <c r="NT63" s="284"/>
      <c r="NU63" s="284"/>
      <c r="NV63" s="284"/>
      <c r="NW63" s="284"/>
      <c r="NX63" s="284"/>
      <c r="NY63" s="284"/>
      <c r="NZ63" s="284"/>
      <c r="OA63" s="284"/>
      <c r="OB63" s="284"/>
      <c r="OC63" s="284"/>
      <c r="OD63" s="284"/>
      <c r="OE63" s="284"/>
      <c r="OF63" s="284"/>
      <c r="OG63" s="284"/>
      <c r="OH63" s="284"/>
      <c r="OI63" s="284"/>
      <c r="OJ63" s="284"/>
      <c r="OK63" s="284"/>
      <c r="OL63" s="284"/>
      <c r="OM63" s="284"/>
      <c r="ON63" s="284"/>
      <c r="OO63" s="284"/>
      <c r="OP63" s="284"/>
      <c r="OQ63" s="284"/>
      <c r="OR63" s="284"/>
      <c r="OS63" s="284"/>
      <c r="OT63" s="284"/>
      <c r="OU63" s="284"/>
      <c r="OV63" s="284"/>
      <c r="OW63" s="284"/>
      <c r="OX63" s="284"/>
      <c r="OY63" s="284"/>
      <c r="OZ63" s="284"/>
      <c r="PA63" s="284"/>
      <c r="PB63" s="284"/>
      <c r="PC63" s="284"/>
      <c r="PD63" s="284"/>
      <c r="PE63" s="284"/>
      <c r="PF63" s="284"/>
      <c r="PG63" s="284"/>
      <c r="PH63" s="284"/>
      <c r="PI63" s="284"/>
      <c r="PJ63" s="284"/>
      <c r="PK63" s="284"/>
      <c r="PL63" s="284"/>
      <c r="PM63" s="284"/>
      <c r="PN63" s="284"/>
      <c r="PO63" s="284"/>
      <c r="PP63" s="284"/>
      <c r="PQ63" s="284"/>
      <c r="PR63" s="284"/>
      <c r="PS63" s="284"/>
      <c r="PT63" s="284"/>
      <c r="PU63" s="284"/>
      <c r="PV63" s="284"/>
      <c r="PW63" s="284"/>
      <c r="PX63" s="284"/>
      <c r="PY63" s="284"/>
      <c r="PZ63" s="284"/>
      <c r="QA63" s="284"/>
      <c r="QB63" s="284"/>
      <c r="QC63" s="284"/>
      <c r="QD63" s="284"/>
      <c r="QE63" s="284"/>
      <c r="QF63" s="284"/>
      <c r="QG63" s="284"/>
      <c r="QH63" s="284"/>
      <c r="QI63" s="284"/>
      <c r="QJ63" s="284"/>
      <c r="QK63" s="284"/>
      <c r="QL63" s="284"/>
      <c r="QM63" s="284"/>
      <c r="QN63" s="284"/>
      <c r="QO63" s="284"/>
      <c r="QP63" s="284"/>
      <c r="QQ63" s="284"/>
      <c r="QR63" s="284"/>
      <c r="QS63" s="284"/>
      <c r="QT63" s="284"/>
      <c r="QU63" s="284"/>
      <c r="QV63" s="284"/>
      <c r="QW63" s="284"/>
      <c r="QX63" s="284"/>
      <c r="QY63" s="284"/>
      <c r="QZ63" s="284"/>
      <c r="RA63" s="284"/>
      <c r="RB63" s="284"/>
      <c r="RC63" s="284"/>
      <c r="RD63" s="284"/>
      <c r="RE63" s="284"/>
      <c r="RF63" s="284"/>
      <c r="RG63" s="284"/>
      <c r="RH63" s="284"/>
      <c r="RI63" s="284"/>
      <c r="RJ63" s="284"/>
      <c r="RK63" s="284"/>
      <c r="RL63" s="284"/>
      <c r="RM63" s="284"/>
      <c r="RN63" s="284"/>
      <c r="RO63" s="284"/>
      <c r="RP63" s="284"/>
      <c r="RQ63" s="284"/>
      <c r="RR63" s="284"/>
      <c r="RS63" s="284"/>
      <c r="RT63" s="284"/>
      <c r="RU63" s="284"/>
      <c r="RV63" s="284"/>
      <c r="RW63" s="284"/>
      <c r="RX63" s="284"/>
      <c r="RY63" s="284"/>
      <c r="RZ63" s="284"/>
      <c r="SA63" s="284"/>
    </row>
    <row r="64" spans="1:495">
      <c r="A64" s="282"/>
      <c r="B64" s="283" t="str">
        <f>$B$14</f>
        <v>Water Quality Monitoring</v>
      </c>
      <c r="C64" s="290">
        <f>SUM(D64:S64,T64:INDEX(T64:SA64,$H$5))</f>
        <v>0</v>
      </c>
      <c r="D64" s="284">
        <f t="shared" ref="D64:BO64" si="81">$C14*D37</f>
        <v>0</v>
      </c>
      <c r="E64" s="284">
        <f t="shared" si="81"/>
        <v>0</v>
      </c>
      <c r="F64" s="284">
        <f t="shared" si="81"/>
        <v>0</v>
      </c>
      <c r="G64" s="284">
        <f t="shared" si="81"/>
        <v>0</v>
      </c>
      <c r="H64" s="284">
        <f t="shared" si="81"/>
        <v>0</v>
      </c>
      <c r="I64" s="284">
        <f t="shared" si="81"/>
        <v>0</v>
      </c>
      <c r="J64" s="284">
        <f t="shared" si="81"/>
        <v>0</v>
      </c>
      <c r="K64" s="284">
        <f t="shared" si="81"/>
        <v>0</v>
      </c>
      <c r="L64" s="284">
        <f t="shared" si="81"/>
        <v>0</v>
      </c>
      <c r="M64" s="284">
        <f t="shared" si="81"/>
        <v>0</v>
      </c>
      <c r="N64" s="284">
        <f t="shared" si="81"/>
        <v>0</v>
      </c>
      <c r="O64" s="284">
        <f t="shared" si="81"/>
        <v>0</v>
      </c>
      <c r="P64" s="284">
        <f t="shared" si="81"/>
        <v>0</v>
      </c>
      <c r="Q64" s="284">
        <f t="shared" si="81"/>
        <v>0</v>
      </c>
      <c r="R64" s="284">
        <f t="shared" si="81"/>
        <v>0</v>
      </c>
      <c r="S64" s="284">
        <f t="shared" si="81"/>
        <v>0</v>
      </c>
      <c r="T64" s="284">
        <f t="shared" si="81"/>
        <v>0</v>
      </c>
      <c r="U64" s="284">
        <f t="shared" si="81"/>
        <v>0</v>
      </c>
      <c r="V64" s="284">
        <f t="shared" si="81"/>
        <v>0</v>
      </c>
      <c r="W64" s="284">
        <f t="shared" si="81"/>
        <v>0</v>
      </c>
      <c r="X64" s="284">
        <f t="shared" si="81"/>
        <v>0</v>
      </c>
      <c r="Y64" s="284">
        <f t="shared" si="81"/>
        <v>0</v>
      </c>
      <c r="Z64" s="284">
        <f t="shared" si="81"/>
        <v>0</v>
      </c>
      <c r="AA64" s="284">
        <f t="shared" si="81"/>
        <v>0</v>
      </c>
      <c r="AB64" s="284">
        <f t="shared" si="81"/>
        <v>0</v>
      </c>
      <c r="AC64" s="284">
        <f t="shared" si="81"/>
        <v>0</v>
      </c>
      <c r="AD64" s="284">
        <f t="shared" si="81"/>
        <v>0</v>
      </c>
      <c r="AE64" s="284">
        <f t="shared" si="81"/>
        <v>0</v>
      </c>
      <c r="AF64" s="284">
        <f t="shared" si="81"/>
        <v>0</v>
      </c>
      <c r="AG64" s="284">
        <f t="shared" si="81"/>
        <v>0</v>
      </c>
      <c r="AH64" s="284">
        <f t="shared" si="81"/>
        <v>0</v>
      </c>
      <c r="AI64" s="284">
        <f t="shared" si="81"/>
        <v>0</v>
      </c>
      <c r="AJ64" s="284">
        <f t="shared" si="81"/>
        <v>0</v>
      </c>
      <c r="AK64" s="284">
        <f t="shared" si="81"/>
        <v>0</v>
      </c>
      <c r="AL64" s="284">
        <f t="shared" si="81"/>
        <v>0</v>
      </c>
      <c r="AM64" s="284">
        <f t="shared" si="81"/>
        <v>0</v>
      </c>
      <c r="AN64" s="284">
        <f t="shared" si="81"/>
        <v>0</v>
      </c>
      <c r="AO64" s="284">
        <f t="shared" si="81"/>
        <v>0</v>
      </c>
      <c r="AP64" s="284">
        <f t="shared" si="81"/>
        <v>0</v>
      </c>
      <c r="AQ64" s="284">
        <f t="shared" si="81"/>
        <v>0</v>
      </c>
      <c r="AR64" s="284">
        <f t="shared" si="81"/>
        <v>0</v>
      </c>
      <c r="AS64" s="284">
        <f t="shared" si="81"/>
        <v>0</v>
      </c>
      <c r="AT64" s="284">
        <f t="shared" si="81"/>
        <v>0</v>
      </c>
      <c r="AU64" s="284">
        <f t="shared" si="81"/>
        <v>0</v>
      </c>
      <c r="AV64" s="284">
        <f t="shared" si="81"/>
        <v>0</v>
      </c>
      <c r="AW64" s="284">
        <f t="shared" si="81"/>
        <v>0</v>
      </c>
      <c r="AX64" s="284">
        <f t="shared" si="81"/>
        <v>0</v>
      </c>
      <c r="AY64" s="284">
        <f t="shared" si="81"/>
        <v>0</v>
      </c>
      <c r="AZ64" s="284">
        <f t="shared" si="81"/>
        <v>0</v>
      </c>
      <c r="BA64" s="284">
        <f t="shared" si="81"/>
        <v>0</v>
      </c>
      <c r="BB64" s="284">
        <f t="shared" si="81"/>
        <v>0</v>
      </c>
      <c r="BC64" s="284">
        <f t="shared" si="81"/>
        <v>0</v>
      </c>
      <c r="BD64" s="284">
        <f t="shared" si="81"/>
        <v>0</v>
      </c>
      <c r="BE64" s="284">
        <f t="shared" si="81"/>
        <v>0</v>
      </c>
      <c r="BF64" s="284">
        <f t="shared" si="81"/>
        <v>0</v>
      </c>
      <c r="BG64" s="284">
        <f t="shared" si="81"/>
        <v>0</v>
      </c>
      <c r="BH64" s="284">
        <f t="shared" si="81"/>
        <v>0</v>
      </c>
      <c r="BI64" s="284">
        <f t="shared" si="81"/>
        <v>0</v>
      </c>
      <c r="BJ64" s="284">
        <f t="shared" si="81"/>
        <v>0</v>
      </c>
      <c r="BK64" s="284">
        <f t="shared" si="81"/>
        <v>0</v>
      </c>
      <c r="BL64" s="284">
        <f t="shared" si="81"/>
        <v>0</v>
      </c>
      <c r="BM64" s="284">
        <f t="shared" si="81"/>
        <v>0</v>
      </c>
      <c r="BN64" s="284">
        <f t="shared" si="81"/>
        <v>0</v>
      </c>
      <c r="BO64" s="284">
        <f t="shared" si="81"/>
        <v>0</v>
      </c>
      <c r="BP64" s="284">
        <f t="shared" ref="BP64:EA64" si="82">$C14*BP37</f>
        <v>0</v>
      </c>
      <c r="BQ64" s="284">
        <f t="shared" si="82"/>
        <v>0</v>
      </c>
      <c r="BR64" s="284">
        <f t="shared" si="82"/>
        <v>0</v>
      </c>
      <c r="BS64" s="284">
        <f t="shared" si="82"/>
        <v>0</v>
      </c>
      <c r="BT64" s="284">
        <f t="shared" si="82"/>
        <v>0</v>
      </c>
      <c r="BU64" s="284">
        <f t="shared" si="82"/>
        <v>0</v>
      </c>
      <c r="BV64" s="284">
        <f t="shared" si="82"/>
        <v>0</v>
      </c>
      <c r="BW64" s="284">
        <f t="shared" si="82"/>
        <v>0</v>
      </c>
      <c r="BX64" s="284">
        <f t="shared" si="82"/>
        <v>0</v>
      </c>
      <c r="BY64" s="284">
        <f t="shared" si="82"/>
        <v>0</v>
      </c>
      <c r="BZ64" s="284">
        <f t="shared" si="82"/>
        <v>0</v>
      </c>
      <c r="CA64" s="284">
        <f t="shared" si="82"/>
        <v>0</v>
      </c>
      <c r="CB64" s="284">
        <f t="shared" si="82"/>
        <v>0</v>
      </c>
      <c r="CC64" s="284">
        <f t="shared" si="82"/>
        <v>0</v>
      </c>
      <c r="CD64" s="284">
        <f t="shared" si="82"/>
        <v>0</v>
      </c>
      <c r="CE64" s="284">
        <f t="shared" si="82"/>
        <v>0</v>
      </c>
      <c r="CF64" s="284">
        <f t="shared" si="82"/>
        <v>0</v>
      </c>
      <c r="CG64" s="284">
        <f t="shared" si="82"/>
        <v>0</v>
      </c>
      <c r="CH64" s="284">
        <f t="shared" si="82"/>
        <v>0</v>
      </c>
      <c r="CI64" s="284">
        <f t="shared" si="82"/>
        <v>0</v>
      </c>
      <c r="CJ64" s="284">
        <f t="shared" si="82"/>
        <v>0</v>
      </c>
      <c r="CK64" s="284">
        <f t="shared" si="82"/>
        <v>0</v>
      </c>
      <c r="CL64" s="284">
        <f t="shared" si="82"/>
        <v>0</v>
      </c>
      <c r="CM64" s="284">
        <f t="shared" si="82"/>
        <v>0</v>
      </c>
      <c r="CN64" s="284">
        <f t="shared" si="82"/>
        <v>0</v>
      </c>
      <c r="CO64" s="284">
        <f t="shared" si="82"/>
        <v>0</v>
      </c>
      <c r="CP64" s="284">
        <f t="shared" si="82"/>
        <v>0</v>
      </c>
      <c r="CQ64" s="284">
        <f t="shared" si="82"/>
        <v>0</v>
      </c>
      <c r="CR64" s="284">
        <f t="shared" si="82"/>
        <v>0</v>
      </c>
      <c r="CS64" s="284">
        <f t="shared" si="82"/>
        <v>0</v>
      </c>
      <c r="CT64" s="284">
        <f t="shared" si="82"/>
        <v>0</v>
      </c>
      <c r="CU64" s="284">
        <f t="shared" si="82"/>
        <v>0</v>
      </c>
      <c r="CV64" s="284">
        <f t="shared" si="82"/>
        <v>0</v>
      </c>
      <c r="CW64" s="284">
        <f t="shared" si="82"/>
        <v>0</v>
      </c>
      <c r="CX64" s="284">
        <f t="shared" si="82"/>
        <v>0</v>
      </c>
      <c r="CY64" s="284">
        <f t="shared" si="82"/>
        <v>0</v>
      </c>
      <c r="CZ64" s="284">
        <f t="shared" si="82"/>
        <v>0</v>
      </c>
      <c r="DA64" s="284">
        <f t="shared" si="82"/>
        <v>0</v>
      </c>
      <c r="DB64" s="284">
        <f t="shared" si="82"/>
        <v>0</v>
      </c>
      <c r="DC64" s="284">
        <f t="shared" si="82"/>
        <v>0</v>
      </c>
      <c r="DD64" s="284">
        <f t="shared" si="82"/>
        <v>0</v>
      </c>
      <c r="DE64" s="284">
        <f t="shared" si="82"/>
        <v>0</v>
      </c>
      <c r="DF64" s="284">
        <f t="shared" si="82"/>
        <v>0</v>
      </c>
      <c r="DG64" s="284">
        <f t="shared" si="82"/>
        <v>0</v>
      </c>
      <c r="DH64" s="284">
        <f t="shared" si="82"/>
        <v>0</v>
      </c>
      <c r="DI64" s="284">
        <f t="shared" si="82"/>
        <v>0</v>
      </c>
      <c r="DJ64" s="284">
        <f t="shared" si="82"/>
        <v>0</v>
      </c>
      <c r="DK64" s="284">
        <f t="shared" si="82"/>
        <v>0</v>
      </c>
      <c r="DL64" s="284">
        <f t="shared" si="82"/>
        <v>0</v>
      </c>
      <c r="DM64" s="284">
        <f t="shared" si="82"/>
        <v>0</v>
      </c>
      <c r="DN64" s="284">
        <f t="shared" si="82"/>
        <v>0</v>
      </c>
      <c r="DO64" s="284">
        <f t="shared" si="82"/>
        <v>0</v>
      </c>
      <c r="DP64" s="284">
        <f t="shared" si="82"/>
        <v>0</v>
      </c>
      <c r="DQ64" s="284">
        <f t="shared" si="82"/>
        <v>0</v>
      </c>
      <c r="DR64" s="284">
        <f t="shared" si="82"/>
        <v>0</v>
      </c>
      <c r="DS64" s="284">
        <f t="shared" si="82"/>
        <v>0</v>
      </c>
      <c r="DT64" s="284">
        <f t="shared" si="82"/>
        <v>0</v>
      </c>
      <c r="DU64" s="284">
        <f t="shared" si="82"/>
        <v>0</v>
      </c>
      <c r="DV64" s="284">
        <f t="shared" si="82"/>
        <v>0</v>
      </c>
      <c r="DW64" s="284">
        <f t="shared" si="82"/>
        <v>0</v>
      </c>
      <c r="DX64" s="284">
        <f t="shared" si="82"/>
        <v>0</v>
      </c>
      <c r="DY64" s="284">
        <f t="shared" si="82"/>
        <v>0</v>
      </c>
      <c r="DZ64" s="284">
        <f t="shared" si="82"/>
        <v>0</v>
      </c>
      <c r="EA64" s="284">
        <f t="shared" si="82"/>
        <v>0</v>
      </c>
      <c r="EB64" s="284">
        <f t="shared" ref="EB64:GM64" si="83">$C14*EB37</f>
        <v>0</v>
      </c>
      <c r="EC64" s="284">
        <f t="shared" si="83"/>
        <v>0</v>
      </c>
      <c r="ED64" s="284">
        <f t="shared" si="83"/>
        <v>0</v>
      </c>
      <c r="EE64" s="284">
        <f t="shared" si="83"/>
        <v>0</v>
      </c>
      <c r="EF64" s="284">
        <f t="shared" si="83"/>
        <v>0</v>
      </c>
      <c r="EG64" s="284">
        <f t="shared" si="83"/>
        <v>0</v>
      </c>
      <c r="EH64" s="284">
        <f t="shared" si="83"/>
        <v>0</v>
      </c>
      <c r="EI64" s="284">
        <f t="shared" si="83"/>
        <v>0</v>
      </c>
      <c r="EJ64" s="284">
        <f t="shared" si="83"/>
        <v>0</v>
      </c>
      <c r="EK64" s="284">
        <f t="shared" si="83"/>
        <v>0</v>
      </c>
      <c r="EL64" s="284">
        <f t="shared" si="83"/>
        <v>0</v>
      </c>
      <c r="EM64" s="284">
        <f t="shared" si="83"/>
        <v>0</v>
      </c>
      <c r="EN64" s="284">
        <f t="shared" si="83"/>
        <v>0</v>
      </c>
      <c r="EO64" s="284">
        <f t="shared" si="83"/>
        <v>0</v>
      </c>
      <c r="EP64" s="284">
        <f t="shared" si="83"/>
        <v>0</v>
      </c>
      <c r="EQ64" s="284">
        <f t="shared" si="83"/>
        <v>0</v>
      </c>
      <c r="ER64" s="284">
        <f t="shared" si="83"/>
        <v>0</v>
      </c>
      <c r="ES64" s="284">
        <f t="shared" si="83"/>
        <v>0</v>
      </c>
      <c r="ET64" s="284">
        <f t="shared" si="83"/>
        <v>0</v>
      </c>
      <c r="EU64" s="284">
        <f t="shared" si="83"/>
        <v>0</v>
      </c>
      <c r="EV64" s="284">
        <f t="shared" si="83"/>
        <v>0</v>
      </c>
      <c r="EW64" s="284">
        <f t="shared" si="83"/>
        <v>0</v>
      </c>
      <c r="EX64" s="284">
        <f t="shared" si="83"/>
        <v>0</v>
      </c>
      <c r="EY64" s="284">
        <f t="shared" si="83"/>
        <v>0</v>
      </c>
      <c r="EZ64" s="284">
        <f t="shared" si="83"/>
        <v>0</v>
      </c>
      <c r="FA64" s="284">
        <f t="shared" si="83"/>
        <v>0</v>
      </c>
      <c r="FB64" s="284">
        <f t="shared" si="83"/>
        <v>0</v>
      </c>
      <c r="FC64" s="284">
        <f t="shared" si="83"/>
        <v>0</v>
      </c>
      <c r="FD64" s="284">
        <f t="shared" si="83"/>
        <v>0</v>
      </c>
      <c r="FE64" s="284">
        <f t="shared" si="83"/>
        <v>0</v>
      </c>
      <c r="FF64" s="284">
        <f t="shared" si="83"/>
        <v>0</v>
      </c>
      <c r="FG64" s="284">
        <f t="shared" si="83"/>
        <v>0</v>
      </c>
      <c r="FH64" s="284">
        <f t="shared" si="83"/>
        <v>0</v>
      </c>
      <c r="FI64" s="284">
        <f t="shared" si="83"/>
        <v>0</v>
      </c>
      <c r="FJ64" s="284">
        <f t="shared" si="83"/>
        <v>0</v>
      </c>
      <c r="FK64" s="284">
        <f t="shared" si="83"/>
        <v>0</v>
      </c>
      <c r="FL64" s="284">
        <f t="shared" si="83"/>
        <v>0</v>
      </c>
      <c r="FM64" s="284">
        <f t="shared" si="83"/>
        <v>0</v>
      </c>
      <c r="FN64" s="284">
        <f t="shared" si="83"/>
        <v>0</v>
      </c>
      <c r="FO64" s="284">
        <f t="shared" si="83"/>
        <v>0</v>
      </c>
      <c r="FP64" s="284">
        <f t="shared" si="83"/>
        <v>0</v>
      </c>
      <c r="FQ64" s="284">
        <f t="shared" si="83"/>
        <v>0</v>
      </c>
      <c r="FR64" s="284">
        <f t="shared" si="83"/>
        <v>0</v>
      </c>
      <c r="FS64" s="284">
        <f t="shared" si="83"/>
        <v>0</v>
      </c>
      <c r="FT64" s="284">
        <f t="shared" si="83"/>
        <v>0</v>
      </c>
      <c r="FU64" s="284">
        <f t="shared" si="83"/>
        <v>0</v>
      </c>
      <c r="FV64" s="284">
        <f t="shared" si="83"/>
        <v>0</v>
      </c>
      <c r="FW64" s="284">
        <f t="shared" si="83"/>
        <v>0</v>
      </c>
      <c r="FX64" s="284">
        <f t="shared" si="83"/>
        <v>0</v>
      </c>
      <c r="FY64" s="284">
        <f t="shared" si="83"/>
        <v>0</v>
      </c>
      <c r="FZ64" s="284">
        <f t="shared" si="83"/>
        <v>0</v>
      </c>
      <c r="GA64" s="284">
        <f t="shared" si="83"/>
        <v>0</v>
      </c>
      <c r="GB64" s="284">
        <f t="shared" si="83"/>
        <v>0</v>
      </c>
      <c r="GC64" s="284">
        <f t="shared" si="83"/>
        <v>0</v>
      </c>
      <c r="GD64" s="284">
        <f t="shared" si="83"/>
        <v>0</v>
      </c>
      <c r="GE64" s="284">
        <f t="shared" si="83"/>
        <v>0</v>
      </c>
      <c r="GF64" s="284">
        <f t="shared" si="83"/>
        <v>0</v>
      </c>
      <c r="GG64" s="284">
        <f t="shared" si="83"/>
        <v>0</v>
      </c>
      <c r="GH64" s="284">
        <f t="shared" si="83"/>
        <v>0</v>
      </c>
      <c r="GI64" s="284">
        <f t="shared" si="83"/>
        <v>0</v>
      </c>
      <c r="GJ64" s="284">
        <f t="shared" si="83"/>
        <v>0</v>
      </c>
      <c r="GK64" s="284">
        <f t="shared" si="83"/>
        <v>0</v>
      </c>
      <c r="GL64" s="284">
        <f t="shared" si="83"/>
        <v>0</v>
      </c>
      <c r="GM64" s="284">
        <f t="shared" si="83"/>
        <v>0</v>
      </c>
      <c r="GN64" s="284">
        <f t="shared" ref="GN64:IY64" si="84">$C14*GN37</f>
        <v>0</v>
      </c>
      <c r="GO64" s="284">
        <f t="shared" si="84"/>
        <v>0</v>
      </c>
      <c r="GP64" s="284">
        <f t="shared" si="84"/>
        <v>0</v>
      </c>
      <c r="GQ64" s="284">
        <f t="shared" si="84"/>
        <v>0</v>
      </c>
      <c r="GR64" s="284">
        <f t="shared" si="84"/>
        <v>0</v>
      </c>
      <c r="GS64" s="284">
        <f t="shared" si="84"/>
        <v>0</v>
      </c>
      <c r="GT64" s="284">
        <f t="shared" si="84"/>
        <v>0</v>
      </c>
      <c r="GU64" s="284">
        <f t="shared" si="84"/>
        <v>0</v>
      </c>
      <c r="GV64" s="284">
        <f t="shared" si="84"/>
        <v>0</v>
      </c>
      <c r="GW64" s="284">
        <f t="shared" si="84"/>
        <v>0</v>
      </c>
      <c r="GX64" s="284">
        <f t="shared" si="84"/>
        <v>0</v>
      </c>
      <c r="GY64" s="284">
        <f t="shared" si="84"/>
        <v>0</v>
      </c>
      <c r="GZ64" s="284">
        <f t="shared" si="84"/>
        <v>0</v>
      </c>
      <c r="HA64" s="284">
        <f t="shared" si="84"/>
        <v>0</v>
      </c>
      <c r="HB64" s="284">
        <f t="shared" si="84"/>
        <v>0</v>
      </c>
      <c r="HC64" s="284">
        <f t="shared" si="84"/>
        <v>0</v>
      </c>
      <c r="HD64" s="284">
        <f t="shared" si="84"/>
        <v>0</v>
      </c>
      <c r="HE64" s="284">
        <f t="shared" si="84"/>
        <v>0</v>
      </c>
      <c r="HF64" s="284">
        <f t="shared" si="84"/>
        <v>0</v>
      </c>
      <c r="HG64" s="284">
        <f t="shared" si="84"/>
        <v>0</v>
      </c>
      <c r="HH64" s="284">
        <f t="shared" si="84"/>
        <v>0</v>
      </c>
      <c r="HI64" s="284">
        <f t="shared" si="84"/>
        <v>0</v>
      </c>
      <c r="HJ64" s="284">
        <f t="shared" si="84"/>
        <v>0</v>
      </c>
      <c r="HK64" s="284">
        <f t="shared" si="84"/>
        <v>0</v>
      </c>
      <c r="HL64" s="284">
        <f t="shared" si="84"/>
        <v>0</v>
      </c>
      <c r="HM64" s="284">
        <f t="shared" si="84"/>
        <v>0</v>
      </c>
      <c r="HN64" s="284">
        <f t="shared" si="84"/>
        <v>0</v>
      </c>
      <c r="HO64" s="284">
        <f t="shared" si="84"/>
        <v>0</v>
      </c>
      <c r="HP64" s="284">
        <f t="shared" si="84"/>
        <v>0</v>
      </c>
      <c r="HQ64" s="284">
        <f t="shared" si="84"/>
        <v>0</v>
      </c>
      <c r="HR64" s="284">
        <f t="shared" si="84"/>
        <v>0</v>
      </c>
      <c r="HS64" s="284">
        <f t="shared" si="84"/>
        <v>0</v>
      </c>
      <c r="HT64" s="284">
        <f t="shared" si="84"/>
        <v>0</v>
      </c>
      <c r="HU64" s="284">
        <f t="shared" si="84"/>
        <v>0</v>
      </c>
      <c r="HV64" s="284">
        <f t="shared" si="84"/>
        <v>0</v>
      </c>
      <c r="HW64" s="284">
        <f t="shared" si="84"/>
        <v>0</v>
      </c>
      <c r="HX64" s="284">
        <f t="shared" si="84"/>
        <v>0</v>
      </c>
      <c r="HY64" s="284">
        <f t="shared" si="84"/>
        <v>0</v>
      </c>
      <c r="HZ64" s="284">
        <f t="shared" si="84"/>
        <v>0</v>
      </c>
      <c r="IA64" s="284">
        <f t="shared" si="84"/>
        <v>0</v>
      </c>
      <c r="IB64" s="284">
        <f t="shared" si="84"/>
        <v>0</v>
      </c>
      <c r="IC64" s="284">
        <f t="shared" si="84"/>
        <v>0</v>
      </c>
      <c r="ID64" s="284">
        <f t="shared" si="84"/>
        <v>0</v>
      </c>
      <c r="IE64" s="284">
        <f t="shared" si="84"/>
        <v>0</v>
      </c>
      <c r="IF64" s="284">
        <f t="shared" si="84"/>
        <v>0</v>
      </c>
      <c r="IG64" s="284">
        <f t="shared" si="84"/>
        <v>0</v>
      </c>
      <c r="IH64" s="284">
        <f t="shared" si="84"/>
        <v>0</v>
      </c>
      <c r="II64" s="284">
        <f t="shared" si="84"/>
        <v>0</v>
      </c>
      <c r="IJ64" s="284">
        <f t="shared" si="84"/>
        <v>0</v>
      </c>
      <c r="IK64" s="284">
        <f t="shared" si="84"/>
        <v>0</v>
      </c>
      <c r="IL64" s="284">
        <f t="shared" si="84"/>
        <v>0</v>
      </c>
      <c r="IM64" s="284">
        <f t="shared" si="84"/>
        <v>0</v>
      </c>
      <c r="IN64" s="284">
        <f t="shared" si="84"/>
        <v>0</v>
      </c>
      <c r="IO64" s="284">
        <f t="shared" si="84"/>
        <v>0</v>
      </c>
      <c r="IP64" s="284">
        <f t="shared" si="84"/>
        <v>0</v>
      </c>
      <c r="IQ64" s="284">
        <f t="shared" si="84"/>
        <v>0</v>
      </c>
      <c r="IR64" s="284">
        <f t="shared" si="84"/>
        <v>0</v>
      </c>
      <c r="IS64" s="284">
        <f t="shared" si="84"/>
        <v>0</v>
      </c>
      <c r="IT64" s="284">
        <f t="shared" si="84"/>
        <v>0</v>
      </c>
      <c r="IU64" s="284">
        <f t="shared" si="84"/>
        <v>0</v>
      </c>
      <c r="IV64" s="284">
        <f t="shared" si="84"/>
        <v>0</v>
      </c>
      <c r="IW64" s="284">
        <f t="shared" si="84"/>
        <v>0</v>
      </c>
      <c r="IX64" s="284">
        <f t="shared" si="84"/>
        <v>0</v>
      </c>
      <c r="IY64" s="284">
        <f t="shared" si="84"/>
        <v>0</v>
      </c>
      <c r="IZ64" s="284">
        <f t="shared" ref="IZ64:LK64" si="85">$C14*IZ37</f>
        <v>0</v>
      </c>
      <c r="JA64" s="284">
        <f t="shared" si="85"/>
        <v>0</v>
      </c>
      <c r="JB64" s="284">
        <f t="shared" si="85"/>
        <v>0</v>
      </c>
      <c r="JC64" s="284">
        <f t="shared" si="85"/>
        <v>0</v>
      </c>
      <c r="JD64" s="284">
        <f t="shared" si="85"/>
        <v>0</v>
      </c>
      <c r="JE64" s="284">
        <f t="shared" si="85"/>
        <v>0</v>
      </c>
      <c r="JF64" s="284">
        <f t="shared" si="85"/>
        <v>0</v>
      </c>
      <c r="JG64" s="284">
        <f t="shared" si="85"/>
        <v>0</v>
      </c>
      <c r="JH64" s="284">
        <f t="shared" si="85"/>
        <v>0</v>
      </c>
      <c r="JI64" s="284">
        <f t="shared" si="85"/>
        <v>0</v>
      </c>
      <c r="JJ64" s="284">
        <f t="shared" si="85"/>
        <v>0</v>
      </c>
      <c r="JK64" s="284">
        <f t="shared" si="85"/>
        <v>0</v>
      </c>
      <c r="JL64" s="284">
        <f t="shared" si="85"/>
        <v>0</v>
      </c>
      <c r="JM64" s="284">
        <f t="shared" si="85"/>
        <v>0</v>
      </c>
      <c r="JN64" s="284">
        <f t="shared" si="85"/>
        <v>0</v>
      </c>
      <c r="JO64" s="284">
        <f t="shared" si="85"/>
        <v>0</v>
      </c>
      <c r="JP64" s="284">
        <f t="shared" si="85"/>
        <v>0</v>
      </c>
      <c r="JQ64" s="284">
        <f t="shared" si="85"/>
        <v>0</v>
      </c>
      <c r="JR64" s="284">
        <f t="shared" si="85"/>
        <v>0</v>
      </c>
      <c r="JS64" s="284">
        <f t="shared" si="85"/>
        <v>0</v>
      </c>
      <c r="JT64" s="284">
        <f t="shared" si="85"/>
        <v>0</v>
      </c>
      <c r="JU64" s="284">
        <f t="shared" si="85"/>
        <v>0</v>
      </c>
      <c r="JV64" s="284">
        <f t="shared" si="85"/>
        <v>0</v>
      </c>
      <c r="JW64" s="284">
        <f t="shared" si="85"/>
        <v>0</v>
      </c>
      <c r="JX64" s="284">
        <f t="shared" si="85"/>
        <v>0</v>
      </c>
      <c r="JY64" s="284">
        <f t="shared" si="85"/>
        <v>0</v>
      </c>
      <c r="JZ64" s="284">
        <f t="shared" si="85"/>
        <v>0</v>
      </c>
      <c r="KA64" s="284">
        <f t="shared" si="85"/>
        <v>0</v>
      </c>
      <c r="KB64" s="284">
        <f t="shared" si="85"/>
        <v>0</v>
      </c>
      <c r="KC64" s="284">
        <f t="shared" si="85"/>
        <v>0</v>
      </c>
      <c r="KD64" s="284">
        <f t="shared" si="85"/>
        <v>0</v>
      </c>
      <c r="KE64" s="284">
        <f t="shared" si="85"/>
        <v>0</v>
      </c>
      <c r="KF64" s="284">
        <f t="shared" si="85"/>
        <v>0</v>
      </c>
      <c r="KG64" s="284">
        <f t="shared" si="85"/>
        <v>0</v>
      </c>
      <c r="KH64" s="284">
        <f t="shared" si="85"/>
        <v>0</v>
      </c>
      <c r="KI64" s="284">
        <f t="shared" si="85"/>
        <v>0</v>
      </c>
      <c r="KJ64" s="284">
        <f t="shared" si="85"/>
        <v>0</v>
      </c>
      <c r="KK64" s="284">
        <f t="shared" si="85"/>
        <v>0</v>
      </c>
      <c r="KL64" s="284">
        <f t="shared" si="85"/>
        <v>0</v>
      </c>
      <c r="KM64" s="284">
        <f t="shared" si="85"/>
        <v>0</v>
      </c>
      <c r="KN64" s="284">
        <f t="shared" si="85"/>
        <v>0</v>
      </c>
      <c r="KO64" s="284">
        <f t="shared" si="85"/>
        <v>0</v>
      </c>
      <c r="KP64" s="284">
        <f t="shared" si="85"/>
        <v>0</v>
      </c>
      <c r="KQ64" s="284">
        <f t="shared" si="85"/>
        <v>0</v>
      </c>
      <c r="KR64" s="284">
        <f t="shared" si="85"/>
        <v>0</v>
      </c>
      <c r="KS64" s="284">
        <f t="shared" si="85"/>
        <v>0</v>
      </c>
      <c r="KT64" s="284">
        <f t="shared" si="85"/>
        <v>0</v>
      </c>
      <c r="KU64" s="284">
        <f t="shared" si="85"/>
        <v>0</v>
      </c>
      <c r="KV64" s="284">
        <f t="shared" si="85"/>
        <v>0</v>
      </c>
      <c r="KW64" s="284">
        <f t="shared" si="85"/>
        <v>0</v>
      </c>
      <c r="KX64" s="284">
        <f t="shared" si="85"/>
        <v>0</v>
      </c>
      <c r="KY64" s="284">
        <f t="shared" si="85"/>
        <v>0</v>
      </c>
      <c r="KZ64" s="284">
        <f t="shared" si="85"/>
        <v>0</v>
      </c>
      <c r="LA64" s="284">
        <f t="shared" si="85"/>
        <v>0</v>
      </c>
      <c r="LB64" s="284">
        <f t="shared" si="85"/>
        <v>0</v>
      </c>
      <c r="LC64" s="284">
        <f t="shared" si="85"/>
        <v>0</v>
      </c>
      <c r="LD64" s="284">
        <f t="shared" si="85"/>
        <v>0</v>
      </c>
      <c r="LE64" s="284">
        <f t="shared" si="85"/>
        <v>0</v>
      </c>
      <c r="LF64" s="284">
        <f t="shared" si="85"/>
        <v>0</v>
      </c>
      <c r="LG64" s="284">
        <f t="shared" si="85"/>
        <v>0</v>
      </c>
      <c r="LH64" s="284">
        <f t="shared" si="85"/>
        <v>0</v>
      </c>
      <c r="LI64" s="284">
        <f t="shared" si="85"/>
        <v>0</v>
      </c>
      <c r="LJ64" s="284">
        <f t="shared" si="85"/>
        <v>0</v>
      </c>
      <c r="LK64" s="284">
        <f t="shared" si="85"/>
        <v>0</v>
      </c>
      <c r="LL64" s="284">
        <f t="shared" ref="LL64:NW64" si="86">$C14*LL37</f>
        <v>0</v>
      </c>
      <c r="LM64" s="284">
        <f t="shared" si="86"/>
        <v>0</v>
      </c>
      <c r="LN64" s="284">
        <f t="shared" si="86"/>
        <v>0</v>
      </c>
      <c r="LO64" s="284">
        <f t="shared" si="86"/>
        <v>0</v>
      </c>
      <c r="LP64" s="284">
        <f t="shared" si="86"/>
        <v>0</v>
      </c>
      <c r="LQ64" s="284">
        <f t="shared" si="86"/>
        <v>0</v>
      </c>
      <c r="LR64" s="284">
        <f t="shared" si="86"/>
        <v>0</v>
      </c>
      <c r="LS64" s="284">
        <f t="shared" si="86"/>
        <v>0</v>
      </c>
      <c r="LT64" s="284">
        <f t="shared" si="86"/>
        <v>0</v>
      </c>
      <c r="LU64" s="284">
        <f t="shared" si="86"/>
        <v>0</v>
      </c>
      <c r="LV64" s="284">
        <f t="shared" si="86"/>
        <v>0</v>
      </c>
      <c r="LW64" s="284">
        <f t="shared" si="86"/>
        <v>0</v>
      </c>
      <c r="LX64" s="284">
        <f t="shared" si="86"/>
        <v>0</v>
      </c>
      <c r="LY64" s="284">
        <f t="shared" si="86"/>
        <v>0</v>
      </c>
      <c r="LZ64" s="284">
        <f t="shared" si="86"/>
        <v>0</v>
      </c>
      <c r="MA64" s="284">
        <f t="shared" si="86"/>
        <v>0</v>
      </c>
      <c r="MB64" s="284">
        <f t="shared" si="86"/>
        <v>0</v>
      </c>
      <c r="MC64" s="284">
        <f t="shared" si="86"/>
        <v>0</v>
      </c>
      <c r="MD64" s="284">
        <f t="shared" si="86"/>
        <v>0</v>
      </c>
      <c r="ME64" s="284">
        <f t="shared" si="86"/>
        <v>0</v>
      </c>
      <c r="MF64" s="284">
        <f t="shared" si="86"/>
        <v>0</v>
      </c>
      <c r="MG64" s="284">
        <f t="shared" si="86"/>
        <v>0</v>
      </c>
      <c r="MH64" s="284">
        <f t="shared" si="86"/>
        <v>0</v>
      </c>
      <c r="MI64" s="284">
        <f t="shared" si="86"/>
        <v>0</v>
      </c>
      <c r="MJ64" s="284">
        <f t="shared" si="86"/>
        <v>0</v>
      </c>
      <c r="MK64" s="284">
        <f t="shared" si="86"/>
        <v>0</v>
      </c>
      <c r="ML64" s="284">
        <f t="shared" si="86"/>
        <v>0</v>
      </c>
      <c r="MM64" s="284">
        <f t="shared" si="86"/>
        <v>0</v>
      </c>
      <c r="MN64" s="284">
        <f t="shared" si="86"/>
        <v>0</v>
      </c>
      <c r="MO64" s="284">
        <f t="shared" si="86"/>
        <v>0</v>
      </c>
      <c r="MP64" s="284">
        <f t="shared" si="86"/>
        <v>0</v>
      </c>
      <c r="MQ64" s="284">
        <f t="shared" si="86"/>
        <v>0</v>
      </c>
      <c r="MR64" s="284">
        <f t="shared" si="86"/>
        <v>0</v>
      </c>
      <c r="MS64" s="284">
        <f t="shared" si="86"/>
        <v>0</v>
      </c>
      <c r="MT64" s="284">
        <f t="shared" si="86"/>
        <v>0</v>
      </c>
      <c r="MU64" s="284">
        <f t="shared" si="86"/>
        <v>0</v>
      </c>
      <c r="MV64" s="284">
        <f t="shared" si="86"/>
        <v>0</v>
      </c>
      <c r="MW64" s="284">
        <f t="shared" si="86"/>
        <v>0</v>
      </c>
      <c r="MX64" s="284">
        <f t="shared" si="86"/>
        <v>0</v>
      </c>
      <c r="MY64" s="284">
        <f t="shared" si="86"/>
        <v>0</v>
      </c>
      <c r="MZ64" s="284">
        <f t="shared" si="86"/>
        <v>0</v>
      </c>
      <c r="NA64" s="284">
        <f t="shared" si="86"/>
        <v>0</v>
      </c>
      <c r="NB64" s="284">
        <f t="shared" si="86"/>
        <v>0</v>
      </c>
      <c r="NC64" s="284">
        <f t="shared" si="86"/>
        <v>0</v>
      </c>
      <c r="ND64" s="284">
        <f t="shared" si="86"/>
        <v>0</v>
      </c>
      <c r="NE64" s="284">
        <f t="shared" si="86"/>
        <v>0</v>
      </c>
      <c r="NF64" s="284">
        <f t="shared" si="86"/>
        <v>0</v>
      </c>
      <c r="NG64" s="284">
        <f t="shared" si="86"/>
        <v>0</v>
      </c>
      <c r="NH64" s="284">
        <f t="shared" si="86"/>
        <v>0</v>
      </c>
      <c r="NI64" s="284">
        <f t="shared" si="86"/>
        <v>0</v>
      </c>
      <c r="NJ64" s="284">
        <f t="shared" si="86"/>
        <v>0</v>
      </c>
      <c r="NK64" s="284">
        <f t="shared" si="86"/>
        <v>0</v>
      </c>
      <c r="NL64" s="284">
        <f t="shared" si="86"/>
        <v>0</v>
      </c>
      <c r="NM64" s="284">
        <f t="shared" si="86"/>
        <v>0</v>
      </c>
      <c r="NN64" s="284">
        <f t="shared" si="86"/>
        <v>0</v>
      </c>
      <c r="NO64" s="284">
        <f t="shared" si="86"/>
        <v>0</v>
      </c>
      <c r="NP64" s="284">
        <f t="shared" si="86"/>
        <v>0</v>
      </c>
      <c r="NQ64" s="284">
        <f t="shared" si="86"/>
        <v>0</v>
      </c>
      <c r="NR64" s="284">
        <f t="shared" si="86"/>
        <v>0</v>
      </c>
      <c r="NS64" s="284">
        <f t="shared" si="86"/>
        <v>0</v>
      </c>
      <c r="NT64" s="284">
        <f t="shared" si="86"/>
        <v>0</v>
      </c>
      <c r="NU64" s="284">
        <f t="shared" si="86"/>
        <v>0</v>
      </c>
      <c r="NV64" s="284">
        <f t="shared" si="86"/>
        <v>0</v>
      </c>
      <c r="NW64" s="284">
        <f t="shared" si="86"/>
        <v>0</v>
      </c>
      <c r="NX64" s="284">
        <f t="shared" ref="NX64:QI64" si="87">$C14*NX37</f>
        <v>0</v>
      </c>
      <c r="NY64" s="284">
        <f t="shared" si="87"/>
        <v>0</v>
      </c>
      <c r="NZ64" s="284">
        <f t="shared" si="87"/>
        <v>0</v>
      </c>
      <c r="OA64" s="284">
        <f t="shared" si="87"/>
        <v>0</v>
      </c>
      <c r="OB64" s="284">
        <f t="shared" si="87"/>
        <v>0</v>
      </c>
      <c r="OC64" s="284">
        <f t="shared" si="87"/>
        <v>0</v>
      </c>
      <c r="OD64" s="284">
        <f t="shared" si="87"/>
        <v>0</v>
      </c>
      <c r="OE64" s="284">
        <f t="shared" si="87"/>
        <v>0</v>
      </c>
      <c r="OF64" s="284">
        <f t="shared" si="87"/>
        <v>0</v>
      </c>
      <c r="OG64" s="284">
        <f t="shared" si="87"/>
        <v>0</v>
      </c>
      <c r="OH64" s="284">
        <f t="shared" si="87"/>
        <v>0</v>
      </c>
      <c r="OI64" s="284">
        <f t="shared" si="87"/>
        <v>0</v>
      </c>
      <c r="OJ64" s="284">
        <f t="shared" si="87"/>
        <v>0</v>
      </c>
      <c r="OK64" s="284">
        <f t="shared" si="87"/>
        <v>0</v>
      </c>
      <c r="OL64" s="284">
        <f t="shared" si="87"/>
        <v>0</v>
      </c>
      <c r="OM64" s="284">
        <f t="shared" si="87"/>
        <v>0</v>
      </c>
      <c r="ON64" s="284">
        <f t="shared" si="87"/>
        <v>0</v>
      </c>
      <c r="OO64" s="284">
        <f t="shared" si="87"/>
        <v>0</v>
      </c>
      <c r="OP64" s="284">
        <f t="shared" si="87"/>
        <v>0</v>
      </c>
      <c r="OQ64" s="284">
        <f t="shared" si="87"/>
        <v>0</v>
      </c>
      <c r="OR64" s="284">
        <f t="shared" si="87"/>
        <v>0</v>
      </c>
      <c r="OS64" s="284">
        <f t="shared" si="87"/>
        <v>0</v>
      </c>
      <c r="OT64" s="284">
        <f t="shared" si="87"/>
        <v>0</v>
      </c>
      <c r="OU64" s="284">
        <f t="shared" si="87"/>
        <v>0</v>
      </c>
      <c r="OV64" s="284">
        <f t="shared" si="87"/>
        <v>0</v>
      </c>
      <c r="OW64" s="284">
        <f t="shared" si="87"/>
        <v>0</v>
      </c>
      <c r="OX64" s="284">
        <f t="shared" si="87"/>
        <v>0</v>
      </c>
      <c r="OY64" s="284">
        <f t="shared" si="87"/>
        <v>0</v>
      </c>
      <c r="OZ64" s="284">
        <f t="shared" si="87"/>
        <v>0</v>
      </c>
      <c r="PA64" s="284">
        <f t="shared" si="87"/>
        <v>0</v>
      </c>
      <c r="PB64" s="284">
        <f t="shared" si="87"/>
        <v>0</v>
      </c>
      <c r="PC64" s="284">
        <f t="shared" si="87"/>
        <v>0</v>
      </c>
      <c r="PD64" s="284">
        <f t="shared" si="87"/>
        <v>0</v>
      </c>
      <c r="PE64" s="284">
        <f t="shared" si="87"/>
        <v>0</v>
      </c>
      <c r="PF64" s="284">
        <f t="shared" si="87"/>
        <v>0</v>
      </c>
      <c r="PG64" s="284">
        <f t="shared" si="87"/>
        <v>0</v>
      </c>
      <c r="PH64" s="284">
        <f t="shared" si="87"/>
        <v>0</v>
      </c>
      <c r="PI64" s="284">
        <f t="shared" si="87"/>
        <v>0</v>
      </c>
      <c r="PJ64" s="284">
        <f t="shared" si="87"/>
        <v>0</v>
      </c>
      <c r="PK64" s="284">
        <f t="shared" si="87"/>
        <v>0</v>
      </c>
      <c r="PL64" s="284">
        <f t="shared" si="87"/>
        <v>0</v>
      </c>
      <c r="PM64" s="284">
        <f t="shared" si="87"/>
        <v>0</v>
      </c>
      <c r="PN64" s="284">
        <f t="shared" si="87"/>
        <v>0</v>
      </c>
      <c r="PO64" s="284">
        <f t="shared" si="87"/>
        <v>0</v>
      </c>
      <c r="PP64" s="284">
        <f t="shared" si="87"/>
        <v>0</v>
      </c>
      <c r="PQ64" s="284">
        <f t="shared" si="87"/>
        <v>0</v>
      </c>
      <c r="PR64" s="284">
        <f t="shared" si="87"/>
        <v>0</v>
      </c>
      <c r="PS64" s="284">
        <f t="shared" si="87"/>
        <v>0</v>
      </c>
      <c r="PT64" s="284">
        <f t="shared" si="87"/>
        <v>0</v>
      </c>
      <c r="PU64" s="284">
        <f t="shared" si="87"/>
        <v>0</v>
      </c>
      <c r="PV64" s="284">
        <f t="shared" si="87"/>
        <v>0</v>
      </c>
      <c r="PW64" s="284">
        <f t="shared" si="87"/>
        <v>0</v>
      </c>
      <c r="PX64" s="284">
        <f t="shared" si="87"/>
        <v>0</v>
      </c>
      <c r="PY64" s="284">
        <f t="shared" si="87"/>
        <v>0</v>
      </c>
      <c r="PZ64" s="284">
        <f t="shared" si="87"/>
        <v>0</v>
      </c>
      <c r="QA64" s="284">
        <f t="shared" si="87"/>
        <v>0</v>
      </c>
      <c r="QB64" s="284">
        <f t="shared" si="87"/>
        <v>0</v>
      </c>
      <c r="QC64" s="284">
        <f t="shared" si="87"/>
        <v>0</v>
      </c>
      <c r="QD64" s="284">
        <f t="shared" si="87"/>
        <v>0</v>
      </c>
      <c r="QE64" s="284">
        <f t="shared" si="87"/>
        <v>0</v>
      </c>
      <c r="QF64" s="284">
        <f t="shared" si="87"/>
        <v>0</v>
      </c>
      <c r="QG64" s="284">
        <f t="shared" si="87"/>
        <v>0</v>
      </c>
      <c r="QH64" s="284">
        <f t="shared" si="87"/>
        <v>0</v>
      </c>
      <c r="QI64" s="284">
        <f t="shared" si="87"/>
        <v>0</v>
      </c>
      <c r="QJ64" s="284">
        <f t="shared" ref="QJ64:SA64" si="88">$C14*QJ37</f>
        <v>0</v>
      </c>
      <c r="QK64" s="284">
        <f t="shared" si="88"/>
        <v>0</v>
      </c>
      <c r="QL64" s="284">
        <f t="shared" si="88"/>
        <v>0</v>
      </c>
      <c r="QM64" s="284">
        <f t="shared" si="88"/>
        <v>0</v>
      </c>
      <c r="QN64" s="284">
        <f t="shared" si="88"/>
        <v>0</v>
      </c>
      <c r="QO64" s="284">
        <f t="shared" si="88"/>
        <v>0</v>
      </c>
      <c r="QP64" s="284">
        <f t="shared" si="88"/>
        <v>0</v>
      </c>
      <c r="QQ64" s="284">
        <f t="shared" si="88"/>
        <v>0</v>
      </c>
      <c r="QR64" s="284">
        <f t="shared" si="88"/>
        <v>0</v>
      </c>
      <c r="QS64" s="284">
        <f t="shared" si="88"/>
        <v>0</v>
      </c>
      <c r="QT64" s="284">
        <f t="shared" si="88"/>
        <v>0</v>
      </c>
      <c r="QU64" s="284">
        <f t="shared" si="88"/>
        <v>0</v>
      </c>
      <c r="QV64" s="284">
        <f t="shared" si="88"/>
        <v>0</v>
      </c>
      <c r="QW64" s="284">
        <f t="shared" si="88"/>
        <v>0</v>
      </c>
      <c r="QX64" s="284">
        <f t="shared" si="88"/>
        <v>0</v>
      </c>
      <c r="QY64" s="284">
        <f t="shared" si="88"/>
        <v>0</v>
      </c>
      <c r="QZ64" s="284">
        <f t="shared" si="88"/>
        <v>0</v>
      </c>
      <c r="RA64" s="284">
        <f t="shared" si="88"/>
        <v>0</v>
      </c>
      <c r="RB64" s="284">
        <f t="shared" si="88"/>
        <v>0</v>
      </c>
      <c r="RC64" s="284">
        <f t="shared" si="88"/>
        <v>0</v>
      </c>
      <c r="RD64" s="284">
        <f t="shared" si="88"/>
        <v>0</v>
      </c>
      <c r="RE64" s="284">
        <f t="shared" si="88"/>
        <v>0</v>
      </c>
      <c r="RF64" s="284">
        <f t="shared" si="88"/>
        <v>0</v>
      </c>
      <c r="RG64" s="284">
        <f t="shared" si="88"/>
        <v>0</v>
      </c>
      <c r="RH64" s="284">
        <f t="shared" si="88"/>
        <v>0</v>
      </c>
      <c r="RI64" s="284">
        <f t="shared" si="88"/>
        <v>0</v>
      </c>
      <c r="RJ64" s="284">
        <f t="shared" si="88"/>
        <v>0</v>
      </c>
      <c r="RK64" s="284">
        <f t="shared" si="88"/>
        <v>0</v>
      </c>
      <c r="RL64" s="284">
        <f t="shared" si="88"/>
        <v>0</v>
      </c>
      <c r="RM64" s="284">
        <f t="shared" si="88"/>
        <v>0</v>
      </c>
      <c r="RN64" s="284">
        <f t="shared" si="88"/>
        <v>0</v>
      </c>
      <c r="RO64" s="284">
        <f t="shared" si="88"/>
        <v>0</v>
      </c>
      <c r="RP64" s="284">
        <f t="shared" si="88"/>
        <v>0</v>
      </c>
      <c r="RQ64" s="284">
        <f t="shared" si="88"/>
        <v>0</v>
      </c>
      <c r="RR64" s="284">
        <f t="shared" si="88"/>
        <v>0</v>
      </c>
      <c r="RS64" s="284">
        <f t="shared" si="88"/>
        <v>0</v>
      </c>
      <c r="RT64" s="284">
        <f t="shared" si="88"/>
        <v>0</v>
      </c>
      <c r="RU64" s="284">
        <f t="shared" si="88"/>
        <v>0</v>
      </c>
      <c r="RV64" s="284">
        <f t="shared" si="88"/>
        <v>0</v>
      </c>
      <c r="RW64" s="284">
        <f t="shared" si="88"/>
        <v>0</v>
      </c>
      <c r="RX64" s="284">
        <f t="shared" si="88"/>
        <v>0</v>
      </c>
      <c r="RY64" s="284">
        <f t="shared" si="88"/>
        <v>0</v>
      </c>
      <c r="RZ64" s="284">
        <f t="shared" si="88"/>
        <v>0</v>
      </c>
      <c r="SA64" s="284">
        <f t="shared" si="88"/>
        <v>0</v>
      </c>
    </row>
    <row r="65" spans="1:495">
      <c r="A65" s="282"/>
      <c r="B65" s="283" t="str">
        <f>$B$15</f>
        <v>Physical/Geotech Stability Monitoring</v>
      </c>
      <c r="C65" s="290">
        <f>SUM(D65:S65,T65:INDEX(T65:SA65,$H$5))</f>
        <v>0</v>
      </c>
      <c r="D65" s="284">
        <f t="shared" ref="D65:BO65" si="89">$C15*D38</f>
        <v>0</v>
      </c>
      <c r="E65" s="284">
        <f t="shared" si="89"/>
        <v>0</v>
      </c>
      <c r="F65" s="284">
        <f t="shared" si="89"/>
        <v>0</v>
      </c>
      <c r="G65" s="284">
        <f t="shared" si="89"/>
        <v>0</v>
      </c>
      <c r="H65" s="284">
        <f t="shared" si="89"/>
        <v>0</v>
      </c>
      <c r="I65" s="284">
        <f t="shared" si="89"/>
        <v>0</v>
      </c>
      <c r="J65" s="284">
        <f t="shared" si="89"/>
        <v>0</v>
      </c>
      <c r="K65" s="284">
        <f t="shared" si="89"/>
        <v>0</v>
      </c>
      <c r="L65" s="284">
        <f t="shared" si="89"/>
        <v>0</v>
      </c>
      <c r="M65" s="284">
        <f t="shared" si="89"/>
        <v>0</v>
      </c>
      <c r="N65" s="284">
        <f t="shared" si="89"/>
        <v>0</v>
      </c>
      <c r="O65" s="284">
        <f t="shared" si="89"/>
        <v>0</v>
      </c>
      <c r="P65" s="284">
        <f t="shared" si="89"/>
        <v>0</v>
      </c>
      <c r="Q65" s="284">
        <f t="shared" si="89"/>
        <v>0</v>
      </c>
      <c r="R65" s="284">
        <f t="shared" si="89"/>
        <v>0</v>
      </c>
      <c r="S65" s="284">
        <f t="shared" si="89"/>
        <v>0</v>
      </c>
      <c r="T65" s="284">
        <f t="shared" si="89"/>
        <v>0</v>
      </c>
      <c r="U65" s="284">
        <f t="shared" si="89"/>
        <v>0</v>
      </c>
      <c r="V65" s="284">
        <f t="shared" si="89"/>
        <v>0</v>
      </c>
      <c r="W65" s="284">
        <f t="shared" si="89"/>
        <v>0</v>
      </c>
      <c r="X65" s="284">
        <f t="shared" si="89"/>
        <v>0</v>
      </c>
      <c r="Y65" s="284">
        <f t="shared" si="89"/>
        <v>0</v>
      </c>
      <c r="Z65" s="284">
        <f t="shared" si="89"/>
        <v>0</v>
      </c>
      <c r="AA65" s="284">
        <f t="shared" si="89"/>
        <v>0</v>
      </c>
      <c r="AB65" s="284">
        <f t="shared" si="89"/>
        <v>0</v>
      </c>
      <c r="AC65" s="284">
        <f t="shared" si="89"/>
        <v>0</v>
      </c>
      <c r="AD65" s="284">
        <f t="shared" si="89"/>
        <v>0</v>
      </c>
      <c r="AE65" s="284">
        <f t="shared" si="89"/>
        <v>0</v>
      </c>
      <c r="AF65" s="284">
        <f t="shared" si="89"/>
        <v>0</v>
      </c>
      <c r="AG65" s="284">
        <f t="shared" si="89"/>
        <v>0</v>
      </c>
      <c r="AH65" s="284">
        <f t="shared" si="89"/>
        <v>0</v>
      </c>
      <c r="AI65" s="284">
        <f t="shared" si="89"/>
        <v>0</v>
      </c>
      <c r="AJ65" s="284">
        <f t="shared" si="89"/>
        <v>0</v>
      </c>
      <c r="AK65" s="284">
        <f t="shared" si="89"/>
        <v>0</v>
      </c>
      <c r="AL65" s="284">
        <f t="shared" si="89"/>
        <v>0</v>
      </c>
      <c r="AM65" s="284">
        <f t="shared" si="89"/>
        <v>0</v>
      </c>
      <c r="AN65" s="284">
        <f t="shared" si="89"/>
        <v>0</v>
      </c>
      <c r="AO65" s="284">
        <f t="shared" si="89"/>
        <v>0</v>
      </c>
      <c r="AP65" s="284">
        <f t="shared" si="89"/>
        <v>0</v>
      </c>
      <c r="AQ65" s="284">
        <f t="shared" si="89"/>
        <v>0</v>
      </c>
      <c r="AR65" s="284">
        <f t="shared" si="89"/>
        <v>0</v>
      </c>
      <c r="AS65" s="284">
        <f t="shared" si="89"/>
        <v>0</v>
      </c>
      <c r="AT65" s="284">
        <f t="shared" si="89"/>
        <v>0</v>
      </c>
      <c r="AU65" s="284">
        <f t="shared" si="89"/>
        <v>0</v>
      </c>
      <c r="AV65" s="284">
        <f t="shared" si="89"/>
        <v>0</v>
      </c>
      <c r="AW65" s="284">
        <f t="shared" si="89"/>
        <v>0</v>
      </c>
      <c r="AX65" s="284">
        <f t="shared" si="89"/>
        <v>0</v>
      </c>
      <c r="AY65" s="284">
        <f t="shared" si="89"/>
        <v>0</v>
      </c>
      <c r="AZ65" s="284">
        <f t="shared" si="89"/>
        <v>0</v>
      </c>
      <c r="BA65" s="284">
        <f t="shared" si="89"/>
        <v>0</v>
      </c>
      <c r="BB65" s="284">
        <f t="shared" si="89"/>
        <v>0</v>
      </c>
      <c r="BC65" s="284">
        <f t="shared" si="89"/>
        <v>0</v>
      </c>
      <c r="BD65" s="284">
        <f t="shared" si="89"/>
        <v>0</v>
      </c>
      <c r="BE65" s="284">
        <f t="shared" si="89"/>
        <v>0</v>
      </c>
      <c r="BF65" s="284">
        <f t="shared" si="89"/>
        <v>0</v>
      </c>
      <c r="BG65" s="284">
        <f t="shared" si="89"/>
        <v>0</v>
      </c>
      <c r="BH65" s="284">
        <f t="shared" si="89"/>
        <v>0</v>
      </c>
      <c r="BI65" s="284">
        <f t="shared" si="89"/>
        <v>0</v>
      </c>
      <c r="BJ65" s="284">
        <f t="shared" si="89"/>
        <v>0</v>
      </c>
      <c r="BK65" s="284">
        <f t="shared" si="89"/>
        <v>0</v>
      </c>
      <c r="BL65" s="284">
        <f t="shared" si="89"/>
        <v>0</v>
      </c>
      <c r="BM65" s="284">
        <f t="shared" si="89"/>
        <v>0</v>
      </c>
      <c r="BN65" s="284">
        <f t="shared" si="89"/>
        <v>0</v>
      </c>
      <c r="BO65" s="284">
        <f t="shared" si="89"/>
        <v>0</v>
      </c>
      <c r="BP65" s="284">
        <f t="shared" ref="BP65:EA65" si="90">$C15*BP38</f>
        <v>0</v>
      </c>
      <c r="BQ65" s="284">
        <f t="shared" si="90"/>
        <v>0</v>
      </c>
      <c r="BR65" s="284">
        <f t="shared" si="90"/>
        <v>0</v>
      </c>
      <c r="BS65" s="284">
        <f t="shared" si="90"/>
        <v>0</v>
      </c>
      <c r="BT65" s="284">
        <f t="shared" si="90"/>
        <v>0</v>
      </c>
      <c r="BU65" s="284">
        <f t="shared" si="90"/>
        <v>0</v>
      </c>
      <c r="BV65" s="284">
        <f t="shared" si="90"/>
        <v>0</v>
      </c>
      <c r="BW65" s="284">
        <f t="shared" si="90"/>
        <v>0</v>
      </c>
      <c r="BX65" s="284">
        <f t="shared" si="90"/>
        <v>0</v>
      </c>
      <c r="BY65" s="284">
        <f t="shared" si="90"/>
        <v>0</v>
      </c>
      <c r="BZ65" s="284">
        <f t="shared" si="90"/>
        <v>0</v>
      </c>
      <c r="CA65" s="284">
        <f t="shared" si="90"/>
        <v>0</v>
      </c>
      <c r="CB65" s="284">
        <f t="shared" si="90"/>
        <v>0</v>
      </c>
      <c r="CC65" s="284">
        <f t="shared" si="90"/>
        <v>0</v>
      </c>
      <c r="CD65" s="284">
        <f t="shared" si="90"/>
        <v>0</v>
      </c>
      <c r="CE65" s="284">
        <f t="shared" si="90"/>
        <v>0</v>
      </c>
      <c r="CF65" s="284">
        <f t="shared" si="90"/>
        <v>0</v>
      </c>
      <c r="CG65" s="284">
        <f t="shared" si="90"/>
        <v>0</v>
      </c>
      <c r="CH65" s="284">
        <f t="shared" si="90"/>
        <v>0</v>
      </c>
      <c r="CI65" s="284">
        <f t="shared" si="90"/>
        <v>0</v>
      </c>
      <c r="CJ65" s="284">
        <f t="shared" si="90"/>
        <v>0</v>
      </c>
      <c r="CK65" s="284">
        <f t="shared" si="90"/>
        <v>0</v>
      </c>
      <c r="CL65" s="284">
        <f t="shared" si="90"/>
        <v>0</v>
      </c>
      <c r="CM65" s="284">
        <f t="shared" si="90"/>
        <v>0</v>
      </c>
      <c r="CN65" s="284">
        <f t="shared" si="90"/>
        <v>0</v>
      </c>
      <c r="CO65" s="284">
        <f t="shared" si="90"/>
        <v>0</v>
      </c>
      <c r="CP65" s="284">
        <f t="shared" si="90"/>
        <v>0</v>
      </c>
      <c r="CQ65" s="284">
        <f t="shared" si="90"/>
        <v>0</v>
      </c>
      <c r="CR65" s="284">
        <f t="shared" si="90"/>
        <v>0</v>
      </c>
      <c r="CS65" s="284">
        <f t="shared" si="90"/>
        <v>0</v>
      </c>
      <c r="CT65" s="284">
        <f t="shared" si="90"/>
        <v>0</v>
      </c>
      <c r="CU65" s="284">
        <f t="shared" si="90"/>
        <v>0</v>
      </c>
      <c r="CV65" s="284">
        <f t="shared" si="90"/>
        <v>0</v>
      </c>
      <c r="CW65" s="284">
        <f t="shared" si="90"/>
        <v>0</v>
      </c>
      <c r="CX65" s="284">
        <f t="shared" si="90"/>
        <v>0</v>
      </c>
      <c r="CY65" s="284">
        <f t="shared" si="90"/>
        <v>0</v>
      </c>
      <c r="CZ65" s="284">
        <f t="shared" si="90"/>
        <v>0</v>
      </c>
      <c r="DA65" s="284">
        <f t="shared" si="90"/>
        <v>0</v>
      </c>
      <c r="DB65" s="284">
        <f t="shared" si="90"/>
        <v>0</v>
      </c>
      <c r="DC65" s="284">
        <f t="shared" si="90"/>
        <v>0</v>
      </c>
      <c r="DD65" s="284">
        <f t="shared" si="90"/>
        <v>0</v>
      </c>
      <c r="DE65" s="284">
        <f t="shared" si="90"/>
        <v>0</v>
      </c>
      <c r="DF65" s="284">
        <f t="shared" si="90"/>
        <v>0</v>
      </c>
      <c r="DG65" s="284">
        <f t="shared" si="90"/>
        <v>0</v>
      </c>
      <c r="DH65" s="284">
        <f t="shared" si="90"/>
        <v>0</v>
      </c>
      <c r="DI65" s="284">
        <f t="shared" si="90"/>
        <v>0</v>
      </c>
      <c r="DJ65" s="284">
        <f t="shared" si="90"/>
        <v>0</v>
      </c>
      <c r="DK65" s="284">
        <f t="shared" si="90"/>
        <v>0</v>
      </c>
      <c r="DL65" s="284">
        <f t="shared" si="90"/>
        <v>0</v>
      </c>
      <c r="DM65" s="284">
        <f t="shared" si="90"/>
        <v>0</v>
      </c>
      <c r="DN65" s="284">
        <f t="shared" si="90"/>
        <v>0</v>
      </c>
      <c r="DO65" s="284">
        <f t="shared" si="90"/>
        <v>0</v>
      </c>
      <c r="DP65" s="284">
        <f t="shared" si="90"/>
        <v>0</v>
      </c>
      <c r="DQ65" s="284">
        <f t="shared" si="90"/>
        <v>0</v>
      </c>
      <c r="DR65" s="284">
        <f t="shared" si="90"/>
        <v>0</v>
      </c>
      <c r="DS65" s="284">
        <f t="shared" si="90"/>
        <v>0</v>
      </c>
      <c r="DT65" s="284">
        <f t="shared" si="90"/>
        <v>0</v>
      </c>
      <c r="DU65" s="284">
        <f t="shared" si="90"/>
        <v>0</v>
      </c>
      <c r="DV65" s="284">
        <f t="shared" si="90"/>
        <v>0</v>
      </c>
      <c r="DW65" s="284">
        <f t="shared" si="90"/>
        <v>0</v>
      </c>
      <c r="DX65" s="284">
        <f t="shared" si="90"/>
        <v>0</v>
      </c>
      <c r="DY65" s="284">
        <f t="shared" si="90"/>
        <v>0</v>
      </c>
      <c r="DZ65" s="284">
        <f t="shared" si="90"/>
        <v>0</v>
      </c>
      <c r="EA65" s="284">
        <f t="shared" si="90"/>
        <v>0</v>
      </c>
      <c r="EB65" s="284">
        <f t="shared" ref="EB65:GM65" si="91">$C15*EB38</f>
        <v>0</v>
      </c>
      <c r="EC65" s="284">
        <f t="shared" si="91"/>
        <v>0</v>
      </c>
      <c r="ED65" s="284">
        <f t="shared" si="91"/>
        <v>0</v>
      </c>
      <c r="EE65" s="284">
        <f t="shared" si="91"/>
        <v>0</v>
      </c>
      <c r="EF65" s="284">
        <f t="shared" si="91"/>
        <v>0</v>
      </c>
      <c r="EG65" s="284">
        <f t="shared" si="91"/>
        <v>0</v>
      </c>
      <c r="EH65" s="284">
        <f t="shared" si="91"/>
        <v>0</v>
      </c>
      <c r="EI65" s="284">
        <f t="shared" si="91"/>
        <v>0</v>
      </c>
      <c r="EJ65" s="284">
        <f t="shared" si="91"/>
        <v>0</v>
      </c>
      <c r="EK65" s="284">
        <f t="shared" si="91"/>
        <v>0</v>
      </c>
      <c r="EL65" s="284">
        <f t="shared" si="91"/>
        <v>0</v>
      </c>
      <c r="EM65" s="284">
        <f t="shared" si="91"/>
        <v>0</v>
      </c>
      <c r="EN65" s="284">
        <f t="shared" si="91"/>
        <v>0</v>
      </c>
      <c r="EO65" s="284">
        <f t="shared" si="91"/>
        <v>0</v>
      </c>
      <c r="EP65" s="284">
        <f t="shared" si="91"/>
        <v>0</v>
      </c>
      <c r="EQ65" s="284">
        <f t="shared" si="91"/>
        <v>0</v>
      </c>
      <c r="ER65" s="284">
        <f t="shared" si="91"/>
        <v>0</v>
      </c>
      <c r="ES65" s="284">
        <f t="shared" si="91"/>
        <v>0</v>
      </c>
      <c r="ET65" s="284">
        <f t="shared" si="91"/>
        <v>0</v>
      </c>
      <c r="EU65" s="284">
        <f t="shared" si="91"/>
        <v>0</v>
      </c>
      <c r="EV65" s="284">
        <f t="shared" si="91"/>
        <v>0</v>
      </c>
      <c r="EW65" s="284">
        <f t="shared" si="91"/>
        <v>0</v>
      </c>
      <c r="EX65" s="284">
        <f t="shared" si="91"/>
        <v>0</v>
      </c>
      <c r="EY65" s="284">
        <f t="shared" si="91"/>
        <v>0</v>
      </c>
      <c r="EZ65" s="284">
        <f t="shared" si="91"/>
        <v>0</v>
      </c>
      <c r="FA65" s="284">
        <f t="shared" si="91"/>
        <v>0</v>
      </c>
      <c r="FB65" s="284">
        <f t="shared" si="91"/>
        <v>0</v>
      </c>
      <c r="FC65" s="284">
        <f t="shared" si="91"/>
        <v>0</v>
      </c>
      <c r="FD65" s="284">
        <f t="shared" si="91"/>
        <v>0</v>
      </c>
      <c r="FE65" s="284">
        <f t="shared" si="91"/>
        <v>0</v>
      </c>
      <c r="FF65" s="284">
        <f t="shared" si="91"/>
        <v>0</v>
      </c>
      <c r="FG65" s="284">
        <f t="shared" si="91"/>
        <v>0</v>
      </c>
      <c r="FH65" s="284">
        <f t="shared" si="91"/>
        <v>0</v>
      </c>
      <c r="FI65" s="284">
        <f t="shared" si="91"/>
        <v>0</v>
      </c>
      <c r="FJ65" s="284">
        <f t="shared" si="91"/>
        <v>0</v>
      </c>
      <c r="FK65" s="284">
        <f t="shared" si="91"/>
        <v>0</v>
      </c>
      <c r="FL65" s="284">
        <f t="shared" si="91"/>
        <v>0</v>
      </c>
      <c r="FM65" s="284">
        <f t="shared" si="91"/>
        <v>0</v>
      </c>
      <c r="FN65" s="284">
        <f t="shared" si="91"/>
        <v>0</v>
      </c>
      <c r="FO65" s="284">
        <f t="shared" si="91"/>
        <v>0</v>
      </c>
      <c r="FP65" s="284">
        <f t="shared" si="91"/>
        <v>0</v>
      </c>
      <c r="FQ65" s="284">
        <f t="shared" si="91"/>
        <v>0</v>
      </c>
      <c r="FR65" s="284">
        <f t="shared" si="91"/>
        <v>0</v>
      </c>
      <c r="FS65" s="284">
        <f t="shared" si="91"/>
        <v>0</v>
      </c>
      <c r="FT65" s="284">
        <f t="shared" si="91"/>
        <v>0</v>
      </c>
      <c r="FU65" s="284">
        <f t="shared" si="91"/>
        <v>0</v>
      </c>
      <c r="FV65" s="284">
        <f t="shared" si="91"/>
        <v>0</v>
      </c>
      <c r="FW65" s="284">
        <f t="shared" si="91"/>
        <v>0</v>
      </c>
      <c r="FX65" s="284">
        <f t="shared" si="91"/>
        <v>0</v>
      </c>
      <c r="FY65" s="284">
        <f t="shared" si="91"/>
        <v>0</v>
      </c>
      <c r="FZ65" s="284">
        <f t="shared" si="91"/>
        <v>0</v>
      </c>
      <c r="GA65" s="284">
        <f t="shared" si="91"/>
        <v>0</v>
      </c>
      <c r="GB65" s="284">
        <f t="shared" si="91"/>
        <v>0</v>
      </c>
      <c r="GC65" s="284">
        <f t="shared" si="91"/>
        <v>0</v>
      </c>
      <c r="GD65" s="284">
        <f t="shared" si="91"/>
        <v>0</v>
      </c>
      <c r="GE65" s="284">
        <f t="shared" si="91"/>
        <v>0</v>
      </c>
      <c r="GF65" s="284">
        <f t="shared" si="91"/>
        <v>0</v>
      </c>
      <c r="GG65" s="284">
        <f t="shared" si="91"/>
        <v>0</v>
      </c>
      <c r="GH65" s="284">
        <f t="shared" si="91"/>
        <v>0</v>
      </c>
      <c r="GI65" s="284">
        <f t="shared" si="91"/>
        <v>0</v>
      </c>
      <c r="GJ65" s="284">
        <f t="shared" si="91"/>
        <v>0</v>
      </c>
      <c r="GK65" s="284">
        <f t="shared" si="91"/>
        <v>0</v>
      </c>
      <c r="GL65" s="284">
        <f t="shared" si="91"/>
        <v>0</v>
      </c>
      <c r="GM65" s="284">
        <f t="shared" si="91"/>
        <v>0</v>
      </c>
      <c r="GN65" s="284">
        <f t="shared" ref="GN65:IY65" si="92">$C15*GN38</f>
        <v>0</v>
      </c>
      <c r="GO65" s="284">
        <f t="shared" si="92"/>
        <v>0</v>
      </c>
      <c r="GP65" s="284">
        <f t="shared" si="92"/>
        <v>0</v>
      </c>
      <c r="GQ65" s="284">
        <f t="shared" si="92"/>
        <v>0</v>
      </c>
      <c r="GR65" s="284">
        <f t="shared" si="92"/>
        <v>0</v>
      </c>
      <c r="GS65" s="284">
        <f t="shared" si="92"/>
        <v>0</v>
      </c>
      <c r="GT65" s="284">
        <f t="shared" si="92"/>
        <v>0</v>
      </c>
      <c r="GU65" s="284">
        <f t="shared" si="92"/>
        <v>0</v>
      </c>
      <c r="GV65" s="284">
        <f t="shared" si="92"/>
        <v>0</v>
      </c>
      <c r="GW65" s="284">
        <f t="shared" si="92"/>
        <v>0</v>
      </c>
      <c r="GX65" s="284">
        <f t="shared" si="92"/>
        <v>0</v>
      </c>
      <c r="GY65" s="284">
        <f t="shared" si="92"/>
        <v>0</v>
      </c>
      <c r="GZ65" s="284">
        <f t="shared" si="92"/>
        <v>0</v>
      </c>
      <c r="HA65" s="284">
        <f t="shared" si="92"/>
        <v>0</v>
      </c>
      <c r="HB65" s="284">
        <f t="shared" si="92"/>
        <v>0</v>
      </c>
      <c r="HC65" s="284">
        <f t="shared" si="92"/>
        <v>0</v>
      </c>
      <c r="HD65" s="284">
        <f t="shared" si="92"/>
        <v>0</v>
      </c>
      <c r="HE65" s="284">
        <f t="shared" si="92"/>
        <v>0</v>
      </c>
      <c r="HF65" s="284">
        <f t="shared" si="92"/>
        <v>0</v>
      </c>
      <c r="HG65" s="284">
        <f t="shared" si="92"/>
        <v>0</v>
      </c>
      <c r="HH65" s="284">
        <f t="shared" si="92"/>
        <v>0</v>
      </c>
      <c r="HI65" s="284">
        <f t="shared" si="92"/>
        <v>0</v>
      </c>
      <c r="HJ65" s="284">
        <f t="shared" si="92"/>
        <v>0</v>
      </c>
      <c r="HK65" s="284">
        <f t="shared" si="92"/>
        <v>0</v>
      </c>
      <c r="HL65" s="284">
        <f t="shared" si="92"/>
        <v>0</v>
      </c>
      <c r="HM65" s="284">
        <f t="shared" si="92"/>
        <v>0</v>
      </c>
      <c r="HN65" s="284">
        <f t="shared" si="92"/>
        <v>0</v>
      </c>
      <c r="HO65" s="284">
        <f t="shared" si="92"/>
        <v>0</v>
      </c>
      <c r="HP65" s="284">
        <f t="shared" si="92"/>
        <v>0</v>
      </c>
      <c r="HQ65" s="284">
        <f t="shared" si="92"/>
        <v>0</v>
      </c>
      <c r="HR65" s="284">
        <f t="shared" si="92"/>
        <v>0</v>
      </c>
      <c r="HS65" s="284">
        <f t="shared" si="92"/>
        <v>0</v>
      </c>
      <c r="HT65" s="284">
        <f t="shared" si="92"/>
        <v>0</v>
      </c>
      <c r="HU65" s="284">
        <f t="shared" si="92"/>
        <v>0</v>
      </c>
      <c r="HV65" s="284">
        <f t="shared" si="92"/>
        <v>0</v>
      </c>
      <c r="HW65" s="284">
        <f t="shared" si="92"/>
        <v>0</v>
      </c>
      <c r="HX65" s="284">
        <f t="shared" si="92"/>
        <v>0</v>
      </c>
      <c r="HY65" s="284">
        <f t="shared" si="92"/>
        <v>0</v>
      </c>
      <c r="HZ65" s="284">
        <f t="shared" si="92"/>
        <v>0</v>
      </c>
      <c r="IA65" s="284">
        <f t="shared" si="92"/>
        <v>0</v>
      </c>
      <c r="IB65" s="284">
        <f t="shared" si="92"/>
        <v>0</v>
      </c>
      <c r="IC65" s="284">
        <f t="shared" si="92"/>
        <v>0</v>
      </c>
      <c r="ID65" s="284">
        <f t="shared" si="92"/>
        <v>0</v>
      </c>
      <c r="IE65" s="284">
        <f t="shared" si="92"/>
        <v>0</v>
      </c>
      <c r="IF65" s="284">
        <f t="shared" si="92"/>
        <v>0</v>
      </c>
      <c r="IG65" s="284">
        <f t="shared" si="92"/>
        <v>0</v>
      </c>
      <c r="IH65" s="284">
        <f t="shared" si="92"/>
        <v>0</v>
      </c>
      <c r="II65" s="284">
        <f t="shared" si="92"/>
        <v>0</v>
      </c>
      <c r="IJ65" s="284">
        <f t="shared" si="92"/>
        <v>0</v>
      </c>
      <c r="IK65" s="284">
        <f t="shared" si="92"/>
        <v>0</v>
      </c>
      <c r="IL65" s="284">
        <f t="shared" si="92"/>
        <v>0</v>
      </c>
      <c r="IM65" s="284">
        <f t="shared" si="92"/>
        <v>0</v>
      </c>
      <c r="IN65" s="284">
        <f t="shared" si="92"/>
        <v>0</v>
      </c>
      <c r="IO65" s="284">
        <f t="shared" si="92"/>
        <v>0</v>
      </c>
      <c r="IP65" s="284">
        <f t="shared" si="92"/>
        <v>0</v>
      </c>
      <c r="IQ65" s="284">
        <f t="shared" si="92"/>
        <v>0</v>
      </c>
      <c r="IR65" s="284">
        <f t="shared" si="92"/>
        <v>0</v>
      </c>
      <c r="IS65" s="284">
        <f t="shared" si="92"/>
        <v>0</v>
      </c>
      <c r="IT65" s="284">
        <f t="shared" si="92"/>
        <v>0</v>
      </c>
      <c r="IU65" s="284">
        <f t="shared" si="92"/>
        <v>0</v>
      </c>
      <c r="IV65" s="284">
        <f t="shared" si="92"/>
        <v>0</v>
      </c>
      <c r="IW65" s="284">
        <f t="shared" si="92"/>
        <v>0</v>
      </c>
      <c r="IX65" s="284">
        <f t="shared" si="92"/>
        <v>0</v>
      </c>
      <c r="IY65" s="284">
        <f t="shared" si="92"/>
        <v>0</v>
      </c>
      <c r="IZ65" s="284">
        <f t="shared" ref="IZ65:LK65" si="93">$C15*IZ38</f>
        <v>0</v>
      </c>
      <c r="JA65" s="284">
        <f t="shared" si="93"/>
        <v>0</v>
      </c>
      <c r="JB65" s="284">
        <f t="shared" si="93"/>
        <v>0</v>
      </c>
      <c r="JC65" s="284">
        <f t="shared" si="93"/>
        <v>0</v>
      </c>
      <c r="JD65" s="284">
        <f t="shared" si="93"/>
        <v>0</v>
      </c>
      <c r="JE65" s="284">
        <f t="shared" si="93"/>
        <v>0</v>
      </c>
      <c r="JF65" s="284">
        <f t="shared" si="93"/>
        <v>0</v>
      </c>
      <c r="JG65" s="284">
        <f t="shared" si="93"/>
        <v>0</v>
      </c>
      <c r="JH65" s="284">
        <f t="shared" si="93"/>
        <v>0</v>
      </c>
      <c r="JI65" s="284">
        <f t="shared" si="93"/>
        <v>0</v>
      </c>
      <c r="JJ65" s="284">
        <f t="shared" si="93"/>
        <v>0</v>
      </c>
      <c r="JK65" s="284">
        <f t="shared" si="93"/>
        <v>0</v>
      </c>
      <c r="JL65" s="284">
        <f t="shared" si="93"/>
        <v>0</v>
      </c>
      <c r="JM65" s="284">
        <f t="shared" si="93"/>
        <v>0</v>
      </c>
      <c r="JN65" s="284">
        <f t="shared" si="93"/>
        <v>0</v>
      </c>
      <c r="JO65" s="284">
        <f t="shared" si="93"/>
        <v>0</v>
      </c>
      <c r="JP65" s="284">
        <f t="shared" si="93"/>
        <v>0</v>
      </c>
      <c r="JQ65" s="284">
        <f t="shared" si="93"/>
        <v>0</v>
      </c>
      <c r="JR65" s="284">
        <f t="shared" si="93"/>
        <v>0</v>
      </c>
      <c r="JS65" s="284">
        <f t="shared" si="93"/>
        <v>0</v>
      </c>
      <c r="JT65" s="284">
        <f t="shared" si="93"/>
        <v>0</v>
      </c>
      <c r="JU65" s="284">
        <f t="shared" si="93"/>
        <v>0</v>
      </c>
      <c r="JV65" s="284">
        <f t="shared" si="93"/>
        <v>0</v>
      </c>
      <c r="JW65" s="284">
        <f t="shared" si="93"/>
        <v>0</v>
      </c>
      <c r="JX65" s="284">
        <f t="shared" si="93"/>
        <v>0</v>
      </c>
      <c r="JY65" s="284">
        <f t="shared" si="93"/>
        <v>0</v>
      </c>
      <c r="JZ65" s="284">
        <f t="shared" si="93"/>
        <v>0</v>
      </c>
      <c r="KA65" s="284">
        <f t="shared" si="93"/>
        <v>0</v>
      </c>
      <c r="KB65" s="284">
        <f t="shared" si="93"/>
        <v>0</v>
      </c>
      <c r="KC65" s="284">
        <f t="shared" si="93"/>
        <v>0</v>
      </c>
      <c r="KD65" s="284">
        <f t="shared" si="93"/>
        <v>0</v>
      </c>
      <c r="KE65" s="284">
        <f t="shared" si="93"/>
        <v>0</v>
      </c>
      <c r="KF65" s="284">
        <f t="shared" si="93"/>
        <v>0</v>
      </c>
      <c r="KG65" s="284">
        <f t="shared" si="93"/>
        <v>0</v>
      </c>
      <c r="KH65" s="284">
        <f t="shared" si="93"/>
        <v>0</v>
      </c>
      <c r="KI65" s="284">
        <f t="shared" si="93"/>
        <v>0</v>
      </c>
      <c r="KJ65" s="284">
        <f t="shared" si="93"/>
        <v>0</v>
      </c>
      <c r="KK65" s="284">
        <f t="shared" si="93"/>
        <v>0</v>
      </c>
      <c r="KL65" s="284">
        <f t="shared" si="93"/>
        <v>0</v>
      </c>
      <c r="KM65" s="284">
        <f t="shared" si="93"/>
        <v>0</v>
      </c>
      <c r="KN65" s="284">
        <f t="shared" si="93"/>
        <v>0</v>
      </c>
      <c r="KO65" s="284">
        <f t="shared" si="93"/>
        <v>0</v>
      </c>
      <c r="KP65" s="284">
        <f t="shared" si="93"/>
        <v>0</v>
      </c>
      <c r="KQ65" s="284">
        <f t="shared" si="93"/>
        <v>0</v>
      </c>
      <c r="KR65" s="284">
        <f t="shared" si="93"/>
        <v>0</v>
      </c>
      <c r="KS65" s="284">
        <f t="shared" si="93"/>
        <v>0</v>
      </c>
      <c r="KT65" s="284">
        <f t="shared" si="93"/>
        <v>0</v>
      </c>
      <c r="KU65" s="284">
        <f t="shared" si="93"/>
        <v>0</v>
      </c>
      <c r="KV65" s="284">
        <f t="shared" si="93"/>
        <v>0</v>
      </c>
      <c r="KW65" s="284">
        <f t="shared" si="93"/>
        <v>0</v>
      </c>
      <c r="KX65" s="284">
        <f t="shared" si="93"/>
        <v>0</v>
      </c>
      <c r="KY65" s="284">
        <f t="shared" si="93"/>
        <v>0</v>
      </c>
      <c r="KZ65" s="284">
        <f t="shared" si="93"/>
        <v>0</v>
      </c>
      <c r="LA65" s="284">
        <f t="shared" si="93"/>
        <v>0</v>
      </c>
      <c r="LB65" s="284">
        <f t="shared" si="93"/>
        <v>0</v>
      </c>
      <c r="LC65" s="284">
        <f t="shared" si="93"/>
        <v>0</v>
      </c>
      <c r="LD65" s="284">
        <f t="shared" si="93"/>
        <v>0</v>
      </c>
      <c r="LE65" s="284">
        <f t="shared" si="93"/>
        <v>0</v>
      </c>
      <c r="LF65" s="284">
        <f t="shared" si="93"/>
        <v>0</v>
      </c>
      <c r="LG65" s="284">
        <f t="shared" si="93"/>
        <v>0</v>
      </c>
      <c r="LH65" s="284">
        <f t="shared" si="93"/>
        <v>0</v>
      </c>
      <c r="LI65" s="284">
        <f t="shared" si="93"/>
        <v>0</v>
      </c>
      <c r="LJ65" s="284">
        <f t="shared" si="93"/>
        <v>0</v>
      </c>
      <c r="LK65" s="284">
        <f t="shared" si="93"/>
        <v>0</v>
      </c>
      <c r="LL65" s="284">
        <f t="shared" ref="LL65:NW65" si="94">$C15*LL38</f>
        <v>0</v>
      </c>
      <c r="LM65" s="284">
        <f t="shared" si="94"/>
        <v>0</v>
      </c>
      <c r="LN65" s="284">
        <f t="shared" si="94"/>
        <v>0</v>
      </c>
      <c r="LO65" s="284">
        <f t="shared" si="94"/>
        <v>0</v>
      </c>
      <c r="LP65" s="284">
        <f t="shared" si="94"/>
        <v>0</v>
      </c>
      <c r="LQ65" s="284">
        <f t="shared" si="94"/>
        <v>0</v>
      </c>
      <c r="LR65" s="284">
        <f t="shared" si="94"/>
        <v>0</v>
      </c>
      <c r="LS65" s="284">
        <f t="shared" si="94"/>
        <v>0</v>
      </c>
      <c r="LT65" s="284">
        <f t="shared" si="94"/>
        <v>0</v>
      </c>
      <c r="LU65" s="284">
        <f t="shared" si="94"/>
        <v>0</v>
      </c>
      <c r="LV65" s="284">
        <f t="shared" si="94"/>
        <v>0</v>
      </c>
      <c r="LW65" s="284">
        <f t="shared" si="94"/>
        <v>0</v>
      </c>
      <c r="LX65" s="284">
        <f t="shared" si="94"/>
        <v>0</v>
      </c>
      <c r="LY65" s="284">
        <f t="shared" si="94"/>
        <v>0</v>
      </c>
      <c r="LZ65" s="284">
        <f t="shared" si="94"/>
        <v>0</v>
      </c>
      <c r="MA65" s="284">
        <f t="shared" si="94"/>
        <v>0</v>
      </c>
      <c r="MB65" s="284">
        <f t="shared" si="94"/>
        <v>0</v>
      </c>
      <c r="MC65" s="284">
        <f t="shared" si="94"/>
        <v>0</v>
      </c>
      <c r="MD65" s="284">
        <f t="shared" si="94"/>
        <v>0</v>
      </c>
      <c r="ME65" s="284">
        <f t="shared" si="94"/>
        <v>0</v>
      </c>
      <c r="MF65" s="284">
        <f t="shared" si="94"/>
        <v>0</v>
      </c>
      <c r="MG65" s="284">
        <f t="shared" si="94"/>
        <v>0</v>
      </c>
      <c r="MH65" s="284">
        <f t="shared" si="94"/>
        <v>0</v>
      </c>
      <c r="MI65" s="284">
        <f t="shared" si="94"/>
        <v>0</v>
      </c>
      <c r="MJ65" s="284">
        <f t="shared" si="94"/>
        <v>0</v>
      </c>
      <c r="MK65" s="284">
        <f t="shared" si="94"/>
        <v>0</v>
      </c>
      <c r="ML65" s="284">
        <f t="shared" si="94"/>
        <v>0</v>
      </c>
      <c r="MM65" s="284">
        <f t="shared" si="94"/>
        <v>0</v>
      </c>
      <c r="MN65" s="284">
        <f t="shared" si="94"/>
        <v>0</v>
      </c>
      <c r="MO65" s="284">
        <f t="shared" si="94"/>
        <v>0</v>
      </c>
      <c r="MP65" s="284">
        <f t="shared" si="94"/>
        <v>0</v>
      </c>
      <c r="MQ65" s="284">
        <f t="shared" si="94"/>
        <v>0</v>
      </c>
      <c r="MR65" s="284">
        <f t="shared" si="94"/>
        <v>0</v>
      </c>
      <c r="MS65" s="284">
        <f t="shared" si="94"/>
        <v>0</v>
      </c>
      <c r="MT65" s="284">
        <f t="shared" si="94"/>
        <v>0</v>
      </c>
      <c r="MU65" s="284">
        <f t="shared" si="94"/>
        <v>0</v>
      </c>
      <c r="MV65" s="284">
        <f t="shared" si="94"/>
        <v>0</v>
      </c>
      <c r="MW65" s="284">
        <f t="shared" si="94"/>
        <v>0</v>
      </c>
      <c r="MX65" s="284">
        <f t="shared" si="94"/>
        <v>0</v>
      </c>
      <c r="MY65" s="284">
        <f t="shared" si="94"/>
        <v>0</v>
      </c>
      <c r="MZ65" s="284">
        <f t="shared" si="94"/>
        <v>0</v>
      </c>
      <c r="NA65" s="284">
        <f t="shared" si="94"/>
        <v>0</v>
      </c>
      <c r="NB65" s="284">
        <f t="shared" si="94"/>
        <v>0</v>
      </c>
      <c r="NC65" s="284">
        <f t="shared" si="94"/>
        <v>0</v>
      </c>
      <c r="ND65" s="284">
        <f t="shared" si="94"/>
        <v>0</v>
      </c>
      <c r="NE65" s="284">
        <f t="shared" si="94"/>
        <v>0</v>
      </c>
      <c r="NF65" s="284">
        <f t="shared" si="94"/>
        <v>0</v>
      </c>
      <c r="NG65" s="284">
        <f t="shared" si="94"/>
        <v>0</v>
      </c>
      <c r="NH65" s="284">
        <f t="shared" si="94"/>
        <v>0</v>
      </c>
      <c r="NI65" s="284">
        <f t="shared" si="94"/>
        <v>0</v>
      </c>
      <c r="NJ65" s="284">
        <f t="shared" si="94"/>
        <v>0</v>
      </c>
      <c r="NK65" s="284">
        <f t="shared" si="94"/>
        <v>0</v>
      </c>
      <c r="NL65" s="284">
        <f t="shared" si="94"/>
        <v>0</v>
      </c>
      <c r="NM65" s="284">
        <f t="shared" si="94"/>
        <v>0</v>
      </c>
      <c r="NN65" s="284">
        <f t="shared" si="94"/>
        <v>0</v>
      </c>
      <c r="NO65" s="284">
        <f t="shared" si="94"/>
        <v>0</v>
      </c>
      <c r="NP65" s="284">
        <f t="shared" si="94"/>
        <v>0</v>
      </c>
      <c r="NQ65" s="284">
        <f t="shared" si="94"/>
        <v>0</v>
      </c>
      <c r="NR65" s="284">
        <f t="shared" si="94"/>
        <v>0</v>
      </c>
      <c r="NS65" s="284">
        <f t="shared" si="94"/>
        <v>0</v>
      </c>
      <c r="NT65" s="284">
        <f t="shared" si="94"/>
        <v>0</v>
      </c>
      <c r="NU65" s="284">
        <f t="shared" si="94"/>
        <v>0</v>
      </c>
      <c r="NV65" s="284">
        <f t="shared" si="94"/>
        <v>0</v>
      </c>
      <c r="NW65" s="284">
        <f t="shared" si="94"/>
        <v>0</v>
      </c>
      <c r="NX65" s="284">
        <f t="shared" ref="NX65:QI65" si="95">$C15*NX38</f>
        <v>0</v>
      </c>
      <c r="NY65" s="284">
        <f t="shared" si="95"/>
        <v>0</v>
      </c>
      <c r="NZ65" s="284">
        <f t="shared" si="95"/>
        <v>0</v>
      </c>
      <c r="OA65" s="284">
        <f t="shared" si="95"/>
        <v>0</v>
      </c>
      <c r="OB65" s="284">
        <f t="shared" si="95"/>
        <v>0</v>
      </c>
      <c r="OC65" s="284">
        <f t="shared" si="95"/>
        <v>0</v>
      </c>
      <c r="OD65" s="284">
        <f t="shared" si="95"/>
        <v>0</v>
      </c>
      <c r="OE65" s="284">
        <f t="shared" si="95"/>
        <v>0</v>
      </c>
      <c r="OF65" s="284">
        <f t="shared" si="95"/>
        <v>0</v>
      </c>
      <c r="OG65" s="284">
        <f t="shared" si="95"/>
        <v>0</v>
      </c>
      <c r="OH65" s="284">
        <f t="shared" si="95"/>
        <v>0</v>
      </c>
      <c r="OI65" s="284">
        <f t="shared" si="95"/>
        <v>0</v>
      </c>
      <c r="OJ65" s="284">
        <f t="shared" si="95"/>
        <v>0</v>
      </c>
      <c r="OK65" s="284">
        <f t="shared" si="95"/>
        <v>0</v>
      </c>
      <c r="OL65" s="284">
        <f t="shared" si="95"/>
        <v>0</v>
      </c>
      <c r="OM65" s="284">
        <f t="shared" si="95"/>
        <v>0</v>
      </c>
      <c r="ON65" s="284">
        <f t="shared" si="95"/>
        <v>0</v>
      </c>
      <c r="OO65" s="284">
        <f t="shared" si="95"/>
        <v>0</v>
      </c>
      <c r="OP65" s="284">
        <f t="shared" si="95"/>
        <v>0</v>
      </c>
      <c r="OQ65" s="284">
        <f t="shared" si="95"/>
        <v>0</v>
      </c>
      <c r="OR65" s="284">
        <f t="shared" si="95"/>
        <v>0</v>
      </c>
      <c r="OS65" s="284">
        <f t="shared" si="95"/>
        <v>0</v>
      </c>
      <c r="OT65" s="284">
        <f t="shared" si="95"/>
        <v>0</v>
      </c>
      <c r="OU65" s="284">
        <f t="shared" si="95"/>
        <v>0</v>
      </c>
      <c r="OV65" s="284">
        <f t="shared" si="95"/>
        <v>0</v>
      </c>
      <c r="OW65" s="284">
        <f t="shared" si="95"/>
        <v>0</v>
      </c>
      <c r="OX65" s="284">
        <f t="shared" si="95"/>
        <v>0</v>
      </c>
      <c r="OY65" s="284">
        <f t="shared" si="95"/>
        <v>0</v>
      </c>
      <c r="OZ65" s="284">
        <f t="shared" si="95"/>
        <v>0</v>
      </c>
      <c r="PA65" s="284">
        <f t="shared" si="95"/>
        <v>0</v>
      </c>
      <c r="PB65" s="284">
        <f t="shared" si="95"/>
        <v>0</v>
      </c>
      <c r="PC65" s="284">
        <f t="shared" si="95"/>
        <v>0</v>
      </c>
      <c r="PD65" s="284">
        <f t="shared" si="95"/>
        <v>0</v>
      </c>
      <c r="PE65" s="284">
        <f t="shared" si="95"/>
        <v>0</v>
      </c>
      <c r="PF65" s="284">
        <f t="shared" si="95"/>
        <v>0</v>
      </c>
      <c r="PG65" s="284">
        <f t="shared" si="95"/>
        <v>0</v>
      </c>
      <c r="PH65" s="284">
        <f t="shared" si="95"/>
        <v>0</v>
      </c>
      <c r="PI65" s="284">
        <f t="shared" si="95"/>
        <v>0</v>
      </c>
      <c r="PJ65" s="284">
        <f t="shared" si="95"/>
        <v>0</v>
      </c>
      <c r="PK65" s="284">
        <f t="shared" si="95"/>
        <v>0</v>
      </c>
      <c r="PL65" s="284">
        <f t="shared" si="95"/>
        <v>0</v>
      </c>
      <c r="PM65" s="284">
        <f t="shared" si="95"/>
        <v>0</v>
      </c>
      <c r="PN65" s="284">
        <f t="shared" si="95"/>
        <v>0</v>
      </c>
      <c r="PO65" s="284">
        <f t="shared" si="95"/>
        <v>0</v>
      </c>
      <c r="PP65" s="284">
        <f t="shared" si="95"/>
        <v>0</v>
      </c>
      <c r="PQ65" s="284">
        <f t="shared" si="95"/>
        <v>0</v>
      </c>
      <c r="PR65" s="284">
        <f t="shared" si="95"/>
        <v>0</v>
      </c>
      <c r="PS65" s="284">
        <f t="shared" si="95"/>
        <v>0</v>
      </c>
      <c r="PT65" s="284">
        <f t="shared" si="95"/>
        <v>0</v>
      </c>
      <c r="PU65" s="284">
        <f t="shared" si="95"/>
        <v>0</v>
      </c>
      <c r="PV65" s="284">
        <f t="shared" si="95"/>
        <v>0</v>
      </c>
      <c r="PW65" s="284">
        <f t="shared" si="95"/>
        <v>0</v>
      </c>
      <c r="PX65" s="284">
        <f t="shared" si="95"/>
        <v>0</v>
      </c>
      <c r="PY65" s="284">
        <f t="shared" si="95"/>
        <v>0</v>
      </c>
      <c r="PZ65" s="284">
        <f t="shared" si="95"/>
        <v>0</v>
      </c>
      <c r="QA65" s="284">
        <f t="shared" si="95"/>
        <v>0</v>
      </c>
      <c r="QB65" s="284">
        <f t="shared" si="95"/>
        <v>0</v>
      </c>
      <c r="QC65" s="284">
        <f t="shared" si="95"/>
        <v>0</v>
      </c>
      <c r="QD65" s="284">
        <f t="shared" si="95"/>
        <v>0</v>
      </c>
      <c r="QE65" s="284">
        <f t="shared" si="95"/>
        <v>0</v>
      </c>
      <c r="QF65" s="284">
        <f t="shared" si="95"/>
        <v>0</v>
      </c>
      <c r="QG65" s="284">
        <f t="shared" si="95"/>
        <v>0</v>
      </c>
      <c r="QH65" s="284">
        <f t="shared" si="95"/>
        <v>0</v>
      </c>
      <c r="QI65" s="284">
        <f t="shared" si="95"/>
        <v>0</v>
      </c>
      <c r="QJ65" s="284">
        <f t="shared" ref="QJ65:SA65" si="96">$C15*QJ38</f>
        <v>0</v>
      </c>
      <c r="QK65" s="284">
        <f t="shared" si="96"/>
        <v>0</v>
      </c>
      <c r="QL65" s="284">
        <f t="shared" si="96"/>
        <v>0</v>
      </c>
      <c r="QM65" s="284">
        <f t="shared" si="96"/>
        <v>0</v>
      </c>
      <c r="QN65" s="284">
        <f t="shared" si="96"/>
        <v>0</v>
      </c>
      <c r="QO65" s="284">
        <f t="shared" si="96"/>
        <v>0</v>
      </c>
      <c r="QP65" s="284">
        <f t="shared" si="96"/>
        <v>0</v>
      </c>
      <c r="QQ65" s="284">
        <f t="shared" si="96"/>
        <v>0</v>
      </c>
      <c r="QR65" s="284">
        <f t="shared" si="96"/>
        <v>0</v>
      </c>
      <c r="QS65" s="284">
        <f t="shared" si="96"/>
        <v>0</v>
      </c>
      <c r="QT65" s="284">
        <f t="shared" si="96"/>
        <v>0</v>
      </c>
      <c r="QU65" s="284">
        <f t="shared" si="96"/>
        <v>0</v>
      </c>
      <c r="QV65" s="284">
        <f t="shared" si="96"/>
        <v>0</v>
      </c>
      <c r="QW65" s="284">
        <f t="shared" si="96"/>
        <v>0</v>
      </c>
      <c r="QX65" s="284">
        <f t="shared" si="96"/>
        <v>0</v>
      </c>
      <c r="QY65" s="284">
        <f t="shared" si="96"/>
        <v>0</v>
      </c>
      <c r="QZ65" s="284">
        <f t="shared" si="96"/>
        <v>0</v>
      </c>
      <c r="RA65" s="284">
        <f t="shared" si="96"/>
        <v>0</v>
      </c>
      <c r="RB65" s="284">
        <f t="shared" si="96"/>
        <v>0</v>
      </c>
      <c r="RC65" s="284">
        <f t="shared" si="96"/>
        <v>0</v>
      </c>
      <c r="RD65" s="284">
        <f t="shared" si="96"/>
        <v>0</v>
      </c>
      <c r="RE65" s="284">
        <f t="shared" si="96"/>
        <v>0</v>
      </c>
      <c r="RF65" s="284">
        <f t="shared" si="96"/>
        <v>0</v>
      </c>
      <c r="RG65" s="284">
        <f t="shared" si="96"/>
        <v>0</v>
      </c>
      <c r="RH65" s="284">
        <f t="shared" si="96"/>
        <v>0</v>
      </c>
      <c r="RI65" s="284">
        <f t="shared" si="96"/>
        <v>0</v>
      </c>
      <c r="RJ65" s="284">
        <f t="shared" si="96"/>
        <v>0</v>
      </c>
      <c r="RK65" s="284">
        <f t="shared" si="96"/>
        <v>0</v>
      </c>
      <c r="RL65" s="284">
        <f t="shared" si="96"/>
        <v>0</v>
      </c>
      <c r="RM65" s="284">
        <f t="shared" si="96"/>
        <v>0</v>
      </c>
      <c r="RN65" s="284">
        <f t="shared" si="96"/>
        <v>0</v>
      </c>
      <c r="RO65" s="284">
        <f t="shared" si="96"/>
        <v>0</v>
      </c>
      <c r="RP65" s="284">
        <f t="shared" si="96"/>
        <v>0</v>
      </c>
      <c r="RQ65" s="284">
        <f t="shared" si="96"/>
        <v>0</v>
      </c>
      <c r="RR65" s="284">
        <f t="shared" si="96"/>
        <v>0</v>
      </c>
      <c r="RS65" s="284">
        <f t="shared" si="96"/>
        <v>0</v>
      </c>
      <c r="RT65" s="284">
        <f t="shared" si="96"/>
        <v>0</v>
      </c>
      <c r="RU65" s="284">
        <f t="shared" si="96"/>
        <v>0</v>
      </c>
      <c r="RV65" s="284">
        <f t="shared" si="96"/>
        <v>0</v>
      </c>
      <c r="RW65" s="284">
        <f t="shared" si="96"/>
        <v>0</v>
      </c>
      <c r="RX65" s="284">
        <f t="shared" si="96"/>
        <v>0</v>
      </c>
      <c r="RY65" s="284">
        <f t="shared" si="96"/>
        <v>0</v>
      </c>
      <c r="RZ65" s="284">
        <f t="shared" si="96"/>
        <v>0</v>
      </c>
      <c r="SA65" s="284">
        <f t="shared" si="96"/>
        <v>0</v>
      </c>
    </row>
    <row r="66" spans="1:495">
      <c r="A66" s="282"/>
      <c r="B66" s="283" t="str">
        <f>$B$16</f>
        <v>Surface Water Monitoring</v>
      </c>
      <c r="C66" s="290">
        <f>SUM(D66:S66,T66:INDEX(T66:SA66,$H$5))</f>
        <v>0</v>
      </c>
      <c r="D66" s="284">
        <f t="shared" ref="D66:BO66" si="97">$C16*D39</f>
        <v>0</v>
      </c>
      <c r="E66" s="284">
        <f t="shared" si="97"/>
        <v>0</v>
      </c>
      <c r="F66" s="284">
        <f t="shared" si="97"/>
        <v>0</v>
      </c>
      <c r="G66" s="284">
        <f t="shared" si="97"/>
        <v>0</v>
      </c>
      <c r="H66" s="284">
        <f t="shared" si="97"/>
        <v>0</v>
      </c>
      <c r="I66" s="284">
        <f t="shared" si="97"/>
        <v>0</v>
      </c>
      <c r="J66" s="284">
        <f t="shared" si="97"/>
        <v>0</v>
      </c>
      <c r="K66" s="284">
        <f t="shared" si="97"/>
        <v>0</v>
      </c>
      <c r="L66" s="284">
        <f t="shared" si="97"/>
        <v>0</v>
      </c>
      <c r="M66" s="284">
        <f t="shared" si="97"/>
        <v>0</v>
      </c>
      <c r="N66" s="284">
        <f t="shared" si="97"/>
        <v>0</v>
      </c>
      <c r="O66" s="284">
        <f t="shared" si="97"/>
        <v>0</v>
      </c>
      <c r="P66" s="284">
        <f t="shared" si="97"/>
        <v>0</v>
      </c>
      <c r="Q66" s="284">
        <f t="shared" si="97"/>
        <v>0</v>
      </c>
      <c r="R66" s="284">
        <f t="shared" si="97"/>
        <v>0</v>
      </c>
      <c r="S66" s="284">
        <f t="shared" si="97"/>
        <v>0</v>
      </c>
      <c r="T66" s="284">
        <f t="shared" si="97"/>
        <v>0</v>
      </c>
      <c r="U66" s="284">
        <f t="shared" si="97"/>
        <v>0</v>
      </c>
      <c r="V66" s="284">
        <f t="shared" si="97"/>
        <v>0</v>
      </c>
      <c r="W66" s="284">
        <f t="shared" si="97"/>
        <v>0</v>
      </c>
      <c r="X66" s="284">
        <f t="shared" si="97"/>
        <v>0</v>
      </c>
      <c r="Y66" s="284">
        <f t="shared" si="97"/>
        <v>0</v>
      </c>
      <c r="Z66" s="284">
        <f t="shared" si="97"/>
        <v>0</v>
      </c>
      <c r="AA66" s="284">
        <f t="shared" si="97"/>
        <v>0</v>
      </c>
      <c r="AB66" s="284">
        <f t="shared" si="97"/>
        <v>0</v>
      </c>
      <c r="AC66" s="284">
        <f t="shared" si="97"/>
        <v>0</v>
      </c>
      <c r="AD66" s="284">
        <f t="shared" si="97"/>
        <v>0</v>
      </c>
      <c r="AE66" s="284">
        <f t="shared" si="97"/>
        <v>0</v>
      </c>
      <c r="AF66" s="284">
        <f t="shared" si="97"/>
        <v>0</v>
      </c>
      <c r="AG66" s="284">
        <f t="shared" si="97"/>
        <v>0</v>
      </c>
      <c r="AH66" s="284">
        <f t="shared" si="97"/>
        <v>0</v>
      </c>
      <c r="AI66" s="284">
        <f t="shared" si="97"/>
        <v>0</v>
      </c>
      <c r="AJ66" s="284">
        <f t="shared" si="97"/>
        <v>0</v>
      </c>
      <c r="AK66" s="284">
        <f t="shared" si="97"/>
        <v>0</v>
      </c>
      <c r="AL66" s="284">
        <f t="shared" si="97"/>
        <v>0</v>
      </c>
      <c r="AM66" s="284">
        <f t="shared" si="97"/>
        <v>0</v>
      </c>
      <c r="AN66" s="284">
        <f t="shared" si="97"/>
        <v>0</v>
      </c>
      <c r="AO66" s="284">
        <f t="shared" si="97"/>
        <v>0</v>
      </c>
      <c r="AP66" s="284">
        <f t="shared" si="97"/>
        <v>0</v>
      </c>
      <c r="AQ66" s="284">
        <f t="shared" si="97"/>
        <v>0</v>
      </c>
      <c r="AR66" s="284">
        <f t="shared" si="97"/>
        <v>0</v>
      </c>
      <c r="AS66" s="284">
        <f t="shared" si="97"/>
        <v>0</v>
      </c>
      <c r="AT66" s="284">
        <f t="shared" si="97"/>
        <v>0</v>
      </c>
      <c r="AU66" s="284">
        <f t="shared" si="97"/>
        <v>0</v>
      </c>
      <c r="AV66" s="284">
        <f t="shared" si="97"/>
        <v>0</v>
      </c>
      <c r="AW66" s="284">
        <f t="shared" si="97"/>
        <v>0</v>
      </c>
      <c r="AX66" s="284">
        <f t="shared" si="97"/>
        <v>0</v>
      </c>
      <c r="AY66" s="284">
        <f t="shared" si="97"/>
        <v>0</v>
      </c>
      <c r="AZ66" s="284">
        <f t="shared" si="97"/>
        <v>0</v>
      </c>
      <c r="BA66" s="284">
        <f t="shared" si="97"/>
        <v>0</v>
      </c>
      <c r="BB66" s="284">
        <f t="shared" si="97"/>
        <v>0</v>
      </c>
      <c r="BC66" s="284">
        <f t="shared" si="97"/>
        <v>0</v>
      </c>
      <c r="BD66" s="284">
        <f t="shared" si="97"/>
        <v>0</v>
      </c>
      <c r="BE66" s="284">
        <f t="shared" si="97"/>
        <v>0</v>
      </c>
      <c r="BF66" s="284">
        <f t="shared" si="97"/>
        <v>0</v>
      </c>
      <c r="BG66" s="284">
        <f t="shared" si="97"/>
        <v>0</v>
      </c>
      <c r="BH66" s="284">
        <f t="shared" si="97"/>
        <v>0</v>
      </c>
      <c r="BI66" s="284">
        <f t="shared" si="97"/>
        <v>0</v>
      </c>
      <c r="BJ66" s="284">
        <f t="shared" si="97"/>
        <v>0</v>
      </c>
      <c r="BK66" s="284">
        <f t="shared" si="97"/>
        <v>0</v>
      </c>
      <c r="BL66" s="284">
        <f t="shared" si="97"/>
        <v>0</v>
      </c>
      <c r="BM66" s="284">
        <f t="shared" si="97"/>
        <v>0</v>
      </c>
      <c r="BN66" s="284">
        <f t="shared" si="97"/>
        <v>0</v>
      </c>
      <c r="BO66" s="284">
        <f t="shared" si="97"/>
        <v>0</v>
      </c>
      <c r="BP66" s="284">
        <f t="shared" ref="BP66:EA66" si="98">$C16*BP39</f>
        <v>0</v>
      </c>
      <c r="BQ66" s="284">
        <f t="shared" si="98"/>
        <v>0</v>
      </c>
      <c r="BR66" s="284">
        <f t="shared" si="98"/>
        <v>0</v>
      </c>
      <c r="BS66" s="284">
        <f t="shared" si="98"/>
        <v>0</v>
      </c>
      <c r="BT66" s="284">
        <f t="shared" si="98"/>
        <v>0</v>
      </c>
      <c r="BU66" s="284">
        <f t="shared" si="98"/>
        <v>0</v>
      </c>
      <c r="BV66" s="284">
        <f t="shared" si="98"/>
        <v>0</v>
      </c>
      <c r="BW66" s="284">
        <f t="shared" si="98"/>
        <v>0</v>
      </c>
      <c r="BX66" s="284">
        <f t="shared" si="98"/>
        <v>0</v>
      </c>
      <c r="BY66" s="284">
        <f t="shared" si="98"/>
        <v>0</v>
      </c>
      <c r="BZ66" s="284">
        <f t="shared" si="98"/>
        <v>0</v>
      </c>
      <c r="CA66" s="284">
        <f t="shared" si="98"/>
        <v>0</v>
      </c>
      <c r="CB66" s="284">
        <f t="shared" si="98"/>
        <v>0</v>
      </c>
      <c r="CC66" s="284">
        <f t="shared" si="98"/>
        <v>0</v>
      </c>
      <c r="CD66" s="284">
        <f t="shared" si="98"/>
        <v>0</v>
      </c>
      <c r="CE66" s="284">
        <f t="shared" si="98"/>
        <v>0</v>
      </c>
      <c r="CF66" s="284">
        <f t="shared" si="98"/>
        <v>0</v>
      </c>
      <c r="CG66" s="284">
        <f t="shared" si="98"/>
        <v>0</v>
      </c>
      <c r="CH66" s="284">
        <f t="shared" si="98"/>
        <v>0</v>
      </c>
      <c r="CI66" s="284">
        <f t="shared" si="98"/>
        <v>0</v>
      </c>
      <c r="CJ66" s="284">
        <f t="shared" si="98"/>
        <v>0</v>
      </c>
      <c r="CK66" s="284">
        <f t="shared" si="98"/>
        <v>0</v>
      </c>
      <c r="CL66" s="284">
        <f t="shared" si="98"/>
        <v>0</v>
      </c>
      <c r="CM66" s="284">
        <f t="shared" si="98"/>
        <v>0</v>
      </c>
      <c r="CN66" s="284">
        <f t="shared" si="98"/>
        <v>0</v>
      </c>
      <c r="CO66" s="284">
        <f t="shared" si="98"/>
        <v>0</v>
      </c>
      <c r="CP66" s="284">
        <f t="shared" si="98"/>
        <v>0</v>
      </c>
      <c r="CQ66" s="284">
        <f t="shared" si="98"/>
        <v>0</v>
      </c>
      <c r="CR66" s="284">
        <f t="shared" si="98"/>
        <v>0</v>
      </c>
      <c r="CS66" s="284">
        <f t="shared" si="98"/>
        <v>0</v>
      </c>
      <c r="CT66" s="284">
        <f t="shared" si="98"/>
        <v>0</v>
      </c>
      <c r="CU66" s="284">
        <f t="shared" si="98"/>
        <v>0</v>
      </c>
      <c r="CV66" s="284">
        <f t="shared" si="98"/>
        <v>0</v>
      </c>
      <c r="CW66" s="284">
        <f t="shared" si="98"/>
        <v>0</v>
      </c>
      <c r="CX66" s="284">
        <f t="shared" si="98"/>
        <v>0</v>
      </c>
      <c r="CY66" s="284">
        <f t="shared" si="98"/>
        <v>0</v>
      </c>
      <c r="CZ66" s="284">
        <f t="shared" si="98"/>
        <v>0</v>
      </c>
      <c r="DA66" s="284">
        <f t="shared" si="98"/>
        <v>0</v>
      </c>
      <c r="DB66" s="284">
        <f t="shared" si="98"/>
        <v>0</v>
      </c>
      <c r="DC66" s="284">
        <f t="shared" si="98"/>
        <v>0</v>
      </c>
      <c r="DD66" s="284">
        <f t="shared" si="98"/>
        <v>0</v>
      </c>
      <c r="DE66" s="284">
        <f t="shared" si="98"/>
        <v>0</v>
      </c>
      <c r="DF66" s="284">
        <f t="shared" si="98"/>
        <v>0</v>
      </c>
      <c r="DG66" s="284">
        <f t="shared" si="98"/>
        <v>0</v>
      </c>
      <c r="DH66" s="284">
        <f t="shared" si="98"/>
        <v>0</v>
      </c>
      <c r="DI66" s="284">
        <f t="shared" si="98"/>
        <v>0</v>
      </c>
      <c r="DJ66" s="284">
        <f t="shared" si="98"/>
        <v>0</v>
      </c>
      <c r="DK66" s="284">
        <f t="shared" si="98"/>
        <v>0</v>
      </c>
      <c r="DL66" s="284">
        <f t="shared" si="98"/>
        <v>0</v>
      </c>
      <c r="DM66" s="284">
        <f t="shared" si="98"/>
        <v>0</v>
      </c>
      <c r="DN66" s="284">
        <f t="shared" si="98"/>
        <v>0</v>
      </c>
      <c r="DO66" s="284">
        <f t="shared" si="98"/>
        <v>0</v>
      </c>
      <c r="DP66" s="284">
        <f t="shared" si="98"/>
        <v>0</v>
      </c>
      <c r="DQ66" s="284">
        <f t="shared" si="98"/>
        <v>0</v>
      </c>
      <c r="DR66" s="284">
        <f t="shared" si="98"/>
        <v>0</v>
      </c>
      <c r="DS66" s="284">
        <f t="shared" si="98"/>
        <v>0</v>
      </c>
      <c r="DT66" s="284">
        <f t="shared" si="98"/>
        <v>0</v>
      </c>
      <c r="DU66" s="284">
        <f t="shared" si="98"/>
        <v>0</v>
      </c>
      <c r="DV66" s="284">
        <f t="shared" si="98"/>
        <v>0</v>
      </c>
      <c r="DW66" s="284">
        <f t="shared" si="98"/>
        <v>0</v>
      </c>
      <c r="DX66" s="284">
        <f t="shared" si="98"/>
        <v>0</v>
      </c>
      <c r="DY66" s="284">
        <f t="shared" si="98"/>
        <v>0</v>
      </c>
      <c r="DZ66" s="284">
        <f t="shared" si="98"/>
        <v>0</v>
      </c>
      <c r="EA66" s="284">
        <f t="shared" si="98"/>
        <v>0</v>
      </c>
      <c r="EB66" s="284">
        <f t="shared" ref="EB66:GM66" si="99">$C16*EB39</f>
        <v>0</v>
      </c>
      <c r="EC66" s="284">
        <f t="shared" si="99"/>
        <v>0</v>
      </c>
      <c r="ED66" s="284">
        <f t="shared" si="99"/>
        <v>0</v>
      </c>
      <c r="EE66" s="284">
        <f t="shared" si="99"/>
        <v>0</v>
      </c>
      <c r="EF66" s="284">
        <f t="shared" si="99"/>
        <v>0</v>
      </c>
      <c r="EG66" s="284">
        <f t="shared" si="99"/>
        <v>0</v>
      </c>
      <c r="EH66" s="284">
        <f t="shared" si="99"/>
        <v>0</v>
      </c>
      <c r="EI66" s="284">
        <f t="shared" si="99"/>
        <v>0</v>
      </c>
      <c r="EJ66" s="284">
        <f t="shared" si="99"/>
        <v>0</v>
      </c>
      <c r="EK66" s="284">
        <f t="shared" si="99"/>
        <v>0</v>
      </c>
      <c r="EL66" s="284">
        <f t="shared" si="99"/>
        <v>0</v>
      </c>
      <c r="EM66" s="284">
        <f t="shared" si="99"/>
        <v>0</v>
      </c>
      <c r="EN66" s="284">
        <f t="shared" si="99"/>
        <v>0</v>
      </c>
      <c r="EO66" s="284">
        <f t="shared" si="99"/>
        <v>0</v>
      </c>
      <c r="EP66" s="284">
        <f t="shared" si="99"/>
        <v>0</v>
      </c>
      <c r="EQ66" s="284">
        <f t="shared" si="99"/>
        <v>0</v>
      </c>
      <c r="ER66" s="284">
        <f t="shared" si="99"/>
        <v>0</v>
      </c>
      <c r="ES66" s="284">
        <f t="shared" si="99"/>
        <v>0</v>
      </c>
      <c r="ET66" s="284">
        <f t="shared" si="99"/>
        <v>0</v>
      </c>
      <c r="EU66" s="284">
        <f t="shared" si="99"/>
        <v>0</v>
      </c>
      <c r="EV66" s="284">
        <f t="shared" si="99"/>
        <v>0</v>
      </c>
      <c r="EW66" s="284">
        <f t="shared" si="99"/>
        <v>0</v>
      </c>
      <c r="EX66" s="284">
        <f t="shared" si="99"/>
        <v>0</v>
      </c>
      <c r="EY66" s="284">
        <f t="shared" si="99"/>
        <v>0</v>
      </c>
      <c r="EZ66" s="284">
        <f t="shared" si="99"/>
        <v>0</v>
      </c>
      <c r="FA66" s="284">
        <f t="shared" si="99"/>
        <v>0</v>
      </c>
      <c r="FB66" s="284">
        <f t="shared" si="99"/>
        <v>0</v>
      </c>
      <c r="FC66" s="284">
        <f t="shared" si="99"/>
        <v>0</v>
      </c>
      <c r="FD66" s="284">
        <f t="shared" si="99"/>
        <v>0</v>
      </c>
      <c r="FE66" s="284">
        <f t="shared" si="99"/>
        <v>0</v>
      </c>
      <c r="FF66" s="284">
        <f t="shared" si="99"/>
        <v>0</v>
      </c>
      <c r="FG66" s="284">
        <f t="shared" si="99"/>
        <v>0</v>
      </c>
      <c r="FH66" s="284">
        <f t="shared" si="99"/>
        <v>0</v>
      </c>
      <c r="FI66" s="284">
        <f t="shared" si="99"/>
        <v>0</v>
      </c>
      <c r="FJ66" s="284">
        <f t="shared" si="99"/>
        <v>0</v>
      </c>
      <c r="FK66" s="284">
        <f t="shared" si="99"/>
        <v>0</v>
      </c>
      <c r="FL66" s="284">
        <f t="shared" si="99"/>
        <v>0</v>
      </c>
      <c r="FM66" s="284">
        <f t="shared" si="99"/>
        <v>0</v>
      </c>
      <c r="FN66" s="284">
        <f t="shared" si="99"/>
        <v>0</v>
      </c>
      <c r="FO66" s="284">
        <f t="shared" si="99"/>
        <v>0</v>
      </c>
      <c r="FP66" s="284">
        <f t="shared" si="99"/>
        <v>0</v>
      </c>
      <c r="FQ66" s="284">
        <f t="shared" si="99"/>
        <v>0</v>
      </c>
      <c r="FR66" s="284">
        <f t="shared" si="99"/>
        <v>0</v>
      </c>
      <c r="FS66" s="284">
        <f t="shared" si="99"/>
        <v>0</v>
      </c>
      <c r="FT66" s="284">
        <f t="shared" si="99"/>
        <v>0</v>
      </c>
      <c r="FU66" s="284">
        <f t="shared" si="99"/>
        <v>0</v>
      </c>
      <c r="FV66" s="284">
        <f t="shared" si="99"/>
        <v>0</v>
      </c>
      <c r="FW66" s="284">
        <f t="shared" si="99"/>
        <v>0</v>
      </c>
      <c r="FX66" s="284">
        <f t="shared" si="99"/>
        <v>0</v>
      </c>
      <c r="FY66" s="284">
        <f t="shared" si="99"/>
        <v>0</v>
      </c>
      <c r="FZ66" s="284">
        <f t="shared" si="99"/>
        <v>0</v>
      </c>
      <c r="GA66" s="284">
        <f t="shared" si="99"/>
        <v>0</v>
      </c>
      <c r="GB66" s="284">
        <f t="shared" si="99"/>
        <v>0</v>
      </c>
      <c r="GC66" s="284">
        <f t="shared" si="99"/>
        <v>0</v>
      </c>
      <c r="GD66" s="284">
        <f t="shared" si="99"/>
        <v>0</v>
      </c>
      <c r="GE66" s="284">
        <f t="shared" si="99"/>
        <v>0</v>
      </c>
      <c r="GF66" s="284">
        <f t="shared" si="99"/>
        <v>0</v>
      </c>
      <c r="GG66" s="284">
        <f t="shared" si="99"/>
        <v>0</v>
      </c>
      <c r="GH66" s="284">
        <f t="shared" si="99"/>
        <v>0</v>
      </c>
      <c r="GI66" s="284">
        <f t="shared" si="99"/>
        <v>0</v>
      </c>
      <c r="GJ66" s="284">
        <f t="shared" si="99"/>
        <v>0</v>
      </c>
      <c r="GK66" s="284">
        <f t="shared" si="99"/>
        <v>0</v>
      </c>
      <c r="GL66" s="284">
        <f t="shared" si="99"/>
        <v>0</v>
      </c>
      <c r="GM66" s="284">
        <f t="shared" si="99"/>
        <v>0</v>
      </c>
      <c r="GN66" s="284">
        <f t="shared" ref="GN66:IY66" si="100">$C16*GN39</f>
        <v>0</v>
      </c>
      <c r="GO66" s="284">
        <f t="shared" si="100"/>
        <v>0</v>
      </c>
      <c r="GP66" s="284">
        <f t="shared" si="100"/>
        <v>0</v>
      </c>
      <c r="GQ66" s="284">
        <f t="shared" si="100"/>
        <v>0</v>
      </c>
      <c r="GR66" s="284">
        <f t="shared" si="100"/>
        <v>0</v>
      </c>
      <c r="GS66" s="284">
        <f t="shared" si="100"/>
        <v>0</v>
      </c>
      <c r="GT66" s="284">
        <f t="shared" si="100"/>
        <v>0</v>
      </c>
      <c r="GU66" s="284">
        <f t="shared" si="100"/>
        <v>0</v>
      </c>
      <c r="GV66" s="284">
        <f t="shared" si="100"/>
        <v>0</v>
      </c>
      <c r="GW66" s="284">
        <f t="shared" si="100"/>
        <v>0</v>
      </c>
      <c r="GX66" s="284">
        <f t="shared" si="100"/>
        <v>0</v>
      </c>
      <c r="GY66" s="284">
        <f t="shared" si="100"/>
        <v>0</v>
      </c>
      <c r="GZ66" s="284">
        <f t="shared" si="100"/>
        <v>0</v>
      </c>
      <c r="HA66" s="284">
        <f t="shared" si="100"/>
        <v>0</v>
      </c>
      <c r="HB66" s="284">
        <f t="shared" si="100"/>
        <v>0</v>
      </c>
      <c r="HC66" s="284">
        <f t="shared" si="100"/>
        <v>0</v>
      </c>
      <c r="HD66" s="284">
        <f t="shared" si="100"/>
        <v>0</v>
      </c>
      <c r="HE66" s="284">
        <f t="shared" si="100"/>
        <v>0</v>
      </c>
      <c r="HF66" s="284">
        <f t="shared" si="100"/>
        <v>0</v>
      </c>
      <c r="HG66" s="284">
        <f t="shared" si="100"/>
        <v>0</v>
      </c>
      <c r="HH66" s="284">
        <f t="shared" si="100"/>
        <v>0</v>
      </c>
      <c r="HI66" s="284">
        <f t="shared" si="100"/>
        <v>0</v>
      </c>
      <c r="HJ66" s="284">
        <f t="shared" si="100"/>
        <v>0</v>
      </c>
      <c r="HK66" s="284">
        <f t="shared" si="100"/>
        <v>0</v>
      </c>
      <c r="HL66" s="284">
        <f t="shared" si="100"/>
        <v>0</v>
      </c>
      <c r="HM66" s="284">
        <f t="shared" si="100"/>
        <v>0</v>
      </c>
      <c r="HN66" s="284">
        <f t="shared" si="100"/>
        <v>0</v>
      </c>
      <c r="HO66" s="284">
        <f t="shared" si="100"/>
        <v>0</v>
      </c>
      <c r="HP66" s="284">
        <f t="shared" si="100"/>
        <v>0</v>
      </c>
      <c r="HQ66" s="284">
        <f t="shared" si="100"/>
        <v>0</v>
      </c>
      <c r="HR66" s="284">
        <f t="shared" si="100"/>
        <v>0</v>
      </c>
      <c r="HS66" s="284">
        <f t="shared" si="100"/>
        <v>0</v>
      </c>
      <c r="HT66" s="284">
        <f t="shared" si="100"/>
        <v>0</v>
      </c>
      <c r="HU66" s="284">
        <f t="shared" si="100"/>
        <v>0</v>
      </c>
      <c r="HV66" s="284">
        <f t="shared" si="100"/>
        <v>0</v>
      </c>
      <c r="HW66" s="284">
        <f t="shared" si="100"/>
        <v>0</v>
      </c>
      <c r="HX66" s="284">
        <f t="shared" si="100"/>
        <v>0</v>
      </c>
      <c r="HY66" s="284">
        <f t="shared" si="100"/>
        <v>0</v>
      </c>
      <c r="HZ66" s="284">
        <f t="shared" si="100"/>
        <v>0</v>
      </c>
      <c r="IA66" s="284">
        <f t="shared" si="100"/>
        <v>0</v>
      </c>
      <c r="IB66" s="284">
        <f t="shared" si="100"/>
        <v>0</v>
      </c>
      <c r="IC66" s="284">
        <f t="shared" si="100"/>
        <v>0</v>
      </c>
      <c r="ID66" s="284">
        <f t="shared" si="100"/>
        <v>0</v>
      </c>
      <c r="IE66" s="284">
        <f t="shared" si="100"/>
        <v>0</v>
      </c>
      <c r="IF66" s="284">
        <f t="shared" si="100"/>
        <v>0</v>
      </c>
      <c r="IG66" s="284">
        <f t="shared" si="100"/>
        <v>0</v>
      </c>
      <c r="IH66" s="284">
        <f t="shared" si="100"/>
        <v>0</v>
      </c>
      <c r="II66" s="284">
        <f t="shared" si="100"/>
        <v>0</v>
      </c>
      <c r="IJ66" s="284">
        <f t="shared" si="100"/>
        <v>0</v>
      </c>
      <c r="IK66" s="284">
        <f t="shared" si="100"/>
        <v>0</v>
      </c>
      <c r="IL66" s="284">
        <f t="shared" si="100"/>
        <v>0</v>
      </c>
      <c r="IM66" s="284">
        <f t="shared" si="100"/>
        <v>0</v>
      </c>
      <c r="IN66" s="284">
        <f t="shared" si="100"/>
        <v>0</v>
      </c>
      <c r="IO66" s="284">
        <f t="shared" si="100"/>
        <v>0</v>
      </c>
      <c r="IP66" s="284">
        <f t="shared" si="100"/>
        <v>0</v>
      </c>
      <c r="IQ66" s="284">
        <f t="shared" si="100"/>
        <v>0</v>
      </c>
      <c r="IR66" s="284">
        <f t="shared" si="100"/>
        <v>0</v>
      </c>
      <c r="IS66" s="284">
        <f t="shared" si="100"/>
        <v>0</v>
      </c>
      <c r="IT66" s="284">
        <f t="shared" si="100"/>
        <v>0</v>
      </c>
      <c r="IU66" s="284">
        <f t="shared" si="100"/>
        <v>0</v>
      </c>
      <c r="IV66" s="284">
        <f t="shared" si="100"/>
        <v>0</v>
      </c>
      <c r="IW66" s="284">
        <f t="shared" si="100"/>
        <v>0</v>
      </c>
      <c r="IX66" s="284">
        <f t="shared" si="100"/>
        <v>0</v>
      </c>
      <c r="IY66" s="284">
        <f t="shared" si="100"/>
        <v>0</v>
      </c>
      <c r="IZ66" s="284">
        <f t="shared" ref="IZ66:LK66" si="101">$C16*IZ39</f>
        <v>0</v>
      </c>
      <c r="JA66" s="284">
        <f t="shared" si="101"/>
        <v>0</v>
      </c>
      <c r="JB66" s="284">
        <f t="shared" si="101"/>
        <v>0</v>
      </c>
      <c r="JC66" s="284">
        <f t="shared" si="101"/>
        <v>0</v>
      </c>
      <c r="JD66" s="284">
        <f t="shared" si="101"/>
        <v>0</v>
      </c>
      <c r="JE66" s="284">
        <f t="shared" si="101"/>
        <v>0</v>
      </c>
      <c r="JF66" s="284">
        <f t="shared" si="101"/>
        <v>0</v>
      </c>
      <c r="JG66" s="284">
        <f t="shared" si="101"/>
        <v>0</v>
      </c>
      <c r="JH66" s="284">
        <f t="shared" si="101"/>
        <v>0</v>
      </c>
      <c r="JI66" s="284">
        <f t="shared" si="101"/>
        <v>0</v>
      </c>
      <c r="JJ66" s="284">
        <f t="shared" si="101"/>
        <v>0</v>
      </c>
      <c r="JK66" s="284">
        <f t="shared" si="101"/>
        <v>0</v>
      </c>
      <c r="JL66" s="284">
        <f t="shared" si="101"/>
        <v>0</v>
      </c>
      <c r="JM66" s="284">
        <f t="shared" si="101"/>
        <v>0</v>
      </c>
      <c r="JN66" s="284">
        <f t="shared" si="101"/>
        <v>0</v>
      </c>
      <c r="JO66" s="284">
        <f t="shared" si="101"/>
        <v>0</v>
      </c>
      <c r="JP66" s="284">
        <f t="shared" si="101"/>
        <v>0</v>
      </c>
      <c r="JQ66" s="284">
        <f t="shared" si="101"/>
        <v>0</v>
      </c>
      <c r="JR66" s="284">
        <f t="shared" si="101"/>
        <v>0</v>
      </c>
      <c r="JS66" s="284">
        <f t="shared" si="101"/>
        <v>0</v>
      </c>
      <c r="JT66" s="284">
        <f t="shared" si="101"/>
        <v>0</v>
      </c>
      <c r="JU66" s="284">
        <f t="shared" si="101"/>
        <v>0</v>
      </c>
      <c r="JV66" s="284">
        <f t="shared" si="101"/>
        <v>0</v>
      </c>
      <c r="JW66" s="284">
        <f t="shared" si="101"/>
        <v>0</v>
      </c>
      <c r="JX66" s="284">
        <f t="shared" si="101"/>
        <v>0</v>
      </c>
      <c r="JY66" s="284">
        <f t="shared" si="101"/>
        <v>0</v>
      </c>
      <c r="JZ66" s="284">
        <f t="shared" si="101"/>
        <v>0</v>
      </c>
      <c r="KA66" s="284">
        <f t="shared" si="101"/>
        <v>0</v>
      </c>
      <c r="KB66" s="284">
        <f t="shared" si="101"/>
        <v>0</v>
      </c>
      <c r="KC66" s="284">
        <f t="shared" si="101"/>
        <v>0</v>
      </c>
      <c r="KD66" s="284">
        <f t="shared" si="101"/>
        <v>0</v>
      </c>
      <c r="KE66" s="284">
        <f t="shared" si="101"/>
        <v>0</v>
      </c>
      <c r="KF66" s="284">
        <f t="shared" si="101"/>
        <v>0</v>
      </c>
      <c r="KG66" s="284">
        <f t="shared" si="101"/>
        <v>0</v>
      </c>
      <c r="KH66" s="284">
        <f t="shared" si="101"/>
        <v>0</v>
      </c>
      <c r="KI66" s="284">
        <f t="shared" si="101"/>
        <v>0</v>
      </c>
      <c r="KJ66" s="284">
        <f t="shared" si="101"/>
        <v>0</v>
      </c>
      <c r="KK66" s="284">
        <f t="shared" si="101"/>
        <v>0</v>
      </c>
      <c r="KL66" s="284">
        <f t="shared" si="101"/>
        <v>0</v>
      </c>
      <c r="KM66" s="284">
        <f t="shared" si="101"/>
        <v>0</v>
      </c>
      <c r="KN66" s="284">
        <f t="shared" si="101"/>
        <v>0</v>
      </c>
      <c r="KO66" s="284">
        <f t="shared" si="101"/>
        <v>0</v>
      </c>
      <c r="KP66" s="284">
        <f t="shared" si="101"/>
        <v>0</v>
      </c>
      <c r="KQ66" s="284">
        <f t="shared" si="101"/>
        <v>0</v>
      </c>
      <c r="KR66" s="284">
        <f t="shared" si="101"/>
        <v>0</v>
      </c>
      <c r="KS66" s="284">
        <f t="shared" si="101"/>
        <v>0</v>
      </c>
      <c r="KT66" s="284">
        <f t="shared" si="101"/>
        <v>0</v>
      </c>
      <c r="KU66" s="284">
        <f t="shared" si="101"/>
        <v>0</v>
      </c>
      <c r="KV66" s="284">
        <f t="shared" si="101"/>
        <v>0</v>
      </c>
      <c r="KW66" s="284">
        <f t="shared" si="101"/>
        <v>0</v>
      </c>
      <c r="KX66" s="284">
        <f t="shared" si="101"/>
        <v>0</v>
      </c>
      <c r="KY66" s="284">
        <f t="shared" si="101"/>
        <v>0</v>
      </c>
      <c r="KZ66" s="284">
        <f t="shared" si="101"/>
        <v>0</v>
      </c>
      <c r="LA66" s="284">
        <f t="shared" si="101"/>
        <v>0</v>
      </c>
      <c r="LB66" s="284">
        <f t="shared" si="101"/>
        <v>0</v>
      </c>
      <c r="LC66" s="284">
        <f t="shared" si="101"/>
        <v>0</v>
      </c>
      <c r="LD66" s="284">
        <f t="shared" si="101"/>
        <v>0</v>
      </c>
      <c r="LE66" s="284">
        <f t="shared" si="101"/>
        <v>0</v>
      </c>
      <c r="LF66" s="284">
        <f t="shared" si="101"/>
        <v>0</v>
      </c>
      <c r="LG66" s="284">
        <f t="shared" si="101"/>
        <v>0</v>
      </c>
      <c r="LH66" s="284">
        <f t="shared" si="101"/>
        <v>0</v>
      </c>
      <c r="LI66" s="284">
        <f t="shared" si="101"/>
        <v>0</v>
      </c>
      <c r="LJ66" s="284">
        <f t="shared" si="101"/>
        <v>0</v>
      </c>
      <c r="LK66" s="284">
        <f t="shared" si="101"/>
        <v>0</v>
      </c>
      <c r="LL66" s="284">
        <f t="shared" ref="LL66:NW66" si="102">$C16*LL39</f>
        <v>0</v>
      </c>
      <c r="LM66" s="284">
        <f t="shared" si="102"/>
        <v>0</v>
      </c>
      <c r="LN66" s="284">
        <f t="shared" si="102"/>
        <v>0</v>
      </c>
      <c r="LO66" s="284">
        <f t="shared" si="102"/>
        <v>0</v>
      </c>
      <c r="LP66" s="284">
        <f t="shared" si="102"/>
        <v>0</v>
      </c>
      <c r="LQ66" s="284">
        <f t="shared" si="102"/>
        <v>0</v>
      </c>
      <c r="LR66" s="284">
        <f t="shared" si="102"/>
        <v>0</v>
      </c>
      <c r="LS66" s="284">
        <f t="shared" si="102"/>
        <v>0</v>
      </c>
      <c r="LT66" s="284">
        <f t="shared" si="102"/>
        <v>0</v>
      </c>
      <c r="LU66" s="284">
        <f t="shared" si="102"/>
        <v>0</v>
      </c>
      <c r="LV66" s="284">
        <f t="shared" si="102"/>
        <v>0</v>
      </c>
      <c r="LW66" s="284">
        <f t="shared" si="102"/>
        <v>0</v>
      </c>
      <c r="LX66" s="284">
        <f t="shared" si="102"/>
        <v>0</v>
      </c>
      <c r="LY66" s="284">
        <f t="shared" si="102"/>
        <v>0</v>
      </c>
      <c r="LZ66" s="284">
        <f t="shared" si="102"/>
        <v>0</v>
      </c>
      <c r="MA66" s="284">
        <f t="shared" si="102"/>
        <v>0</v>
      </c>
      <c r="MB66" s="284">
        <f t="shared" si="102"/>
        <v>0</v>
      </c>
      <c r="MC66" s="284">
        <f t="shared" si="102"/>
        <v>0</v>
      </c>
      <c r="MD66" s="284">
        <f t="shared" si="102"/>
        <v>0</v>
      </c>
      <c r="ME66" s="284">
        <f t="shared" si="102"/>
        <v>0</v>
      </c>
      <c r="MF66" s="284">
        <f t="shared" si="102"/>
        <v>0</v>
      </c>
      <c r="MG66" s="284">
        <f t="shared" si="102"/>
        <v>0</v>
      </c>
      <c r="MH66" s="284">
        <f t="shared" si="102"/>
        <v>0</v>
      </c>
      <c r="MI66" s="284">
        <f t="shared" si="102"/>
        <v>0</v>
      </c>
      <c r="MJ66" s="284">
        <f t="shared" si="102"/>
        <v>0</v>
      </c>
      <c r="MK66" s="284">
        <f t="shared" si="102"/>
        <v>0</v>
      </c>
      <c r="ML66" s="284">
        <f t="shared" si="102"/>
        <v>0</v>
      </c>
      <c r="MM66" s="284">
        <f t="shared" si="102"/>
        <v>0</v>
      </c>
      <c r="MN66" s="284">
        <f t="shared" si="102"/>
        <v>0</v>
      </c>
      <c r="MO66" s="284">
        <f t="shared" si="102"/>
        <v>0</v>
      </c>
      <c r="MP66" s="284">
        <f t="shared" si="102"/>
        <v>0</v>
      </c>
      <c r="MQ66" s="284">
        <f t="shared" si="102"/>
        <v>0</v>
      </c>
      <c r="MR66" s="284">
        <f t="shared" si="102"/>
        <v>0</v>
      </c>
      <c r="MS66" s="284">
        <f t="shared" si="102"/>
        <v>0</v>
      </c>
      <c r="MT66" s="284">
        <f t="shared" si="102"/>
        <v>0</v>
      </c>
      <c r="MU66" s="284">
        <f t="shared" si="102"/>
        <v>0</v>
      </c>
      <c r="MV66" s="284">
        <f t="shared" si="102"/>
        <v>0</v>
      </c>
      <c r="MW66" s="284">
        <f t="shared" si="102"/>
        <v>0</v>
      </c>
      <c r="MX66" s="284">
        <f t="shared" si="102"/>
        <v>0</v>
      </c>
      <c r="MY66" s="284">
        <f t="shared" si="102"/>
        <v>0</v>
      </c>
      <c r="MZ66" s="284">
        <f t="shared" si="102"/>
        <v>0</v>
      </c>
      <c r="NA66" s="284">
        <f t="shared" si="102"/>
        <v>0</v>
      </c>
      <c r="NB66" s="284">
        <f t="shared" si="102"/>
        <v>0</v>
      </c>
      <c r="NC66" s="284">
        <f t="shared" si="102"/>
        <v>0</v>
      </c>
      <c r="ND66" s="284">
        <f t="shared" si="102"/>
        <v>0</v>
      </c>
      <c r="NE66" s="284">
        <f t="shared" si="102"/>
        <v>0</v>
      </c>
      <c r="NF66" s="284">
        <f t="shared" si="102"/>
        <v>0</v>
      </c>
      <c r="NG66" s="284">
        <f t="shared" si="102"/>
        <v>0</v>
      </c>
      <c r="NH66" s="284">
        <f t="shared" si="102"/>
        <v>0</v>
      </c>
      <c r="NI66" s="284">
        <f t="shared" si="102"/>
        <v>0</v>
      </c>
      <c r="NJ66" s="284">
        <f t="shared" si="102"/>
        <v>0</v>
      </c>
      <c r="NK66" s="284">
        <f t="shared" si="102"/>
        <v>0</v>
      </c>
      <c r="NL66" s="284">
        <f t="shared" si="102"/>
        <v>0</v>
      </c>
      <c r="NM66" s="284">
        <f t="shared" si="102"/>
        <v>0</v>
      </c>
      <c r="NN66" s="284">
        <f t="shared" si="102"/>
        <v>0</v>
      </c>
      <c r="NO66" s="284">
        <f t="shared" si="102"/>
        <v>0</v>
      </c>
      <c r="NP66" s="284">
        <f t="shared" si="102"/>
        <v>0</v>
      </c>
      <c r="NQ66" s="284">
        <f t="shared" si="102"/>
        <v>0</v>
      </c>
      <c r="NR66" s="284">
        <f t="shared" si="102"/>
        <v>0</v>
      </c>
      <c r="NS66" s="284">
        <f t="shared" si="102"/>
        <v>0</v>
      </c>
      <c r="NT66" s="284">
        <f t="shared" si="102"/>
        <v>0</v>
      </c>
      <c r="NU66" s="284">
        <f t="shared" si="102"/>
        <v>0</v>
      </c>
      <c r="NV66" s="284">
        <f t="shared" si="102"/>
        <v>0</v>
      </c>
      <c r="NW66" s="284">
        <f t="shared" si="102"/>
        <v>0</v>
      </c>
      <c r="NX66" s="284">
        <f t="shared" ref="NX66:QI66" si="103">$C16*NX39</f>
        <v>0</v>
      </c>
      <c r="NY66" s="284">
        <f t="shared" si="103"/>
        <v>0</v>
      </c>
      <c r="NZ66" s="284">
        <f t="shared" si="103"/>
        <v>0</v>
      </c>
      <c r="OA66" s="284">
        <f t="shared" si="103"/>
        <v>0</v>
      </c>
      <c r="OB66" s="284">
        <f t="shared" si="103"/>
        <v>0</v>
      </c>
      <c r="OC66" s="284">
        <f t="shared" si="103"/>
        <v>0</v>
      </c>
      <c r="OD66" s="284">
        <f t="shared" si="103"/>
        <v>0</v>
      </c>
      <c r="OE66" s="284">
        <f t="shared" si="103"/>
        <v>0</v>
      </c>
      <c r="OF66" s="284">
        <f t="shared" si="103"/>
        <v>0</v>
      </c>
      <c r="OG66" s="284">
        <f t="shared" si="103"/>
        <v>0</v>
      </c>
      <c r="OH66" s="284">
        <f t="shared" si="103"/>
        <v>0</v>
      </c>
      <c r="OI66" s="284">
        <f t="shared" si="103"/>
        <v>0</v>
      </c>
      <c r="OJ66" s="284">
        <f t="shared" si="103"/>
        <v>0</v>
      </c>
      <c r="OK66" s="284">
        <f t="shared" si="103"/>
        <v>0</v>
      </c>
      <c r="OL66" s="284">
        <f t="shared" si="103"/>
        <v>0</v>
      </c>
      <c r="OM66" s="284">
        <f t="shared" si="103"/>
        <v>0</v>
      </c>
      <c r="ON66" s="284">
        <f t="shared" si="103"/>
        <v>0</v>
      </c>
      <c r="OO66" s="284">
        <f t="shared" si="103"/>
        <v>0</v>
      </c>
      <c r="OP66" s="284">
        <f t="shared" si="103"/>
        <v>0</v>
      </c>
      <c r="OQ66" s="284">
        <f t="shared" si="103"/>
        <v>0</v>
      </c>
      <c r="OR66" s="284">
        <f t="shared" si="103"/>
        <v>0</v>
      </c>
      <c r="OS66" s="284">
        <f t="shared" si="103"/>
        <v>0</v>
      </c>
      <c r="OT66" s="284">
        <f t="shared" si="103"/>
        <v>0</v>
      </c>
      <c r="OU66" s="284">
        <f t="shared" si="103"/>
        <v>0</v>
      </c>
      <c r="OV66" s="284">
        <f t="shared" si="103"/>
        <v>0</v>
      </c>
      <c r="OW66" s="284">
        <f t="shared" si="103"/>
        <v>0</v>
      </c>
      <c r="OX66" s="284">
        <f t="shared" si="103"/>
        <v>0</v>
      </c>
      <c r="OY66" s="284">
        <f t="shared" si="103"/>
        <v>0</v>
      </c>
      <c r="OZ66" s="284">
        <f t="shared" si="103"/>
        <v>0</v>
      </c>
      <c r="PA66" s="284">
        <f t="shared" si="103"/>
        <v>0</v>
      </c>
      <c r="PB66" s="284">
        <f t="shared" si="103"/>
        <v>0</v>
      </c>
      <c r="PC66" s="284">
        <f t="shared" si="103"/>
        <v>0</v>
      </c>
      <c r="PD66" s="284">
        <f t="shared" si="103"/>
        <v>0</v>
      </c>
      <c r="PE66" s="284">
        <f t="shared" si="103"/>
        <v>0</v>
      </c>
      <c r="PF66" s="284">
        <f t="shared" si="103"/>
        <v>0</v>
      </c>
      <c r="PG66" s="284">
        <f t="shared" si="103"/>
        <v>0</v>
      </c>
      <c r="PH66" s="284">
        <f t="shared" si="103"/>
        <v>0</v>
      </c>
      <c r="PI66" s="284">
        <f t="shared" si="103"/>
        <v>0</v>
      </c>
      <c r="PJ66" s="284">
        <f t="shared" si="103"/>
        <v>0</v>
      </c>
      <c r="PK66" s="284">
        <f t="shared" si="103"/>
        <v>0</v>
      </c>
      <c r="PL66" s="284">
        <f t="shared" si="103"/>
        <v>0</v>
      </c>
      <c r="PM66" s="284">
        <f t="shared" si="103"/>
        <v>0</v>
      </c>
      <c r="PN66" s="284">
        <f t="shared" si="103"/>
        <v>0</v>
      </c>
      <c r="PO66" s="284">
        <f t="shared" si="103"/>
        <v>0</v>
      </c>
      <c r="PP66" s="284">
        <f t="shared" si="103"/>
        <v>0</v>
      </c>
      <c r="PQ66" s="284">
        <f t="shared" si="103"/>
        <v>0</v>
      </c>
      <c r="PR66" s="284">
        <f t="shared" si="103"/>
        <v>0</v>
      </c>
      <c r="PS66" s="284">
        <f t="shared" si="103"/>
        <v>0</v>
      </c>
      <c r="PT66" s="284">
        <f t="shared" si="103"/>
        <v>0</v>
      </c>
      <c r="PU66" s="284">
        <f t="shared" si="103"/>
        <v>0</v>
      </c>
      <c r="PV66" s="284">
        <f t="shared" si="103"/>
        <v>0</v>
      </c>
      <c r="PW66" s="284">
        <f t="shared" si="103"/>
        <v>0</v>
      </c>
      <c r="PX66" s="284">
        <f t="shared" si="103"/>
        <v>0</v>
      </c>
      <c r="PY66" s="284">
        <f t="shared" si="103"/>
        <v>0</v>
      </c>
      <c r="PZ66" s="284">
        <f t="shared" si="103"/>
        <v>0</v>
      </c>
      <c r="QA66" s="284">
        <f t="shared" si="103"/>
        <v>0</v>
      </c>
      <c r="QB66" s="284">
        <f t="shared" si="103"/>
        <v>0</v>
      </c>
      <c r="QC66" s="284">
        <f t="shared" si="103"/>
        <v>0</v>
      </c>
      <c r="QD66" s="284">
        <f t="shared" si="103"/>
        <v>0</v>
      </c>
      <c r="QE66" s="284">
        <f t="shared" si="103"/>
        <v>0</v>
      </c>
      <c r="QF66" s="284">
        <f t="shared" si="103"/>
        <v>0</v>
      </c>
      <c r="QG66" s="284">
        <f t="shared" si="103"/>
        <v>0</v>
      </c>
      <c r="QH66" s="284">
        <f t="shared" si="103"/>
        <v>0</v>
      </c>
      <c r="QI66" s="284">
        <f t="shared" si="103"/>
        <v>0</v>
      </c>
      <c r="QJ66" s="284">
        <f t="shared" ref="QJ66:SA66" si="104">$C16*QJ39</f>
        <v>0</v>
      </c>
      <c r="QK66" s="284">
        <f t="shared" si="104"/>
        <v>0</v>
      </c>
      <c r="QL66" s="284">
        <f t="shared" si="104"/>
        <v>0</v>
      </c>
      <c r="QM66" s="284">
        <f t="shared" si="104"/>
        <v>0</v>
      </c>
      <c r="QN66" s="284">
        <f t="shared" si="104"/>
        <v>0</v>
      </c>
      <c r="QO66" s="284">
        <f t="shared" si="104"/>
        <v>0</v>
      </c>
      <c r="QP66" s="284">
        <f t="shared" si="104"/>
        <v>0</v>
      </c>
      <c r="QQ66" s="284">
        <f t="shared" si="104"/>
        <v>0</v>
      </c>
      <c r="QR66" s="284">
        <f t="shared" si="104"/>
        <v>0</v>
      </c>
      <c r="QS66" s="284">
        <f t="shared" si="104"/>
        <v>0</v>
      </c>
      <c r="QT66" s="284">
        <f t="shared" si="104"/>
        <v>0</v>
      </c>
      <c r="QU66" s="284">
        <f t="shared" si="104"/>
        <v>0</v>
      </c>
      <c r="QV66" s="284">
        <f t="shared" si="104"/>
        <v>0</v>
      </c>
      <c r="QW66" s="284">
        <f t="shared" si="104"/>
        <v>0</v>
      </c>
      <c r="QX66" s="284">
        <f t="shared" si="104"/>
        <v>0</v>
      </c>
      <c r="QY66" s="284">
        <f t="shared" si="104"/>
        <v>0</v>
      </c>
      <c r="QZ66" s="284">
        <f t="shared" si="104"/>
        <v>0</v>
      </c>
      <c r="RA66" s="284">
        <f t="shared" si="104"/>
        <v>0</v>
      </c>
      <c r="RB66" s="284">
        <f t="shared" si="104"/>
        <v>0</v>
      </c>
      <c r="RC66" s="284">
        <f t="shared" si="104"/>
        <v>0</v>
      </c>
      <c r="RD66" s="284">
        <f t="shared" si="104"/>
        <v>0</v>
      </c>
      <c r="RE66" s="284">
        <f t="shared" si="104"/>
        <v>0</v>
      </c>
      <c r="RF66" s="284">
        <f t="shared" si="104"/>
        <v>0</v>
      </c>
      <c r="RG66" s="284">
        <f t="shared" si="104"/>
        <v>0</v>
      </c>
      <c r="RH66" s="284">
        <f t="shared" si="104"/>
        <v>0</v>
      </c>
      <c r="RI66" s="284">
        <f t="shared" si="104"/>
        <v>0</v>
      </c>
      <c r="RJ66" s="284">
        <f t="shared" si="104"/>
        <v>0</v>
      </c>
      <c r="RK66" s="284">
        <f t="shared" si="104"/>
        <v>0</v>
      </c>
      <c r="RL66" s="284">
        <f t="shared" si="104"/>
        <v>0</v>
      </c>
      <c r="RM66" s="284">
        <f t="shared" si="104"/>
        <v>0</v>
      </c>
      <c r="RN66" s="284">
        <f t="shared" si="104"/>
        <v>0</v>
      </c>
      <c r="RO66" s="284">
        <f t="shared" si="104"/>
        <v>0</v>
      </c>
      <c r="RP66" s="284">
        <f t="shared" si="104"/>
        <v>0</v>
      </c>
      <c r="RQ66" s="284">
        <f t="shared" si="104"/>
        <v>0</v>
      </c>
      <c r="RR66" s="284">
        <f t="shared" si="104"/>
        <v>0</v>
      </c>
      <c r="RS66" s="284">
        <f t="shared" si="104"/>
        <v>0</v>
      </c>
      <c r="RT66" s="284">
        <f t="shared" si="104"/>
        <v>0</v>
      </c>
      <c r="RU66" s="284">
        <f t="shared" si="104"/>
        <v>0</v>
      </c>
      <c r="RV66" s="284">
        <f t="shared" si="104"/>
        <v>0</v>
      </c>
      <c r="RW66" s="284">
        <f t="shared" si="104"/>
        <v>0</v>
      </c>
      <c r="RX66" s="284">
        <f t="shared" si="104"/>
        <v>0</v>
      </c>
      <c r="RY66" s="284">
        <f t="shared" si="104"/>
        <v>0</v>
      </c>
      <c r="RZ66" s="284">
        <f t="shared" si="104"/>
        <v>0</v>
      </c>
      <c r="SA66" s="284">
        <f t="shared" si="104"/>
        <v>0</v>
      </c>
    </row>
    <row r="67" spans="1:495">
      <c r="A67" s="282"/>
      <c r="B67" s="283" t="str">
        <f>$B$17</f>
        <v>Groundwater Monitoring</v>
      </c>
      <c r="C67" s="290">
        <f>SUM(D67:S67,T67:INDEX(T67:SA67,$H$5))</f>
        <v>0</v>
      </c>
      <c r="D67" s="284">
        <f t="shared" ref="D67:BO67" si="105">$C17*D40</f>
        <v>0</v>
      </c>
      <c r="E67" s="284">
        <f t="shared" si="105"/>
        <v>0</v>
      </c>
      <c r="F67" s="284">
        <f t="shared" si="105"/>
        <v>0</v>
      </c>
      <c r="G67" s="284">
        <f t="shared" si="105"/>
        <v>0</v>
      </c>
      <c r="H67" s="284">
        <f t="shared" si="105"/>
        <v>0</v>
      </c>
      <c r="I67" s="284">
        <f t="shared" si="105"/>
        <v>0</v>
      </c>
      <c r="J67" s="284">
        <f t="shared" si="105"/>
        <v>0</v>
      </c>
      <c r="K67" s="284">
        <f t="shared" si="105"/>
        <v>0</v>
      </c>
      <c r="L67" s="284">
        <f t="shared" si="105"/>
        <v>0</v>
      </c>
      <c r="M67" s="284">
        <f t="shared" si="105"/>
        <v>0</v>
      </c>
      <c r="N67" s="284">
        <f t="shared" si="105"/>
        <v>0</v>
      </c>
      <c r="O67" s="284">
        <f t="shared" si="105"/>
        <v>0</v>
      </c>
      <c r="P67" s="284">
        <f t="shared" si="105"/>
        <v>0</v>
      </c>
      <c r="Q67" s="284">
        <f t="shared" si="105"/>
        <v>0</v>
      </c>
      <c r="R67" s="284">
        <f t="shared" si="105"/>
        <v>0</v>
      </c>
      <c r="S67" s="284">
        <f t="shared" si="105"/>
        <v>0</v>
      </c>
      <c r="T67" s="284">
        <f t="shared" si="105"/>
        <v>0</v>
      </c>
      <c r="U67" s="284">
        <f t="shared" si="105"/>
        <v>0</v>
      </c>
      <c r="V67" s="284">
        <f t="shared" si="105"/>
        <v>0</v>
      </c>
      <c r="W67" s="284">
        <f t="shared" si="105"/>
        <v>0</v>
      </c>
      <c r="X67" s="284">
        <f t="shared" si="105"/>
        <v>0</v>
      </c>
      <c r="Y67" s="284">
        <f t="shared" si="105"/>
        <v>0</v>
      </c>
      <c r="Z67" s="284">
        <f t="shared" si="105"/>
        <v>0</v>
      </c>
      <c r="AA67" s="284">
        <f t="shared" si="105"/>
        <v>0</v>
      </c>
      <c r="AB67" s="284">
        <f t="shared" si="105"/>
        <v>0</v>
      </c>
      <c r="AC67" s="284">
        <f t="shared" si="105"/>
        <v>0</v>
      </c>
      <c r="AD67" s="284">
        <f t="shared" si="105"/>
        <v>0</v>
      </c>
      <c r="AE67" s="284">
        <f t="shared" si="105"/>
        <v>0</v>
      </c>
      <c r="AF67" s="284">
        <f t="shared" si="105"/>
        <v>0</v>
      </c>
      <c r="AG67" s="284">
        <f t="shared" si="105"/>
        <v>0</v>
      </c>
      <c r="AH67" s="284">
        <f t="shared" si="105"/>
        <v>0</v>
      </c>
      <c r="AI67" s="284">
        <f t="shared" si="105"/>
        <v>0</v>
      </c>
      <c r="AJ67" s="284">
        <f t="shared" si="105"/>
        <v>0</v>
      </c>
      <c r="AK67" s="284">
        <f t="shared" si="105"/>
        <v>0</v>
      </c>
      <c r="AL67" s="284">
        <f t="shared" si="105"/>
        <v>0</v>
      </c>
      <c r="AM67" s="284">
        <f t="shared" si="105"/>
        <v>0</v>
      </c>
      <c r="AN67" s="284">
        <f t="shared" si="105"/>
        <v>0</v>
      </c>
      <c r="AO67" s="284">
        <f t="shared" si="105"/>
        <v>0</v>
      </c>
      <c r="AP67" s="284">
        <f t="shared" si="105"/>
        <v>0</v>
      </c>
      <c r="AQ67" s="284">
        <f t="shared" si="105"/>
        <v>0</v>
      </c>
      <c r="AR67" s="284">
        <f t="shared" si="105"/>
        <v>0</v>
      </c>
      <c r="AS67" s="284">
        <f t="shared" si="105"/>
        <v>0</v>
      </c>
      <c r="AT67" s="284">
        <f t="shared" si="105"/>
        <v>0</v>
      </c>
      <c r="AU67" s="284">
        <f t="shared" si="105"/>
        <v>0</v>
      </c>
      <c r="AV67" s="284">
        <f t="shared" si="105"/>
        <v>0</v>
      </c>
      <c r="AW67" s="284">
        <f t="shared" si="105"/>
        <v>0</v>
      </c>
      <c r="AX67" s="284">
        <f t="shared" si="105"/>
        <v>0</v>
      </c>
      <c r="AY67" s="284">
        <f t="shared" si="105"/>
        <v>0</v>
      </c>
      <c r="AZ67" s="284">
        <f t="shared" si="105"/>
        <v>0</v>
      </c>
      <c r="BA67" s="284">
        <f t="shared" si="105"/>
        <v>0</v>
      </c>
      <c r="BB67" s="284">
        <f t="shared" si="105"/>
        <v>0</v>
      </c>
      <c r="BC67" s="284">
        <f t="shared" si="105"/>
        <v>0</v>
      </c>
      <c r="BD67" s="284">
        <f t="shared" si="105"/>
        <v>0</v>
      </c>
      <c r="BE67" s="284">
        <f t="shared" si="105"/>
        <v>0</v>
      </c>
      <c r="BF67" s="284">
        <f t="shared" si="105"/>
        <v>0</v>
      </c>
      <c r="BG67" s="284">
        <f t="shared" si="105"/>
        <v>0</v>
      </c>
      <c r="BH67" s="284">
        <f t="shared" si="105"/>
        <v>0</v>
      </c>
      <c r="BI67" s="284">
        <f t="shared" si="105"/>
        <v>0</v>
      </c>
      <c r="BJ67" s="284">
        <f t="shared" si="105"/>
        <v>0</v>
      </c>
      <c r="BK67" s="284">
        <f t="shared" si="105"/>
        <v>0</v>
      </c>
      <c r="BL67" s="284">
        <f t="shared" si="105"/>
        <v>0</v>
      </c>
      <c r="BM67" s="284">
        <f t="shared" si="105"/>
        <v>0</v>
      </c>
      <c r="BN67" s="284">
        <f t="shared" si="105"/>
        <v>0</v>
      </c>
      <c r="BO67" s="284">
        <f t="shared" si="105"/>
        <v>0</v>
      </c>
      <c r="BP67" s="284">
        <f t="shared" ref="BP67:EA67" si="106">$C17*BP40</f>
        <v>0</v>
      </c>
      <c r="BQ67" s="284">
        <f t="shared" si="106"/>
        <v>0</v>
      </c>
      <c r="BR67" s="284">
        <f t="shared" si="106"/>
        <v>0</v>
      </c>
      <c r="BS67" s="284">
        <f t="shared" si="106"/>
        <v>0</v>
      </c>
      <c r="BT67" s="284">
        <f t="shared" si="106"/>
        <v>0</v>
      </c>
      <c r="BU67" s="284">
        <f t="shared" si="106"/>
        <v>0</v>
      </c>
      <c r="BV67" s="284">
        <f t="shared" si="106"/>
        <v>0</v>
      </c>
      <c r="BW67" s="284">
        <f t="shared" si="106"/>
        <v>0</v>
      </c>
      <c r="BX67" s="284">
        <f t="shared" si="106"/>
        <v>0</v>
      </c>
      <c r="BY67" s="284">
        <f t="shared" si="106"/>
        <v>0</v>
      </c>
      <c r="BZ67" s="284">
        <f t="shared" si="106"/>
        <v>0</v>
      </c>
      <c r="CA67" s="284">
        <f t="shared" si="106"/>
        <v>0</v>
      </c>
      <c r="CB67" s="284">
        <f t="shared" si="106"/>
        <v>0</v>
      </c>
      <c r="CC67" s="284">
        <f t="shared" si="106"/>
        <v>0</v>
      </c>
      <c r="CD67" s="284">
        <f t="shared" si="106"/>
        <v>0</v>
      </c>
      <c r="CE67" s="284">
        <f t="shared" si="106"/>
        <v>0</v>
      </c>
      <c r="CF67" s="284">
        <f t="shared" si="106"/>
        <v>0</v>
      </c>
      <c r="CG67" s="284">
        <f t="shared" si="106"/>
        <v>0</v>
      </c>
      <c r="CH67" s="284">
        <f t="shared" si="106"/>
        <v>0</v>
      </c>
      <c r="CI67" s="284">
        <f t="shared" si="106"/>
        <v>0</v>
      </c>
      <c r="CJ67" s="284">
        <f t="shared" si="106"/>
        <v>0</v>
      </c>
      <c r="CK67" s="284">
        <f t="shared" si="106"/>
        <v>0</v>
      </c>
      <c r="CL67" s="284">
        <f t="shared" si="106"/>
        <v>0</v>
      </c>
      <c r="CM67" s="284">
        <f t="shared" si="106"/>
        <v>0</v>
      </c>
      <c r="CN67" s="284">
        <f t="shared" si="106"/>
        <v>0</v>
      </c>
      <c r="CO67" s="284">
        <f t="shared" si="106"/>
        <v>0</v>
      </c>
      <c r="CP67" s="284">
        <f t="shared" si="106"/>
        <v>0</v>
      </c>
      <c r="CQ67" s="284">
        <f t="shared" si="106"/>
        <v>0</v>
      </c>
      <c r="CR67" s="284">
        <f t="shared" si="106"/>
        <v>0</v>
      </c>
      <c r="CS67" s="284">
        <f t="shared" si="106"/>
        <v>0</v>
      </c>
      <c r="CT67" s="284">
        <f t="shared" si="106"/>
        <v>0</v>
      </c>
      <c r="CU67" s="284">
        <f t="shared" si="106"/>
        <v>0</v>
      </c>
      <c r="CV67" s="284">
        <f t="shared" si="106"/>
        <v>0</v>
      </c>
      <c r="CW67" s="284">
        <f t="shared" si="106"/>
        <v>0</v>
      </c>
      <c r="CX67" s="284">
        <f t="shared" si="106"/>
        <v>0</v>
      </c>
      <c r="CY67" s="284">
        <f t="shared" si="106"/>
        <v>0</v>
      </c>
      <c r="CZ67" s="284">
        <f t="shared" si="106"/>
        <v>0</v>
      </c>
      <c r="DA67" s="284">
        <f t="shared" si="106"/>
        <v>0</v>
      </c>
      <c r="DB67" s="284">
        <f t="shared" si="106"/>
        <v>0</v>
      </c>
      <c r="DC67" s="284">
        <f t="shared" si="106"/>
        <v>0</v>
      </c>
      <c r="DD67" s="284">
        <f t="shared" si="106"/>
        <v>0</v>
      </c>
      <c r="DE67" s="284">
        <f t="shared" si="106"/>
        <v>0</v>
      </c>
      <c r="DF67" s="284">
        <f t="shared" si="106"/>
        <v>0</v>
      </c>
      <c r="DG67" s="284">
        <f t="shared" si="106"/>
        <v>0</v>
      </c>
      <c r="DH67" s="284">
        <f t="shared" si="106"/>
        <v>0</v>
      </c>
      <c r="DI67" s="284">
        <f t="shared" si="106"/>
        <v>0</v>
      </c>
      <c r="DJ67" s="284">
        <f t="shared" si="106"/>
        <v>0</v>
      </c>
      <c r="DK67" s="284">
        <f t="shared" si="106"/>
        <v>0</v>
      </c>
      <c r="DL67" s="284">
        <f t="shared" si="106"/>
        <v>0</v>
      </c>
      <c r="DM67" s="284">
        <f t="shared" si="106"/>
        <v>0</v>
      </c>
      <c r="DN67" s="284">
        <f t="shared" si="106"/>
        <v>0</v>
      </c>
      <c r="DO67" s="284">
        <f t="shared" si="106"/>
        <v>0</v>
      </c>
      <c r="DP67" s="284">
        <f t="shared" si="106"/>
        <v>0</v>
      </c>
      <c r="DQ67" s="284">
        <f t="shared" si="106"/>
        <v>0</v>
      </c>
      <c r="DR67" s="284">
        <f t="shared" si="106"/>
        <v>0</v>
      </c>
      <c r="DS67" s="284">
        <f t="shared" si="106"/>
        <v>0</v>
      </c>
      <c r="DT67" s="284">
        <f t="shared" si="106"/>
        <v>0</v>
      </c>
      <c r="DU67" s="284">
        <f t="shared" si="106"/>
        <v>0</v>
      </c>
      <c r="DV67" s="284">
        <f t="shared" si="106"/>
        <v>0</v>
      </c>
      <c r="DW67" s="284">
        <f t="shared" si="106"/>
        <v>0</v>
      </c>
      <c r="DX67" s="284">
        <f t="shared" si="106"/>
        <v>0</v>
      </c>
      <c r="DY67" s="284">
        <f t="shared" si="106"/>
        <v>0</v>
      </c>
      <c r="DZ67" s="284">
        <f t="shared" si="106"/>
        <v>0</v>
      </c>
      <c r="EA67" s="284">
        <f t="shared" si="106"/>
        <v>0</v>
      </c>
      <c r="EB67" s="284">
        <f t="shared" ref="EB67:GM67" si="107">$C17*EB40</f>
        <v>0</v>
      </c>
      <c r="EC67" s="284">
        <f t="shared" si="107"/>
        <v>0</v>
      </c>
      <c r="ED67" s="284">
        <f t="shared" si="107"/>
        <v>0</v>
      </c>
      <c r="EE67" s="284">
        <f t="shared" si="107"/>
        <v>0</v>
      </c>
      <c r="EF67" s="284">
        <f t="shared" si="107"/>
        <v>0</v>
      </c>
      <c r="EG67" s="284">
        <f t="shared" si="107"/>
        <v>0</v>
      </c>
      <c r="EH67" s="284">
        <f t="shared" si="107"/>
        <v>0</v>
      </c>
      <c r="EI67" s="284">
        <f t="shared" si="107"/>
        <v>0</v>
      </c>
      <c r="EJ67" s="284">
        <f t="shared" si="107"/>
        <v>0</v>
      </c>
      <c r="EK67" s="284">
        <f t="shared" si="107"/>
        <v>0</v>
      </c>
      <c r="EL67" s="284">
        <f t="shared" si="107"/>
        <v>0</v>
      </c>
      <c r="EM67" s="284">
        <f t="shared" si="107"/>
        <v>0</v>
      </c>
      <c r="EN67" s="284">
        <f t="shared" si="107"/>
        <v>0</v>
      </c>
      <c r="EO67" s="284">
        <f t="shared" si="107"/>
        <v>0</v>
      </c>
      <c r="EP67" s="284">
        <f t="shared" si="107"/>
        <v>0</v>
      </c>
      <c r="EQ67" s="284">
        <f t="shared" si="107"/>
        <v>0</v>
      </c>
      <c r="ER67" s="284">
        <f t="shared" si="107"/>
        <v>0</v>
      </c>
      <c r="ES67" s="284">
        <f t="shared" si="107"/>
        <v>0</v>
      </c>
      <c r="ET67" s="284">
        <f t="shared" si="107"/>
        <v>0</v>
      </c>
      <c r="EU67" s="284">
        <f t="shared" si="107"/>
        <v>0</v>
      </c>
      <c r="EV67" s="284">
        <f t="shared" si="107"/>
        <v>0</v>
      </c>
      <c r="EW67" s="284">
        <f t="shared" si="107"/>
        <v>0</v>
      </c>
      <c r="EX67" s="284">
        <f t="shared" si="107"/>
        <v>0</v>
      </c>
      <c r="EY67" s="284">
        <f t="shared" si="107"/>
        <v>0</v>
      </c>
      <c r="EZ67" s="284">
        <f t="shared" si="107"/>
        <v>0</v>
      </c>
      <c r="FA67" s="284">
        <f t="shared" si="107"/>
        <v>0</v>
      </c>
      <c r="FB67" s="284">
        <f t="shared" si="107"/>
        <v>0</v>
      </c>
      <c r="FC67" s="284">
        <f t="shared" si="107"/>
        <v>0</v>
      </c>
      <c r="FD67" s="284">
        <f t="shared" si="107"/>
        <v>0</v>
      </c>
      <c r="FE67" s="284">
        <f t="shared" si="107"/>
        <v>0</v>
      </c>
      <c r="FF67" s="284">
        <f t="shared" si="107"/>
        <v>0</v>
      </c>
      <c r="FG67" s="284">
        <f t="shared" si="107"/>
        <v>0</v>
      </c>
      <c r="FH67" s="284">
        <f t="shared" si="107"/>
        <v>0</v>
      </c>
      <c r="FI67" s="284">
        <f t="shared" si="107"/>
        <v>0</v>
      </c>
      <c r="FJ67" s="284">
        <f t="shared" si="107"/>
        <v>0</v>
      </c>
      <c r="FK67" s="284">
        <f t="shared" si="107"/>
        <v>0</v>
      </c>
      <c r="FL67" s="284">
        <f t="shared" si="107"/>
        <v>0</v>
      </c>
      <c r="FM67" s="284">
        <f t="shared" si="107"/>
        <v>0</v>
      </c>
      <c r="FN67" s="284">
        <f t="shared" si="107"/>
        <v>0</v>
      </c>
      <c r="FO67" s="284">
        <f t="shared" si="107"/>
        <v>0</v>
      </c>
      <c r="FP67" s="284">
        <f t="shared" si="107"/>
        <v>0</v>
      </c>
      <c r="FQ67" s="284">
        <f t="shared" si="107"/>
        <v>0</v>
      </c>
      <c r="FR67" s="284">
        <f t="shared" si="107"/>
        <v>0</v>
      </c>
      <c r="FS67" s="284">
        <f t="shared" si="107"/>
        <v>0</v>
      </c>
      <c r="FT67" s="284">
        <f t="shared" si="107"/>
        <v>0</v>
      </c>
      <c r="FU67" s="284">
        <f t="shared" si="107"/>
        <v>0</v>
      </c>
      <c r="FV67" s="284">
        <f t="shared" si="107"/>
        <v>0</v>
      </c>
      <c r="FW67" s="284">
        <f t="shared" si="107"/>
        <v>0</v>
      </c>
      <c r="FX67" s="284">
        <f t="shared" si="107"/>
        <v>0</v>
      </c>
      <c r="FY67" s="284">
        <f t="shared" si="107"/>
        <v>0</v>
      </c>
      <c r="FZ67" s="284">
        <f t="shared" si="107"/>
        <v>0</v>
      </c>
      <c r="GA67" s="284">
        <f t="shared" si="107"/>
        <v>0</v>
      </c>
      <c r="GB67" s="284">
        <f t="shared" si="107"/>
        <v>0</v>
      </c>
      <c r="GC67" s="284">
        <f t="shared" si="107"/>
        <v>0</v>
      </c>
      <c r="GD67" s="284">
        <f t="shared" si="107"/>
        <v>0</v>
      </c>
      <c r="GE67" s="284">
        <f t="shared" si="107"/>
        <v>0</v>
      </c>
      <c r="GF67" s="284">
        <f t="shared" si="107"/>
        <v>0</v>
      </c>
      <c r="GG67" s="284">
        <f t="shared" si="107"/>
        <v>0</v>
      </c>
      <c r="GH67" s="284">
        <f t="shared" si="107"/>
        <v>0</v>
      </c>
      <c r="GI67" s="284">
        <f t="shared" si="107"/>
        <v>0</v>
      </c>
      <c r="GJ67" s="284">
        <f t="shared" si="107"/>
        <v>0</v>
      </c>
      <c r="GK67" s="284">
        <f t="shared" si="107"/>
        <v>0</v>
      </c>
      <c r="GL67" s="284">
        <f t="shared" si="107"/>
        <v>0</v>
      </c>
      <c r="GM67" s="284">
        <f t="shared" si="107"/>
        <v>0</v>
      </c>
      <c r="GN67" s="284">
        <f t="shared" ref="GN67:IY67" si="108">$C17*GN40</f>
        <v>0</v>
      </c>
      <c r="GO67" s="284">
        <f t="shared" si="108"/>
        <v>0</v>
      </c>
      <c r="GP67" s="284">
        <f t="shared" si="108"/>
        <v>0</v>
      </c>
      <c r="GQ67" s="284">
        <f t="shared" si="108"/>
        <v>0</v>
      </c>
      <c r="GR67" s="284">
        <f t="shared" si="108"/>
        <v>0</v>
      </c>
      <c r="GS67" s="284">
        <f t="shared" si="108"/>
        <v>0</v>
      </c>
      <c r="GT67" s="284">
        <f t="shared" si="108"/>
        <v>0</v>
      </c>
      <c r="GU67" s="284">
        <f t="shared" si="108"/>
        <v>0</v>
      </c>
      <c r="GV67" s="284">
        <f t="shared" si="108"/>
        <v>0</v>
      </c>
      <c r="GW67" s="284">
        <f t="shared" si="108"/>
        <v>0</v>
      </c>
      <c r="GX67" s="284">
        <f t="shared" si="108"/>
        <v>0</v>
      </c>
      <c r="GY67" s="284">
        <f t="shared" si="108"/>
        <v>0</v>
      </c>
      <c r="GZ67" s="284">
        <f t="shared" si="108"/>
        <v>0</v>
      </c>
      <c r="HA67" s="284">
        <f t="shared" si="108"/>
        <v>0</v>
      </c>
      <c r="HB67" s="284">
        <f t="shared" si="108"/>
        <v>0</v>
      </c>
      <c r="HC67" s="284">
        <f t="shared" si="108"/>
        <v>0</v>
      </c>
      <c r="HD67" s="284">
        <f t="shared" si="108"/>
        <v>0</v>
      </c>
      <c r="HE67" s="284">
        <f t="shared" si="108"/>
        <v>0</v>
      </c>
      <c r="HF67" s="284">
        <f t="shared" si="108"/>
        <v>0</v>
      </c>
      <c r="HG67" s="284">
        <f t="shared" si="108"/>
        <v>0</v>
      </c>
      <c r="HH67" s="284">
        <f t="shared" si="108"/>
        <v>0</v>
      </c>
      <c r="HI67" s="284">
        <f t="shared" si="108"/>
        <v>0</v>
      </c>
      <c r="HJ67" s="284">
        <f t="shared" si="108"/>
        <v>0</v>
      </c>
      <c r="HK67" s="284">
        <f t="shared" si="108"/>
        <v>0</v>
      </c>
      <c r="HL67" s="284">
        <f t="shared" si="108"/>
        <v>0</v>
      </c>
      <c r="HM67" s="284">
        <f t="shared" si="108"/>
        <v>0</v>
      </c>
      <c r="HN67" s="284">
        <f t="shared" si="108"/>
        <v>0</v>
      </c>
      <c r="HO67" s="284">
        <f t="shared" si="108"/>
        <v>0</v>
      </c>
      <c r="HP67" s="284">
        <f t="shared" si="108"/>
        <v>0</v>
      </c>
      <c r="HQ67" s="284">
        <f t="shared" si="108"/>
        <v>0</v>
      </c>
      <c r="HR67" s="284">
        <f t="shared" si="108"/>
        <v>0</v>
      </c>
      <c r="HS67" s="284">
        <f t="shared" si="108"/>
        <v>0</v>
      </c>
      <c r="HT67" s="284">
        <f t="shared" si="108"/>
        <v>0</v>
      </c>
      <c r="HU67" s="284">
        <f t="shared" si="108"/>
        <v>0</v>
      </c>
      <c r="HV67" s="284">
        <f t="shared" si="108"/>
        <v>0</v>
      </c>
      <c r="HW67" s="284">
        <f t="shared" si="108"/>
        <v>0</v>
      </c>
      <c r="HX67" s="284">
        <f t="shared" si="108"/>
        <v>0</v>
      </c>
      <c r="HY67" s="284">
        <f t="shared" si="108"/>
        <v>0</v>
      </c>
      <c r="HZ67" s="284">
        <f t="shared" si="108"/>
        <v>0</v>
      </c>
      <c r="IA67" s="284">
        <f t="shared" si="108"/>
        <v>0</v>
      </c>
      <c r="IB67" s="284">
        <f t="shared" si="108"/>
        <v>0</v>
      </c>
      <c r="IC67" s="284">
        <f t="shared" si="108"/>
        <v>0</v>
      </c>
      <c r="ID67" s="284">
        <f t="shared" si="108"/>
        <v>0</v>
      </c>
      <c r="IE67" s="284">
        <f t="shared" si="108"/>
        <v>0</v>
      </c>
      <c r="IF67" s="284">
        <f t="shared" si="108"/>
        <v>0</v>
      </c>
      <c r="IG67" s="284">
        <f t="shared" si="108"/>
        <v>0</v>
      </c>
      <c r="IH67" s="284">
        <f t="shared" si="108"/>
        <v>0</v>
      </c>
      <c r="II67" s="284">
        <f t="shared" si="108"/>
        <v>0</v>
      </c>
      <c r="IJ67" s="284">
        <f t="shared" si="108"/>
        <v>0</v>
      </c>
      <c r="IK67" s="284">
        <f t="shared" si="108"/>
        <v>0</v>
      </c>
      <c r="IL67" s="284">
        <f t="shared" si="108"/>
        <v>0</v>
      </c>
      <c r="IM67" s="284">
        <f t="shared" si="108"/>
        <v>0</v>
      </c>
      <c r="IN67" s="284">
        <f t="shared" si="108"/>
        <v>0</v>
      </c>
      <c r="IO67" s="284">
        <f t="shared" si="108"/>
        <v>0</v>
      </c>
      <c r="IP67" s="284">
        <f t="shared" si="108"/>
        <v>0</v>
      </c>
      <c r="IQ67" s="284">
        <f t="shared" si="108"/>
        <v>0</v>
      </c>
      <c r="IR67" s="284">
        <f t="shared" si="108"/>
        <v>0</v>
      </c>
      <c r="IS67" s="284">
        <f t="shared" si="108"/>
        <v>0</v>
      </c>
      <c r="IT67" s="284">
        <f t="shared" si="108"/>
        <v>0</v>
      </c>
      <c r="IU67" s="284">
        <f t="shared" si="108"/>
        <v>0</v>
      </c>
      <c r="IV67" s="284">
        <f t="shared" si="108"/>
        <v>0</v>
      </c>
      <c r="IW67" s="284">
        <f t="shared" si="108"/>
        <v>0</v>
      </c>
      <c r="IX67" s="284">
        <f t="shared" si="108"/>
        <v>0</v>
      </c>
      <c r="IY67" s="284">
        <f t="shared" si="108"/>
        <v>0</v>
      </c>
      <c r="IZ67" s="284">
        <f t="shared" ref="IZ67:LK67" si="109">$C17*IZ40</f>
        <v>0</v>
      </c>
      <c r="JA67" s="284">
        <f t="shared" si="109"/>
        <v>0</v>
      </c>
      <c r="JB67" s="284">
        <f t="shared" si="109"/>
        <v>0</v>
      </c>
      <c r="JC67" s="284">
        <f t="shared" si="109"/>
        <v>0</v>
      </c>
      <c r="JD67" s="284">
        <f t="shared" si="109"/>
        <v>0</v>
      </c>
      <c r="JE67" s="284">
        <f t="shared" si="109"/>
        <v>0</v>
      </c>
      <c r="JF67" s="284">
        <f t="shared" si="109"/>
        <v>0</v>
      </c>
      <c r="JG67" s="284">
        <f t="shared" si="109"/>
        <v>0</v>
      </c>
      <c r="JH67" s="284">
        <f t="shared" si="109"/>
        <v>0</v>
      </c>
      <c r="JI67" s="284">
        <f t="shared" si="109"/>
        <v>0</v>
      </c>
      <c r="JJ67" s="284">
        <f t="shared" si="109"/>
        <v>0</v>
      </c>
      <c r="JK67" s="284">
        <f t="shared" si="109"/>
        <v>0</v>
      </c>
      <c r="JL67" s="284">
        <f t="shared" si="109"/>
        <v>0</v>
      </c>
      <c r="JM67" s="284">
        <f t="shared" si="109"/>
        <v>0</v>
      </c>
      <c r="JN67" s="284">
        <f t="shared" si="109"/>
        <v>0</v>
      </c>
      <c r="JO67" s="284">
        <f t="shared" si="109"/>
        <v>0</v>
      </c>
      <c r="JP67" s="284">
        <f t="shared" si="109"/>
        <v>0</v>
      </c>
      <c r="JQ67" s="284">
        <f t="shared" si="109"/>
        <v>0</v>
      </c>
      <c r="JR67" s="284">
        <f t="shared" si="109"/>
        <v>0</v>
      </c>
      <c r="JS67" s="284">
        <f t="shared" si="109"/>
        <v>0</v>
      </c>
      <c r="JT67" s="284">
        <f t="shared" si="109"/>
        <v>0</v>
      </c>
      <c r="JU67" s="284">
        <f t="shared" si="109"/>
        <v>0</v>
      </c>
      <c r="JV67" s="284">
        <f t="shared" si="109"/>
        <v>0</v>
      </c>
      <c r="JW67" s="284">
        <f t="shared" si="109"/>
        <v>0</v>
      </c>
      <c r="JX67" s="284">
        <f t="shared" si="109"/>
        <v>0</v>
      </c>
      <c r="JY67" s="284">
        <f t="shared" si="109"/>
        <v>0</v>
      </c>
      <c r="JZ67" s="284">
        <f t="shared" si="109"/>
        <v>0</v>
      </c>
      <c r="KA67" s="284">
        <f t="shared" si="109"/>
        <v>0</v>
      </c>
      <c r="KB67" s="284">
        <f t="shared" si="109"/>
        <v>0</v>
      </c>
      <c r="KC67" s="284">
        <f t="shared" si="109"/>
        <v>0</v>
      </c>
      <c r="KD67" s="284">
        <f t="shared" si="109"/>
        <v>0</v>
      </c>
      <c r="KE67" s="284">
        <f t="shared" si="109"/>
        <v>0</v>
      </c>
      <c r="KF67" s="284">
        <f t="shared" si="109"/>
        <v>0</v>
      </c>
      <c r="KG67" s="284">
        <f t="shared" si="109"/>
        <v>0</v>
      </c>
      <c r="KH67" s="284">
        <f t="shared" si="109"/>
        <v>0</v>
      </c>
      <c r="KI67" s="284">
        <f t="shared" si="109"/>
        <v>0</v>
      </c>
      <c r="KJ67" s="284">
        <f t="shared" si="109"/>
        <v>0</v>
      </c>
      <c r="KK67" s="284">
        <f t="shared" si="109"/>
        <v>0</v>
      </c>
      <c r="KL67" s="284">
        <f t="shared" si="109"/>
        <v>0</v>
      </c>
      <c r="KM67" s="284">
        <f t="shared" si="109"/>
        <v>0</v>
      </c>
      <c r="KN67" s="284">
        <f t="shared" si="109"/>
        <v>0</v>
      </c>
      <c r="KO67" s="284">
        <f t="shared" si="109"/>
        <v>0</v>
      </c>
      <c r="KP67" s="284">
        <f t="shared" si="109"/>
        <v>0</v>
      </c>
      <c r="KQ67" s="284">
        <f t="shared" si="109"/>
        <v>0</v>
      </c>
      <c r="KR67" s="284">
        <f t="shared" si="109"/>
        <v>0</v>
      </c>
      <c r="KS67" s="284">
        <f t="shared" si="109"/>
        <v>0</v>
      </c>
      <c r="KT67" s="284">
        <f t="shared" si="109"/>
        <v>0</v>
      </c>
      <c r="KU67" s="284">
        <f t="shared" si="109"/>
        <v>0</v>
      </c>
      <c r="KV67" s="284">
        <f t="shared" si="109"/>
        <v>0</v>
      </c>
      <c r="KW67" s="284">
        <f t="shared" si="109"/>
        <v>0</v>
      </c>
      <c r="KX67" s="284">
        <f t="shared" si="109"/>
        <v>0</v>
      </c>
      <c r="KY67" s="284">
        <f t="shared" si="109"/>
        <v>0</v>
      </c>
      <c r="KZ67" s="284">
        <f t="shared" si="109"/>
        <v>0</v>
      </c>
      <c r="LA67" s="284">
        <f t="shared" si="109"/>
        <v>0</v>
      </c>
      <c r="LB67" s="284">
        <f t="shared" si="109"/>
        <v>0</v>
      </c>
      <c r="LC67" s="284">
        <f t="shared" si="109"/>
        <v>0</v>
      </c>
      <c r="LD67" s="284">
        <f t="shared" si="109"/>
        <v>0</v>
      </c>
      <c r="LE67" s="284">
        <f t="shared" si="109"/>
        <v>0</v>
      </c>
      <c r="LF67" s="284">
        <f t="shared" si="109"/>
        <v>0</v>
      </c>
      <c r="LG67" s="284">
        <f t="shared" si="109"/>
        <v>0</v>
      </c>
      <c r="LH67" s="284">
        <f t="shared" si="109"/>
        <v>0</v>
      </c>
      <c r="LI67" s="284">
        <f t="shared" si="109"/>
        <v>0</v>
      </c>
      <c r="LJ67" s="284">
        <f t="shared" si="109"/>
        <v>0</v>
      </c>
      <c r="LK67" s="284">
        <f t="shared" si="109"/>
        <v>0</v>
      </c>
      <c r="LL67" s="284">
        <f t="shared" ref="LL67:NW67" si="110">$C17*LL40</f>
        <v>0</v>
      </c>
      <c r="LM67" s="284">
        <f t="shared" si="110"/>
        <v>0</v>
      </c>
      <c r="LN67" s="284">
        <f t="shared" si="110"/>
        <v>0</v>
      </c>
      <c r="LO67" s="284">
        <f t="shared" si="110"/>
        <v>0</v>
      </c>
      <c r="LP67" s="284">
        <f t="shared" si="110"/>
        <v>0</v>
      </c>
      <c r="LQ67" s="284">
        <f t="shared" si="110"/>
        <v>0</v>
      </c>
      <c r="LR67" s="284">
        <f t="shared" si="110"/>
        <v>0</v>
      </c>
      <c r="LS67" s="284">
        <f t="shared" si="110"/>
        <v>0</v>
      </c>
      <c r="LT67" s="284">
        <f t="shared" si="110"/>
        <v>0</v>
      </c>
      <c r="LU67" s="284">
        <f t="shared" si="110"/>
        <v>0</v>
      </c>
      <c r="LV67" s="284">
        <f t="shared" si="110"/>
        <v>0</v>
      </c>
      <c r="LW67" s="284">
        <f t="shared" si="110"/>
        <v>0</v>
      </c>
      <c r="LX67" s="284">
        <f t="shared" si="110"/>
        <v>0</v>
      </c>
      <c r="LY67" s="284">
        <f t="shared" si="110"/>
        <v>0</v>
      </c>
      <c r="LZ67" s="284">
        <f t="shared" si="110"/>
        <v>0</v>
      </c>
      <c r="MA67" s="284">
        <f t="shared" si="110"/>
        <v>0</v>
      </c>
      <c r="MB67" s="284">
        <f t="shared" si="110"/>
        <v>0</v>
      </c>
      <c r="MC67" s="284">
        <f t="shared" si="110"/>
        <v>0</v>
      </c>
      <c r="MD67" s="284">
        <f t="shared" si="110"/>
        <v>0</v>
      </c>
      <c r="ME67" s="284">
        <f t="shared" si="110"/>
        <v>0</v>
      </c>
      <c r="MF67" s="284">
        <f t="shared" si="110"/>
        <v>0</v>
      </c>
      <c r="MG67" s="284">
        <f t="shared" si="110"/>
        <v>0</v>
      </c>
      <c r="MH67" s="284">
        <f t="shared" si="110"/>
        <v>0</v>
      </c>
      <c r="MI67" s="284">
        <f t="shared" si="110"/>
        <v>0</v>
      </c>
      <c r="MJ67" s="284">
        <f t="shared" si="110"/>
        <v>0</v>
      </c>
      <c r="MK67" s="284">
        <f t="shared" si="110"/>
        <v>0</v>
      </c>
      <c r="ML67" s="284">
        <f t="shared" si="110"/>
        <v>0</v>
      </c>
      <c r="MM67" s="284">
        <f t="shared" si="110"/>
        <v>0</v>
      </c>
      <c r="MN67" s="284">
        <f t="shared" si="110"/>
        <v>0</v>
      </c>
      <c r="MO67" s="284">
        <f t="shared" si="110"/>
        <v>0</v>
      </c>
      <c r="MP67" s="284">
        <f t="shared" si="110"/>
        <v>0</v>
      </c>
      <c r="MQ67" s="284">
        <f t="shared" si="110"/>
        <v>0</v>
      </c>
      <c r="MR67" s="284">
        <f t="shared" si="110"/>
        <v>0</v>
      </c>
      <c r="MS67" s="284">
        <f t="shared" si="110"/>
        <v>0</v>
      </c>
      <c r="MT67" s="284">
        <f t="shared" si="110"/>
        <v>0</v>
      </c>
      <c r="MU67" s="284">
        <f t="shared" si="110"/>
        <v>0</v>
      </c>
      <c r="MV67" s="284">
        <f t="shared" si="110"/>
        <v>0</v>
      </c>
      <c r="MW67" s="284">
        <f t="shared" si="110"/>
        <v>0</v>
      </c>
      <c r="MX67" s="284">
        <f t="shared" si="110"/>
        <v>0</v>
      </c>
      <c r="MY67" s="284">
        <f t="shared" si="110"/>
        <v>0</v>
      </c>
      <c r="MZ67" s="284">
        <f t="shared" si="110"/>
        <v>0</v>
      </c>
      <c r="NA67" s="284">
        <f t="shared" si="110"/>
        <v>0</v>
      </c>
      <c r="NB67" s="284">
        <f t="shared" si="110"/>
        <v>0</v>
      </c>
      <c r="NC67" s="284">
        <f t="shared" si="110"/>
        <v>0</v>
      </c>
      <c r="ND67" s="284">
        <f t="shared" si="110"/>
        <v>0</v>
      </c>
      <c r="NE67" s="284">
        <f t="shared" si="110"/>
        <v>0</v>
      </c>
      <c r="NF67" s="284">
        <f t="shared" si="110"/>
        <v>0</v>
      </c>
      <c r="NG67" s="284">
        <f t="shared" si="110"/>
        <v>0</v>
      </c>
      <c r="NH67" s="284">
        <f t="shared" si="110"/>
        <v>0</v>
      </c>
      <c r="NI67" s="284">
        <f t="shared" si="110"/>
        <v>0</v>
      </c>
      <c r="NJ67" s="284">
        <f t="shared" si="110"/>
        <v>0</v>
      </c>
      <c r="NK67" s="284">
        <f t="shared" si="110"/>
        <v>0</v>
      </c>
      <c r="NL67" s="284">
        <f t="shared" si="110"/>
        <v>0</v>
      </c>
      <c r="NM67" s="284">
        <f t="shared" si="110"/>
        <v>0</v>
      </c>
      <c r="NN67" s="284">
        <f t="shared" si="110"/>
        <v>0</v>
      </c>
      <c r="NO67" s="284">
        <f t="shared" si="110"/>
        <v>0</v>
      </c>
      <c r="NP67" s="284">
        <f t="shared" si="110"/>
        <v>0</v>
      </c>
      <c r="NQ67" s="284">
        <f t="shared" si="110"/>
        <v>0</v>
      </c>
      <c r="NR67" s="284">
        <f t="shared" si="110"/>
        <v>0</v>
      </c>
      <c r="NS67" s="284">
        <f t="shared" si="110"/>
        <v>0</v>
      </c>
      <c r="NT67" s="284">
        <f t="shared" si="110"/>
        <v>0</v>
      </c>
      <c r="NU67" s="284">
        <f t="shared" si="110"/>
        <v>0</v>
      </c>
      <c r="NV67" s="284">
        <f t="shared" si="110"/>
        <v>0</v>
      </c>
      <c r="NW67" s="284">
        <f t="shared" si="110"/>
        <v>0</v>
      </c>
      <c r="NX67" s="284">
        <f t="shared" ref="NX67:QI67" si="111">$C17*NX40</f>
        <v>0</v>
      </c>
      <c r="NY67" s="284">
        <f t="shared" si="111"/>
        <v>0</v>
      </c>
      <c r="NZ67" s="284">
        <f t="shared" si="111"/>
        <v>0</v>
      </c>
      <c r="OA67" s="284">
        <f t="shared" si="111"/>
        <v>0</v>
      </c>
      <c r="OB67" s="284">
        <f t="shared" si="111"/>
        <v>0</v>
      </c>
      <c r="OC67" s="284">
        <f t="shared" si="111"/>
        <v>0</v>
      </c>
      <c r="OD67" s="284">
        <f t="shared" si="111"/>
        <v>0</v>
      </c>
      <c r="OE67" s="284">
        <f t="shared" si="111"/>
        <v>0</v>
      </c>
      <c r="OF67" s="284">
        <f t="shared" si="111"/>
        <v>0</v>
      </c>
      <c r="OG67" s="284">
        <f t="shared" si="111"/>
        <v>0</v>
      </c>
      <c r="OH67" s="284">
        <f t="shared" si="111"/>
        <v>0</v>
      </c>
      <c r="OI67" s="284">
        <f t="shared" si="111"/>
        <v>0</v>
      </c>
      <c r="OJ67" s="284">
        <f t="shared" si="111"/>
        <v>0</v>
      </c>
      <c r="OK67" s="284">
        <f t="shared" si="111"/>
        <v>0</v>
      </c>
      <c r="OL67" s="284">
        <f t="shared" si="111"/>
        <v>0</v>
      </c>
      <c r="OM67" s="284">
        <f t="shared" si="111"/>
        <v>0</v>
      </c>
      <c r="ON67" s="284">
        <f t="shared" si="111"/>
        <v>0</v>
      </c>
      <c r="OO67" s="284">
        <f t="shared" si="111"/>
        <v>0</v>
      </c>
      <c r="OP67" s="284">
        <f t="shared" si="111"/>
        <v>0</v>
      </c>
      <c r="OQ67" s="284">
        <f t="shared" si="111"/>
        <v>0</v>
      </c>
      <c r="OR67" s="284">
        <f t="shared" si="111"/>
        <v>0</v>
      </c>
      <c r="OS67" s="284">
        <f t="shared" si="111"/>
        <v>0</v>
      </c>
      <c r="OT67" s="284">
        <f t="shared" si="111"/>
        <v>0</v>
      </c>
      <c r="OU67" s="284">
        <f t="shared" si="111"/>
        <v>0</v>
      </c>
      <c r="OV67" s="284">
        <f t="shared" si="111"/>
        <v>0</v>
      </c>
      <c r="OW67" s="284">
        <f t="shared" si="111"/>
        <v>0</v>
      </c>
      <c r="OX67" s="284">
        <f t="shared" si="111"/>
        <v>0</v>
      </c>
      <c r="OY67" s="284">
        <f t="shared" si="111"/>
        <v>0</v>
      </c>
      <c r="OZ67" s="284">
        <f t="shared" si="111"/>
        <v>0</v>
      </c>
      <c r="PA67" s="284">
        <f t="shared" si="111"/>
        <v>0</v>
      </c>
      <c r="PB67" s="284">
        <f t="shared" si="111"/>
        <v>0</v>
      </c>
      <c r="PC67" s="284">
        <f t="shared" si="111"/>
        <v>0</v>
      </c>
      <c r="PD67" s="284">
        <f t="shared" si="111"/>
        <v>0</v>
      </c>
      <c r="PE67" s="284">
        <f t="shared" si="111"/>
        <v>0</v>
      </c>
      <c r="PF67" s="284">
        <f t="shared" si="111"/>
        <v>0</v>
      </c>
      <c r="PG67" s="284">
        <f t="shared" si="111"/>
        <v>0</v>
      </c>
      <c r="PH67" s="284">
        <f t="shared" si="111"/>
        <v>0</v>
      </c>
      <c r="PI67" s="284">
        <f t="shared" si="111"/>
        <v>0</v>
      </c>
      <c r="PJ67" s="284">
        <f t="shared" si="111"/>
        <v>0</v>
      </c>
      <c r="PK67" s="284">
        <f t="shared" si="111"/>
        <v>0</v>
      </c>
      <c r="PL67" s="284">
        <f t="shared" si="111"/>
        <v>0</v>
      </c>
      <c r="PM67" s="284">
        <f t="shared" si="111"/>
        <v>0</v>
      </c>
      <c r="PN67" s="284">
        <f t="shared" si="111"/>
        <v>0</v>
      </c>
      <c r="PO67" s="284">
        <f t="shared" si="111"/>
        <v>0</v>
      </c>
      <c r="PP67" s="284">
        <f t="shared" si="111"/>
        <v>0</v>
      </c>
      <c r="PQ67" s="284">
        <f t="shared" si="111"/>
        <v>0</v>
      </c>
      <c r="PR67" s="284">
        <f t="shared" si="111"/>
        <v>0</v>
      </c>
      <c r="PS67" s="284">
        <f t="shared" si="111"/>
        <v>0</v>
      </c>
      <c r="PT67" s="284">
        <f t="shared" si="111"/>
        <v>0</v>
      </c>
      <c r="PU67" s="284">
        <f t="shared" si="111"/>
        <v>0</v>
      </c>
      <c r="PV67" s="284">
        <f t="shared" si="111"/>
        <v>0</v>
      </c>
      <c r="PW67" s="284">
        <f t="shared" si="111"/>
        <v>0</v>
      </c>
      <c r="PX67" s="284">
        <f t="shared" si="111"/>
        <v>0</v>
      </c>
      <c r="PY67" s="284">
        <f t="shared" si="111"/>
        <v>0</v>
      </c>
      <c r="PZ67" s="284">
        <f t="shared" si="111"/>
        <v>0</v>
      </c>
      <c r="QA67" s="284">
        <f t="shared" si="111"/>
        <v>0</v>
      </c>
      <c r="QB67" s="284">
        <f t="shared" si="111"/>
        <v>0</v>
      </c>
      <c r="QC67" s="284">
        <f t="shared" si="111"/>
        <v>0</v>
      </c>
      <c r="QD67" s="284">
        <f t="shared" si="111"/>
        <v>0</v>
      </c>
      <c r="QE67" s="284">
        <f t="shared" si="111"/>
        <v>0</v>
      </c>
      <c r="QF67" s="284">
        <f t="shared" si="111"/>
        <v>0</v>
      </c>
      <c r="QG67" s="284">
        <f t="shared" si="111"/>
        <v>0</v>
      </c>
      <c r="QH67" s="284">
        <f t="shared" si="111"/>
        <v>0</v>
      </c>
      <c r="QI67" s="284">
        <f t="shared" si="111"/>
        <v>0</v>
      </c>
      <c r="QJ67" s="284">
        <f t="shared" ref="QJ67:SA67" si="112">$C17*QJ40</f>
        <v>0</v>
      </c>
      <c r="QK67" s="284">
        <f t="shared" si="112"/>
        <v>0</v>
      </c>
      <c r="QL67" s="284">
        <f t="shared" si="112"/>
        <v>0</v>
      </c>
      <c r="QM67" s="284">
        <f t="shared" si="112"/>
        <v>0</v>
      </c>
      <c r="QN67" s="284">
        <f t="shared" si="112"/>
        <v>0</v>
      </c>
      <c r="QO67" s="284">
        <f t="shared" si="112"/>
        <v>0</v>
      </c>
      <c r="QP67" s="284">
        <f t="shared" si="112"/>
        <v>0</v>
      </c>
      <c r="QQ67" s="284">
        <f t="shared" si="112"/>
        <v>0</v>
      </c>
      <c r="QR67" s="284">
        <f t="shared" si="112"/>
        <v>0</v>
      </c>
      <c r="QS67" s="284">
        <f t="shared" si="112"/>
        <v>0</v>
      </c>
      <c r="QT67" s="284">
        <f t="shared" si="112"/>
        <v>0</v>
      </c>
      <c r="QU67" s="284">
        <f t="shared" si="112"/>
        <v>0</v>
      </c>
      <c r="QV67" s="284">
        <f t="shared" si="112"/>
        <v>0</v>
      </c>
      <c r="QW67" s="284">
        <f t="shared" si="112"/>
        <v>0</v>
      </c>
      <c r="QX67" s="284">
        <f t="shared" si="112"/>
        <v>0</v>
      </c>
      <c r="QY67" s="284">
        <f t="shared" si="112"/>
        <v>0</v>
      </c>
      <c r="QZ67" s="284">
        <f t="shared" si="112"/>
        <v>0</v>
      </c>
      <c r="RA67" s="284">
        <f t="shared" si="112"/>
        <v>0</v>
      </c>
      <c r="RB67" s="284">
        <f t="shared" si="112"/>
        <v>0</v>
      </c>
      <c r="RC67" s="284">
        <f t="shared" si="112"/>
        <v>0</v>
      </c>
      <c r="RD67" s="284">
        <f t="shared" si="112"/>
        <v>0</v>
      </c>
      <c r="RE67" s="284">
        <f t="shared" si="112"/>
        <v>0</v>
      </c>
      <c r="RF67" s="284">
        <f t="shared" si="112"/>
        <v>0</v>
      </c>
      <c r="RG67" s="284">
        <f t="shared" si="112"/>
        <v>0</v>
      </c>
      <c r="RH67" s="284">
        <f t="shared" si="112"/>
        <v>0</v>
      </c>
      <c r="RI67" s="284">
        <f t="shared" si="112"/>
        <v>0</v>
      </c>
      <c r="RJ67" s="284">
        <f t="shared" si="112"/>
        <v>0</v>
      </c>
      <c r="RK67" s="284">
        <f t="shared" si="112"/>
        <v>0</v>
      </c>
      <c r="RL67" s="284">
        <f t="shared" si="112"/>
        <v>0</v>
      </c>
      <c r="RM67" s="284">
        <f t="shared" si="112"/>
        <v>0</v>
      </c>
      <c r="RN67" s="284">
        <f t="shared" si="112"/>
        <v>0</v>
      </c>
      <c r="RO67" s="284">
        <f t="shared" si="112"/>
        <v>0</v>
      </c>
      <c r="RP67" s="284">
        <f t="shared" si="112"/>
        <v>0</v>
      </c>
      <c r="RQ67" s="284">
        <f t="shared" si="112"/>
        <v>0</v>
      </c>
      <c r="RR67" s="284">
        <f t="shared" si="112"/>
        <v>0</v>
      </c>
      <c r="RS67" s="284">
        <f t="shared" si="112"/>
        <v>0</v>
      </c>
      <c r="RT67" s="284">
        <f t="shared" si="112"/>
        <v>0</v>
      </c>
      <c r="RU67" s="284">
        <f t="shared" si="112"/>
        <v>0</v>
      </c>
      <c r="RV67" s="284">
        <f t="shared" si="112"/>
        <v>0</v>
      </c>
      <c r="RW67" s="284">
        <f t="shared" si="112"/>
        <v>0</v>
      </c>
      <c r="RX67" s="284">
        <f t="shared" si="112"/>
        <v>0</v>
      </c>
      <c r="RY67" s="284">
        <f t="shared" si="112"/>
        <v>0</v>
      </c>
      <c r="RZ67" s="284">
        <f t="shared" si="112"/>
        <v>0</v>
      </c>
      <c r="SA67" s="284">
        <f t="shared" si="112"/>
        <v>0</v>
      </c>
    </row>
    <row r="68" spans="1:495">
      <c r="A68" s="282"/>
      <c r="B68" s="283" t="str">
        <f>$B$18</f>
        <v>Revegetation Success</v>
      </c>
      <c r="C68" s="290">
        <f>SUM(D68:S68,T68:INDEX(T68:SA68,$H$5))</f>
        <v>0</v>
      </c>
      <c r="D68" s="284">
        <f t="shared" ref="D68:BO68" si="113">$C18*D41</f>
        <v>0</v>
      </c>
      <c r="E68" s="284">
        <f t="shared" si="113"/>
        <v>0</v>
      </c>
      <c r="F68" s="284">
        <f t="shared" si="113"/>
        <v>0</v>
      </c>
      <c r="G68" s="284">
        <f t="shared" si="113"/>
        <v>0</v>
      </c>
      <c r="H68" s="284">
        <f t="shared" si="113"/>
        <v>0</v>
      </c>
      <c r="I68" s="284">
        <f t="shared" si="113"/>
        <v>0</v>
      </c>
      <c r="J68" s="284">
        <f t="shared" si="113"/>
        <v>0</v>
      </c>
      <c r="K68" s="284">
        <f t="shared" si="113"/>
        <v>0</v>
      </c>
      <c r="L68" s="284">
        <f t="shared" si="113"/>
        <v>0</v>
      </c>
      <c r="M68" s="284">
        <f t="shared" si="113"/>
        <v>0</v>
      </c>
      <c r="N68" s="284">
        <f t="shared" si="113"/>
        <v>0</v>
      </c>
      <c r="O68" s="284">
        <f t="shared" si="113"/>
        <v>0</v>
      </c>
      <c r="P68" s="284">
        <f t="shared" si="113"/>
        <v>0</v>
      </c>
      <c r="Q68" s="284">
        <f t="shared" si="113"/>
        <v>0</v>
      </c>
      <c r="R68" s="284">
        <f t="shared" si="113"/>
        <v>0</v>
      </c>
      <c r="S68" s="284">
        <f t="shared" si="113"/>
        <v>0</v>
      </c>
      <c r="T68" s="284">
        <f t="shared" si="113"/>
        <v>0</v>
      </c>
      <c r="U68" s="284">
        <f t="shared" si="113"/>
        <v>0</v>
      </c>
      <c r="V68" s="284">
        <f t="shared" si="113"/>
        <v>0</v>
      </c>
      <c r="W68" s="284">
        <f t="shared" si="113"/>
        <v>0</v>
      </c>
      <c r="X68" s="284">
        <f t="shared" si="113"/>
        <v>0</v>
      </c>
      <c r="Y68" s="284">
        <f t="shared" si="113"/>
        <v>0</v>
      </c>
      <c r="Z68" s="284">
        <f t="shared" si="113"/>
        <v>0</v>
      </c>
      <c r="AA68" s="284">
        <f t="shared" si="113"/>
        <v>0</v>
      </c>
      <c r="AB68" s="284">
        <f t="shared" si="113"/>
        <v>0</v>
      </c>
      <c r="AC68" s="284">
        <f t="shared" si="113"/>
        <v>0</v>
      </c>
      <c r="AD68" s="284">
        <f t="shared" si="113"/>
        <v>0</v>
      </c>
      <c r="AE68" s="284">
        <f t="shared" si="113"/>
        <v>0</v>
      </c>
      <c r="AF68" s="284">
        <f t="shared" si="113"/>
        <v>0</v>
      </c>
      <c r="AG68" s="284">
        <f t="shared" si="113"/>
        <v>0</v>
      </c>
      <c r="AH68" s="284">
        <f t="shared" si="113"/>
        <v>0</v>
      </c>
      <c r="AI68" s="284">
        <f t="shared" si="113"/>
        <v>0</v>
      </c>
      <c r="AJ68" s="284">
        <f t="shared" si="113"/>
        <v>0</v>
      </c>
      <c r="AK68" s="284">
        <f t="shared" si="113"/>
        <v>0</v>
      </c>
      <c r="AL68" s="284">
        <f t="shared" si="113"/>
        <v>0</v>
      </c>
      <c r="AM68" s="284">
        <f t="shared" si="113"/>
        <v>0</v>
      </c>
      <c r="AN68" s="284">
        <f t="shared" si="113"/>
        <v>0</v>
      </c>
      <c r="AO68" s="284">
        <f t="shared" si="113"/>
        <v>0</v>
      </c>
      <c r="AP68" s="284">
        <f t="shared" si="113"/>
        <v>0</v>
      </c>
      <c r="AQ68" s="284">
        <f t="shared" si="113"/>
        <v>0</v>
      </c>
      <c r="AR68" s="284">
        <f t="shared" si="113"/>
        <v>0</v>
      </c>
      <c r="AS68" s="284">
        <f t="shared" si="113"/>
        <v>0</v>
      </c>
      <c r="AT68" s="284">
        <f t="shared" si="113"/>
        <v>0</v>
      </c>
      <c r="AU68" s="284">
        <f t="shared" si="113"/>
        <v>0</v>
      </c>
      <c r="AV68" s="284">
        <f t="shared" si="113"/>
        <v>0</v>
      </c>
      <c r="AW68" s="284">
        <f t="shared" si="113"/>
        <v>0</v>
      </c>
      <c r="AX68" s="284">
        <f t="shared" si="113"/>
        <v>0</v>
      </c>
      <c r="AY68" s="284">
        <f t="shared" si="113"/>
        <v>0</v>
      </c>
      <c r="AZ68" s="284">
        <f t="shared" si="113"/>
        <v>0</v>
      </c>
      <c r="BA68" s="284">
        <f t="shared" si="113"/>
        <v>0</v>
      </c>
      <c r="BB68" s="284">
        <f t="shared" si="113"/>
        <v>0</v>
      </c>
      <c r="BC68" s="284">
        <f t="shared" si="113"/>
        <v>0</v>
      </c>
      <c r="BD68" s="284">
        <f t="shared" si="113"/>
        <v>0</v>
      </c>
      <c r="BE68" s="284">
        <f t="shared" si="113"/>
        <v>0</v>
      </c>
      <c r="BF68" s="284">
        <f t="shared" si="113"/>
        <v>0</v>
      </c>
      <c r="BG68" s="284">
        <f t="shared" si="113"/>
        <v>0</v>
      </c>
      <c r="BH68" s="284">
        <f t="shared" si="113"/>
        <v>0</v>
      </c>
      <c r="BI68" s="284">
        <f t="shared" si="113"/>
        <v>0</v>
      </c>
      <c r="BJ68" s="284">
        <f t="shared" si="113"/>
        <v>0</v>
      </c>
      <c r="BK68" s="284">
        <f t="shared" si="113"/>
        <v>0</v>
      </c>
      <c r="BL68" s="284">
        <f t="shared" si="113"/>
        <v>0</v>
      </c>
      <c r="BM68" s="284">
        <f t="shared" si="113"/>
        <v>0</v>
      </c>
      <c r="BN68" s="284">
        <f t="shared" si="113"/>
        <v>0</v>
      </c>
      <c r="BO68" s="284">
        <f t="shared" si="113"/>
        <v>0</v>
      </c>
      <c r="BP68" s="284">
        <f t="shared" ref="BP68:EA68" si="114">$C18*BP41</f>
        <v>0</v>
      </c>
      <c r="BQ68" s="284">
        <f t="shared" si="114"/>
        <v>0</v>
      </c>
      <c r="BR68" s="284">
        <f t="shared" si="114"/>
        <v>0</v>
      </c>
      <c r="BS68" s="284">
        <f t="shared" si="114"/>
        <v>0</v>
      </c>
      <c r="BT68" s="284">
        <f t="shared" si="114"/>
        <v>0</v>
      </c>
      <c r="BU68" s="284">
        <f t="shared" si="114"/>
        <v>0</v>
      </c>
      <c r="BV68" s="284">
        <f t="shared" si="114"/>
        <v>0</v>
      </c>
      <c r="BW68" s="284">
        <f t="shared" si="114"/>
        <v>0</v>
      </c>
      <c r="BX68" s="284">
        <f t="shared" si="114"/>
        <v>0</v>
      </c>
      <c r="BY68" s="284">
        <f t="shared" si="114"/>
        <v>0</v>
      </c>
      <c r="BZ68" s="284">
        <f t="shared" si="114"/>
        <v>0</v>
      </c>
      <c r="CA68" s="284">
        <f t="shared" si="114"/>
        <v>0</v>
      </c>
      <c r="CB68" s="284">
        <f t="shared" si="114"/>
        <v>0</v>
      </c>
      <c r="CC68" s="284">
        <f t="shared" si="114"/>
        <v>0</v>
      </c>
      <c r="CD68" s="284">
        <f t="shared" si="114"/>
        <v>0</v>
      </c>
      <c r="CE68" s="284">
        <f t="shared" si="114"/>
        <v>0</v>
      </c>
      <c r="CF68" s="284">
        <f t="shared" si="114"/>
        <v>0</v>
      </c>
      <c r="CG68" s="284">
        <f t="shared" si="114"/>
        <v>0</v>
      </c>
      <c r="CH68" s="284">
        <f t="shared" si="114"/>
        <v>0</v>
      </c>
      <c r="CI68" s="284">
        <f t="shared" si="114"/>
        <v>0</v>
      </c>
      <c r="CJ68" s="284">
        <f t="shared" si="114"/>
        <v>0</v>
      </c>
      <c r="CK68" s="284">
        <f t="shared" si="114"/>
        <v>0</v>
      </c>
      <c r="CL68" s="284">
        <f t="shared" si="114"/>
        <v>0</v>
      </c>
      <c r="CM68" s="284">
        <f t="shared" si="114"/>
        <v>0</v>
      </c>
      <c r="CN68" s="284">
        <f t="shared" si="114"/>
        <v>0</v>
      </c>
      <c r="CO68" s="284">
        <f t="shared" si="114"/>
        <v>0</v>
      </c>
      <c r="CP68" s="284">
        <f t="shared" si="114"/>
        <v>0</v>
      </c>
      <c r="CQ68" s="284">
        <f t="shared" si="114"/>
        <v>0</v>
      </c>
      <c r="CR68" s="284">
        <f t="shared" si="114"/>
        <v>0</v>
      </c>
      <c r="CS68" s="284">
        <f t="shared" si="114"/>
        <v>0</v>
      </c>
      <c r="CT68" s="284">
        <f t="shared" si="114"/>
        <v>0</v>
      </c>
      <c r="CU68" s="284">
        <f t="shared" si="114"/>
        <v>0</v>
      </c>
      <c r="CV68" s="284">
        <f t="shared" si="114"/>
        <v>0</v>
      </c>
      <c r="CW68" s="284">
        <f t="shared" si="114"/>
        <v>0</v>
      </c>
      <c r="CX68" s="284">
        <f t="shared" si="114"/>
        <v>0</v>
      </c>
      <c r="CY68" s="284">
        <f t="shared" si="114"/>
        <v>0</v>
      </c>
      <c r="CZ68" s="284">
        <f t="shared" si="114"/>
        <v>0</v>
      </c>
      <c r="DA68" s="284">
        <f t="shared" si="114"/>
        <v>0</v>
      </c>
      <c r="DB68" s="284">
        <f t="shared" si="114"/>
        <v>0</v>
      </c>
      <c r="DC68" s="284">
        <f t="shared" si="114"/>
        <v>0</v>
      </c>
      <c r="DD68" s="284">
        <f t="shared" si="114"/>
        <v>0</v>
      </c>
      <c r="DE68" s="284">
        <f t="shared" si="114"/>
        <v>0</v>
      </c>
      <c r="DF68" s="284">
        <f t="shared" si="114"/>
        <v>0</v>
      </c>
      <c r="DG68" s="284">
        <f t="shared" si="114"/>
        <v>0</v>
      </c>
      <c r="DH68" s="284">
        <f t="shared" si="114"/>
        <v>0</v>
      </c>
      <c r="DI68" s="284">
        <f t="shared" si="114"/>
        <v>0</v>
      </c>
      <c r="DJ68" s="284">
        <f t="shared" si="114"/>
        <v>0</v>
      </c>
      <c r="DK68" s="284">
        <f t="shared" si="114"/>
        <v>0</v>
      </c>
      <c r="DL68" s="284">
        <f t="shared" si="114"/>
        <v>0</v>
      </c>
      <c r="DM68" s="284">
        <f t="shared" si="114"/>
        <v>0</v>
      </c>
      <c r="DN68" s="284">
        <f t="shared" si="114"/>
        <v>0</v>
      </c>
      <c r="DO68" s="284">
        <f t="shared" si="114"/>
        <v>0</v>
      </c>
      <c r="DP68" s="284">
        <f t="shared" si="114"/>
        <v>0</v>
      </c>
      <c r="DQ68" s="284">
        <f t="shared" si="114"/>
        <v>0</v>
      </c>
      <c r="DR68" s="284">
        <f t="shared" si="114"/>
        <v>0</v>
      </c>
      <c r="DS68" s="284">
        <f t="shared" si="114"/>
        <v>0</v>
      </c>
      <c r="DT68" s="284">
        <f t="shared" si="114"/>
        <v>0</v>
      </c>
      <c r="DU68" s="284">
        <f t="shared" si="114"/>
        <v>0</v>
      </c>
      <c r="DV68" s="284">
        <f t="shared" si="114"/>
        <v>0</v>
      </c>
      <c r="DW68" s="284">
        <f t="shared" si="114"/>
        <v>0</v>
      </c>
      <c r="DX68" s="284">
        <f t="shared" si="114"/>
        <v>0</v>
      </c>
      <c r="DY68" s="284">
        <f t="shared" si="114"/>
        <v>0</v>
      </c>
      <c r="DZ68" s="284">
        <f t="shared" si="114"/>
        <v>0</v>
      </c>
      <c r="EA68" s="284">
        <f t="shared" si="114"/>
        <v>0</v>
      </c>
      <c r="EB68" s="284">
        <f t="shared" ref="EB68:GM68" si="115">$C18*EB41</f>
        <v>0</v>
      </c>
      <c r="EC68" s="284">
        <f t="shared" si="115"/>
        <v>0</v>
      </c>
      <c r="ED68" s="284">
        <f t="shared" si="115"/>
        <v>0</v>
      </c>
      <c r="EE68" s="284">
        <f t="shared" si="115"/>
        <v>0</v>
      </c>
      <c r="EF68" s="284">
        <f t="shared" si="115"/>
        <v>0</v>
      </c>
      <c r="EG68" s="284">
        <f t="shared" si="115"/>
        <v>0</v>
      </c>
      <c r="EH68" s="284">
        <f t="shared" si="115"/>
        <v>0</v>
      </c>
      <c r="EI68" s="284">
        <f t="shared" si="115"/>
        <v>0</v>
      </c>
      <c r="EJ68" s="284">
        <f t="shared" si="115"/>
        <v>0</v>
      </c>
      <c r="EK68" s="284">
        <f t="shared" si="115"/>
        <v>0</v>
      </c>
      <c r="EL68" s="284">
        <f t="shared" si="115"/>
        <v>0</v>
      </c>
      <c r="EM68" s="284">
        <f t="shared" si="115"/>
        <v>0</v>
      </c>
      <c r="EN68" s="284">
        <f t="shared" si="115"/>
        <v>0</v>
      </c>
      <c r="EO68" s="284">
        <f t="shared" si="115"/>
        <v>0</v>
      </c>
      <c r="EP68" s="284">
        <f t="shared" si="115"/>
        <v>0</v>
      </c>
      <c r="EQ68" s="284">
        <f t="shared" si="115"/>
        <v>0</v>
      </c>
      <c r="ER68" s="284">
        <f t="shared" si="115"/>
        <v>0</v>
      </c>
      <c r="ES68" s="284">
        <f t="shared" si="115"/>
        <v>0</v>
      </c>
      <c r="ET68" s="284">
        <f t="shared" si="115"/>
        <v>0</v>
      </c>
      <c r="EU68" s="284">
        <f t="shared" si="115"/>
        <v>0</v>
      </c>
      <c r="EV68" s="284">
        <f t="shared" si="115"/>
        <v>0</v>
      </c>
      <c r="EW68" s="284">
        <f t="shared" si="115"/>
        <v>0</v>
      </c>
      <c r="EX68" s="284">
        <f t="shared" si="115"/>
        <v>0</v>
      </c>
      <c r="EY68" s="284">
        <f t="shared" si="115"/>
        <v>0</v>
      </c>
      <c r="EZ68" s="284">
        <f t="shared" si="115"/>
        <v>0</v>
      </c>
      <c r="FA68" s="284">
        <f t="shared" si="115"/>
        <v>0</v>
      </c>
      <c r="FB68" s="284">
        <f t="shared" si="115"/>
        <v>0</v>
      </c>
      <c r="FC68" s="284">
        <f t="shared" si="115"/>
        <v>0</v>
      </c>
      <c r="FD68" s="284">
        <f t="shared" si="115"/>
        <v>0</v>
      </c>
      <c r="FE68" s="284">
        <f t="shared" si="115"/>
        <v>0</v>
      </c>
      <c r="FF68" s="284">
        <f t="shared" si="115"/>
        <v>0</v>
      </c>
      <c r="FG68" s="284">
        <f t="shared" si="115"/>
        <v>0</v>
      </c>
      <c r="FH68" s="284">
        <f t="shared" si="115"/>
        <v>0</v>
      </c>
      <c r="FI68" s="284">
        <f t="shared" si="115"/>
        <v>0</v>
      </c>
      <c r="FJ68" s="284">
        <f t="shared" si="115"/>
        <v>0</v>
      </c>
      <c r="FK68" s="284">
        <f t="shared" si="115"/>
        <v>0</v>
      </c>
      <c r="FL68" s="284">
        <f t="shared" si="115"/>
        <v>0</v>
      </c>
      <c r="FM68" s="284">
        <f t="shared" si="115"/>
        <v>0</v>
      </c>
      <c r="FN68" s="284">
        <f t="shared" si="115"/>
        <v>0</v>
      </c>
      <c r="FO68" s="284">
        <f t="shared" si="115"/>
        <v>0</v>
      </c>
      <c r="FP68" s="284">
        <f t="shared" si="115"/>
        <v>0</v>
      </c>
      <c r="FQ68" s="284">
        <f t="shared" si="115"/>
        <v>0</v>
      </c>
      <c r="FR68" s="284">
        <f t="shared" si="115"/>
        <v>0</v>
      </c>
      <c r="FS68" s="284">
        <f t="shared" si="115"/>
        <v>0</v>
      </c>
      <c r="FT68" s="284">
        <f t="shared" si="115"/>
        <v>0</v>
      </c>
      <c r="FU68" s="284">
        <f t="shared" si="115"/>
        <v>0</v>
      </c>
      <c r="FV68" s="284">
        <f t="shared" si="115"/>
        <v>0</v>
      </c>
      <c r="FW68" s="284">
        <f t="shared" si="115"/>
        <v>0</v>
      </c>
      <c r="FX68" s="284">
        <f t="shared" si="115"/>
        <v>0</v>
      </c>
      <c r="FY68" s="284">
        <f t="shared" si="115"/>
        <v>0</v>
      </c>
      <c r="FZ68" s="284">
        <f t="shared" si="115"/>
        <v>0</v>
      </c>
      <c r="GA68" s="284">
        <f t="shared" si="115"/>
        <v>0</v>
      </c>
      <c r="GB68" s="284">
        <f t="shared" si="115"/>
        <v>0</v>
      </c>
      <c r="GC68" s="284">
        <f t="shared" si="115"/>
        <v>0</v>
      </c>
      <c r="GD68" s="284">
        <f t="shared" si="115"/>
        <v>0</v>
      </c>
      <c r="GE68" s="284">
        <f t="shared" si="115"/>
        <v>0</v>
      </c>
      <c r="GF68" s="284">
        <f t="shared" si="115"/>
        <v>0</v>
      </c>
      <c r="GG68" s="284">
        <f t="shared" si="115"/>
        <v>0</v>
      </c>
      <c r="GH68" s="284">
        <f t="shared" si="115"/>
        <v>0</v>
      </c>
      <c r="GI68" s="284">
        <f t="shared" si="115"/>
        <v>0</v>
      </c>
      <c r="GJ68" s="284">
        <f t="shared" si="115"/>
        <v>0</v>
      </c>
      <c r="GK68" s="284">
        <f t="shared" si="115"/>
        <v>0</v>
      </c>
      <c r="GL68" s="284">
        <f t="shared" si="115"/>
        <v>0</v>
      </c>
      <c r="GM68" s="284">
        <f t="shared" si="115"/>
        <v>0</v>
      </c>
      <c r="GN68" s="284">
        <f t="shared" ref="GN68:IY68" si="116">$C18*GN41</f>
        <v>0</v>
      </c>
      <c r="GO68" s="284">
        <f t="shared" si="116"/>
        <v>0</v>
      </c>
      <c r="GP68" s="284">
        <f t="shared" si="116"/>
        <v>0</v>
      </c>
      <c r="GQ68" s="284">
        <f t="shared" si="116"/>
        <v>0</v>
      </c>
      <c r="GR68" s="284">
        <f t="shared" si="116"/>
        <v>0</v>
      </c>
      <c r="GS68" s="284">
        <f t="shared" si="116"/>
        <v>0</v>
      </c>
      <c r="GT68" s="284">
        <f t="shared" si="116"/>
        <v>0</v>
      </c>
      <c r="GU68" s="284">
        <f t="shared" si="116"/>
        <v>0</v>
      </c>
      <c r="GV68" s="284">
        <f t="shared" si="116"/>
        <v>0</v>
      </c>
      <c r="GW68" s="284">
        <f t="shared" si="116"/>
        <v>0</v>
      </c>
      <c r="GX68" s="284">
        <f t="shared" si="116"/>
        <v>0</v>
      </c>
      <c r="GY68" s="284">
        <f t="shared" si="116"/>
        <v>0</v>
      </c>
      <c r="GZ68" s="284">
        <f t="shared" si="116"/>
        <v>0</v>
      </c>
      <c r="HA68" s="284">
        <f t="shared" si="116"/>
        <v>0</v>
      </c>
      <c r="HB68" s="284">
        <f t="shared" si="116"/>
        <v>0</v>
      </c>
      <c r="HC68" s="284">
        <f t="shared" si="116"/>
        <v>0</v>
      </c>
      <c r="HD68" s="284">
        <f t="shared" si="116"/>
        <v>0</v>
      </c>
      <c r="HE68" s="284">
        <f t="shared" si="116"/>
        <v>0</v>
      </c>
      <c r="HF68" s="284">
        <f t="shared" si="116"/>
        <v>0</v>
      </c>
      <c r="HG68" s="284">
        <f t="shared" si="116"/>
        <v>0</v>
      </c>
      <c r="HH68" s="284">
        <f t="shared" si="116"/>
        <v>0</v>
      </c>
      <c r="HI68" s="284">
        <f t="shared" si="116"/>
        <v>0</v>
      </c>
      <c r="HJ68" s="284">
        <f t="shared" si="116"/>
        <v>0</v>
      </c>
      <c r="HK68" s="284">
        <f t="shared" si="116"/>
        <v>0</v>
      </c>
      <c r="HL68" s="284">
        <f t="shared" si="116"/>
        <v>0</v>
      </c>
      <c r="HM68" s="284">
        <f t="shared" si="116"/>
        <v>0</v>
      </c>
      <c r="HN68" s="284">
        <f t="shared" si="116"/>
        <v>0</v>
      </c>
      <c r="HO68" s="284">
        <f t="shared" si="116"/>
        <v>0</v>
      </c>
      <c r="HP68" s="284">
        <f t="shared" si="116"/>
        <v>0</v>
      </c>
      <c r="HQ68" s="284">
        <f t="shared" si="116"/>
        <v>0</v>
      </c>
      <c r="HR68" s="284">
        <f t="shared" si="116"/>
        <v>0</v>
      </c>
      <c r="HS68" s="284">
        <f t="shared" si="116"/>
        <v>0</v>
      </c>
      <c r="HT68" s="284">
        <f t="shared" si="116"/>
        <v>0</v>
      </c>
      <c r="HU68" s="284">
        <f t="shared" si="116"/>
        <v>0</v>
      </c>
      <c r="HV68" s="284">
        <f t="shared" si="116"/>
        <v>0</v>
      </c>
      <c r="HW68" s="284">
        <f t="shared" si="116"/>
        <v>0</v>
      </c>
      <c r="HX68" s="284">
        <f t="shared" si="116"/>
        <v>0</v>
      </c>
      <c r="HY68" s="284">
        <f t="shared" si="116"/>
        <v>0</v>
      </c>
      <c r="HZ68" s="284">
        <f t="shared" si="116"/>
        <v>0</v>
      </c>
      <c r="IA68" s="284">
        <f t="shared" si="116"/>
        <v>0</v>
      </c>
      <c r="IB68" s="284">
        <f t="shared" si="116"/>
        <v>0</v>
      </c>
      <c r="IC68" s="284">
        <f t="shared" si="116"/>
        <v>0</v>
      </c>
      <c r="ID68" s="284">
        <f t="shared" si="116"/>
        <v>0</v>
      </c>
      <c r="IE68" s="284">
        <f t="shared" si="116"/>
        <v>0</v>
      </c>
      <c r="IF68" s="284">
        <f t="shared" si="116"/>
        <v>0</v>
      </c>
      <c r="IG68" s="284">
        <f t="shared" si="116"/>
        <v>0</v>
      </c>
      <c r="IH68" s="284">
        <f t="shared" si="116"/>
        <v>0</v>
      </c>
      <c r="II68" s="284">
        <f t="shared" si="116"/>
        <v>0</v>
      </c>
      <c r="IJ68" s="284">
        <f t="shared" si="116"/>
        <v>0</v>
      </c>
      <c r="IK68" s="284">
        <f t="shared" si="116"/>
        <v>0</v>
      </c>
      <c r="IL68" s="284">
        <f t="shared" si="116"/>
        <v>0</v>
      </c>
      <c r="IM68" s="284">
        <f t="shared" si="116"/>
        <v>0</v>
      </c>
      <c r="IN68" s="284">
        <f t="shared" si="116"/>
        <v>0</v>
      </c>
      <c r="IO68" s="284">
        <f t="shared" si="116"/>
        <v>0</v>
      </c>
      <c r="IP68" s="284">
        <f t="shared" si="116"/>
        <v>0</v>
      </c>
      <c r="IQ68" s="284">
        <f t="shared" si="116"/>
        <v>0</v>
      </c>
      <c r="IR68" s="284">
        <f t="shared" si="116"/>
        <v>0</v>
      </c>
      <c r="IS68" s="284">
        <f t="shared" si="116"/>
        <v>0</v>
      </c>
      <c r="IT68" s="284">
        <f t="shared" si="116"/>
        <v>0</v>
      </c>
      <c r="IU68" s="284">
        <f t="shared" si="116"/>
        <v>0</v>
      </c>
      <c r="IV68" s="284">
        <f t="shared" si="116"/>
        <v>0</v>
      </c>
      <c r="IW68" s="284">
        <f t="shared" si="116"/>
        <v>0</v>
      </c>
      <c r="IX68" s="284">
        <f t="shared" si="116"/>
        <v>0</v>
      </c>
      <c r="IY68" s="284">
        <f t="shared" si="116"/>
        <v>0</v>
      </c>
      <c r="IZ68" s="284">
        <f t="shared" ref="IZ68:LK68" si="117">$C18*IZ41</f>
        <v>0</v>
      </c>
      <c r="JA68" s="284">
        <f t="shared" si="117"/>
        <v>0</v>
      </c>
      <c r="JB68" s="284">
        <f t="shared" si="117"/>
        <v>0</v>
      </c>
      <c r="JC68" s="284">
        <f t="shared" si="117"/>
        <v>0</v>
      </c>
      <c r="JD68" s="284">
        <f t="shared" si="117"/>
        <v>0</v>
      </c>
      <c r="JE68" s="284">
        <f t="shared" si="117"/>
        <v>0</v>
      </c>
      <c r="JF68" s="284">
        <f t="shared" si="117"/>
        <v>0</v>
      </c>
      <c r="JG68" s="284">
        <f t="shared" si="117"/>
        <v>0</v>
      </c>
      <c r="JH68" s="284">
        <f t="shared" si="117"/>
        <v>0</v>
      </c>
      <c r="JI68" s="284">
        <f t="shared" si="117"/>
        <v>0</v>
      </c>
      <c r="JJ68" s="284">
        <f t="shared" si="117"/>
        <v>0</v>
      </c>
      <c r="JK68" s="284">
        <f t="shared" si="117"/>
        <v>0</v>
      </c>
      <c r="JL68" s="284">
        <f t="shared" si="117"/>
        <v>0</v>
      </c>
      <c r="JM68" s="284">
        <f t="shared" si="117"/>
        <v>0</v>
      </c>
      <c r="JN68" s="284">
        <f t="shared" si="117"/>
        <v>0</v>
      </c>
      <c r="JO68" s="284">
        <f t="shared" si="117"/>
        <v>0</v>
      </c>
      <c r="JP68" s="284">
        <f t="shared" si="117"/>
        <v>0</v>
      </c>
      <c r="JQ68" s="284">
        <f t="shared" si="117"/>
        <v>0</v>
      </c>
      <c r="JR68" s="284">
        <f t="shared" si="117"/>
        <v>0</v>
      </c>
      <c r="JS68" s="284">
        <f t="shared" si="117"/>
        <v>0</v>
      </c>
      <c r="JT68" s="284">
        <f t="shared" si="117"/>
        <v>0</v>
      </c>
      <c r="JU68" s="284">
        <f t="shared" si="117"/>
        <v>0</v>
      </c>
      <c r="JV68" s="284">
        <f t="shared" si="117"/>
        <v>0</v>
      </c>
      <c r="JW68" s="284">
        <f t="shared" si="117"/>
        <v>0</v>
      </c>
      <c r="JX68" s="284">
        <f t="shared" si="117"/>
        <v>0</v>
      </c>
      <c r="JY68" s="284">
        <f t="shared" si="117"/>
        <v>0</v>
      </c>
      <c r="JZ68" s="284">
        <f t="shared" si="117"/>
        <v>0</v>
      </c>
      <c r="KA68" s="284">
        <f t="shared" si="117"/>
        <v>0</v>
      </c>
      <c r="KB68" s="284">
        <f t="shared" si="117"/>
        <v>0</v>
      </c>
      <c r="KC68" s="284">
        <f t="shared" si="117"/>
        <v>0</v>
      </c>
      <c r="KD68" s="284">
        <f t="shared" si="117"/>
        <v>0</v>
      </c>
      <c r="KE68" s="284">
        <f t="shared" si="117"/>
        <v>0</v>
      </c>
      <c r="KF68" s="284">
        <f t="shared" si="117"/>
        <v>0</v>
      </c>
      <c r="KG68" s="284">
        <f t="shared" si="117"/>
        <v>0</v>
      </c>
      <c r="KH68" s="284">
        <f t="shared" si="117"/>
        <v>0</v>
      </c>
      <c r="KI68" s="284">
        <f t="shared" si="117"/>
        <v>0</v>
      </c>
      <c r="KJ68" s="284">
        <f t="shared" si="117"/>
        <v>0</v>
      </c>
      <c r="KK68" s="284">
        <f t="shared" si="117"/>
        <v>0</v>
      </c>
      <c r="KL68" s="284">
        <f t="shared" si="117"/>
        <v>0</v>
      </c>
      <c r="KM68" s="284">
        <f t="shared" si="117"/>
        <v>0</v>
      </c>
      <c r="KN68" s="284">
        <f t="shared" si="117"/>
        <v>0</v>
      </c>
      <c r="KO68" s="284">
        <f t="shared" si="117"/>
        <v>0</v>
      </c>
      <c r="KP68" s="284">
        <f t="shared" si="117"/>
        <v>0</v>
      </c>
      <c r="KQ68" s="284">
        <f t="shared" si="117"/>
        <v>0</v>
      </c>
      <c r="KR68" s="284">
        <f t="shared" si="117"/>
        <v>0</v>
      </c>
      <c r="KS68" s="284">
        <f t="shared" si="117"/>
        <v>0</v>
      </c>
      <c r="KT68" s="284">
        <f t="shared" si="117"/>
        <v>0</v>
      </c>
      <c r="KU68" s="284">
        <f t="shared" si="117"/>
        <v>0</v>
      </c>
      <c r="KV68" s="284">
        <f t="shared" si="117"/>
        <v>0</v>
      </c>
      <c r="KW68" s="284">
        <f t="shared" si="117"/>
        <v>0</v>
      </c>
      <c r="KX68" s="284">
        <f t="shared" si="117"/>
        <v>0</v>
      </c>
      <c r="KY68" s="284">
        <f t="shared" si="117"/>
        <v>0</v>
      </c>
      <c r="KZ68" s="284">
        <f t="shared" si="117"/>
        <v>0</v>
      </c>
      <c r="LA68" s="284">
        <f t="shared" si="117"/>
        <v>0</v>
      </c>
      <c r="LB68" s="284">
        <f t="shared" si="117"/>
        <v>0</v>
      </c>
      <c r="LC68" s="284">
        <f t="shared" si="117"/>
        <v>0</v>
      </c>
      <c r="LD68" s="284">
        <f t="shared" si="117"/>
        <v>0</v>
      </c>
      <c r="LE68" s="284">
        <f t="shared" si="117"/>
        <v>0</v>
      </c>
      <c r="LF68" s="284">
        <f t="shared" si="117"/>
        <v>0</v>
      </c>
      <c r="LG68" s="284">
        <f t="shared" si="117"/>
        <v>0</v>
      </c>
      <c r="LH68" s="284">
        <f t="shared" si="117"/>
        <v>0</v>
      </c>
      <c r="LI68" s="284">
        <f t="shared" si="117"/>
        <v>0</v>
      </c>
      <c r="LJ68" s="284">
        <f t="shared" si="117"/>
        <v>0</v>
      </c>
      <c r="LK68" s="284">
        <f t="shared" si="117"/>
        <v>0</v>
      </c>
      <c r="LL68" s="284">
        <f t="shared" ref="LL68:NW68" si="118">$C18*LL41</f>
        <v>0</v>
      </c>
      <c r="LM68" s="284">
        <f t="shared" si="118"/>
        <v>0</v>
      </c>
      <c r="LN68" s="284">
        <f t="shared" si="118"/>
        <v>0</v>
      </c>
      <c r="LO68" s="284">
        <f t="shared" si="118"/>
        <v>0</v>
      </c>
      <c r="LP68" s="284">
        <f t="shared" si="118"/>
        <v>0</v>
      </c>
      <c r="LQ68" s="284">
        <f t="shared" si="118"/>
        <v>0</v>
      </c>
      <c r="LR68" s="284">
        <f t="shared" si="118"/>
        <v>0</v>
      </c>
      <c r="LS68" s="284">
        <f t="shared" si="118"/>
        <v>0</v>
      </c>
      <c r="LT68" s="284">
        <f t="shared" si="118"/>
        <v>0</v>
      </c>
      <c r="LU68" s="284">
        <f t="shared" si="118"/>
        <v>0</v>
      </c>
      <c r="LV68" s="284">
        <f t="shared" si="118"/>
        <v>0</v>
      </c>
      <c r="LW68" s="284">
        <f t="shared" si="118"/>
        <v>0</v>
      </c>
      <c r="LX68" s="284">
        <f t="shared" si="118"/>
        <v>0</v>
      </c>
      <c r="LY68" s="284">
        <f t="shared" si="118"/>
        <v>0</v>
      </c>
      <c r="LZ68" s="284">
        <f t="shared" si="118"/>
        <v>0</v>
      </c>
      <c r="MA68" s="284">
        <f t="shared" si="118"/>
        <v>0</v>
      </c>
      <c r="MB68" s="284">
        <f t="shared" si="118"/>
        <v>0</v>
      </c>
      <c r="MC68" s="284">
        <f t="shared" si="118"/>
        <v>0</v>
      </c>
      <c r="MD68" s="284">
        <f t="shared" si="118"/>
        <v>0</v>
      </c>
      <c r="ME68" s="284">
        <f t="shared" si="118"/>
        <v>0</v>
      </c>
      <c r="MF68" s="284">
        <f t="shared" si="118"/>
        <v>0</v>
      </c>
      <c r="MG68" s="284">
        <f t="shared" si="118"/>
        <v>0</v>
      </c>
      <c r="MH68" s="284">
        <f t="shared" si="118"/>
        <v>0</v>
      </c>
      <c r="MI68" s="284">
        <f t="shared" si="118"/>
        <v>0</v>
      </c>
      <c r="MJ68" s="284">
        <f t="shared" si="118"/>
        <v>0</v>
      </c>
      <c r="MK68" s="284">
        <f t="shared" si="118"/>
        <v>0</v>
      </c>
      <c r="ML68" s="284">
        <f t="shared" si="118"/>
        <v>0</v>
      </c>
      <c r="MM68" s="284">
        <f t="shared" si="118"/>
        <v>0</v>
      </c>
      <c r="MN68" s="284">
        <f t="shared" si="118"/>
        <v>0</v>
      </c>
      <c r="MO68" s="284">
        <f t="shared" si="118"/>
        <v>0</v>
      </c>
      <c r="MP68" s="284">
        <f t="shared" si="118"/>
        <v>0</v>
      </c>
      <c r="MQ68" s="284">
        <f t="shared" si="118"/>
        <v>0</v>
      </c>
      <c r="MR68" s="284">
        <f t="shared" si="118"/>
        <v>0</v>
      </c>
      <c r="MS68" s="284">
        <f t="shared" si="118"/>
        <v>0</v>
      </c>
      <c r="MT68" s="284">
        <f t="shared" si="118"/>
        <v>0</v>
      </c>
      <c r="MU68" s="284">
        <f t="shared" si="118"/>
        <v>0</v>
      </c>
      <c r="MV68" s="284">
        <f t="shared" si="118"/>
        <v>0</v>
      </c>
      <c r="MW68" s="284">
        <f t="shared" si="118"/>
        <v>0</v>
      </c>
      <c r="MX68" s="284">
        <f t="shared" si="118"/>
        <v>0</v>
      </c>
      <c r="MY68" s="284">
        <f t="shared" si="118"/>
        <v>0</v>
      </c>
      <c r="MZ68" s="284">
        <f t="shared" si="118"/>
        <v>0</v>
      </c>
      <c r="NA68" s="284">
        <f t="shared" si="118"/>
        <v>0</v>
      </c>
      <c r="NB68" s="284">
        <f t="shared" si="118"/>
        <v>0</v>
      </c>
      <c r="NC68" s="284">
        <f t="shared" si="118"/>
        <v>0</v>
      </c>
      <c r="ND68" s="284">
        <f t="shared" si="118"/>
        <v>0</v>
      </c>
      <c r="NE68" s="284">
        <f t="shared" si="118"/>
        <v>0</v>
      </c>
      <c r="NF68" s="284">
        <f t="shared" si="118"/>
        <v>0</v>
      </c>
      <c r="NG68" s="284">
        <f t="shared" si="118"/>
        <v>0</v>
      </c>
      <c r="NH68" s="284">
        <f t="shared" si="118"/>
        <v>0</v>
      </c>
      <c r="NI68" s="284">
        <f t="shared" si="118"/>
        <v>0</v>
      </c>
      <c r="NJ68" s="284">
        <f t="shared" si="118"/>
        <v>0</v>
      </c>
      <c r="NK68" s="284">
        <f t="shared" si="118"/>
        <v>0</v>
      </c>
      <c r="NL68" s="284">
        <f t="shared" si="118"/>
        <v>0</v>
      </c>
      <c r="NM68" s="284">
        <f t="shared" si="118"/>
        <v>0</v>
      </c>
      <c r="NN68" s="284">
        <f t="shared" si="118"/>
        <v>0</v>
      </c>
      <c r="NO68" s="284">
        <f t="shared" si="118"/>
        <v>0</v>
      </c>
      <c r="NP68" s="284">
        <f t="shared" si="118"/>
        <v>0</v>
      </c>
      <c r="NQ68" s="284">
        <f t="shared" si="118"/>
        <v>0</v>
      </c>
      <c r="NR68" s="284">
        <f t="shared" si="118"/>
        <v>0</v>
      </c>
      <c r="NS68" s="284">
        <f t="shared" si="118"/>
        <v>0</v>
      </c>
      <c r="NT68" s="284">
        <f t="shared" si="118"/>
        <v>0</v>
      </c>
      <c r="NU68" s="284">
        <f t="shared" si="118"/>
        <v>0</v>
      </c>
      <c r="NV68" s="284">
        <f t="shared" si="118"/>
        <v>0</v>
      </c>
      <c r="NW68" s="284">
        <f t="shared" si="118"/>
        <v>0</v>
      </c>
      <c r="NX68" s="284">
        <f t="shared" ref="NX68:QI68" si="119">$C18*NX41</f>
        <v>0</v>
      </c>
      <c r="NY68" s="284">
        <f t="shared" si="119"/>
        <v>0</v>
      </c>
      <c r="NZ68" s="284">
        <f t="shared" si="119"/>
        <v>0</v>
      </c>
      <c r="OA68" s="284">
        <f t="shared" si="119"/>
        <v>0</v>
      </c>
      <c r="OB68" s="284">
        <f t="shared" si="119"/>
        <v>0</v>
      </c>
      <c r="OC68" s="284">
        <f t="shared" si="119"/>
        <v>0</v>
      </c>
      <c r="OD68" s="284">
        <f t="shared" si="119"/>
        <v>0</v>
      </c>
      <c r="OE68" s="284">
        <f t="shared" si="119"/>
        <v>0</v>
      </c>
      <c r="OF68" s="284">
        <f t="shared" si="119"/>
        <v>0</v>
      </c>
      <c r="OG68" s="284">
        <f t="shared" si="119"/>
        <v>0</v>
      </c>
      <c r="OH68" s="284">
        <f t="shared" si="119"/>
        <v>0</v>
      </c>
      <c r="OI68" s="284">
        <f t="shared" si="119"/>
        <v>0</v>
      </c>
      <c r="OJ68" s="284">
        <f t="shared" si="119"/>
        <v>0</v>
      </c>
      <c r="OK68" s="284">
        <f t="shared" si="119"/>
        <v>0</v>
      </c>
      <c r="OL68" s="284">
        <f t="shared" si="119"/>
        <v>0</v>
      </c>
      <c r="OM68" s="284">
        <f t="shared" si="119"/>
        <v>0</v>
      </c>
      <c r="ON68" s="284">
        <f t="shared" si="119"/>
        <v>0</v>
      </c>
      <c r="OO68" s="284">
        <f t="shared" si="119"/>
        <v>0</v>
      </c>
      <c r="OP68" s="284">
        <f t="shared" si="119"/>
        <v>0</v>
      </c>
      <c r="OQ68" s="284">
        <f t="shared" si="119"/>
        <v>0</v>
      </c>
      <c r="OR68" s="284">
        <f t="shared" si="119"/>
        <v>0</v>
      </c>
      <c r="OS68" s="284">
        <f t="shared" si="119"/>
        <v>0</v>
      </c>
      <c r="OT68" s="284">
        <f t="shared" si="119"/>
        <v>0</v>
      </c>
      <c r="OU68" s="284">
        <f t="shared" si="119"/>
        <v>0</v>
      </c>
      <c r="OV68" s="284">
        <f t="shared" si="119"/>
        <v>0</v>
      </c>
      <c r="OW68" s="284">
        <f t="shared" si="119"/>
        <v>0</v>
      </c>
      <c r="OX68" s="284">
        <f t="shared" si="119"/>
        <v>0</v>
      </c>
      <c r="OY68" s="284">
        <f t="shared" si="119"/>
        <v>0</v>
      </c>
      <c r="OZ68" s="284">
        <f t="shared" si="119"/>
        <v>0</v>
      </c>
      <c r="PA68" s="284">
        <f t="shared" si="119"/>
        <v>0</v>
      </c>
      <c r="PB68" s="284">
        <f t="shared" si="119"/>
        <v>0</v>
      </c>
      <c r="PC68" s="284">
        <f t="shared" si="119"/>
        <v>0</v>
      </c>
      <c r="PD68" s="284">
        <f t="shared" si="119"/>
        <v>0</v>
      </c>
      <c r="PE68" s="284">
        <f t="shared" si="119"/>
        <v>0</v>
      </c>
      <c r="PF68" s="284">
        <f t="shared" si="119"/>
        <v>0</v>
      </c>
      <c r="PG68" s="284">
        <f t="shared" si="119"/>
        <v>0</v>
      </c>
      <c r="PH68" s="284">
        <f t="shared" si="119"/>
        <v>0</v>
      </c>
      <c r="PI68" s="284">
        <f t="shared" si="119"/>
        <v>0</v>
      </c>
      <c r="PJ68" s="284">
        <f t="shared" si="119"/>
        <v>0</v>
      </c>
      <c r="PK68" s="284">
        <f t="shared" si="119"/>
        <v>0</v>
      </c>
      <c r="PL68" s="284">
        <f t="shared" si="119"/>
        <v>0</v>
      </c>
      <c r="PM68" s="284">
        <f t="shared" si="119"/>
        <v>0</v>
      </c>
      <c r="PN68" s="284">
        <f t="shared" si="119"/>
        <v>0</v>
      </c>
      <c r="PO68" s="284">
        <f t="shared" si="119"/>
        <v>0</v>
      </c>
      <c r="PP68" s="284">
        <f t="shared" si="119"/>
        <v>0</v>
      </c>
      <c r="PQ68" s="284">
        <f t="shared" si="119"/>
        <v>0</v>
      </c>
      <c r="PR68" s="284">
        <f t="shared" si="119"/>
        <v>0</v>
      </c>
      <c r="PS68" s="284">
        <f t="shared" si="119"/>
        <v>0</v>
      </c>
      <c r="PT68" s="284">
        <f t="shared" si="119"/>
        <v>0</v>
      </c>
      <c r="PU68" s="284">
        <f t="shared" si="119"/>
        <v>0</v>
      </c>
      <c r="PV68" s="284">
        <f t="shared" si="119"/>
        <v>0</v>
      </c>
      <c r="PW68" s="284">
        <f t="shared" si="119"/>
        <v>0</v>
      </c>
      <c r="PX68" s="284">
        <f t="shared" si="119"/>
        <v>0</v>
      </c>
      <c r="PY68" s="284">
        <f t="shared" si="119"/>
        <v>0</v>
      </c>
      <c r="PZ68" s="284">
        <f t="shared" si="119"/>
        <v>0</v>
      </c>
      <c r="QA68" s="284">
        <f t="shared" si="119"/>
        <v>0</v>
      </c>
      <c r="QB68" s="284">
        <f t="shared" si="119"/>
        <v>0</v>
      </c>
      <c r="QC68" s="284">
        <f t="shared" si="119"/>
        <v>0</v>
      </c>
      <c r="QD68" s="284">
        <f t="shared" si="119"/>
        <v>0</v>
      </c>
      <c r="QE68" s="284">
        <f t="shared" si="119"/>
        <v>0</v>
      </c>
      <c r="QF68" s="284">
        <f t="shared" si="119"/>
        <v>0</v>
      </c>
      <c r="QG68" s="284">
        <f t="shared" si="119"/>
        <v>0</v>
      </c>
      <c r="QH68" s="284">
        <f t="shared" si="119"/>
        <v>0</v>
      </c>
      <c r="QI68" s="284">
        <f t="shared" si="119"/>
        <v>0</v>
      </c>
      <c r="QJ68" s="284">
        <f t="shared" ref="QJ68:SA68" si="120">$C18*QJ41</f>
        <v>0</v>
      </c>
      <c r="QK68" s="284">
        <f t="shared" si="120"/>
        <v>0</v>
      </c>
      <c r="QL68" s="284">
        <f t="shared" si="120"/>
        <v>0</v>
      </c>
      <c r="QM68" s="284">
        <f t="shared" si="120"/>
        <v>0</v>
      </c>
      <c r="QN68" s="284">
        <f t="shared" si="120"/>
        <v>0</v>
      </c>
      <c r="QO68" s="284">
        <f t="shared" si="120"/>
        <v>0</v>
      </c>
      <c r="QP68" s="284">
        <f t="shared" si="120"/>
        <v>0</v>
      </c>
      <c r="QQ68" s="284">
        <f t="shared" si="120"/>
        <v>0</v>
      </c>
      <c r="QR68" s="284">
        <f t="shared" si="120"/>
        <v>0</v>
      </c>
      <c r="QS68" s="284">
        <f t="shared" si="120"/>
        <v>0</v>
      </c>
      <c r="QT68" s="284">
        <f t="shared" si="120"/>
        <v>0</v>
      </c>
      <c r="QU68" s="284">
        <f t="shared" si="120"/>
        <v>0</v>
      </c>
      <c r="QV68" s="284">
        <f t="shared" si="120"/>
        <v>0</v>
      </c>
      <c r="QW68" s="284">
        <f t="shared" si="120"/>
        <v>0</v>
      </c>
      <c r="QX68" s="284">
        <f t="shared" si="120"/>
        <v>0</v>
      </c>
      <c r="QY68" s="284">
        <f t="shared" si="120"/>
        <v>0</v>
      </c>
      <c r="QZ68" s="284">
        <f t="shared" si="120"/>
        <v>0</v>
      </c>
      <c r="RA68" s="284">
        <f t="shared" si="120"/>
        <v>0</v>
      </c>
      <c r="RB68" s="284">
        <f t="shared" si="120"/>
        <v>0</v>
      </c>
      <c r="RC68" s="284">
        <f t="shared" si="120"/>
        <v>0</v>
      </c>
      <c r="RD68" s="284">
        <f t="shared" si="120"/>
        <v>0</v>
      </c>
      <c r="RE68" s="284">
        <f t="shared" si="120"/>
        <v>0</v>
      </c>
      <c r="RF68" s="284">
        <f t="shared" si="120"/>
        <v>0</v>
      </c>
      <c r="RG68" s="284">
        <f t="shared" si="120"/>
        <v>0</v>
      </c>
      <c r="RH68" s="284">
        <f t="shared" si="120"/>
        <v>0</v>
      </c>
      <c r="RI68" s="284">
        <f t="shared" si="120"/>
        <v>0</v>
      </c>
      <c r="RJ68" s="284">
        <f t="shared" si="120"/>
        <v>0</v>
      </c>
      <c r="RK68" s="284">
        <f t="shared" si="120"/>
        <v>0</v>
      </c>
      <c r="RL68" s="284">
        <f t="shared" si="120"/>
        <v>0</v>
      </c>
      <c r="RM68" s="284">
        <f t="shared" si="120"/>
        <v>0</v>
      </c>
      <c r="RN68" s="284">
        <f t="shared" si="120"/>
        <v>0</v>
      </c>
      <c r="RO68" s="284">
        <f t="shared" si="120"/>
        <v>0</v>
      </c>
      <c r="RP68" s="284">
        <f t="shared" si="120"/>
        <v>0</v>
      </c>
      <c r="RQ68" s="284">
        <f t="shared" si="120"/>
        <v>0</v>
      </c>
      <c r="RR68" s="284">
        <f t="shared" si="120"/>
        <v>0</v>
      </c>
      <c r="RS68" s="284">
        <f t="shared" si="120"/>
        <v>0</v>
      </c>
      <c r="RT68" s="284">
        <f t="shared" si="120"/>
        <v>0</v>
      </c>
      <c r="RU68" s="284">
        <f t="shared" si="120"/>
        <v>0</v>
      </c>
      <c r="RV68" s="284">
        <f t="shared" si="120"/>
        <v>0</v>
      </c>
      <c r="RW68" s="284">
        <f t="shared" si="120"/>
        <v>0</v>
      </c>
      <c r="RX68" s="284">
        <f t="shared" si="120"/>
        <v>0</v>
      </c>
      <c r="RY68" s="284">
        <f t="shared" si="120"/>
        <v>0</v>
      </c>
      <c r="RZ68" s="284">
        <f t="shared" si="120"/>
        <v>0</v>
      </c>
      <c r="SA68" s="284">
        <f t="shared" si="120"/>
        <v>0</v>
      </c>
    </row>
    <row r="69" spans="1:495">
      <c r="A69" s="282"/>
      <c r="B69" s="283" t="str">
        <f>$B$19</f>
        <v>Soil and Vegetation Chemistry</v>
      </c>
      <c r="C69" s="290">
        <f>SUM(D69:S69,T69:INDEX(T69:SA69,$H$5))</f>
        <v>0</v>
      </c>
      <c r="D69" s="284">
        <f t="shared" ref="D69:BO69" si="121">$C19*D42</f>
        <v>0</v>
      </c>
      <c r="E69" s="284">
        <f t="shared" si="121"/>
        <v>0</v>
      </c>
      <c r="F69" s="284">
        <f t="shared" si="121"/>
        <v>0</v>
      </c>
      <c r="G69" s="284">
        <f t="shared" si="121"/>
        <v>0</v>
      </c>
      <c r="H69" s="284">
        <f t="shared" si="121"/>
        <v>0</v>
      </c>
      <c r="I69" s="284">
        <f t="shared" si="121"/>
        <v>0</v>
      </c>
      <c r="J69" s="284">
        <f t="shared" si="121"/>
        <v>0</v>
      </c>
      <c r="K69" s="284">
        <f t="shared" si="121"/>
        <v>0</v>
      </c>
      <c r="L69" s="284">
        <f t="shared" si="121"/>
        <v>0</v>
      </c>
      <c r="M69" s="284">
        <f t="shared" si="121"/>
        <v>0</v>
      </c>
      <c r="N69" s="284">
        <f t="shared" si="121"/>
        <v>0</v>
      </c>
      <c r="O69" s="284">
        <f t="shared" si="121"/>
        <v>0</v>
      </c>
      <c r="P69" s="284">
        <f t="shared" si="121"/>
        <v>0</v>
      </c>
      <c r="Q69" s="284">
        <f t="shared" si="121"/>
        <v>0</v>
      </c>
      <c r="R69" s="284">
        <f t="shared" si="121"/>
        <v>0</v>
      </c>
      <c r="S69" s="284">
        <f t="shared" si="121"/>
        <v>0</v>
      </c>
      <c r="T69" s="284">
        <f t="shared" si="121"/>
        <v>0</v>
      </c>
      <c r="U69" s="284">
        <f t="shared" si="121"/>
        <v>0</v>
      </c>
      <c r="V69" s="284">
        <f t="shared" si="121"/>
        <v>0</v>
      </c>
      <c r="W69" s="284">
        <f t="shared" si="121"/>
        <v>0</v>
      </c>
      <c r="X69" s="284">
        <f t="shared" si="121"/>
        <v>0</v>
      </c>
      <c r="Y69" s="284">
        <f t="shared" si="121"/>
        <v>0</v>
      </c>
      <c r="Z69" s="284">
        <f t="shared" si="121"/>
        <v>0</v>
      </c>
      <c r="AA69" s="284">
        <f t="shared" si="121"/>
        <v>0</v>
      </c>
      <c r="AB69" s="284">
        <f t="shared" si="121"/>
        <v>0</v>
      </c>
      <c r="AC69" s="284">
        <f t="shared" si="121"/>
        <v>0</v>
      </c>
      <c r="AD69" s="284">
        <f t="shared" si="121"/>
        <v>0</v>
      </c>
      <c r="AE69" s="284">
        <f t="shared" si="121"/>
        <v>0</v>
      </c>
      <c r="AF69" s="284">
        <f t="shared" si="121"/>
        <v>0</v>
      </c>
      <c r="AG69" s="284">
        <f t="shared" si="121"/>
        <v>0</v>
      </c>
      <c r="AH69" s="284">
        <f t="shared" si="121"/>
        <v>0</v>
      </c>
      <c r="AI69" s="284">
        <f t="shared" si="121"/>
        <v>0</v>
      </c>
      <c r="AJ69" s="284">
        <f t="shared" si="121"/>
        <v>0</v>
      </c>
      <c r="AK69" s="284">
        <f t="shared" si="121"/>
        <v>0</v>
      </c>
      <c r="AL69" s="284">
        <f t="shared" si="121"/>
        <v>0</v>
      </c>
      <c r="AM69" s="284">
        <f t="shared" si="121"/>
        <v>0</v>
      </c>
      <c r="AN69" s="284">
        <f t="shared" si="121"/>
        <v>0</v>
      </c>
      <c r="AO69" s="284">
        <f t="shared" si="121"/>
        <v>0</v>
      </c>
      <c r="AP69" s="284">
        <f t="shared" si="121"/>
        <v>0</v>
      </c>
      <c r="AQ69" s="284">
        <f t="shared" si="121"/>
        <v>0</v>
      </c>
      <c r="AR69" s="284">
        <f t="shared" si="121"/>
        <v>0</v>
      </c>
      <c r="AS69" s="284">
        <f t="shared" si="121"/>
        <v>0</v>
      </c>
      <c r="AT69" s="284">
        <f t="shared" si="121"/>
        <v>0</v>
      </c>
      <c r="AU69" s="284">
        <f t="shared" si="121"/>
        <v>0</v>
      </c>
      <c r="AV69" s="284">
        <f t="shared" si="121"/>
        <v>0</v>
      </c>
      <c r="AW69" s="284">
        <f t="shared" si="121"/>
        <v>0</v>
      </c>
      <c r="AX69" s="284">
        <f t="shared" si="121"/>
        <v>0</v>
      </c>
      <c r="AY69" s="284">
        <f t="shared" si="121"/>
        <v>0</v>
      </c>
      <c r="AZ69" s="284">
        <f t="shared" si="121"/>
        <v>0</v>
      </c>
      <c r="BA69" s="284">
        <f t="shared" si="121"/>
        <v>0</v>
      </c>
      <c r="BB69" s="284">
        <f t="shared" si="121"/>
        <v>0</v>
      </c>
      <c r="BC69" s="284">
        <f t="shared" si="121"/>
        <v>0</v>
      </c>
      <c r="BD69" s="284">
        <f t="shared" si="121"/>
        <v>0</v>
      </c>
      <c r="BE69" s="284">
        <f t="shared" si="121"/>
        <v>0</v>
      </c>
      <c r="BF69" s="284">
        <f t="shared" si="121"/>
        <v>0</v>
      </c>
      <c r="BG69" s="284">
        <f t="shared" si="121"/>
        <v>0</v>
      </c>
      <c r="BH69" s="284">
        <f t="shared" si="121"/>
        <v>0</v>
      </c>
      <c r="BI69" s="284">
        <f t="shared" si="121"/>
        <v>0</v>
      </c>
      <c r="BJ69" s="284">
        <f t="shared" si="121"/>
        <v>0</v>
      </c>
      <c r="BK69" s="284">
        <f t="shared" si="121"/>
        <v>0</v>
      </c>
      <c r="BL69" s="284">
        <f t="shared" si="121"/>
        <v>0</v>
      </c>
      <c r="BM69" s="284">
        <f t="shared" si="121"/>
        <v>0</v>
      </c>
      <c r="BN69" s="284">
        <f t="shared" si="121"/>
        <v>0</v>
      </c>
      <c r="BO69" s="284">
        <f t="shared" si="121"/>
        <v>0</v>
      </c>
      <c r="BP69" s="284">
        <f t="shared" ref="BP69:EA69" si="122">$C19*BP42</f>
        <v>0</v>
      </c>
      <c r="BQ69" s="284">
        <f t="shared" si="122"/>
        <v>0</v>
      </c>
      <c r="BR69" s="284">
        <f t="shared" si="122"/>
        <v>0</v>
      </c>
      <c r="BS69" s="284">
        <f t="shared" si="122"/>
        <v>0</v>
      </c>
      <c r="BT69" s="284">
        <f t="shared" si="122"/>
        <v>0</v>
      </c>
      <c r="BU69" s="284">
        <f t="shared" si="122"/>
        <v>0</v>
      </c>
      <c r="BV69" s="284">
        <f t="shared" si="122"/>
        <v>0</v>
      </c>
      <c r="BW69" s="284">
        <f t="shared" si="122"/>
        <v>0</v>
      </c>
      <c r="BX69" s="284">
        <f t="shared" si="122"/>
        <v>0</v>
      </c>
      <c r="BY69" s="284">
        <f t="shared" si="122"/>
        <v>0</v>
      </c>
      <c r="BZ69" s="284">
        <f t="shared" si="122"/>
        <v>0</v>
      </c>
      <c r="CA69" s="284">
        <f t="shared" si="122"/>
        <v>0</v>
      </c>
      <c r="CB69" s="284">
        <f t="shared" si="122"/>
        <v>0</v>
      </c>
      <c r="CC69" s="284">
        <f t="shared" si="122"/>
        <v>0</v>
      </c>
      <c r="CD69" s="284">
        <f t="shared" si="122"/>
        <v>0</v>
      </c>
      <c r="CE69" s="284">
        <f t="shared" si="122"/>
        <v>0</v>
      </c>
      <c r="CF69" s="284">
        <f t="shared" si="122"/>
        <v>0</v>
      </c>
      <c r="CG69" s="284">
        <f t="shared" si="122"/>
        <v>0</v>
      </c>
      <c r="CH69" s="284">
        <f t="shared" si="122"/>
        <v>0</v>
      </c>
      <c r="CI69" s="284">
        <f t="shared" si="122"/>
        <v>0</v>
      </c>
      <c r="CJ69" s="284">
        <f t="shared" si="122"/>
        <v>0</v>
      </c>
      <c r="CK69" s="284">
        <f t="shared" si="122"/>
        <v>0</v>
      </c>
      <c r="CL69" s="284">
        <f t="shared" si="122"/>
        <v>0</v>
      </c>
      <c r="CM69" s="284">
        <f t="shared" si="122"/>
        <v>0</v>
      </c>
      <c r="CN69" s="284">
        <f t="shared" si="122"/>
        <v>0</v>
      </c>
      <c r="CO69" s="284">
        <f t="shared" si="122"/>
        <v>0</v>
      </c>
      <c r="CP69" s="284">
        <f t="shared" si="122"/>
        <v>0</v>
      </c>
      <c r="CQ69" s="284">
        <f t="shared" si="122"/>
        <v>0</v>
      </c>
      <c r="CR69" s="284">
        <f t="shared" si="122"/>
        <v>0</v>
      </c>
      <c r="CS69" s="284">
        <f t="shared" si="122"/>
        <v>0</v>
      </c>
      <c r="CT69" s="284">
        <f t="shared" si="122"/>
        <v>0</v>
      </c>
      <c r="CU69" s="284">
        <f t="shared" si="122"/>
        <v>0</v>
      </c>
      <c r="CV69" s="284">
        <f t="shared" si="122"/>
        <v>0</v>
      </c>
      <c r="CW69" s="284">
        <f t="shared" si="122"/>
        <v>0</v>
      </c>
      <c r="CX69" s="284">
        <f t="shared" si="122"/>
        <v>0</v>
      </c>
      <c r="CY69" s="284">
        <f t="shared" si="122"/>
        <v>0</v>
      </c>
      <c r="CZ69" s="284">
        <f t="shared" si="122"/>
        <v>0</v>
      </c>
      <c r="DA69" s="284">
        <f t="shared" si="122"/>
        <v>0</v>
      </c>
      <c r="DB69" s="284">
        <f t="shared" si="122"/>
        <v>0</v>
      </c>
      <c r="DC69" s="284">
        <f t="shared" si="122"/>
        <v>0</v>
      </c>
      <c r="DD69" s="284">
        <f t="shared" si="122"/>
        <v>0</v>
      </c>
      <c r="DE69" s="284">
        <f t="shared" si="122"/>
        <v>0</v>
      </c>
      <c r="DF69" s="284">
        <f t="shared" si="122"/>
        <v>0</v>
      </c>
      <c r="DG69" s="284">
        <f t="shared" si="122"/>
        <v>0</v>
      </c>
      <c r="DH69" s="284">
        <f t="shared" si="122"/>
        <v>0</v>
      </c>
      <c r="DI69" s="284">
        <f t="shared" si="122"/>
        <v>0</v>
      </c>
      <c r="DJ69" s="284">
        <f t="shared" si="122"/>
        <v>0</v>
      </c>
      <c r="DK69" s="284">
        <f t="shared" si="122"/>
        <v>0</v>
      </c>
      <c r="DL69" s="284">
        <f t="shared" si="122"/>
        <v>0</v>
      </c>
      <c r="DM69" s="284">
        <f t="shared" si="122"/>
        <v>0</v>
      </c>
      <c r="DN69" s="284">
        <f t="shared" si="122"/>
        <v>0</v>
      </c>
      <c r="DO69" s="284">
        <f t="shared" si="122"/>
        <v>0</v>
      </c>
      <c r="DP69" s="284">
        <f t="shared" si="122"/>
        <v>0</v>
      </c>
      <c r="DQ69" s="284">
        <f t="shared" si="122"/>
        <v>0</v>
      </c>
      <c r="DR69" s="284">
        <f t="shared" si="122"/>
        <v>0</v>
      </c>
      <c r="DS69" s="284">
        <f t="shared" si="122"/>
        <v>0</v>
      </c>
      <c r="DT69" s="284">
        <f t="shared" si="122"/>
        <v>0</v>
      </c>
      <c r="DU69" s="284">
        <f t="shared" si="122"/>
        <v>0</v>
      </c>
      <c r="DV69" s="284">
        <f t="shared" si="122"/>
        <v>0</v>
      </c>
      <c r="DW69" s="284">
        <f t="shared" si="122"/>
        <v>0</v>
      </c>
      <c r="DX69" s="284">
        <f t="shared" si="122"/>
        <v>0</v>
      </c>
      <c r="DY69" s="284">
        <f t="shared" si="122"/>
        <v>0</v>
      </c>
      <c r="DZ69" s="284">
        <f t="shared" si="122"/>
        <v>0</v>
      </c>
      <c r="EA69" s="284">
        <f t="shared" si="122"/>
        <v>0</v>
      </c>
      <c r="EB69" s="284">
        <f t="shared" ref="EB69:GM69" si="123">$C19*EB42</f>
        <v>0</v>
      </c>
      <c r="EC69" s="284">
        <f t="shared" si="123"/>
        <v>0</v>
      </c>
      <c r="ED69" s="284">
        <f t="shared" si="123"/>
        <v>0</v>
      </c>
      <c r="EE69" s="284">
        <f t="shared" si="123"/>
        <v>0</v>
      </c>
      <c r="EF69" s="284">
        <f t="shared" si="123"/>
        <v>0</v>
      </c>
      <c r="EG69" s="284">
        <f t="shared" si="123"/>
        <v>0</v>
      </c>
      <c r="EH69" s="284">
        <f t="shared" si="123"/>
        <v>0</v>
      </c>
      <c r="EI69" s="284">
        <f t="shared" si="123"/>
        <v>0</v>
      </c>
      <c r="EJ69" s="284">
        <f t="shared" si="123"/>
        <v>0</v>
      </c>
      <c r="EK69" s="284">
        <f t="shared" si="123"/>
        <v>0</v>
      </c>
      <c r="EL69" s="284">
        <f t="shared" si="123"/>
        <v>0</v>
      </c>
      <c r="EM69" s="284">
        <f t="shared" si="123"/>
        <v>0</v>
      </c>
      <c r="EN69" s="284">
        <f t="shared" si="123"/>
        <v>0</v>
      </c>
      <c r="EO69" s="284">
        <f t="shared" si="123"/>
        <v>0</v>
      </c>
      <c r="EP69" s="284">
        <f t="shared" si="123"/>
        <v>0</v>
      </c>
      <c r="EQ69" s="284">
        <f t="shared" si="123"/>
        <v>0</v>
      </c>
      <c r="ER69" s="284">
        <f t="shared" si="123"/>
        <v>0</v>
      </c>
      <c r="ES69" s="284">
        <f t="shared" si="123"/>
        <v>0</v>
      </c>
      <c r="ET69" s="284">
        <f t="shared" si="123"/>
        <v>0</v>
      </c>
      <c r="EU69" s="284">
        <f t="shared" si="123"/>
        <v>0</v>
      </c>
      <c r="EV69" s="284">
        <f t="shared" si="123"/>
        <v>0</v>
      </c>
      <c r="EW69" s="284">
        <f t="shared" si="123"/>
        <v>0</v>
      </c>
      <c r="EX69" s="284">
        <f t="shared" si="123"/>
        <v>0</v>
      </c>
      <c r="EY69" s="284">
        <f t="shared" si="123"/>
        <v>0</v>
      </c>
      <c r="EZ69" s="284">
        <f t="shared" si="123"/>
        <v>0</v>
      </c>
      <c r="FA69" s="284">
        <f t="shared" si="123"/>
        <v>0</v>
      </c>
      <c r="FB69" s="284">
        <f t="shared" si="123"/>
        <v>0</v>
      </c>
      <c r="FC69" s="284">
        <f t="shared" si="123"/>
        <v>0</v>
      </c>
      <c r="FD69" s="284">
        <f t="shared" si="123"/>
        <v>0</v>
      </c>
      <c r="FE69" s="284">
        <f t="shared" si="123"/>
        <v>0</v>
      </c>
      <c r="FF69" s="284">
        <f t="shared" si="123"/>
        <v>0</v>
      </c>
      <c r="FG69" s="284">
        <f t="shared" si="123"/>
        <v>0</v>
      </c>
      <c r="FH69" s="284">
        <f t="shared" si="123"/>
        <v>0</v>
      </c>
      <c r="FI69" s="284">
        <f t="shared" si="123"/>
        <v>0</v>
      </c>
      <c r="FJ69" s="284">
        <f t="shared" si="123"/>
        <v>0</v>
      </c>
      <c r="FK69" s="284">
        <f t="shared" si="123"/>
        <v>0</v>
      </c>
      <c r="FL69" s="284">
        <f t="shared" si="123"/>
        <v>0</v>
      </c>
      <c r="FM69" s="284">
        <f t="shared" si="123"/>
        <v>0</v>
      </c>
      <c r="FN69" s="284">
        <f t="shared" si="123"/>
        <v>0</v>
      </c>
      <c r="FO69" s="284">
        <f t="shared" si="123"/>
        <v>0</v>
      </c>
      <c r="FP69" s="284">
        <f t="shared" si="123"/>
        <v>0</v>
      </c>
      <c r="FQ69" s="284">
        <f t="shared" si="123"/>
        <v>0</v>
      </c>
      <c r="FR69" s="284">
        <f t="shared" si="123"/>
        <v>0</v>
      </c>
      <c r="FS69" s="284">
        <f t="shared" si="123"/>
        <v>0</v>
      </c>
      <c r="FT69" s="284">
        <f t="shared" si="123"/>
        <v>0</v>
      </c>
      <c r="FU69" s="284">
        <f t="shared" si="123"/>
        <v>0</v>
      </c>
      <c r="FV69" s="284">
        <f t="shared" si="123"/>
        <v>0</v>
      </c>
      <c r="FW69" s="284">
        <f t="shared" si="123"/>
        <v>0</v>
      </c>
      <c r="FX69" s="284">
        <f t="shared" si="123"/>
        <v>0</v>
      </c>
      <c r="FY69" s="284">
        <f t="shared" si="123"/>
        <v>0</v>
      </c>
      <c r="FZ69" s="284">
        <f t="shared" si="123"/>
        <v>0</v>
      </c>
      <c r="GA69" s="284">
        <f t="shared" si="123"/>
        <v>0</v>
      </c>
      <c r="GB69" s="284">
        <f t="shared" si="123"/>
        <v>0</v>
      </c>
      <c r="GC69" s="284">
        <f t="shared" si="123"/>
        <v>0</v>
      </c>
      <c r="GD69" s="284">
        <f t="shared" si="123"/>
        <v>0</v>
      </c>
      <c r="GE69" s="284">
        <f t="shared" si="123"/>
        <v>0</v>
      </c>
      <c r="GF69" s="284">
        <f t="shared" si="123"/>
        <v>0</v>
      </c>
      <c r="GG69" s="284">
        <f t="shared" si="123"/>
        <v>0</v>
      </c>
      <c r="GH69" s="284">
        <f t="shared" si="123"/>
        <v>0</v>
      </c>
      <c r="GI69" s="284">
        <f t="shared" si="123"/>
        <v>0</v>
      </c>
      <c r="GJ69" s="284">
        <f t="shared" si="123"/>
        <v>0</v>
      </c>
      <c r="GK69" s="284">
        <f t="shared" si="123"/>
        <v>0</v>
      </c>
      <c r="GL69" s="284">
        <f t="shared" si="123"/>
        <v>0</v>
      </c>
      <c r="GM69" s="284">
        <f t="shared" si="123"/>
        <v>0</v>
      </c>
      <c r="GN69" s="284">
        <f t="shared" ref="GN69:IY69" si="124">$C19*GN42</f>
        <v>0</v>
      </c>
      <c r="GO69" s="284">
        <f t="shared" si="124"/>
        <v>0</v>
      </c>
      <c r="GP69" s="284">
        <f t="shared" si="124"/>
        <v>0</v>
      </c>
      <c r="GQ69" s="284">
        <f t="shared" si="124"/>
        <v>0</v>
      </c>
      <c r="GR69" s="284">
        <f t="shared" si="124"/>
        <v>0</v>
      </c>
      <c r="GS69" s="284">
        <f t="shared" si="124"/>
        <v>0</v>
      </c>
      <c r="GT69" s="284">
        <f t="shared" si="124"/>
        <v>0</v>
      </c>
      <c r="GU69" s="284">
        <f t="shared" si="124"/>
        <v>0</v>
      </c>
      <c r="GV69" s="284">
        <f t="shared" si="124"/>
        <v>0</v>
      </c>
      <c r="GW69" s="284">
        <f t="shared" si="124"/>
        <v>0</v>
      </c>
      <c r="GX69" s="284">
        <f t="shared" si="124"/>
        <v>0</v>
      </c>
      <c r="GY69" s="284">
        <f t="shared" si="124"/>
        <v>0</v>
      </c>
      <c r="GZ69" s="284">
        <f t="shared" si="124"/>
        <v>0</v>
      </c>
      <c r="HA69" s="284">
        <f t="shared" si="124"/>
        <v>0</v>
      </c>
      <c r="HB69" s="284">
        <f t="shared" si="124"/>
        <v>0</v>
      </c>
      <c r="HC69" s="284">
        <f t="shared" si="124"/>
        <v>0</v>
      </c>
      <c r="HD69" s="284">
        <f t="shared" si="124"/>
        <v>0</v>
      </c>
      <c r="HE69" s="284">
        <f t="shared" si="124"/>
        <v>0</v>
      </c>
      <c r="HF69" s="284">
        <f t="shared" si="124"/>
        <v>0</v>
      </c>
      <c r="HG69" s="284">
        <f t="shared" si="124"/>
        <v>0</v>
      </c>
      <c r="HH69" s="284">
        <f t="shared" si="124"/>
        <v>0</v>
      </c>
      <c r="HI69" s="284">
        <f t="shared" si="124"/>
        <v>0</v>
      </c>
      <c r="HJ69" s="284">
        <f t="shared" si="124"/>
        <v>0</v>
      </c>
      <c r="HK69" s="284">
        <f t="shared" si="124"/>
        <v>0</v>
      </c>
      <c r="HL69" s="284">
        <f t="shared" si="124"/>
        <v>0</v>
      </c>
      <c r="HM69" s="284">
        <f t="shared" si="124"/>
        <v>0</v>
      </c>
      <c r="HN69" s="284">
        <f t="shared" si="124"/>
        <v>0</v>
      </c>
      <c r="HO69" s="284">
        <f t="shared" si="124"/>
        <v>0</v>
      </c>
      <c r="HP69" s="284">
        <f t="shared" si="124"/>
        <v>0</v>
      </c>
      <c r="HQ69" s="284">
        <f t="shared" si="124"/>
        <v>0</v>
      </c>
      <c r="HR69" s="284">
        <f t="shared" si="124"/>
        <v>0</v>
      </c>
      <c r="HS69" s="284">
        <f t="shared" si="124"/>
        <v>0</v>
      </c>
      <c r="HT69" s="284">
        <f t="shared" si="124"/>
        <v>0</v>
      </c>
      <c r="HU69" s="284">
        <f t="shared" si="124"/>
        <v>0</v>
      </c>
      <c r="HV69" s="284">
        <f t="shared" si="124"/>
        <v>0</v>
      </c>
      <c r="HW69" s="284">
        <f t="shared" si="124"/>
        <v>0</v>
      </c>
      <c r="HX69" s="284">
        <f t="shared" si="124"/>
        <v>0</v>
      </c>
      <c r="HY69" s="284">
        <f t="shared" si="124"/>
        <v>0</v>
      </c>
      <c r="HZ69" s="284">
        <f t="shared" si="124"/>
        <v>0</v>
      </c>
      <c r="IA69" s="284">
        <f t="shared" si="124"/>
        <v>0</v>
      </c>
      <c r="IB69" s="284">
        <f t="shared" si="124"/>
        <v>0</v>
      </c>
      <c r="IC69" s="284">
        <f t="shared" si="124"/>
        <v>0</v>
      </c>
      <c r="ID69" s="284">
        <f t="shared" si="124"/>
        <v>0</v>
      </c>
      <c r="IE69" s="284">
        <f t="shared" si="124"/>
        <v>0</v>
      </c>
      <c r="IF69" s="284">
        <f t="shared" si="124"/>
        <v>0</v>
      </c>
      <c r="IG69" s="284">
        <f t="shared" si="124"/>
        <v>0</v>
      </c>
      <c r="IH69" s="284">
        <f t="shared" si="124"/>
        <v>0</v>
      </c>
      <c r="II69" s="284">
        <f t="shared" si="124"/>
        <v>0</v>
      </c>
      <c r="IJ69" s="284">
        <f t="shared" si="124"/>
        <v>0</v>
      </c>
      <c r="IK69" s="284">
        <f t="shared" si="124"/>
        <v>0</v>
      </c>
      <c r="IL69" s="284">
        <f t="shared" si="124"/>
        <v>0</v>
      </c>
      <c r="IM69" s="284">
        <f t="shared" si="124"/>
        <v>0</v>
      </c>
      <c r="IN69" s="284">
        <f t="shared" si="124"/>
        <v>0</v>
      </c>
      <c r="IO69" s="284">
        <f t="shared" si="124"/>
        <v>0</v>
      </c>
      <c r="IP69" s="284">
        <f t="shared" si="124"/>
        <v>0</v>
      </c>
      <c r="IQ69" s="284">
        <f t="shared" si="124"/>
        <v>0</v>
      </c>
      <c r="IR69" s="284">
        <f t="shared" si="124"/>
        <v>0</v>
      </c>
      <c r="IS69" s="284">
        <f t="shared" si="124"/>
        <v>0</v>
      </c>
      <c r="IT69" s="284">
        <f t="shared" si="124"/>
        <v>0</v>
      </c>
      <c r="IU69" s="284">
        <f t="shared" si="124"/>
        <v>0</v>
      </c>
      <c r="IV69" s="284">
        <f t="shared" si="124"/>
        <v>0</v>
      </c>
      <c r="IW69" s="284">
        <f t="shared" si="124"/>
        <v>0</v>
      </c>
      <c r="IX69" s="284">
        <f t="shared" si="124"/>
        <v>0</v>
      </c>
      <c r="IY69" s="284">
        <f t="shared" si="124"/>
        <v>0</v>
      </c>
      <c r="IZ69" s="284">
        <f t="shared" ref="IZ69:LK69" si="125">$C19*IZ42</f>
        <v>0</v>
      </c>
      <c r="JA69" s="284">
        <f t="shared" si="125"/>
        <v>0</v>
      </c>
      <c r="JB69" s="284">
        <f t="shared" si="125"/>
        <v>0</v>
      </c>
      <c r="JC69" s="284">
        <f t="shared" si="125"/>
        <v>0</v>
      </c>
      <c r="JD69" s="284">
        <f t="shared" si="125"/>
        <v>0</v>
      </c>
      <c r="JE69" s="284">
        <f t="shared" si="125"/>
        <v>0</v>
      </c>
      <c r="JF69" s="284">
        <f t="shared" si="125"/>
        <v>0</v>
      </c>
      <c r="JG69" s="284">
        <f t="shared" si="125"/>
        <v>0</v>
      </c>
      <c r="JH69" s="284">
        <f t="shared" si="125"/>
        <v>0</v>
      </c>
      <c r="JI69" s="284">
        <f t="shared" si="125"/>
        <v>0</v>
      </c>
      <c r="JJ69" s="284">
        <f t="shared" si="125"/>
        <v>0</v>
      </c>
      <c r="JK69" s="284">
        <f t="shared" si="125"/>
        <v>0</v>
      </c>
      <c r="JL69" s="284">
        <f t="shared" si="125"/>
        <v>0</v>
      </c>
      <c r="JM69" s="284">
        <f t="shared" si="125"/>
        <v>0</v>
      </c>
      <c r="JN69" s="284">
        <f t="shared" si="125"/>
        <v>0</v>
      </c>
      <c r="JO69" s="284">
        <f t="shared" si="125"/>
        <v>0</v>
      </c>
      <c r="JP69" s="284">
        <f t="shared" si="125"/>
        <v>0</v>
      </c>
      <c r="JQ69" s="284">
        <f t="shared" si="125"/>
        <v>0</v>
      </c>
      <c r="JR69" s="284">
        <f t="shared" si="125"/>
        <v>0</v>
      </c>
      <c r="JS69" s="284">
        <f t="shared" si="125"/>
        <v>0</v>
      </c>
      <c r="JT69" s="284">
        <f t="shared" si="125"/>
        <v>0</v>
      </c>
      <c r="JU69" s="284">
        <f t="shared" si="125"/>
        <v>0</v>
      </c>
      <c r="JV69" s="284">
        <f t="shared" si="125"/>
        <v>0</v>
      </c>
      <c r="JW69" s="284">
        <f t="shared" si="125"/>
        <v>0</v>
      </c>
      <c r="JX69" s="284">
        <f t="shared" si="125"/>
        <v>0</v>
      </c>
      <c r="JY69" s="284">
        <f t="shared" si="125"/>
        <v>0</v>
      </c>
      <c r="JZ69" s="284">
        <f t="shared" si="125"/>
        <v>0</v>
      </c>
      <c r="KA69" s="284">
        <f t="shared" si="125"/>
        <v>0</v>
      </c>
      <c r="KB69" s="284">
        <f t="shared" si="125"/>
        <v>0</v>
      </c>
      <c r="KC69" s="284">
        <f t="shared" si="125"/>
        <v>0</v>
      </c>
      <c r="KD69" s="284">
        <f t="shared" si="125"/>
        <v>0</v>
      </c>
      <c r="KE69" s="284">
        <f t="shared" si="125"/>
        <v>0</v>
      </c>
      <c r="KF69" s="284">
        <f t="shared" si="125"/>
        <v>0</v>
      </c>
      <c r="KG69" s="284">
        <f t="shared" si="125"/>
        <v>0</v>
      </c>
      <c r="KH69" s="284">
        <f t="shared" si="125"/>
        <v>0</v>
      </c>
      <c r="KI69" s="284">
        <f t="shared" si="125"/>
        <v>0</v>
      </c>
      <c r="KJ69" s="284">
        <f t="shared" si="125"/>
        <v>0</v>
      </c>
      <c r="KK69" s="284">
        <f t="shared" si="125"/>
        <v>0</v>
      </c>
      <c r="KL69" s="284">
        <f t="shared" si="125"/>
        <v>0</v>
      </c>
      <c r="KM69" s="284">
        <f t="shared" si="125"/>
        <v>0</v>
      </c>
      <c r="KN69" s="284">
        <f t="shared" si="125"/>
        <v>0</v>
      </c>
      <c r="KO69" s="284">
        <f t="shared" si="125"/>
        <v>0</v>
      </c>
      <c r="KP69" s="284">
        <f t="shared" si="125"/>
        <v>0</v>
      </c>
      <c r="KQ69" s="284">
        <f t="shared" si="125"/>
        <v>0</v>
      </c>
      <c r="KR69" s="284">
        <f t="shared" si="125"/>
        <v>0</v>
      </c>
      <c r="KS69" s="284">
        <f t="shared" si="125"/>
        <v>0</v>
      </c>
      <c r="KT69" s="284">
        <f t="shared" si="125"/>
        <v>0</v>
      </c>
      <c r="KU69" s="284">
        <f t="shared" si="125"/>
        <v>0</v>
      </c>
      <c r="KV69" s="284">
        <f t="shared" si="125"/>
        <v>0</v>
      </c>
      <c r="KW69" s="284">
        <f t="shared" si="125"/>
        <v>0</v>
      </c>
      <c r="KX69" s="284">
        <f t="shared" si="125"/>
        <v>0</v>
      </c>
      <c r="KY69" s="284">
        <f t="shared" si="125"/>
        <v>0</v>
      </c>
      <c r="KZ69" s="284">
        <f t="shared" si="125"/>
        <v>0</v>
      </c>
      <c r="LA69" s="284">
        <f t="shared" si="125"/>
        <v>0</v>
      </c>
      <c r="LB69" s="284">
        <f t="shared" si="125"/>
        <v>0</v>
      </c>
      <c r="LC69" s="284">
        <f t="shared" si="125"/>
        <v>0</v>
      </c>
      <c r="LD69" s="284">
        <f t="shared" si="125"/>
        <v>0</v>
      </c>
      <c r="LE69" s="284">
        <f t="shared" si="125"/>
        <v>0</v>
      </c>
      <c r="LF69" s="284">
        <f t="shared" si="125"/>
        <v>0</v>
      </c>
      <c r="LG69" s="284">
        <f t="shared" si="125"/>
        <v>0</v>
      </c>
      <c r="LH69" s="284">
        <f t="shared" si="125"/>
        <v>0</v>
      </c>
      <c r="LI69" s="284">
        <f t="shared" si="125"/>
        <v>0</v>
      </c>
      <c r="LJ69" s="284">
        <f t="shared" si="125"/>
        <v>0</v>
      </c>
      <c r="LK69" s="284">
        <f t="shared" si="125"/>
        <v>0</v>
      </c>
      <c r="LL69" s="284">
        <f t="shared" ref="LL69:NW69" si="126">$C19*LL42</f>
        <v>0</v>
      </c>
      <c r="LM69" s="284">
        <f t="shared" si="126"/>
        <v>0</v>
      </c>
      <c r="LN69" s="284">
        <f t="shared" si="126"/>
        <v>0</v>
      </c>
      <c r="LO69" s="284">
        <f t="shared" si="126"/>
        <v>0</v>
      </c>
      <c r="LP69" s="284">
        <f t="shared" si="126"/>
        <v>0</v>
      </c>
      <c r="LQ69" s="284">
        <f t="shared" si="126"/>
        <v>0</v>
      </c>
      <c r="LR69" s="284">
        <f t="shared" si="126"/>
        <v>0</v>
      </c>
      <c r="LS69" s="284">
        <f t="shared" si="126"/>
        <v>0</v>
      </c>
      <c r="LT69" s="284">
        <f t="shared" si="126"/>
        <v>0</v>
      </c>
      <c r="LU69" s="284">
        <f t="shared" si="126"/>
        <v>0</v>
      </c>
      <c r="LV69" s="284">
        <f t="shared" si="126"/>
        <v>0</v>
      </c>
      <c r="LW69" s="284">
        <f t="shared" si="126"/>
        <v>0</v>
      </c>
      <c r="LX69" s="284">
        <f t="shared" si="126"/>
        <v>0</v>
      </c>
      <c r="LY69" s="284">
        <f t="shared" si="126"/>
        <v>0</v>
      </c>
      <c r="LZ69" s="284">
        <f t="shared" si="126"/>
        <v>0</v>
      </c>
      <c r="MA69" s="284">
        <f t="shared" si="126"/>
        <v>0</v>
      </c>
      <c r="MB69" s="284">
        <f t="shared" si="126"/>
        <v>0</v>
      </c>
      <c r="MC69" s="284">
        <f t="shared" si="126"/>
        <v>0</v>
      </c>
      <c r="MD69" s="284">
        <f t="shared" si="126"/>
        <v>0</v>
      </c>
      <c r="ME69" s="284">
        <f t="shared" si="126"/>
        <v>0</v>
      </c>
      <c r="MF69" s="284">
        <f t="shared" si="126"/>
        <v>0</v>
      </c>
      <c r="MG69" s="284">
        <f t="shared" si="126"/>
        <v>0</v>
      </c>
      <c r="MH69" s="284">
        <f t="shared" si="126"/>
        <v>0</v>
      </c>
      <c r="MI69" s="284">
        <f t="shared" si="126"/>
        <v>0</v>
      </c>
      <c r="MJ69" s="284">
        <f t="shared" si="126"/>
        <v>0</v>
      </c>
      <c r="MK69" s="284">
        <f t="shared" si="126"/>
        <v>0</v>
      </c>
      <c r="ML69" s="284">
        <f t="shared" si="126"/>
        <v>0</v>
      </c>
      <c r="MM69" s="284">
        <f t="shared" si="126"/>
        <v>0</v>
      </c>
      <c r="MN69" s="284">
        <f t="shared" si="126"/>
        <v>0</v>
      </c>
      <c r="MO69" s="284">
        <f t="shared" si="126"/>
        <v>0</v>
      </c>
      <c r="MP69" s="284">
        <f t="shared" si="126"/>
        <v>0</v>
      </c>
      <c r="MQ69" s="284">
        <f t="shared" si="126"/>
        <v>0</v>
      </c>
      <c r="MR69" s="284">
        <f t="shared" si="126"/>
        <v>0</v>
      </c>
      <c r="MS69" s="284">
        <f t="shared" si="126"/>
        <v>0</v>
      </c>
      <c r="MT69" s="284">
        <f t="shared" si="126"/>
        <v>0</v>
      </c>
      <c r="MU69" s="284">
        <f t="shared" si="126"/>
        <v>0</v>
      </c>
      <c r="MV69" s="284">
        <f t="shared" si="126"/>
        <v>0</v>
      </c>
      <c r="MW69" s="284">
        <f t="shared" si="126"/>
        <v>0</v>
      </c>
      <c r="MX69" s="284">
        <f t="shared" si="126"/>
        <v>0</v>
      </c>
      <c r="MY69" s="284">
        <f t="shared" si="126"/>
        <v>0</v>
      </c>
      <c r="MZ69" s="284">
        <f t="shared" si="126"/>
        <v>0</v>
      </c>
      <c r="NA69" s="284">
        <f t="shared" si="126"/>
        <v>0</v>
      </c>
      <c r="NB69" s="284">
        <f t="shared" si="126"/>
        <v>0</v>
      </c>
      <c r="NC69" s="284">
        <f t="shared" si="126"/>
        <v>0</v>
      </c>
      <c r="ND69" s="284">
        <f t="shared" si="126"/>
        <v>0</v>
      </c>
      <c r="NE69" s="284">
        <f t="shared" si="126"/>
        <v>0</v>
      </c>
      <c r="NF69" s="284">
        <f t="shared" si="126"/>
        <v>0</v>
      </c>
      <c r="NG69" s="284">
        <f t="shared" si="126"/>
        <v>0</v>
      </c>
      <c r="NH69" s="284">
        <f t="shared" si="126"/>
        <v>0</v>
      </c>
      <c r="NI69" s="284">
        <f t="shared" si="126"/>
        <v>0</v>
      </c>
      <c r="NJ69" s="284">
        <f t="shared" si="126"/>
        <v>0</v>
      </c>
      <c r="NK69" s="284">
        <f t="shared" si="126"/>
        <v>0</v>
      </c>
      <c r="NL69" s="284">
        <f t="shared" si="126"/>
        <v>0</v>
      </c>
      <c r="NM69" s="284">
        <f t="shared" si="126"/>
        <v>0</v>
      </c>
      <c r="NN69" s="284">
        <f t="shared" si="126"/>
        <v>0</v>
      </c>
      <c r="NO69" s="284">
        <f t="shared" si="126"/>
        <v>0</v>
      </c>
      <c r="NP69" s="284">
        <f t="shared" si="126"/>
        <v>0</v>
      </c>
      <c r="NQ69" s="284">
        <f t="shared" si="126"/>
        <v>0</v>
      </c>
      <c r="NR69" s="284">
        <f t="shared" si="126"/>
        <v>0</v>
      </c>
      <c r="NS69" s="284">
        <f t="shared" si="126"/>
        <v>0</v>
      </c>
      <c r="NT69" s="284">
        <f t="shared" si="126"/>
        <v>0</v>
      </c>
      <c r="NU69" s="284">
        <f t="shared" si="126"/>
        <v>0</v>
      </c>
      <c r="NV69" s="284">
        <f t="shared" si="126"/>
        <v>0</v>
      </c>
      <c r="NW69" s="284">
        <f t="shared" si="126"/>
        <v>0</v>
      </c>
      <c r="NX69" s="284">
        <f t="shared" ref="NX69:QI69" si="127">$C19*NX42</f>
        <v>0</v>
      </c>
      <c r="NY69" s="284">
        <f t="shared" si="127"/>
        <v>0</v>
      </c>
      <c r="NZ69" s="284">
        <f t="shared" si="127"/>
        <v>0</v>
      </c>
      <c r="OA69" s="284">
        <f t="shared" si="127"/>
        <v>0</v>
      </c>
      <c r="OB69" s="284">
        <f t="shared" si="127"/>
        <v>0</v>
      </c>
      <c r="OC69" s="284">
        <f t="shared" si="127"/>
        <v>0</v>
      </c>
      <c r="OD69" s="284">
        <f t="shared" si="127"/>
        <v>0</v>
      </c>
      <c r="OE69" s="284">
        <f t="shared" si="127"/>
        <v>0</v>
      </c>
      <c r="OF69" s="284">
        <f t="shared" si="127"/>
        <v>0</v>
      </c>
      <c r="OG69" s="284">
        <f t="shared" si="127"/>
        <v>0</v>
      </c>
      <c r="OH69" s="284">
        <f t="shared" si="127"/>
        <v>0</v>
      </c>
      <c r="OI69" s="284">
        <f t="shared" si="127"/>
        <v>0</v>
      </c>
      <c r="OJ69" s="284">
        <f t="shared" si="127"/>
        <v>0</v>
      </c>
      <c r="OK69" s="284">
        <f t="shared" si="127"/>
        <v>0</v>
      </c>
      <c r="OL69" s="284">
        <f t="shared" si="127"/>
        <v>0</v>
      </c>
      <c r="OM69" s="284">
        <f t="shared" si="127"/>
        <v>0</v>
      </c>
      <c r="ON69" s="284">
        <f t="shared" si="127"/>
        <v>0</v>
      </c>
      <c r="OO69" s="284">
        <f t="shared" si="127"/>
        <v>0</v>
      </c>
      <c r="OP69" s="284">
        <f t="shared" si="127"/>
        <v>0</v>
      </c>
      <c r="OQ69" s="284">
        <f t="shared" si="127"/>
        <v>0</v>
      </c>
      <c r="OR69" s="284">
        <f t="shared" si="127"/>
        <v>0</v>
      </c>
      <c r="OS69" s="284">
        <f t="shared" si="127"/>
        <v>0</v>
      </c>
      <c r="OT69" s="284">
        <f t="shared" si="127"/>
        <v>0</v>
      </c>
      <c r="OU69" s="284">
        <f t="shared" si="127"/>
        <v>0</v>
      </c>
      <c r="OV69" s="284">
        <f t="shared" si="127"/>
        <v>0</v>
      </c>
      <c r="OW69" s="284">
        <f t="shared" si="127"/>
        <v>0</v>
      </c>
      <c r="OX69" s="284">
        <f t="shared" si="127"/>
        <v>0</v>
      </c>
      <c r="OY69" s="284">
        <f t="shared" si="127"/>
        <v>0</v>
      </c>
      <c r="OZ69" s="284">
        <f t="shared" si="127"/>
        <v>0</v>
      </c>
      <c r="PA69" s="284">
        <f t="shared" si="127"/>
        <v>0</v>
      </c>
      <c r="PB69" s="284">
        <f t="shared" si="127"/>
        <v>0</v>
      </c>
      <c r="PC69" s="284">
        <f t="shared" si="127"/>
        <v>0</v>
      </c>
      <c r="PD69" s="284">
        <f t="shared" si="127"/>
        <v>0</v>
      </c>
      <c r="PE69" s="284">
        <f t="shared" si="127"/>
        <v>0</v>
      </c>
      <c r="PF69" s="284">
        <f t="shared" si="127"/>
        <v>0</v>
      </c>
      <c r="PG69" s="284">
        <f t="shared" si="127"/>
        <v>0</v>
      </c>
      <c r="PH69" s="284">
        <f t="shared" si="127"/>
        <v>0</v>
      </c>
      <c r="PI69" s="284">
        <f t="shared" si="127"/>
        <v>0</v>
      </c>
      <c r="PJ69" s="284">
        <f t="shared" si="127"/>
        <v>0</v>
      </c>
      <c r="PK69" s="284">
        <f t="shared" si="127"/>
        <v>0</v>
      </c>
      <c r="PL69" s="284">
        <f t="shared" si="127"/>
        <v>0</v>
      </c>
      <c r="PM69" s="284">
        <f t="shared" si="127"/>
        <v>0</v>
      </c>
      <c r="PN69" s="284">
        <f t="shared" si="127"/>
        <v>0</v>
      </c>
      <c r="PO69" s="284">
        <f t="shared" si="127"/>
        <v>0</v>
      </c>
      <c r="PP69" s="284">
        <f t="shared" si="127"/>
        <v>0</v>
      </c>
      <c r="PQ69" s="284">
        <f t="shared" si="127"/>
        <v>0</v>
      </c>
      <c r="PR69" s="284">
        <f t="shared" si="127"/>
        <v>0</v>
      </c>
      <c r="PS69" s="284">
        <f t="shared" si="127"/>
        <v>0</v>
      </c>
      <c r="PT69" s="284">
        <f t="shared" si="127"/>
        <v>0</v>
      </c>
      <c r="PU69" s="284">
        <f t="shared" si="127"/>
        <v>0</v>
      </c>
      <c r="PV69" s="284">
        <f t="shared" si="127"/>
        <v>0</v>
      </c>
      <c r="PW69" s="284">
        <f t="shared" si="127"/>
        <v>0</v>
      </c>
      <c r="PX69" s="284">
        <f t="shared" si="127"/>
        <v>0</v>
      </c>
      <c r="PY69" s="284">
        <f t="shared" si="127"/>
        <v>0</v>
      </c>
      <c r="PZ69" s="284">
        <f t="shared" si="127"/>
        <v>0</v>
      </c>
      <c r="QA69" s="284">
        <f t="shared" si="127"/>
        <v>0</v>
      </c>
      <c r="QB69" s="284">
        <f t="shared" si="127"/>
        <v>0</v>
      </c>
      <c r="QC69" s="284">
        <f t="shared" si="127"/>
        <v>0</v>
      </c>
      <c r="QD69" s="284">
        <f t="shared" si="127"/>
        <v>0</v>
      </c>
      <c r="QE69" s="284">
        <f t="shared" si="127"/>
        <v>0</v>
      </c>
      <c r="QF69" s="284">
        <f t="shared" si="127"/>
        <v>0</v>
      </c>
      <c r="QG69" s="284">
        <f t="shared" si="127"/>
        <v>0</v>
      </c>
      <c r="QH69" s="284">
        <f t="shared" si="127"/>
        <v>0</v>
      </c>
      <c r="QI69" s="284">
        <f t="shared" si="127"/>
        <v>0</v>
      </c>
      <c r="QJ69" s="284">
        <f t="shared" ref="QJ69:SA69" si="128">$C19*QJ42</f>
        <v>0</v>
      </c>
      <c r="QK69" s="284">
        <f t="shared" si="128"/>
        <v>0</v>
      </c>
      <c r="QL69" s="284">
        <f t="shared" si="128"/>
        <v>0</v>
      </c>
      <c r="QM69" s="284">
        <f t="shared" si="128"/>
        <v>0</v>
      </c>
      <c r="QN69" s="284">
        <f t="shared" si="128"/>
        <v>0</v>
      </c>
      <c r="QO69" s="284">
        <f t="shared" si="128"/>
        <v>0</v>
      </c>
      <c r="QP69" s="284">
        <f t="shared" si="128"/>
        <v>0</v>
      </c>
      <c r="QQ69" s="284">
        <f t="shared" si="128"/>
        <v>0</v>
      </c>
      <c r="QR69" s="284">
        <f t="shared" si="128"/>
        <v>0</v>
      </c>
      <c r="QS69" s="284">
        <f t="shared" si="128"/>
        <v>0</v>
      </c>
      <c r="QT69" s="284">
        <f t="shared" si="128"/>
        <v>0</v>
      </c>
      <c r="QU69" s="284">
        <f t="shared" si="128"/>
        <v>0</v>
      </c>
      <c r="QV69" s="284">
        <f t="shared" si="128"/>
        <v>0</v>
      </c>
      <c r="QW69" s="284">
        <f t="shared" si="128"/>
        <v>0</v>
      </c>
      <c r="QX69" s="284">
        <f t="shared" si="128"/>
        <v>0</v>
      </c>
      <c r="QY69" s="284">
        <f t="shared" si="128"/>
        <v>0</v>
      </c>
      <c r="QZ69" s="284">
        <f t="shared" si="128"/>
        <v>0</v>
      </c>
      <c r="RA69" s="284">
        <f t="shared" si="128"/>
        <v>0</v>
      </c>
      <c r="RB69" s="284">
        <f t="shared" si="128"/>
        <v>0</v>
      </c>
      <c r="RC69" s="284">
        <f t="shared" si="128"/>
        <v>0</v>
      </c>
      <c r="RD69" s="284">
        <f t="shared" si="128"/>
        <v>0</v>
      </c>
      <c r="RE69" s="284">
        <f t="shared" si="128"/>
        <v>0</v>
      </c>
      <c r="RF69" s="284">
        <f t="shared" si="128"/>
        <v>0</v>
      </c>
      <c r="RG69" s="284">
        <f t="shared" si="128"/>
        <v>0</v>
      </c>
      <c r="RH69" s="284">
        <f t="shared" si="128"/>
        <v>0</v>
      </c>
      <c r="RI69" s="284">
        <f t="shared" si="128"/>
        <v>0</v>
      </c>
      <c r="RJ69" s="284">
        <f t="shared" si="128"/>
        <v>0</v>
      </c>
      <c r="RK69" s="284">
        <f t="shared" si="128"/>
        <v>0</v>
      </c>
      <c r="RL69" s="284">
        <f t="shared" si="128"/>
        <v>0</v>
      </c>
      <c r="RM69" s="284">
        <f t="shared" si="128"/>
        <v>0</v>
      </c>
      <c r="RN69" s="284">
        <f t="shared" si="128"/>
        <v>0</v>
      </c>
      <c r="RO69" s="284">
        <f t="shared" si="128"/>
        <v>0</v>
      </c>
      <c r="RP69" s="284">
        <f t="shared" si="128"/>
        <v>0</v>
      </c>
      <c r="RQ69" s="284">
        <f t="shared" si="128"/>
        <v>0</v>
      </c>
      <c r="RR69" s="284">
        <f t="shared" si="128"/>
        <v>0</v>
      </c>
      <c r="RS69" s="284">
        <f t="shared" si="128"/>
        <v>0</v>
      </c>
      <c r="RT69" s="284">
        <f t="shared" si="128"/>
        <v>0</v>
      </c>
      <c r="RU69" s="284">
        <f t="shared" si="128"/>
        <v>0</v>
      </c>
      <c r="RV69" s="284">
        <f t="shared" si="128"/>
        <v>0</v>
      </c>
      <c r="RW69" s="284">
        <f t="shared" si="128"/>
        <v>0</v>
      </c>
      <c r="RX69" s="284">
        <f t="shared" si="128"/>
        <v>0</v>
      </c>
      <c r="RY69" s="284">
        <f t="shared" si="128"/>
        <v>0</v>
      </c>
      <c r="RZ69" s="284">
        <f t="shared" si="128"/>
        <v>0</v>
      </c>
      <c r="SA69" s="284">
        <f t="shared" si="128"/>
        <v>0</v>
      </c>
    </row>
    <row r="70" spans="1:495">
      <c r="A70" s="282"/>
      <c r="B70" s="283" t="str">
        <f>$B$20</f>
        <v>Wildlife Aerial Surveys</v>
      </c>
      <c r="C70" s="290">
        <f>SUM(D70:S70,T70:INDEX(T70:SA70,$H$5))</f>
        <v>0</v>
      </c>
      <c r="D70" s="284">
        <f t="shared" ref="D70:BO70" si="129">$C20*D43</f>
        <v>0</v>
      </c>
      <c r="E70" s="284">
        <f t="shared" si="129"/>
        <v>0</v>
      </c>
      <c r="F70" s="284">
        <f t="shared" si="129"/>
        <v>0</v>
      </c>
      <c r="G70" s="284">
        <f t="shared" si="129"/>
        <v>0</v>
      </c>
      <c r="H70" s="284">
        <f t="shared" si="129"/>
        <v>0</v>
      </c>
      <c r="I70" s="284">
        <f t="shared" si="129"/>
        <v>0</v>
      </c>
      <c r="J70" s="284">
        <f t="shared" si="129"/>
        <v>0</v>
      </c>
      <c r="K70" s="284">
        <f t="shared" si="129"/>
        <v>0</v>
      </c>
      <c r="L70" s="284">
        <f t="shared" si="129"/>
        <v>0</v>
      </c>
      <c r="M70" s="284">
        <f t="shared" si="129"/>
        <v>0</v>
      </c>
      <c r="N70" s="284">
        <f t="shared" si="129"/>
        <v>0</v>
      </c>
      <c r="O70" s="284">
        <f t="shared" si="129"/>
        <v>0</v>
      </c>
      <c r="P70" s="284">
        <f t="shared" si="129"/>
        <v>0</v>
      </c>
      <c r="Q70" s="284">
        <f t="shared" si="129"/>
        <v>0</v>
      </c>
      <c r="R70" s="284">
        <f t="shared" si="129"/>
        <v>0</v>
      </c>
      <c r="S70" s="284">
        <f t="shared" si="129"/>
        <v>0</v>
      </c>
      <c r="T70" s="284">
        <f t="shared" si="129"/>
        <v>0</v>
      </c>
      <c r="U70" s="284">
        <f t="shared" si="129"/>
        <v>0</v>
      </c>
      <c r="V70" s="284">
        <f t="shared" si="129"/>
        <v>0</v>
      </c>
      <c r="W70" s="284">
        <f t="shared" si="129"/>
        <v>0</v>
      </c>
      <c r="X70" s="284">
        <f t="shared" si="129"/>
        <v>0</v>
      </c>
      <c r="Y70" s="284">
        <f t="shared" si="129"/>
        <v>0</v>
      </c>
      <c r="Z70" s="284">
        <f t="shared" si="129"/>
        <v>0</v>
      </c>
      <c r="AA70" s="284">
        <f t="shared" si="129"/>
        <v>0</v>
      </c>
      <c r="AB70" s="284">
        <f t="shared" si="129"/>
        <v>0</v>
      </c>
      <c r="AC70" s="284">
        <f t="shared" si="129"/>
        <v>0</v>
      </c>
      <c r="AD70" s="284">
        <f t="shared" si="129"/>
        <v>0</v>
      </c>
      <c r="AE70" s="284">
        <f t="shared" si="129"/>
        <v>0</v>
      </c>
      <c r="AF70" s="284">
        <f t="shared" si="129"/>
        <v>0</v>
      </c>
      <c r="AG70" s="284">
        <f t="shared" si="129"/>
        <v>0</v>
      </c>
      <c r="AH70" s="284">
        <f t="shared" si="129"/>
        <v>0</v>
      </c>
      <c r="AI70" s="284">
        <f t="shared" si="129"/>
        <v>0</v>
      </c>
      <c r="AJ70" s="284">
        <f t="shared" si="129"/>
        <v>0</v>
      </c>
      <c r="AK70" s="284">
        <f t="shared" si="129"/>
        <v>0</v>
      </c>
      <c r="AL70" s="284">
        <f t="shared" si="129"/>
        <v>0</v>
      </c>
      <c r="AM70" s="284">
        <f t="shared" si="129"/>
        <v>0</v>
      </c>
      <c r="AN70" s="284">
        <f t="shared" si="129"/>
        <v>0</v>
      </c>
      <c r="AO70" s="284">
        <f t="shared" si="129"/>
        <v>0</v>
      </c>
      <c r="AP70" s="284">
        <f t="shared" si="129"/>
        <v>0</v>
      </c>
      <c r="AQ70" s="284">
        <f t="shared" si="129"/>
        <v>0</v>
      </c>
      <c r="AR70" s="284">
        <f t="shared" si="129"/>
        <v>0</v>
      </c>
      <c r="AS70" s="284">
        <f t="shared" si="129"/>
        <v>0</v>
      </c>
      <c r="AT70" s="284">
        <f t="shared" si="129"/>
        <v>0</v>
      </c>
      <c r="AU70" s="284">
        <f t="shared" si="129"/>
        <v>0</v>
      </c>
      <c r="AV70" s="284">
        <f t="shared" si="129"/>
        <v>0</v>
      </c>
      <c r="AW70" s="284">
        <f t="shared" si="129"/>
        <v>0</v>
      </c>
      <c r="AX70" s="284">
        <f t="shared" si="129"/>
        <v>0</v>
      </c>
      <c r="AY70" s="284">
        <f t="shared" si="129"/>
        <v>0</v>
      </c>
      <c r="AZ70" s="284">
        <f t="shared" si="129"/>
        <v>0</v>
      </c>
      <c r="BA70" s="284">
        <f t="shared" si="129"/>
        <v>0</v>
      </c>
      <c r="BB70" s="284">
        <f t="shared" si="129"/>
        <v>0</v>
      </c>
      <c r="BC70" s="284">
        <f t="shared" si="129"/>
        <v>0</v>
      </c>
      <c r="BD70" s="284">
        <f t="shared" si="129"/>
        <v>0</v>
      </c>
      <c r="BE70" s="284">
        <f t="shared" si="129"/>
        <v>0</v>
      </c>
      <c r="BF70" s="284">
        <f t="shared" si="129"/>
        <v>0</v>
      </c>
      <c r="BG70" s="284">
        <f t="shared" si="129"/>
        <v>0</v>
      </c>
      <c r="BH70" s="284">
        <f t="shared" si="129"/>
        <v>0</v>
      </c>
      <c r="BI70" s="284">
        <f t="shared" si="129"/>
        <v>0</v>
      </c>
      <c r="BJ70" s="284">
        <f t="shared" si="129"/>
        <v>0</v>
      </c>
      <c r="BK70" s="284">
        <f t="shared" si="129"/>
        <v>0</v>
      </c>
      <c r="BL70" s="284">
        <f t="shared" si="129"/>
        <v>0</v>
      </c>
      <c r="BM70" s="284">
        <f t="shared" si="129"/>
        <v>0</v>
      </c>
      <c r="BN70" s="284">
        <f t="shared" si="129"/>
        <v>0</v>
      </c>
      <c r="BO70" s="284">
        <f t="shared" si="129"/>
        <v>0</v>
      </c>
      <c r="BP70" s="284">
        <f t="shared" ref="BP70:EA70" si="130">$C20*BP43</f>
        <v>0</v>
      </c>
      <c r="BQ70" s="284">
        <f t="shared" si="130"/>
        <v>0</v>
      </c>
      <c r="BR70" s="284">
        <f t="shared" si="130"/>
        <v>0</v>
      </c>
      <c r="BS70" s="284">
        <f t="shared" si="130"/>
        <v>0</v>
      </c>
      <c r="BT70" s="284">
        <f t="shared" si="130"/>
        <v>0</v>
      </c>
      <c r="BU70" s="284">
        <f t="shared" si="130"/>
        <v>0</v>
      </c>
      <c r="BV70" s="284">
        <f t="shared" si="130"/>
        <v>0</v>
      </c>
      <c r="BW70" s="284">
        <f t="shared" si="130"/>
        <v>0</v>
      </c>
      <c r="BX70" s="284">
        <f t="shared" si="130"/>
        <v>0</v>
      </c>
      <c r="BY70" s="284">
        <f t="shared" si="130"/>
        <v>0</v>
      </c>
      <c r="BZ70" s="284">
        <f t="shared" si="130"/>
        <v>0</v>
      </c>
      <c r="CA70" s="284">
        <f t="shared" si="130"/>
        <v>0</v>
      </c>
      <c r="CB70" s="284">
        <f t="shared" si="130"/>
        <v>0</v>
      </c>
      <c r="CC70" s="284">
        <f t="shared" si="130"/>
        <v>0</v>
      </c>
      <c r="CD70" s="284">
        <f t="shared" si="130"/>
        <v>0</v>
      </c>
      <c r="CE70" s="284">
        <f t="shared" si="130"/>
        <v>0</v>
      </c>
      <c r="CF70" s="284">
        <f t="shared" si="130"/>
        <v>0</v>
      </c>
      <c r="CG70" s="284">
        <f t="shared" si="130"/>
        <v>0</v>
      </c>
      <c r="CH70" s="284">
        <f t="shared" si="130"/>
        <v>0</v>
      </c>
      <c r="CI70" s="284">
        <f t="shared" si="130"/>
        <v>0</v>
      </c>
      <c r="CJ70" s="284">
        <f t="shared" si="130"/>
        <v>0</v>
      </c>
      <c r="CK70" s="284">
        <f t="shared" si="130"/>
        <v>0</v>
      </c>
      <c r="CL70" s="284">
        <f t="shared" si="130"/>
        <v>0</v>
      </c>
      <c r="CM70" s="284">
        <f t="shared" si="130"/>
        <v>0</v>
      </c>
      <c r="CN70" s="284">
        <f t="shared" si="130"/>
        <v>0</v>
      </c>
      <c r="CO70" s="284">
        <f t="shared" si="130"/>
        <v>0</v>
      </c>
      <c r="CP70" s="284">
        <f t="shared" si="130"/>
        <v>0</v>
      </c>
      <c r="CQ70" s="284">
        <f t="shared" si="130"/>
        <v>0</v>
      </c>
      <c r="CR70" s="284">
        <f t="shared" si="130"/>
        <v>0</v>
      </c>
      <c r="CS70" s="284">
        <f t="shared" si="130"/>
        <v>0</v>
      </c>
      <c r="CT70" s="284">
        <f t="shared" si="130"/>
        <v>0</v>
      </c>
      <c r="CU70" s="284">
        <f t="shared" si="130"/>
        <v>0</v>
      </c>
      <c r="CV70" s="284">
        <f t="shared" si="130"/>
        <v>0</v>
      </c>
      <c r="CW70" s="284">
        <f t="shared" si="130"/>
        <v>0</v>
      </c>
      <c r="CX70" s="284">
        <f t="shared" si="130"/>
        <v>0</v>
      </c>
      <c r="CY70" s="284">
        <f t="shared" si="130"/>
        <v>0</v>
      </c>
      <c r="CZ70" s="284">
        <f t="shared" si="130"/>
        <v>0</v>
      </c>
      <c r="DA70" s="284">
        <f t="shared" si="130"/>
        <v>0</v>
      </c>
      <c r="DB70" s="284">
        <f t="shared" si="130"/>
        <v>0</v>
      </c>
      <c r="DC70" s="284">
        <f t="shared" si="130"/>
        <v>0</v>
      </c>
      <c r="DD70" s="284">
        <f t="shared" si="130"/>
        <v>0</v>
      </c>
      <c r="DE70" s="284">
        <f t="shared" si="130"/>
        <v>0</v>
      </c>
      <c r="DF70" s="284">
        <f t="shared" si="130"/>
        <v>0</v>
      </c>
      <c r="DG70" s="284">
        <f t="shared" si="130"/>
        <v>0</v>
      </c>
      <c r="DH70" s="284">
        <f t="shared" si="130"/>
        <v>0</v>
      </c>
      <c r="DI70" s="284">
        <f t="shared" si="130"/>
        <v>0</v>
      </c>
      <c r="DJ70" s="284">
        <f t="shared" si="130"/>
        <v>0</v>
      </c>
      <c r="DK70" s="284">
        <f t="shared" si="130"/>
        <v>0</v>
      </c>
      <c r="DL70" s="284">
        <f t="shared" si="130"/>
        <v>0</v>
      </c>
      <c r="DM70" s="284">
        <f t="shared" si="130"/>
        <v>0</v>
      </c>
      <c r="DN70" s="284">
        <f t="shared" si="130"/>
        <v>0</v>
      </c>
      <c r="DO70" s="284">
        <f t="shared" si="130"/>
        <v>0</v>
      </c>
      <c r="DP70" s="284">
        <f t="shared" si="130"/>
        <v>0</v>
      </c>
      <c r="DQ70" s="284">
        <f t="shared" si="130"/>
        <v>0</v>
      </c>
      <c r="DR70" s="284">
        <f t="shared" si="130"/>
        <v>0</v>
      </c>
      <c r="DS70" s="284">
        <f t="shared" si="130"/>
        <v>0</v>
      </c>
      <c r="DT70" s="284">
        <f t="shared" si="130"/>
        <v>0</v>
      </c>
      <c r="DU70" s="284">
        <f t="shared" si="130"/>
        <v>0</v>
      </c>
      <c r="DV70" s="284">
        <f t="shared" si="130"/>
        <v>0</v>
      </c>
      <c r="DW70" s="284">
        <f t="shared" si="130"/>
        <v>0</v>
      </c>
      <c r="DX70" s="284">
        <f t="shared" si="130"/>
        <v>0</v>
      </c>
      <c r="DY70" s="284">
        <f t="shared" si="130"/>
        <v>0</v>
      </c>
      <c r="DZ70" s="284">
        <f t="shared" si="130"/>
        <v>0</v>
      </c>
      <c r="EA70" s="284">
        <f t="shared" si="130"/>
        <v>0</v>
      </c>
      <c r="EB70" s="284">
        <f t="shared" ref="EB70:GM70" si="131">$C20*EB43</f>
        <v>0</v>
      </c>
      <c r="EC70" s="284">
        <f t="shared" si="131"/>
        <v>0</v>
      </c>
      <c r="ED70" s="284">
        <f t="shared" si="131"/>
        <v>0</v>
      </c>
      <c r="EE70" s="284">
        <f t="shared" si="131"/>
        <v>0</v>
      </c>
      <c r="EF70" s="284">
        <f t="shared" si="131"/>
        <v>0</v>
      </c>
      <c r="EG70" s="284">
        <f t="shared" si="131"/>
        <v>0</v>
      </c>
      <c r="EH70" s="284">
        <f t="shared" si="131"/>
        <v>0</v>
      </c>
      <c r="EI70" s="284">
        <f t="shared" si="131"/>
        <v>0</v>
      </c>
      <c r="EJ70" s="284">
        <f t="shared" si="131"/>
        <v>0</v>
      </c>
      <c r="EK70" s="284">
        <f t="shared" si="131"/>
        <v>0</v>
      </c>
      <c r="EL70" s="284">
        <f t="shared" si="131"/>
        <v>0</v>
      </c>
      <c r="EM70" s="284">
        <f t="shared" si="131"/>
        <v>0</v>
      </c>
      <c r="EN70" s="284">
        <f t="shared" si="131"/>
        <v>0</v>
      </c>
      <c r="EO70" s="284">
        <f t="shared" si="131"/>
        <v>0</v>
      </c>
      <c r="EP70" s="284">
        <f t="shared" si="131"/>
        <v>0</v>
      </c>
      <c r="EQ70" s="284">
        <f t="shared" si="131"/>
        <v>0</v>
      </c>
      <c r="ER70" s="284">
        <f t="shared" si="131"/>
        <v>0</v>
      </c>
      <c r="ES70" s="284">
        <f t="shared" si="131"/>
        <v>0</v>
      </c>
      <c r="ET70" s="284">
        <f t="shared" si="131"/>
        <v>0</v>
      </c>
      <c r="EU70" s="284">
        <f t="shared" si="131"/>
        <v>0</v>
      </c>
      <c r="EV70" s="284">
        <f t="shared" si="131"/>
        <v>0</v>
      </c>
      <c r="EW70" s="284">
        <f t="shared" si="131"/>
        <v>0</v>
      </c>
      <c r="EX70" s="284">
        <f t="shared" si="131"/>
        <v>0</v>
      </c>
      <c r="EY70" s="284">
        <f t="shared" si="131"/>
        <v>0</v>
      </c>
      <c r="EZ70" s="284">
        <f t="shared" si="131"/>
        <v>0</v>
      </c>
      <c r="FA70" s="284">
        <f t="shared" si="131"/>
        <v>0</v>
      </c>
      <c r="FB70" s="284">
        <f t="shared" si="131"/>
        <v>0</v>
      </c>
      <c r="FC70" s="284">
        <f t="shared" si="131"/>
        <v>0</v>
      </c>
      <c r="FD70" s="284">
        <f t="shared" si="131"/>
        <v>0</v>
      </c>
      <c r="FE70" s="284">
        <f t="shared" si="131"/>
        <v>0</v>
      </c>
      <c r="FF70" s="284">
        <f t="shared" si="131"/>
        <v>0</v>
      </c>
      <c r="FG70" s="284">
        <f t="shared" si="131"/>
        <v>0</v>
      </c>
      <c r="FH70" s="284">
        <f t="shared" si="131"/>
        <v>0</v>
      </c>
      <c r="FI70" s="284">
        <f t="shared" si="131"/>
        <v>0</v>
      </c>
      <c r="FJ70" s="284">
        <f t="shared" si="131"/>
        <v>0</v>
      </c>
      <c r="FK70" s="284">
        <f t="shared" si="131"/>
        <v>0</v>
      </c>
      <c r="FL70" s="284">
        <f t="shared" si="131"/>
        <v>0</v>
      </c>
      <c r="FM70" s="284">
        <f t="shared" si="131"/>
        <v>0</v>
      </c>
      <c r="FN70" s="284">
        <f t="shared" si="131"/>
        <v>0</v>
      </c>
      <c r="FO70" s="284">
        <f t="shared" si="131"/>
        <v>0</v>
      </c>
      <c r="FP70" s="284">
        <f t="shared" si="131"/>
        <v>0</v>
      </c>
      <c r="FQ70" s="284">
        <f t="shared" si="131"/>
        <v>0</v>
      </c>
      <c r="FR70" s="284">
        <f t="shared" si="131"/>
        <v>0</v>
      </c>
      <c r="FS70" s="284">
        <f t="shared" si="131"/>
        <v>0</v>
      </c>
      <c r="FT70" s="284">
        <f t="shared" si="131"/>
        <v>0</v>
      </c>
      <c r="FU70" s="284">
        <f t="shared" si="131"/>
        <v>0</v>
      </c>
      <c r="FV70" s="284">
        <f t="shared" si="131"/>
        <v>0</v>
      </c>
      <c r="FW70" s="284">
        <f t="shared" si="131"/>
        <v>0</v>
      </c>
      <c r="FX70" s="284">
        <f t="shared" si="131"/>
        <v>0</v>
      </c>
      <c r="FY70" s="284">
        <f t="shared" si="131"/>
        <v>0</v>
      </c>
      <c r="FZ70" s="284">
        <f t="shared" si="131"/>
        <v>0</v>
      </c>
      <c r="GA70" s="284">
        <f t="shared" si="131"/>
        <v>0</v>
      </c>
      <c r="GB70" s="284">
        <f t="shared" si="131"/>
        <v>0</v>
      </c>
      <c r="GC70" s="284">
        <f t="shared" si="131"/>
        <v>0</v>
      </c>
      <c r="GD70" s="284">
        <f t="shared" si="131"/>
        <v>0</v>
      </c>
      <c r="GE70" s="284">
        <f t="shared" si="131"/>
        <v>0</v>
      </c>
      <c r="GF70" s="284">
        <f t="shared" si="131"/>
        <v>0</v>
      </c>
      <c r="GG70" s="284">
        <f t="shared" si="131"/>
        <v>0</v>
      </c>
      <c r="GH70" s="284">
        <f t="shared" si="131"/>
        <v>0</v>
      </c>
      <c r="GI70" s="284">
        <f t="shared" si="131"/>
        <v>0</v>
      </c>
      <c r="GJ70" s="284">
        <f t="shared" si="131"/>
        <v>0</v>
      </c>
      <c r="GK70" s="284">
        <f t="shared" si="131"/>
        <v>0</v>
      </c>
      <c r="GL70" s="284">
        <f t="shared" si="131"/>
        <v>0</v>
      </c>
      <c r="GM70" s="284">
        <f t="shared" si="131"/>
        <v>0</v>
      </c>
      <c r="GN70" s="284">
        <f t="shared" ref="GN70:IY70" si="132">$C20*GN43</f>
        <v>0</v>
      </c>
      <c r="GO70" s="284">
        <f t="shared" si="132"/>
        <v>0</v>
      </c>
      <c r="GP70" s="284">
        <f t="shared" si="132"/>
        <v>0</v>
      </c>
      <c r="GQ70" s="284">
        <f t="shared" si="132"/>
        <v>0</v>
      </c>
      <c r="GR70" s="284">
        <f t="shared" si="132"/>
        <v>0</v>
      </c>
      <c r="GS70" s="284">
        <f t="shared" si="132"/>
        <v>0</v>
      </c>
      <c r="GT70" s="284">
        <f t="shared" si="132"/>
        <v>0</v>
      </c>
      <c r="GU70" s="284">
        <f t="shared" si="132"/>
        <v>0</v>
      </c>
      <c r="GV70" s="284">
        <f t="shared" si="132"/>
        <v>0</v>
      </c>
      <c r="GW70" s="284">
        <f t="shared" si="132"/>
        <v>0</v>
      </c>
      <c r="GX70" s="284">
        <f t="shared" si="132"/>
        <v>0</v>
      </c>
      <c r="GY70" s="284">
        <f t="shared" si="132"/>
        <v>0</v>
      </c>
      <c r="GZ70" s="284">
        <f t="shared" si="132"/>
        <v>0</v>
      </c>
      <c r="HA70" s="284">
        <f t="shared" si="132"/>
        <v>0</v>
      </c>
      <c r="HB70" s="284">
        <f t="shared" si="132"/>
        <v>0</v>
      </c>
      <c r="HC70" s="284">
        <f t="shared" si="132"/>
        <v>0</v>
      </c>
      <c r="HD70" s="284">
        <f t="shared" si="132"/>
        <v>0</v>
      </c>
      <c r="HE70" s="284">
        <f t="shared" si="132"/>
        <v>0</v>
      </c>
      <c r="HF70" s="284">
        <f t="shared" si="132"/>
        <v>0</v>
      </c>
      <c r="HG70" s="284">
        <f t="shared" si="132"/>
        <v>0</v>
      </c>
      <c r="HH70" s="284">
        <f t="shared" si="132"/>
        <v>0</v>
      </c>
      <c r="HI70" s="284">
        <f t="shared" si="132"/>
        <v>0</v>
      </c>
      <c r="HJ70" s="284">
        <f t="shared" si="132"/>
        <v>0</v>
      </c>
      <c r="HK70" s="284">
        <f t="shared" si="132"/>
        <v>0</v>
      </c>
      <c r="HL70" s="284">
        <f t="shared" si="132"/>
        <v>0</v>
      </c>
      <c r="HM70" s="284">
        <f t="shared" si="132"/>
        <v>0</v>
      </c>
      <c r="HN70" s="284">
        <f t="shared" si="132"/>
        <v>0</v>
      </c>
      <c r="HO70" s="284">
        <f t="shared" si="132"/>
        <v>0</v>
      </c>
      <c r="HP70" s="284">
        <f t="shared" si="132"/>
        <v>0</v>
      </c>
      <c r="HQ70" s="284">
        <f t="shared" si="132"/>
        <v>0</v>
      </c>
      <c r="HR70" s="284">
        <f t="shared" si="132"/>
        <v>0</v>
      </c>
      <c r="HS70" s="284">
        <f t="shared" si="132"/>
        <v>0</v>
      </c>
      <c r="HT70" s="284">
        <f t="shared" si="132"/>
        <v>0</v>
      </c>
      <c r="HU70" s="284">
        <f t="shared" si="132"/>
        <v>0</v>
      </c>
      <c r="HV70" s="284">
        <f t="shared" si="132"/>
        <v>0</v>
      </c>
      <c r="HW70" s="284">
        <f t="shared" si="132"/>
        <v>0</v>
      </c>
      <c r="HX70" s="284">
        <f t="shared" si="132"/>
        <v>0</v>
      </c>
      <c r="HY70" s="284">
        <f t="shared" si="132"/>
        <v>0</v>
      </c>
      <c r="HZ70" s="284">
        <f t="shared" si="132"/>
        <v>0</v>
      </c>
      <c r="IA70" s="284">
        <f t="shared" si="132"/>
        <v>0</v>
      </c>
      <c r="IB70" s="284">
        <f t="shared" si="132"/>
        <v>0</v>
      </c>
      <c r="IC70" s="284">
        <f t="shared" si="132"/>
        <v>0</v>
      </c>
      <c r="ID70" s="284">
        <f t="shared" si="132"/>
        <v>0</v>
      </c>
      <c r="IE70" s="284">
        <f t="shared" si="132"/>
        <v>0</v>
      </c>
      <c r="IF70" s="284">
        <f t="shared" si="132"/>
        <v>0</v>
      </c>
      <c r="IG70" s="284">
        <f t="shared" si="132"/>
        <v>0</v>
      </c>
      <c r="IH70" s="284">
        <f t="shared" si="132"/>
        <v>0</v>
      </c>
      <c r="II70" s="284">
        <f t="shared" si="132"/>
        <v>0</v>
      </c>
      <c r="IJ70" s="284">
        <f t="shared" si="132"/>
        <v>0</v>
      </c>
      <c r="IK70" s="284">
        <f t="shared" si="132"/>
        <v>0</v>
      </c>
      <c r="IL70" s="284">
        <f t="shared" si="132"/>
        <v>0</v>
      </c>
      <c r="IM70" s="284">
        <f t="shared" si="132"/>
        <v>0</v>
      </c>
      <c r="IN70" s="284">
        <f t="shared" si="132"/>
        <v>0</v>
      </c>
      <c r="IO70" s="284">
        <f t="shared" si="132"/>
        <v>0</v>
      </c>
      <c r="IP70" s="284">
        <f t="shared" si="132"/>
        <v>0</v>
      </c>
      <c r="IQ70" s="284">
        <f t="shared" si="132"/>
        <v>0</v>
      </c>
      <c r="IR70" s="284">
        <f t="shared" si="132"/>
        <v>0</v>
      </c>
      <c r="IS70" s="284">
        <f t="shared" si="132"/>
        <v>0</v>
      </c>
      <c r="IT70" s="284">
        <f t="shared" si="132"/>
        <v>0</v>
      </c>
      <c r="IU70" s="284">
        <f t="shared" si="132"/>
        <v>0</v>
      </c>
      <c r="IV70" s="284">
        <f t="shared" si="132"/>
        <v>0</v>
      </c>
      <c r="IW70" s="284">
        <f t="shared" si="132"/>
        <v>0</v>
      </c>
      <c r="IX70" s="284">
        <f t="shared" si="132"/>
        <v>0</v>
      </c>
      <c r="IY70" s="284">
        <f t="shared" si="132"/>
        <v>0</v>
      </c>
      <c r="IZ70" s="284">
        <f t="shared" ref="IZ70:LK70" si="133">$C20*IZ43</f>
        <v>0</v>
      </c>
      <c r="JA70" s="284">
        <f t="shared" si="133"/>
        <v>0</v>
      </c>
      <c r="JB70" s="284">
        <f t="shared" si="133"/>
        <v>0</v>
      </c>
      <c r="JC70" s="284">
        <f t="shared" si="133"/>
        <v>0</v>
      </c>
      <c r="JD70" s="284">
        <f t="shared" si="133"/>
        <v>0</v>
      </c>
      <c r="JE70" s="284">
        <f t="shared" si="133"/>
        <v>0</v>
      </c>
      <c r="JF70" s="284">
        <f t="shared" si="133"/>
        <v>0</v>
      </c>
      <c r="JG70" s="284">
        <f t="shared" si="133"/>
        <v>0</v>
      </c>
      <c r="JH70" s="284">
        <f t="shared" si="133"/>
        <v>0</v>
      </c>
      <c r="JI70" s="284">
        <f t="shared" si="133"/>
        <v>0</v>
      </c>
      <c r="JJ70" s="284">
        <f t="shared" si="133"/>
        <v>0</v>
      </c>
      <c r="JK70" s="284">
        <f t="shared" si="133"/>
        <v>0</v>
      </c>
      <c r="JL70" s="284">
        <f t="shared" si="133"/>
        <v>0</v>
      </c>
      <c r="JM70" s="284">
        <f t="shared" si="133"/>
        <v>0</v>
      </c>
      <c r="JN70" s="284">
        <f t="shared" si="133"/>
        <v>0</v>
      </c>
      <c r="JO70" s="284">
        <f t="shared" si="133"/>
        <v>0</v>
      </c>
      <c r="JP70" s="284">
        <f t="shared" si="133"/>
        <v>0</v>
      </c>
      <c r="JQ70" s="284">
        <f t="shared" si="133"/>
        <v>0</v>
      </c>
      <c r="JR70" s="284">
        <f t="shared" si="133"/>
        <v>0</v>
      </c>
      <c r="JS70" s="284">
        <f t="shared" si="133"/>
        <v>0</v>
      </c>
      <c r="JT70" s="284">
        <f t="shared" si="133"/>
        <v>0</v>
      </c>
      <c r="JU70" s="284">
        <f t="shared" si="133"/>
        <v>0</v>
      </c>
      <c r="JV70" s="284">
        <f t="shared" si="133"/>
        <v>0</v>
      </c>
      <c r="JW70" s="284">
        <f t="shared" si="133"/>
        <v>0</v>
      </c>
      <c r="JX70" s="284">
        <f t="shared" si="133"/>
        <v>0</v>
      </c>
      <c r="JY70" s="284">
        <f t="shared" si="133"/>
        <v>0</v>
      </c>
      <c r="JZ70" s="284">
        <f t="shared" si="133"/>
        <v>0</v>
      </c>
      <c r="KA70" s="284">
        <f t="shared" si="133"/>
        <v>0</v>
      </c>
      <c r="KB70" s="284">
        <f t="shared" si="133"/>
        <v>0</v>
      </c>
      <c r="KC70" s="284">
        <f t="shared" si="133"/>
        <v>0</v>
      </c>
      <c r="KD70" s="284">
        <f t="shared" si="133"/>
        <v>0</v>
      </c>
      <c r="KE70" s="284">
        <f t="shared" si="133"/>
        <v>0</v>
      </c>
      <c r="KF70" s="284">
        <f t="shared" si="133"/>
        <v>0</v>
      </c>
      <c r="KG70" s="284">
        <f t="shared" si="133"/>
        <v>0</v>
      </c>
      <c r="KH70" s="284">
        <f t="shared" si="133"/>
        <v>0</v>
      </c>
      <c r="KI70" s="284">
        <f t="shared" si="133"/>
        <v>0</v>
      </c>
      <c r="KJ70" s="284">
        <f t="shared" si="133"/>
        <v>0</v>
      </c>
      <c r="KK70" s="284">
        <f t="shared" si="133"/>
        <v>0</v>
      </c>
      <c r="KL70" s="284">
        <f t="shared" si="133"/>
        <v>0</v>
      </c>
      <c r="KM70" s="284">
        <f t="shared" si="133"/>
        <v>0</v>
      </c>
      <c r="KN70" s="284">
        <f t="shared" si="133"/>
        <v>0</v>
      </c>
      <c r="KO70" s="284">
        <f t="shared" si="133"/>
        <v>0</v>
      </c>
      <c r="KP70" s="284">
        <f t="shared" si="133"/>
        <v>0</v>
      </c>
      <c r="KQ70" s="284">
        <f t="shared" si="133"/>
        <v>0</v>
      </c>
      <c r="KR70" s="284">
        <f t="shared" si="133"/>
        <v>0</v>
      </c>
      <c r="KS70" s="284">
        <f t="shared" si="133"/>
        <v>0</v>
      </c>
      <c r="KT70" s="284">
        <f t="shared" si="133"/>
        <v>0</v>
      </c>
      <c r="KU70" s="284">
        <f t="shared" si="133"/>
        <v>0</v>
      </c>
      <c r="KV70" s="284">
        <f t="shared" si="133"/>
        <v>0</v>
      </c>
      <c r="KW70" s="284">
        <f t="shared" si="133"/>
        <v>0</v>
      </c>
      <c r="KX70" s="284">
        <f t="shared" si="133"/>
        <v>0</v>
      </c>
      <c r="KY70" s="284">
        <f t="shared" si="133"/>
        <v>0</v>
      </c>
      <c r="KZ70" s="284">
        <f t="shared" si="133"/>
        <v>0</v>
      </c>
      <c r="LA70" s="284">
        <f t="shared" si="133"/>
        <v>0</v>
      </c>
      <c r="LB70" s="284">
        <f t="shared" si="133"/>
        <v>0</v>
      </c>
      <c r="LC70" s="284">
        <f t="shared" si="133"/>
        <v>0</v>
      </c>
      <c r="LD70" s="284">
        <f t="shared" si="133"/>
        <v>0</v>
      </c>
      <c r="LE70" s="284">
        <f t="shared" si="133"/>
        <v>0</v>
      </c>
      <c r="LF70" s="284">
        <f t="shared" si="133"/>
        <v>0</v>
      </c>
      <c r="LG70" s="284">
        <f t="shared" si="133"/>
        <v>0</v>
      </c>
      <c r="LH70" s="284">
        <f t="shared" si="133"/>
        <v>0</v>
      </c>
      <c r="LI70" s="284">
        <f t="shared" si="133"/>
        <v>0</v>
      </c>
      <c r="LJ70" s="284">
        <f t="shared" si="133"/>
        <v>0</v>
      </c>
      <c r="LK70" s="284">
        <f t="shared" si="133"/>
        <v>0</v>
      </c>
      <c r="LL70" s="284">
        <f t="shared" ref="LL70:NW70" si="134">$C20*LL43</f>
        <v>0</v>
      </c>
      <c r="LM70" s="284">
        <f t="shared" si="134"/>
        <v>0</v>
      </c>
      <c r="LN70" s="284">
        <f t="shared" si="134"/>
        <v>0</v>
      </c>
      <c r="LO70" s="284">
        <f t="shared" si="134"/>
        <v>0</v>
      </c>
      <c r="LP70" s="284">
        <f t="shared" si="134"/>
        <v>0</v>
      </c>
      <c r="LQ70" s="284">
        <f t="shared" si="134"/>
        <v>0</v>
      </c>
      <c r="LR70" s="284">
        <f t="shared" si="134"/>
        <v>0</v>
      </c>
      <c r="LS70" s="284">
        <f t="shared" si="134"/>
        <v>0</v>
      </c>
      <c r="LT70" s="284">
        <f t="shared" si="134"/>
        <v>0</v>
      </c>
      <c r="LU70" s="284">
        <f t="shared" si="134"/>
        <v>0</v>
      </c>
      <c r="LV70" s="284">
        <f t="shared" si="134"/>
        <v>0</v>
      </c>
      <c r="LW70" s="284">
        <f t="shared" si="134"/>
        <v>0</v>
      </c>
      <c r="LX70" s="284">
        <f t="shared" si="134"/>
        <v>0</v>
      </c>
      <c r="LY70" s="284">
        <f t="shared" si="134"/>
        <v>0</v>
      </c>
      <c r="LZ70" s="284">
        <f t="shared" si="134"/>
        <v>0</v>
      </c>
      <c r="MA70" s="284">
        <f t="shared" si="134"/>
        <v>0</v>
      </c>
      <c r="MB70" s="284">
        <f t="shared" si="134"/>
        <v>0</v>
      </c>
      <c r="MC70" s="284">
        <f t="shared" si="134"/>
        <v>0</v>
      </c>
      <c r="MD70" s="284">
        <f t="shared" si="134"/>
        <v>0</v>
      </c>
      <c r="ME70" s="284">
        <f t="shared" si="134"/>
        <v>0</v>
      </c>
      <c r="MF70" s="284">
        <f t="shared" si="134"/>
        <v>0</v>
      </c>
      <c r="MG70" s="284">
        <f t="shared" si="134"/>
        <v>0</v>
      </c>
      <c r="MH70" s="284">
        <f t="shared" si="134"/>
        <v>0</v>
      </c>
      <c r="MI70" s="284">
        <f t="shared" si="134"/>
        <v>0</v>
      </c>
      <c r="MJ70" s="284">
        <f t="shared" si="134"/>
        <v>0</v>
      </c>
      <c r="MK70" s="284">
        <f t="shared" si="134"/>
        <v>0</v>
      </c>
      <c r="ML70" s="284">
        <f t="shared" si="134"/>
        <v>0</v>
      </c>
      <c r="MM70" s="284">
        <f t="shared" si="134"/>
        <v>0</v>
      </c>
      <c r="MN70" s="284">
        <f t="shared" si="134"/>
        <v>0</v>
      </c>
      <c r="MO70" s="284">
        <f t="shared" si="134"/>
        <v>0</v>
      </c>
      <c r="MP70" s="284">
        <f t="shared" si="134"/>
        <v>0</v>
      </c>
      <c r="MQ70" s="284">
        <f t="shared" si="134"/>
        <v>0</v>
      </c>
      <c r="MR70" s="284">
        <f t="shared" si="134"/>
        <v>0</v>
      </c>
      <c r="MS70" s="284">
        <f t="shared" si="134"/>
        <v>0</v>
      </c>
      <c r="MT70" s="284">
        <f t="shared" si="134"/>
        <v>0</v>
      </c>
      <c r="MU70" s="284">
        <f t="shared" si="134"/>
        <v>0</v>
      </c>
      <c r="MV70" s="284">
        <f t="shared" si="134"/>
        <v>0</v>
      </c>
      <c r="MW70" s="284">
        <f t="shared" si="134"/>
        <v>0</v>
      </c>
      <c r="MX70" s="284">
        <f t="shared" si="134"/>
        <v>0</v>
      </c>
      <c r="MY70" s="284">
        <f t="shared" si="134"/>
        <v>0</v>
      </c>
      <c r="MZ70" s="284">
        <f t="shared" si="134"/>
        <v>0</v>
      </c>
      <c r="NA70" s="284">
        <f t="shared" si="134"/>
        <v>0</v>
      </c>
      <c r="NB70" s="284">
        <f t="shared" si="134"/>
        <v>0</v>
      </c>
      <c r="NC70" s="284">
        <f t="shared" si="134"/>
        <v>0</v>
      </c>
      <c r="ND70" s="284">
        <f t="shared" si="134"/>
        <v>0</v>
      </c>
      <c r="NE70" s="284">
        <f t="shared" si="134"/>
        <v>0</v>
      </c>
      <c r="NF70" s="284">
        <f t="shared" si="134"/>
        <v>0</v>
      </c>
      <c r="NG70" s="284">
        <f t="shared" si="134"/>
        <v>0</v>
      </c>
      <c r="NH70" s="284">
        <f t="shared" si="134"/>
        <v>0</v>
      </c>
      <c r="NI70" s="284">
        <f t="shared" si="134"/>
        <v>0</v>
      </c>
      <c r="NJ70" s="284">
        <f t="shared" si="134"/>
        <v>0</v>
      </c>
      <c r="NK70" s="284">
        <f t="shared" si="134"/>
        <v>0</v>
      </c>
      <c r="NL70" s="284">
        <f t="shared" si="134"/>
        <v>0</v>
      </c>
      <c r="NM70" s="284">
        <f t="shared" si="134"/>
        <v>0</v>
      </c>
      <c r="NN70" s="284">
        <f t="shared" si="134"/>
        <v>0</v>
      </c>
      <c r="NO70" s="284">
        <f t="shared" si="134"/>
        <v>0</v>
      </c>
      <c r="NP70" s="284">
        <f t="shared" si="134"/>
        <v>0</v>
      </c>
      <c r="NQ70" s="284">
        <f t="shared" si="134"/>
        <v>0</v>
      </c>
      <c r="NR70" s="284">
        <f t="shared" si="134"/>
        <v>0</v>
      </c>
      <c r="NS70" s="284">
        <f t="shared" si="134"/>
        <v>0</v>
      </c>
      <c r="NT70" s="284">
        <f t="shared" si="134"/>
        <v>0</v>
      </c>
      <c r="NU70" s="284">
        <f t="shared" si="134"/>
        <v>0</v>
      </c>
      <c r="NV70" s="284">
        <f t="shared" si="134"/>
        <v>0</v>
      </c>
      <c r="NW70" s="284">
        <f t="shared" si="134"/>
        <v>0</v>
      </c>
      <c r="NX70" s="284">
        <f t="shared" ref="NX70:QI70" si="135">$C20*NX43</f>
        <v>0</v>
      </c>
      <c r="NY70" s="284">
        <f t="shared" si="135"/>
        <v>0</v>
      </c>
      <c r="NZ70" s="284">
        <f t="shared" si="135"/>
        <v>0</v>
      </c>
      <c r="OA70" s="284">
        <f t="shared" si="135"/>
        <v>0</v>
      </c>
      <c r="OB70" s="284">
        <f t="shared" si="135"/>
        <v>0</v>
      </c>
      <c r="OC70" s="284">
        <f t="shared" si="135"/>
        <v>0</v>
      </c>
      <c r="OD70" s="284">
        <f t="shared" si="135"/>
        <v>0</v>
      </c>
      <c r="OE70" s="284">
        <f t="shared" si="135"/>
        <v>0</v>
      </c>
      <c r="OF70" s="284">
        <f t="shared" si="135"/>
        <v>0</v>
      </c>
      <c r="OG70" s="284">
        <f t="shared" si="135"/>
        <v>0</v>
      </c>
      <c r="OH70" s="284">
        <f t="shared" si="135"/>
        <v>0</v>
      </c>
      <c r="OI70" s="284">
        <f t="shared" si="135"/>
        <v>0</v>
      </c>
      <c r="OJ70" s="284">
        <f t="shared" si="135"/>
        <v>0</v>
      </c>
      <c r="OK70" s="284">
        <f t="shared" si="135"/>
        <v>0</v>
      </c>
      <c r="OL70" s="284">
        <f t="shared" si="135"/>
        <v>0</v>
      </c>
      <c r="OM70" s="284">
        <f t="shared" si="135"/>
        <v>0</v>
      </c>
      <c r="ON70" s="284">
        <f t="shared" si="135"/>
        <v>0</v>
      </c>
      <c r="OO70" s="284">
        <f t="shared" si="135"/>
        <v>0</v>
      </c>
      <c r="OP70" s="284">
        <f t="shared" si="135"/>
        <v>0</v>
      </c>
      <c r="OQ70" s="284">
        <f t="shared" si="135"/>
        <v>0</v>
      </c>
      <c r="OR70" s="284">
        <f t="shared" si="135"/>
        <v>0</v>
      </c>
      <c r="OS70" s="284">
        <f t="shared" si="135"/>
        <v>0</v>
      </c>
      <c r="OT70" s="284">
        <f t="shared" si="135"/>
        <v>0</v>
      </c>
      <c r="OU70" s="284">
        <f t="shared" si="135"/>
        <v>0</v>
      </c>
      <c r="OV70" s="284">
        <f t="shared" si="135"/>
        <v>0</v>
      </c>
      <c r="OW70" s="284">
        <f t="shared" si="135"/>
        <v>0</v>
      </c>
      <c r="OX70" s="284">
        <f t="shared" si="135"/>
        <v>0</v>
      </c>
      <c r="OY70" s="284">
        <f t="shared" si="135"/>
        <v>0</v>
      </c>
      <c r="OZ70" s="284">
        <f t="shared" si="135"/>
        <v>0</v>
      </c>
      <c r="PA70" s="284">
        <f t="shared" si="135"/>
        <v>0</v>
      </c>
      <c r="PB70" s="284">
        <f t="shared" si="135"/>
        <v>0</v>
      </c>
      <c r="PC70" s="284">
        <f t="shared" si="135"/>
        <v>0</v>
      </c>
      <c r="PD70" s="284">
        <f t="shared" si="135"/>
        <v>0</v>
      </c>
      <c r="PE70" s="284">
        <f t="shared" si="135"/>
        <v>0</v>
      </c>
      <c r="PF70" s="284">
        <f t="shared" si="135"/>
        <v>0</v>
      </c>
      <c r="PG70" s="284">
        <f t="shared" si="135"/>
        <v>0</v>
      </c>
      <c r="PH70" s="284">
        <f t="shared" si="135"/>
        <v>0</v>
      </c>
      <c r="PI70" s="284">
        <f t="shared" si="135"/>
        <v>0</v>
      </c>
      <c r="PJ70" s="284">
        <f t="shared" si="135"/>
        <v>0</v>
      </c>
      <c r="PK70" s="284">
        <f t="shared" si="135"/>
        <v>0</v>
      </c>
      <c r="PL70" s="284">
        <f t="shared" si="135"/>
        <v>0</v>
      </c>
      <c r="PM70" s="284">
        <f t="shared" si="135"/>
        <v>0</v>
      </c>
      <c r="PN70" s="284">
        <f t="shared" si="135"/>
        <v>0</v>
      </c>
      <c r="PO70" s="284">
        <f t="shared" si="135"/>
        <v>0</v>
      </c>
      <c r="PP70" s="284">
        <f t="shared" si="135"/>
        <v>0</v>
      </c>
      <c r="PQ70" s="284">
        <f t="shared" si="135"/>
        <v>0</v>
      </c>
      <c r="PR70" s="284">
        <f t="shared" si="135"/>
        <v>0</v>
      </c>
      <c r="PS70" s="284">
        <f t="shared" si="135"/>
        <v>0</v>
      </c>
      <c r="PT70" s="284">
        <f t="shared" si="135"/>
        <v>0</v>
      </c>
      <c r="PU70" s="284">
        <f t="shared" si="135"/>
        <v>0</v>
      </c>
      <c r="PV70" s="284">
        <f t="shared" si="135"/>
        <v>0</v>
      </c>
      <c r="PW70" s="284">
        <f t="shared" si="135"/>
        <v>0</v>
      </c>
      <c r="PX70" s="284">
        <f t="shared" si="135"/>
        <v>0</v>
      </c>
      <c r="PY70" s="284">
        <f t="shared" si="135"/>
        <v>0</v>
      </c>
      <c r="PZ70" s="284">
        <f t="shared" si="135"/>
        <v>0</v>
      </c>
      <c r="QA70" s="284">
        <f t="shared" si="135"/>
        <v>0</v>
      </c>
      <c r="QB70" s="284">
        <f t="shared" si="135"/>
        <v>0</v>
      </c>
      <c r="QC70" s="284">
        <f t="shared" si="135"/>
        <v>0</v>
      </c>
      <c r="QD70" s="284">
        <f t="shared" si="135"/>
        <v>0</v>
      </c>
      <c r="QE70" s="284">
        <f t="shared" si="135"/>
        <v>0</v>
      </c>
      <c r="QF70" s="284">
        <f t="shared" si="135"/>
        <v>0</v>
      </c>
      <c r="QG70" s="284">
        <f t="shared" si="135"/>
        <v>0</v>
      </c>
      <c r="QH70" s="284">
        <f t="shared" si="135"/>
        <v>0</v>
      </c>
      <c r="QI70" s="284">
        <f t="shared" si="135"/>
        <v>0</v>
      </c>
      <c r="QJ70" s="284">
        <f t="shared" ref="QJ70:SA70" si="136">$C20*QJ43</f>
        <v>0</v>
      </c>
      <c r="QK70" s="284">
        <f t="shared" si="136"/>
        <v>0</v>
      </c>
      <c r="QL70" s="284">
        <f t="shared" si="136"/>
        <v>0</v>
      </c>
      <c r="QM70" s="284">
        <f t="shared" si="136"/>
        <v>0</v>
      </c>
      <c r="QN70" s="284">
        <f t="shared" si="136"/>
        <v>0</v>
      </c>
      <c r="QO70" s="284">
        <f t="shared" si="136"/>
        <v>0</v>
      </c>
      <c r="QP70" s="284">
        <f t="shared" si="136"/>
        <v>0</v>
      </c>
      <c r="QQ70" s="284">
        <f t="shared" si="136"/>
        <v>0</v>
      </c>
      <c r="QR70" s="284">
        <f t="shared" si="136"/>
        <v>0</v>
      </c>
      <c r="QS70" s="284">
        <f t="shared" si="136"/>
        <v>0</v>
      </c>
      <c r="QT70" s="284">
        <f t="shared" si="136"/>
        <v>0</v>
      </c>
      <c r="QU70" s="284">
        <f t="shared" si="136"/>
        <v>0</v>
      </c>
      <c r="QV70" s="284">
        <f t="shared" si="136"/>
        <v>0</v>
      </c>
      <c r="QW70" s="284">
        <f t="shared" si="136"/>
        <v>0</v>
      </c>
      <c r="QX70" s="284">
        <f t="shared" si="136"/>
        <v>0</v>
      </c>
      <c r="QY70" s="284">
        <f t="shared" si="136"/>
        <v>0</v>
      </c>
      <c r="QZ70" s="284">
        <f t="shared" si="136"/>
        <v>0</v>
      </c>
      <c r="RA70" s="284">
        <f t="shared" si="136"/>
        <v>0</v>
      </c>
      <c r="RB70" s="284">
        <f t="shared" si="136"/>
        <v>0</v>
      </c>
      <c r="RC70" s="284">
        <f t="shared" si="136"/>
        <v>0</v>
      </c>
      <c r="RD70" s="284">
        <f t="shared" si="136"/>
        <v>0</v>
      </c>
      <c r="RE70" s="284">
        <f t="shared" si="136"/>
        <v>0</v>
      </c>
      <c r="RF70" s="284">
        <f t="shared" si="136"/>
        <v>0</v>
      </c>
      <c r="RG70" s="284">
        <f t="shared" si="136"/>
        <v>0</v>
      </c>
      <c r="RH70" s="284">
        <f t="shared" si="136"/>
        <v>0</v>
      </c>
      <c r="RI70" s="284">
        <f t="shared" si="136"/>
        <v>0</v>
      </c>
      <c r="RJ70" s="284">
        <f t="shared" si="136"/>
        <v>0</v>
      </c>
      <c r="RK70" s="284">
        <f t="shared" si="136"/>
        <v>0</v>
      </c>
      <c r="RL70" s="284">
        <f t="shared" si="136"/>
        <v>0</v>
      </c>
      <c r="RM70" s="284">
        <f t="shared" si="136"/>
        <v>0</v>
      </c>
      <c r="RN70" s="284">
        <f t="shared" si="136"/>
        <v>0</v>
      </c>
      <c r="RO70" s="284">
        <f t="shared" si="136"/>
        <v>0</v>
      </c>
      <c r="RP70" s="284">
        <f t="shared" si="136"/>
        <v>0</v>
      </c>
      <c r="RQ70" s="284">
        <f t="shared" si="136"/>
        <v>0</v>
      </c>
      <c r="RR70" s="284">
        <f t="shared" si="136"/>
        <v>0</v>
      </c>
      <c r="RS70" s="284">
        <f t="shared" si="136"/>
        <v>0</v>
      </c>
      <c r="RT70" s="284">
        <f t="shared" si="136"/>
        <v>0</v>
      </c>
      <c r="RU70" s="284">
        <f t="shared" si="136"/>
        <v>0</v>
      </c>
      <c r="RV70" s="284">
        <f t="shared" si="136"/>
        <v>0</v>
      </c>
      <c r="RW70" s="284">
        <f t="shared" si="136"/>
        <v>0</v>
      </c>
      <c r="RX70" s="284">
        <f t="shared" si="136"/>
        <v>0</v>
      </c>
      <c r="RY70" s="284">
        <f t="shared" si="136"/>
        <v>0</v>
      </c>
      <c r="RZ70" s="284">
        <f t="shared" si="136"/>
        <v>0</v>
      </c>
      <c r="SA70" s="284">
        <f t="shared" si="136"/>
        <v>0</v>
      </c>
    </row>
    <row r="71" spans="1:495">
      <c r="A71" s="282"/>
      <c r="B71" s="283" t="str">
        <f>$B$21</f>
        <v>Aquatics</v>
      </c>
      <c r="C71" s="290">
        <f>SUM(D71:S71,T71:INDEX(T71:SA71,$H$5))</f>
        <v>0</v>
      </c>
      <c r="D71" s="284">
        <f t="shared" ref="D71:BO71" si="137">$C21*D44</f>
        <v>0</v>
      </c>
      <c r="E71" s="284">
        <f t="shared" si="137"/>
        <v>0</v>
      </c>
      <c r="F71" s="284">
        <f t="shared" si="137"/>
        <v>0</v>
      </c>
      <c r="G71" s="284">
        <f t="shared" si="137"/>
        <v>0</v>
      </c>
      <c r="H71" s="284">
        <f t="shared" si="137"/>
        <v>0</v>
      </c>
      <c r="I71" s="284">
        <f t="shared" si="137"/>
        <v>0</v>
      </c>
      <c r="J71" s="284">
        <f t="shared" si="137"/>
        <v>0</v>
      </c>
      <c r="K71" s="284">
        <f t="shared" si="137"/>
        <v>0</v>
      </c>
      <c r="L71" s="284">
        <f t="shared" si="137"/>
        <v>0</v>
      </c>
      <c r="M71" s="284">
        <f t="shared" si="137"/>
        <v>0</v>
      </c>
      <c r="N71" s="284">
        <f t="shared" si="137"/>
        <v>0</v>
      </c>
      <c r="O71" s="284">
        <f t="shared" si="137"/>
        <v>0</v>
      </c>
      <c r="P71" s="284">
        <f t="shared" si="137"/>
        <v>0</v>
      </c>
      <c r="Q71" s="284">
        <f t="shared" si="137"/>
        <v>0</v>
      </c>
      <c r="R71" s="284">
        <f t="shared" si="137"/>
        <v>0</v>
      </c>
      <c r="S71" s="284">
        <f t="shared" si="137"/>
        <v>0</v>
      </c>
      <c r="T71" s="284">
        <f t="shared" si="137"/>
        <v>0</v>
      </c>
      <c r="U71" s="284">
        <f t="shared" si="137"/>
        <v>0</v>
      </c>
      <c r="V71" s="284">
        <f t="shared" si="137"/>
        <v>0</v>
      </c>
      <c r="W71" s="284">
        <f t="shared" si="137"/>
        <v>0</v>
      </c>
      <c r="X71" s="284">
        <f t="shared" si="137"/>
        <v>0</v>
      </c>
      <c r="Y71" s="284">
        <f t="shared" si="137"/>
        <v>0</v>
      </c>
      <c r="Z71" s="284">
        <f t="shared" si="137"/>
        <v>0</v>
      </c>
      <c r="AA71" s="284">
        <f t="shared" si="137"/>
        <v>0</v>
      </c>
      <c r="AB71" s="284">
        <f t="shared" si="137"/>
        <v>0</v>
      </c>
      <c r="AC71" s="284">
        <f t="shared" si="137"/>
        <v>0</v>
      </c>
      <c r="AD71" s="284">
        <f t="shared" si="137"/>
        <v>0</v>
      </c>
      <c r="AE71" s="284">
        <f t="shared" si="137"/>
        <v>0</v>
      </c>
      <c r="AF71" s="284">
        <f t="shared" si="137"/>
        <v>0</v>
      </c>
      <c r="AG71" s="284">
        <f t="shared" si="137"/>
        <v>0</v>
      </c>
      <c r="AH71" s="284">
        <f t="shared" si="137"/>
        <v>0</v>
      </c>
      <c r="AI71" s="284">
        <f t="shared" si="137"/>
        <v>0</v>
      </c>
      <c r="AJ71" s="284">
        <f t="shared" si="137"/>
        <v>0</v>
      </c>
      <c r="AK71" s="284">
        <f t="shared" si="137"/>
        <v>0</v>
      </c>
      <c r="AL71" s="284">
        <f t="shared" si="137"/>
        <v>0</v>
      </c>
      <c r="AM71" s="284">
        <f t="shared" si="137"/>
        <v>0</v>
      </c>
      <c r="AN71" s="284">
        <f t="shared" si="137"/>
        <v>0</v>
      </c>
      <c r="AO71" s="284">
        <f t="shared" si="137"/>
        <v>0</v>
      </c>
      <c r="AP71" s="284">
        <f t="shared" si="137"/>
        <v>0</v>
      </c>
      <c r="AQ71" s="284">
        <f t="shared" si="137"/>
        <v>0</v>
      </c>
      <c r="AR71" s="284">
        <f t="shared" si="137"/>
        <v>0</v>
      </c>
      <c r="AS71" s="284">
        <f t="shared" si="137"/>
        <v>0</v>
      </c>
      <c r="AT71" s="284">
        <f t="shared" si="137"/>
        <v>0</v>
      </c>
      <c r="AU71" s="284">
        <f t="shared" si="137"/>
        <v>0</v>
      </c>
      <c r="AV71" s="284">
        <f t="shared" si="137"/>
        <v>0</v>
      </c>
      <c r="AW71" s="284">
        <f t="shared" si="137"/>
        <v>0</v>
      </c>
      <c r="AX71" s="284">
        <f t="shared" si="137"/>
        <v>0</v>
      </c>
      <c r="AY71" s="284">
        <f t="shared" si="137"/>
        <v>0</v>
      </c>
      <c r="AZ71" s="284">
        <f t="shared" si="137"/>
        <v>0</v>
      </c>
      <c r="BA71" s="284">
        <f t="shared" si="137"/>
        <v>0</v>
      </c>
      <c r="BB71" s="284">
        <f t="shared" si="137"/>
        <v>0</v>
      </c>
      <c r="BC71" s="284">
        <f t="shared" si="137"/>
        <v>0</v>
      </c>
      <c r="BD71" s="284">
        <f t="shared" si="137"/>
        <v>0</v>
      </c>
      <c r="BE71" s="284">
        <f t="shared" si="137"/>
        <v>0</v>
      </c>
      <c r="BF71" s="284">
        <f t="shared" si="137"/>
        <v>0</v>
      </c>
      <c r="BG71" s="284">
        <f t="shared" si="137"/>
        <v>0</v>
      </c>
      <c r="BH71" s="284">
        <f t="shared" si="137"/>
        <v>0</v>
      </c>
      <c r="BI71" s="284">
        <f t="shared" si="137"/>
        <v>0</v>
      </c>
      <c r="BJ71" s="284">
        <f t="shared" si="137"/>
        <v>0</v>
      </c>
      <c r="BK71" s="284">
        <f t="shared" si="137"/>
        <v>0</v>
      </c>
      <c r="BL71" s="284">
        <f t="shared" si="137"/>
        <v>0</v>
      </c>
      <c r="BM71" s="284">
        <f t="shared" si="137"/>
        <v>0</v>
      </c>
      <c r="BN71" s="284">
        <f t="shared" si="137"/>
        <v>0</v>
      </c>
      <c r="BO71" s="284">
        <f t="shared" si="137"/>
        <v>0</v>
      </c>
      <c r="BP71" s="284">
        <f t="shared" ref="BP71:EA71" si="138">$C21*BP44</f>
        <v>0</v>
      </c>
      <c r="BQ71" s="284">
        <f t="shared" si="138"/>
        <v>0</v>
      </c>
      <c r="BR71" s="284">
        <f t="shared" si="138"/>
        <v>0</v>
      </c>
      <c r="BS71" s="284">
        <f t="shared" si="138"/>
        <v>0</v>
      </c>
      <c r="BT71" s="284">
        <f t="shared" si="138"/>
        <v>0</v>
      </c>
      <c r="BU71" s="284">
        <f t="shared" si="138"/>
        <v>0</v>
      </c>
      <c r="BV71" s="284">
        <f t="shared" si="138"/>
        <v>0</v>
      </c>
      <c r="BW71" s="284">
        <f t="shared" si="138"/>
        <v>0</v>
      </c>
      <c r="BX71" s="284">
        <f t="shared" si="138"/>
        <v>0</v>
      </c>
      <c r="BY71" s="284">
        <f t="shared" si="138"/>
        <v>0</v>
      </c>
      <c r="BZ71" s="284">
        <f t="shared" si="138"/>
        <v>0</v>
      </c>
      <c r="CA71" s="284">
        <f t="shared" si="138"/>
        <v>0</v>
      </c>
      <c r="CB71" s="284">
        <f t="shared" si="138"/>
        <v>0</v>
      </c>
      <c r="CC71" s="284">
        <f t="shared" si="138"/>
        <v>0</v>
      </c>
      <c r="CD71" s="284">
        <f t="shared" si="138"/>
        <v>0</v>
      </c>
      <c r="CE71" s="284">
        <f t="shared" si="138"/>
        <v>0</v>
      </c>
      <c r="CF71" s="284">
        <f t="shared" si="138"/>
        <v>0</v>
      </c>
      <c r="CG71" s="284">
        <f t="shared" si="138"/>
        <v>0</v>
      </c>
      <c r="CH71" s="284">
        <f t="shared" si="138"/>
        <v>0</v>
      </c>
      <c r="CI71" s="284">
        <f t="shared" si="138"/>
        <v>0</v>
      </c>
      <c r="CJ71" s="284">
        <f t="shared" si="138"/>
        <v>0</v>
      </c>
      <c r="CK71" s="284">
        <f t="shared" si="138"/>
        <v>0</v>
      </c>
      <c r="CL71" s="284">
        <f t="shared" si="138"/>
        <v>0</v>
      </c>
      <c r="CM71" s="284">
        <f t="shared" si="138"/>
        <v>0</v>
      </c>
      <c r="CN71" s="284">
        <f t="shared" si="138"/>
        <v>0</v>
      </c>
      <c r="CO71" s="284">
        <f t="shared" si="138"/>
        <v>0</v>
      </c>
      <c r="CP71" s="284">
        <f t="shared" si="138"/>
        <v>0</v>
      </c>
      <c r="CQ71" s="284">
        <f t="shared" si="138"/>
        <v>0</v>
      </c>
      <c r="CR71" s="284">
        <f t="shared" si="138"/>
        <v>0</v>
      </c>
      <c r="CS71" s="284">
        <f t="shared" si="138"/>
        <v>0</v>
      </c>
      <c r="CT71" s="284">
        <f t="shared" si="138"/>
        <v>0</v>
      </c>
      <c r="CU71" s="284">
        <f t="shared" si="138"/>
        <v>0</v>
      </c>
      <c r="CV71" s="284">
        <f t="shared" si="138"/>
        <v>0</v>
      </c>
      <c r="CW71" s="284">
        <f t="shared" si="138"/>
        <v>0</v>
      </c>
      <c r="CX71" s="284">
        <f t="shared" si="138"/>
        <v>0</v>
      </c>
      <c r="CY71" s="284">
        <f t="shared" si="138"/>
        <v>0</v>
      </c>
      <c r="CZ71" s="284">
        <f t="shared" si="138"/>
        <v>0</v>
      </c>
      <c r="DA71" s="284">
        <f t="shared" si="138"/>
        <v>0</v>
      </c>
      <c r="DB71" s="284">
        <f t="shared" si="138"/>
        <v>0</v>
      </c>
      <c r="DC71" s="284">
        <f t="shared" si="138"/>
        <v>0</v>
      </c>
      <c r="DD71" s="284">
        <f t="shared" si="138"/>
        <v>0</v>
      </c>
      <c r="DE71" s="284">
        <f t="shared" si="138"/>
        <v>0</v>
      </c>
      <c r="DF71" s="284">
        <f t="shared" si="138"/>
        <v>0</v>
      </c>
      <c r="DG71" s="284">
        <f t="shared" si="138"/>
        <v>0</v>
      </c>
      <c r="DH71" s="284">
        <f t="shared" si="138"/>
        <v>0</v>
      </c>
      <c r="DI71" s="284">
        <f t="shared" si="138"/>
        <v>0</v>
      </c>
      <c r="DJ71" s="284">
        <f t="shared" si="138"/>
        <v>0</v>
      </c>
      <c r="DK71" s="284">
        <f t="shared" si="138"/>
        <v>0</v>
      </c>
      <c r="DL71" s="284">
        <f t="shared" si="138"/>
        <v>0</v>
      </c>
      <c r="DM71" s="284">
        <f t="shared" si="138"/>
        <v>0</v>
      </c>
      <c r="DN71" s="284">
        <f t="shared" si="138"/>
        <v>0</v>
      </c>
      <c r="DO71" s="284">
        <f t="shared" si="138"/>
        <v>0</v>
      </c>
      <c r="DP71" s="284">
        <f t="shared" si="138"/>
        <v>0</v>
      </c>
      <c r="DQ71" s="284">
        <f t="shared" si="138"/>
        <v>0</v>
      </c>
      <c r="DR71" s="284">
        <f t="shared" si="138"/>
        <v>0</v>
      </c>
      <c r="DS71" s="284">
        <f t="shared" si="138"/>
        <v>0</v>
      </c>
      <c r="DT71" s="284">
        <f t="shared" si="138"/>
        <v>0</v>
      </c>
      <c r="DU71" s="284">
        <f t="shared" si="138"/>
        <v>0</v>
      </c>
      <c r="DV71" s="284">
        <f t="shared" si="138"/>
        <v>0</v>
      </c>
      <c r="DW71" s="284">
        <f t="shared" si="138"/>
        <v>0</v>
      </c>
      <c r="DX71" s="284">
        <f t="shared" si="138"/>
        <v>0</v>
      </c>
      <c r="DY71" s="284">
        <f t="shared" si="138"/>
        <v>0</v>
      </c>
      <c r="DZ71" s="284">
        <f t="shared" si="138"/>
        <v>0</v>
      </c>
      <c r="EA71" s="284">
        <f t="shared" si="138"/>
        <v>0</v>
      </c>
      <c r="EB71" s="284">
        <f t="shared" ref="EB71:GM71" si="139">$C21*EB44</f>
        <v>0</v>
      </c>
      <c r="EC71" s="284">
        <f t="shared" si="139"/>
        <v>0</v>
      </c>
      <c r="ED71" s="284">
        <f t="shared" si="139"/>
        <v>0</v>
      </c>
      <c r="EE71" s="284">
        <f t="shared" si="139"/>
        <v>0</v>
      </c>
      <c r="EF71" s="284">
        <f t="shared" si="139"/>
        <v>0</v>
      </c>
      <c r="EG71" s="284">
        <f t="shared" si="139"/>
        <v>0</v>
      </c>
      <c r="EH71" s="284">
        <f t="shared" si="139"/>
        <v>0</v>
      </c>
      <c r="EI71" s="284">
        <f t="shared" si="139"/>
        <v>0</v>
      </c>
      <c r="EJ71" s="284">
        <f t="shared" si="139"/>
        <v>0</v>
      </c>
      <c r="EK71" s="284">
        <f t="shared" si="139"/>
        <v>0</v>
      </c>
      <c r="EL71" s="284">
        <f t="shared" si="139"/>
        <v>0</v>
      </c>
      <c r="EM71" s="284">
        <f t="shared" si="139"/>
        <v>0</v>
      </c>
      <c r="EN71" s="284">
        <f t="shared" si="139"/>
        <v>0</v>
      </c>
      <c r="EO71" s="284">
        <f t="shared" si="139"/>
        <v>0</v>
      </c>
      <c r="EP71" s="284">
        <f t="shared" si="139"/>
        <v>0</v>
      </c>
      <c r="EQ71" s="284">
        <f t="shared" si="139"/>
        <v>0</v>
      </c>
      <c r="ER71" s="284">
        <f t="shared" si="139"/>
        <v>0</v>
      </c>
      <c r="ES71" s="284">
        <f t="shared" si="139"/>
        <v>0</v>
      </c>
      <c r="ET71" s="284">
        <f t="shared" si="139"/>
        <v>0</v>
      </c>
      <c r="EU71" s="284">
        <f t="shared" si="139"/>
        <v>0</v>
      </c>
      <c r="EV71" s="284">
        <f t="shared" si="139"/>
        <v>0</v>
      </c>
      <c r="EW71" s="284">
        <f t="shared" si="139"/>
        <v>0</v>
      </c>
      <c r="EX71" s="284">
        <f t="shared" si="139"/>
        <v>0</v>
      </c>
      <c r="EY71" s="284">
        <f t="shared" si="139"/>
        <v>0</v>
      </c>
      <c r="EZ71" s="284">
        <f t="shared" si="139"/>
        <v>0</v>
      </c>
      <c r="FA71" s="284">
        <f t="shared" si="139"/>
        <v>0</v>
      </c>
      <c r="FB71" s="284">
        <f t="shared" si="139"/>
        <v>0</v>
      </c>
      <c r="FC71" s="284">
        <f t="shared" si="139"/>
        <v>0</v>
      </c>
      <c r="FD71" s="284">
        <f t="shared" si="139"/>
        <v>0</v>
      </c>
      <c r="FE71" s="284">
        <f t="shared" si="139"/>
        <v>0</v>
      </c>
      <c r="FF71" s="284">
        <f t="shared" si="139"/>
        <v>0</v>
      </c>
      <c r="FG71" s="284">
        <f t="shared" si="139"/>
        <v>0</v>
      </c>
      <c r="FH71" s="284">
        <f t="shared" si="139"/>
        <v>0</v>
      </c>
      <c r="FI71" s="284">
        <f t="shared" si="139"/>
        <v>0</v>
      </c>
      <c r="FJ71" s="284">
        <f t="shared" si="139"/>
        <v>0</v>
      </c>
      <c r="FK71" s="284">
        <f t="shared" si="139"/>
        <v>0</v>
      </c>
      <c r="FL71" s="284">
        <f t="shared" si="139"/>
        <v>0</v>
      </c>
      <c r="FM71" s="284">
        <f t="shared" si="139"/>
        <v>0</v>
      </c>
      <c r="FN71" s="284">
        <f t="shared" si="139"/>
        <v>0</v>
      </c>
      <c r="FO71" s="284">
        <f t="shared" si="139"/>
        <v>0</v>
      </c>
      <c r="FP71" s="284">
        <f t="shared" si="139"/>
        <v>0</v>
      </c>
      <c r="FQ71" s="284">
        <f t="shared" si="139"/>
        <v>0</v>
      </c>
      <c r="FR71" s="284">
        <f t="shared" si="139"/>
        <v>0</v>
      </c>
      <c r="FS71" s="284">
        <f t="shared" si="139"/>
        <v>0</v>
      </c>
      <c r="FT71" s="284">
        <f t="shared" si="139"/>
        <v>0</v>
      </c>
      <c r="FU71" s="284">
        <f t="shared" si="139"/>
        <v>0</v>
      </c>
      <c r="FV71" s="284">
        <f t="shared" si="139"/>
        <v>0</v>
      </c>
      <c r="FW71" s="284">
        <f t="shared" si="139"/>
        <v>0</v>
      </c>
      <c r="FX71" s="284">
        <f t="shared" si="139"/>
        <v>0</v>
      </c>
      <c r="FY71" s="284">
        <f t="shared" si="139"/>
        <v>0</v>
      </c>
      <c r="FZ71" s="284">
        <f t="shared" si="139"/>
        <v>0</v>
      </c>
      <c r="GA71" s="284">
        <f t="shared" si="139"/>
        <v>0</v>
      </c>
      <c r="GB71" s="284">
        <f t="shared" si="139"/>
        <v>0</v>
      </c>
      <c r="GC71" s="284">
        <f t="shared" si="139"/>
        <v>0</v>
      </c>
      <c r="GD71" s="284">
        <f t="shared" si="139"/>
        <v>0</v>
      </c>
      <c r="GE71" s="284">
        <f t="shared" si="139"/>
        <v>0</v>
      </c>
      <c r="GF71" s="284">
        <f t="shared" si="139"/>
        <v>0</v>
      </c>
      <c r="GG71" s="284">
        <f t="shared" si="139"/>
        <v>0</v>
      </c>
      <c r="GH71" s="284">
        <f t="shared" si="139"/>
        <v>0</v>
      </c>
      <c r="GI71" s="284">
        <f t="shared" si="139"/>
        <v>0</v>
      </c>
      <c r="GJ71" s="284">
        <f t="shared" si="139"/>
        <v>0</v>
      </c>
      <c r="GK71" s="284">
        <f t="shared" si="139"/>
        <v>0</v>
      </c>
      <c r="GL71" s="284">
        <f t="shared" si="139"/>
        <v>0</v>
      </c>
      <c r="GM71" s="284">
        <f t="shared" si="139"/>
        <v>0</v>
      </c>
      <c r="GN71" s="284">
        <f t="shared" ref="GN71:IY71" si="140">$C21*GN44</f>
        <v>0</v>
      </c>
      <c r="GO71" s="284">
        <f t="shared" si="140"/>
        <v>0</v>
      </c>
      <c r="GP71" s="284">
        <f t="shared" si="140"/>
        <v>0</v>
      </c>
      <c r="GQ71" s="284">
        <f t="shared" si="140"/>
        <v>0</v>
      </c>
      <c r="GR71" s="284">
        <f t="shared" si="140"/>
        <v>0</v>
      </c>
      <c r="GS71" s="284">
        <f t="shared" si="140"/>
        <v>0</v>
      </c>
      <c r="GT71" s="284">
        <f t="shared" si="140"/>
        <v>0</v>
      </c>
      <c r="GU71" s="284">
        <f t="shared" si="140"/>
        <v>0</v>
      </c>
      <c r="GV71" s="284">
        <f t="shared" si="140"/>
        <v>0</v>
      </c>
      <c r="GW71" s="284">
        <f t="shared" si="140"/>
        <v>0</v>
      </c>
      <c r="GX71" s="284">
        <f t="shared" si="140"/>
        <v>0</v>
      </c>
      <c r="GY71" s="284">
        <f t="shared" si="140"/>
        <v>0</v>
      </c>
      <c r="GZ71" s="284">
        <f t="shared" si="140"/>
        <v>0</v>
      </c>
      <c r="HA71" s="284">
        <f t="shared" si="140"/>
        <v>0</v>
      </c>
      <c r="HB71" s="284">
        <f t="shared" si="140"/>
        <v>0</v>
      </c>
      <c r="HC71" s="284">
        <f t="shared" si="140"/>
        <v>0</v>
      </c>
      <c r="HD71" s="284">
        <f t="shared" si="140"/>
        <v>0</v>
      </c>
      <c r="HE71" s="284">
        <f t="shared" si="140"/>
        <v>0</v>
      </c>
      <c r="HF71" s="284">
        <f t="shared" si="140"/>
        <v>0</v>
      </c>
      <c r="HG71" s="284">
        <f t="shared" si="140"/>
        <v>0</v>
      </c>
      <c r="HH71" s="284">
        <f t="shared" si="140"/>
        <v>0</v>
      </c>
      <c r="HI71" s="284">
        <f t="shared" si="140"/>
        <v>0</v>
      </c>
      <c r="HJ71" s="284">
        <f t="shared" si="140"/>
        <v>0</v>
      </c>
      <c r="HK71" s="284">
        <f t="shared" si="140"/>
        <v>0</v>
      </c>
      <c r="HL71" s="284">
        <f t="shared" si="140"/>
        <v>0</v>
      </c>
      <c r="HM71" s="284">
        <f t="shared" si="140"/>
        <v>0</v>
      </c>
      <c r="HN71" s="284">
        <f t="shared" si="140"/>
        <v>0</v>
      </c>
      <c r="HO71" s="284">
        <f t="shared" si="140"/>
        <v>0</v>
      </c>
      <c r="HP71" s="284">
        <f t="shared" si="140"/>
        <v>0</v>
      </c>
      <c r="HQ71" s="284">
        <f t="shared" si="140"/>
        <v>0</v>
      </c>
      <c r="HR71" s="284">
        <f t="shared" si="140"/>
        <v>0</v>
      </c>
      <c r="HS71" s="284">
        <f t="shared" si="140"/>
        <v>0</v>
      </c>
      <c r="HT71" s="284">
        <f t="shared" si="140"/>
        <v>0</v>
      </c>
      <c r="HU71" s="284">
        <f t="shared" si="140"/>
        <v>0</v>
      </c>
      <c r="HV71" s="284">
        <f t="shared" si="140"/>
        <v>0</v>
      </c>
      <c r="HW71" s="284">
        <f t="shared" si="140"/>
        <v>0</v>
      </c>
      <c r="HX71" s="284">
        <f t="shared" si="140"/>
        <v>0</v>
      </c>
      <c r="HY71" s="284">
        <f t="shared" si="140"/>
        <v>0</v>
      </c>
      <c r="HZ71" s="284">
        <f t="shared" si="140"/>
        <v>0</v>
      </c>
      <c r="IA71" s="284">
        <f t="shared" si="140"/>
        <v>0</v>
      </c>
      <c r="IB71" s="284">
        <f t="shared" si="140"/>
        <v>0</v>
      </c>
      <c r="IC71" s="284">
        <f t="shared" si="140"/>
        <v>0</v>
      </c>
      <c r="ID71" s="284">
        <f t="shared" si="140"/>
        <v>0</v>
      </c>
      <c r="IE71" s="284">
        <f t="shared" si="140"/>
        <v>0</v>
      </c>
      <c r="IF71" s="284">
        <f t="shared" si="140"/>
        <v>0</v>
      </c>
      <c r="IG71" s="284">
        <f t="shared" si="140"/>
        <v>0</v>
      </c>
      <c r="IH71" s="284">
        <f t="shared" si="140"/>
        <v>0</v>
      </c>
      <c r="II71" s="284">
        <f t="shared" si="140"/>
        <v>0</v>
      </c>
      <c r="IJ71" s="284">
        <f t="shared" si="140"/>
        <v>0</v>
      </c>
      <c r="IK71" s="284">
        <f t="shared" si="140"/>
        <v>0</v>
      </c>
      <c r="IL71" s="284">
        <f t="shared" si="140"/>
        <v>0</v>
      </c>
      <c r="IM71" s="284">
        <f t="shared" si="140"/>
        <v>0</v>
      </c>
      <c r="IN71" s="284">
        <f t="shared" si="140"/>
        <v>0</v>
      </c>
      <c r="IO71" s="284">
        <f t="shared" si="140"/>
        <v>0</v>
      </c>
      <c r="IP71" s="284">
        <f t="shared" si="140"/>
        <v>0</v>
      </c>
      <c r="IQ71" s="284">
        <f t="shared" si="140"/>
        <v>0</v>
      </c>
      <c r="IR71" s="284">
        <f t="shared" si="140"/>
        <v>0</v>
      </c>
      <c r="IS71" s="284">
        <f t="shared" si="140"/>
        <v>0</v>
      </c>
      <c r="IT71" s="284">
        <f t="shared" si="140"/>
        <v>0</v>
      </c>
      <c r="IU71" s="284">
        <f t="shared" si="140"/>
        <v>0</v>
      </c>
      <c r="IV71" s="284">
        <f t="shared" si="140"/>
        <v>0</v>
      </c>
      <c r="IW71" s="284">
        <f t="shared" si="140"/>
        <v>0</v>
      </c>
      <c r="IX71" s="284">
        <f t="shared" si="140"/>
        <v>0</v>
      </c>
      <c r="IY71" s="284">
        <f t="shared" si="140"/>
        <v>0</v>
      </c>
      <c r="IZ71" s="284">
        <f t="shared" ref="IZ71:LK71" si="141">$C21*IZ44</f>
        <v>0</v>
      </c>
      <c r="JA71" s="284">
        <f t="shared" si="141"/>
        <v>0</v>
      </c>
      <c r="JB71" s="284">
        <f t="shared" si="141"/>
        <v>0</v>
      </c>
      <c r="JC71" s="284">
        <f t="shared" si="141"/>
        <v>0</v>
      </c>
      <c r="JD71" s="284">
        <f t="shared" si="141"/>
        <v>0</v>
      </c>
      <c r="JE71" s="284">
        <f t="shared" si="141"/>
        <v>0</v>
      </c>
      <c r="JF71" s="284">
        <f t="shared" si="141"/>
        <v>0</v>
      </c>
      <c r="JG71" s="284">
        <f t="shared" si="141"/>
        <v>0</v>
      </c>
      <c r="JH71" s="284">
        <f t="shared" si="141"/>
        <v>0</v>
      </c>
      <c r="JI71" s="284">
        <f t="shared" si="141"/>
        <v>0</v>
      </c>
      <c r="JJ71" s="284">
        <f t="shared" si="141"/>
        <v>0</v>
      </c>
      <c r="JK71" s="284">
        <f t="shared" si="141"/>
        <v>0</v>
      </c>
      <c r="JL71" s="284">
        <f t="shared" si="141"/>
        <v>0</v>
      </c>
      <c r="JM71" s="284">
        <f t="shared" si="141"/>
        <v>0</v>
      </c>
      <c r="JN71" s="284">
        <f t="shared" si="141"/>
        <v>0</v>
      </c>
      <c r="JO71" s="284">
        <f t="shared" si="141"/>
        <v>0</v>
      </c>
      <c r="JP71" s="284">
        <f t="shared" si="141"/>
        <v>0</v>
      </c>
      <c r="JQ71" s="284">
        <f t="shared" si="141"/>
        <v>0</v>
      </c>
      <c r="JR71" s="284">
        <f t="shared" si="141"/>
        <v>0</v>
      </c>
      <c r="JS71" s="284">
        <f t="shared" si="141"/>
        <v>0</v>
      </c>
      <c r="JT71" s="284">
        <f t="shared" si="141"/>
        <v>0</v>
      </c>
      <c r="JU71" s="284">
        <f t="shared" si="141"/>
        <v>0</v>
      </c>
      <c r="JV71" s="284">
        <f t="shared" si="141"/>
        <v>0</v>
      </c>
      <c r="JW71" s="284">
        <f t="shared" si="141"/>
        <v>0</v>
      </c>
      <c r="JX71" s="284">
        <f t="shared" si="141"/>
        <v>0</v>
      </c>
      <c r="JY71" s="284">
        <f t="shared" si="141"/>
        <v>0</v>
      </c>
      <c r="JZ71" s="284">
        <f t="shared" si="141"/>
        <v>0</v>
      </c>
      <c r="KA71" s="284">
        <f t="shared" si="141"/>
        <v>0</v>
      </c>
      <c r="KB71" s="284">
        <f t="shared" si="141"/>
        <v>0</v>
      </c>
      <c r="KC71" s="284">
        <f t="shared" si="141"/>
        <v>0</v>
      </c>
      <c r="KD71" s="284">
        <f t="shared" si="141"/>
        <v>0</v>
      </c>
      <c r="KE71" s="284">
        <f t="shared" si="141"/>
        <v>0</v>
      </c>
      <c r="KF71" s="284">
        <f t="shared" si="141"/>
        <v>0</v>
      </c>
      <c r="KG71" s="284">
        <f t="shared" si="141"/>
        <v>0</v>
      </c>
      <c r="KH71" s="284">
        <f t="shared" si="141"/>
        <v>0</v>
      </c>
      <c r="KI71" s="284">
        <f t="shared" si="141"/>
        <v>0</v>
      </c>
      <c r="KJ71" s="284">
        <f t="shared" si="141"/>
        <v>0</v>
      </c>
      <c r="KK71" s="284">
        <f t="shared" si="141"/>
        <v>0</v>
      </c>
      <c r="KL71" s="284">
        <f t="shared" si="141"/>
        <v>0</v>
      </c>
      <c r="KM71" s="284">
        <f t="shared" si="141"/>
        <v>0</v>
      </c>
      <c r="KN71" s="284">
        <f t="shared" si="141"/>
        <v>0</v>
      </c>
      <c r="KO71" s="284">
        <f t="shared" si="141"/>
        <v>0</v>
      </c>
      <c r="KP71" s="284">
        <f t="shared" si="141"/>
        <v>0</v>
      </c>
      <c r="KQ71" s="284">
        <f t="shared" si="141"/>
        <v>0</v>
      </c>
      <c r="KR71" s="284">
        <f t="shared" si="141"/>
        <v>0</v>
      </c>
      <c r="KS71" s="284">
        <f t="shared" si="141"/>
        <v>0</v>
      </c>
      <c r="KT71" s="284">
        <f t="shared" si="141"/>
        <v>0</v>
      </c>
      <c r="KU71" s="284">
        <f t="shared" si="141"/>
        <v>0</v>
      </c>
      <c r="KV71" s="284">
        <f t="shared" si="141"/>
        <v>0</v>
      </c>
      <c r="KW71" s="284">
        <f t="shared" si="141"/>
        <v>0</v>
      </c>
      <c r="KX71" s="284">
        <f t="shared" si="141"/>
        <v>0</v>
      </c>
      <c r="KY71" s="284">
        <f t="shared" si="141"/>
        <v>0</v>
      </c>
      <c r="KZ71" s="284">
        <f t="shared" si="141"/>
        <v>0</v>
      </c>
      <c r="LA71" s="284">
        <f t="shared" si="141"/>
        <v>0</v>
      </c>
      <c r="LB71" s="284">
        <f t="shared" si="141"/>
        <v>0</v>
      </c>
      <c r="LC71" s="284">
        <f t="shared" si="141"/>
        <v>0</v>
      </c>
      <c r="LD71" s="284">
        <f t="shared" si="141"/>
        <v>0</v>
      </c>
      <c r="LE71" s="284">
        <f t="shared" si="141"/>
        <v>0</v>
      </c>
      <c r="LF71" s="284">
        <f t="shared" si="141"/>
        <v>0</v>
      </c>
      <c r="LG71" s="284">
        <f t="shared" si="141"/>
        <v>0</v>
      </c>
      <c r="LH71" s="284">
        <f t="shared" si="141"/>
        <v>0</v>
      </c>
      <c r="LI71" s="284">
        <f t="shared" si="141"/>
        <v>0</v>
      </c>
      <c r="LJ71" s="284">
        <f t="shared" si="141"/>
        <v>0</v>
      </c>
      <c r="LK71" s="284">
        <f t="shared" si="141"/>
        <v>0</v>
      </c>
      <c r="LL71" s="284">
        <f t="shared" ref="LL71:NW71" si="142">$C21*LL44</f>
        <v>0</v>
      </c>
      <c r="LM71" s="284">
        <f t="shared" si="142"/>
        <v>0</v>
      </c>
      <c r="LN71" s="284">
        <f t="shared" si="142"/>
        <v>0</v>
      </c>
      <c r="LO71" s="284">
        <f t="shared" si="142"/>
        <v>0</v>
      </c>
      <c r="LP71" s="284">
        <f t="shared" si="142"/>
        <v>0</v>
      </c>
      <c r="LQ71" s="284">
        <f t="shared" si="142"/>
        <v>0</v>
      </c>
      <c r="LR71" s="284">
        <f t="shared" si="142"/>
        <v>0</v>
      </c>
      <c r="LS71" s="284">
        <f t="shared" si="142"/>
        <v>0</v>
      </c>
      <c r="LT71" s="284">
        <f t="shared" si="142"/>
        <v>0</v>
      </c>
      <c r="LU71" s="284">
        <f t="shared" si="142"/>
        <v>0</v>
      </c>
      <c r="LV71" s="284">
        <f t="shared" si="142"/>
        <v>0</v>
      </c>
      <c r="LW71" s="284">
        <f t="shared" si="142"/>
        <v>0</v>
      </c>
      <c r="LX71" s="284">
        <f t="shared" si="142"/>
        <v>0</v>
      </c>
      <c r="LY71" s="284">
        <f t="shared" si="142"/>
        <v>0</v>
      </c>
      <c r="LZ71" s="284">
        <f t="shared" si="142"/>
        <v>0</v>
      </c>
      <c r="MA71" s="284">
        <f t="shared" si="142"/>
        <v>0</v>
      </c>
      <c r="MB71" s="284">
        <f t="shared" si="142"/>
        <v>0</v>
      </c>
      <c r="MC71" s="284">
        <f t="shared" si="142"/>
        <v>0</v>
      </c>
      <c r="MD71" s="284">
        <f t="shared" si="142"/>
        <v>0</v>
      </c>
      <c r="ME71" s="284">
        <f t="shared" si="142"/>
        <v>0</v>
      </c>
      <c r="MF71" s="284">
        <f t="shared" si="142"/>
        <v>0</v>
      </c>
      <c r="MG71" s="284">
        <f t="shared" si="142"/>
        <v>0</v>
      </c>
      <c r="MH71" s="284">
        <f t="shared" si="142"/>
        <v>0</v>
      </c>
      <c r="MI71" s="284">
        <f t="shared" si="142"/>
        <v>0</v>
      </c>
      <c r="MJ71" s="284">
        <f t="shared" si="142"/>
        <v>0</v>
      </c>
      <c r="MK71" s="284">
        <f t="shared" si="142"/>
        <v>0</v>
      </c>
      <c r="ML71" s="284">
        <f t="shared" si="142"/>
        <v>0</v>
      </c>
      <c r="MM71" s="284">
        <f t="shared" si="142"/>
        <v>0</v>
      </c>
      <c r="MN71" s="284">
        <f t="shared" si="142"/>
        <v>0</v>
      </c>
      <c r="MO71" s="284">
        <f t="shared" si="142"/>
        <v>0</v>
      </c>
      <c r="MP71" s="284">
        <f t="shared" si="142"/>
        <v>0</v>
      </c>
      <c r="MQ71" s="284">
        <f t="shared" si="142"/>
        <v>0</v>
      </c>
      <c r="MR71" s="284">
        <f t="shared" si="142"/>
        <v>0</v>
      </c>
      <c r="MS71" s="284">
        <f t="shared" si="142"/>
        <v>0</v>
      </c>
      <c r="MT71" s="284">
        <f t="shared" si="142"/>
        <v>0</v>
      </c>
      <c r="MU71" s="284">
        <f t="shared" si="142"/>
        <v>0</v>
      </c>
      <c r="MV71" s="284">
        <f t="shared" si="142"/>
        <v>0</v>
      </c>
      <c r="MW71" s="284">
        <f t="shared" si="142"/>
        <v>0</v>
      </c>
      <c r="MX71" s="284">
        <f t="shared" si="142"/>
        <v>0</v>
      </c>
      <c r="MY71" s="284">
        <f t="shared" si="142"/>
        <v>0</v>
      </c>
      <c r="MZ71" s="284">
        <f t="shared" si="142"/>
        <v>0</v>
      </c>
      <c r="NA71" s="284">
        <f t="shared" si="142"/>
        <v>0</v>
      </c>
      <c r="NB71" s="284">
        <f t="shared" si="142"/>
        <v>0</v>
      </c>
      <c r="NC71" s="284">
        <f t="shared" si="142"/>
        <v>0</v>
      </c>
      <c r="ND71" s="284">
        <f t="shared" si="142"/>
        <v>0</v>
      </c>
      <c r="NE71" s="284">
        <f t="shared" si="142"/>
        <v>0</v>
      </c>
      <c r="NF71" s="284">
        <f t="shared" si="142"/>
        <v>0</v>
      </c>
      <c r="NG71" s="284">
        <f t="shared" si="142"/>
        <v>0</v>
      </c>
      <c r="NH71" s="284">
        <f t="shared" si="142"/>
        <v>0</v>
      </c>
      <c r="NI71" s="284">
        <f t="shared" si="142"/>
        <v>0</v>
      </c>
      <c r="NJ71" s="284">
        <f t="shared" si="142"/>
        <v>0</v>
      </c>
      <c r="NK71" s="284">
        <f t="shared" si="142"/>
        <v>0</v>
      </c>
      <c r="NL71" s="284">
        <f t="shared" si="142"/>
        <v>0</v>
      </c>
      <c r="NM71" s="284">
        <f t="shared" si="142"/>
        <v>0</v>
      </c>
      <c r="NN71" s="284">
        <f t="shared" si="142"/>
        <v>0</v>
      </c>
      <c r="NO71" s="284">
        <f t="shared" si="142"/>
        <v>0</v>
      </c>
      <c r="NP71" s="284">
        <f t="shared" si="142"/>
        <v>0</v>
      </c>
      <c r="NQ71" s="284">
        <f t="shared" si="142"/>
        <v>0</v>
      </c>
      <c r="NR71" s="284">
        <f t="shared" si="142"/>
        <v>0</v>
      </c>
      <c r="NS71" s="284">
        <f t="shared" si="142"/>
        <v>0</v>
      </c>
      <c r="NT71" s="284">
        <f t="shared" si="142"/>
        <v>0</v>
      </c>
      <c r="NU71" s="284">
        <f t="shared" si="142"/>
        <v>0</v>
      </c>
      <c r="NV71" s="284">
        <f t="shared" si="142"/>
        <v>0</v>
      </c>
      <c r="NW71" s="284">
        <f t="shared" si="142"/>
        <v>0</v>
      </c>
      <c r="NX71" s="284">
        <f t="shared" ref="NX71:QI71" si="143">$C21*NX44</f>
        <v>0</v>
      </c>
      <c r="NY71" s="284">
        <f t="shared" si="143"/>
        <v>0</v>
      </c>
      <c r="NZ71" s="284">
        <f t="shared" si="143"/>
        <v>0</v>
      </c>
      <c r="OA71" s="284">
        <f t="shared" si="143"/>
        <v>0</v>
      </c>
      <c r="OB71" s="284">
        <f t="shared" si="143"/>
        <v>0</v>
      </c>
      <c r="OC71" s="284">
        <f t="shared" si="143"/>
        <v>0</v>
      </c>
      <c r="OD71" s="284">
        <f t="shared" si="143"/>
        <v>0</v>
      </c>
      <c r="OE71" s="284">
        <f t="shared" si="143"/>
        <v>0</v>
      </c>
      <c r="OF71" s="284">
        <f t="shared" si="143"/>
        <v>0</v>
      </c>
      <c r="OG71" s="284">
        <f t="shared" si="143"/>
        <v>0</v>
      </c>
      <c r="OH71" s="284">
        <f t="shared" si="143"/>
        <v>0</v>
      </c>
      <c r="OI71" s="284">
        <f t="shared" si="143"/>
        <v>0</v>
      </c>
      <c r="OJ71" s="284">
        <f t="shared" si="143"/>
        <v>0</v>
      </c>
      <c r="OK71" s="284">
        <f t="shared" si="143"/>
        <v>0</v>
      </c>
      <c r="OL71" s="284">
        <f t="shared" si="143"/>
        <v>0</v>
      </c>
      <c r="OM71" s="284">
        <f t="shared" si="143"/>
        <v>0</v>
      </c>
      <c r="ON71" s="284">
        <f t="shared" si="143"/>
        <v>0</v>
      </c>
      <c r="OO71" s="284">
        <f t="shared" si="143"/>
        <v>0</v>
      </c>
      <c r="OP71" s="284">
        <f t="shared" si="143"/>
        <v>0</v>
      </c>
      <c r="OQ71" s="284">
        <f t="shared" si="143"/>
        <v>0</v>
      </c>
      <c r="OR71" s="284">
        <f t="shared" si="143"/>
        <v>0</v>
      </c>
      <c r="OS71" s="284">
        <f t="shared" si="143"/>
        <v>0</v>
      </c>
      <c r="OT71" s="284">
        <f t="shared" si="143"/>
        <v>0</v>
      </c>
      <c r="OU71" s="284">
        <f t="shared" si="143"/>
        <v>0</v>
      </c>
      <c r="OV71" s="284">
        <f t="shared" si="143"/>
        <v>0</v>
      </c>
      <c r="OW71" s="284">
        <f t="shared" si="143"/>
        <v>0</v>
      </c>
      <c r="OX71" s="284">
        <f t="shared" si="143"/>
        <v>0</v>
      </c>
      <c r="OY71" s="284">
        <f t="shared" si="143"/>
        <v>0</v>
      </c>
      <c r="OZ71" s="284">
        <f t="shared" si="143"/>
        <v>0</v>
      </c>
      <c r="PA71" s="284">
        <f t="shared" si="143"/>
        <v>0</v>
      </c>
      <c r="PB71" s="284">
        <f t="shared" si="143"/>
        <v>0</v>
      </c>
      <c r="PC71" s="284">
        <f t="shared" si="143"/>
        <v>0</v>
      </c>
      <c r="PD71" s="284">
        <f t="shared" si="143"/>
        <v>0</v>
      </c>
      <c r="PE71" s="284">
        <f t="shared" si="143"/>
        <v>0</v>
      </c>
      <c r="PF71" s="284">
        <f t="shared" si="143"/>
        <v>0</v>
      </c>
      <c r="PG71" s="284">
        <f t="shared" si="143"/>
        <v>0</v>
      </c>
      <c r="PH71" s="284">
        <f t="shared" si="143"/>
        <v>0</v>
      </c>
      <c r="PI71" s="284">
        <f t="shared" si="143"/>
        <v>0</v>
      </c>
      <c r="PJ71" s="284">
        <f t="shared" si="143"/>
        <v>0</v>
      </c>
      <c r="PK71" s="284">
        <f t="shared" si="143"/>
        <v>0</v>
      </c>
      <c r="PL71" s="284">
        <f t="shared" si="143"/>
        <v>0</v>
      </c>
      <c r="PM71" s="284">
        <f t="shared" si="143"/>
        <v>0</v>
      </c>
      <c r="PN71" s="284">
        <f t="shared" si="143"/>
        <v>0</v>
      </c>
      <c r="PO71" s="284">
        <f t="shared" si="143"/>
        <v>0</v>
      </c>
      <c r="PP71" s="284">
        <f t="shared" si="143"/>
        <v>0</v>
      </c>
      <c r="PQ71" s="284">
        <f t="shared" si="143"/>
        <v>0</v>
      </c>
      <c r="PR71" s="284">
        <f t="shared" si="143"/>
        <v>0</v>
      </c>
      <c r="PS71" s="284">
        <f t="shared" si="143"/>
        <v>0</v>
      </c>
      <c r="PT71" s="284">
        <f t="shared" si="143"/>
        <v>0</v>
      </c>
      <c r="PU71" s="284">
        <f t="shared" si="143"/>
        <v>0</v>
      </c>
      <c r="PV71" s="284">
        <f t="shared" si="143"/>
        <v>0</v>
      </c>
      <c r="PW71" s="284">
        <f t="shared" si="143"/>
        <v>0</v>
      </c>
      <c r="PX71" s="284">
        <f t="shared" si="143"/>
        <v>0</v>
      </c>
      <c r="PY71" s="284">
        <f t="shared" si="143"/>
        <v>0</v>
      </c>
      <c r="PZ71" s="284">
        <f t="shared" si="143"/>
        <v>0</v>
      </c>
      <c r="QA71" s="284">
        <f t="shared" si="143"/>
        <v>0</v>
      </c>
      <c r="QB71" s="284">
        <f t="shared" si="143"/>
        <v>0</v>
      </c>
      <c r="QC71" s="284">
        <f t="shared" si="143"/>
        <v>0</v>
      </c>
      <c r="QD71" s="284">
        <f t="shared" si="143"/>
        <v>0</v>
      </c>
      <c r="QE71" s="284">
        <f t="shared" si="143"/>
        <v>0</v>
      </c>
      <c r="QF71" s="284">
        <f t="shared" si="143"/>
        <v>0</v>
      </c>
      <c r="QG71" s="284">
        <f t="shared" si="143"/>
        <v>0</v>
      </c>
      <c r="QH71" s="284">
        <f t="shared" si="143"/>
        <v>0</v>
      </c>
      <c r="QI71" s="284">
        <f t="shared" si="143"/>
        <v>0</v>
      </c>
      <c r="QJ71" s="284">
        <f t="shared" ref="QJ71:SA71" si="144">$C21*QJ44</f>
        <v>0</v>
      </c>
      <c r="QK71" s="284">
        <f t="shared" si="144"/>
        <v>0</v>
      </c>
      <c r="QL71" s="284">
        <f t="shared" si="144"/>
        <v>0</v>
      </c>
      <c r="QM71" s="284">
        <f t="shared" si="144"/>
        <v>0</v>
      </c>
      <c r="QN71" s="284">
        <f t="shared" si="144"/>
        <v>0</v>
      </c>
      <c r="QO71" s="284">
        <f t="shared" si="144"/>
        <v>0</v>
      </c>
      <c r="QP71" s="284">
        <f t="shared" si="144"/>
        <v>0</v>
      </c>
      <c r="QQ71" s="284">
        <f t="shared" si="144"/>
        <v>0</v>
      </c>
      <c r="QR71" s="284">
        <f t="shared" si="144"/>
        <v>0</v>
      </c>
      <c r="QS71" s="284">
        <f t="shared" si="144"/>
        <v>0</v>
      </c>
      <c r="QT71" s="284">
        <f t="shared" si="144"/>
        <v>0</v>
      </c>
      <c r="QU71" s="284">
        <f t="shared" si="144"/>
        <v>0</v>
      </c>
      <c r="QV71" s="284">
        <f t="shared" si="144"/>
        <v>0</v>
      </c>
      <c r="QW71" s="284">
        <f t="shared" si="144"/>
        <v>0</v>
      </c>
      <c r="QX71" s="284">
        <f t="shared" si="144"/>
        <v>0</v>
      </c>
      <c r="QY71" s="284">
        <f t="shared" si="144"/>
        <v>0</v>
      </c>
      <c r="QZ71" s="284">
        <f t="shared" si="144"/>
        <v>0</v>
      </c>
      <c r="RA71" s="284">
        <f t="shared" si="144"/>
        <v>0</v>
      </c>
      <c r="RB71" s="284">
        <f t="shared" si="144"/>
        <v>0</v>
      </c>
      <c r="RC71" s="284">
        <f t="shared" si="144"/>
        <v>0</v>
      </c>
      <c r="RD71" s="284">
        <f t="shared" si="144"/>
        <v>0</v>
      </c>
      <c r="RE71" s="284">
        <f t="shared" si="144"/>
        <v>0</v>
      </c>
      <c r="RF71" s="284">
        <f t="shared" si="144"/>
        <v>0</v>
      </c>
      <c r="RG71" s="284">
        <f t="shared" si="144"/>
        <v>0</v>
      </c>
      <c r="RH71" s="284">
        <f t="shared" si="144"/>
        <v>0</v>
      </c>
      <c r="RI71" s="284">
        <f t="shared" si="144"/>
        <v>0</v>
      </c>
      <c r="RJ71" s="284">
        <f t="shared" si="144"/>
        <v>0</v>
      </c>
      <c r="RK71" s="284">
        <f t="shared" si="144"/>
        <v>0</v>
      </c>
      <c r="RL71" s="284">
        <f t="shared" si="144"/>
        <v>0</v>
      </c>
      <c r="RM71" s="284">
        <f t="shared" si="144"/>
        <v>0</v>
      </c>
      <c r="RN71" s="284">
        <f t="shared" si="144"/>
        <v>0</v>
      </c>
      <c r="RO71" s="284">
        <f t="shared" si="144"/>
        <v>0</v>
      </c>
      <c r="RP71" s="284">
        <f t="shared" si="144"/>
        <v>0</v>
      </c>
      <c r="RQ71" s="284">
        <f t="shared" si="144"/>
        <v>0</v>
      </c>
      <c r="RR71" s="284">
        <f t="shared" si="144"/>
        <v>0</v>
      </c>
      <c r="RS71" s="284">
        <f t="shared" si="144"/>
        <v>0</v>
      </c>
      <c r="RT71" s="284">
        <f t="shared" si="144"/>
        <v>0</v>
      </c>
      <c r="RU71" s="284">
        <f t="shared" si="144"/>
        <v>0</v>
      </c>
      <c r="RV71" s="284">
        <f t="shared" si="144"/>
        <v>0</v>
      </c>
      <c r="RW71" s="284">
        <f t="shared" si="144"/>
        <v>0</v>
      </c>
      <c r="RX71" s="284">
        <f t="shared" si="144"/>
        <v>0</v>
      </c>
      <c r="RY71" s="284">
        <f t="shared" si="144"/>
        <v>0</v>
      </c>
      <c r="RZ71" s="284">
        <f t="shared" si="144"/>
        <v>0</v>
      </c>
      <c r="SA71" s="284">
        <f t="shared" si="144"/>
        <v>0</v>
      </c>
    </row>
    <row r="72" spans="1:495">
      <c r="A72" s="282"/>
      <c r="B72" s="283" t="str">
        <f>$B$22</f>
        <v>Effluent</v>
      </c>
      <c r="C72" s="290">
        <f>SUM(D72:S72,T72:INDEX(T72:SA72,$H$5))</f>
        <v>0</v>
      </c>
      <c r="D72" s="284">
        <f t="shared" ref="D72:BO72" si="145">$C22*D45</f>
        <v>0</v>
      </c>
      <c r="E72" s="284">
        <f t="shared" si="145"/>
        <v>0</v>
      </c>
      <c r="F72" s="284">
        <f t="shared" si="145"/>
        <v>0</v>
      </c>
      <c r="G72" s="284">
        <f t="shared" si="145"/>
        <v>0</v>
      </c>
      <c r="H72" s="284">
        <f t="shared" si="145"/>
        <v>0</v>
      </c>
      <c r="I72" s="284">
        <f t="shared" si="145"/>
        <v>0</v>
      </c>
      <c r="J72" s="284">
        <f t="shared" si="145"/>
        <v>0</v>
      </c>
      <c r="K72" s="284">
        <f t="shared" si="145"/>
        <v>0</v>
      </c>
      <c r="L72" s="284">
        <f t="shared" si="145"/>
        <v>0</v>
      </c>
      <c r="M72" s="284">
        <f t="shared" si="145"/>
        <v>0</v>
      </c>
      <c r="N72" s="284">
        <f t="shared" si="145"/>
        <v>0</v>
      </c>
      <c r="O72" s="284">
        <f t="shared" si="145"/>
        <v>0</v>
      </c>
      <c r="P72" s="284">
        <f t="shared" si="145"/>
        <v>0</v>
      </c>
      <c r="Q72" s="284">
        <f t="shared" si="145"/>
        <v>0</v>
      </c>
      <c r="R72" s="284">
        <f t="shared" si="145"/>
        <v>0</v>
      </c>
      <c r="S72" s="284">
        <f t="shared" si="145"/>
        <v>0</v>
      </c>
      <c r="T72" s="284">
        <f t="shared" si="145"/>
        <v>0</v>
      </c>
      <c r="U72" s="284">
        <f t="shared" si="145"/>
        <v>0</v>
      </c>
      <c r="V72" s="284">
        <f t="shared" si="145"/>
        <v>0</v>
      </c>
      <c r="W72" s="284">
        <f t="shared" si="145"/>
        <v>0</v>
      </c>
      <c r="X72" s="284">
        <f t="shared" si="145"/>
        <v>0</v>
      </c>
      <c r="Y72" s="284">
        <f t="shared" si="145"/>
        <v>0</v>
      </c>
      <c r="Z72" s="284">
        <f t="shared" si="145"/>
        <v>0</v>
      </c>
      <c r="AA72" s="284">
        <f t="shared" si="145"/>
        <v>0</v>
      </c>
      <c r="AB72" s="284">
        <f t="shared" si="145"/>
        <v>0</v>
      </c>
      <c r="AC72" s="284">
        <f t="shared" si="145"/>
        <v>0</v>
      </c>
      <c r="AD72" s="284">
        <f t="shared" si="145"/>
        <v>0</v>
      </c>
      <c r="AE72" s="284">
        <f t="shared" si="145"/>
        <v>0</v>
      </c>
      <c r="AF72" s="284">
        <f t="shared" si="145"/>
        <v>0</v>
      </c>
      <c r="AG72" s="284">
        <f t="shared" si="145"/>
        <v>0</v>
      </c>
      <c r="AH72" s="284">
        <f t="shared" si="145"/>
        <v>0</v>
      </c>
      <c r="AI72" s="284">
        <f t="shared" si="145"/>
        <v>0</v>
      </c>
      <c r="AJ72" s="284">
        <f t="shared" si="145"/>
        <v>0</v>
      </c>
      <c r="AK72" s="284">
        <f t="shared" si="145"/>
        <v>0</v>
      </c>
      <c r="AL72" s="284">
        <f t="shared" si="145"/>
        <v>0</v>
      </c>
      <c r="AM72" s="284">
        <f t="shared" si="145"/>
        <v>0</v>
      </c>
      <c r="AN72" s="284">
        <f t="shared" si="145"/>
        <v>0</v>
      </c>
      <c r="AO72" s="284">
        <f t="shared" si="145"/>
        <v>0</v>
      </c>
      <c r="AP72" s="284">
        <f t="shared" si="145"/>
        <v>0</v>
      </c>
      <c r="AQ72" s="284">
        <f t="shared" si="145"/>
        <v>0</v>
      </c>
      <c r="AR72" s="284">
        <f t="shared" si="145"/>
        <v>0</v>
      </c>
      <c r="AS72" s="284">
        <f t="shared" si="145"/>
        <v>0</v>
      </c>
      <c r="AT72" s="284">
        <f t="shared" si="145"/>
        <v>0</v>
      </c>
      <c r="AU72" s="284">
        <f t="shared" si="145"/>
        <v>0</v>
      </c>
      <c r="AV72" s="284">
        <f t="shared" si="145"/>
        <v>0</v>
      </c>
      <c r="AW72" s="284">
        <f t="shared" si="145"/>
        <v>0</v>
      </c>
      <c r="AX72" s="284">
        <f t="shared" si="145"/>
        <v>0</v>
      </c>
      <c r="AY72" s="284">
        <f t="shared" si="145"/>
        <v>0</v>
      </c>
      <c r="AZ72" s="284">
        <f t="shared" si="145"/>
        <v>0</v>
      </c>
      <c r="BA72" s="284">
        <f t="shared" si="145"/>
        <v>0</v>
      </c>
      <c r="BB72" s="284">
        <f t="shared" si="145"/>
        <v>0</v>
      </c>
      <c r="BC72" s="284">
        <f t="shared" si="145"/>
        <v>0</v>
      </c>
      <c r="BD72" s="284">
        <f t="shared" si="145"/>
        <v>0</v>
      </c>
      <c r="BE72" s="284">
        <f t="shared" si="145"/>
        <v>0</v>
      </c>
      <c r="BF72" s="284">
        <f t="shared" si="145"/>
        <v>0</v>
      </c>
      <c r="BG72" s="284">
        <f t="shared" si="145"/>
        <v>0</v>
      </c>
      <c r="BH72" s="284">
        <f t="shared" si="145"/>
        <v>0</v>
      </c>
      <c r="BI72" s="284">
        <f t="shared" si="145"/>
        <v>0</v>
      </c>
      <c r="BJ72" s="284">
        <f t="shared" si="145"/>
        <v>0</v>
      </c>
      <c r="BK72" s="284">
        <f t="shared" si="145"/>
        <v>0</v>
      </c>
      <c r="BL72" s="284">
        <f t="shared" si="145"/>
        <v>0</v>
      </c>
      <c r="BM72" s="284">
        <f t="shared" si="145"/>
        <v>0</v>
      </c>
      <c r="BN72" s="284">
        <f t="shared" si="145"/>
        <v>0</v>
      </c>
      <c r="BO72" s="284">
        <f t="shared" si="145"/>
        <v>0</v>
      </c>
      <c r="BP72" s="284">
        <f t="shared" ref="BP72:EA72" si="146">$C22*BP45</f>
        <v>0</v>
      </c>
      <c r="BQ72" s="284">
        <f t="shared" si="146"/>
        <v>0</v>
      </c>
      <c r="BR72" s="284">
        <f t="shared" si="146"/>
        <v>0</v>
      </c>
      <c r="BS72" s="284">
        <f t="shared" si="146"/>
        <v>0</v>
      </c>
      <c r="BT72" s="284">
        <f t="shared" si="146"/>
        <v>0</v>
      </c>
      <c r="BU72" s="284">
        <f t="shared" si="146"/>
        <v>0</v>
      </c>
      <c r="BV72" s="284">
        <f t="shared" si="146"/>
        <v>0</v>
      </c>
      <c r="BW72" s="284">
        <f t="shared" si="146"/>
        <v>0</v>
      </c>
      <c r="BX72" s="284">
        <f t="shared" si="146"/>
        <v>0</v>
      </c>
      <c r="BY72" s="284">
        <f t="shared" si="146"/>
        <v>0</v>
      </c>
      <c r="BZ72" s="284">
        <f t="shared" si="146"/>
        <v>0</v>
      </c>
      <c r="CA72" s="284">
        <f t="shared" si="146"/>
        <v>0</v>
      </c>
      <c r="CB72" s="284">
        <f t="shared" si="146"/>
        <v>0</v>
      </c>
      <c r="CC72" s="284">
        <f t="shared" si="146"/>
        <v>0</v>
      </c>
      <c r="CD72" s="284">
        <f t="shared" si="146"/>
        <v>0</v>
      </c>
      <c r="CE72" s="284">
        <f t="shared" si="146"/>
        <v>0</v>
      </c>
      <c r="CF72" s="284">
        <f t="shared" si="146"/>
        <v>0</v>
      </c>
      <c r="CG72" s="284">
        <f t="shared" si="146"/>
        <v>0</v>
      </c>
      <c r="CH72" s="284">
        <f t="shared" si="146"/>
        <v>0</v>
      </c>
      <c r="CI72" s="284">
        <f t="shared" si="146"/>
        <v>0</v>
      </c>
      <c r="CJ72" s="284">
        <f t="shared" si="146"/>
        <v>0</v>
      </c>
      <c r="CK72" s="284">
        <f t="shared" si="146"/>
        <v>0</v>
      </c>
      <c r="CL72" s="284">
        <f t="shared" si="146"/>
        <v>0</v>
      </c>
      <c r="CM72" s="284">
        <f t="shared" si="146"/>
        <v>0</v>
      </c>
      <c r="CN72" s="284">
        <f t="shared" si="146"/>
        <v>0</v>
      </c>
      <c r="CO72" s="284">
        <f t="shared" si="146"/>
        <v>0</v>
      </c>
      <c r="CP72" s="284">
        <f t="shared" si="146"/>
        <v>0</v>
      </c>
      <c r="CQ72" s="284">
        <f t="shared" si="146"/>
        <v>0</v>
      </c>
      <c r="CR72" s="284">
        <f t="shared" si="146"/>
        <v>0</v>
      </c>
      <c r="CS72" s="284">
        <f t="shared" si="146"/>
        <v>0</v>
      </c>
      <c r="CT72" s="284">
        <f t="shared" si="146"/>
        <v>0</v>
      </c>
      <c r="CU72" s="284">
        <f t="shared" si="146"/>
        <v>0</v>
      </c>
      <c r="CV72" s="284">
        <f t="shared" si="146"/>
        <v>0</v>
      </c>
      <c r="CW72" s="284">
        <f t="shared" si="146"/>
        <v>0</v>
      </c>
      <c r="CX72" s="284">
        <f t="shared" si="146"/>
        <v>0</v>
      </c>
      <c r="CY72" s="284">
        <f t="shared" si="146"/>
        <v>0</v>
      </c>
      <c r="CZ72" s="284">
        <f t="shared" si="146"/>
        <v>0</v>
      </c>
      <c r="DA72" s="284">
        <f t="shared" si="146"/>
        <v>0</v>
      </c>
      <c r="DB72" s="284">
        <f t="shared" si="146"/>
        <v>0</v>
      </c>
      <c r="DC72" s="284">
        <f t="shared" si="146"/>
        <v>0</v>
      </c>
      <c r="DD72" s="284">
        <f t="shared" si="146"/>
        <v>0</v>
      </c>
      <c r="DE72" s="284">
        <f t="shared" si="146"/>
        <v>0</v>
      </c>
      <c r="DF72" s="284">
        <f t="shared" si="146"/>
        <v>0</v>
      </c>
      <c r="DG72" s="284">
        <f t="shared" si="146"/>
        <v>0</v>
      </c>
      <c r="DH72" s="284">
        <f t="shared" si="146"/>
        <v>0</v>
      </c>
      <c r="DI72" s="284">
        <f t="shared" si="146"/>
        <v>0</v>
      </c>
      <c r="DJ72" s="284">
        <f t="shared" si="146"/>
        <v>0</v>
      </c>
      <c r="DK72" s="284">
        <f t="shared" si="146"/>
        <v>0</v>
      </c>
      <c r="DL72" s="284">
        <f t="shared" si="146"/>
        <v>0</v>
      </c>
      <c r="DM72" s="284">
        <f t="shared" si="146"/>
        <v>0</v>
      </c>
      <c r="DN72" s="284">
        <f t="shared" si="146"/>
        <v>0</v>
      </c>
      <c r="DO72" s="284">
        <f t="shared" si="146"/>
        <v>0</v>
      </c>
      <c r="DP72" s="284">
        <f t="shared" si="146"/>
        <v>0</v>
      </c>
      <c r="DQ72" s="284">
        <f t="shared" si="146"/>
        <v>0</v>
      </c>
      <c r="DR72" s="284">
        <f t="shared" si="146"/>
        <v>0</v>
      </c>
      <c r="DS72" s="284">
        <f t="shared" si="146"/>
        <v>0</v>
      </c>
      <c r="DT72" s="284">
        <f t="shared" si="146"/>
        <v>0</v>
      </c>
      <c r="DU72" s="284">
        <f t="shared" si="146"/>
        <v>0</v>
      </c>
      <c r="DV72" s="284">
        <f t="shared" si="146"/>
        <v>0</v>
      </c>
      <c r="DW72" s="284">
        <f t="shared" si="146"/>
        <v>0</v>
      </c>
      <c r="DX72" s="284">
        <f t="shared" si="146"/>
        <v>0</v>
      </c>
      <c r="DY72" s="284">
        <f t="shared" si="146"/>
        <v>0</v>
      </c>
      <c r="DZ72" s="284">
        <f t="shared" si="146"/>
        <v>0</v>
      </c>
      <c r="EA72" s="284">
        <f t="shared" si="146"/>
        <v>0</v>
      </c>
      <c r="EB72" s="284">
        <f t="shared" ref="EB72:GM72" si="147">$C22*EB45</f>
        <v>0</v>
      </c>
      <c r="EC72" s="284">
        <f t="shared" si="147"/>
        <v>0</v>
      </c>
      <c r="ED72" s="284">
        <f t="shared" si="147"/>
        <v>0</v>
      </c>
      <c r="EE72" s="284">
        <f t="shared" si="147"/>
        <v>0</v>
      </c>
      <c r="EF72" s="284">
        <f t="shared" si="147"/>
        <v>0</v>
      </c>
      <c r="EG72" s="284">
        <f t="shared" si="147"/>
        <v>0</v>
      </c>
      <c r="EH72" s="284">
        <f t="shared" si="147"/>
        <v>0</v>
      </c>
      <c r="EI72" s="284">
        <f t="shared" si="147"/>
        <v>0</v>
      </c>
      <c r="EJ72" s="284">
        <f t="shared" si="147"/>
        <v>0</v>
      </c>
      <c r="EK72" s="284">
        <f t="shared" si="147"/>
        <v>0</v>
      </c>
      <c r="EL72" s="284">
        <f t="shared" si="147"/>
        <v>0</v>
      </c>
      <c r="EM72" s="284">
        <f t="shared" si="147"/>
        <v>0</v>
      </c>
      <c r="EN72" s="284">
        <f t="shared" si="147"/>
        <v>0</v>
      </c>
      <c r="EO72" s="284">
        <f t="shared" si="147"/>
        <v>0</v>
      </c>
      <c r="EP72" s="284">
        <f t="shared" si="147"/>
        <v>0</v>
      </c>
      <c r="EQ72" s="284">
        <f t="shared" si="147"/>
        <v>0</v>
      </c>
      <c r="ER72" s="284">
        <f t="shared" si="147"/>
        <v>0</v>
      </c>
      <c r="ES72" s="284">
        <f t="shared" si="147"/>
        <v>0</v>
      </c>
      <c r="ET72" s="284">
        <f t="shared" si="147"/>
        <v>0</v>
      </c>
      <c r="EU72" s="284">
        <f t="shared" si="147"/>
        <v>0</v>
      </c>
      <c r="EV72" s="284">
        <f t="shared" si="147"/>
        <v>0</v>
      </c>
      <c r="EW72" s="284">
        <f t="shared" si="147"/>
        <v>0</v>
      </c>
      <c r="EX72" s="284">
        <f t="shared" si="147"/>
        <v>0</v>
      </c>
      <c r="EY72" s="284">
        <f t="shared" si="147"/>
        <v>0</v>
      </c>
      <c r="EZ72" s="284">
        <f t="shared" si="147"/>
        <v>0</v>
      </c>
      <c r="FA72" s="284">
        <f t="shared" si="147"/>
        <v>0</v>
      </c>
      <c r="FB72" s="284">
        <f t="shared" si="147"/>
        <v>0</v>
      </c>
      <c r="FC72" s="284">
        <f t="shared" si="147"/>
        <v>0</v>
      </c>
      <c r="FD72" s="284">
        <f t="shared" si="147"/>
        <v>0</v>
      </c>
      <c r="FE72" s="284">
        <f t="shared" si="147"/>
        <v>0</v>
      </c>
      <c r="FF72" s="284">
        <f t="shared" si="147"/>
        <v>0</v>
      </c>
      <c r="FG72" s="284">
        <f t="shared" si="147"/>
        <v>0</v>
      </c>
      <c r="FH72" s="284">
        <f t="shared" si="147"/>
        <v>0</v>
      </c>
      <c r="FI72" s="284">
        <f t="shared" si="147"/>
        <v>0</v>
      </c>
      <c r="FJ72" s="284">
        <f t="shared" si="147"/>
        <v>0</v>
      </c>
      <c r="FK72" s="284">
        <f t="shared" si="147"/>
        <v>0</v>
      </c>
      <c r="FL72" s="284">
        <f t="shared" si="147"/>
        <v>0</v>
      </c>
      <c r="FM72" s="284">
        <f t="shared" si="147"/>
        <v>0</v>
      </c>
      <c r="FN72" s="284">
        <f t="shared" si="147"/>
        <v>0</v>
      </c>
      <c r="FO72" s="284">
        <f t="shared" si="147"/>
        <v>0</v>
      </c>
      <c r="FP72" s="284">
        <f t="shared" si="147"/>
        <v>0</v>
      </c>
      <c r="FQ72" s="284">
        <f t="shared" si="147"/>
        <v>0</v>
      </c>
      <c r="FR72" s="284">
        <f t="shared" si="147"/>
        <v>0</v>
      </c>
      <c r="FS72" s="284">
        <f t="shared" si="147"/>
        <v>0</v>
      </c>
      <c r="FT72" s="284">
        <f t="shared" si="147"/>
        <v>0</v>
      </c>
      <c r="FU72" s="284">
        <f t="shared" si="147"/>
        <v>0</v>
      </c>
      <c r="FV72" s="284">
        <f t="shared" si="147"/>
        <v>0</v>
      </c>
      <c r="FW72" s="284">
        <f t="shared" si="147"/>
        <v>0</v>
      </c>
      <c r="FX72" s="284">
        <f t="shared" si="147"/>
        <v>0</v>
      </c>
      <c r="FY72" s="284">
        <f t="shared" si="147"/>
        <v>0</v>
      </c>
      <c r="FZ72" s="284">
        <f t="shared" si="147"/>
        <v>0</v>
      </c>
      <c r="GA72" s="284">
        <f t="shared" si="147"/>
        <v>0</v>
      </c>
      <c r="GB72" s="284">
        <f t="shared" si="147"/>
        <v>0</v>
      </c>
      <c r="GC72" s="284">
        <f t="shared" si="147"/>
        <v>0</v>
      </c>
      <c r="GD72" s="284">
        <f t="shared" si="147"/>
        <v>0</v>
      </c>
      <c r="GE72" s="284">
        <f t="shared" si="147"/>
        <v>0</v>
      </c>
      <c r="GF72" s="284">
        <f t="shared" si="147"/>
        <v>0</v>
      </c>
      <c r="GG72" s="284">
        <f t="shared" si="147"/>
        <v>0</v>
      </c>
      <c r="GH72" s="284">
        <f t="shared" si="147"/>
        <v>0</v>
      </c>
      <c r="GI72" s="284">
        <f t="shared" si="147"/>
        <v>0</v>
      </c>
      <c r="GJ72" s="284">
        <f t="shared" si="147"/>
        <v>0</v>
      </c>
      <c r="GK72" s="284">
        <f t="shared" si="147"/>
        <v>0</v>
      </c>
      <c r="GL72" s="284">
        <f t="shared" si="147"/>
        <v>0</v>
      </c>
      <c r="GM72" s="284">
        <f t="shared" si="147"/>
        <v>0</v>
      </c>
      <c r="GN72" s="284">
        <f t="shared" ref="GN72:IY72" si="148">$C22*GN45</f>
        <v>0</v>
      </c>
      <c r="GO72" s="284">
        <f t="shared" si="148"/>
        <v>0</v>
      </c>
      <c r="GP72" s="284">
        <f t="shared" si="148"/>
        <v>0</v>
      </c>
      <c r="GQ72" s="284">
        <f t="shared" si="148"/>
        <v>0</v>
      </c>
      <c r="GR72" s="284">
        <f t="shared" si="148"/>
        <v>0</v>
      </c>
      <c r="GS72" s="284">
        <f t="shared" si="148"/>
        <v>0</v>
      </c>
      <c r="GT72" s="284">
        <f t="shared" si="148"/>
        <v>0</v>
      </c>
      <c r="GU72" s="284">
        <f t="shared" si="148"/>
        <v>0</v>
      </c>
      <c r="GV72" s="284">
        <f t="shared" si="148"/>
        <v>0</v>
      </c>
      <c r="GW72" s="284">
        <f t="shared" si="148"/>
        <v>0</v>
      </c>
      <c r="GX72" s="284">
        <f t="shared" si="148"/>
        <v>0</v>
      </c>
      <c r="GY72" s="284">
        <f t="shared" si="148"/>
        <v>0</v>
      </c>
      <c r="GZ72" s="284">
        <f t="shared" si="148"/>
        <v>0</v>
      </c>
      <c r="HA72" s="284">
        <f t="shared" si="148"/>
        <v>0</v>
      </c>
      <c r="HB72" s="284">
        <f t="shared" si="148"/>
        <v>0</v>
      </c>
      <c r="HC72" s="284">
        <f t="shared" si="148"/>
        <v>0</v>
      </c>
      <c r="HD72" s="284">
        <f t="shared" si="148"/>
        <v>0</v>
      </c>
      <c r="HE72" s="284">
        <f t="shared" si="148"/>
        <v>0</v>
      </c>
      <c r="HF72" s="284">
        <f t="shared" si="148"/>
        <v>0</v>
      </c>
      <c r="HG72" s="284">
        <f t="shared" si="148"/>
        <v>0</v>
      </c>
      <c r="HH72" s="284">
        <f t="shared" si="148"/>
        <v>0</v>
      </c>
      <c r="HI72" s="284">
        <f t="shared" si="148"/>
        <v>0</v>
      </c>
      <c r="HJ72" s="284">
        <f t="shared" si="148"/>
        <v>0</v>
      </c>
      <c r="HK72" s="284">
        <f t="shared" si="148"/>
        <v>0</v>
      </c>
      <c r="HL72" s="284">
        <f t="shared" si="148"/>
        <v>0</v>
      </c>
      <c r="HM72" s="284">
        <f t="shared" si="148"/>
        <v>0</v>
      </c>
      <c r="HN72" s="284">
        <f t="shared" si="148"/>
        <v>0</v>
      </c>
      <c r="HO72" s="284">
        <f t="shared" si="148"/>
        <v>0</v>
      </c>
      <c r="HP72" s="284">
        <f t="shared" si="148"/>
        <v>0</v>
      </c>
      <c r="HQ72" s="284">
        <f t="shared" si="148"/>
        <v>0</v>
      </c>
      <c r="HR72" s="284">
        <f t="shared" si="148"/>
        <v>0</v>
      </c>
      <c r="HS72" s="284">
        <f t="shared" si="148"/>
        <v>0</v>
      </c>
      <c r="HT72" s="284">
        <f t="shared" si="148"/>
        <v>0</v>
      </c>
      <c r="HU72" s="284">
        <f t="shared" si="148"/>
        <v>0</v>
      </c>
      <c r="HV72" s="284">
        <f t="shared" si="148"/>
        <v>0</v>
      </c>
      <c r="HW72" s="284">
        <f t="shared" si="148"/>
        <v>0</v>
      </c>
      <c r="HX72" s="284">
        <f t="shared" si="148"/>
        <v>0</v>
      </c>
      <c r="HY72" s="284">
        <f t="shared" si="148"/>
        <v>0</v>
      </c>
      <c r="HZ72" s="284">
        <f t="shared" si="148"/>
        <v>0</v>
      </c>
      <c r="IA72" s="284">
        <f t="shared" si="148"/>
        <v>0</v>
      </c>
      <c r="IB72" s="284">
        <f t="shared" si="148"/>
        <v>0</v>
      </c>
      <c r="IC72" s="284">
        <f t="shared" si="148"/>
        <v>0</v>
      </c>
      <c r="ID72" s="284">
        <f t="shared" si="148"/>
        <v>0</v>
      </c>
      <c r="IE72" s="284">
        <f t="shared" si="148"/>
        <v>0</v>
      </c>
      <c r="IF72" s="284">
        <f t="shared" si="148"/>
        <v>0</v>
      </c>
      <c r="IG72" s="284">
        <f t="shared" si="148"/>
        <v>0</v>
      </c>
      <c r="IH72" s="284">
        <f t="shared" si="148"/>
        <v>0</v>
      </c>
      <c r="II72" s="284">
        <f t="shared" si="148"/>
        <v>0</v>
      </c>
      <c r="IJ72" s="284">
        <f t="shared" si="148"/>
        <v>0</v>
      </c>
      <c r="IK72" s="284">
        <f t="shared" si="148"/>
        <v>0</v>
      </c>
      <c r="IL72" s="284">
        <f t="shared" si="148"/>
        <v>0</v>
      </c>
      <c r="IM72" s="284">
        <f t="shared" si="148"/>
        <v>0</v>
      </c>
      <c r="IN72" s="284">
        <f t="shared" si="148"/>
        <v>0</v>
      </c>
      <c r="IO72" s="284">
        <f t="shared" si="148"/>
        <v>0</v>
      </c>
      <c r="IP72" s="284">
        <f t="shared" si="148"/>
        <v>0</v>
      </c>
      <c r="IQ72" s="284">
        <f t="shared" si="148"/>
        <v>0</v>
      </c>
      <c r="IR72" s="284">
        <f t="shared" si="148"/>
        <v>0</v>
      </c>
      <c r="IS72" s="284">
        <f t="shared" si="148"/>
        <v>0</v>
      </c>
      <c r="IT72" s="284">
        <f t="shared" si="148"/>
        <v>0</v>
      </c>
      <c r="IU72" s="284">
        <f t="shared" si="148"/>
        <v>0</v>
      </c>
      <c r="IV72" s="284">
        <f t="shared" si="148"/>
        <v>0</v>
      </c>
      <c r="IW72" s="284">
        <f t="shared" si="148"/>
        <v>0</v>
      </c>
      <c r="IX72" s="284">
        <f t="shared" si="148"/>
        <v>0</v>
      </c>
      <c r="IY72" s="284">
        <f t="shared" si="148"/>
        <v>0</v>
      </c>
      <c r="IZ72" s="284">
        <f t="shared" ref="IZ72:LK72" si="149">$C22*IZ45</f>
        <v>0</v>
      </c>
      <c r="JA72" s="284">
        <f t="shared" si="149"/>
        <v>0</v>
      </c>
      <c r="JB72" s="284">
        <f t="shared" si="149"/>
        <v>0</v>
      </c>
      <c r="JC72" s="284">
        <f t="shared" si="149"/>
        <v>0</v>
      </c>
      <c r="JD72" s="284">
        <f t="shared" si="149"/>
        <v>0</v>
      </c>
      <c r="JE72" s="284">
        <f t="shared" si="149"/>
        <v>0</v>
      </c>
      <c r="JF72" s="284">
        <f t="shared" si="149"/>
        <v>0</v>
      </c>
      <c r="JG72" s="284">
        <f t="shared" si="149"/>
        <v>0</v>
      </c>
      <c r="JH72" s="284">
        <f t="shared" si="149"/>
        <v>0</v>
      </c>
      <c r="JI72" s="284">
        <f t="shared" si="149"/>
        <v>0</v>
      </c>
      <c r="JJ72" s="284">
        <f t="shared" si="149"/>
        <v>0</v>
      </c>
      <c r="JK72" s="284">
        <f t="shared" si="149"/>
        <v>0</v>
      </c>
      <c r="JL72" s="284">
        <f t="shared" si="149"/>
        <v>0</v>
      </c>
      <c r="JM72" s="284">
        <f t="shared" si="149"/>
        <v>0</v>
      </c>
      <c r="JN72" s="284">
        <f t="shared" si="149"/>
        <v>0</v>
      </c>
      <c r="JO72" s="284">
        <f t="shared" si="149"/>
        <v>0</v>
      </c>
      <c r="JP72" s="284">
        <f t="shared" si="149"/>
        <v>0</v>
      </c>
      <c r="JQ72" s="284">
        <f t="shared" si="149"/>
        <v>0</v>
      </c>
      <c r="JR72" s="284">
        <f t="shared" si="149"/>
        <v>0</v>
      </c>
      <c r="JS72" s="284">
        <f t="shared" si="149"/>
        <v>0</v>
      </c>
      <c r="JT72" s="284">
        <f t="shared" si="149"/>
        <v>0</v>
      </c>
      <c r="JU72" s="284">
        <f t="shared" si="149"/>
        <v>0</v>
      </c>
      <c r="JV72" s="284">
        <f t="shared" si="149"/>
        <v>0</v>
      </c>
      <c r="JW72" s="284">
        <f t="shared" si="149"/>
        <v>0</v>
      </c>
      <c r="JX72" s="284">
        <f t="shared" si="149"/>
        <v>0</v>
      </c>
      <c r="JY72" s="284">
        <f t="shared" si="149"/>
        <v>0</v>
      </c>
      <c r="JZ72" s="284">
        <f t="shared" si="149"/>
        <v>0</v>
      </c>
      <c r="KA72" s="284">
        <f t="shared" si="149"/>
        <v>0</v>
      </c>
      <c r="KB72" s="284">
        <f t="shared" si="149"/>
        <v>0</v>
      </c>
      <c r="KC72" s="284">
        <f t="shared" si="149"/>
        <v>0</v>
      </c>
      <c r="KD72" s="284">
        <f t="shared" si="149"/>
        <v>0</v>
      </c>
      <c r="KE72" s="284">
        <f t="shared" si="149"/>
        <v>0</v>
      </c>
      <c r="KF72" s="284">
        <f t="shared" si="149"/>
        <v>0</v>
      </c>
      <c r="KG72" s="284">
        <f t="shared" si="149"/>
        <v>0</v>
      </c>
      <c r="KH72" s="284">
        <f t="shared" si="149"/>
        <v>0</v>
      </c>
      <c r="KI72" s="284">
        <f t="shared" si="149"/>
        <v>0</v>
      </c>
      <c r="KJ72" s="284">
        <f t="shared" si="149"/>
        <v>0</v>
      </c>
      <c r="KK72" s="284">
        <f t="shared" si="149"/>
        <v>0</v>
      </c>
      <c r="KL72" s="284">
        <f t="shared" si="149"/>
        <v>0</v>
      </c>
      <c r="KM72" s="284">
        <f t="shared" si="149"/>
        <v>0</v>
      </c>
      <c r="KN72" s="284">
        <f t="shared" si="149"/>
        <v>0</v>
      </c>
      <c r="KO72" s="284">
        <f t="shared" si="149"/>
        <v>0</v>
      </c>
      <c r="KP72" s="284">
        <f t="shared" si="149"/>
        <v>0</v>
      </c>
      <c r="KQ72" s="284">
        <f t="shared" si="149"/>
        <v>0</v>
      </c>
      <c r="KR72" s="284">
        <f t="shared" si="149"/>
        <v>0</v>
      </c>
      <c r="KS72" s="284">
        <f t="shared" si="149"/>
        <v>0</v>
      </c>
      <c r="KT72" s="284">
        <f t="shared" si="149"/>
        <v>0</v>
      </c>
      <c r="KU72" s="284">
        <f t="shared" si="149"/>
        <v>0</v>
      </c>
      <c r="KV72" s="284">
        <f t="shared" si="149"/>
        <v>0</v>
      </c>
      <c r="KW72" s="284">
        <f t="shared" si="149"/>
        <v>0</v>
      </c>
      <c r="KX72" s="284">
        <f t="shared" si="149"/>
        <v>0</v>
      </c>
      <c r="KY72" s="284">
        <f t="shared" si="149"/>
        <v>0</v>
      </c>
      <c r="KZ72" s="284">
        <f t="shared" si="149"/>
        <v>0</v>
      </c>
      <c r="LA72" s="284">
        <f t="shared" si="149"/>
        <v>0</v>
      </c>
      <c r="LB72" s="284">
        <f t="shared" si="149"/>
        <v>0</v>
      </c>
      <c r="LC72" s="284">
        <f t="shared" si="149"/>
        <v>0</v>
      </c>
      <c r="LD72" s="284">
        <f t="shared" si="149"/>
        <v>0</v>
      </c>
      <c r="LE72" s="284">
        <f t="shared" si="149"/>
        <v>0</v>
      </c>
      <c r="LF72" s="284">
        <f t="shared" si="149"/>
        <v>0</v>
      </c>
      <c r="LG72" s="284">
        <f t="shared" si="149"/>
        <v>0</v>
      </c>
      <c r="LH72" s="284">
        <f t="shared" si="149"/>
        <v>0</v>
      </c>
      <c r="LI72" s="284">
        <f t="shared" si="149"/>
        <v>0</v>
      </c>
      <c r="LJ72" s="284">
        <f t="shared" si="149"/>
        <v>0</v>
      </c>
      <c r="LK72" s="284">
        <f t="shared" si="149"/>
        <v>0</v>
      </c>
      <c r="LL72" s="284">
        <f t="shared" ref="LL72:NW72" si="150">$C22*LL45</f>
        <v>0</v>
      </c>
      <c r="LM72" s="284">
        <f t="shared" si="150"/>
        <v>0</v>
      </c>
      <c r="LN72" s="284">
        <f t="shared" si="150"/>
        <v>0</v>
      </c>
      <c r="LO72" s="284">
        <f t="shared" si="150"/>
        <v>0</v>
      </c>
      <c r="LP72" s="284">
        <f t="shared" si="150"/>
        <v>0</v>
      </c>
      <c r="LQ72" s="284">
        <f t="shared" si="150"/>
        <v>0</v>
      </c>
      <c r="LR72" s="284">
        <f t="shared" si="150"/>
        <v>0</v>
      </c>
      <c r="LS72" s="284">
        <f t="shared" si="150"/>
        <v>0</v>
      </c>
      <c r="LT72" s="284">
        <f t="shared" si="150"/>
        <v>0</v>
      </c>
      <c r="LU72" s="284">
        <f t="shared" si="150"/>
        <v>0</v>
      </c>
      <c r="LV72" s="284">
        <f t="shared" si="150"/>
        <v>0</v>
      </c>
      <c r="LW72" s="284">
        <f t="shared" si="150"/>
        <v>0</v>
      </c>
      <c r="LX72" s="284">
        <f t="shared" si="150"/>
        <v>0</v>
      </c>
      <c r="LY72" s="284">
        <f t="shared" si="150"/>
        <v>0</v>
      </c>
      <c r="LZ72" s="284">
        <f t="shared" si="150"/>
        <v>0</v>
      </c>
      <c r="MA72" s="284">
        <f t="shared" si="150"/>
        <v>0</v>
      </c>
      <c r="MB72" s="284">
        <f t="shared" si="150"/>
        <v>0</v>
      </c>
      <c r="MC72" s="284">
        <f t="shared" si="150"/>
        <v>0</v>
      </c>
      <c r="MD72" s="284">
        <f t="shared" si="150"/>
        <v>0</v>
      </c>
      <c r="ME72" s="284">
        <f t="shared" si="150"/>
        <v>0</v>
      </c>
      <c r="MF72" s="284">
        <f t="shared" si="150"/>
        <v>0</v>
      </c>
      <c r="MG72" s="284">
        <f t="shared" si="150"/>
        <v>0</v>
      </c>
      <c r="MH72" s="284">
        <f t="shared" si="150"/>
        <v>0</v>
      </c>
      <c r="MI72" s="284">
        <f t="shared" si="150"/>
        <v>0</v>
      </c>
      <c r="MJ72" s="284">
        <f t="shared" si="150"/>
        <v>0</v>
      </c>
      <c r="MK72" s="284">
        <f t="shared" si="150"/>
        <v>0</v>
      </c>
      <c r="ML72" s="284">
        <f t="shared" si="150"/>
        <v>0</v>
      </c>
      <c r="MM72" s="284">
        <f t="shared" si="150"/>
        <v>0</v>
      </c>
      <c r="MN72" s="284">
        <f t="shared" si="150"/>
        <v>0</v>
      </c>
      <c r="MO72" s="284">
        <f t="shared" si="150"/>
        <v>0</v>
      </c>
      <c r="MP72" s="284">
        <f t="shared" si="150"/>
        <v>0</v>
      </c>
      <c r="MQ72" s="284">
        <f t="shared" si="150"/>
        <v>0</v>
      </c>
      <c r="MR72" s="284">
        <f t="shared" si="150"/>
        <v>0</v>
      </c>
      <c r="MS72" s="284">
        <f t="shared" si="150"/>
        <v>0</v>
      </c>
      <c r="MT72" s="284">
        <f t="shared" si="150"/>
        <v>0</v>
      </c>
      <c r="MU72" s="284">
        <f t="shared" si="150"/>
        <v>0</v>
      </c>
      <c r="MV72" s="284">
        <f t="shared" si="150"/>
        <v>0</v>
      </c>
      <c r="MW72" s="284">
        <f t="shared" si="150"/>
        <v>0</v>
      </c>
      <c r="MX72" s="284">
        <f t="shared" si="150"/>
        <v>0</v>
      </c>
      <c r="MY72" s="284">
        <f t="shared" si="150"/>
        <v>0</v>
      </c>
      <c r="MZ72" s="284">
        <f t="shared" si="150"/>
        <v>0</v>
      </c>
      <c r="NA72" s="284">
        <f t="shared" si="150"/>
        <v>0</v>
      </c>
      <c r="NB72" s="284">
        <f t="shared" si="150"/>
        <v>0</v>
      </c>
      <c r="NC72" s="284">
        <f t="shared" si="150"/>
        <v>0</v>
      </c>
      <c r="ND72" s="284">
        <f t="shared" si="150"/>
        <v>0</v>
      </c>
      <c r="NE72" s="284">
        <f t="shared" si="150"/>
        <v>0</v>
      </c>
      <c r="NF72" s="284">
        <f t="shared" si="150"/>
        <v>0</v>
      </c>
      <c r="NG72" s="284">
        <f t="shared" si="150"/>
        <v>0</v>
      </c>
      <c r="NH72" s="284">
        <f t="shared" si="150"/>
        <v>0</v>
      </c>
      <c r="NI72" s="284">
        <f t="shared" si="150"/>
        <v>0</v>
      </c>
      <c r="NJ72" s="284">
        <f t="shared" si="150"/>
        <v>0</v>
      </c>
      <c r="NK72" s="284">
        <f t="shared" si="150"/>
        <v>0</v>
      </c>
      <c r="NL72" s="284">
        <f t="shared" si="150"/>
        <v>0</v>
      </c>
      <c r="NM72" s="284">
        <f t="shared" si="150"/>
        <v>0</v>
      </c>
      <c r="NN72" s="284">
        <f t="shared" si="150"/>
        <v>0</v>
      </c>
      <c r="NO72" s="284">
        <f t="shared" si="150"/>
        <v>0</v>
      </c>
      <c r="NP72" s="284">
        <f t="shared" si="150"/>
        <v>0</v>
      </c>
      <c r="NQ72" s="284">
        <f t="shared" si="150"/>
        <v>0</v>
      </c>
      <c r="NR72" s="284">
        <f t="shared" si="150"/>
        <v>0</v>
      </c>
      <c r="NS72" s="284">
        <f t="shared" si="150"/>
        <v>0</v>
      </c>
      <c r="NT72" s="284">
        <f t="shared" si="150"/>
        <v>0</v>
      </c>
      <c r="NU72" s="284">
        <f t="shared" si="150"/>
        <v>0</v>
      </c>
      <c r="NV72" s="284">
        <f t="shared" si="150"/>
        <v>0</v>
      </c>
      <c r="NW72" s="284">
        <f t="shared" si="150"/>
        <v>0</v>
      </c>
      <c r="NX72" s="284">
        <f t="shared" ref="NX72:QI72" si="151">$C22*NX45</f>
        <v>0</v>
      </c>
      <c r="NY72" s="284">
        <f t="shared" si="151"/>
        <v>0</v>
      </c>
      <c r="NZ72" s="284">
        <f t="shared" si="151"/>
        <v>0</v>
      </c>
      <c r="OA72" s="284">
        <f t="shared" si="151"/>
        <v>0</v>
      </c>
      <c r="OB72" s="284">
        <f t="shared" si="151"/>
        <v>0</v>
      </c>
      <c r="OC72" s="284">
        <f t="shared" si="151"/>
        <v>0</v>
      </c>
      <c r="OD72" s="284">
        <f t="shared" si="151"/>
        <v>0</v>
      </c>
      <c r="OE72" s="284">
        <f t="shared" si="151"/>
        <v>0</v>
      </c>
      <c r="OF72" s="284">
        <f t="shared" si="151"/>
        <v>0</v>
      </c>
      <c r="OG72" s="284">
        <f t="shared" si="151"/>
        <v>0</v>
      </c>
      <c r="OH72" s="284">
        <f t="shared" si="151"/>
        <v>0</v>
      </c>
      <c r="OI72" s="284">
        <f t="shared" si="151"/>
        <v>0</v>
      </c>
      <c r="OJ72" s="284">
        <f t="shared" si="151"/>
        <v>0</v>
      </c>
      <c r="OK72" s="284">
        <f t="shared" si="151"/>
        <v>0</v>
      </c>
      <c r="OL72" s="284">
        <f t="shared" si="151"/>
        <v>0</v>
      </c>
      <c r="OM72" s="284">
        <f t="shared" si="151"/>
        <v>0</v>
      </c>
      <c r="ON72" s="284">
        <f t="shared" si="151"/>
        <v>0</v>
      </c>
      <c r="OO72" s="284">
        <f t="shared" si="151"/>
        <v>0</v>
      </c>
      <c r="OP72" s="284">
        <f t="shared" si="151"/>
        <v>0</v>
      </c>
      <c r="OQ72" s="284">
        <f t="shared" si="151"/>
        <v>0</v>
      </c>
      <c r="OR72" s="284">
        <f t="shared" si="151"/>
        <v>0</v>
      </c>
      <c r="OS72" s="284">
        <f t="shared" si="151"/>
        <v>0</v>
      </c>
      <c r="OT72" s="284">
        <f t="shared" si="151"/>
        <v>0</v>
      </c>
      <c r="OU72" s="284">
        <f t="shared" si="151"/>
        <v>0</v>
      </c>
      <c r="OV72" s="284">
        <f t="shared" si="151"/>
        <v>0</v>
      </c>
      <c r="OW72" s="284">
        <f t="shared" si="151"/>
        <v>0</v>
      </c>
      <c r="OX72" s="284">
        <f t="shared" si="151"/>
        <v>0</v>
      </c>
      <c r="OY72" s="284">
        <f t="shared" si="151"/>
        <v>0</v>
      </c>
      <c r="OZ72" s="284">
        <f t="shared" si="151"/>
        <v>0</v>
      </c>
      <c r="PA72" s="284">
        <f t="shared" si="151"/>
        <v>0</v>
      </c>
      <c r="PB72" s="284">
        <f t="shared" si="151"/>
        <v>0</v>
      </c>
      <c r="PC72" s="284">
        <f t="shared" si="151"/>
        <v>0</v>
      </c>
      <c r="PD72" s="284">
        <f t="shared" si="151"/>
        <v>0</v>
      </c>
      <c r="PE72" s="284">
        <f t="shared" si="151"/>
        <v>0</v>
      </c>
      <c r="PF72" s="284">
        <f t="shared" si="151"/>
        <v>0</v>
      </c>
      <c r="PG72" s="284">
        <f t="shared" si="151"/>
        <v>0</v>
      </c>
      <c r="PH72" s="284">
        <f t="shared" si="151"/>
        <v>0</v>
      </c>
      <c r="PI72" s="284">
        <f t="shared" si="151"/>
        <v>0</v>
      </c>
      <c r="PJ72" s="284">
        <f t="shared" si="151"/>
        <v>0</v>
      </c>
      <c r="PK72" s="284">
        <f t="shared" si="151"/>
        <v>0</v>
      </c>
      <c r="PL72" s="284">
        <f t="shared" si="151"/>
        <v>0</v>
      </c>
      <c r="PM72" s="284">
        <f t="shared" si="151"/>
        <v>0</v>
      </c>
      <c r="PN72" s="284">
        <f t="shared" si="151"/>
        <v>0</v>
      </c>
      <c r="PO72" s="284">
        <f t="shared" si="151"/>
        <v>0</v>
      </c>
      <c r="PP72" s="284">
        <f t="shared" si="151"/>
        <v>0</v>
      </c>
      <c r="PQ72" s="284">
        <f t="shared" si="151"/>
        <v>0</v>
      </c>
      <c r="PR72" s="284">
        <f t="shared" si="151"/>
        <v>0</v>
      </c>
      <c r="PS72" s="284">
        <f t="shared" si="151"/>
        <v>0</v>
      </c>
      <c r="PT72" s="284">
        <f t="shared" si="151"/>
        <v>0</v>
      </c>
      <c r="PU72" s="284">
        <f t="shared" si="151"/>
        <v>0</v>
      </c>
      <c r="PV72" s="284">
        <f t="shared" si="151"/>
        <v>0</v>
      </c>
      <c r="PW72" s="284">
        <f t="shared" si="151"/>
        <v>0</v>
      </c>
      <c r="PX72" s="284">
        <f t="shared" si="151"/>
        <v>0</v>
      </c>
      <c r="PY72" s="284">
        <f t="shared" si="151"/>
        <v>0</v>
      </c>
      <c r="PZ72" s="284">
        <f t="shared" si="151"/>
        <v>0</v>
      </c>
      <c r="QA72" s="284">
        <f t="shared" si="151"/>
        <v>0</v>
      </c>
      <c r="QB72" s="284">
        <f t="shared" si="151"/>
        <v>0</v>
      </c>
      <c r="QC72" s="284">
        <f t="shared" si="151"/>
        <v>0</v>
      </c>
      <c r="QD72" s="284">
        <f t="shared" si="151"/>
        <v>0</v>
      </c>
      <c r="QE72" s="284">
        <f t="shared" si="151"/>
        <v>0</v>
      </c>
      <c r="QF72" s="284">
        <f t="shared" si="151"/>
        <v>0</v>
      </c>
      <c r="QG72" s="284">
        <f t="shared" si="151"/>
        <v>0</v>
      </c>
      <c r="QH72" s="284">
        <f t="shared" si="151"/>
        <v>0</v>
      </c>
      <c r="QI72" s="284">
        <f t="shared" si="151"/>
        <v>0</v>
      </c>
      <c r="QJ72" s="284">
        <f t="shared" ref="QJ72:SA72" si="152">$C22*QJ45</f>
        <v>0</v>
      </c>
      <c r="QK72" s="284">
        <f t="shared" si="152"/>
        <v>0</v>
      </c>
      <c r="QL72" s="284">
        <f t="shared" si="152"/>
        <v>0</v>
      </c>
      <c r="QM72" s="284">
        <f t="shared" si="152"/>
        <v>0</v>
      </c>
      <c r="QN72" s="284">
        <f t="shared" si="152"/>
        <v>0</v>
      </c>
      <c r="QO72" s="284">
        <f t="shared" si="152"/>
        <v>0</v>
      </c>
      <c r="QP72" s="284">
        <f t="shared" si="152"/>
        <v>0</v>
      </c>
      <c r="QQ72" s="284">
        <f t="shared" si="152"/>
        <v>0</v>
      </c>
      <c r="QR72" s="284">
        <f t="shared" si="152"/>
        <v>0</v>
      </c>
      <c r="QS72" s="284">
        <f t="shared" si="152"/>
        <v>0</v>
      </c>
      <c r="QT72" s="284">
        <f t="shared" si="152"/>
        <v>0</v>
      </c>
      <c r="QU72" s="284">
        <f t="shared" si="152"/>
        <v>0</v>
      </c>
      <c r="QV72" s="284">
        <f t="shared" si="152"/>
        <v>0</v>
      </c>
      <c r="QW72" s="284">
        <f t="shared" si="152"/>
        <v>0</v>
      </c>
      <c r="QX72" s="284">
        <f t="shared" si="152"/>
        <v>0</v>
      </c>
      <c r="QY72" s="284">
        <f t="shared" si="152"/>
        <v>0</v>
      </c>
      <c r="QZ72" s="284">
        <f t="shared" si="152"/>
        <v>0</v>
      </c>
      <c r="RA72" s="284">
        <f t="shared" si="152"/>
        <v>0</v>
      </c>
      <c r="RB72" s="284">
        <f t="shared" si="152"/>
        <v>0</v>
      </c>
      <c r="RC72" s="284">
        <f t="shared" si="152"/>
        <v>0</v>
      </c>
      <c r="RD72" s="284">
        <f t="shared" si="152"/>
        <v>0</v>
      </c>
      <c r="RE72" s="284">
        <f t="shared" si="152"/>
        <v>0</v>
      </c>
      <c r="RF72" s="284">
        <f t="shared" si="152"/>
        <v>0</v>
      </c>
      <c r="RG72" s="284">
        <f t="shared" si="152"/>
        <v>0</v>
      </c>
      <c r="RH72" s="284">
        <f t="shared" si="152"/>
        <v>0</v>
      </c>
      <c r="RI72" s="284">
        <f t="shared" si="152"/>
        <v>0</v>
      </c>
      <c r="RJ72" s="284">
        <f t="shared" si="152"/>
        <v>0</v>
      </c>
      <c r="RK72" s="284">
        <f t="shared" si="152"/>
        <v>0</v>
      </c>
      <c r="RL72" s="284">
        <f t="shared" si="152"/>
        <v>0</v>
      </c>
      <c r="RM72" s="284">
        <f t="shared" si="152"/>
        <v>0</v>
      </c>
      <c r="RN72" s="284">
        <f t="shared" si="152"/>
        <v>0</v>
      </c>
      <c r="RO72" s="284">
        <f t="shared" si="152"/>
        <v>0</v>
      </c>
      <c r="RP72" s="284">
        <f t="shared" si="152"/>
        <v>0</v>
      </c>
      <c r="RQ72" s="284">
        <f t="shared" si="152"/>
        <v>0</v>
      </c>
      <c r="RR72" s="284">
        <f t="shared" si="152"/>
        <v>0</v>
      </c>
      <c r="RS72" s="284">
        <f t="shared" si="152"/>
        <v>0</v>
      </c>
      <c r="RT72" s="284">
        <f t="shared" si="152"/>
        <v>0</v>
      </c>
      <c r="RU72" s="284">
        <f t="shared" si="152"/>
        <v>0</v>
      </c>
      <c r="RV72" s="284">
        <f t="shared" si="152"/>
        <v>0</v>
      </c>
      <c r="RW72" s="284">
        <f t="shared" si="152"/>
        <v>0</v>
      </c>
      <c r="RX72" s="284">
        <f t="shared" si="152"/>
        <v>0</v>
      </c>
      <c r="RY72" s="284">
        <f t="shared" si="152"/>
        <v>0</v>
      </c>
      <c r="RZ72" s="284">
        <f t="shared" si="152"/>
        <v>0</v>
      </c>
      <c r="SA72" s="284">
        <f t="shared" si="152"/>
        <v>0</v>
      </c>
    </row>
    <row r="73" spans="1:495">
      <c r="A73" s="282"/>
      <c r="B73" s="283" t="str">
        <f>$B$23</f>
        <v>Instrumentation Maintenance/Replacement</v>
      </c>
      <c r="C73" s="290">
        <f>SUM(D73:S73,T73:INDEX(T73:SA73,$H$5))</f>
        <v>0</v>
      </c>
      <c r="D73" s="284">
        <f t="shared" ref="D73:BO73" si="153">$C23*D46</f>
        <v>0</v>
      </c>
      <c r="E73" s="284">
        <f t="shared" si="153"/>
        <v>0</v>
      </c>
      <c r="F73" s="284">
        <f t="shared" si="153"/>
        <v>0</v>
      </c>
      <c r="G73" s="284">
        <f t="shared" si="153"/>
        <v>0</v>
      </c>
      <c r="H73" s="284">
        <f t="shared" si="153"/>
        <v>0</v>
      </c>
      <c r="I73" s="284">
        <f t="shared" si="153"/>
        <v>0</v>
      </c>
      <c r="J73" s="284">
        <f t="shared" si="153"/>
        <v>0</v>
      </c>
      <c r="K73" s="284">
        <f t="shared" si="153"/>
        <v>0</v>
      </c>
      <c r="L73" s="284">
        <f t="shared" si="153"/>
        <v>0</v>
      </c>
      <c r="M73" s="284">
        <f t="shared" si="153"/>
        <v>0</v>
      </c>
      <c r="N73" s="284">
        <f t="shared" si="153"/>
        <v>0</v>
      </c>
      <c r="O73" s="284">
        <f t="shared" si="153"/>
        <v>0</v>
      </c>
      <c r="P73" s="284">
        <f t="shared" si="153"/>
        <v>0</v>
      </c>
      <c r="Q73" s="284">
        <f t="shared" si="153"/>
        <v>0</v>
      </c>
      <c r="R73" s="284">
        <f t="shared" si="153"/>
        <v>0</v>
      </c>
      <c r="S73" s="284">
        <f t="shared" si="153"/>
        <v>0</v>
      </c>
      <c r="T73" s="284">
        <f t="shared" si="153"/>
        <v>0</v>
      </c>
      <c r="U73" s="284">
        <f t="shared" si="153"/>
        <v>0</v>
      </c>
      <c r="V73" s="284">
        <f t="shared" si="153"/>
        <v>0</v>
      </c>
      <c r="W73" s="284">
        <f t="shared" si="153"/>
        <v>0</v>
      </c>
      <c r="X73" s="284">
        <f t="shared" si="153"/>
        <v>0</v>
      </c>
      <c r="Y73" s="284">
        <f t="shared" si="153"/>
        <v>0</v>
      </c>
      <c r="Z73" s="284">
        <f t="shared" si="153"/>
        <v>0</v>
      </c>
      <c r="AA73" s="284">
        <f t="shared" si="153"/>
        <v>0</v>
      </c>
      <c r="AB73" s="284">
        <f t="shared" si="153"/>
        <v>0</v>
      </c>
      <c r="AC73" s="284">
        <f t="shared" si="153"/>
        <v>0</v>
      </c>
      <c r="AD73" s="284">
        <f t="shared" si="153"/>
        <v>0</v>
      </c>
      <c r="AE73" s="284">
        <f t="shared" si="153"/>
        <v>0</v>
      </c>
      <c r="AF73" s="284">
        <f t="shared" si="153"/>
        <v>0</v>
      </c>
      <c r="AG73" s="284">
        <f t="shared" si="153"/>
        <v>0</v>
      </c>
      <c r="AH73" s="284">
        <f t="shared" si="153"/>
        <v>0</v>
      </c>
      <c r="AI73" s="284">
        <f t="shared" si="153"/>
        <v>0</v>
      </c>
      <c r="AJ73" s="284">
        <f t="shared" si="153"/>
        <v>0</v>
      </c>
      <c r="AK73" s="284">
        <f t="shared" si="153"/>
        <v>0</v>
      </c>
      <c r="AL73" s="284">
        <f t="shared" si="153"/>
        <v>0</v>
      </c>
      <c r="AM73" s="284">
        <f t="shared" si="153"/>
        <v>0</v>
      </c>
      <c r="AN73" s="284">
        <f t="shared" si="153"/>
        <v>0</v>
      </c>
      <c r="AO73" s="284">
        <f t="shared" si="153"/>
        <v>0</v>
      </c>
      <c r="AP73" s="284">
        <f t="shared" si="153"/>
        <v>0</v>
      </c>
      <c r="AQ73" s="284">
        <f t="shared" si="153"/>
        <v>0</v>
      </c>
      <c r="AR73" s="284">
        <f t="shared" si="153"/>
        <v>0</v>
      </c>
      <c r="AS73" s="284">
        <f t="shared" si="153"/>
        <v>0</v>
      </c>
      <c r="AT73" s="284">
        <f t="shared" si="153"/>
        <v>0</v>
      </c>
      <c r="AU73" s="284">
        <f t="shared" si="153"/>
        <v>0</v>
      </c>
      <c r="AV73" s="284">
        <f t="shared" si="153"/>
        <v>0</v>
      </c>
      <c r="AW73" s="284">
        <f t="shared" si="153"/>
        <v>0</v>
      </c>
      <c r="AX73" s="284">
        <f t="shared" si="153"/>
        <v>0</v>
      </c>
      <c r="AY73" s="284">
        <f t="shared" si="153"/>
        <v>0</v>
      </c>
      <c r="AZ73" s="284">
        <f t="shared" si="153"/>
        <v>0</v>
      </c>
      <c r="BA73" s="284">
        <f t="shared" si="153"/>
        <v>0</v>
      </c>
      <c r="BB73" s="284">
        <f t="shared" si="153"/>
        <v>0</v>
      </c>
      <c r="BC73" s="284">
        <f t="shared" si="153"/>
        <v>0</v>
      </c>
      <c r="BD73" s="284">
        <f t="shared" si="153"/>
        <v>0</v>
      </c>
      <c r="BE73" s="284">
        <f t="shared" si="153"/>
        <v>0</v>
      </c>
      <c r="BF73" s="284">
        <f t="shared" si="153"/>
        <v>0</v>
      </c>
      <c r="BG73" s="284">
        <f t="shared" si="153"/>
        <v>0</v>
      </c>
      <c r="BH73" s="284">
        <f t="shared" si="153"/>
        <v>0</v>
      </c>
      <c r="BI73" s="284">
        <f t="shared" si="153"/>
        <v>0</v>
      </c>
      <c r="BJ73" s="284">
        <f t="shared" si="153"/>
        <v>0</v>
      </c>
      <c r="BK73" s="284">
        <f t="shared" si="153"/>
        <v>0</v>
      </c>
      <c r="BL73" s="284">
        <f t="shared" si="153"/>
        <v>0</v>
      </c>
      <c r="BM73" s="284">
        <f t="shared" si="153"/>
        <v>0</v>
      </c>
      <c r="BN73" s="284">
        <f t="shared" si="153"/>
        <v>0</v>
      </c>
      <c r="BO73" s="284">
        <f t="shared" si="153"/>
        <v>0</v>
      </c>
      <c r="BP73" s="284">
        <f t="shared" ref="BP73:EA73" si="154">$C23*BP46</f>
        <v>0</v>
      </c>
      <c r="BQ73" s="284">
        <f t="shared" si="154"/>
        <v>0</v>
      </c>
      <c r="BR73" s="284">
        <f t="shared" si="154"/>
        <v>0</v>
      </c>
      <c r="BS73" s="284">
        <f t="shared" si="154"/>
        <v>0</v>
      </c>
      <c r="BT73" s="284">
        <f t="shared" si="154"/>
        <v>0</v>
      </c>
      <c r="BU73" s="284">
        <f t="shared" si="154"/>
        <v>0</v>
      </c>
      <c r="BV73" s="284">
        <f t="shared" si="154"/>
        <v>0</v>
      </c>
      <c r="BW73" s="284">
        <f t="shared" si="154"/>
        <v>0</v>
      </c>
      <c r="BX73" s="284">
        <f t="shared" si="154"/>
        <v>0</v>
      </c>
      <c r="BY73" s="284">
        <f t="shared" si="154"/>
        <v>0</v>
      </c>
      <c r="BZ73" s="284">
        <f t="shared" si="154"/>
        <v>0</v>
      </c>
      <c r="CA73" s="284">
        <f t="shared" si="154"/>
        <v>0</v>
      </c>
      <c r="CB73" s="284">
        <f t="shared" si="154"/>
        <v>0</v>
      </c>
      <c r="CC73" s="284">
        <f t="shared" si="154"/>
        <v>0</v>
      </c>
      <c r="CD73" s="284">
        <f t="shared" si="154"/>
        <v>0</v>
      </c>
      <c r="CE73" s="284">
        <f t="shared" si="154"/>
        <v>0</v>
      </c>
      <c r="CF73" s="284">
        <f t="shared" si="154"/>
        <v>0</v>
      </c>
      <c r="CG73" s="284">
        <f t="shared" si="154"/>
        <v>0</v>
      </c>
      <c r="CH73" s="284">
        <f t="shared" si="154"/>
        <v>0</v>
      </c>
      <c r="CI73" s="284">
        <f t="shared" si="154"/>
        <v>0</v>
      </c>
      <c r="CJ73" s="284">
        <f t="shared" si="154"/>
        <v>0</v>
      </c>
      <c r="CK73" s="284">
        <f t="shared" si="154"/>
        <v>0</v>
      </c>
      <c r="CL73" s="284">
        <f t="shared" si="154"/>
        <v>0</v>
      </c>
      <c r="CM73" s="284">
        <f t="shared" si="154"/>
        <v>0</v>
      </c>
      <c r="CN73" s="284">
        <f t="shared" si="154"/>
        <v>0</v>
      </c>
      <c r="CO73" s="284">
        <f t="shared" si="154"/>
        <v>0</v>
      </c>
      <c r="CP73" s="284">
        <f t="shared" si="154"/>
        <v>0</v>
      </c>
      <c r="CQ73" s="284">
        <f t="shared" si="154"/>
        <v>0</v>
      </c>
      <c r="CR73" s="284">
        <f t="shared" si="154"/>
        <v>0</v>
      </c>
      <c r="CS73" s="284">
        <f t="shared" si="154"/>
        <v>0</v>
      </c>
      <c r="CT73" s="284">
        <f t="shared" si="154"/>
        <v>0</v>
      </c>
      <c r="CU73" s="284">
        <f t="shared" si="154"/>
        <v>0</v>
      </c>
      <c r="CV73" s="284">
        <f t="shared" si="154"/>
        <v>0</v>
      </c>
      <c r="CW73" s="284">
        <f t="shared" si="154"/>
        <v>0</v>
      </c>
      <c r="CX73" s="284">
        <f t="shared" si="154"/>
        <v>0</v>
      </c>
      <c r="CY73" s="284">
        <f t="shared" si="154"/>
        <v>0</v>
      </c>
      <c r="CZ73" s="284">
        <f t="shared" si="154"/>
        <v>0</v>
      </c>
      <c r="DA73" s="284">
        <f t="shared" si="154"/>
        <v>0</v>
      </c>
      <c r="DB73" s="284">
        <f t="shared" si="154"/>
        <v>0</v>
      </c>
      <c r="DC73" s="284">
        <f t="shared" si="154"/>
        <v>0</v>
      </c>
      <c r="DD73" s="284">
        <f t="shared" si="154"/>
        <v>0</v>
      </c>
      <c r="DE73" s="284">
        <f t="shared" si="154"/>
        <v>0</v>
      </c>
      <c r="DF73" s="284">
        <f t="shared" si="154"/>
        <v>0</v>
      </c>
      <c r="DG73" s="284">
        <f t="shared" si="154"/>
        <v>0</v>
      </c>
      <c r="DH73" s="284">
        <f t="shared" si="154"/>
        <v>0</v>
      </c>
      <c r="DI73" s="284">
        <f t="shared" si="154"/>
        <v>0</v>
      </c>
      <c r="DJ73" s="284">
        <f t="shared" si="154"/>
        <v>0</v>
      </c>
      <c r="DK73" s="284">
        <f t="shared" si="154"/>
        <v>0</v>
      </c>
      <c r="DL73" s="284">
        <f t="shared" si="154"/>
        <v>0</v>
      </c>
      <c r="DM73" s="284">
        <f t="shared" si="154"/>
        <v>0</v>
      </c>
      <c r="DN73" s="284">
        <f t="shared" si="154"/>
        <v>0</v>
      </c>
      <c r="DO73" s="284">
        <f t="shared" si="154"/>
        <v>0</v>
      </c>
      <c r="DP73" s="284">
        <f t="shared" si="154"/>
        <v>0</v>
      </c>
      <c r="DQ73" s="284">
        <f t="shared" si="154"/>
        <v>0</v>
      </c>
      <c r="DR73" s="284">
        <f t="shared" si="154"/>
        <v>0</v>
      </c>
      <c r="DS73" s="284">
        <f t="shared" si="154"/>
        <v>0</v>
      </c>
      <c r="DT73" s="284">
        <f t="shared" si="154"/>
        <v>0</v>
      </c>
      <c r="DU73" s="284">
        <f t="shared" si="154"/>
        <v>0</v>
      </c>
      <c r="DV73" s="284">
        <f t="shared" si="154"/>
        <v>0</v>
      </c>
      <c r="DW73" s="284">
        <f t="shared" si="154"/>
        <v>0</v>
      </c>
      <c r="DX73" s="284">
        <f t="shared" si="154"/>
        <v>0</v>
      </c>
      <c r="DY73" s="284">
        <f t="shared" si="154"/>
        <v>0</v>
      </c>
      <c r="DZ73" s="284">
        <f t="shared" si="154"/>
        <v>0</v>
      </c>
      <c r="EA73" s="284">
        <f t="shared" si="154"/>
        <v>0</v>
      </c>
      <c r="EB73" s="284">
        <f t="shared" ref="EB73:GM73" si="155">$C23*EB46</f>
        <v>0</v>
      </c>
      <c r="EC73" s="284">
        <f t="shared" si="155"/>
        <v>0</v>
      </c>
      <c r="ED73" s="284">
        <f t="shared" si="155"/>
        <v>0</v>
      </c>
      <c r="EE73" s="284">
        <f t="shared" si="155"/>
        <v>0</v>
      </c>
      <c r="EF73" s="284">
        <f t="shared" si="155"/>
        <v>0</v>
      </c>
      <c r="EG73" s="284">
        <f t="shared" si="155"/>
        <v>0</v>
      </c>
      <c r="EH73" s="284">
        <f t="shared" si="155"/>
        <v>0</v>
      </c>
      <c r="EI73" s="284">
        <f t="shared" si="155"/>
        <v>0</v>
      </c>
      <c r="EJ73" s="284">
        <f t="shared" si="155"/>
        <v>0</v>
      </c>
      <c r="EK73" s="284">
        <f t="shared" si="155"/>
        <v>0</v>
      </c>
      <c r="EL73" s="284">
        <f t="shared" si="155"/>
        <v>0</v>
      </c>
      <c r="EM73" s="284">
        <f t="shared" si="155"/>
        <v>0</v>
      </c>
      <c r="EN73" s="284">
        <f t="shared" si="155"/>
        <v>0</v>
      </c>
      <c r="EO73" s="284">
        <f t="shared" si="155"/>
        <v>0</v>
      </c>
      <c r="EP73" s="284">
        <f t="shared" si="155"/>
        <v>0</v>
      </c>
      <c r="EQ73" s="284">
        <f t="shared" si="155"/>
        <v>0</v>
      </c>
      <c r="ER73" s="284">
        <f t="shared" si="155"/>
        <v>0</v>
      </c>
      <c r="ES73" s="284">
        <f t="shared" si="155"/>
        <v>0</v>
      </c>
      <c r="ET73" s="284">
        <f t="shared" si="155"/>
        <v>0</v>
      </c>
      <c r="EU73" s="284">
        <f t="shared" si="155"/>
        <v>0</v>
      </c>
      <c r="EV73" s="284">
        <f t="shared" si="155"/>
        <v>0</v>
      </c>
      <c r="EW73" s="284">
        <f t="shared" si="155"/>
        <v>0</v>
      </c>
      <c r="EX73" s="284">
        <f t="shared" si="155"/>
        <v>0</v>
      </c>
      <c r="EY73" s="284">
        <f t="shared" si="155"/>
        <v>0</v>
      </c>
      <c r="EZ73" s="284">
        <f t="shared" si="155"/>
        <v>0</v>
      </c>
      <c r="FA73" s="284">
        <f t="shared" si="155"/>
        <v>0</v>
      </c>
      <c r="FB73" s="284">
        <f t="shared" si="155"/>
        <v>0</v>
      </c>
      <c r="FC73" s="284">
        <f t="shared" si="155"/>
        <v>0</v>
      </c>
      <c r="FD73" s="284">
        <f t="shared" si="155"/>
        <v>0</v>
      </c>
      <c r="FE73" s="284">
        <f t="shared" si="155"/>
        <v>0</v>
      </c>
      <c r="FF73" s="284">
        <f t="shared" si="155"/>
        <v>0</v>
      </c>
      <c r="FG73" s="284">
        <f t="shared" si="155"/>
        <v>0</v>
      </c>
      <c r="FH73" s="284">
        <f t="shared" si="155"/>
        <v>0</v>
      </c>
      <c r="FI73" s="284">
        <f t="shared" si="155"/>
        <v>0</v>
      </c>
      <c r="FJ73" s="284">
        <f t="shared" si="155"/>
        <v>0</v>
      </c>
      <c r="FK73" s="284">
        <f t="shared" si="155"/>
        <v>0</v>
      </c>
      <c r="FL73" s="284">
        <f t="shared" si="155"/>
        <v>0</v>
      </c>
      <c r="FM73" s="284">
        <f t="shared" si="155"/>
        <v>0</v>
      </c>
      <c r="FN73" s="284">
        <f t="shared" si="155"/>
        <v>0</v>
      </c>
      <c r="FO73" s="284">
        <f t="shared" si="155"/>
        <v>0</v>
      </c>
      <c r="FP73" s="284">
        <f t="shared" si="155"/>
        <v>0</v>
      </c>
      <c r="FQ73" s="284">
        <f t="shared" si="155"/>
        <v>0</v>
      </c>
      <c r="FR73" s="284">
        <f t="shared" si="155"/>
        <v>0</v>
      </c>
      <c r="FS73" s="284">
        <f t="shared" si="155"/>
        <v>0</v>
      </c>
      <c r="FT73" s="284">
        <f t="shared" si="155"/>
        <v>0</v>
      </c>
      <c r="FU73" s="284">
        <f t="shared" si="155"/>
        <v>0</v>
      </c>
      <c r="FV73" s="284">
        <f t="shared" si="155"/>
        <v>0</v>
      </c>
      <c r="FW73" s="284">
        <f t="shared" si="155"/>
        <v>0</v>
      </c>
      <c r="FX73" s="284">
        <f t="shared" si="155"/>
        <v>0</v>
      </c>
      <c r="FY73" s="284">
        <f t="shared" si="155"/>
        <v>0</v>
      </c>
      <c r="FZ73" s="284">
        <f t="shared" si="155"/>
        <v>0</v>
      </c>
      <c r="GA73" s="284">
        <f t="shared" si="155"/>
        <v>0</v>
      </c>
      <c r="GB73" s="284">
        <f t="shared" si="155"/>
        <v>0</v>
      </c>
      <c r="GC73" s="284">
        <f t="shared" si="155"/>
        <v>0</v>
      </c>
      <c r="GD73" s="284">
        <f t="shared" si="155"/>
        <v>0</v>
      </c>
      <c r="GE73" s="284">
        <f t="shared" si="155"/>
        <v>0</v>
      </c>
      <c r="GF73" s="284">
        <f t="shared" si="155"/>
        <v>0</v>
      </c>
      <c r="GG73" s="284">
        <f t="shared" si="155"/>
        <v>0</v>
      </c>
      <c r="GH73" s="284">
        <f t="shared" si="155"/>
        <v>0</v>
      </c>
      <c r="GI73" s="284">
        <f t="shared" si="155"/>
        <v>0</v>
      </c>
      <c r="GJ73" s="284">
        <f t="shared" si="155"/>
        <v>0</v>
      </c>
      <c r="GK73" s="284">
        <f t="shared" si="155"/>
        <v>0</v>
      </c>
      <c r="GL73" s="284">
        <f t="shared" si="155"/>
        <v>0</v>
      </c>
      <c r="GM73" s="284">
        <f t="shared" si="155"/>
        <v>0</v>
      </c>
      <c r="GN73" s="284">
        <f t="shared" ref="GN73:IY73" si="156">$C23*GN46</f>
        <v>0</v>
      </c>
      <c r="GO73" s="284">
        <f t="shared" si="156"/>
        <v>0</v>
      </c>
      <c r="GP73" s="284">
        <f t="shared" si="156"/>
        <v>0</v>
      </c>
      <c r="GQ73" s="284">
        <f t="shared" si="156"/>
        <v>0</v>
      </c>
      <c r="GR73" s="284">
        <f t="shared" si="156"/>
        <v>0</v>
      </c>
      <c r="GS73" s="284">
        <f t="shared" si="156"/>
        <v>0</v>
      </c>
      <c r="GT73" s="284">
        <f t="shared" si="156"/>
        <v>0</v>
      </c>
      <c r="GU73" s="284">
        <f t="shared" si="156"/>
        <v>0</v>
      </c>
      <c r="GV73" s="284">
        <f t="shared" si="156"/>
        <v>0</v>
      </c>
      <c r="GW73" s="284">
        <f t="shared" si="156"/>
        <v>0</v>
      </c>
      <c r="GX73" s="284">
        <f t="shared" si="156"/>
        <v>0</v>
      </c>
      <c r="GY73" s="284">
        <f t="shared" si="156"/>
        <v>0</v>
      </c>
      <c r="GZ73" s="284">
        <f t="shared" si="156"/>
        <v>0</v>
      </c>
      <c r="HA73" s="284">
        <f t="shared" si="156"/>
        <v>0</v>
      </c>
      <c r="HB73" s="284">
        <f t="shared" si="156"/>
        <v>0</v>
      </c>
      <c r="HC73" s="284">
        <f t="shared" si="156"/>
        <v>0</v>
      </c>
      <c r="HD73" s="284">
        <f t="shared" si="156"/>
        <v>0</v>
      </c>
      <c r="HE73" s="284">
        <f t="shared" si="156"/>
        <v>0</v>
      </c>
      <c r="HF73" s="284">
        <f t="shared" si="156"/>
        <v>0</v>
      </c>
      <c r="HG73" s="284">
        <f t="shared" si="156"/>
        <v>0</v>
      </c>
      <c r="HH73" s="284">
        <f t="shared" si="156"/>
        <v>0</v>
      </c>
      <c r="HI73" s="284">
        <f t="shared" si="156"/>
        <v>0</v>
      </c>
      <c r="HJ73" s="284">
        <f t="shared" si="156"/>
        <v>0</v>
      </c>
      <c r="HK73" s="284">
        <f t="shared" si="156"/>
        <v>0</v>
      </c>
      <c r="HL73" s="284">
        <f t="shared" si="156"/>
        <v>0</v>
      </c>
      <c r="HM73" s="284">
        <f t="shared" si="156"/>
        <v>0</v>
      </c>
      <c r="HN73" s="284">
        <f t="shared" si="156"/>
        <v>0</v>
      </c>
      <c r="HO73" s="284">
        <f t="shared" si="156"/>
        <v>0</v>
      </c>
      <c r="HP73" s="284">
        <f t="shared" si="156"/>
        <v>0</v>
      </c>
      <c r="HQ73" s="284">
        <f t="shared" si="156"/>
        <v>0</v>
      </c>
      <c r="HR73" s="284">
        <f t="shared" si="156"/>
        <v>0</v>
      </c>
      <c r="HS73" s="284">
        <f t="shared" si="156"/>
        <v>0</v>
      </c>
      <c r="HT73" s="284">
        <f t="shared" si="156"/>
        <v>0</v>
      </c>
      <c r="HU73" s="284">
        <f t="shared" si="156"/>
        <v>0</v>
      </c>
      <c r="HV73" s="284">
        <f t="shared" si="156"/>
        <v>0</v>
      </c>
      <c r="HW73" s="284">
        <f t="shared" si="156"/>
        <v>0</v>
      </c>
      <c r="HX73" s="284">
        <f t="shared" si="156"/>
        <v>0</v>
      </c>
      <c r="HY73" s="284">
        <f t="shared" si="156"/>
        <v>0</v>
      </c>
      <c r="HZ73" s="284">
        <f t="shared" si="156"/>
        <v>0</v>
      </c>
      <c r="IA73" s="284">
        <f t="shared" si="156"/>
        <v>0</v>
      </c>
      <c r="IB73" s="284">
        <f t="shared" si="156"/>
        <v>0</v>
      </c>
      <c r="IC73" s="284">
        <f t="shared" si="156"/>
        <v>0</v>
      </c>
      <c r="ID73" s="284">
        <f t="shared" si="156"/>
        <v>0</v>
      </c>
      <c r="IE73" s="284">
        <f t="shared" si="156"/>
        <v>0</v>
      </c>
      <c r="IF73" s="284">
        <f t="shared" si="156"/>
        <v>0</v>
      </c>
      <c r="IG73" s="284">
        <f t="shared" si="156"/>
        <v>0</v>
      </c>
      <c r="IH73" s="284">
        <f t="shared" si="156"/>
        <v>0</v>
      </c>
      <c r="II73" s="284">
        <f t="shared" si="156"/>
        <v>0</v>
      </c>
      <c r="IJ73" s="284">
        <f t="shared" si="156"/>
        <v>0</v>
      </c>
      <c r="IK73" s="284">
        <f t="shared" si="156"/>
        <v>0</v>
      </c>
      <c r="IL73" s="284">
        <f t="shared" si="156"/>
        <v>0</v>
      </c>
      <c r="IM73" s="284">
        <f t="shared" si="156"/>
        <v>0</v>
      </c>
      <c r="IN73" s="284">
        <f t="shared" si="156"/>
        <v>0</v>
      </c>
      <c r="IO73" s="284">
        <f t="shared" si="156"/>
        <v>0</v>
      </c>
      <c r="IP73" s="284">
        <f t="shared" si="156"/>
        <v>0</v>
      </c>
      <c r="IQ73" s="284">
        <f t="shared" si="156"/>
        <v>0</v>
      </c>
      <c r="IR73" s="284">
        <f t="shared" si="156"/>
        <v>0</v>
      </c>
      <c r="IS73" s="284">
        <f t="shared" si="156"/>
        <v>0</v>
      </c>
      <c r="IT73" s="284">
        <f t="shared" si="156"/>
        <v>0</v>
      </c>
      <c r="IU73" s="284">
        <f t="shared" si="156"/>
        <v>0</v>
      </c>
      <c r="IV73" s="284">
        <f t="shared" si="156"/>
        <v>0</v>
      </c>
      <c r="IW73" s="284">
        <f t="shared" si="156"/>
        <v>0</v>
      </c>
      <c r="IX73" s="284">
        <f t="shared" si="156"/>
        <v>0</v>
      </c>
      <c r="IY73" s="284">
        <f t="shared" si="156"/>
        <v>0</v>
      </c>
      <c r="IZ73" s="284">
        <f t="shared" ref="IZ73:LK73" si="157">$C23*IZ46</f>
        <v>0</v>
      </c>
      <c r="JA73" s="284">
        <f t="shared" si="157"/>
        <v>0</v>
      </c>
      <c r="JB73" s="284">
        <f t="shared" si="157"/>
        <v>0</v>
      </c>
      <c r="JC73" s="284">
        <f t="shared" si="157"/>
        <v>0</v>
      </c>
      <c r="JD73" s="284">
        <f t="shared" si="157"/>
        <v>0</v>
      </c>
      <c r="JE73" s="284">
        <f t="shared" si="157"/>
        <v>0</v>
      </c>
      <c r="JF73" s="284">
        <f t="shared" si="157"/>
        <v>0</v>
      </c>
      <c r="JG73" s="284">
        <f t="shared" si="157"/>
        <v>0</v>
      </c>
      <c r="JH73" s="284">
        <f t="shared" si="157"/>
        <v>0</v>
      </c>
      <c r="JI73" s="284">
        <f t="shared" si="157"/>
        <v>0</v>
      </c>
      <c r="JJ73" s="284">
        <f t="shared" si="157"/>
        <v>0</v>
      </c>
      <c r="JK73" s="284">
        <f t="shared" si="157"/>
        <v>0</v>
      </c>
      <c r="JL73" s="284">
        <f t="shared" si="157"/>
        <v>0</v>
      </c>
      <c r="JM73" s="284">
        <f t="shared" si="157"/>
        <v>0</v>
      </c>
      <c r="JN73" s="284">
        <f t="shared" si="157"/>
        <v>0</v>
      </c>
      <c r="JO73" s="284">
        <f t="shared" si="157"/>
        <v>0</v>
      </c>
      <c r="JP73" s="284">
        <f t="shared" si="157"/>
        <v>0</v>
      </c>
      <c r="JQ73" s="284">
        <f t="shared" si="157"/>
        <v>0</v>
      </c>
      <c r="JR73" s="284">
        <f t="shared" si="157"/>
        <v>0</v>
      </c>
      <c r="JS73" s="284">
        <f t="shared" si="157"/>
        <v>0</v>
      </c>
      <c r="JT73" s="284">
        <f t="shared" si="157"/>
        <v>0</v>
      </c>
      <c r="JU73" s="284">
        <f t="shared" si="157"/>
        <v>0</v>
      </c>
      <c r="JV73" s="284">
        <f t="shared" si="157"/>
        <v>0</v>
      </c>
      <c r="JW73" s="284">
        <f t="shared" si="157"/>
        <v>0</v>
      </c>
      <c r="JX73" s="284">
        <f t="shared" si="157"/>
        <v>0</v>
      </c>
      <c r="JY73" s="284">
        <f t="shared" si="157"/>
        <v>0</v>
      </c>
      <c r="JZ73" s="284">
        <f t="shared" si="157"/>
        <v>0</v>
      </c>
      <c r="KA73" s="284">
        <f t="shared" si="157"/>
        <v>0</v>
      </c>
      <c r="KB73" s="284">
        <f t="shared" si="157"/>
        <v>0</v>
      </c>
      <c r="KC73" s="284">
        <f t="shared" si="157"/>
        <v>0</v>
      </c>
      <c r="KD73" s="284">
        <f t="shared" si="157"/>
        <v>0</v>
      </c>
      <c r="KE73" s="284">
        <f t="shared" si="157"/>
        <v>0</v>
      </c>
      <c r="KF73" s="284">
        <f t="shared" si="157"/>
        <v>0</v>
      </c>
      <c r="KG73" s="284">
        <f t="shared" si="157"/>
        <v>0</v>
      </c>
      <c r="KH73" s="284">
        <f t="shared" si="157"/>
        <v>0</v>
      </c>
      <c r="KI73" s="284">
        <f t="shared" si="157"/>
        <v>0</v>
      </c>
      <c r="KJ73" s="284">
        <f t="shared" si="157"/>
        <v>0</v>
      </c>
      <c r="KK73" s="284">
        <f t="shared" si="157"/>
        <v>0</v>
      </c>
      <c r="KL73" s="284">
        <f t="shared" si="157"/>
        <v>0</v>
      </c>
      <c r="KM73" s="284">
        <f t="shared" si="157"/>
        <v>0</v>
      </c>
      <c r="KN73" s="284">
        <f t="shared" si="157"/>
        <v>0</v>
      </c>
      <c r="KO73" s="284">
        <f t="shared" si="157"/>
        <v>0</v>
      </c>
      <c r="KP73" s="284">
        <f t="shared" si="157"/>
        <v>0</v>
      </c>
      <c r="KQ73" s="284">
        <f t="shared" si="157"/>
        <v>0</v>
      </c>
      <c r="KR73" s="284">
        <f t="shared" si="157"/>
        <v>0</v>
      </c>
      <c r="KS73" s="284">
        <f t="shared" si="157"/>
        <v>0</v>
      </c>
      <c r="KT73" s="284">
        <f t="shared" si="157"/>
        <v>0</v>
      </c>
      <c r="KU73" s="284">
        <f t="shared" si="157"/>
        <v>0</v>
      </c>
      <c r="KV73" s="284">
        <f t="shared" si="157"/>
        <v>0</v>
      </c>
      <c r="KW73" s="284">
        <f t="shared" si="157"/>
        <v>0</v>
      </c>
      <c r="KX73" s="284">
        <f t="shared" si="157"/>
        <v>0</v>
      </c>
      <c r="KY73" s="284">
        <f t="shared" si="157"/>
        <v>0</v>
      </c>
      <c r="KZ73" s="284">
        <f t="shared" si="157"/>
        <v>0</v>
      </c>
      <c r="LA73" s="284">
        <f t="shared" si="157"/>
        <v>0</v>
      </c>
      <c r="LB73" s="284">
        <f t="shared" si="157"/>
        <v>0</v>
      </c>
      <c r="LC73" s="284">
        <f t="shared" si="157"/>
        <v>0</v>
      </c>
      <c r="LD73" s="284">
        <f t="shared" si="157"/>
        <v>0</v>
      </c>
      <c r="LE73" s="284">
        <f t="shared" si="157"/>
        <v>0</v>
      </c>
      <c r="LF73" s="284">
        <f t="shared" si="157"/>
        <v>0</v>
      </c>
      <c r="LG73" s="284">
        <f t="shared" si="157"/>
        <v>0</v>
      </c>
      <c r="LH73" s="284">
        <f t="shared" si="157"/>
        <v>0</v>
      </c>
      <c r="LI73" s="284">
        <f t="shared" si="157"/>
        <v>0</v>
      </c>
      <c r="LJ73" s="284">
        <f t="shared" si="157"/>
        <v>0</v>
      </c>
      <c r="LK73" s="284">
        <f t="shared" si="157"/>
        <v>0</v>
      </c>
      <c r="LL73" s="284">
        <f t="shared" ref="LL73:NW73" si="158">$C23*LL46</f>
        <v>0</v>
      </c>
      <c r="LM73" s="284">
        <f t="shared" si="158"/>
        <v>0</v>
      </c>
      <c r="LN73" s="284">
        <f t="shared" si="158"/>
        <v>0</v>
      </c>
      <c r="LO73" s="284">
        <f t="shared" si="158"/>
        <v>0</v>
      </c>
      <c r="LP73" s="284">
        <f t="shared" si="158"/>
        <v>0</v>
      </c>
      <c r="LQ73" s="284">
        <f t="shared" si="158"/>
        <v>0</v>
      </c>
      <c r="LR73" s="284">
        <f t="shared" si="158"/>
        <v>0</v>
      </c>
      <c r="LS73" s="284">
        <f t="shared" si="158"/>
        <v>0</v>
      </c>
      <c r="LT73" s="284">
        <f t="shared" si="158"/>
        <v>0</v>
      </c>
      <c r="LU73" s="284">
        <f t="shared" si="158"/>
        <v>0</v>
      </c>
      <c r="LV73" s="284">
        <f t="shared" si="158"/>
        <v>0</v>
      </c>
      <c r="LW73" s="284">
        <f t="shared" si="158"/>
        <v>0</v>
      </c>
      <c r="LX73" s="284">
        <f t="shared" si="158"/>
        <v>0</v>
      </c>
      <c r="LY73" s="284">
        <f t="shared" si="158"/>
        <v>0</v>
      </c>
      <c r="LZ73" s="284">
        <f t="shared" si="158"/>
        <v>0</v>
      </c>
      <c r="MA73" s="284">
        <f t="shared" si="158"/>
        <v>0</v>
      </c>
      <c r="MB73" s="284">
        <f t="shared" si="158"/>
        <v>0</v>
      </c>
      <c r="MC73" s="284">
        <f t="shared" si="158"/>
        <v>0</v>
      </c>
      <c r="MD73" s="284">
        <f t="shared" si="158"/>
        <v>0</v>
      </c>
      <c r="ME73" s="284">
        <f t="shared" si="158"/>
        <v>0</v>
      </c>
      <c r="MF73" s="284">
        <f t="shared" si="158"/>
        <v>0</v>
      </c>
      <c r="MG73" s="284">
        <f t="shared" si="158"/>
        <v>0</v>
      </c>
      <c r="MH73" s="284">
        <f t="shared" si="158"/>
        <v>0</v>
      </c>
      <c r="MI73" s="284">
        <f t="shared" si="158"/>
        <v>0</v>
      </c>
      <c r="MJ73" s="284">
        <f t="shared" si="158"/>
        <v>0</v>
      </c>
      <c r="MK73" s="284">
        <f t="shared" si="158"/>
        <v>0</v>
      </c>
      <c r="ML73" s="284">
        <f t="shared" si="158"/>
        <v>0</v>
      </c>
      <c r="MM73" s="284">
        <f t="shared" si="158"/>
        <v>0</v>
      </c>
      <c r="MN73" s="284">
        <f t="shared" si="158"/>
        <v>0</v>
      </c>
      <c r="MO73" s="284">
        <f t="shared" si="158"/>
        <v>0</v>
      </c>
      <c r="MP73" s="284">
        <f t="shared" si="158"/>
        <v>0</v>
      </c>
      <c r="MQ73" s="284">
        <f t="shared" si="158"/>
        <v>0</v>
      </c>
      <c r="MR73" s="284">
        <f t="shared" si="158"/>
        <v>0</v>
      </c>
      <c r="MS73" s="284">
        <f t="shared" si="158"/>
        <v>0</v>
      </c>
      <c r="MT73" s="284">
        <f t="shared" si="158"/>
        <v>0</v>
      </c>
      <c r="MU73" s="284">
        <f t="shared" si="158"/>
        <v>0</v>
      </c>
      <c r="MV73" s="284">
        <f t="shared" si="158"/>
        <v>0</v>
      </c>
      <c r="MW73" s="284">
        <f t="shared" si="158"/>
        <v>0</v>
      </c>
      <c r="MX73" s="284">
        <f t="shared" si="158"/>
        <v>0</v>
      </c>
      <c r="MY73" s="284">
        <f t="shared" si="158"/>
        <v>0</v>
      </c>
      <c r="MZ73" s="284">
        <f t="shared" si="158"/>
        <v>0</v>
      </c>
      <c r="NA73" s="284">
        <f t="shared" si="158"/>
        <v>0</v>
      </c>
      <c r="NB73" s="284">
        <f t="shared" si="158"/>
        <v>0</v>
      </c>
      <c r="NC73" s="284">
        <f t="shared" si="158"/>
        <v>0</v>
      </c>
      <c r="ND73" s="284">
        <f t="shared" si="158"/>
        <v>0</v>
      </c>
      <c r="NE73" s="284">
        <f t="shared" si="158"/>
        <v>0</v>
      </c>
      <c r="NF73" s="284">
        <f t="shared" si="158"/>
        <v>0</v>
      </c>
      <c r="NG73" s="284">
        <f t="shared" si="158"/>
        <v>0</v>
      </c>
      <c r="NH73" s="284">
        <f t="shared" si="158"/>
        <v>0</v>
      </c>
      <c r="NI73" s="284">
        <f t="shared" si="158"/>
        <v>0</v>
      </c>
      <c r="NJ73" s="284">
        <f t="shared" si="158"/>
        <v>0</v>
      </c>
      <c r="NK73" s="284">
        <f t="shared" si="158"/>
        <v>0</v>
      </c>
      <c r="NL73" s="284">
        <f t="shared" si="158"/>
        <v>0</v>
      </c>
      <c r="NM73" s="284">
        <f t="shared" si="158"/>
        <v>0</v>
      </c>
      <c r="NN73" s="284">
        <f t="shared" si="158"/>
        <v>0</v>
      </c>
      <c r="NO73" s="284">
        <f t="shared" si="158"/>
        <v>0</v>
      </c>
      <c r="NP73" s="284">
        <f t="shared" si="158"/>
        <v>0</v>
      </c>
      <c r="NQ73" s="284">
        <f t="shared" si="158"/>
        <v>0</v>
      </c>
      <c r="NR73" s="284">
        <f t="shared" si="158"/>
        <v>0</v>
      </c>
      <c r="NS73" s="284">
        <f t="shared" si="158"/>
        <v>0</v>
      </c>
      <c r="NT73" s="284">
        <f t="shared" si="158"/>
        <v>0</v>
      </c>
      <c r="NU73" s="284">
        <f t="shared" si="158"/>
        <v>0</v>
      </c>
      <c r="NV73" s="284">
        <f t="shared" si="158"/>
        <v>0</v>
      </c>
      <c r="NW73" s="284">
        <f t="shared" si="158"/>
        <v>0</v>
      </c>
      <c r="NX73" s="284">
        <f t="shared" ref="NX73:QI73" si="159">$C23*NX46</f>
        <v>0</v>
      </c>
      <c r="NY73" s="284">
        <f t="shared" si="159"/>
        <v>0</v>
      </c>
      <c r="NZ73" s="284">
        <f t="shared" si="159"/>
        <v>0</v>
      </c>
      <c r="OA73" s="284">
        <f t="shared" si="159"/>
        <v>0</v>
      </c>
      <c r="OB73" s="284">
        <f t="shared" si="159"/>
        <v>0</v>
      </c>
      <c r="OC73" s="284">
        <f t="shared" si="159"/>
        <v>0</v>
      </c>
      <c r="OD73" s="284">
        <f t="shared" si="159"/>
        <v>0</v>
      </c>
      <c r="OE73" s="284">
        <f t="shared" si="159"/>
        <v>0</v>
      </c>
      <c r="OF73" s="284">
        <f t="shared" si="159"/>
        <v>0</v>
      </c>
      <c r="OG73" s="284">
        <f t="shared" si="159"/>
        <v>0</v>
      </c>
      <c r="OH73" s="284">
        <f t="shared" si="159"/>
        <v>0</v>
      </c>
      <c r="OI73" s="284">
        <f t="shared" si="159"/>
        <v>0</v>
      </c>
      <c r="OJ73" s="284">
        <f t="shared" si="159"/>
        <v>0</v>
      </c>
      <c r="OK73" s="284">
        <f t="shared" si="159"/>
        <v>0</v>
      </c>
      <c r="OL73" s="284">
        <f t="shared" si="159"/>
        <v>0</v>
      </c>
      <c r="OM73" s="284">
        <f t="shared" si="159"/>
        <v>0</v>
      </c>
      <c r="ON73" s="284">
        <f t="shared" si="159"/>
        <v>0</v>
      </c>
      <c r="OO73" s="284">
        <f t="shared" si="159"/>
        <v>0</v>
      </c>
      <c r="OP73" s="284">
        <f t="shared" si="159"/>
        <v>0</v>
      </c>
      <c r="OQ73" s="284">
        <f t="shared" si="159"/>
        <v>0</v>
      </c>
      <c r="OR73" s="284">
        <f t="shared" si="159"/>
        <v>0</v>
      </c>
      <c r="OS73" s="284">
        <f t="shared" si="159"/>
        <v>0</v>
      </c>
      <c r="OT73" s="284">
        <f t="shared" si="159"/>
        <v>0</v>
      </c>
      <c r="OU73" s="284">
        <f t="shared" si="159"/>
        <v>0</v>
      </c>
      <c r="OV73" s="284">
        <f t="shared" si="159"/>
        <v>0</v>
      </c>
      <c r="OW73" s="284">
        <f t="shared" si="159"/>
        <v>0</v>
      </c>
      <c r="OX73" s="284">
        <f t="shared" si="159"/>
        <v>0</v>
      </c>
      <c r="OY73" s="284">
        <f t="shared" si="159"/>
        <v>0</v>
      </c>
      <c r="OZ73" s="284">
        <f t="shared" si="159"/>
        <v>0</v>
      </c>
      <c r="PA73" s="284">
        <f t="shared" si="159"/>
        <v>0</v>
      </c>
      <c r="PB73" s="284">
        <f t="shared" si="159"/>
        <v>0</v>
      </c>
      <c r="PC73" s="284">
        <f t="shared" si="159"/>
        <v>0</v>
      </c>
      <c r="PD73" s="284">
        <f t="shared" si="159"/>
        <v>0</v>
      </c>
      <c r="PE73" s="284">
        <f t="shared" si="159"/>
        <v>0</v>
      </c>
      <c r="PF73" s="284">
        <f t="shared" si="159"/>
        <v>0</v>
      </c>
      <c r="PG73" s="284">
        <f t="shared" si="159"/>
        <v>0</v>
      </c>
      <c r="PH73" s="284">
        <f t="shared" si="159"/>
        <v>0</v>
      </c>
      <c r="PI73" s="284">
        <f t="shared" si="159"/>
        <v>0</v>
      </c>
      <c r="PJ73" s="284">
        <f t="shared" si="159"/>
        <v>0</v>
      </c>
      <c r="PK73" s="284">
        <f t="shared" si="159"/>
        <v>0</v>
      </c>
      <c r="PL73" s="284">
        <f t="shared" si="159"/>
        <v>0</v>
      </c>
      <c r="PM73" s="284">
        <f t="shared" si="159"/>
        <v>0</v>
      </c>
      <c r="PN73" s="284">
        <f t="shared" si="159"/>
        <v>0</v>
      </c>
      <c r="PO73" s="284">
        <f t="shared" si="159"/>
        <v>0</v>
      </c>
      <c r="PP73" s="284">
        <f t="shared" si="159"/>
        <v>0</v>
      </c>
      <c r="PQ73" s="284">
        <f t="shared" si="159"/>
        <v>0</v>
      </c>
      <c r="PR73" s="284">
        <f t="shared" si="159"/>
        <v>0</v>
      </c>
      <c r="PS73" s="284">
        <f t="shared" si="159"/>
        <v>0</v>
      </c>
      <c r="PT73" s="284">
        <f t="shared" si="159"/>
        <v>0</v>
      </c>
      <c r="PU73" s="284">
        <f t="shared" si="159"/>
        <v>0</v>
      </c>
      <c r="PV73" s="284">
        <f t="shared" si="159"/>
        <v>0</v>
      </c>
      <c r="PW73" s="284">
        <f t="shared" si="159"/>
        <v>0</v>
      </c>
      <c r="PX73" s="284">
        <f t="shared" si="159"/>
        <v>0</v>
      </c>
      <c r="PY73" s="284">
        <f t="shared" si="159"/>
        <v>0</v>
      </c>
      <c r="PZ73" s="284">
        <f t="shared" si="159"/>
        <v>0</v>
      </c>
      <c r="QA73" s="284">
        <f t="shared" si="159"/>
        <v>0</v>
      </c>
      <c r="QB73" s="284">
        <f t="shared" si="159"/>
        <v>0</v>
      </c>
      <c r="QC73" s="284">
        <f t="shared" si="159"/>
        <v>0</v>
      </c>
      <c r="QD73" s="284">
        <f t="shared" si="159"/>
        <v>0</v>
      </c>
      <c r="QE73" s="284">
        <f t="shared" si="159"/>
        <v>0</v>
      </c>
      <c r="QF73" s="284">
        <f t="shared" si="159"/>
        <v>0</v>
      </c>
      <c r="QG73" s="284">
        <f t="shared" si="159"/>
        <v>0</v>
      </c>
      <c r="QH73" s="284">
        <f t="shared" si="159"/>
        <v>0</v>
      </c>
      <c r="QI73" s="284">
        <f t="shared" si="159"/>
        <v>0</v>
      </c>
      <c r="QJ73" s="284">
        <f t="shared" ref="QJ73:SA73" si="160">$C23*QJ46</f>
        <v>0</v>
      </c>
      <c r="QK73" s="284">
        <f t="shared" si="160"/>
        <v>0</v>
      </c>
      <c r="QL73" s="284">
        <f t="shared" si="160"/>
        <v>0</v>
      </c>
      <c r="QM73" s="284">
        <f t="shared" si="160"/>
        <v>0</v>
      </c>
      <c r="QN73" s="284">
        <f t="shared" si="160"/>
        <v>0</v>
      </c>
      <c r="QO73" s="284">
        <f t="shared" si="160"/>
        <v>0</v>
      </c>
      <c r="QP73" s="284">
        <f t="shared" si="160"/>
        <v>0</v>
      </c>
      <c r="QQ73" s="284">
        <f t="shared" si="160"/>
        <v>0</v>
      </c>
      <c r="QR73" s="284">
        <f t="shared" si="160"/>
        <v>0</v>
      </c>
      <c r="QS73" s="284">
        <f t="shared" si="160"/>
        <v>0</v>
      </c>
      <c r="QT73" s="284">
        <f t="shared" si="160"/>
        <v>0</v>
      </c>
      <c r="QU73" s="284">
        <f t="shared" si="160"/>
        <v>0</v>
      </c>
      <c r="QV73" s="284">
        <f t="shared" si="160"/>
        <v>0</v>
      </c>
      <c r="QW73" s="284">
        <f t="shared" si="160"/>
        <v>0</v>
      </c>
      <c r="QX73" s="284">
        <f t="shared" si="160"/>
        <v>0</v>
      </c>
      <c r="QY73" s="284">
        <f t="shared" si="160"/>
        <v>0</v>
      </c>
      <c r="QZ73" s="284">
        <f t="shared" si="160"/>
        <v>0</v>
      </c>
      <c r="RA73" s="284">
        <f t="shared" si="160"/>
        <v>0</v>
      </c>
      <c r="RB73" s="284">
        <f t="shared" si="160"/>
        <v>0</v>
      </c>
      <c r="RC73" s="284">
        <f t="shared" si="160"/>
        <v>0</v>
      </c>
      <c r="RD73" s="284">
        <f t="shared" si="160"/>
        <v>0</v>
      </c>
      <c r="RE73" s="284">
        <f t="shared" si="160"/>
        <v>0</v>
      </c>
      <c r="RF73" s="284">
        <f t="shared" si="160"/>
        <v>0</v>
      </c>
      <c r="RG73" s="284">
        <f t="shared" si="160"/>
        <v>0</v>
      </c>
      <c r="RH73" s="284">
        <f t="shared" si="160"/>
        <v>0</v>
      </c>
      <c r="RI73" s="284">
        <f t="shared" si="160"/>
        <v>0</v>
      </c>
      <c r="RJ73" s="284">
        <f t="shared" si="160"/>
        <v>0</v>
      </c>
      <c r="RK73" s="284">
        <f t="shared" si="160"/>
        <v>0</v>
      </c>
      <c r="RL73" s="284">
        <f t="shared" si="160"/>
        <v>0</v>
      </c>
      <c r="RM73" s="284">
        <f t="shared" si="160"/>
        <v>0</v>
      </c>
      <c r="RN73" s="284">
        <f t="shared" si="160"/>
        <v>0</v>
      </c>
      <c r="RO73" s="284">
        <f t="shared" si="160"/>
        <v>0</v>
      </c>
      <c r="RP73" s="284">
        <f t="shared" si="160"/>
        <v>0</v>
      </c>
      <c r="RQ73" s="284">
        <f t="shared" si="160"/>
        <v>0</v>
      </c>
      <c r="RR73" s="284">
        <f t="shared" si="160"/>
        <v>0</v>
      </c>
      <c r="RS73" s="284">
        <f t="shared" si="160"/>
        <v>0</v>
      </c>
      <c r="RT73" s="284">
        <f t="shared" si="160"/>
        <v>0</v>
      </c>
      <c r="RU73" s="284">
        <f t="shared" si="160"/>
        <v>0</v>
      </c>
      <c r="RV73" s="284">
        <f t="shared" si="160"/>
        <v>0</v>
      </c>
      <c r="RW73" s="284">
        <f t="shared" si="160"/>
        <v>0</v>
      </c>
      <c r="RX73" s="284">
        <f t="shared" si="160"/>
        <v>0</v>
      </c>
      <c r="RY73" s="284">
        <f t="shared" si="160"/>
        <v>0</v>
      </c>
      <c r="RZ73" s="284">
        <f t="shared" si="160"/>
        <v>0</v>
      </c>
      <c r="SA73" s="284">
        <f t="shared" si="160"/>
        <v>0</v>
      </c>
    </row>
    <row r="74" spans="1:495">
      <c r="A74" s="282"/>
      <c r="B74" s="283" t="str">
        <f>$B$24</f>
        <v>Road Closure and Reclamation</v>
      </c>
      <c r="C74" s="290">
        <f>SUM(D74:S74,T74:INDEX(T74:SA74,$H$5))</f>
        <v>79129.290500000003</v>
      </c>
      <c r="D74" s="284">
        <f t="shared" ref="D74:BO74" si="161">$C24*D47</f>
        <v>0</v>
      </c>
      <c r="E74" s="284">
        <f t="shared" si="161"/>
        <v>0</v>
      </c>
      <c r="F74" s="284">
        <f t="shared" si="161"/>
        <v>79129.290500000003</v>
      </c>
      <c r="G74" s="284">
        <f t="shared" si="161"/>
        <v>0</v>
      </c>
      <c r="H74" s="284">
        <f t="shared" si="161"/>
        <v>0</v>
      </c>
      <c r="I74" s="284">
        <f t="shared" si="161"/>
        <v>0</v>
      </c>
      <c r="J74" s="284">
        <f t="shared" si="161"/>
        <v>0</v>
      </c>
      <c r="K74" s="284">
        <f t="shared" si="161"/>
        <v>0</v>
      </c>
      <c r="L74" s="284">
        <f t="shared" si="161"/>
        <v>0</v>
      </c>
      <c r="M74" s="284">
        <f t="shared" si="161"/>
        <v>0</v>
      </c>
      <c r="N74" s="284">
        <f t="shared" si="161"/>
        <v>0</v>
      </c>
      <c r="O74" s="284">
        <f t="shared" si="161"/>
        <v>0</v>
      </c>
      <c r="P74" s="284">
        <f t="shared" si="161"/>
        <v>0</v>
      </c>
      <c r="Q74" s="284">
        <f t="shared" si="161"/>
        <v>0</v>
      </c>
      <c r="R74" s="284">
        <f t="shared" si="161"/>
        <v>0</v>
      </c>
      <c r="S74" s="284">
        <f t="shared" si="161"/>
        <v>0</v>
      </c>
      <c r="T74" s="284">
        <f t="shared" si="161"/>
        <v>0</v>
      </c>
      <c r="U74" s="284">
        <f t="shared" si="161"/>
        <v>0</v>
      </c>
      <c r="V74" s="284">
        <f t="shared" si="161"/>
        <v>0</v>
      </c>
      <c r="W74" s="284">
        <f t="shared" si="161"/>
        <v>0</v>
      </c>
      <c r="X74" s="284">
        <f t="shared" si="161"/>
        <v>0</v>
      </c>
      <c r="Y74" s="284">
        <f t="shared" si="161"/>
        <v>0</v>
      </c>
      <c r="Z74" s="284">
        <f t="shared" si="161"/>
        <v>0</v>
      </c>
      <c r="AA74" s="284">
        <f t="shared" si="161"/>
        <v>0</v>
      </c>
      <c r="AB74" s="284">
        <f t="shared" si="161"/>
        <v>0</v>
      </c>
      <c r="AC74" s="284">
        <f t="shared" si="161"/>
        <v>0</v>
      </c>
      <c r="AD74" s="284">
        <f t="shared" si="161"/>
        <v>0</v>
      </c>
      <c r="AE74" s="284">
        <f t="shared" si="161"/>
        <v>0</v>
      </c>
      <c r="AF74" s="284">
        <f t="shared" si="161"/>
        <v>0</v>
      </c>
      <c r="AG74" s="284">
        <f t="shared" si="161"/>
        <v>0</v>
      </c>
      <c r="AH74" s="284">
        <f t="shared" si="161"/>
        <v>0</v>
      </c>
      <c r="AI74" s="284">
        <f t="shared" si="161"/>
        <v>0</v>
      </c>
      <c r="AJ74" s="284">
        <f t="shared" si="161"/>
        <v>0</v>
      </c>
      <c r="AK74" s="284">
        <f t="shared" si="161"/>
        <v>0</v>
      </c>
      <c r="AL74" s="284">
        <f t="shared" si="161"/>
        <v>0</v>
      </c>
      <c r="AM74" s="284">
        <f t="shared" si="161"/>
        <v>0</v>
      </c>
      <c r="AN74" s="284">
        <f t="shared" si="161"/>
        <v>0</v>
      </c>
      <c r="AO74" s="284">
        <f t="shared" si="161"/>
        <v>0</v>
      </c>
      <c r="AP74" s="284">
        <f t="shared" si="161"/>
        <v>0</v>
      </c>
      <c r="AQ74" s="284">
        <f t="shared" si="161"/>
        <v>0</v>
      </c>
      <c r="AR74" s="284">
        <f t="shared" si="161"/>
        <v>0</v>
      </c>
      <c r="AS74" s="284">
        <f t="shared" si="161"/>
        <v>0</v>
      </c>
      <c r="AT74" s="284">
        <f t="shared" si="161"/>
        <v>0</v>
      </c>
      <c r="AU74" s="284">
        <f t="shared" si="161"/>
        <v>0</v>
      </c>
      <c r="AV74" s="284">
        <f t="shared" si="161"/>
        <v>0</v>
      </c>
      <c r="AW74" s="284">
        <f t="shared" si="161"/>
        <v>0</v>
      </c>
      <c r="AX74" s="284">
        <f t="shared" si="161"/>
        <v>0</v>
      </c>
      <c r="AY74" s="284">
        <f t="shared" si="161"/>
        <v>0</v>
      </c>
      <c r="AZ74" s="284">
        <f t="shared" si="161"/>
        <v>0</v>
      </c>
      <c r="BA74" s="284">
        <f t="shared" si="161"/>
        <v>0</v>
      </c>
      <c r="BB74" s="284">
        <f t="shared" si="161"/>
        <v>0</v>
      </c>
      <c r="BC74" s="284">
        <f t="shared" si="161"/>
        <v>0</v>
      </c>
      <c r="BD74" s="284">
        <f t="shared" si="161"/>
        <v>0</v>
      </c>
      <c r="BE74" s="284">
        <f t="shared" si="161"/>
        <v>0</v>
      </c>
      <c r="BF74" s="284">
        <f t="shared" si="161"/>
        <v>0</v>
      </c>
      <c r="BG74" s="284">
        <f t="shared" si="161"/>
        <v>0</v>
      </c>
      <c r="BH74" s="284">
        <f t="shared" si="161"/>
        <v>0</v>
      </c>
      <c r="BI74" s="284">
        <f t="shared" si="161"/>
        <v>0</v>
      </c>
      <c r="BJ74" s="284">
        <f t="shared" si="161"/>
        <v>0</v>
      </c>
      <c r="BK74" s="284">
        <f t="shared" si="161"/>
        <v>0</v>
      </c>
      <c r="BL74" s="284">
        <f t="shared" si="161"/>
        <v>0</v>
      </c>
      <c r="BM74" s="284">
        <f t="shared" si="161"/>
        <v>0</v>
      </c>
      <c r="BN74" s="284">
        <f t="shared" si="161"/>
        <v>0</v>
      </c>
      <c r="BO74" s="284">
        <f t="shared" si="161"/>
        <v>0</v>
      </c>
      <c r="BP74" s="284">
        <f t="shared" ref="BP74:EA74" si="162">$C24*BP47</f>
        <v>0</v>
      </c>
      <c r="BQ74" s="284">
        <f t="shared" si="162"/>
        <v>0</v>
      </c>
      <c r="BR74" s="284">
        <f t="shared" si="162"/>
        <v>0</v>
      </c>
      <c r="BS74" s="284">
        <f t="shared" si="162"/>
        <v>0</v>
      </c>
      <c r="BT74" s="284">
        <f t="shared" si="162"/>
        <v>0</v>
      </c>
      <c r="BU74" s="284">
        <f t="shared" si="162"/>
        <v>0</v>
      </c>
      <c r="BV74" s="284">
        <f t="shared" si="162"/>
        <v>0</v>
      </c>
      <c r="BW74" s="284">
        <f t="shared" si="162"/>
        <v>0</v>
      </c>
      <c r="BX74" s="284">
        <f t="shared" si="162"/>
        <v>0</v>
      </c>
      <c r="BY74" s="284">
        <f t="shared" si="162"/>
        <v>0</v>
      </c>
      <c r="BZ74" s="284">
        <f t="shared" si="162"/>
        <v>0</v>
      </c>
      <c r="CA74" s="284">
        <f t="shared" si="162"/>
        <v>0</v>
      </c>
      <c r="CB74" s="284">
        <f t="shared" si="162"/>
        <v>0</v>
      </c>
      <c r="CC74" s="284">
        <f t="shared" si="162"/>
        <v>0</v>
      </c>
      <c r="CD74" s="284">
        <f t="shared" si="162"/>
        <v>0</v>
      </c>
      <c r="CE74" s="284">
        <f t="shared" si="162"/>
        <v>0</v>
      </c>
      <c r="CF74" s="284">
        <f t="shared" si="162"/>
        <v>0</v>
      </c>
      <c r="CG74" s="284">
        <f t="shared" si="162"/>
        <v>0</v>
      </c>
      <c r="CH74" s="284">
        <f t="shared" si="162"/>
        <v>0</v>
      </c>
      <c r="CI74" s="284">
        <f t="shared" si="162"/>
        <v>0</v>
      </c>
      <c r="CJ74" s="284">
        <f t="shared" si="162"/>
        <v>0</v>
      </c>
      <c r="CK74" s="284">
        <f t="shared" si="162"/>
        <v>0</v>
      </c>
      <c r="CL74" s="284">
        <f t="shared" si="162"/>
        <v>0</v>
      </c>
      <c r="CM74" s="284">
        <f t="shared" si="162"/>
        <v>0</v>
      </c>
      <c r="CN74" s="284">
        <f t="shared" si="162"/>
        <v>0</v>
      </c>
      <c r="CO74" s="284">
        <f t="shared" si="162"/>
        <v>0</v>
      </c>
      <c r="CP74" s="284">
        <f t="shared" si="162"/>
        <v>0</v>
      </c>
      <c r="CQ74" s="284">
        <f t="shared" si="162"/>
        <v>0</v>
      </c>
      <c r="CR74" s="284">
        <f t="shared" si="162"/>
        <v>0</v>
      </c>
      <c r="CS74" s="284">
        <f t="shared" si="162"/>
        <v>0</v>
      </c>
      <c r="CT74" s="284">
        <f t="shared" si="162"/>
        <v>0</v>
      </c>
      <c r="CU74" s="284">
        <f t="shared" si="162"/>
        <v>0</v>
      </c>
      <c r="CV74" s="284">
        <f t="shared" si="162"/>
        <v>0</v>
      </c>
      <c r="CW74" s="284">
        <f t="shared" si="162"/>
        <v>0</v>
      </c>
      <c r="CX74" s="284">
        <f t="shared" si="162"/>
        <v>0</v>
      </c>
      <c r="CY74" s="284">
        <f t="shared" si="162"/>
        <v>0</v>
      </c>
      <c r="CZ74" s="284">
        <f t="shared" si="162"/>
        <v>0</v>
      </c>
      <c r="DA74" s="284">
        <f t="shared" si="162"/>
        <v>0</v>
      </c>
      <c r="DB74" s="284">
        <f t="shared" si="162"/>
        <v>0</v>
      </c>
      <c r="DC74" s="284">
        <f t="shared" si="162"/>
        <v>0</v>
      </c>
      <c r="DD74" s="284">
        <f t="shared" si="162"/>
        <v>0</v>
      </c>
      <c r="DE74" s="284">
        <f t="shared" si="162"/>
        <v>0</v>
      </c>
      <c r="DF74" s="284">
        <f t="shared" si="162"/>
        <v>0</v>
      </c>
      <c r="DG74" s="284">
        <f t="shared" si="162"/>
        <v>0</v>
      </c>
      <c r="DH74" s="284">
        <f t="shared" si="162"/>
        <v>0</v>
      </c>
      <c r="DI74" s="284">
        <f t="shared" si="162"/>
        <v>0</v>
      </c>
      <c r="DJ74" s="284">
        <f t="shared" si="162"/>
        <v>0</v>
      </c>
      <c r="DK74" s="284">
        <f t="shared" si="162"/>
        <v>0</v>
      </c>
      <c r="DL74" s="284">
        <f t="shared" si="162"/>
        <v>0</v>
      </c>
      <c r="DM74" s="284">
        <f t="shared" si="162"/>
        <v>0</v>
      </c>
      <c r="DN74" s="284">
        <f t="shared" si="162"/>
        <v>0</v>
      </c>
      <c r="DO74" s="284">
        <f t="shared" si="162"/>
        <v>0</v>
      </c>
      <c r="DP74" s="284">
        <f t="shared" si="162"/>
        <v>0</v>
      </c>
      <c r="DQ74" s="284">
        <f t="shared" si="162"/>
        <v>0</v>
      </c>
      <c r="DR74" s="284">
        <f t="shared" si="162"/>
        <v>0</v>
      </c>
      <c r="DS74" s="284">
        <f t="shared" si="162"/>
        <v>0</v>
      </c>
      <c r="DT74" s="284">
        <f t="shared" si="162"/>
        <v>0</v>
      </c>
      <c r="DU74" s="284">
        <f t="shared" si="162"/>
        <v>0</v>
      </c>
      <c r="DV74" s="284">
        <f t="shared" si="162"/>
        <v>0</v>
      </c>
      <c r="DW74" s="284">
        <f t="shared" si="162"/>
        <v>0</v>
      </c>
      <c r="DX74" s="284">
        <f t="shared" si="162"/>
        <v>0</v>
      </c>
      <c r="DY74" s="284">
        <f t="shared" si="162"/>
        <v>0</v>
      </c>
      <c r="DZ74" s="284">
        <f t="shared" si="162"/>
        <v>0</v>
      </c>
      <c r="EA74" s="284">
        <f t="shared" si="162"/>
        <v>0</v>
      </c>
      <c r="EB74" s="284">
        <f t="shared" ref="EB74:GM74" si="163">$C24*EB47</f>
        <v>0</v>
      </c>
      <c r="EC74" s="284">
        <f t="shared" si="163"/>
        <v>0</v>
      </c>
      <c r="ED74" s="284">
        <f t="shared" si="163"/>
        <v>0</v>
      </c>
      <c r="EE74" s="284">
        <f t="shared" si="163"/>
        <v>0</v>
      </c>
      <c r="EF74" s="284">
        <f t="shared" si="163"/>
        <v>0</v>
      </c>
      <c r="EG74" s="284">
        <f t="shared" si="163"/>
        <v>0</v>
      </c>
      <c r="EH74" s="284">
        <f t="shared" si="163"/>
        <v>0</v>
      </c>
      <c r="EI74" s="284">
        <f t="shared" si="163"/>
        <v>0</v>
      </c>
      <c r="EJ74" s="284">
        <f t="shared" si="163"/>
        <v>0</v>
      </c>
      <c r="EK74" s="284">
        <f t="shared" si="163"/>
        <v>0</v>
      </c>
      <c r="EL74" s="284">
        <f t="shared" si="163"/>
        <v>0</v>
      </c>
      <c r="EM74" s="284">
        <f t="shared" si="163"/>
        <v>0</v>
      </c>
      <c r="EN74" s="284">
        <f t="shared" si="163"/>
        <v>0</v>
      </c>
      <c r="EO74" s="284">
        <f t="shared" si="163"/>
        <v>0</v>
      </c>
      <c r="EP74" s="284">
        <f t="shared" si="163"/>
        <v>0</v>
      </c>
      <c r="EQ74" s="284">
        <f t="shared" si="163"/>
        <v>0</v>
      </c>
      <c r="ER74" s="284">
        <f t="shared" si="163"/>
        <v>0</v>
      </c>
      <c r="ES74" s="284">
        <f t="shared" si="163"/>
        <v>0</v>
      </c>
      <c r="ET74" s="284">
        <f t="shared" si="163"/>
        <v>0</v>
      </c>
      <c r="EU74" s="284">
        <f t="shared" si="163"/>
        <v>0</v>
      </c>
      <c r="EV74" s="284">
        <f t="shared" si="163"/>
        <v>0</v>
      </c>
      <c r="EW74" s="284">
        <f t="shared" si="163"/>
        <v>0</v>
      </c>
      <c r="EX74" s="284">
        <f t="shared" si="163"/>
        <v>0</v>
      </c>
      <c r="EY74" s="284">
        <f t="shared" si="163"/>
        <v>0</v>
      </c>
      <c r="EZ74" s="284">
        <f t="shared" si="163"/>
        <v>0</v>
      </c>
      <c r="FA74" s="284">
        <f t="shared" si="163"/>
        <v>0</v>
      </c>
      <c r="FB74" s="284">
        <f t="shared" si="163"/>
        <v>0</v>
      </c>
      <c r="FC74" s="284">
        <f t="shared" si="163"/>
        <v>0</v>
      </c>
      <c r="FD74" s="284">
        <f t="shared" si="163"/>
        <v>0</v>
      </c>
      <c r="FE74" s="284">
        <f t="shared" si="163"/>
        <v>0</v>
      </c>
      <c r="FF74" s="284">
        <f t="shared" si="163"/>
        <v>0</v>
      </c>
      <c r="FG74" s="284">
        <f t="shared" si="163"/>
        <v>0</v>
      </c>
      <c r="FH74" s="284">
        <f t="shared" si="163"/>
        <v>0</v>
      </c>
      <c r="FI74" s="284">
        <f t="shared" si="163"/>
        <v>0</v>
      </c>
      <c r="FJ74" s="284">
        <f t="shared" si="163"/>
        <v>0</v>
      </c>
      <c r="FK74" s="284">
        <f t="shared" si="163"/>
        <v>0</v>
      </c>
      <c r="FL74" s="284">
        <f t="shared" si="163"/>
        <v>0</v>
      </c>
      <c r="FM74" s="284">
        <f t="shared" si="163"/>
        <v>0</v>
      </c>
      <c r="FN74" s="284">
        <f t="shared" si="163"/>
        <v>0</v>
      </c>
      <c r="FO74" s="284">
        <f t="shared" si="163"/>
        <v>0</v>
      </c>
      <c r="FP74" s="284">
        <f t="shared" si="163"/>
        <v>0</v>
      </c>
      <c r="FQ74" s="284">
        <f t="shared" si="163"/>
        <v>0</v>
      </c>
      <c r="FR74" s="284">
        <f t="shared" si="163"/>
        <v>0</v>
      </c>
      <c r="FS74" s="284">
        <f t="shared" si="163"/>
        <v>0</v>
      </c>
      <c r="FT74" s="284">
        <f t="shared" si="163"/>
        <v>0</v>
      </c>
      <c r="FU74" s="284">
        <f t="shared" si="163"/>
        <v>0</v>
      </c>
      <c r="FV74" s="284">
        <f t="shared" si="163"/>
        <v>0</v>
      </c>
      <c r="FW74" s="284">
        <f t="shared" si="163"/>
        <v>0</v>
      </c>
      <c r="FX74" s="284">
        <f t="shared" si="163"/>
        <v>0</v>
      </c>
      <c r="FY74" s="284">
        <f t="shared" si="163"/>
        <v>0</v>
      </c>
      <c r="FZ74" s="284">
        <f t="shared" si="163"/>
        <v>0</v>
      </c>
      <c r="GA74" s="284">
        <f t="shared" si="163"/>
        <v>0</v>
      </c>
      <c r="GB74" s="284">
        <f t="shared" si="163"/>
        <v>0</v>
      </c>
      <c r="GC74" s="284">
        <f t="shared" si="163"/>
        <v>0</v>
      </c>
      <c r="GD74" s="284">
        <f t="shared" si="163"/>
        <v>0</v>
      </c>
      <c r="GE74" s="284">
        <f t="shared" si="163"/>
        <v>0</v>
      </c>
      <c r="GF74" s="284">
        <f t="shared" si="163"/>
        <v>0</v>
      </c>
      <c r="GG74" s="284">
        <f t="shared" si="163"/>
        <v>0</v>
      </c>
      <c r="GH74" s="284">
        <f t="shared" si="163"/>
        <v>0</v>
      </c>
      <c r="GI74" s="284">
        <f t="shared" si="163"/>
        <v>0</v>
      </c>
      <c r="GJ74" s="284">
        <f t="shared" si="163"/>
        <v>0</v>
      </c>
      <c r="GK74" s="284">
        <f t="shared" si="163"/>
        <v>0</v>
      </c>
      <c r="GL74" s="284">
        <f t="shared" si="163"/>
        <v>0</v>
      </c>
      <c r="GM74" s="284">
        <f t="shared" si="163"/>
        <v>0</v>
      </c>
      <c r="GN74" s="284">
        <f t="shared" ref="GN74:IY74" si="164">$C24*GN47</f>
        <v>0</v>
      </c>
      <c r="GO74" s="284">
        <f t="shared" si="164"/>
        <v>0</v>
      </c>
      <c r="GP74" s="284">
        <f t="shared" si="164"/>
        <v>0</v>
      </c>
      <c r="GQ74" s="284">
        <f t="shared" si="164"/>
        <v>0</v>
      </c>
      <c r="GR74" s="284">
        <f t="shared" si="164"/>
        <v>0</v>
      </c>
      <c r="GS74" s="284">
        <f t="shared" si="164"/>
        <v>0</v>
      </c>
      <c r="GT74" s="284">
        <f t="shared" si="164"/>
        <v>0</v>
      </c>
      <c r="GU74" s="284">
        <f t="shared" si="164"/>
        <v>0</v>
      </c>
      <c r="GV74" s="284">
        <f t="shared" si="164"/>
        <v>0</v>
      </c>
      <c r="GW74" s="284">
        <f t="shared" si="164"/>
        <v>0</v>
      </c>
      <c r="GX74" s="284">
        <f t="shared" si="164"/>
        <v>0</v>
      </c>
      <c r="GY74" s="284">
        <f t="shared" si="164"/>
        <v>0</v>
      </c>
      <c r="GZ74" s="284">
        <f t="shared" si="164"/>
        <v>0</v>
      </c>
      <c r="HA74" s="284">
        <f t="shared" si="164"/>
        <v>0</v>
      </c>
      <c r="HB74" s="284">
        <f t="shared" si="164"/>
        <v>0</v>
      </c>
      <c r="HC74" s="284">
        <f t="shared" si="164"/>
        <v>0</v>
      </c>
      <c r="HD74" s="284">
        <f t="shared" si="164"/>
        <v>0</v>
      </c>
      <c r="HE74" s="284">
        <f t="shared" si="164"/>
        <v>0</v>
      </c>
      <c r="HF74" s="284">
        <f t="shared" si="164"/>
        <v>0</v>
      </c>
      <c r="HG74" s="284">
        <f t="shared" si="164"/>
        <v>0</v>
      </c>
      <c r="HH74" s="284">
        <f t="shared" si="164"/>
        <v>0</v>
      </c>
      <c r="HI74" s="284">
        <f t="shared" si="164"/>
        <v>0</v>
      </c>
      <c r="HJ74" s="284">
        <f t="shared" si="164"/>
        <v>0</v>
      </c>
      <c r="HK74" s="284">
        <f t="shared" si="164"/>
        <v>0</v>
      </c>
      <c r="HL74" s="284">
        <f t="shared" si="164"/>
        <v>0</v>
      </c>
      <c r="HM74" s="284">
        <f t="shared" si="164"/>
        <v>0</v>
      </c>
      <c r="HN74" s="284">
        <f t="shared" si="164"/>
        <v>0</v>
      </c>
      <c r="HO74" s="284">
        <f t="shared" si="164"/>
        <v>0</v>
      </c>
      <c r="HP74" s="284">
        <f t="shared" si="164"/>
        <v>0</v>
      </c>
      <c r="HQ74" s="284">
        <f t="shared" si="164"/>
        <v>0</v>
      </c>
      <c r="HR74" s="284">
        <f t="shared" si="164"/>
        <v>0</v>
      </c>
      <c r="HS74" s="284">
        <f t="shared" si="164"/>
        <v>0</v>
      </c>
      <c r="HT74" s="284">
        <f t="shared" si="164"/>
        <v>0</v>
      </c>
      <c r="HU74" s="284">
        <f t="shared" si="164"/>
        <v>0</v>
      </c>
      <c r="HV74" s="284">
        <f t="shared" si="164"/>
        <v>0</v>
      </c>
      <c r="HW74" s="284">
        <f t="shared" si="164"/>
        <v>0</v>
      </c>
      <c r="HX74" s="284">
        <f t="shared" si="164"/>
        <v>0</v>
      </c>
      <c r="HY74" s="284">
        <f t="shared" si="164"/>
        <v>0</v>
      </c>
      <c r="HZ74" s="284">
        <f t="shared" si="164"/>
        <v>0</v>
      </c>
      <c r="IA74" s="284">
        <f t="shared" si="164"/>
        <v>0</v>
      </c>
      <c r="IB74" s="284">
        <f t="shared" si="164"/>
        <v>0</v>
      </c>
      <c r="IC74" s="284">
        <f t="shared" si="164"/>
        <v>0</v>
      </c>
      <c r="ID74" s="284">
        <f t="shared" si="164"/>
        <v>0</v>
      </c>
      <c r="IE74" s="284">
        <f t="shared" si="164"/>
        <v>0</v>
      </c>
      <c r="IF74" s="284">
        <f t="shared" si="164"/>
        <v>0</v>
      </c>
      <c r="IG74" s="284">
        <f t="shared" si="164"/>
        <v>0</v>
      </c>
      <c r="IH74" s="284">
        <f t="shared" si="164"/>
        <v>0</v>
      </c>
      <c r="II74" s="284">
        <f t="shared" si="164"/>
        <v>0</v>
      </c>
      <c r="IJ74" s="284">
        <f t="shared" si="164"/>
        <v>0</v>
      </c>
      <c r="IK74" s="284">
        <f t="shared" si="164"/>
        <v>0</v>
      </c>
      <c r="IL74" s="284">
        <f t="shared" si="164"/>
        <v>0</v>
      </c>
      <c r="IM74" s="284">
        <f t="shared" si="164"/>
        <v>0</v>
      </c>
      <c r="IN74" s="284">
        <f t="shared" si="164"/>
        <v>0</v>
      </c>
      <c r="IO74" s="284">
        <f t="shared" si="164"/>
        <v>0</v>
      </c>
      <c r="IP74" s="284">
        <f t="shared" si="164"/>
        <v>0</v>
      </c>
      <c r="IQ74" s="284">
        <f t="shared" si="164"/>
        <v>0</v>
      </c>
      <c r="IR74" s="284">
        <f t="shared" si="164"/>
        <v>0</v>
      </c>
      <c r="IS74" s="284">
        <f t="shared" si="164"/>
        <v>0</v>
      </c>
      <c r="IT74" s="284">
        <f t="shared" si="164"/>
        <v>0</v>
      </c>
      <c r="IU74" s="284">
        <f t="shared" si="164"/>
        <v>0</v>
      </c>
      <c r="IV74" s="284">
        <f t="shared" si="164"/>
        <v>0</v>
      </c>
      <c r="IW74" s="284">
        <f t="shared" si="164"/>
        <v>0</v>
      </c>
      <c r="IX74" s="284">
        <f t="shared" si="164"/>
        <v>0</v>
      </c>
      <c r="IY74" s="284">
        <f t="shared" si="164"/>
        <v>0</v>
      </c>
      <c r="IZ74" s="284">
        <f t="shared" ref="IZ74:LK74" si="165">$C24*IZ47</f>
        <v>0</v>
      </c>
      <c r="JA74" s="284">
        <f t="shared" si="165"/>
        <v>0</v>
      </c>
      <c r="JB74" s="284">
        <f t="shared" si="165"/>
        <v>0</v>
      </c>
      <c r="JC74" s="284">
        <f t="shared" si="165"/>
        <v>0</v>
      </c>
      <c r="JD74" s="284">
        <f t="shared" si="165"/>
        <v>0</v>
      </c>
      <c r="JE74" s="284">
        <f t="shared" si="165"/>
        <v>0</v>
      </c>
      <c r="JF74" s="284">
        <f t="shared" si="165"/>
        <v>0</v>
      </c>
      <c r="JG74" s="284">
        <f t="shared" si="165"/>
        <v>0</v>
      </c>
      <c r="JH74" s="284">
        <f t="shared" si="165"/>
        <v>0</v>
      </c>
      <c r="JI74" s="284">
        <f t="shared" si="165"/>
        <v>0</v>
      </c>
      <c r="JJ74" s="284">
        <f t="shared" si="165"/>
        <v>0</v>
      </c>
      <c r="JK74" s="284">
        <f t="shared" si="165"/>
        <v>0</v>
      </c>
      <c r="JL74" s="284">
        <f t="shared" si="165"/>
        <v>0</v>
      </c>
      <c r="JM74" s="284">
        <f t="shared" si="165"/>
        <v>0</v>
      </c>
      <c r="JN74" s="284">
        <f t="shared" si="165"/>
        <v>0</v>
      </c>
      <c r="JO74" s="284">
        <f t="shared" si="165"/>
        <v>0</v>
      </c>
      <c r="JP74" s="284">
        <f t="shared" si="165"/>
        <v>0</v>
      </c>
      <c r="JQ74" s="284">
        <f t="shared" si="165"/>
        <v>0</v>
      </c>
      <c r="JR74" s="284">
        <f t="shared" si="165"/>
        <v>0</v>
      </c>
      <c r="JS74" s="284">
        <f t="shared" si="165"/>
        <v>0</v>
      </c>
      <c r="JT74" s="284">
        <f t="shared" si="165"/>
        <v>0</v>
      </c>
      <c r="JU74" s="284">
        <f t="shared" si="165"/>
        <v>0</v>
      </c>
      <c r="JV74" s="284">
        <f t="shared" si="165"/>
        <v>0</v>
      </c>
      <c r="JW74" s="284">
        <f t="shared" si="165"/>
        <v>0</v>
      </c>
      <c r="JX74" s="284">
        <f t="shared" si="165"/>
        <v>0</v>
      </c>
      <c r="JY74" s="284">
        <f t="shared" si="165"/>
        <v>0</v>
      </c>
      <c r="JZ74" s="284">
        <f t="shared" si="165"/>
        <v>0</v>
      </c>
      <c r="KA74" s="284">
        <f t="shared" si="165"/>
        <v>0</v>
      </c>
      <c r="KB74" s="284">
        <f t="shared" si="165"/>
        <v>0</v>
      </c>
      <c r="KC74" s="284">
        <f t="shared" si="165"/>
        <v>0</v>
      </c>
      <c r="KD74" s="284">
        <f t="shared" si="165"/>
        <v>0</v>
      </c>
      <c r="KE74" s="284">
        <f t="shared" si="165"/>
        <v>0</v>
      </c>
      <c r="KF74" s="284">
        <f t="shared" si="165"/>
        <v>0</v>
      </c>
      <c r="KG74" s="284">
        <f t="shared" si="165"/>
        <v>0</v>
      </c>
      <c r="KH74" s="284">
        <f t="shared" si="165"/>
        <v>0</v>
      </c>
      <c r="KI74" s="284">
        <f t="shared" si="165"/>
        <v>0</v>
      </c>
      <c r="KJ74" s="284">
        <f t="shared" si="165"/>
        <v>0</v>
      </c>
      <c r="KK74" s="284">
        <f t="shared" si="165"/>
        <v>0</v>
      </c>
      <c r="KL74" s="284">
        <f t="shared" si="165"/>
        <v>0</v>
      </c>
      <c r="KM74" s="284">
        <f t="shared" si="165"/>
        <v>0</v>
      </c>
      <c r="KN74" s="284">
        <f t="shared" si="165"/>
        <v>0</v>
      </c>
      <c r="KO74" s="284">
        <f t="shared" si="165"/>
        <v>0</v>
      </c>
      <c r="KP74" s="284">
        <f t="shared" si="165"/>
        <v>0</v>
      </c>
      <c r="KQ74" s="284">
        <f t="shared" si="165"/>
        <v>0</v>
      </c>
      <c r="KR74" s="284">
        <f t="shared" si="165"/>
        <v>0</v>
      </c>
      <c r="KS74" s="284">
        <f t="shared" si="165"/>
        <v>0</v>
      </c>
      <c r="KT74" s="284">
        <f t="shared" si="165"/>
        <v>0</v>
      </c>
      <c r="KU74" s="284">
        <f t="shared" si="165"/>
        <v>0</v>
      </c>
      <c r="KV74" s="284">
        <f t="shared" si="165"/>
        <v>0</v>
      </c>
      <c r="KW74" s="284">
        <f t="shared" si="165"/>
        <v>0</v>
      </c>
      <c r="KX74" s="284">
        <f t="shared" si="165"/>
        <v>0</v>
      </c>
      <c r="KY74" s="284">
        <f t="shared" si="165"/>
        <v>0</v>
      </c>
      <c r="KZ74" s="284">
        <f t="shared" si="165"/>
        <v>0</v>
      </c>
      <c r="LA74" s="284">
        <f t="shared" si="165"/>
        <v>0</v>
      </c>
      <c r="LB74" s="284">
        <f t="shared" si="165"/>
        <v>0</v>
      </c>
      <c r="LC74" s="284">
        <f t="shared" si="165"/>
        <v>0</v>
      </c>
      <c r="LD74" s="284">
        <f t="shared" si="165"/>
        <v>0</v>
      </c>
      <c r="LE74" s="284">
        <f t="shared" si="165"/>
        <v>0</v>
      </c>
      <c r="LF74" s="284">
        <f t="shared" si="165"/>
        <v>0</v>
      </c>
      <c r="LG74" s="284">
        <f t="shared" si="165"/>
        <v>0</v>
      </c>
      <c r="LH74" s="284">
        <f t="shared" si="165"/>
        <v>0</v>
      </c>
      <c r="LI74" s="284">
        <f t="shared" si="165"/>
        <v>0</v>
      </c>
      <c r="LJ74" s="284">
        <f t="shared" si="165"/>
        <v>0</v>
      </c>
      <c r="LK74" s="284">
        <f t="shared" si="165"/>
        <v>0</v>
      </c>
      <c r="LL74" s="284">
        <f t="shared" ref="LL74:NW74" si="166">$C24*LL47</f>
        <v>0</v>
      </c>
      <c r="LM74" s="284">
        <f t="shared" si="166"/>
        <v>0</v>
      </c>
      <c r="LN74" s="284">
        <f t="shared" si="166"/>
        <v>0</v>
      </c>
      <c r="LO74" s="284">
        <f t="shared" si="166"/>
        <v>0</v>
      </c>
      <c r="LP74" s="284">
        <f t="shared" si="166"/>
        <v>0</v>
      </c>
      <c r="LQ74" s="284">
        <f t="shared" si="166"/>
        <v>0</v>
      </c>
      <c r="LR74" s="284">
        <f t="shared" si="166"/>
        <v>0</v>
      </c>
      <c r="LS74" s="284">
        <f t="shared" si="166"/>
        <v>0</v>
      </c>
      <c r="LT74" s="284">
        <f t="shared" si="166"/>
        <v>0</v>
      </c>
      <c r="LU74" s="284">
        <f t="shared" si="166"/>
        <v>0</v>
      </c>
      <c r="LV74" s="284">
        <f t="shared" si="166"/>
        <v>0</v>
      </c>
      <c r="LW74" s="284">
        <f t="shared" si="166"/>
        <v>0</v>
      </c>
      <c r="LX74" s="284">
        <f t="shared" si="166"/>
        <v>0</v>
      </c>
      <c r="LY74" s="284">
        <f t="shared" si="166"/>
        <v>0</v>
      </c>
      <c r="LZ74" s="284">
        <f t="shared" si="166"/>
        <v>0</v>
      </c>
      <c r="MA74" s="284">
        <f t="shared" si="166"/>
        <v>0</v>
      </c>
      <c r="MB74" s="284">
        <f t="shared" si="166"/>
        <v>0</v>
      </c>
      <c r="MC74" s="284">
        <f t="shared" si="166"/>
        <v>0</v>
      </c>
      <c r="MD74" s="284">
        <f t="shared" si="166"/>
        <v>0</v>
      </c>
      <c r="ME74" s="284">
        <f t="shared" si="166"/>
        <v>0</v>
      </c>
      <c r="MF74" s="284">
        <f t="shared" si="166"/>
        <v>0</v>
      </c>
      <c r="MG74" s="284">
        <f t="shared" si="166"/>
        <v>0</v>
      </c>
      <c r="MH74" s="284">
        <f t="shared" si="166"/>
        <v>0</v>
      </c>
      <c r="MI74" s="284">
        <f t="shared" si="166"/>
        <v>0</v>
      </c>
      <c r="MJ74" s="284">
        <f t="shared" si="166"/>
        <v>0</v>
      </c>
      <c r="MK74" s="284">
        <f t="shared" si="166"/>
        <v>0</v>
      </c>
      <c r="ML74" s="284">
        <f t="shared" si="166"/>
        <v>0</v>
      </c>
      <c r="MM74" s="284">
        <f t="shared" si="166"/>
        <v>0</v>
      </c>
      <c r="MN74" s="284">
        <f t="shared" si="166"/>
        <v>0</v>
      </c>
      <c r="MO74" s="284">
        <f t="shared" si="166"/>
        <v>0</v>
      </c>
      <c r="MP74" s="284">
        <f t="shared" si="166"/>
        <v>0</v>
      </c>
      <c r="MQ74" s="284">
        <f t="shared" si="166"/>
        <v>0</v>
      </c>
      <c r="MR74" s="284">
        <f t="shared" si="166"/>
        <v>0</v>
      </c>
      <c r="MS74" s="284">
        <f t="shared" si="166"/>
        <v>0</v>
      </c>
      <c r="MT74" s="284">
        <f t="shared" si="166"/>
        <v>0</v>
      </c>
      <c r="MU74" s="284">
        <f t="shared" si="166"/>
        <v>0</v>
      </c>
      <c r="MV74" s="284">
        <f t="shared" si="166"/>
        <v>0</v>
      </c>
      <c r="MW74" s="284">
        <f t="shared" si="166"/>
        <v>0</v>
      </c>
      <c r="MX74" s="284">
        <f t="shared" si="166"/>
        <v>0</v>
      </c>
      <c r="MY74" s="284">
        <f t="shared" si="166"/>
        <v>0</v>
      </c>
      <c r="MZ74" s="284">
        <f t="shared" si="166"/>
        <v>0</v>
      </c>
      <c r="NA74" s="284">
        <f t="shared" si="166"/>
        <v>0</v>
      </c>
      <c r="NB74" s="284">
        <f t="shared" si="166"/>
        <v>0</v>
      </c>
      <c r="NC74" s="284">
        <f t="shared" si="166"/>
        <v>0</v>
      </c>
      <c r="ND74" s="284">
        <f t="shared" si="166"/>
        <v>0</v>
      </c>
      <c r="NE74" s="284">
        <f t="shared" si="166"/>
        <v>0</v>
      </c>
      <c r="NF74" s="284">
        <f t="shared" si="166"/>
        <v>0</v>
      </c>
      <c r="NG74" s="284">
        <f t="shared" si="166"/>
        <v>0</v>
      </c>
      <c r="NH74" s="284">
        <f t="shared" si="166"/>
        <v>0</v>
      </c>
      <c r="NI74" s="284">
        <f t="shared" si="166"/>
        <v>0</v>
      </c>
      <c r="NJ74" s="284">
        <f t="shared" si="166"/>
        <v>0</v>
      </c>
      <c r="NK74" s="284">
        <f t="shared" si="166"/>
        <v>0</v>
      </c>
      <c r="NL74" s="284">
        <f t="shared" si="166"/>
        <v>0</v>
      </c>
      <c r="NM74" s="284">
        <f t="shared" si="166"/>
        <v>0</v>
      </c>
      <c r="NN74" s="284">
        <f t="shared" si="166"/>
        <v>0</v>
      </c>
      <c r="NO74" s="284">
        <f t="shared" si="166"/>
        <v>0</v>
      </c>
      <c r="NP74" s="284">
        <f t="shared" si="166"/>
        <v>0</v>
      </c>
      <c r="NQ74" s="284">
        <f t="shared" si="166"/>
        <v>0</v>
      </c>
      <c r="NR74" s="284">
        <f t="shared" si="166"/>
        <v>0</v>
      </c>
      <c r="NS74" s="284">
        <f t="shared" si="166"/>
        <v>0</v>
      </c>
      <c r="NT74" s="284">
        <f t="shared" si="166"/>
        <v>0</v>
      </c>
      <c r="NU74" s="284">
        <f t="shared" si="166"/>
        <v>0</v>
      </c>
      <c r="NV74" s="284">
        <f t="shared" si="166"/>
        <v>0</v>
      </c>
      <c r="NW74" s="284">
        <f t="shared" si="166"/>
        <v>0</v>
      </c>
      <c r="NX74" s="284">
        <f t="shared" ref="NX74:QI74" si="167">$C24*NX47</f>
        <v>0</v>
      </c>
      <c r="NY74" s="284">
        <f t="shared" si="167"/>
        <v>0</v>
      </c>
      <c r="NZ74" s="284">
        <f t="shared" si="167"/>
        <v>0</v>
      </c>
      <c r="OA74" s="284">
        <f t="shared" si="167"/>
        <v>0</v>
      </c>
      <c r="OB74" s="284">
        <f t="shared" si="167"/>
        <v>0</v>
      </c>
      <c r="OC74" s="284">
        <f t="shared" si="167"/>
        <v>0</v>
      </c>
      <c r="OD74" s="284">
        <f t="shared" si="167"/>
        <v>0</v>
      </c>
      <c r="OE74" s="284">
        <f t="shared" si="167"/>
        <v>0</v>
      </c>
      <c r="OF74" s="284">
        <f t="shared" si="167"/>
        <v>0</v>
      </c>
      <c r="OG74" s="284">
        <f t="shared" si="167"/>
        <v>0</v>
      </c>
      <c r="OH74" s="284">
        <f t="shared" si="167"/>
        <v>0</v>
      </c>
      <c r="OI74" s="284">
        <f t="shared" si="167"/>
        <v>0</v>
      </c>
      <c r="OJ74" s="284">
        <f t="shared" si="167"/>
        <v>0</v>
      </c>
      <c r="OK74" s="284">
        <f t="shared" si="167"/>
        <v>0</v>
      </c>
      <c r="OL74" s="284">
        <f t="shared" si="167"/>
        <v>0</v>
      </c>
      <c r="OM74" s="284">
        <f t="shared" si="167"/>
        <v>0</v>
      </c>
      <c r="ON74" s="284">
        <f t="shared" si="167"/>
        <v>0</v>
      </c>
      <c r="OO74" s="284">
        <f t="shared" si="167"/>
        <v>0</v>
      </c>
      <c r="OP74" s="284">
        <f t="shared" si="167"/>
        <v>0</v>
      </c>
      <c r="OQ74" s="284">
        <f t="shared" si="167"/>
        <v>0</v>
      </c>
      <c r="OR74" s="284">
        <f t="shared" si="167"/>
        <v>0</v>
      </c>
      <c r="OS74" s="284">
        <f t="shared" si="167"/>
        <v>0</v>
      </c>
      <c r="OT74" s="284">
        <f t="shared" si="167"/>
        <v>0</v>
      </c>
      <c r="OU74" s="284">
        <f t="shared" si="167"/>
        <v>0</v>
      </c>
      <c r="OV74" s="284">
        <f t="shared" si="167"/>
        <v>0</v>
      </c>
      <c r="OW74" s="284">
        <f t="shared" si="167"/>
        <v>0</v>
      </c>
      <c r="OX74" s="284">
        <f t="shared" si="167"/>
        <v>0</v>
      </c>
      <c r="OY74" s="284">
        <f t="shared" si="167"/>
        <v>0</v>
      </c>
      <c r="OZ74" s="284">
        <f t="shared" si="167"/>
        <v>0</v>
      </c>
      <c r="PA74" s="284">
        <f t="shared" si="167"/>
        <v>0</v>
      </c>
      <c r="PB74" s="284">
        <f t="shared" si="167"/>
        <v>0</v>
      </c>
      <c r="PC74" s="284">
        <f t="shared" si="167"/>
        <v>0</v>
      </c>
      <c r="PD74" s="284">
        <f t="shared" si="167"/>
        <v>0</v>
      </c>
      <c r="PE74" s="284">
        <f t="shared" si="167"/>
        <v>0</v>
      </c>
      <c r="PF74" s="284">
        <f t="shared" si="167"/>
        <v>0</v>
      </c>
      <c r="PG74" s="284">
        <f t="shared" si="167"/>
        <v>0</v>
      </c>
      <c r="PH74" s="284">
        <f t="shared" si="167"/>
        <v>0</v>
      </c>
      <c r="PI74" s="284">
        <f t="shared" si="167"/>
        <v>0</v>
      </c>
      <c r="PJ74" s="284">
        <f t="shared" si="167"/>
        <v>0</v>
      </c>
      <c r="PK74" s="284">
        <f t="shared" si="167"/>
        <v>0</v>
      </c>
      <c r="PL74" s="284">
        <f t="shared" si="167"/>
        <v>0</v>
      </c>
      <c r="PM74" s="284">
        <f t="shared" si="167"/>
        <v>0</v>
      </c>
      <c r="PN74" s="284">
        <f t="shared" si="167"/>
        <v>0</v>
      </c>
      <c r="PO74" s="284">
        <f t="shared" si="167"/>
        <v>0</v>
      </c>
      <c r="PP74" s="284">
        <f t="shared" si="167"/>
        <v>0</v>
      </c>
      <c r="PQ74" s="284">
        <f t="shared" si="167"/>
        <v>0</v>
      </c>
      <c r="PR74" s="284">
        <f t="shared" si="167"/>
        <v>0</v>
      </c>
      <c r="PS74" s="284">
        <f t="shared" si="167"/>
        <v>0</v>
      </c>
      <c r="PT74" s="284">
        <f t="shared" si="167"/>
        <v>0</v>
      </c>
      <c r="PU74" s="284">
        <f t="shared" si="167"/>
        <v>0</v>
      </c>
      <c r="PV74" s="284">
        <f t="shared" si="167"/>
        <v>0</v>
      </c>
      <c r="PW74" s="284">
        <f t="shared" si="167"/>
        <v>0</v>
      </c>
      <c r="PX74" s="284">
        <f t="shared" si="167"/>
        <v>0</v>
      </c>
      <c r="PY74" s="284">
        <f t="shared" si="167"/>
        <v>0</v>
      </c>
      <c r="PZ74" s="284">
        <f t="shared" si="167"/>
        <v>0</v>
      </c>
      <c r="QA74" s="284">
        <f t="shared" si="167"/>
        <v>0</v>
      </c>
      <c r="QB74" s="284">
        <f t="shared" si="167"/>
        <v>0</v>
      </c>
      <c r="QC74" s="284">
        <f t="shared" si="167"/>
        <v>0</v>
      </c>
      <c r="QD74" s="284">
        <f t="shared" si="167"/>
        <v>0</v>
      </c>
      <c r="QE74" s="284">
        <f t="shared" si="167"/>
        <v>0</v>
      </c>
      <c r="QF74" s="284">
        <f t="shared" si="167"/>
        <v>0</v>
      </c>
      <c r="QG74" s="284">
        <f t="shared" si="167"/>
        <v>0</v>
      </c>
      <c r="QH74" s="284">
        <f t="shared" si="167"/>
        <v>0</v>
      </c>
      <c r="QI74" s="284">
        <f t="shared" si="167"/>
        <v>0</v>
      </c>
      <c r="QJ74" s="284">
        <f t="shared" ref="QJ74:SA74" si="168">$C24*QJ47</f>
        <v>0</v>
      </c>
      <c r="QK74" s="284">
        <f t="shared" si="168"/>
        <v>0</v>
      </c>
      <c r="QL74" s="284">
        <f t="shared" si="168"/>
        <v>0</v>
      </c>
      <c r="QM74" s="284">
        <f t="shared" si="168"/>
        <v>0</v>
      </c>
      <c r="QN74" s="284">
        <f t="shared" si="168"/>
        <v>0</v>
      </c>
      <c r="QO74" s="284">
        <f t="shared" si="168"/>
        <v>0</v>
      </c>
      <c r="QP74" s="284">
        <f t="shared" si="168"/>
        <v>0</v>
      </c>
      <c r="QQ74" s="284">
        <f t="shared" si="168"/>
        <v>0</v>
      </c>
      <c r="QR74" s="284">
        <f t="shared" si="168"/>
        <v>0</v>
      </c>
      <c r="QS74" s="284">
        <f t="shared" si="168"/>
        <v>0</v>
      </c>
      <c r="QT74" s="284">
        <f t="shared" si="168"/>
        <v>0</v>
      </c>
      <c r="QU74" s="284">
        <f t="shared" si="168"/>
        <v>0</v>
      </c>
      <c r="QV74" s="284">
        <f t="shared" si="168"/>
        <v>0</v>
      </c>
      <c r="QW74" s="284">
        <f t="shared" si="168"/>
        <v>0</v>
      </c>
      <c r="QX74" s="284">
        <f t="shared" si="168"/>
        <v>0</v>
      </c>
      <c r="QY74" s="284">
        <f t="shared" si="168"/>
        <v>0</v>
      </c>
      <c r="QZ74" s="284">
        <f t="shared" si="168"/>
        <v>0</v>
      </c>
      <c r="RA74" s="284">
        <f t="shared" si="168"/>
        <v>0</v>
      </c>
      <c r="RB74" s="284">
        <f t="shared" si="168"/>
        <v>0</v>
      </c>
      <c r="RC74" s="284">
        <f t="shared" si="168"/>
        <v>0</v>
      </c>
      <c r="RD74" s="284">
        <f t="shared" si="168"/>
        <v>0</v>
      </c>
      <c r="RE74" s="284">
        <f t="shared" si="168"/>
        <v>0</v>
      </c>
      <c r="RF74" s="284">
        <f t="shared" si="168"/>
        <v>0</v>
      </c>
      <c r="RG74" s="284">
        <f t="shared" si="168"/>
        <v>0</v>
      </c>
      <c r="RH74" s="284">
        <f t="shared" si="168"/>
        <v>0</v>
      </c>
      <c r="RI74" s="284">
        <f t="shared" si="168"/>
        <v>0</v>
      </c>
      <c r="RJ74" s="284">
        <f t="shared" si="168"/>
        <v>0</v>
      </c>
      <c r="RK74" s="284">
        <f t="shared" si="168"/>
        <v>0</v>
      </c>
      <c r="RL74" s="284">
        <f t="shared" si="168"/>
        <v>0</v>
      </c>
      <c r="RM74" s="284">
        <f t="shared" si="168"/>
        <v>0</v>
      </c>
      <c r="RN74" s="284">
        <f t="shared" si="168"/>
        <v>0</v>
      </c>
      <c r="RO74" s="284">
        <f t="shared" si="168"/>
        <v>0</v>
      </c>
      <c r="RP74" s="284">
        <f t="shared" si="168"/>
        <v>0</v>
      </c>
      <c r="RQ74" s="284">
        <f t="shared" si="168"/>
        <v>0</v>
      </c>
      <c r="RR74" s="284">
        <f t="shared" si="168"/>
        <v>0</v>
      </c>
      <c r="RS74" s="284">
        <f t="shared" si="168"/>
        <v>0</v>
      </c>
      <c r="RT74" s="284">
        <f t="shared" si="168"/>
        <v>0</v>
      </c>
      <c r="RU74" s="284">
        <f t="shared" si="168"/>
        <v>0</v>
      </c>
      <c r="RV74" s="284">
        <f t="shared" si="168"/>
        <v>0</v>
      </c>
      <c r="RW74" s="284">
        <f t="shared" si="168"/>
        <v>0</v>
      </c>
      <c r="RX74" s="284">
        <f t="shared" si="168"/>
        <v>0</v>
      </c>
      <c r="RY74" s="284">
        <f t="shared" si="168"/>
        <v>0</v>
      </c>
      <c r="RZ74" s="284">
        <f t="shared" si="168"/>
        <v>0</v>
      </c>
      <c r="SA74" s="284">
        <f t="shared" si="168"/>
        <v>0</v>
      </c>
    </row>
    <row r="75" spans="1:495">
      <c r="A75" s="282"/>
      <c r="B75" s="282"/>
      <c r="C75" s="290"/>
      <c r="D75" s="282"/>
      <c r="E75" s="282"/>
      <c r="F75" s="282"/>
      <c r="G75" s="282"/>
      <c r="H75" s="282"/>
      <c r="I75" s="282"/>
      <c r="J75" s="282"/>
      <c r="K75" s="282"/>
      <c r="L75" s="282"/>
      <c r="M75" s="282"/>
      <c r="N75" s="282"/>
      <c r="O75" s="282"/>
      <c r="P75" s="282"/>
      <c r="Q75" s="282"/>
      <c r="R75" s="282"/>
      <c r="S75" s="282"/>
      <c r="T75" s="282"/>
      <c r="U75" s="282"/>
      <c r="V75" s="282"/>
      <c r="W75" s="282"/>
      <c r="X75" s="282"/>
      <c r="Y75" s="282"/>
      <c r="Z75" s="282"/>
      <c r="AA75" s="282"/>
      <c r="AB75" s="282"/>
      <c r="AC75" s="282"/>
      <c r="AD75" s="282"/>
      <c r="AE75" s="282"/>
      <c r="AF75" s="282"/>
      <c r="AG75" s="282"/>
      <c r="AH75" s="282"/>
      <c r="AI75" s="282"/>
      <c r="AJ75" s="282"/>
      <c r="AK75" s="282"/>
      <c r="AL75" s="282"/>
      <c r="AM75" s="282"/>
      <c r="AN75" s="282"/>
      <c r="AO75" s="282"/>
      <c r="AP75" s="282"/>
      <c r="AQ75" s="282"/>
      <c r="AR75" s="282"/>
      <c r="AS75" s="282"/>
      <c r="AT75" s="282"/>
      <c r="AU75" s="282"/>
      <c r="AV75" s="282"/>
      <c r="AW75" s="282"/>
      <c r="AX75" s="282"/>
      <c r="AY75" s="282"/>
      <c r="AZ75" s="282"/>
      <c r="BA75" s="282"/>
      <c r="BB75" s="282"/>
      <c r="BC75" s="282"/>
      <c r="BD75" s="282"/>
      <c r="BE75" s="282"/>
      <c r="BF75" s="282"/>
      <c r="BG75" s="282"/>
      <c r="BH75" s="282"/>
      <c r="BI75" s="282"/>
      <c r="BJ75" s="282"/>
      <c r="BK75" s="282"/>
      <c r="BL75" s="282"/>
      <c r="BM75" s="282"/>
      <c r="BN75" s="282"/>
      <c r="BO75" s="282"/>
      <c r="BP75" s="282"/>
      <c r="BQ75" s="282"/>
      <c r="BR75" s="282"/>
      <c r="BS75" s="282"/>
      <c r="BT75" s="282"/>
      <c r="BU75" s="282"/>
      <c r="BV75" s="282"/>
      <c r="BW75" s="282"/>
      <c r="BX75" s="282"/>
      <c r="BY75" s="282"/>
      <c r="BZ75" s="282"/>
      <c r="CA75" s="282"/>
      <c r="CB75" s="282"/>
      <c r="CC75" s="282"/>
      <c r="CD75" s="282"/>
      <c r="CE75" s="282"/>
      <c r="CF75" s="282"/>
      <c r="CG75" s="282"/>
      <c r="CH75" s="282"/>
      <c r="CI75" s="282"/>
      <c r="CJ75" s="282"/>
      <c r="CK75" s="282"/>
      <c r="CL75" s="282"/>
      <c r="CM75" s="282"/>
      <c r="CN75" s="282"/>
      <c r="CO75" s="282"/>
      <c r="CP75" s="282"/>
      <c r="CQ75" s="282"/>
      <c r="CR75" s="282"/>
      <c r="CS75" s="282"/>
      <c r="CT75" s="282"/>
      <c r="CU75" s="282"/>
      <c r="CV75" s="282"/>
      <c r="CW75" s="282"/>
      <c r="CX75" s="282"/>
      <c r="CY75" s="282"/>
      <c r="CZ75" s="282"/>
      <c r="DA75" s="282"/>
      <c r="DB75" s="282"/>
      <c r="DC75" s="282"/>
      <c r="DD75" s="282"/>
      <c r="DE75" s="282"/>
      <c r="DF75" s="282"/>
      <c r="DG75" s="282"/>
      <c r="DH75" s="282"/>
      <c r="DI75" s="282"/>
      <c r="DJ75" s="282"/>
      <c r="DK75" s="282"/>
      <c r="DL75" s="282"/>
      <c r="DM75" s="282"/>
      <c r="DN75" s="282"/>
      <c r="DO75" s="282"/>
      <c r="DP75" s="282"/>
      <c r="DQ75" s="282"/>
      <c r="DR75" s="282"/>
      <c r="DS75" s="282"/>
      <c r="DT75" s="282"/>
      <c r="DU75" s="282"/>
      <c r="DV75" s="282"/>
      <c r="DW75" s="282"/>
      <c r="DX75" s="282"/>
      <c r="DY75" s="282"/>
      <c r="DZ75" s="282"/>
      <c r="EA75" s="282"/>
      <c r="EB75" s="282"/>
      <c r="EC75" s="282"/>
      <c r="ED75" s="282"/>
      <c r="EE75" s="282"/>
      <c r="EF75" s="282"/>
      <c r="EG75" s="282"/>
      <c r="EH75" s="282"/>
      <c r="EI75" s="282"/>
      <c r="EJ75" s="282"/>
      <c r="EK75" s="282"/>
      <c r="EL75" s="282"/>
      <c r="EM75" s="282"/>
      <c r="EN75" s="282"/>
      <c r="EO75" s="282"/>
      <c r="EP75" s="282"/>
      <c r="EQ75" s="282"/>
      <c r="ER75" s="282"/>
      <c r="ES75" s="282"/>
      <c r="ET75" s="282"/>
      <c r="EU75" s="282"/>
      <c r="EV75" s="282"/>
      <c r="EW75" s="282"/>
      <c r="EX75" s="282"/>
      <c r="EY75" s="282"/>
      <c r="EZ75" s="282"/>
      <c r="FA75" s="282"/>
      <c r="FB75" s="282"/>
      <c r="FC75" s="282"/>
      <c r="FD75" s="282"/>
      <c r="FE75" s="282"/>
      <c r="FF75" s="282"/>
      <c r="FG75" s="282"/>
      <c r="FH75" s="282"/>
      <c r="FI75" s="282"/>
      <c r="FJ75" s="282"/>
      <c r="FK75" s="282"/>
      <c r="FL75" s="282"/>
      <c r="FM75" s="282"/>
      <c r="FN75" s="282"/>
      <c r="FO75" s="282"/>
      <c r="FP75" s="282"/>
      <c r="FQ75" s="282"/>
      <c r="FR75" s="282"/>
      <c r="FS75" s="282"/>
      <c r="FT75" s="282"/>
      <c r="FU75" s="282"/>
      <c r="FV75" s="282"/>
      <c r="FW75" s="282"/>
      <c r="FX75" s="282"/>
      <c r="FY75" s="282"/>
      <c r="FZ75" s="282"/>
      <c r="GA75" s="282"/>
      <c r="GB75" s="282"/>
      <c r="GC75" s="282"/>
      <c r="GD75" s="282"/>
      <c r="GE75" s="282"/>
      <c r="GF75" s="282"/>
      <c r="GG75" s="282"/>
      <c r="GH75" s="282"/>
      <c r="GI75" s="282"/>
      <c r="GJ75" s="282"/>
      <c r="GK75" s="282"/>
      <c r="GL75" s="282"/>
      <c r="GM75" s="282"/>
      <c r="GN75" s="282"/>
      <c r="GO75" s="282"/>
      <c r="GP75" s="282"/>
      <c r="GQ75" s="282"/>
      <c r="GR75" s="282"/>
      <c r="GS75" s="282"/>
      <c r="GT75" s="282"/>
      <c r="GU75" s="282"/>
      <c r="GV75" s="282"/>
      <c r="GW75" s="282"/>
      <c r="GX75" s="282"/>
      <c r="GY75" s="282"/>
      <c r="GZ75" s="282"/>
      <c r="HA75" s="282"/>
      <c r="HB75" s="282"/>
      <c r="HC75" s="282"/>
      <c r="HD75" s="282"/>
      <c r="HE75" s="282"/>
      <c r="HF75" s="282"/>
      <c r="HG75" s="282"/>
      <c r="HH75" s="282"/>
      <c r="HI75" s="282"/>
      <c r="HJ75" s="282"/>
      <c r="HK75" s="282"/>
      <c r="HL75" s="282"/>
      <c r="HM75" s="282"/>
      <c r="HN75" s="282"/>
      <c r="HO75" s="282"/>
      <c r="HP75" s="282"/>
      <c r="HQ75" s="282"/>
      <c r="HR75" s="282"/>
      <c r="HS75" s="282"/>
      <c r="HT75" s="282"/>
      <c r="HU75" s="282"/>
      <c r="HV75" s="282"/>
      <c r="HW75" s="282"/>
      <c r="HX75" s="282"/>
      <c r="HY75" s="282"/>
      <c r="HZ75" s="282"/>
      <c r="IA75" s="282"/>
      <c r="IB75" s="282"/>
      <c r="IC75" s="282"/>
      <c r="ID75" s="282"/>
      <c r="IE75" s="282"/>
      <c r="IF75" s="282"/>
      <c r="IG75" s="282"/>
      <c r="IH75" s="282"/>
      <c r="II75" s="282"/>
      <c r="IJ75" s="282"/>
      <c r="IK75" s="282"/>
      <c r="IL75" s="282"/>
      <c r="IM75" s="282"/>
      <c r="IN75" s="282"/>
      <c r="IO75" s="282"/>
      <c r="IP75" s="282"/>
      <c r="IQ75" s="282"/>
      <c r="IR75" s="282"/>
      <c r="IS75" s="282"/>
      <c r="IT75" s="282"/>
      <c r="IU75" s="282"/>
      <c r="IV75" s="282"/>
      <c r="IW75" s="282"/>
      <c r="IX75" s="282"/>
      <c r="IY75" s="282"/>
      <c r="IZ75" s="282"/>
      <c r="JA75" s="282"/>
      <c r="JB75" s="282"/>
      <c r="JC75" s="282"/>
      <c r="JD75" s="282"/>
      <c r="JE75" s="282"/>
      <c r="JF75" s="282"/>
      <c r="JG75" s="282"/>
      <c r="JH75" s="282"/>
      <c r="JI75" s="282"/>
      <c r="JJ75" s="282"/>
      <c r="JK75" s="282"/>
      <c r="JL75" s="282"/>
      <c r="JM75" s="282"/>
      <c r="JN75" s="282"/>
      <c r="JO75" s="282"/>
      <c r="JP75" s="282"/>
      <c r="JQ75" s="282"/>
      <c r="JR75" s="282"/>
      <c r="JS75" s="282"/>
      <c r="JT75" s="282"/>
      <c r="JU75" s="282"/>
      <c r="JV75" s="282"/>
      <c r="JW75" s="282"/>
      <c r="JX75" s="282"/>
      <c r="JY75" s="282"/>
      <c r="JZ75" s="282"/>
      <c r="KA75" s="282"/>
      <c r="KB75" s="282"/>
      <c r="KC75" s="282"/>
      <c r="KD75" s="282"/>
      <c r="KE75" s="282"/>
      <c r="KF75" s="282"/>
      <c r="KG75" s="282"/>
      <c r="KH75" s="282"/>
      <c r="KI75" s="282"/>
      <c r="KJ75" s="282"/>
      <c r="KK75" s="282"/>
      <c r="KL75" s="282"/>
      <c r="KM75" s="282"/>
      <c r="KN75" s="282"/>
      <c r="KO75" s="282"/>
      <c r="KP75" s="282"/>
      <c r="KQ75" s="282"/>
      <c r="KR75" s="282"/>
      <c r="KS75" s="282"/>
      <c r="KT75" s="282"/>
      <c r="KU75" s="282"/>
      <c r="KV75" s="282"/>
      <c r="KW75" s="282"/>
      <c r="KX75" s="282"/>
      <c r="KY75" s="282"/>
      <c r="KZ75" s="282"/>
      <c r="LA75" s="282"/>
      <c r="LB75" s="282"/>
      <c r="LC75" s="282"/>
      <c r="LD75" s="282"/>
      <c r="LE75" s="282"/>
      <c r="LF75" s="282"/>
      <c r="LG75" s="282"/>
      <c r="LH75" s="282"/>
      <c r="LI75" s="282"/>
      <c r="LJ75" s="282"/>
      <c r="LK75" s="282"/>
      <c r="LL75" s="282"/>
      <c r="LM75" s="282"/>
      <c r="LN75" s="282"/>
      <c r="LO75" s="282"/>
      <c r="LP75" s="282"/>
      <c r="LQ75" s="282"/>
      <c r="LR75" s="282"/>
      <c r="LS75" s="282"/>
      <c r="LT75" s="282"/>
      <c r="LU75" s="282"/>
      <c r="LV75" s="282"/>
      <c r="LW75" s="282"/>
      <c r="LX75" s="282"/>
      <c r="LY75" s="282"/>
      <c r="LZ75" s="282"/>
      <c r="MA75" s="282"/>
      <c r="MB75" s="282"/>
      <c r="MC75" s="282"/>
      <c r="MD75" s="282"/>
      <c r="ME75" s="282"/>
      <c r="MF75" s="282"/>
      <c r="MG75" s="282"/>
      <c r="MH75" s="282"/>
      <c r="MI75" s="282"/>
      <c r="MJ75" s="282"/>
      <c r="MK75" s="282"/>
      <c r="ML75" s="282"/>
      <c r="MM75" s="282"/>
      <c r="MN75" s="282"/>
      <c r="MO75" s="282"/>
      <c r="MP75" s="282"/>
      <c r="MQ75" s="282"/>
      <c r="MR75" s="282"/>
      <c r="MS75" s="282"/>
      <c r="MT75" s="282"/>
      <c r="MU75" s="282"/>
      <c r="MV75" s="282"/>
      <c r="MW75" s="282"/>
      <c r="MX75" s="282"/>
      <c r="MY75" s="282"/>
      <c r="MZ75" s="282"/>
      <c r="NA75" s="282"/>
      <c r="NB75" s="282"/>
      <c r="NC75" s="282"/>
      <c r="ND75" s="282"/>
      <c r="NE75" s="282"/>
      <c r="NF75" s="282"/>
      <c r="NG75" s="282"/>
      <c r="NH75" s="282"/>
      <c r="NI75" s="282"/>
      <c r="NJ75" s="282"/>
      <c r="NK75" s="282"/>
      <c r="NL75" s="282"/>
      <c r="NM75" s="282"/>
      <c r="NN75" s="282"/>
      <c r="NO75" s="282"/>
      <c r="NP75" s="282"/>
      <c r="NQ75" s="282"/>
      <c r="NR75" s="282"/>
      <c r="NS75" s="282"/>
      <c r="NT75" s="282"/>
      <c r="NU75" s="282"/>
      <c r="NV75" s="282"/>
      <c r="NW75" s="282"/>
      <c r="NX75" s="282"/>
      <c r="NY75" s="282"/>
      <c r="NZ75" s="282"/>
      <c r="OA75" s="282"/>
      <c r="OB75" s="282"/>
      <c r="OC75" s="282"/>
      <c r="OD75" s="282"/>
      <c r="OE75" s="282"/>
      <c r="OF75" s="282"/>
      <c r="OG75" s="282"/>
      <c r="OH75" s="282"/>
      <c r="OI75" s="282"/>
      <c r="OJ75" s="282"/>
      <c r="OK75" s="282"/>
      <c r="OL75" s="282"/>
      <c r="OM75" s="282"/>
      <c r="ON75" s="282"/>
      <c r="OO75" s="282"/>
      <c r="OP75" s="282"/>
      <c r="OQ75" s="282"/>
      <c r="OR75" s="282"/>
      <c r="OS75" s="282"/>
      <c r="OT75" s="282"/>
      <c r="OU75" s="282"/>
      <c r="OV75" s="282"/>
      <c r="OW75" s="282"/>
      <c r="OX75" s="282"/>
      <c r="OY75" s="282"/>
      <c r="OZ75" s="282"/>
      <c r="PA75" s="282"/>
      <c r="PB75" s="282"/>
      <c r="PC75" s="282"/>
      <c r="PD75" s="282"/>
      <c r="PE75" s="282"/>
      <c r="PF75" s="282"/>
      <c r="PG75" s="282"/>
      <c r="PH75" s="282"/>
      <c r="PI75" s="282"/>
      <c r="PJ75" s="282"/>
      <c r="PK75" s="282"/>
      <c r="PL75" s="282"/>
      <c r="PM75" s="282"/>
      <c r="PN75" s="282"/>
      <c r="PO75" s="282"/>
      <c r="PP75" s="282"/>
      <c r="PQ75" s="282"/>
      <c r="PR75" s="282"/>
      <c r="PS75" s="282"/>
      <c r="PT75" s="282"/>
      <c r="PU75" s="282"/>
      <c r="PV75" s="282"/>
      <c r="PW75" s="282"/>
      <c r="PX75" s="282"/>
      <c r="PY75" s="282"/>
      <c r="PZ75" s="282"/>
      <c r="QA75" s="282"/>
      <c r="QB75" s="282"/>
      <c r="QC75" s="282"/>
      <c r="QD75" s="282"/>
      <c r="QE75" s="282"/>
      <c r="QF75" s="282"/>
      <c r="QG75" s="282"/>
      <c r="QH75" s="282"/>
      <c r="QI75" s="282"/>
      <c r="QJ75" s="282"/>
      <c r="QK75" s="282"/>
      <c r="QL75" s="282"/>
      <c r="QM75" s="282"/>
      <c r="QN75" s="282"/>
      <c r="QO75" s="282"/>
      <c r="QP75" s="282"/>
      <c r="QQ75" s="282"/>
      <c r="QR75" s="282"/>
      <c r="QS75" s="282"/>
      <c r="QT75" s="282"/>
      <c r="QU75" s="282"/>
      <c r="QV75" s="282"/>
      <c r="QW75" s="282"/>
      <c r="QX75" s="282"/>
      <c r="QY75" s="282"/>
      <c r="QZ75" s="282"/>
      <c r="RA75" s="282"/>
      <c r="RB75" s="282"/>
      <c r="RC75" s="282"/>
      <c r="RD75" s="282"/>
      <c r="RE75" s="282"/>
      <c r="RF75" s="282"/>
      <c r="RG75" s="282"/>
      <c r="RH75" s="282"/>
      <c r="RI75" s="282"/>
      <c r="RJ75" s="282"/>
      <c r="RK75" s="282"/>
      <c r="RL75" s="282"/>
      <c r="RM75" s="282"/>
      <c r="RN75" s="282"/>
      <c r="RO75" s="282"/>
      <c r="RP75" s="282"/>
      <c r="RQ75" s="282"/>
      <c r="RR75" s="282"/>
      <c r="RS75" s="282"/>
      <c r="RT75" s="282"/>
      <c r="RU75" s="282"/>
      <c r="RV75" s="282"/>
      <c r="RW75" s="282"/>
      <c r="RX75" s="282"/>
      <c r="RY75" s="282"/>
      <c r="RZ75" s="282"/>
      <c r="SA75" s="282"/>
    </row>
    <row r="76" spans="1:495" s="236" customFormat="1">
      <c r="A76" s="281"/>
      <c r="B76" s="281" t="s">
        <v>113</v>
      </c>
      <c r="C76" s="290">
        <f>SUM(D76:S76,T76:INDEX(T76:SA76,$H$5))</f>
        <v>79129.290500000003</v>
      </c>
      <c r="D76" s="289">
        <f t="shared" ref="D76:BO76" si="169">SUM(D52:D74)</f>
        <v>0</v>
      </c>
      <c r="E76" s="289">
        <f t="shared" si="169"/>
        <v>0</v>
      </c>
      <c r="F76" s="289">
        <f t="shared" si="169"/>
        <v>79129.290500000003</v>
      </c>
      <c r="G76" s="289">
        <f t="shared" si="169"/>
        <v>0</v>
      </c>
      <c r="H76" s="289">
        <f t="shared" si="169"/>
        <v>0</v>
      </c>
      <c r="I76" s="289">
        <f t="shared" si="169"/>
        <v>0</v>
      </c>
      <c r="J76" s="289">
        <f t="shared" si="169"/>
        <v>0</v>
      </c>
      <c r="K76" s="289">
        <f t="shared" si="169"/>
        <v>0</v>
      </c>
      <c r="L76" s="289">
        <f t="shared" si="169"/>
        <v>0</v>
      </c>
      <c r="M76" s="289">
        <f t="shared" si="169"/>
        <v>0</v>
      </c>
      <c r="N76" s="289">
        <f t="shared" si="169"/>
        <v>0</v>
      </c>
      <c r="O76" s="289">
        <f t="shared" si="169"/>
        <v>0</v>
      </c>
      <c r="P76" s="289">
        <f t="shared" si="169"/>
        <v>0</v>
      </c>
      <c r="Q76" s="289">
        <f t="shared" si="169"/>
        <v>0</v>
      </c>
      <c r="R76" s="289">
        <f t="shared" si="169"/>
        <v>0</v>
      </c>
      <c r="S76" s="289">
        <f t="shared" si="169"/>
        <v>0</v>
      </c>
      <c r="T76" s="289">
        <f t="shared" si="169"/>
        <v>0</v>
      </c>
      <c r="U76" s="289">
        <f t="shared" si="169"/>
        <v>0</v>
      </c>
      <c r="V76" s="289">
        <f t="shared" si="169"/>
        <v>0</v>
      </c>
      <c r="W76" s="289">
        <f t="shared" si="169"/>
        <v>0</v>
      </c>
      <c r="X76" s="289">
        <f t="shared" si="169"/>
        <v>0</v>
      </c>
      <c r="Y76" s="289">
        <f t="shared" si="169"/>
        <v>0</v>
      </c>
      <c r="Z76" s="289">
        <f t="shared" si="169"/>
        <v>0</v>
      </c>
      <c r="AA76" s="289">
        <f t="shared" si="169"/>
        <v>0</v>
      </c>
      <c r="AB76" s="289">
        <f t="shared" si="169"/>
        <v>0</v>
      </c>
      <c r="AC76" s="289">
        <f t="shared" si="169"/>
        <v>0</v>
      </c>
      <c r="AD76" s="289">
        <f t="shared" si="169"/>
        <v>0</v>
      </c>
      <c r="AE76" s="289">
        <f t="shared" si="169"/>
        <v>0</v>
      </c>
      <c r="AF76" s="289">
        <f t="shared" si="169"/>
        <v>0</v>
      </c>
      <c r="AG76" s="289">
        <f t="shared" si="169"/>
        <v>0</v>
      </c>
      <c r="AH76" s="289">
        <f t="shared" si="169"/>
        <v>0</v>
      </c>
      <c r="AI76" s="289">
        <f t="shared" si="169"/>
        <v>0</v>
      </c>
      <c r="AJ76" s="289">
        <f t="shared" si="169"/>
        <v>0</v>
      </c>
      <c r="AK76" s="289">
        <f t="shared" si="169"/>
        <v>0</v>
      </c>
      <c r="AL76" s="289">
        <f t="shared" si="169"/>
        <v>0</v>
      </c>
      <c r="AM76" s="289">
        <f t="shared" si="169"/>
        <v>0</v>
      </c>
      <c r="AN76" s="289">
        <f t="shared" si="169"/>
        <v>0</v>
      </c>
      <c r="AO76" s="289">
        <f t="shared" si="169"/>
        <v>0</v>
      </c>
      <c r="AP76" s="289">
        <f t="shared" si="169"/>
        <v>0</v>
      </c>
      <c r="AQ76" s="289">
        <f t="shared" si="169"/>
        <v>0</v>
      </c>
      <c r="AR76" s="289">
        <f t="shared" si="169"/>
        <v>0</v>
      </c>
      <c r="AS76" s="289">
        <f t="shared" si="169"/>
        <v>0</v>
      </c>
      <c r="AT76" s="289">
        <f t="shared" si="169"/>
        <v>0</v>
      </c>
      <c r="AU76" s="289">
        <f t="shared" si="169"/>
        <v>0</v>
      </c>
      <c r="AV76" s="289">
        <f t="shared" si="169"/>
        <v>0</v>
      </c>
      <c r="AW76" s="289">
        <f t="shared" si="169"/>
        <v>0</v>
      </c>
      <c r="AX76" s="289">
        <f t="shared" si="169"/>
        <v>0</v>
      </c>
      <c r="AY76" s="289">
        <f t="shared" si="169"/>
        <v>0</v>
      </c>
      <c r="AZ76" s="289">
        <f t="shared" si="169"/>
        <v>0</v>
      </c>
      <c r="BA76" s="289">
        <f t="shared" si="169"/>
        <v>0</v>
      </c>
      <c r="BB76" s="289">
        <f t="shared" si="169"/>
        <v>0</v>
      </c>
      <c r="BC76" s="289">
        <f t="shared" si="169"/>
        <v>0</v>
      </c>
      <c r="BD76" s="289">
        <f t="shared" si="169"/>
        <v>0</v>
      </c>
      <c r="BE76" s="289">
        <f t="shared" si="169"/>
        <v>0</v>
      </c>
      <c r="BF76" s="289">
        <f t="shared" si="169"/>
        <v>0</v>
      </c>
      <c r="BG76" s="289">
        <f t="shared" si="169"/>
        <v>0</v>
      </c>
      <c r="BH76" s="289">
        <f t="shared" si="169"/>
        <v>0</v>
      </c>
      <c r="BI76" s="289">
        <f t="shared" si="169"/>
        <v>0</v>
      </c>
      <c r="BJ76" s="289">
        <f t="shared" si="169"/>
        <v>0</v>
      </c>
      <c r="BK76" s="289">
        <f t="shared" si="169"/>
        <v>0</v>
      </c>
      <c r="BL76" s="289">
        <f t="shared" si="169"/>
        <v>0</v>
      </c>
      <c r="BM76" s="289">
        <f t="shared" si="169"/>
        <v>0</v>
      </c>
      <c r="BN76" s="289">
        <f t="shared" si="169"/>
        <v>0</v>
      </c>
      <c r="BO76" s="289">
        <f t="shared" si="169"/>
        <v>0</v>
      </c>
      <c r="BP76" s="289">
        <f t="shared" ref="BP76:EA76" si="170">SUM(BP52:BP74)</f>
        <v>0</v>
      </c>
      <c r="BQ76" s="289">
        <f t="shared" si="170"/>
        <v>0</v>
      </c>
      <c r="BR76" s="289">
        <f t="shared" si="170"/>
        <v>0</v>
      </c>
      <c r="BS76" s="289">
        <f t="shared" si="170"/>
        <v>0</v>
      </c>
      <c r="BT76" s="289">
        <f t="shared" si="170"/>
        <v>0</v>
      </c>
      <c r="BU76" s="289">
        <f t="shared" si="170"/>
        <v>0</v>
      </c>
      <c r="BV76" s="289">
        <f t="shared" si="170"/>
        <v>0</v>
      </c>
      <c r="BW76" s="289">
        <f t="shared" si="170"/>
        <v>0</v>
      </c>
      <c r="BX76" s="289">
        <f t="shared" si="170"/>
        <v>0</v>
      </c>
      <c r="BY76" s="289">
        <f t="shared" si="170"/>
        <v>0</v>
      </c>
      <c r="BZ76" s="289">
        <f t="shared" si="170"/>
        <v>0</v>
      </c>
      <c r="CA76" s="289">
        <f t="shared" si="170"/>
        <v>0</v>
      </c>
      <c r="CB76" s="289">
        <f t="shared" si="170"/>
        <v>0</v>
      </c>
      <c r="CC76" s="289">
        <f t="shared" si="170"/>
        <v>0</v>
      </c>
      <c r="CD76" s="289">
        <f t="shared" si="170"/>
        <v>0</v>
      </c>
      <c r="CE76" s="289">
        <f t="shared" si="170"/>
        <v>0</v>
      </c>
      <c r="CF76" s="289">
        <f t="shared" si="170"/>
        <v>0</v>
      </c>
      <c r="CG76" s="289">
        <f t="shared" si="170"/>
        <v>0</v>
      </c>
      <c r="CH76" s="289">
        <f t="shared" si="170"/>
        <v>0</v>
      </c>
      <c r="CI76" s="289">
        <f t="shared" si="170"/>
        <v>0</v>
      </c>
      <c r="CJ76" s="289">
        <f t="shared" si="170"/>
        <v>0</v>
      </c>
      <c r="CK76" s="289">
        <f t="shared" si="170"/>
        <v>0</v>
      </c>
      <c r="CL76" s="289">
        <f t="shared" si="170"/>
        <v>0</v>
      </c>
      <c r="CM76" s="289">
        <f t="shared" si="170"/>
        <v>0</v>
      </c>
      <c r="CN76" s="289">
        <f t="shared" si="170"/>
        <v>0</v>
      </c>
      <c r="CO76" s="289">
        <f t="shared" si="170"/>
        <v>0</v>
      </c>
      <c r="CP76" s="289">
        <f t="shared" si="170"/>
        <v>0</v>
      </c>
      <c r="CQ76" s="289">
        <f t="shared" si="170"/>
        <v>0</v>
      </c>
      <c r="CR76" s="289">
        <f t="shared" si="170"/>
        <v>0</v>
      </c>
      <c r="CS76" s="289">
        <f t="shared" si="170"/>
        <v>0</v>
      </c>
      <c r="CT76" s="289">
        <f t="shared" si="170"/>
        <v>0</v>
      </c>
      <c r="CU76" s="289">
        <f t="shared" si="170"/>
        <v>0</v>
      </c>
      <c r="CV76" s="289">
        <f t="shared" si="170"/>
        <v>0</v>
      </c>
      <c r="CW76" s="289">
        <f t="shared" si="170"/>
        <v>0</v>
      </c>
      <c r="CX76" s="289">
        <f t="shared" si="170"/>
        <v>0</v>
      </c>
      <c r="CY76" s="289">
        <f t="shared" si="170"/>
        <v>0</v>
      </c>
      <c r="CZ76" s="289">
        <f t="shared" si="170"/>
        <v>0</v>
      </c>
      <c r="DA76" s="289">
        <f t="shared" si="170"/>
        <v>0</v>
      </c>
      <c r="DB76" s="289">
        <f t="shared" si="170"/>
        <v>0</v>
      </c>
      <c r="DC76" s="289">
        <f t="shared" si="170"/>
        <v>0</v>
      </c>
      <c r="DD76" s="289">
        <f t="shared" si="170"/>
        <v>0</v>
      </c>
      <c r="DE76" s="289">
        <f t="shared" si="170"/>
        <v>0</v>
      </c>
      <c r="DF76" s="289">
        <f t="shared" si="170"/>
        <v>0</v>
      </c>
      <c r="DG76" s="289">
        <f t="shared" si="170"/>
        <v>0</v>
      </c>
      <c r="DH76" s="289">
        <f t="shared" si="170"/>
        <v>0</v>
      </c>
      <c r="DI76" s="289">
        <f t="shared" si="170"/>
        <v>0</v>
      </c>
      <c r="DJ76" s="289">
        <f t="shared" si="170"/>
        <v>0</v>
      </c>
      <c r="DK76" s="289">
        <f t="shared" si="170"/>
        <v>0</v>
      </c>
      <c r="DL76" s="289">
        <f t="shared" si="170"/>
        <v>0</v>
      </c>
      <c r="DM76" s="289">
        <f t="shared" si="170"/>
        <v>0</v>
      </c>
      <c r="DN76" s="289">
        <f t="shared" si="170"/>
        <v>0</v>
      </c>
      <c r="DO76" s="289">
        <f t="shared" si="170"/>
        <v>0</v>
      </c>
      <c r="DP76" s="289">
        <f t="shared" si="170"/>
        <v>0</v>
      </c>
      <c r="DQ76" s="289">
        <f t="shared" si="170"/>
        <v>0</v>
      </c>
      <c r="DR76" s="289">
        <f t="shared" si="170"/>
        <v>0</v>
      </c>
      <c r="DS76" s="289">
        <f t="shared" si="170"/>
        <v>0</v>
      </c>
      <c r="DT76" s="289">
        <f t="shared" si="170"/>
        <v>0</v>
      </c>
      <c r="DU76" s="289">
        <f t="shared" si="170"/>
        <v>0</v>
      </c>
      <c r="DV76" s="289">
        <f t="shared" si="170"/>
        <v>0</v>
      </c>
      <c r="DW76" s="289">
        <f t="shared" si="170"/>
        <v>0</v>
      </c>
      <c r="DX76" s="289">
        <f t="shared" si="170"/>
        <v>0</v>
      </c>
      <c r="DY76" s="289">
        <f t="shared" si="170"/>
        <v>0</v>
      </c>
      <c r="DZ76" s="289">
        <f t="shared" si="170"/>
        <v>0</v>
      </c>
      <c r="EA76" s="289">
        <f t="shared" si="170"/>
        <v>0</v>
      </c>
      <c r="EB76" s="289">
        <f t="shared" ref="EB76:GM76" si="171">SUM(EB52:EB74)</f>
        <v>0</v>
      </c>
      <c r="EC76" s="289">
        <f t="shared" si="171"/>
        <v>0</v>
      </c>
      <c r="ED76" s="289">
        <f t="shared" si="171"/>
        <v>0</v>
      </c>
      <c r="EE76" s="289">
        <f t="shared" si="171"/>
        <v>0</v>
      </c>
      <c r="EF76" s="289">
        <f t="shared" si="171"/>
        <v>0</v>
      </c>
      <c r="EG76" s="289">
        <f t="shared" si="171"/>
        <v>0</v>
      </c>
      <c r="EH76" s="289">
        <f t="shared" si="171"/>
        <v>0</v>
      </c>
      <c r="EI76" s="289">
        <f t="shared" si="171"/>
        <v>0</v>
      </c>
      <c r="EJ76" s="289">
        <f t="shared" si="171"/>
        <v>0</v>
      </c>
      <c r="EK76" s="289">
        <f t="shared" si="171"/>
        <v>0</v>
      </c>
      <c r="EL76" s="289">
        <f t="shared" si="171"/>
        <v>0</v>
      </c>
      <c r="EM76" s="289">
        <f t="shared" si="171"/>
        <v>0</v>
      </c>
      <c r="EN76" s="289">
        <f t="shared" si="171"/>
        <v>0</v>
      </c>
      <c r="EO76" s="289">
        <f t="shared" si="171"/>
        <v>0</v>
      </c>
      <c r="EP76" s="289">
        <f t="shared" si="171"/>
        <v>0</v>
      </c>
      <c r="EQ76" s="289">
        <f t="shared" si="171"/>
        <v>0</v>
      </c>
      <c r="ER76" s="289">
        <f t="shared" si="171"/>
        <v>0</v>
      </c>
      <c r="ES76" s="289">
        <f t="shared" si="171"/>
        <v>0</v>
      </c>
      <c r="ET76" s="289">
        <f t="shared" si="171"/>
        <v>0</v>
      </c>
      <c r="EU76" s="289">
        <f t="shared" si="171"/>
        <v>0</v>
      </c>
      <c r="EV76" s="289">
        <f t="shared" si="171"/>
        <v>0</v>
      </c>
      <c r="EW76" s="289">
        <f t="shared" si="171"/>
        <v>0</v>
      </c>
      <c r="EX76" s="289">
        <f t="shared" si="171"/>
        <v>0</v>
      </c>
      <c r="EY76" s="289">
        <f t="shared" si="171"/>
        <v>0</v>
      </c>
      <c r="EZ76" s="289">
        <f t="shared" si="171"/>
        <v>0</v>
      </c>
      <c r="FA76" s="289">
        <f t="shared" si="171"/>
        <v>0</v>
      </c>
      <c r="FB76" s="289">
        <f t="shared" si="171"/>
        <v>0</v>
      </c>
      <c r="FC76" s="289">
        <f t="shared" si="171"/>
        <v>0</v>
      </c>
      <c r="FD76" s="289">
        <f t="shared" si="171"/>
        <v>0</v>
      </c>
      <c r="FE76" s="289">
        <f t="shared" si="171"/>
        <v>0</v>
      </c>
      <c r="FF76" s="289">
        <f t="shared" si="171"/>
        <v>0</v>
      </c>
      <c r="FG76" s="289">
        <f t="shared" si="171"/>
        <v>0</v>
      </c>
      <c r="FH76" s="289">
        <f t="shared" si="171"/>
        <v>0</v>
      </c>
      <c r="FI76" s="289">
        <f t="shared" si="171"/>
        <v>0</v>
      </c>
      <c r="FJ76" s="289">
        <f t="shared" si="171"/>
        <v>0</v>
      </c>
      <c r="FK76" s="289">
        <f t="shared" si="171"/>
        <v>0</v>
      </c>
      <c r="FL76" s="289">
        <f t="shared" si="171"/>
        <v>0</v>
      </c>
      <c r="FM76" s="289">
        <f t="shared" si="171"/>
        <v>0</v>
      </c>
      <c r="FN76" s="289">
        <f t="shared" si="171"/>
        <v>0</v>
      </c>
      <c r="FO76" s="289">
        <f t="shared" si="171"/>
        <v>0</v>
      </c>
      <c r="FP76" s="289">
        <f t="shared" si="171"/>
        <v>0</v>
      </c>
      <c r="FQ76" s="289">
        <f t="shared" si="171"/>
        <v>0</v>
      </c>
      <c r="FR76" s="289">
        <f t="shared" si="171"/>
        <v>0</v>
      </c>
      <c r="FS76" s="289">
        <f t="shared" si="171"/>
        <v>0</v>
      </c>
      <c r="FT76" s="289">
        <f t="shared" si="171"/>
        <v>0</v>
      </c>
      <c r="FU76" s="289">
        <f t="shared" si="171"/>
        <v>0</v>
      </c>
      <c r="FV76" s="289">
        <f t="shared" si="171"/>
        <v>0</v>
      </c>
      <c r="FW76" s="289">
        <f t="shared" si="171"/>
        <v>0</v>
      </c>
      <c r="FX76" s="289">
        <f t="shared" si="171"/>
        <v>0</v>
      </c>
      <c r="FY76" s="289">
        <f t="shared" si="171"/>
        <v>0</v>
      </c>
      <c r="FZ76" s="289">
        <f t="shared" si="171"/>
        <v>0</v>
      </c>
      <c r="GA76" s="289">
        <f t="shared" si="171"/>
        <v>0</v>
      </c>
      <c r="GB76" s="289">
        <f t="shared" si="171"/>
        <v>0</v>
      </c>
      <c r="GC76" s="289">
        <f t="shared" si="171"/>
        <v>0</v>
      </c>
      <c r="GD76" s="289">
        <f t="shared" si="171"/>
        <v>0</v>
      </c>
      <c r="GE76" s="289">
        <f t="shared" si="171"/>
        <v>0</v>
      </c>
      <c r="GF76" s="289">
        <f t="shared" si="171"/>
        <v>0</v>
      </c>
      <c r="GG76" s="289">
        <f t="shared" si="171"/>
        <v>0</v>
      </c>
      <c r="GH76" s="289">
        <f t="shared" si="171"/>
        <v>0</v>
      </c>
      <c r="GI76" s="289">
        <f t="shared" si="171"/>
        <v>0</v>
      </c>
      <c r="GJ76" s="289">
        <f t="shared" si="171"/>
        <v>0</v>
      </c>
      <c r="GK76" s="289">
        <f t="shared" si="171"/>
        <v>0</v>
      </c>
      <c r="GL76" s="289">
        <f t="shared" si="171"/>
        <v>0</v>
      </c>
      <c r="GM76" s="289">
        <f t="shared" si="171"/>
        <v>0</v>
      </c>
      <c r="GN76" s="289">
        <f t="shared" ref="GN76:IY76" si="172">SUM(GN52:GN74)</f>
        <v>0</v>
      </c>
      <c r="GO76" s="289">
        <f t="shared" si="172"/>
        <v>0</v>
      </c>
      <c r="GP76" s="289">
        <f t="shared" si="172"/>
        <v>0</v>
      </c>
      <c r="GQ76" s="289">
        <f t="shared" si="172"/>
        <v>0</v>
      </c>
      <c r="GR76" s="289">
        <f t="shared" si="172"/>
        <v>0</v>
      </c>
      <c r="GS76" s="289">
        <f t="shared" si="172"/>
        <v>0</v>
      </c>
      <c r="GT76" s="289">
        <f t="shared" si="172"/>
        <v>0</v>
      </c>
      <c r="GU76" s="289">
        <f t="shared" si="172"/>
        <v>0</v>
      </c>
      <c r="GV76" s="289">
        <f t="shared" si="172"/>
        <v>0</v>
      </c>
      <c r="GW76" s="289">
        <f t="shared" si="172"/>
        <v>0</v>
      </c>
      <c r="GX76" s="289">
        <f t="shared" si="172"/>
        <v>0</v>
      </c>
      <c r="GY76" s="289">
        <f t="shared" si="172"/>
        <v>0</v>
      </c>
      <c r="GZ76" s="289">
        <f t="shared" si="172"/>
        <v>0</v>
      </c>
      <c r="HA76" s="289">
        <f t="shared" si="172"/>
        <v>0</v>
      </c>
      <c r="HB76" s="289">
        <f t="shared" si="172"/>
        <v>0</v>
      </c>
      <c r="HC76" s="289">
        <f t="shared" si="172"/>
        <v>0</v>
      </c>
      <c r="HD76" s="289">
        <f t="shared" si="172"/>
        <v>0</v>
      </c>
      <c r="HE76" s="289">
        <f t="shared" si="172"/>
        <v>0</v>
      </c>
      <c r="HF76" s="289">
        <f t="shared" si="172"/>
        <v>0</v>
      </c>
      <c r="HG76" s="289">
        <f t="shared" si="172"/>
        <v>0</v>
      </c>
      <c r="HH76" s="289">
        <f t="shared" si="172"/>
        <v>0</v>
      </c>
      <c r="HI76" s="289">
        <f t="shared" si="172"/>
        <v>0</v>
      </c>
      <c r="HJ76" s="289">
        <f t="shared" si="172"/>
        <v>0</v>
      </c>
      <c r="HK76" s="289">
        <f t="shared" si="172"/>
        <v>0</v>
      </c>
      <c r="HL76" s="289">
        <f t="shared" si="172"/>
        <v>0</v>
      </c>
      <c r="HM76" s="289">
        <f t="shared" si="172"/>
        <v>0</v>
      </c>
      <c r="HN76" s="289">
        <f t="shared" si="172"/>
        <v>0</v>
      </c>
      <c r="HO76" s="289">
        <f t="shared" si="172"/>
        <v>0</v>
      </c>
      <c r="HP76" s="289">
        <f t="shared" si="172"/>
        <v>0</v>
      </c>
      <c r="HQ76" s="289">
        <f t="shared" si="172"/>
        <v>0</v>
      </c>
      <c r="HR76" s="289">
        <f t="shared" si="172"/>
        <v>0</v>
      </c>
      <c r="HS76" s="289">
        <f t="shared" si="172"/>
        <v>0</v>
      </c>
      <c r="HT76" s="289">
        <f t="shared" si="172"/>
        <v>0</v>
      </c>
      <c r="HU76" s="289">
        <f t="shared" si="172"/>
        <v>0</v>
      </c>
      <c r="HV76" s="289">
        <f t="shared" si="172"/>
        <v>0</v>
      </c>
      <c r="HW76" s="289">
        <f t="shared" si="172"/>
        <v>0</v>
      </c>
      <c r="HX76" s="289">
        <f t="shared" si="172"/>
        <v>0</v>
      </c>
      <c r="HY76" s="289">
        <f t="shared" si="172"/>
        <v>0</v>
      </c>
      <c r="HZ76" s="289">
        <f t="shared" si="172"/>
        <v>0</v>
      </c>
      <c r="IA76" s="289">
        <f t="shared" si="172"/>
        <v>0</v>
      </c>
      <c r="IB76" s="289">
        <f t="shared" si="172"/>
        <v>0</v>
      </c>
      <c r="IC76" s="289">
        <f t="shared" si="172"/>
        <v>0</v>
      </c>
      <c r="ID76" s="289">
        <f t="shared" si="172"/>
        <v>0</v>
      </c>
      <c r="IE76" s="289">
        <f t="shared" si="172"/>
        <v>0</v>
      </c>
      <c r="IF76" s="289">
        <f t="shared" si="172"/>
        <v>0</v>
      </c>
      <c r="IG76" s="289">
        <f t="shared" si="172"/>
        <v>0</v>
      </c>
      <c r="IH76" s="289">
        <f t="shared" si="172"/>
        <v>0</v>
      </c>
      <c r="II76" s="289">
        <f t="shared" si="172"/>
        <v>0</v>
      </c>
      <c r="IJ76" s="289">
        <f t="shared" si="172"/>
        <v>0</v>
      </c>
      <c r="IK76" s="289">
        <f t="shared" si="172"/>
        <v>0</v>
      </c>
      <c r="IL76" s="289">
        <f t="shared" si="172"/>
        <v>0</v>
      </c>
      <c r="IM76" s="289">
        <f t="shared" si="172"/>
        <v>0</v>
      </c>
      <c r="IN76" s="289">
        <f t="shared" si="172"/>
        <v>0</v>
      </c>
      <c r="IO76" s="289">
        <f t="shared" si="172"/>
        <v>0</v>
      </c>
      <c r="IP76" s="289">
        <f t="shared" si="172"/>
        <v>0</v>
      </c>
      <c r="IQ76" s="289">
        <f t="shared" si="172"/>
        <v>0</v>
      </c>
      <c r="IR76" s="289">
        <f t="shared" si="172"/>
        <v>0</v>
      </c>
      <c r="IS76" s="289">
        <f t="shared" si="172"/>
        <v>0</v>
      </c>
      <c r="IT76" s="289">
        <f t="shared" si="172"/>
        <v>0</v>
      </c>
      <c r="IU76" s="289">
        <f t="shared" si="172"/>
        <v>0</v>
      </c>
      <c r="IV76" s="289">
        <f t="shared" si="172"/>
        <v>0</v>
      </c>
      <c r="IW76" s="289">
        <f t="shared" si="172"/>
        <v>0</v>
      </c>
      <c r="IX76" s="289">
        <f t="shared" si="172"/>
        <v>0</v>
      </c>
      <c r="IY76" s="289">
        <f t="shared" si="172"/>
        <v>0</v>
      </c>
      <c r="IZ76" s="289">
        <f t="shared" ref="IZ76:LK76" si="173">SUM(IZ52:IZ74)</f>
        <v>0</v>
      </c>
      <c r="JA76" s="289">
        <f t="shared" si="173"/>
        <v>0</v>
      </c>
      <c r="JB76" s="289">
        <f t="shared" si="173"/>
        <v>0</v>
      </c>
      <c r="JC76" s="289">
        <f t="shared" si="173"/>
        <v>0</v>
      </c>
      <c r="JD76" s="289">
        <f t="shared" si="173"/>
        <v>0</v>
      </c>
      <c r="JE76" s="289">
        <f t="shared" si="173"/>
        <v>0</v>
      </c>
      <c r="JF76" s="289">
        <f t="shared" si="173"/>
        <v>0</v>
      </c>
      <c r="JG76" s="289">
        <f t="shared" si="173"/>
        <v>0</v>
      </c>
      <c r="JH76" s="289">
        <f t="shared" si="173"/>
        <v>0</v>
      </c>
      <c r="JI76" s="289">
        <f t="shared" si="173"/>
        <v>0</v>
      </c>
      <c r="JJ76" s="289">
        <f t="shared" si="173"/>
        <v>0</v>
      </c>
      <c r="JK76" s="289">
        <f t="shared" si="173"/>
        <v>0</v>
      </c>
      <c r="JL76" s="289">
        <f t="shared" si="173"/>
        <v>0</v>
      </c>
      <c r="JM76" s="289">
        <f t="shared" si="173"/>
        <v>0</v>
      </c>
      <c r="JN76" s="289">
        <f t="shared" si="173"/>
        <v>0</v>
      </c>
      <c r="JO76" s="289">
        <f t="shared" si="173"/>
        <v>0</v>
      </c>
      <c r="JP76" s="289">
        <f t="shared" si="173"/>
        <v>0</v>
      </c>
      <c r="JQ76" s="289">
        <f t="shared" si="173"/>
        <v>0</v>
      </c>
      <c r="JR76" s="289">
        <f t="shared" si="173"/>
        <v>0</v>
      </c>
      <c r="JS76" s="289">
        <f t="shared" si="173"/>
        <v>0</v>
      </c>
      <c r="JT76" s="289">
        <f t="shared" si="173"/>
        <v>0</v>
      </c>
      <c r="JU76" s="289">
        <f t="shared" si="173"/>
        <v>0</v>
      </c>
      <c r="JV76" s="289">
        <f t="shared" si="173"/>
        <v>0</v>
      </c>
      <c r="JW76" s="289">
        <f t="shared" si="173"/>
        <v>0</v>
      </c>
      <c r="JX76" s="289">
        <f t="shared" si="173"/>
        <v>0</v>
      </c>
      <c r="JY76" s="289">
        <f t="shared" si="173"/>
        <v>0</v>
      </c>
      <c r="JZ76" s="289">
        <f t="shared" si="173"/>
        <v>0</v>
      </c>
      <c r="KA76" s="289">
        <f t="shared" si="173"/>
        <v>0</v>
      </c>
      <c r="KB76" s="289">
        <f t="shared" si="173"/>
        <v>0</v>
      </c>
      <c r="KC76" s="289">
        <f t="shared" si="173"/>
        <v>0</v>
      </c>
      <c r="KD76" s="289">
        <f t="shared" si="173"/>
        <v>0</v>
      </c>
      <c r="KE76" s="289">
        <f t="shared" si="173"/>
        <v>0</v>
      </c>
      <c r="KF76" s="289">
        <f t="shared" si="173"/>
        <v>0</v>
      </c>
      <c r="KG76" s="289">
        <f t="shared" si="173"/>
        <v>0</v>
      </c>
      <c r="KH76" s="289">
        <f t="shared" si="173"/>
        <v>0</v>
      </c>
      <c r="KI76" s="289">
        <f t="shared" si="173"/>
        <v>0</v>
      </c>
      <c r="KJ76" s="289">
        <f t="shared" si="173"/>
        <v>0</v>
      </c>
      <c r="KK76" s="289">
        <f t="shared" si="173"/>
        <v>0</v>
      </c>
      <c r="KL76" s="289">
        <f t="shared" si="173"/>
        <v>0</v>
      </c>
      <c r="KM76" s="289">
        <f t="shared" si="173"/>
        <v>0</v>
      </c>
      <c r="KN76" s="289">
        <f t="shared" si="173"/>
        <v>0</v>
      </c>
      <c r="KO76" s="289">
        <f t="shared" si="173"/>
        <v>0</v>
      </c>
      <c r="KP76" s="289">
        <f t="shared" si="173"/>
        <v>0</v>
      </c>
      <c r="KQ76" s="289">
        <f t="shared" si="173"/>
        <v>0</v>
      </c>
      <c r="KR76" s="289">
        <f t="shared" si="173"/>
        <v>0</v>
      </c>
      <c r="KS76" s="289">
        <f t="shared" si="173"/>
        <v>0</v>
      </c>
      <c r="KT76" s="289">
        <f t="shared" si="173"/>
        <v>0</v>
      </c>
      <c r="KU76" s="289">
        <f t="shared" si="173"/>
        <v>0</v>
      </c>
      <c r="KV76" s="289">
        <f t="shared" si="173"/>
        <v>0</v>
      </c>
      <c r="KW76" s="289">
        <f t="shared" si="173"/>
        <v>0</v>
      </c>
      <c r="KX76" s="289">
        <f t="shared" si="173"/>
        <v>0</v>
      </c>
      <c r="KY76" s="289">
        <f t="shared" si="173"/>
        <v>0</v>
      </c>
      <c r="KZ76" s="289">
        <f t="shared" si="173"/>
        <v>0</v>
      </c>
      <c r="LA76" s="289">
        <f t="shared" si="173"/>
        <v>0</v>
      </c>
      <c r="LB76" s="289">
        <f t="shared" si="173"/>
        <v>0</v>
      </c>
      <c r="LC76" s="289">
        <f t="shared" si="173"/>
        <v>0</v>
      </c>
      <c r="LD76" s="289">
        <f t="shared" si="173"/>
        <v>0</v>
      </c>
      <c r="LE76" s="289">
        <f t="shared" si="173"/>
        <v>0</v>
      </c>
      <c r="LF76" s="289">
        <f t="shared" si="173"/>
        <v>0</v>
      </c>
      <c r="LG76" s="289">
        <f t="shared" si="173"/>
        <v>0</v>
      </c>
      <c r="LH76" s="289">
        <f t="shared" si="173"/>
        <v>0</v>
      </c>
      <c r="LI76" s="289">
        <f t="shared" si="173"/>
        <v>0</v>
      </c>
      <c r="LJ76" s="289">
        <f t="shared" si="173"/>
        <v>0</v>
      </c>
      <c r="LK76" s="289">
        <f t="shared" si="173"/>
        <v>0</v>
      </c>
      <c r="LL76" s="289">
        <f t="shared" ref="LL76:NW76" si="174">SUM(LL52:LL74)</f>
        <v>0</v>
      </c>
      <c r="LM76" s="289">
        <f t="shared" si="174"/>
        <v>0</v>
      </c>
      <c r="LN76" s="289">
        <f t="shared" si="174"/>
        <v>0</v>
      </c>
      <c r="LO76" s="289">
        <f t="shared" si="174"/>
        <v>0</v>
      </c>
      <c r="LP76" s="289">
        <f t="shared" si="174"/>
        <v>0</v>
      </c>
      <c r="LQ76" s="289">
        <f t="shared" si="174"/>
        <v>0</v>
      </c>
      <c r="LR76" s="289">
        <f t="shared" si="174"/>
        <v>0</v>
      </c>
      <c r="LS76" s="289">
        <f t="shared" si="174"/>
        <v>0</v>
      </c>
      <c r="LT76" s="289">
        <f t="shared" si="174"/>
        <v>0</v>
      </c>
      <c r="LU76" s="289">
        <f t="shared" si="174"/>
        <v>0</v>
      </c>
      <c r="LV76" s="289">
        <f t="shared" si="174"/>
        <v>0</v>
      </c>
      <c r="LW76" s="289">
        <f t="shared" si="174"/>
        <v>0</v>
      </c>
      <c r="LX76" s="289">
        <f t="shared" si="174"/>
        <v>0</v>
      </c>
      <c r="LY76" s="289">
        <f t="shared" si="174"/>
        <v>0</v>
      </c>
      <c r="LZ76" s="289">
        <f t="shared" si="174"/>
        <v>0</v>
      </c>
      <c r="MA76" s="289">
        <f t="shared" si="174"/>
        <v>0</v>
      </c>
      <c r="MB76" s="289">
        <f t="shared" si="174"/>
        <v>0</v>
      </c>
      <c r="MC76" s="289">
        <f t="shared" si="174"/>
        <v>0</v>
      </c>
      <c r="MD76" s="289">
        <f t="shared" si="174"/>
        <v>0</v>
      </c>
      <c r="ME76" s="289">
        <f t="shared" si="174"/>
        <v>0</v>
      </c>
      <c r="MF76" s="289">
        <f t="shared" si="174"/>
        <v>0</v>
      </c>
      <c r="MG76" s="289">
        <f t="shared" si="174"/>
        <v>0</v>
      </c>
      <c r="MH76" s="289">
        <f t="shared" si="174"/>
        <v>0</v>
      </c>
      <c r="MI76" s="289">
        <f t="shared" si="174"/>
        <v>0</v>
      </c>
      <c r="MJ76" s="289">
        <f t="shared" si="174"/>
        <v>0</v>
      </c>
      <c r="MK76" s="289">
        <f t="shared" si="174"/>
        <v>0</v>
      </c>
      <c r="ML76" s="289">
        <f t="shared" si="174"/>
        <v>0</v>
      </c>
      <c r="MM76" s="289">
        <f t="shared" si="174"/>
        <v>0</v>
      </c>
      <c r="MN76" s="289">
        <f t="shared" si="174"/>
        <v>0</v>
      </c>
      <c r="MO76" s="289">
        <f t="shared" si="174"/>
        <v>0</v>
      </c>
      <c r="MP76" s="289">
        <f t="shared" si="174"/>
        <v>0</v>
      </c>
      <c r="MQ76" s="289">
        <f t="shared" si="174"/>
        <v>0</v>
      </c>
      <c r="MR76" s="289">
        <f t="shared" si="174"/>
        <v>0</v>
      </c>
      <c r="MS76" s="289">
        <f t="shared" si="174"/>
        <v>0</v>
      </c>
      <c r="MT76" s="289">
        <f t="shared" si="174"/>
        <v>0</v>
      </c>
      <c r="MU76" s="289">
        <f t="shared" si="174"/>
        <v>0</v>
      </c>
      <c r="MV76" s="289">
        <f t="shared" si="174"/>
        <v>0</v>
      </c>
      <c r="MW76" s="289">
        <f t="shared" si="174"/>
        <v>0</v>
      </c>
      <c r="MX76" s="289">
        <f t="shared" si="174"/>
        <v>0</v>
      </c>
      <c r="MY76" s="289">
        <f t="shared" si="174"/>
        <v>0</v>
      </c>
      <c r="MZ76" s="289">
        <f t="shared" si="174"/>
        <v>0</v>
      </c>
      <c r="NA76" s="289">
        <f t="shared" si="174"/>
        <v>0</v>
      </c>
      <c r="NB76" s="289">
        <f t="shared" si="174"/>
        <v>0</v>
      </c>
      <c r="NC76" s="289">
        <f t="shared" si="174"/>
        <v>0</v>
      </c>
      <c r="ND76" s="289">
        <f t="shared" si="174"/>
        <v>0</v>
      </c>
      <c r="NE76" s="289">
        <f t="shared" si="174"/>
        <v>0</v>
      </c>
      <c r="NF76" s="289">
        <f t="shared" si="174"/>
        <v>0</v>
      </c>
      <c r="NG76" s="289">
        <f t="shared" si="174"/>
        <v>0</v>
      </c>
      <c r="NH76" s="289">
        <f t="shared" si="174"/>
        <v>0</v>
      </c>
      <c r="NI76" s="289">
        <f t="shared" si="174"/>
        <v>0</v>
      </c>
      <c r="NJ76" s="289">
        <f t="shared" si="174"/>
        <v>0</v>
      </c>
      <c r="NK76" s="289">
        <f t="shared" si="174"/>
        <v>0</v>
      </c>
      <c r="NL76" s="289">
        <f t="shared" si="174"/>
        <v>0</v>
      </c>
      <c r="NM76" s="289">
        <f t="shared" si="174"/>
        <v>0</v>
      </c>
      <c r="NN76" s="289">
        <f t="shared" si="174"/>
        <v>0</v>
      </c>
      <c r="NO76" s="289">
        <f t="shared" si="174"/>
        <v>0</v>
      </c>
      <c r="NP76" s="289">
        <f t="shared" si="174"/>
        <v>0</v>
      </c>
      <c r="NQ76" s="289">
        <f t="shared" si="174"/>
        <v>0</v>
      </c>
      <c r="NR76" s="289">
        <f t="shared" si="174"/>
        <v>0</v>
      </c>
      <c r="NS76" s="289">
        <f t="shared" si="174"/>
        <v>0</v>
      </c>
      <c r="NT76" s="289">
        <f t="shared" si="174"/>
        <v>0</v>
      </c>
      <c r="NU76" s="289">
        <f t="shared" si="174"/>
        <v>0</v>
      </c>
      <c r="NV76" s="289">
        <f t="shared" si="174"/>
        <v>0</v>
      </c>
      <c r="NW76" s="289">
        <f t="shared" si="174"/>
        <v>0</v>
      </c>
      <c r="NX76" s="289">
        <f t="shared" ref="NX76:QI76" si="175">SUM(NX52:NX74)</f>
        <v>0</v>
      </c>
      <c r="NY76" s="289">
        <f t="shared" si="175"/>
        <v>0</v>
      </c>
      <c r="NZ76" s="289">
        <f t="shared" si="175"/>
        <v>0</v>
      </c>
      <c r="OA76" s="289">
        <f t="shared" si="175"/>
        <v>0</v>
      </c>
      <c r="OB76" s="289">
        <f t="shared" si="175"/>
        <v>0</v>
      </c>
      <c r="OC76" s="289">
        <f t="shared" si="175"/>
        <v>0</v>
      </c>
      <c r="OD76" s="289">
        <f t="shared" si="175"/>
        <v>0</v>
      </c>
      <c r="OE76" s="289">
        <f t="shared" si="175"/>
        <v>0</v>
      </c>
      <c r="OF76" s="289">
        <f t="shared" si="175"/>
        <v>0</v>
      </c>
      <c r="OG76" s="289">
        <f t="shared" si="175"/>
        <v>0</v>
      </c>
      <c r="OH76" s="289">
        <f t="shared" si="175"/>
        <v>0</v>
      </c>
      <c r="OI76" s="289">
        <f t="shared" si="175"/>
        <v>0</v>
      </c>
      <c r="OJ76" s="289">
        <f t="shared" si="175"/>
        <v>0</v>
      </c>
      <c r="OK76" s="289">
        <f t="shared" si="175"/>
        <v>0</v>
      </c>
      <c r="OL76" s="289">
        <f t="shared" si="175"/>
        <v>0</v>
      </c>
      <c r="OM76" s="289">
        <f t="shared" si="175"/>
        <v>0</v>
      </c>
      <c r="ON76" s="289">
        <f t="shared" si="175"/>
        <v>0</v>
      </c>
      <c r="OO76" s="289">
        <f t="shared" si="175"/>
        <v>0</v>
      </c>
      <c r="OP76" s="289">
        <f t="shared" si="175"/>
        <v>0</v>
      </c>
      <c r="OQ76" s="289">
        <f t="shared" si="175"/>
        <v>0</v>
      </c>
      <c r="OR76" s="289">
        <f t="shared" si="175"/>
        <v>0</v>
      </c>
      <c r="OS76" s="289">
        <f t="shared" si="175"/>
        <v>0</v>
      </c>
      <c r="OT76" s="289">
        <f t="shared" si="175"/>
        <v>0</v>
      </c>
      <c r="OU76" s="289">
        <f t="shared" si="175"/>
        <v>0</v>
      </c>
      <c r="OV76" s="289">
        <f t="shared" si="175"/>
        <v>0</v>
      </c>
      <c r="OW76" s="289">
        <f t="shared" si="175"/>
        <v>0</v>
      </c>
      <c r="OX76" s="289">
        <f t="shared" si="175"/>
        <v>0</v>
      </c>
      <c r="OY76" s="289">
        <f t="shared" si="175"/>
        <v>0</v>
      </c>
      <c r="OZ76" s="289">
        <f t="shared" si="175"/>
        <v>0</v>
      </c>
      <c r="PA76" s="289">
        <f t="shared" si="175"/>
        <v>0</v>
      </c>
      <c r="PB76" s="289">
        <f t="shared" si="175"/>
        <v>0</v>
      </c>
      <c r="PC76" s="289">
        <f t="shared" si="175"/>
        <v>0</v>
      </c>
      <c r="PD76" s="289">
        <f t="shared" si="175"/>
        <v>0</v>
      </c>
      <c r="PE76" s="289">
        <f t="shared" si="175"/>
        <v>0</v>
      </c>
      <c r="PF76" s="289">
        <f t="shared" si="175"/>
        <v>0</v>
      </c>
      <c r="PG76" s="289">
        <f t="shared" si="175"/>
        <v>0</v>
      </c>
      <c r="PH76" s="289">
        <f t="shared" si="175"/>
        <v>0</v>
      </c>
      <c r="PI76" s="289">
        <f t="shared" si="175"/>
        <v>0</v>
      </c>
      <c r="PJ76" s="289">
        <f t="shared" si="175"/>
        <v>0</v>
      </c>
      <c r="PK76" s="289">
        <f t="shared" si="175"/>
        <v>0</v>
      </c>
      <c r="PL76" s="289">
        <f t="shared" si="175"/>
        <v>0</v>
      </c>
      <c r="PM76" s="289">
        <f t="shared" si="175"/>
        <v>0</v>
      </c>
      <c r="PN76" s="289">
        <f t="shared" si="175"/>
        <v>0</v>
      </c>
      <c r="PO76" s="289">
        <f t="shared" si="175"/>
        <v>0</v>
      </c>
      <c r="PP76" s="289">
        <f t="shared" si="175"/>
        <v>0</v>
      </c>
      <c r="PQ76" s="289">
        <f t="shared" si="175"/>
        <v>0</v>
      </c>
      <c r="PR76" s="289">
        <f t="shared" si="175"/>
        <v>0</v>
      </c>
      <c r="PS76" s="289">
        <f t="shared" si="175"/>
        <v>0</v>
      </c>
      <c r="PT76" s="289">
        <f t="shared" si="175"/>
        <v>0</v>
      </c>
      <c r="PU76" s="289">
        <f t="shared" si="175"/>
        <v>0</v>
      </c>
      <c r="PV76" s="289">
        <f t="shared" si="175"/>
        <v>0</v>
      </c>
      <c r="PW76" s="289">
        <f t="shared" si="175"/>
        <v>0</v>
      </c>
      <c r="PX76" s="289">
        <f t="shared" si="175"/>
        <v>0</v>
      </c>
      <c r="PY76" s="289">
        <f t="shared" si="175"/>
        <v>0</v>
      </c>
      <c r="PZ76" s="289">
        <f t="shared" si="175"/>
        <v>0</v>
      </c>
      <c r="QA76" s="289">
        <f t="shared" si="175"/>
        <v>0</v>
      </c>
      <c r="QB76" s="289">
        <f t="shared" si="175"/>
        <v>0</v>
      </c>
      <c r="QC76" s="289">
        <f t="shared" si="175"/>
        <v>0</v>
      </c>
      <c r="QD76" s="289">
        <f t="shared" si="175"/>
        <v>0</v>
      </c>
      <c r="QE76" s="289">
        <f t="shared" si="175"/>
        <v>0</v>
      </c>
      <c r="QF76" s="289">
        <f t="shared" si="175"/>
        <v>0</v>
      </c>
      <c r="QG76" s="289">
        <f t="shared" si="175"/>
        <v>0</v>
      </c>
      <c r="QH76" s="289">
        <f t="shared" si="175"/>
        <v>0</v>
      </c>
      <c r="QI76" s="289">
        <f t="shared" si="175"/>
        <v>0</v>
      </c>
      <c r="QJ76" s="289">
        <f t="shared" ref="QJ76:SA76" si="176">SUM(QJ52:QJ74)</f>
        <v>0</v>
      </c>
      <c r="QK76" s="289">
        <f t="shared" si="176"/>
        <v>0</v>
      </c>
      <c r="QL76" s="289">
        <f t="shared" si="176"/>
        <v>0</v>
      </c>
      <c r="QM76" s="289">
        <f t="shared" si="176"/>
        <v>0</v>
      </c>
      <c r="QN76" s="289">
        <f t="shared" si="176"/>
        <v>0</v>
      </c>
      <c r="QO76" s="289">
        <f t="shared" si="176"/>
        <v>0</v>
      </c>
      <c r="QP76" s="289">
        <f t="shared" si="176"/>
        <v>0</v>
      </c>
      <c r="QQ76" s="289">
        <f t="shared" si="176"/>
        <v>0</v>
      </c>
      <c r="QR76" s="289">
        <f t="shared" si="176"/>
        <v>0</v>
      </c>
      <c r="QS76" s="289">
        <f t="shared" si="176"/>
        <v>0</v>
      </c>
      <c r="QT76" s="289">
        <f t="shared" si="176"/>
        <v>0</v>
      </c>
      <c r="QU76" s="289">
        <f t="shared" si="176"/>
        <v>0</v>
      </c>
      <c r="QV76" s="289">
        <f t="shared" si="176"/>
        <v>0</v>
      </c>
      <c r="QW76" s="289">
        <f t="shared" si="176"/>
        <v>0</v>
      </c>
      <c r="QX76" s="289">
        <f t="shared" si="176"/>
        <v>0</v>
      </c>
      <c r="QY76" s="289">
        <f t="shared" si="176"/>
        <v>0</v>
      </c>
      <c r="QZ76" s="289">
        <f t="shared" si="176"/>
        <v>0</v>
      </c>
      <c r="RA76" s="289">
        <f t="shared" si="176"/>
        <v>0</v>
      </c>
      <c r="RB76" s="289">
        <f t="shared" si="176"/>
        <v>0</v>
      </c>
      <c r="RC76" s="289">
        <f t="shared" si="176"/>
        <v>0</v>
      </c>
      <c r="RD76" s="289">
        <f t="shared" si="176"/>
        <v>0</v>
      </c>
      <c r="RE76" s="289">
        <f t="shared" si="176"/>
        <v>0</v>
      </c>
      <c r="RF76" s="289">
        <f t="shared" si="176"/>
        <v>0</v>
      </c>
      <c r="RG76" s="289">
        <f t="shared" si="176"/>
        <v>0</v>
      </c>
      <c r="RH76" s="289">
        <f t="shared" si="176"/>
        <v>0</v>
      </c>
      <c r="RI76" s="289">
        <f t="shared" si="176"/>
        <v>0</v>
      </c>
      <c r="RJ76" s="289">
        <f t="shared" si="176"/>
        <v>0</v>
      </c>
      <c r="RK76" s="289">
        <f t="shared" si="176"/>
        <v>0</v>
      </c>
      <c r="RL76" s="289">
        <f t="shared" si="176"/>
        <v>0</v>
      </c>
      <c r="RM76" s="289">
        <f t="shared" si="176"/>
        <v>0</v>
      </c>
      <c r="RN76" s="289">
        <f t="shared" si="176"/>
        <v>0</v>
      </c>
      <c r="RO76" s="289">
        <f t="shared" si="176"/>
        <v>0</v>
      </c>
      <c r="RP76" s="289">
        <f t="shared" si="176"/>
        <v>0</v>
      </c>
      <c r="RQ76" s="289">
        <f t="shared" si="176"/>
        <v>0</v>
      </c>
      <c r="RR76" s="289">
        <f t="shared" si="176"/>
        <v>0</v>
      </c>
      <c r="RS76" s="289">
        <f t="shared" si="176"/>
        <v>0</v>
      </c>
      <c r="RT76" s="289">
        <f t="shared" si="176"/>
        <v>0</v>
      </c>
      <c r="RU76" s="289">
        <f t="shared" si="176"/>
        <v>0</v>
      </c>
      <c r="RV76" s="289">
        <f t="shared" si="176"/>
        <v>0</v>
      </c>
      <c r="RW76" s="289">
        <f t="shared" si="176"/>
        <v>0</v>
      </c>
      <c r="RX76" s="289">
        <f t="shared" si="176"/>
        <v>0</v>
      </c>
      <c r="RY76" s="289">
        <f t="shared" si="176"/>
        <v>0</v>
      </c>
      <c r="RZ76" s="289">
        <f t="shared" si="176"/>
        <v>0</v>
      </c>
      <c r="SA76" s="289">
        <f t="shared" si="176"/>
        <v>0</v>
      </c>
    </row>
    <row r="77" spans="1:495" s="236" customFormat="1">
      <c r="C77" s="15"/>
      <c r="D77" s="240"/>
      <c r="E77" s="240"/>
      <c r="F77" s="240"/>
      <c r="G77" s="240"/>
      <c r="H77" s="240"/>
      <c r="I77" s="240"/>
      <c r="J77" s="240"/>
      <c r="K77" s="240"/>
      <c r="L77" s="240"/>
      <c r="M77" s="240"/>
      <c r="N77" s="240"/>
      <c r="O77" s="240"/>
      <c r="P77" s="240"/>
      <c r="Q77" s="240"/>
      <c r="R77" s="240"/>
      <c r="S77" s="240"/>
      <c r="T77" s="240"/>
      <c r="U77" s="240"/>
      <c r="V77" s="240"/>
      <c r="W77" s="240"/>
      <c r="X77" s="240"/>
      <c r="Y77" s="240"/>
      <c r="Z77" s="240"/>
      <c r="AA77" s="240"/>
      <c r="AB77" s="240"/>
      <c r="AC77" s="240"/>
      <c r="AD77" s="240"/>
      <c r="AE77" s="240"/>
      <c r="AF77" s="240"/>
      <c r="AG77" s="240"/>
      <c r="AH77" s="240"/>
      <c r="AI77" s="240"/>
      <c r="AJ77" s="240"/>
      <c r="AK77" s="240"/>
      <c r="AL77" s="240"/>
      <c r="AM77" s="240"/>
      <c r="AN77" s="240"/>
      <c r="AO77" s="240"/>
      <c r="AP77" s="240"/>
      <c r="AQ77" s="240"/>
      <c r="AR77" s="240"/>
      <c r="AS77" s="240"/>
      <c r="AT77" s="240"/>
      <c r="AU77" s="240"/>
      <c r="AV77" s="240"/>
      <c r="AW77" s="240"/>
      <c r="AX77" s="240"/>
      <c r="AY77" s="240"/>
      <c r="AZ77" s="240"/>
      <c r="BA77" s="240"/>
      <c r="BB77" s="240"/>
      <c r="BC77" s="240"/>
      <c r="BD77" s="240"/>
      <c r="BE77" s="240"/>
      <c r="BF77" s="240"/>
      <c r="BG77" s="240"/>
      <c r="BH77" s="240"/>
      <c r="BI77" s="240"/>
      <c r="BJ77" s="240"/>
      <c r="BK77" s="240"/>
      <c r="BL77" s="240"/>
      <c r="BM77" s="240"/>
      <c r="BN77" s="240"/>
      <c r="BO77" s="240"/>
      <c r="BP77" s="240"/>
      <c r="BQ77" s="240"/>
      <c r="BR77" s="240"/>
      <c r="BS77" s="240"/>
      <c r="BT77" s="240"/>
      <c r="BU77" s="240"/>
      <c r="BV77" s="240"/>
      <c r="BW77" s="240"/>
      <c r="BX77" s="240"/>
      <c r="BY77" s="240"/>
      <c r="BZ77" s="240"/>
      <c r="CA77" s="240"/>
      <c r="CB77" s="240"/>
      <c r="CC77" s="240"/>
      <c r="CD77" s="240"/>
      <c r="CE77" s="240"/>
      <c r="CF77" s="240"/>
      <c r="CG77" s="240"/>
      <c r="CH77" s="240"/>
      <c r="CI77" s="240"/>
      <c r="CJ77" s="240"/>
      <c r="CK77" s="240"/>
      <c r="CL77" s="240"/>
      <c r="CM77" s="240"/>
      <c r="CN77" s="240"/>
      <c r="CO77" s="240"/>
      <c r="CP77" s="240"/>
      <c r="CQ77" s="240"/>
      <c r="CR77" s="240"/>
      <c r="CS77" s="240"/>
      <c r="CT77" s="240"/>
      <c r="CU77" s="240"/>
      <c r="CV77" s="240"/>
      <c r="CW77" s="240"/>
      <c r="CX77" s="240"/>
      <c r="CY77" s="240"/>
      <c r="CZ77" s="240"/>
      <c r="DA77" s="240"/>
      <c r="DB77" s="240"/>
      <c r="DC77" s="240"/>
      <c r="DD77" s="240"/>
      <c r="DE77" s="240"/>
      <c r="DF77" s="240"/>
      <c r="DG77" s="240"/>
      <c r="DH77" s="240"/>
      <c r="DI77" s="240"/>
      <c r="DJ77" s="240"/>
      <c r="DK77" s="240"/>
      <c r="DL77" s="240"/>
      <c r="DM77" s="240"/>
      <c r="DN77" s="240"/>
      <c r="DO77" s="240"/>
      <c r="DP77" s="240"/>
      <c r="DQ77" s="240"/>
      <c r="DR77" s="240"/>
      <c r="DS77" s="240"/>
      <c r="DT77" s="240"/>
      <c r="DU77" s="240"/>
      <c r="DV77" s="240"/>
      <c r="DW77" s="240"/>
      <c r="DX77" s="240"/>
      <c r="DY77" s="240"/>
      <c r="DZ77" s="240"/>
      <c r="EA77" s="240"/>
      <c r="EB77" s="240"/>
      <c r="EC77" s="240"/>
      <c r="ED77" s="240"/>
      <c r="EE77" s="240"/>
      <c r="EF77" s="240"/>
      <c r="EG77" s="240"/>
      <c r="EH77" s="240"/>
      <c r="EI77" s="240"/>
      <c r="EJ77" s="240"/>
      <c r="EK77" s="240"/>
      <c r="EL77" s="240"/>
      <c r="EM77" s="240"/>
      <c r="EN77" s="240"/>
      <c r="EO77" s="240"/>
      <c r="EP77" s="240"/>
      <c r="EQ77" s="240"/>
      <c r="ER77" s="240"/>
      <c r="ES77" s="240"/>
      <c r="ET77" s="240"/>
      <c r="EU77" s="240"/>
      <c r="EV77" s="240"/>
      <c r="EW77" s="240"/>
      <c r="EX77" s="240"/>
      <c r="EY77" s="240"/>
      <c r="EZ77" s="240"/>
      <c r="FA77" s="240"/>
      <c r="FB77" s="240"/>
      <c r="FC77" s="240"/>
      <c r="FD77" s="240"/>
      <c r="FE77" s="240"/>
      <c r="FF77" s="240"/>
      <c r="FG77" s="240"/>
      <c r="FH77" s="240"/>
      <c r="FI77" s="240"/>
      <c r="FJ77" s="240"/>
      <c r="FK77" s="240"/>
      <c r="FL77" s="240"/>
      <c r="FM77" s="240"/>
      <c r="FN77" s="240"/>
      <c r="FO77" s="240"/>
      <c r="FP77" s="240"/>
      <c r="FQ77" s="240"/>
      <c r="FR77" s="240"/>
      <c r="FS77" s="240"/>
      <c r="FT77" s="240"/>
      <c r="FU77" s="240"/>
      <c r="FV77" s="240"/>
      <c r="FW77" s="240"/>
      <c r="FX77" s="240"/>
      <c r="FY77" s="240"/>
      <c r="FZ77" s="240"/>
      <c r="GA77" s="240"/>
      <c r="GB77" s="240"/>
      <c r="GC77" s="240"/>
      <c r="GD77" s="240"/>
      <c r="GE77" s="240"/>
      <c r="GF77" s="240"/>
      <c r="GG77" s="240"/>
      <c r="GH77" s="240"/>
      <c r="GI77" s="240"/>
      <c r="GJ77" s="240"/>
      <c r="GK77" s="240"/>
      <c r="GL77" s="240"/>
      <c r="GM77" s="240"/>
      <c r="GN77" s="240"/>
      <c r="GO77" s="240"/>
      <c r="GP77" s="240"/>
      <c r="GQ77" s="240"/>
      <c r="GR77" s="240"/>
      <c r="GS77" s="240"/>
      <c r="GT77" s="240"/>
      <c r="GU77" s="240"/>
      <c r="GV77" s="240"/>
      <c r="GW77" s="240"/>
      <c r="GX77" s="240"/>
      <c r="GY77" s="240"/>
      <c r="GZ77" s="240"/>
      <c r="HA77" s="240"/>
      <c r="HB77" s="240"/>
      <c r="HC77" s="240"/>
      <c r="HD77" s="240"/>
      <c r="HE77" s="240"/>
      <c r="HF77" s="240"/>
      <c r="HG77" s="240"/>
      <c r="HH77" s="240"/>
      <c r="HI77" s="240"/>
      <c r="HJ77" s="240"/>
      <c r="HK77" s="240"/>
      <c r="HL77" s="240"/>
      <c r="HM77" s="240"/>
      <c r="HN77" s="240"/>
      <c r="HO77" s="240"/>
      <c r="HP77" s="240"/>
      <c r="HQ77" s="240"/>
      <c r="HR77" s="240"/>
      <c r="HS77" s="240"/>
      <c r="HT77" s="240"/>
      <c r="HU77" s="240"/>
      <c r="HV77" s="240"/>
      <c r="HW77" s="240"/>
      <c r="HX77" s="240"/>
      <c r="HY77" s="240"/>
      <c r="HZ77" s="240"/>
      <c r="IA77" s="240"/>
      <c r="IB77" s="240"/>
      <c r="IC77" s="240"/>
      <c r="ID77" s="240"/>
      <c r="IE77" s="240"/>
      <c r="IF77" s="240"/>
      <c r="IG77" s="240"/>
      <c r="IH77" s="240"/>
      <c r="II77" s="240"/>
      <c r="IJ77" s="240"/>
      <c r="IK77" s="240"/>
      <c r="IL77" s="240"/>
      <c r="IM77" s="240"/>
      <c r="IN77" s="240"/>
      <c r="IO77" s="240"/>
      <c r="IP77" s="240"/>
      <c r="IQ77" s="240"/>
      <c r="IR77" s="240"/>
      <c r="IS77" s="240"/>
      <c r="IT77" s="240"/>
      <c r="IU77" s="240"/>
      <c r="IV77" s="240"/>
      <c r="IW77" s="240"/>
      <c r="IX77" s="240"/>
      <c r="IY77" s="240"/>
      <c r="IZ77" s="240"/>
      <c r="JA77" s="240"/>
      <c r="JB77" s="240"/>
      <c r="JC77" s="240"/>
      <c r="JD77" s="240"/>
      <c r="JE77" s="240"/>
      <c r="JF77" s="240"/>
      <c r="JG77" s="240"/>
      <c r="JH77" s="240"/>
      <c r="JI77" s="240"/>
      <c r="JJ77" s="240"/>
      <c r="JK77" s="240"/>
      <c r="JL77" s="240"/>
      <c r="JM77" s="240"/>
      <c r="JN77" s="240"/>
      <c r="JO77" s="240"/>
      <c r="JP77" s="240"/>
      <c r="JQ77" s="240"/>
      <c r="JR77" s="240"/>
      <c r="JS77" s="240"/>
      <c r="JT77" s="240"/>
      <c r="JU77" s="240"/>
      <c r="JV77" s="240"/>
      <c r="JW77" s="240"/>
      <c r="JX77" s="240"/>
      <c r="JY77" s="240"/>
      <c r="JZ77" s="240"/>
      <c r="KA77" s="240"/>
      <c r="KB77" s="240"/>
      <c r="KC77" s="240"/>
      <c r="KD77" s="240"/>
      <c r="KE77" s="240"/>
      <c r="KF77" s="240"/>
      <c r="KG77" s="240"/>
      <c r="KH77" s="240"/>
      <c r="KI77" s="240"/>
      <c r="KJ77" s="240"/>
      <c r="KK77" s="240"/>
      <c r="KL77" s="240"/>
      <c r="KM77" s="240"/>
      <c r="KN77" s="240"/>
      <c r="KO77" s="240"/>
      <c r="KP77" s="240"/>
      <c r="KQ77" s="240"/>
      <c r="KR77" s="240"/>
      <c r="KS77" s="240"/>
      <c r="KT77" s="240"/>
      <c r="KU77" s="240"/>
      <c r="KV77" s="240"/>
      <c r="KW77" s="240"/>
      <c r="KX77" s="240"/>
      <c r="KY77" s="240"/>
      <c r="KZ77" s="240"/>
      <c r="LA77" s="240"/>
      <c r="LB77" s="240"/>
      <c r="LC77" s="240"/>
      <c r="LD77" s="240"/>
      <c r="LE77" s="240"/>
      <c r="LF77" s="240"/>
      <c r="LG77" s="240"/>
      <c r="LH77" s="240"/>
      <c r="LI77" s="240"/>
      <c r="LJ77" s="240"/>
      <c r="LK77" s="240"/>
      <c r="LL77" s="240"/>
      <c r="LM77" s="240"/>
      <c r="LN77" s="240"/>
      <c r="LO77" s="240"/>
      <c r="LP77" s="240"/>
      <c r="LQ77" s="240"/>
      <c r="LR77" s="240"/>
      <c r="LS77" s="240"/>
      <c r="LT77" s="240"/>
      <c r="LU77" s="240"/>
      <c r="LV77" s="240"/>
      <c r="LW77" s="240"/>
      <c r="LX77" s="240"/>
      <c r="LY77" s="240"/>
      <c r="LZ77" s="240"/>
      <c r="MA77" s="240"/>
      <c r="MB77" s="240"/>
      <c r="MC77" s="240"/>
      <c r="MD77" s="240"/>
      <c r="ME77" s="240"/>
      <c r="MF77" s="240"/>
      <c r="MG77" s="240"/>
      <c r="MH77" s="240"/>
      <c r="MI77" s="240"/>
      <c r="MJ77" s="240"/>
      <c r="MK77" s="240"/>
      <c r="ML77" s="240"/>
      <c r="MM77" s="240"/>
      <c r="MN77" s="240"/>
      <c r="MO77" s="240"/>
      <c r="MP77" s="240"/>
      <c r="MQ77" s="240"/>
      <c r="MR77" s="240"/>
      <c r="MS77" s="240"/>
      <c r="MT77" s="240"/>
      <c r="MU77" s="240"/>
      <c r="MV77" s="240"/>
      <c r="MW77" s="240"/>
      <c r="MX77" s="240"/>
      <c r="MY77" s="240"/>
      <c r="MZ77" s="240"/>
      <c r="NA77" s="240"/>
      <c r="NB77" s="240"/>
      <c r="NC77" s="240"/>
      <c r="ND77" s="240"/>
      <c r="NE77" s="240"/>
      <c r="NF77" s="240"/>
      <c r="NG77" s="240"/>
      <c r="NH77" s="240"/>
      <c r="NI77" s="240"/>
      <c r="NJ77" s="240"/>
      <c r="NK77" s="240"/>
      <c r="NL77" s="240"/>
      <c r="NM77" s="240"/>
      <c r="NN77" s="240"/>
      <c r="NO77" s="240"/>
      <c r="NP77" s="240"/>
      <c r="NQ77" s="240"/>
      <c r="NR77" s="240"/>
      <c r="NS77" s="240"/>
      <c r="NT77" s="240"/>
      <c r="NU77" s="240"/>
      <c r="NV77" s="240"/>
      <c r="NW77" s="240"/>
      <c r="NX77" s="240"/>
      <c r="NY77" s="240"/>
      <c r="NZ77" s="240"/>
      <c r="OA77" s="240"/>
      <c r="OB77" s="240"/>
      <c r="OC77" s="240"/>
      <c r="OD77" s="240"/>
      <c r="OE77" s="240"/>
      <c r="OF77" s="240"/>
      <c r="OG77" s="240"/>
      <c r="OH77" s="240"/>
      <c r="OI77" s="240"/>
      <c r="OJ77" s="240"/>
      <c r="OK77" s="240"/>
      <c r="OL77" s="240"/>
      <c r="OM77" s="240"/>
      <c r="ON77" s="240"/>
      <c r="OO77" s="240"/>
      <c r="OP77" s="240"/>
      <c r="OQ77" s="240"/>
      <c r="OR77" s="240"/>
      <c r="OS77" s="240"/>
      <c r="OT77" s="240"/>
      <c r="OU77" s="240"/>
      <c r="OV77" s="240"/>
      <c r="OW77" s="240"/>
      <c r="OX77" s="240"/>
      <c r="OY77" s="240"/>
      <c r="OZ77" s="240"/>
      <c r="PA77" s="240"/>
      <c r="PB77" s="240"/>
      <c r="PC77" s="240"/>
      <c r="PD77" s="240"/>
      <c r="PE77" s="240"/>
      <c r="PF77" s="240"/>
      <c r="PG77" s="240"/>
      <c r="PH77" s="240"/>
      <c r="PI77" s="240"/>
      <c r="PJ77" s="240"/>
      <c r="PK77" s="240"/>
      <c r="PL77" s="240"/>
      <c r="PM77" s="240"/>
      <c r="PN77" s="240"/>
      <c r="PO77" s="240"/>
      <c r="PP77" s="240"/>
      <c r="PQ77" s="240"/>
      <c r="PR77" s="240"/>
      <c r="PS77" s="240"/>
      <c r="PT77" s="240"/>
      <c r="PU77" s="240"/>
      <c r="PV77" s="240"/>
      <c r="PW77" s="240"/>
      <c r="PX77" s="240"/>
      <c r="PY77" s="240"/>
      <c r="PZ77" s="240"/>
      <c r="QA77" s="240"/>
      <c r="QB77" s="240"/>
      <c r="QC77" s="240"/>
      <c r="QD77" s="240"/>
      <c r="QE77" s="240"/>
      <c r="QF77" s="240"/>
      <c r="QG77" s="240"/>
      <c r="QH77" s="240"/>
      <c r="QI77" s="240"/>
      <c r="QJ77" s="240"/>
      <c r="QK77" s="240"/>
      <c r="QL77" s="240"/>
      <c r="QM77" s="240"/>
      <c r="QN77" s="240"/>
      <c r="QO77" s="240"/>
      <c r="QP77" s="240"/>
      <c r="QQ77" s="240"/>
      <c r="QR77" s="240"/>
      <c r="QS77" s="240"/>
      <c r="QT77" s="240"/>
      <c r="QU77" s="240"/>
      <c r="QV77" s="240"/>
      <c r="QW77" s="240"/>
      <c r="QX77" s="240"/>
      <c r="QY77" s="240"/>
      <c r="QZ77" s="240"/>
      <c r="RA77" s="240"/>
      <c r="RB77" s="240"/>
      <c r="RC77" s="240"/>
      <c r="RD77" s="240"/>
      <c r="RE77" s="240"/>
      <c r="RF77" s="240"/>
      <c r="RG77" s="240"/>
      <c r="RH77" s="240"/>
      <c r="RI77" s="240"/>
      <c r="RJ77" s="240"/>
      <c r="RK77" s="240"/>
      <c r="RL77" s="240"/>
      <c r="RM77" s="240"/>
      <c r="RN77" s="240"/>
      <c r="RO77" s="240"/>
      <c r="RP77" s="240"/>
      <c r="RQ77" s="240"/>
      <c r="RR77" s="240"/>
      <c r="RS77" s="240"/>
      <c r="RT77" s="240"/>
      <c r="RU77" s="240"/>
      <c r="RV77" s="240"/>
      <c r="RW77" s="240"/>
      <c r="RX77" s="240"/>
      <c r="RY77" s="240"/>
      <c r="RZ77" s="240"/>
      <c r="SA77" s="240"/>
    </row>
    <row r="78" spans="1:495">
      <c r="B78" s="285" t="s">
        <v>324</v>
      </c>
      <c r="C78" s="285"/>
      <c r="D78" s="285" t="s">
        <v>323</v>
      </c>
    </row>
    <row r="79" spans="1:495">
      <c r="A79" s="282"/>
      <c r="B79" s="285" t="s">
        <v>319</v>
      </c>
      <c r="C79" s="285"/>
      <c r="D79" s="276">
        <f>D28</f>
        <v>1</v>
      </c>
      <c r="E79" s="276">
        <f>D79+1</f>
        <v>2</v>
      </c>
      <c r="F79" s="276">
        <f t="shared" ref="F79:BQ79" si="177">E79+1</f>
        <v>3</v>
      </c>
      <c r="G79" s="276">
        <f t="shared" si="177"/>
        <v>4</v>
      </c>
      <c r="H79" s="276">
        <f t="shared" si="177"/>
        <v>5</v>
      </c>
      <c r="I79" s="276">
        <f t="shared" si="177"/>
        <v>6</v>
      </c>
      <c r="J79" s="276">
        <f t="shared" si="177"/>
        <v>7</v>
      </c>
      <c r="K79" s="276">
        <f t="shared" si="177"/>
        <v>8</v>
      </c>
      <c r="L79" s="276">
        <f t="shared" si="177"/>
        <v>9</v>
      </c>
      <c r="M79" s="276">
        <f t="shared" si="177"/>
        <v>10</v>
      </c>
      <c r="N79" s="276">
        <f t="shared" si="177"/>
        <v>11</v>
      </c>
      <c r="O79" s="276">
        <f t="shared" si="177"/>
        <v>12</v>
      </c>
      <c r="P79" s="276">
        <f t="shared" si="177"/>
        <v>13</v>
      </c>
      <c r="Q79" s="276">
        <f t="shared" si="177"/>
        <v>14</v>
      </c>
      <c r="R79" s="276">
        <f t="shared" si="177"/>
        <v>15</v>
      </c>
      <c r="S79" s="276">
        <f t="shared" si="177"/>
        <v>16</v>
      </c>
      <c r="T79" s="276">
        <f t="shared" si="177"/>
        <v>17</v>
      </c>
      <c r="U79" s="276">
        <f t="shared" si="177"/>
        <v>18</v>
      </c>
      <c r="V79" s="276">
        <f t="shared" si="177"/>
        <v>19</v>
      </c>
      <c r="W79" s="276">
        <f t="shared" si="177"/>
        <v>20</v>
      </c>
      <c r="X79" s="276">
        <f t="shared" si="177"/>
        <v>21</v>
      </c>
      <c r="Y79" s="276">
        <f t="shared" si="177"/>
        <v>22</v>
      </c>
      <c r="Z79" s="276">
        <f t="shared" si="177"/>
        <v>23</v>
      </c>
      <c r="AA79" s="276">
        <f t="shared" si="177"/>
        <v>24</v>
      </c>
      <c r="AB79" s="276">
        <f t="shared" si="177"/>
        <v>25</v>
      </c>
      <c r="AC79" s="276">
        <f t="shared" si="177"/>
        <v>26</v>
      </c>
      <c r="AD79" s="276">
        <f t="shared" si="177"/>
        <v>27</v>
      </c>
      <c r="AE79" s="276">
        <f t="shared" si="177"/>
        <v>28</v>
      </c>
      <c r="AF79" s="276">
        <f t="shared" si="177"/>
        <v>29</v>
      </c>
      <c r="AG79" s="276">
        <f t="shared" si="177"/>
        <v>30</v>
      </c>
      <c r="AH79" s="276">
        <f t="shared" si="177"/>
        <v>31</v>
      </c>
      <c r="AI79" s="276">
        <f t="shared" si="177"/>
        <v>32</v>
      </c>
      <c r="AJ79" s="276">
        <f t="shared" si="177"/>
        <v>33</v>
      </c>
      <c r="AK79" s="276">
        <f t="shared" si="177"/>
        <v>34</v>
      </c>
      <c r="AL79" s="276">
        <f t="shared" si="177"/>
        <v>35</v>
      </c>
      <c r="AM79" s="276">
        <f t="shared" si="177"/>
        <v>36</v>
      </c>
      <c r="AN79" s="276">
        <f t="shared" si="177"/>
        <v>37</v>
      </c>
      <c r="AO79" s="276">
        <f t="shared" si="177"/>
        <v>38</v>
      </c>
      <c r="AP79" s="276">
        <f t="shared" si="177"/>
        <v>39</v>
      </c>
      <c r="AQ79" s="276">
        <f t="shared" si="177"/>
        <v>40</v>
      </c>
      <c r="AR79" s="276">
        <f t="shared" si="177"/>
        <v>41</v>
      </c>
      <c r="AS79" s="276">
        <f t="shared" si="177"/>
        <v>42</v>
      </c>
      <c r="AT79" s="276">
        <f t="shared" si="177"/>
        <v>43</v>
      </c>
      <c r="AU79" s="276">
        <f t="shared" si="177"/>
        <v>44</v>
      </c>
      <c r="AV79" s="276">
        <f t="shared" si="177"/>
        <v>45</v>
      </c>
      <c r="AW79" s="276">
        <f t="shared" si="177"/>
        <v>46</v>
      </c>
      <c r="AX79" s="276">
        <f t="shared" si="177"/>
        <v>47</v>
      </c>
      <c r="AY79" s="276">
        <f t="shared" si="177"/>
        <v>48</v>
      </c>
      <c r="AZ79" s="276">
        <f t="shared" si="177"/>
        <v>49</v>
      </c>
      <c r="BA79" s="276">
        <f t="shared" si="177"/>
        <v>50</v>
      </c>
      <c r="BB79" s="276">
        <f t="shared" si="177"/>
        <v>51</v>
      </c>
      <c r="BC79" s="276">
        <f t="shared" si="177"/>
        <v>52</v>
      </c>
      <c r="BD79" s="276">
        <f t="shared" si="177"/>
        <v>53</v>
      </c>
      <c r="BE79" s="276">
        <f t="shared" si="177"/>
        <v>54</v>
      </c>
      <c r="BF79" s="276">
        <f t="shared" si="177"/>
        <v>55</v>
      </c>
      <c r="BG79" s="276">
        <f t="shared" si="177"/>
        <v>56</v>
      </c>
      <c r="BH79" s="276">
        <f t="shared" si="177"/>
        <v>57</v>
      </c>
      <c r="BI79" s="276">
        <f t="shared" si="177"/>
        <v>58</v>
      </c>
      <c r="BJ79" s="276">
        <f t="shared" si="177"/>
        <v>59</v>
      </c>
      <c r="BK79" s="276">
        <f t="shared" si="177"/>
        <v>60</v>
      </c>
      <c r="BL79" s="276">
        <f t="shared" si="177"/>
        <v>61</v>
      </c>
      <c r="BM79" s="276">
        <f t="shared" si="177"/>
        <v>62</v>
      </c>
      <c r="BN79" s="276">
        <f t="shared" si="177"/>
        <v>63</v>
      </c>
      <c r="BO79" s="276">
        <f t="shared" si="177"/>
        <v>64</v>
      </c>
      <c r="BP79" s="276">
        <f t="shared" si="177"/>
        <v>65</v>
      </c>
      <c r="BQ79" s="276">
        <f t="shared" si="177"/>
        <v>66</v>
      </c>
      <c r="BR79" s="276">
        <f t="shared" ref="BR79:EC79" si="178">BQ79+1</f>
        <v>67</v>
      </c>
      <c r="BS79" s="276">
        <f t="shared" si="178"/>
        <v>68</v>
      </c>
      <c r="BT79" s="276">
        <f t="shared" si="178"/>
        <v>69</v>
      </c>
      <c r="BU79" s="276">
        <f t="shared" si="178"/>
        <v>70</v>
      </c>
      <c r="BV79" s="276">
        <f t="shared" si="178"/>
        <v>71</v>
      </c>
      <c r="BW79" s="276">
        <f t="shared" si="178"/>
        <v>72</v>
      </c>
      <c r="BX79" s="276">
        <f t="shared" si="178"/>
        <v>73</v>
      </c>
      <c r="BY79" s="276">
        <f t="shared" si="178"/>
        <v>74</v>
      </c>
      <c r="BZ79" s="276">
        <f t="shared" si="178"/>
        <v>75</v>
      </c>
      <c r="CA79" s="276">
        <f t="shared" si="178"/>
        <v>76</v>
      </c>
      <c r="CB79" s="276">
        <f t="shared" si="178"/>
        <v>77</v>
      </c>
      <c r="CC79" s="276">
        <f t="shared" si="178"/>
        <v>78</v>
      </c>
      <c r="CD79" s="276">
        <f t="shared" si="178"/>
        <v>79</v>
      </c>
      <c r="CE79" s="276">
        <f t="shared" si="178"/>
        <v>80</v>
      </c>
      <c r="CF79" s="276">
        <f t="shared" si="178"/>
        <v>81</v>
      </c>
      <c r="CG79" s="276">
        <f t="shared" si="178"/>
        <v>82</v>
      </c>
      <c r="CH79" s="276">
        <f t="shared" si="178"/>
        <v>83</v>
      </c>
      <c r="CI79" s="276">
        <f t="shared" si="178"/>
        <v>84</v>
      </c>
      <c r="CJ79" s="276">
        <f t="shared" si="178"/>
        <v>85</v>
      </c>
      <c r="CK79" s="276">
        <f t="shared" si="178"/>
        <v>86</v>
      </c>
      <c r="CL79" s="276">
        <f t="shared" si="178"/>
        <v>87</v>
      </c>
      <c r="CM79" s="276">
        <f t="shared" si="178"/>
        <v>88</v>
      </c>
      <c r="CN79" s="276">
        <f t="shared" si="178"/>
        <v>89</v>
      </c>
      <c r="CO79" s="276">
        <f t="shared" si="178"/>
        <v>90</v>
      </c>
      <c r="CP79" s="276">
        <f t="shared" si="178"/>
        <v>91</v>
      </c>
      <c r="CQ79" s="276">
        <f t="shared" si="178"/>
        <v>92</v>
      </c>
      <c r="CR79" s="276">
        <f t="shared" si="178"/>
        <v>93</v>
      </c>
      <c r="CS79" s="276">
        <f t="shared" si="178"/>
        <v>94</v>
      </c>
      <c r="CT79" s="276">
        <f t="shared" si="178"/>
        <v>95</v>
      </c>
      <c r="CU79" s="276">
        <f t="shared" si="178"/>
        <v>96</v>
      </c>
      <c r="CV79" s="276">
        <f t="shared" si="178"/>
        <v>97</v>
      </c>
      <c r="CW79" s="276">
        <f t="shared" si="178"/>
        <v>98</v>
      </c>
      <c r="CX79" s="276">
        <f t="shared" si="178"/>
        <v>99</v>
      </c>
      <c r="CY79" s="276">
        <f t="shared" si="178"/>
        <v>100</v>
      </c>
      <c r="CZ79" s="276">
        <f t="shared" si="178"/>
        <v>101</v>
      </c>
      <c r="DA79" s="276">
        <f t="shared" si="178"/>
        <v>102</v>
      </c>
      <c r="DB79" s="276">
        <f t="shared" si="178"/>
        <v>103</v>
      </c>
      <c r="DC79" s="276">
        <f t="shared" si="178"/>
        <v>104</v>
      </c>
      <c r="DD79" s="276">
        <f t="shared" si="178"/>
        <v>105</v>
      </c>
      <c r="DE79" s="276">
        <f t="shared" si="178"/>
        <v>106</v>
      </c>
      <c r="DF79" s="276">
        <f t="shared" si="178"/>
        <v>107</v>
      </c>
      <c r="DG79" s="276">
        <f t="shared" si="178"/>
        <v>108</v>
      </c>
      <c r="DH79" s="276">
        <f t="shared" si="178"/>
        <v>109</v>
      </c>
      <c r="DI79" s="276">
        <f t="shared" si="178"/>
        <v>110</v>
      </c>
      <c r="DJ79" s="276">
        <f t="shared" si="178"/>
        <v>111</v>
      </c>
      <c r="DK79" s="276">
        <f t="shared" si="178"/>
        <v>112</v>
      </c>
      <c r="DL79" s="276">
        <f t="shared" si="178"/>
        <v>113</v>
      </c>
      <c r="DM79" s="276">
        <f t="shared" si="178"/>
        <v>114</v>
      </c>
      <c r="DN79" s="276">
        <f t="shared" si="178"/>
        <v>115</v>
      </c>
      <c r="DO79" s="276">
        <f t="shared" si="178"/>
        <v>116</v>
      </c>
      <c r="DP79" s="276">
        <f t="shared" si="178"/>
        <v>117</v>
      </c>
      <c r="DQ79" s="276">
        <f t="shared" si="178"/>
        <v>118</v>
      </c>
      <c r="DR79" s="276">
        <f t="shared" si="178"/>
        <v>119</v>
      </c>
      <c r="DS79" s="276">
        <f t="shared" si="178"/>
        <v>120</v>
      </c>
      <c r="DT79" s="276">
        <f t="shared" si="178"/>
        <v>121</v>
      </c>
      <c r="DU79" s="276">
        <f t="shared" si="178"/>
        <v>122</v>
      </c>
      <c r="DV79" s="276">
        <f t="shared" si="178"/>
        <v>123</v>
      </c>
      <c r="DW79" s="276">
        <f t="shared" si="178"/>
        <v>124</v>
      </c>
      <c r="DX79" s="276">
        <f t="shared" si="178"/>
        <v>125</v>
      </c>
      <c r="DY79" s="276">
        <f t="shared" si="178"/>
        <v>126</v>
      </c>
      <c r="DZ79" s="276">
        <f t="shared" si="178"/>
        <v>127</v>
      </c>
      <c r="EA79" s="276">
        <f t="shared" si="178"/>
        <v>128</v>
      </c>
      <c r="EB79" s="276">
        <f t="shared" si="178"/>
        <v>129</v>
      </c>
      <c r="EC79" s="276">
        <f t="shared" si="178"/>
        <v>130</v>
      </c>
      <c r="ED79" s="276">
        <f t="shared" ref="ED79:GO79" si="179">EC79+1</f>
        <v>131</v>
      </c>
      <c r="EE79" s="276">
        <f t="shared" si="179"/>
        <v>132</v>
      </c>
      <c r="EF79" s="276">
        <f t="shared" si="179"/>
        <v>133</v>
      </c>
      <c r="EG79" s="276">
        <f t="shared" si="179"/>
        <v>134</v>
      </c>
      <c r="EH79" s="276">
        <f t="shared" si="179"/>
        <v>135</v>
      </c>
      <c r="EI79" s="276">
        <f t="shared" si="179"/>
        <v>136</v>
      </c>
      <c r="EJ79" s="276">
        <f t="shared" si="179"/>
        <v>137</v>
      </c>
      <c r="EK79" s="276">
        <f t="shared" si="179"/>
        <v>138</v>
      </c>
      <c r="EL79" s="276">
        <f t="shared" si="179"/>
        <v>139</v>
      </c>
      <c r="EM79" s="276">
        <f t="shared" si="179"/>
        <v>140</v>
      </c>
      <c r="EN79" s="276">
        <f t="shared" si="179"/>
        <v>141</v>
      </c>
      <c r="EO79" s="276">
        <f t="shared" si="179"/>
        <v>142</v>
      </c>
      <c r="EP79" s="276">
        <f t="shared" si="179"/>
        <v>143</v>
      </c>
      <c r="EQ79" s="276">
        <f t="shared" si="179"/>
        <v>144</v>
      </c>
      <c r="ER79" s="276">
        <f t="shared" si="179"/>
        <v>145</v>
      </c>
      <c r="ES79" s="276">
        <f t="shared" si="179"/>
        <v>146</v>
      </c>
      <c r="ET79" s="276">
        <f t="shared" si="179"/>
        <v>147</v>
      </c>
      <c r="EU79" s="276">
        <f t="shared" si="179"/>
        <v>148</v>
      </c>
      <c r="EV79" s="276">
        <f t="shared" si="179"/>
        <v>149</v>
      </c>
      <c r="EW79" s="276">
        <f t="shared" si="179"/>
        <v>150</v>
      </c>
      <c r="EX79" s="276">
        <f t="shared" si="179"/>
        <v>151</v>
      </c>
      <c r="EY79" s="276">
        <f t="shared" si="179"/>
        <v>152</v>
      </c>
      <c r="EZ79" s="276">
        <f t="shared" si="179"/>
        <v>153</v>
      </c>
      <c r="FA79" s="276">
        <f t="shared" si="179"/>
        <v>154</v>
      </c>
      <c r="FB79" s="276">
        <f t="shared" si="179"/>
        <v>155</v>
      </c>
      <c r="FC79" s="276">
        <f t="shared" si="179"/>
        <v>156</v>
      </c>
      <c r="FD79" s="276">
        <f t="shared" si="179"/>
        <v>157</v>
      </c>
      <c r="FE79" s="276">
        <f t="shared" si="179"/>
        <v>158</v>
      </c>
      <c r="FF79" s="276">
        <f t="shared" si="179"/>
        <v>159</v>
      </c>
      <c r="FG79" s="276">
        <f t="shared" si="179"/>
        <v>160</v>
      </c>
      <c r="FH79" s="276">
        <f t="shared" si="179"/>
        <v>161</v>
      </c>
      <c r="FI79" s="276">
        <f t="shared" si="179"/>
        <v>162</v>
      </c>
      <c r="FJ79" s="276">
        <f t="shared" si="179"/>
        <v>163</v>
      </c>
      <c r="FK79" s="276">
        <f t="shared" si="179"/>
        <v>164</v>
      </c>
      <c r="FL79" s="276">
        <f t="shared" si="179"/>
        <v>165</v>
      </c>
      <c r="FM79" s="276">
        <f t="shared" si="179"/>
        <v>166</v>
      </c>
      <c r="FN79" s="276">
        <f t="shared" si="179"/>
        <v>167</v>
      </c>
      <c r="FO79" s="276">
        <f t="shared" si="179"/>
        <v>168</v>
      </c>
      <c r="FP79" s="276">
        <f t="shared" si="179"/>
        <v>169</v>
      </c>
      <c r="FQ79" s="276">
        <f t="shared" si="179"/>
        <v>170</v>
      </c>
      <c r="FR79" s="276">
        <f t="shared" si="179"/>
        <v>171</v>
      </c>
      <c r="FS79" s="276">
        <f t="shared" si="179"/>
        <v>172</v>
      </c>
      <c r="FT79" s="276">
        <f t="shared" si="179"/>
        <v>173</v>
      </c>
      <c r="FU79" s="276">
        <f t="shared" si="179"/>
        <v>174</v>
      </c>
      <c r="FV79" s="276">
        <f t="shared" si="179"/>
        <v>175</v>
      </c>
      <c r="FW79" s="276">
        <f t="shared" si="179"/>
        <v>176</v>
      </c>
      <c r="FX79" s="276">
        <f t="shared" si="179"/>
        <v>177</v>
      </c>
      <c r="FY79" s="276">
        <f t="shared" si="179"/>
        <v>178</v>
      </c>
      <c r="FZ79" s="276">
        <f t="shared" si="179"/>
        <v>179</v>
      </c>
      <c r="GA79" s="276">
        <f t="shared" si="179"/>
        <v>180</v>
      </c>
      <c r="GB79" s="276">
        <f t="shared" si="179"/>
        <v>181</v>
      </c>
      <c r="GC79" s="276">
        <f t="shared" si="179"/>
        <v>182</v>
      </c>
      <c r="GD79" s="276">
        <f t="shared" si="179"/>
        <v>183</v>
      </c>
      <c r="GE79" s="276">
        <f t="shared" si="179"/>
        <v>184</v>
      </c>
      <c r="GF79" s="276">
        <f t="shared" si="179"/>
        <v>185</v>
      </c>
      <c r="GG79" s="276">
        <f t="shared" si="179"/>
        <v>186</v>
      </c>
      <c r="GH79" s="276">
        <f t="shared" si="179"/>
        <v>187</v>
      </c>
      <c r="GI79" s="276">
        <f t="shared" si="179"/>
        <v>188</v>
      </c>
      <c r="GJ79" s="276">
        <f t="shared" si="179"/>
        <v>189</v>
      </c>
      <c r="GK79" s="276">
        <f t="shared" si="179"/>
        <v>190</v>
      </c>
      <c r="GL79" s="276">
        <f t="shared" si="179"/>
        <v>191</v>
      </c>
      <c r="GM79" s="276">
        <f t="shared" si="179"/>
        <v>192</v>
      </c>
      <c r="GN79" s="276">
        <f t="shared" si="179"/>
        <v>193</v>
      </c>
      <c r="GO79" s="276">
        <f t="shared" si="179"/>
        <v>194</v>
      </c>
      <c r="GP79" s="276">
        <f t="shared" ref="GP79:JA79" si="180">GO79+1</f>
        <v>195</v>
      </c>
      <c r="GQ79" s="276">
        <f t="shared" si="180"/>
        <v>196</v>
      </c>
      <c r="GR79" s="276">
        <f t="shared" si="180"/>
        <v>197</v>
      </c>
      <c r="GS79" s="276">
        <f t="shared" si="180"/>
        <v>198</v>
      </c>
      <c r="GT79" s="276">
        <f t="shared" si="180"/>
        <v>199</v>
      </c>
      <c r="GU79" s="276">
        <f t="shared" si="180"/>
        <v>200</v>
      </c>
      <c r="GV79" s="276">
        <f t="shared" si="180"/>
        <v>201</v>
      </c>
      <c r="GW79" s="276">
        <f t="shared" si="180"/>
        <v>202</v>
      </c>
      <c r="GX79" s="276">
        <f t="shared" si="180"/>
        <v>203</v>
      </c>
      <c r="GY79" s="276">
        <f t="shared" si="180"/>
        <v>204</v>
      </c>
      <c r="GZ79" s="276">
        <f t="shared" si="180"/>
        <v>205</v>
      </c>
      <c r="HA79" s="276">
        <f t="shared" si="180"/>
        <v>206</v>
      </c>
      <c r="HB79" s="276">
        <f t="shared" si="180"/>
        <v>207</v>
      </c>
      <c r="HC79" s="276">
        <f t="shared" si="180"/>
        <v>208</v>
      </c>
      <c r="HD79" s="276">
        <f t="shared" si="180"/>
        <v>209</v>
      </c>
      <c r="HE79" s="276">
        <f t="shared" si="180"/>
        <v>210</v>
      </c>
      <c r="HF79" s="276">
        <f t="shared" si="180"/>
        <v>211</v>
      </c>
      <c r="HG79" s="276">
        <f t="shared" si="180"/>
        <v>212</v>
      </c>
      <c r="HH79" s="276">
        <f t="shared" si="180"/>
        <v>213</v>
      </c>
      <c r="HI79" s="276">
        <f t="shared" si="180"/>
        <v>214</v>
      </c>
      <c r="HJ79" s="276">
        <f t="shared" si="180"/>
        <v>215</v>
      </c>
      <c r="HK79" s="276">
        <f t="shared" si="180"/>
        <v>216</v>
      </c>
      <c r="HL79" s="276">
        <f t="shared" si="180"/>
        <v>217</v>
      </c>
      <c r="HM79" s="276">
        <f t="shared" si="180"/>
        <v>218</v>
      </c>
      <c r="HN79" s="276">
        <f t="shared" si="180"/>
        <v>219</v>
      </c>
      <c r="HO79" s="276">
        <f t="shared" si="180"/>
        <v>220</v>
      </c>
      <c r="HP79" s="276">
        <f t="shared" si="180"/>
        <v>221</v>
      </c>
      <c r="HQ79" s="276">
        <f t="shared" si="180"/>
        <v>222</v>
      </c>
      <c r="HR79" s="276">
        <f t="shared" si="180"/>
        <v>223</v>
      </c>
      <c r="HS79" s="276">
        <f t="shared" si="180"/>
        <v>224</v>
      </c>
      <c r="HT79" s="276">
        <f t="shared" si="180"/>
        <v>225</v>
      </c>
      <c r="HU79" s="276">
        <f t="shared" si="180"/>
        <v>226</v>
      </c>
      <c r="HV79" s="276">
        <f t="shared" si="180"/>
        <v>227</v>
      </c>
      <c r="HW79" s="276">
        <f t="shared" si="180"/>
        <v>228</v>
      </c>
      <c r="HX79" s="276">
        <f t="shared" si="180"/>
        <v>229</v>
      </c>
      <c r="HY79" s="276">
        <f t="shared" si="180"/>
        <v>230</v>
      </c>
      <c r="HZ79" s="276">
        <f t="shared" si="180"/>
        <v>231</v>
      </c>
      <c r="IA79" s="276">
        <f t="shared" si="180"/>
        <v>232</v>
      </c>
      <c r="IB79" s="276">
        <f t="shared" si="180"/>
        <v>233</v>
      </c>
      <c r="IC79" s="276">
        <f t="shared" si="180"/>
        <v>234</v>
      </c>
      <c r="ID79" s="276">
        <f t="shared" si="180"/>
        <v>235</v>
      </c>
      <c r="IE79" s="276">
        <f t="shared" si="180"/>
        <v>236</v>
      </c>
      <c r="IF79" s="276">
        <f t="shared" si="180"/>
        <v>237</v>
      </c>
      <c r="IG79" s="276">
        <f t="shared" si="180"/>
        <v>238</v>
      </c>
      <c r="IH79" s="276">
        <f t="shared" si="180"/>
        <v>239</v>
      </c>
      <c r="II79" s="276">
        <f t="shared" si="180"/>
        <v>240</v>
      </c>
      <c r="IJ79" s="276">
        <f t="shared" si="180"/>
        <v>241</v>
      </c>
      <c r="IK79" s="276">
        <f t="shared" si="180"/>
        <v>242</v>
      </c>
      <c r="IL79" s="276">
        <f t="shared" si="180"/>
        <v>243</v>
      </c>
      <c r="IM79" s="276">
        <f t="shared" si="180"/>
        <v>244</v>
      </c>
      <c r="IN79" s="276">
        <f t="shared" si="180"/>
        <v>245</v>
      </c>
      <c r="IO79" s="276">
        <f t="shared" si="180"/>
        <v>246</v>
      </c>
      <c r="IP79" s="276">
        <f t="shared" si="180"/>
        <v>247</v>
      </c>
      <c r="IQ79" s="276">
        <f t="shared" si="180"/>
        <v>248</v>
      </c>
      <c r="IR79" s="276">
        <f t="shared" si="180"/>
        <v>249</v>
      </c>
      <c r="IS79" s="276">
        <f t="shared" si="180"/>
        <v>250</v>
      </c>
      <c r="IT79" s="276">
        <f t="shared" si="180"/>
        <v>251</v>
      </c>
      <c r="IU79" s="276">
        <f t="shared" si="180"/>
        <v>252</v>
      </c>
      <c r="IV79" s="276">
        <f t="shared" si="180"/>
        <v>253</v>
      </c>
      <c r="IW79" s="276">
        <f t="shared" si="180"/>
        <v>254</v>
      </c>
      <c r="IX79" s="276">
        <f t="shared" si="180"/>
        <v>255</v>
      </c>
      <c r="IY79" s="276">
        <f t="shared" si="180"/>
        <v>256</v>
      </c>
      <c r="IZ79" s="276">
        <f t="shared" si="180"/>
        <v>257</v>
      </c>
      <c r="JA79" s="276">
        <f t="shared" si="180"/>
        <v>258</v>
      </c>
      <c r="JB79" s="276">
        <f t="shared" ref="JB79:LM79" si="181">JA79+1</f>
        <v>259</v>
      </c>
      <c r="JC79" s="276">
        <f t="shared" si="181"/>
        <v>260</v>
      </c>
      <c r="JD79" s="276">
        <f t="shared" si="181"/>
        <v>261</v>
      </c>
      <c r="JE79" s="276">
        <f t="shared" si="181"/>
        <v>262</v>
      </c>
      <c r="JF79" s="276">
        <f t="shared" si="181"/>
        <v>263</v>
      </c>
      <c r="JG79" s="276">
        <f t="shared" si="181"/>
        <v>264</v>
      </c>
      <c r="JH79" s="276">
        <f t="shared" si="181"/>
        <v>265</v>
      </c>
      <c r="JI79" s="276">
        <f t="shared" si="181"/>
        <v>266</v>
      </c>
      <c r="JJ79" s="276">
        <f t="shared" si="181"/>
        <v>267</v>
      </c>
      <c r="JK79" s="276">
        <f t="shared" si="181"/>
        <v>268</v>
      </c>
      <c r="JL79" s="276">
        <f t="shared" si="181"/>
        <v>269</v>
      </c>
      <c r="JM79" s="276">
        <f t="shared" si="181"/>
        <v>270</v>
      </c>
      <c r="JN79" s="276">
        <f t="shared" si="181"/>
        <v>271</v>
      </c>
      <c r="JO79" s="276">
        <f t="shared" si="181"/>
        <v>272</v>
      </c>
      <c r="JP79" s="276">
        <f t="shared" si="181"/>
        <v>273</v>
      </c>
      <c r="JQ79" s="276">
        <f t="shared" si="181"/>
        <v>274</v>
      </c>
      <c r="JR79" s="276">
        <f t="shared" si="181"/>
        <v>275</v>
      </c>
      <c r="JS79" s="276">
        <f t="shared" si="181"/>
        <v>276</v>
      </c>
      <c r="JT79" s="276">
        <f t="shared" si="181"/>
        <v>277</v>
      </c>
      <c r="JU79" s="276">
        <f t="shared" si="181"/>
        <v>278</v>
      </c>
      <c r="JV79" s="276">
        <f t="shared" si="181"/>
        <v>279</v>
      </c>
      <c r="JW79" s="276">
        <f t="shared" si="181"/>
        <v>280</v>
      </c>
      <c r="JX79" s="276">
        <f t="shared" si="181"/>
        <v>281</v>
      </c>
      <c r="JY79" s="276">
        <f t="shared" si="181"/>
        <v>282</v>
      </c>
      <c r="JZ79" s="276">
        <f t="shared" si="181"/>
        <v>283</v>
      </c>
      <c r="KA79" s="276">
        <f t="shared" si="181"/>
        <v>284</v>
      </c>
      <c r="KB79" s="276">
        <f t="shared" si="181"/>
        <v>285</v>
      </c>
      <c r="KC79" s="276">
        <f t="shared" si="181"/>
        <v>286</v>
      </c>
      <c r="KD79" s="276">
        <f t="shared" si="181"/>
        <v>287</v>
      </c>
      <c r="KE79" s="276">
        <f t="shared" si="181"/>
        <v>288</v>
      </c>
      <c r="KF79" s="276">
        <f t="shared" si="181"/>
        <v>289</v>
      </c>
      <c r="KG79" s="276">
        <f t="shared" si="181"/>
        <v>290</v>
      </c>
      <c r="KH79" s="276">
        <f t="shared" si="181"/>
        <v>291</v>
      </c>
      <c r="KI79" s="276">
        <f t="shared" si="181"/>
        <v>292</v>
      </c>
      <c r="KJ79" s="276">
        <f t="shared" si="181"/>
        <v>293</v>
      </c>
      <c r="KK79" s="276">
        <f t="shared" si="181"/>
        <v>294</v>
      </c>
      <c r="KL79" s="276">
        <f t="shared" si="181"/>
        <v>295</v>
      </c>
      <c r="KM79" s="276">
        <f t="shared" si="181"/>
        <v>296</v>
      </c>
      <c r="KN79" s="276">
        <f t="shared" si="181"/>
        <v>297</v>
      </c>
      <c r="KO79" s="276">
        <f t="shared" si="181"/>
        <v>298</v>
      </c>
      <c r="KP79" s="276">
        <f t="shared" si="181"/>
        <v>299</v>
      </c>
      <c r="KQ79" s="276">
        <f t="shared" si="181"/>
        <v>300</v>
      </c>
      <c r="KR79" s="276">
        <f t="shared" si="181"/>
        <v>301</v>
      </c>
      <c r="KS79" s="276">
        <f t="shared" si="181"/>
        <v>302</v>
      </c>
      <c r="KT79" s="276">
        <f t="shared" si="181"/>
        <v>303</v>
      </c>
      <c r="KU79" s="276">
        <f t="shared" si="181"/>
        <v>304</v>
      </c>
      <c r="KV79" s="276">
        <f t="shared" si="181"/>
        <v>305</v>
      </c>
      <c r="KW79" s="276">
        <f t="shared" si="181"/>
        <v>306</v>
      </c>
      <c r="KX79" s="276">
        <f t="shared" si="181"/>
        <v>307</v>
      </c>
      <c r="KY79" s="276">
        <f t="shared" si="181"/>
        <v>308</v>
      </c>
      <c r="KZ79" s="276">
        <f t="shared" si="181"/>
        <v>309</v>
      </c>
      <c r="LA79" s="276">
        <f t="shared" si="181"/>
        <v>310</v>
      </c>
      <c r="LB79" s="276">
        <f t="shared" si="181"/>
        <v>311</v>
      </c>
      <c r="LC79" s="276">
        <f t="shared" si="181"/>
        <v>312</v>
      </c>
      <c r="LD79" s="276">
        <f t="shared" si="181"/>
        <v>313</v>
      </c>
      <c r="LE79" s="276">
        <f t="shared" si="181"/>
        <v>314</v>
      </c>
      <c r="LF79" s="276">
        <f t="shared" si="181"/>
        <v>315</v>
      </c>
      <c r="LG79" s="276">
        <f t="shared" si="181"/>
        <v>316</v>
      </c>
      <c r="LH79" s="276">
        <f t="shared" si="181"/>
        <v>317</v>
      </c>
      <c r="LI79" s="276">
        <f t="shared" si="181"/>
        <v>318</v>
      </c>
      <c r="LJ79" s="276">
        <f t="shared" si="181"/>
        <v>319</v>
      </c>
      <c r="LK79" s="276">
        <f t="shared" si="181"/>
        <v>320</v>
      </c>
      <c r="LL79" s="276">
        <f t="shared" si="181"/>
        <v>321</v>
      </c>
      <c r="LM79" s="276">
        <f t="shared" si="181"/>
        <v>322</v>
      </c>
      <c r="LN79" s="276">
        <f t="shared" ref="LN79:NY79" si="182">LM79+1</f>
        <v>323</v>
      </c>
      <c r="LO79" s="276">
        <f t="shared" si="182"/>
        <v>324</v>
      </c>
      <c r="LP79" s="276">
        <f t="shared" si="182"/>
        <v>325</v>
      </c>
      <c r="LQ79" s="276">
        <f t="shared" si="182"/>
        <v>326</v>
      </c>
      <c r="LR79" s="276">
        <f t="shared" si="182"/>
        <v>327</v>
      </c>
      <c r="LS79" s="276">
        <f t="shared" si="182"/>
        <v>328</v>
      </c>
      <c r="LT79" s="276">
        <f t="shared" si="182"/>
        <v>329</v>
      </c>
      <c r="LU79" s="276">
        <f t="shared" si="182"/>
        <v>330</v>
      </c>
      <c r="LV79" s="276">
        <f t="shared" si="182"/>
        <v>331</v>
      </c>
      <c r="LW79" s="276">
        <f t="shared" si="182"/>
        <v>332</v>
      </c>
      <c r="LX79" s="276">
        <f t="shared" si="182"/>
        <v>333</v>
      </c>
      <c r="LY79" s="276">
        <f t="shared" si="182"/>
        <v>334</v>
      </c>
      <c r="LZ79" s="276">
        <f t="shared" si="182"/>
        <v>335</v>
      </c>
      <c r="MA79" s="276">
        <f t="shared" si="182"/>
        <v>336</v>
      </c>
      <c r="MB79" s="276">
        <f t="shared" si="182"/>
        <v>337</v>
      </c>
      <c r="MC79" s="276">
        <f t="shared" si="182"/>
        <v>338</v>
      </c>
      <c r="MD79" s="276">
        <f t="shared" si="182"/>
        <v>339</v>
      </c>
      <c r="ME79" s="276">
        <f t="shared" si="182"/>
        <v>340</v>
      </c>
      <c r="MF79" s="276">
        <f t="shared" si="182"/>
        <v>341</v>
      </c>
      <c r="MG79" s="276">
        <f t="shared" si="182"/>
        <v>342</v>
      </c>
      <c r="MH79" s="276">
        <f t="shared" si="182"/>
        <v>343</v>
      </c>
      <c r="MI79" s="276">
        <f t="shared" si="182"/>
        <v>344</v>
      </c>
      <c r="MJ79" s="276">
        <f t="shared" si="182"/>
        <v>345</v>
      </c>
      <c r="MK79" s="276">
        <f t="shared" si="182"/>
        <v>346</v>
      </c>
      <c r="ML79" s="276">
        <f t="shared" si="182"/>
        <v>347</v>
      </c>
      <c r="MM79" s="276">
        <f t="shared" si="182"/>
        <v>348</v>
      </c>
      <c r="MN79" s="276">
        <f t="shared" si="182"/>
        <v>349</v>
      </c>
      <c r="MO79" s="276">
        <f t="shared" si="182"/>
        <v>350</v>
      </c>
      <c r="MP79" s="276">
        <f t="shared" si="182"/>
        <v>351</v>
      </c>
      <c r="MQ79" s="276">
        <f t="shared" si="182"/>
        <v>352</v>
      </c>
      <c r="MR79" s="276">
        <f t="shared" si="182"/>
        <v>353</v>
      </c>
      <c r="MS79" s="276">
        <f t="shared" si="182"/>
        <v>354</v>
      </c>
      <c r="MT79" s="276">
        <f t="shared" si="182"/>
        <v>355</v>
      </c>
      <c r="MU79" s="276">
        <f t="shared" si="182"/>
        <v>356</v>
      </c>
      <c r="MV79" s="276">
        <f t="shared" si="182"/>
        <v>357</v>
      </c>
      <c r="MW79" s="276">
        <f t="shared" si="182"/>
        <v>358</v>
      </c>
      <c r="MX79" s="276">
        <f t="shared" si="182"/>
        <v>359</v>
      </c>
      <c r="MY79" s="276">
        <f t="shared" si="182"/>
        <v>360</v>
      </c>
      <c r="MZ79" s="276">
        <f t="shared" si="182"/>
        <v>361</v>
      </c>
      <c r="NA79" s="276">
        <f t="shared" si="182"/>
        <v>362</v>
      </c>
      <c r="NB79" s="276">
        <f t="shared" si="182"/>
        <v>363</v>
      </c>
      <c r="NC79" s="276">
        <f t="shared" si="182"/>
        <v>364</v>
      </c>
      <c r="ND79" s="276">
        <f t="shared" si="182"/>
        <v>365</v>
      </c>
      <c r="NE79" s="276">
        <f t="shared" si="182"/>
        <v>366</v>
      </c>
      <c r="NF79" s="276">
        <f t="shared" si="182"/>
        <v>367</v>
      </c>
      <c r="NG79" s="276">
        <f t="shared" si="182"/>
        <v>368</v>
      </c>
      <c r="NH79" s="276">
        <f t="shared" si="182"/>
        <v>369</v>
      </c>
      <c r="NI79" s="276">
        <f t="shared" si="182"/>
        <v>370</v>
      </c>
      <c r="NJ79" s="276">
        <f t="shared" si="182"/>
        <v>371</v>
      </c>
      <c r="NK79" s="276">
        <f t="shared" si="182"/>
        <v>372</v>
      </c>
      <c r="NL79" s="276">
        <f t="shared" si="182"/>
        <v>373</v>
      </c>
      <c r="NM79" s="276">
        <f t="shared" si="182"/>
        <v>374</v>
      </c>
      <c r="NN79" s="276">
        <f t="shared" si="182"/>
        <v>375</v>
      </c>
      <c r="NO79" s="276">
        <f t="shared" si="182"/>
        <v>376</v>
      </c>
      <c r="NP79" s="276">
        <f t="shared" si="182"/>
        <v>377</v>
      </c>
      <c r="NQ79" s="276">
        <f t="shared" si="182"/>
        <v>378</v>
      </c>
      <c r="NR79" s="276">
        <f t="shared" si="182"/>
        <v>379</v>
      </c>
      <c r="NS79" s="276">
        <f t="shared" si="182"/>
        <v>380</v>
      </c>
      <c r="NT79" s="276">
        <f t="shared" si="182"/>
        <v>381</v>
      </c>
      <c r="NU79" s="276">
        <f t="shared" si="182"/>
        <v>382</v>
      </c>
      <c r="NV79" s="276">
        <f t="shared" si="182"/>
        <v>383</v>
      </c>
      <c r="NW79" s="276">
        <f t="shared" si="182"/>
        <v>384</v>
      </c>
      <c r="NX79" s="276">
        <f t="shared" si="182"/>
        <v>385</v>
      </c>
      <c r="NY79" s="276">
        <f t="shared" si="182"/>
        <v>386</v>
      </c>
      <c r="NZ79" s="276">
        <f t="shared" ref="NZ79:QK79" si="183">NY79+1</f>
        <v>387</v>
      </c>
      <c r="OA79" s="276">
        <f t="shared" si="183"/>
        <v>388</v>
      </c>
      <c r="OB79" s="276">
        <f t="shared" si="183"/>
        <v>389</v>
      </c>
      <c r="OC79" s="276">
        <f t="shared" si="183"/>
        <v>390</v>
      </c>
      <c r="OD79" s="276">
        <f t="shared" si="183"/>
        <v>391</v>
      </c>
      <c r="OE79" s="276">
        <f t="shared" si="183"/>
        <v>392</v>
      </c>
      <c r="OF79" s="276">
        <f t="shared" si="183"/>
        <v>393</v>
      </c>
      <c r="OG79" s="276">
        <f t="shared" si="183"/>
        <v>394</v>
      </c>
      <c r="OH79" s="276">
        <f t="shared" si="183"/>
        <v>395</v>
      </c>
      <c r="OI79" s="276">
        <f t="shared" si="183"/>
        <v>396</v>
      </c>
      <c r="OJ79" s="276">
        <f t="shared" si="183"/>
        <v>397</v>
      </c>
      <c r="OK79" s="276">
        <f t="shared" si="183"/>
        <v>398</v>
      </c>
      <c r="OL79" s="276">
        <f t="shared" si="183"/>
        <v>399</v>
      </c>
      <c r="OM79" s="276">
        <f t="shared" si="183"/>
        <v>400</v>
      </c>
      <c r="ON79" s="276">
        <f t="shared" si="183"/>
        <v>401</v>
      </c>
      <c r="OO79" s="276">
        <f t="shared" si="183"/>
        <v>402</v>
      </c>
      <c r="OP79" s="276">
        <f t="shared" si="183"/>
        <v>403</v>
      </c>
      <c r="OQ79" s="276">
        <f t="shared" si="183"/>
        <v>404</v>
      </c>
      <c r="OR79" s="276">
        <f t="shared" si="183"/>
        <v>405</v>
      </c>
      <c r="OS79" s="276">
        <f t="shared" si="183"/>
        <v>406</v>
      </c>
      <c r="OT79" s="276">
        <f t="shared" si="183"/>
        <v>407</v>
      </c>
      <c r="OU79" s="276">
        <f t="shared" si="183"/>
        <v>408</v>
      </c>
      <c r="OV79" s="276">
        <f t="shared" si="183"/>
        <v>409</v>
      </c>
      <c r="OW79" s="276">
        <f t="shared" si="183"/>
        <v>410</v>
      </c>
      <c r="OX79" s="276">
        <f t="shared" si="183"/>
        <v>411</v>
      </c>
      <c r="OY79" s="276">
        <f t="shared" si="183"/>
        <v>412</v>
      </c>
      <c r="OZ79" s="276">
        <f t="shared" si="183"/>
        <v>413</v>
      </c>
      <c r="PA79" s="276">
        <f t="shared" si="183"/>
        <v>414</v>
      </c>
      <c r="PB79" s="276">
        <f t="shared" si="183"/>
        <v>415</v>
      </c>
      <c r="PC79" s="276">
        <f t="shared" si="183"/>
        <v>416</v>
      </c>
      <c r="PD79" s="276">
        <f t="shared" si="183"/>
        <v>417</v>
      </c>
      <c r="PE79" s="276">
        <f t="shared" si="183"/>
        <v>418</v>
      </c>
      <c r="PF79" s="276">
        <f t="shared" si="183"/>
        <v>419</v>
      </c>
      <c r="PG79" s="276">
        <f t="shared" si="183"/>
        <v>420</v>
      </c>
      <c r="PH79" s="276">
        <f t="shared" si="183"/>
        <v>421</v>
      </c>
      <c r="PI79" s="276">
        <f t="shared" si="183"/>
        <v>422</v>
      </c>
      <c r="PJ79" s="276">
        <f t="shared" si="183"/>
        <v>423</v>
      </c>
      <c r="PK79" s="276">
        <f t="shared" si="183"/>
        <v>424</v>
      </c>
      <c r="PL79" s="276">
        <f t="shared" si="183"/>
        <v>425</v>
      </c>
      <c r="PM79" s="276">
        <f t="shared" si="183"/>
        <v>426</v>
      </c>
      <c r="PN79" s="276">
        <f t="shared" si="183"/>
        <v>427</v>
      </c>
      <c r="PO79" s="276">
        <f t="shared" si="183"/>
        <v>428</v>
      </c>
      <c r="PP79" s="276">
        <f t="shared" si="183"/>
        <v>429</v>
      </c>
      <c r="PQ79" s="276">
        <f t="shared" si="183"/>
        <v>430</v>
      </c>
      <c r="PR79" s="276">
        <f t="shared" si="183"/>
        <v>431</v>
      </c>
      <c r="PS79" s="276">
        <f t="shared" si="183"/>
        <v>432</v>
      </c>
      <c r="PT79" s="276">
        <f t="shared" si="183"/>
        <v>433</v>
      </c>
      <c r="PU79" s="276">
        <f t="shared" si="183"/>
        <v>434</v>
      </c>
      <c r="PV79" s="276">
        <f t="shared" si="183"/>
        <v>435</v>
      </c>
      <c r="PW79" s="276">
        <f t="shared" si="183"/>
        <v>436</v>
      </c>
      <c r="PX79" s="276">
        <f t="shared" si="183"/>
        <v>437</v>
      </c>
      <c r="PY79" s="276">
        <f t="shared" si="183"/>
        <v>438</v>
      </c>
      <c r="PZ79" s="276">
        <f t="shared" si="183"/>
        <v>439</v>
      </c>
      <c r="QA79" s="276">
        <f t="shared" si="183"/>
        <v>440</v>
      </c>
      <c r="QB79" s="276">
        <f t="shared" si="183"/>
        <v>441</v>
      </c>
      <c r="QC79" s="276">
        <f t="shared" si="183"/>
        <v>442</v>
      </c>
      <c r="QD79" s="276">
        <f t="shared" si="183"/>
        <v>443</v>
      </c>
      <c r="QE79" s="276">
        <f t="shared" si="183"/>
        <v>444</v>
      </c>
      <c r="QF79" s="276">
        <f t="shared" si="183"/>
        <v>445</v>
      </c>
      <c r="QG79" s="276">
        <f t="shared" si="183"/>
        <v>446</v>
      </c>
      <c r="QH79" s="276">
        <f t="shared" si="183"/>
        <v>447</v>
      </c>
      <c r="QI79" s="276">
        <f t="shared" si="183"/>
        <v>448</v>
      </c>
      <c r="QJ79" s="276">
        <f t="shared" si="183"/>
        <v>449</v>
      </c>
      <c r="QK79" s="276">
        <f t="shared" si="183"/>
        <v>450</v>
      </c>
      <c r="QL79" s="276">
        <f t="shared" ref="QL79:SA79" si="184">QK79+1</f>
        <v>451</v>
      </c>
      <c r="QM79" s="276">
        <f t="shared" si="184"/>
        <v>452</v>
      </c>
      <c r="QN79" s="276">
        <f t="shared" si="184"/>
        <v>453</v>
      </c>
      <c r="QO79" s="276">
        <f t="shared" si="184"/>
        <v>454</v>
      </c>
      <c r="QP79" s="276">
        <f t="shared" si="184"/>
        <v>455</v>
      </c>
      <c r="QQ79" s="276">
        <f t="shared" si="184"/>
        <v>456</v>
      </c>
      <c r="QR79" s="276">
        <f t="shared" si="184"/>
        <v>457</v>
      </c>
      <c r="QS79" s="276">
        <f t="shared" si="184"/>
        <v>458</v>
      </c>
      <c r="QT79" s="276">
        <f t="shared" si="184"/>
        <v>459</v>
      </c>
      <c r="QU79" s="276">
        <f t="shared" si="184"/>
        <v>460</v>
      </c>
      <c r="QV79" s="276">
        <f t="shared" si="184"/>
        <v>461</v>
      </c>
      <c r="QW79" s="276">
        <f t="shared" si="184"/>
        <v>462</v>
      </c>
      <c r="QX79" s="276">
        <f t="shared" si="184"/>
        <v>463</v>
      </c>
      <c r="QY79" s="276">
        <f t="shared" si="184"/>
        <v>464</v>
      </c>
      <c r="QZ79" s="276">
        <f t="shared" si="184"/>
        <v>465</v>
      </c>
      <c r="RA79" s="276">
        <f t="shared" si="184"/>
        <v>466</v>
      </c>
      <c r="RB79" s="276">
        <f t="shared" si="184"/>
        <v>467</v>
      </c>
      <c r="RC79" s="276">
        <f t="shared" si="184"/>
        <v>468</v>
      </c>
      <c r="RD79" s="276">
        <f t="shared" si="184"/>
        <v>469</v>
      </c>
      <c r="RE79" s="276">
        <f t="shared" si="184"/>
        <v>470</v>
      </c>
      <c r="RF79" s="276">
        <f t="shared" si="184"/>
        <v>471</v>
      </c>
      <c r="RG79" s="276">
        <f t="shared" si="184"/>
        <v>472</v>
      </c>
      <c r="RH79" s="276">
        <f t="shared" si="184"/>
        <v>473</v>
      </c>
      <c r="RI79" s="276">
        <f t="shared" si="184"/>
        <v>474</v>
      </c>
      <c r="RJ79" s="276">
        <f t="shared" si="184"/>
        <v>475</v>
      </c>
      <c r="RK79" s="276">
        <f t="shared" si="184"/>
        <v>476</v>
      </c>
      <c r="RL79" s="276">
        <f t="shared" si="184"/>
        <v>477</v>
      </c>
      <c r="RM79" s="276">
        <f t="shared" si="184"/>
        <v>478</v>
      </c>
      <c r="RN79" s="276">
        <f t="shared" si="184"/>
        <v>479</v>
      </c>
      <c r="RO79" s="276">
        <f t="shared" si="184"/>
        <v>480</v>
      </c>
      <c r="RP79" s="276">
        <f t="shared" si="184"/>
        <v>481</v>
      </c>
      <c r="RQ79" s="276">
        <f t="shared" si="184"/>
        <v>482</v>
      </c>
      <c r="RR79" s="276">
        <f t="shared" si="184"/>
        <v>483</v>
      </c>
      <c r="RS79" s="276">
        <f t="shared" si="184"/>
        <v>484</v>
      </c>
      <c r="RT79" s="276">
        <f t="shared" si="184"/>
        <v>485</v>
      </c>
      <c r="RU79" s="276">
        <f t="shared" si="184"/>
        <v>486</v>
      </c>
      <c r="RV79" s="276">
        <f t="shared" si="184"/>
        <v>487</v>
      </c>
      <c r="RW79" s="276">
        <f t="shared" si="184"/>
        <v>488</v>
      </c>
      <c r="RX79" s="276">
        <f t="shared" si="184"/>
        <v>489</v>
      </c>
      <c r="RY79" s="276">
        <f t="shared" si="184"/>
        <v>490</v>
      </c>
      <c r="RZ79" s="276">
        <f t="shared" si="184"/>
        <v>491</v>
      </c>
      <c r="SA79" s="276">
        <f t="shared" si="184"/>
        <v>492</v>
      </c>
    </row>
    <row r="80" spans="1:495">
      <c r="A80" s="282" t="s">
        <v>283</v>
      </c>
      <c r="B80" s="289">
        <f>SUM(C81:C82)</f>
        <v>0</v>
      </c>
      <c r="C80" s="282"/>
      <c r="D80" s="288"/>
      <c r="E80" s="288"/>
      <c r="F80" s="288"/>
      <c r="G80" s="288"/>
      <c r="H80" s="288"/>
      <c r="I80" s="288"/>
      <c r="J80" s="288"/>
      <c r="K80" s="288"/>
      <c r="L80" s="288"/>
      <c r="M80" s="288"/>
      <c r="N80" s="288"/>
      <c r="O80" s="288"/>
      <c r="P80" s="288"/>
      <c r="Q80" s="288"/>
      <c r="R80" s="288"/>
      <c r="S80" s="288"/>
      <c r="T80" s="288"/>
      <c r="U80" s="288"/>
      <c r="V80" s="288"/>
      <c r="W80" s="288"/>
      <c r="X80" s="288"/>
      <c r="Y80" s="288"/>
      <c r="Z80" s="288"/>
      <c r="AA80" s="288"/>
      <c r="AB80" s="288"/>
      <c r="AC80" s="288"/>
      <c r="AD80" s="288"/>
      <c r="AE80" s="288"/>
      <c r="AF80" s="288"/>
      <c r="AG80" s="288"/>
      <c r="AH80" s="288"/>
      <c r="AI80" s="288"/>
      <c r="AJ80" s="288"/>
      <c r="AK80" s="288"/>
      <c r="AL80" s="288"/>
      <c r="AM80" s="288"/>
      <c r="AN80" s="288"/>
      <c r="AO80" s="288"/>
      <c r="AP80" s="288"/>
      <c r="AQ80" s="288"/>
      <c r="AR80" s="288"/>
      <c r="AS80" s="288"/>
      <c r="AT80" s="288"/>
      <c r="AU80" s="288"/>
      <c r="AV80" s="288"/>
      <c r="AW80" s="288"/>
      <c r="AX80" s="288"/>
      <c r="AY80" s="288"/>
      <c r="AZ80" s="288"/>
      <c r="BA80" s="288"/>
      <c r="BB80" s="288"/>
      <c r="BC80" s="288"/>
      <c r="BD80" s="288"/>
      <c r="BE80" s="288"/>
      <c r="BF80" s="288"/>
      <c r="BG80" s="288"/>
      <c r="BH80" s="288"/>
      <c r="BI80" s="288"/>
      <c r="BJ80" s="288"/>
      <c r="BK80" s="288"/>
      <c r="BL80" s="288"/>
      <c r="BM80" s="288"/>
      <c r="BN80" s="288"/>
      <c r="BO80" s="288"/>
      <c r="BP80" s="288"/>
      <c r="BQ80" s="288"/>
      <c r="BR80" s="288"/>
      <c r="BS80" s="288"/>
      <c r="BT80" s="288"/>
      <c r="BU80" s="288"/>
      <c r="BV80" s="288"/>
      <c r="BW80" s="288"/>
      <c r="BX80" s="288"/>
      <c r="BY80" s="288"/>
      <c r="BZ80" s="288"/>
      <c r="CA80" s="288"/>
      <c r="CB80" s="288"/>
      <c r="CC80" s="288"/>
      <c r="CD80" s="288"/>
      <c r="CE80" s="288"/>
      <c r="CF80" s="288"/>
      <c r="CG80" s="288"/>
      <c r="CH80" s="288"/>
      <c r="CI80" s="288"/>
      <c r="CJ80" s="288"/>
      <c r="CK80" s="288"/>
      <c r="CL80" s="288"/>
      <c r="CM80" s="288"/>
      <c r="CN80" s="288"/>
      <c r="CO80" s="288"/>
      <c r="CP80" s="288"/>
      <c r="CQ80" s="288"/>
      <c r="CR80" s="288"/>
      <c r="CS80" s="288"/>
      <c r="CT80" s="288"/>
      <c r="CU80" s="288"/>
      <c r="CV80" s="288"/>
      <c r="CW80" s="288"/>
      <c r="CX80" s="288"/>
      <c r="CY80" s="288"/>
      <c r="CZ80" s="288"/>
      <c r="DA80" s="288"/>
      <c r="DB80" s="288"/>
      <c r="DC80" s="288"/>
      <c r="DD80" s="288"/>
      <c r="DE80" s="288"/>
      <c r="DF80" s="288"/>
      <c r="DG80" s="288"/>
      <c r="DH80" s="288"/>
      <c r="DI80" s="288"/>
      <c r="DJ80" s="288"/>
      <c r="DK80" s="288"/>
      <c r="DL80" s="288"/>
      <c r="DM80" s="288"/>
      <c r="DN80" s="288"/>
      <c r="DO80" s="288"/>
      <c r="DP80" s="288"/>
      <c r="DQ80" s="288"/>
      <c r="DR80" s="288"/>
      <c r="DS80" s="288"/>
      <c r="DT80" s="288"/>
      <c r="DU80" s="288"/>
      <c r="DV80" s="288"/>
      <c r="DW80" s="288"/>
      <c r="DX80" s="288"/>
      <c r="DY80" s="288"/>
      <c r="DZ80" s="288"/>
      <c r="EA80" s="288"/>
      <c r="EB80" s="288"/>
      <c r="EC80" s="288"/>
      <c r="ED80" s="288"/>
      <c r="EE80" s="288"/>
      <c r="EF80" s="288"/>
      <c r="EG80" s="288"/>
      <c r="EH80" s="288"/>
      <c r="EI80" s="288"/>
      <c r="EJ80" s="288"/>
      <c r="EK80" s="288"/>
      <c r="EL80" s="288"/>
      <c r="EM80" s="288"/>
      <c r="EN80" s="288"/>
      <c r="EO80" s="288"/>
      <c r="EP80" s="288"/>
      <c r="EQ80" s="288"/>
      <c r="ER80" s="288"/>
      <c r="ES80" s="288"/>
      <c r="ET80" s="288"/>
      <c r="EU80" s="288"/>
      <c r="EV80" s="288"/>
      <c r="EW80" s="288"/>
      <c r="EX80" s="288"/>
      <c r="EY80" s="288"/>
      <c r="EZ80" s="288"/>
      <c r="FA80" s="288"/>
      <c r="FB80" s="288"/>
      <c r="FC80" s="288"/>
      <c r="FD80" s="288"/>
      <c r="FE80" s="288"/>
      <c r="FF80" s="288"/>
      <c r="FG80" s="288"/>
      <c r="FH80" s="288"/>
      <c r="FI80" s="288"/>
      <c r="FJ80" s="288"/>
      <c r="FK80" s="288"/>
      <c r="FL80" s="288"/>
      <c r="FM80" s="288"/>
      <c r="FN80" s="288"/>
      <c r="FO80" s="288"/>
      <c r="FP80" s="288"/>
      <c r="FQ80" s="288"/>
      <c r="FR80" s="288"/>
      <c r="FS80" s="288"/>
      <c r="FT80" s="288"/>
      <c r="FU80" s="288"/>
      <c r="FV80" s="288"/>
      <c r="FW80" s="288"/>
      <c r="FX80" s="288"/>
      <c r="FY80" s="288"/>
      <c r="FZ80" s="288"/>
      <c r="GA80" s="288"/>
      <c r="GB80" s="288"/>
      <c r="GC80" s="288"/>
      <c r="GD80" s="288"/>
      <c r="GE80" s="288"/>
      <c r="GF80" s="288"/>
      <c r="GG80" s="288"/>
      <c r="GH80" s="288"/>
      <c r="GI80" s="288"/>
      <c r="GJ80" s="288"/>
      <c r="GK80" s="288"/>
      <c r="GL80" s="288"/>
      <c r="GM80" s="288"/>
      <c r="GN80" s="288"/>
      <c r="GO80" s="288"/>
      <c r="GP80" s="288"/>
      <c r="GQ80" s="288"/>
      <c r="GR80" s="288"/>
      <c r="GS80" s="288"/>
      <c r="GT80" s="288"/>
      <c r="GU80" s="288"/>
      <c r="GV80" s="288"/>
      <c r="GW80" s="288"/>
      <c r="GX80" s="288"/>
      <c r="GY80" s="288"/>
      <c r="GZ80" s="288"/>
      <c r="HA80" s="288"/>
      <c r="HB80" s="288"/>
      <c r="HC80" s="288"/>
      <c r="HD80" s="288"/>
      <c r="HE80" s="288"/>
      <c r="HF80" s="288"/>
      <c r="HG80" s="288"/>
      <c r="HH80" s="288"/>
      <c r="HI80" s="288"/>
      <c r="HJ80" s="288"/>
      <c r="HK80" s="288"/>
      <c r="HL80" s="288"/>
      <c r="HM80" s="288"/>
      <c r="HN80" s="288"/>
      <c r="HO80" s="288"/>
      <c r="HP80" s="288"/>
      <c r="HQ80" s="288"/>
      <c r="HR80" s="288"/>
      <c r="HS80" s="288"/>
      <c r="HT80" s="288"/>
      <c r="HU80" s="288"/>
      <c r="HV80" s="288"/>
      <c r="HW80" s="288"/>
      <c r="HX80" s="288"/>
      <c r="HY80" s="288"/>
      <c r="HZ80" s="288"/>
      <c r="IA80" s="288"/>
      <c r="IB80" s="288"/>
      <c r="IC80" s="288"/>
      <c r="ID80" s="288"/>
      <c r="IE80" s="288"/>
      <c r="IF80" s="288"/>
      <c r="IG80" s="288"/>
      <c r="IH80" s="288"/>
      <c r="II80" s="288"/>
      <c r="IJ80" s="288"/>
      <c r="IK80" s="288"/>
      <c r="IL80" s="288"/>
      <c r="IM80" s="288"/>
      <c r="IN80" s="288"/>
      <c r="IO80" s="288"/>
      <c r="IP80" s="288"/>
      <c r="IQ80" s="288"/>
      <c r="IR80" s="288"/>
      <c r="IS80" s="288"/>
      <c r="IT80" s="288"/>
      <c r="IU80" s="288"/>
      <c r="IV80" s="288"/>
      <c r="IW80" s="288"/>
      <c r="IX80" s="288"/>
      <c r="IY80" s="288"/>
      <c r="IZ80" s="288"/>
      <c r="JA80" s="288"/>
      <c r="JB80" s="288"/>
      <c r="JC80" s="288"/>
      <c r="JD80" s="288"/>
      <c r="JE80" s="288"/>
      <c r="JF80" s="288"/>
      <c r="JG80" s="288"/>
      <c r="JH80" s="288"/>
      <c r="JI80" s="288"/>
      <c r="JJ80" s="288"/>
      <c r="JK80" s="288"/>
      <c r="JL80" s="288"/>
      <c r="JM80" s="288"/>
      <c r="JN80" s="288"/>
      <c r="JO80" s="288"/>
      <c r="JP80" s="288"/>
      <c r="JQ80" s="288"/>
      <c r="JR80" s="288"/>
      <c r="JS80" s="288"/>
      <c r="JT80" s="288"/>
      <c r="JU80" s="288"/>
      <c r="JV80" s="288"/>
      <c r="JW80" s="288"/>
      <c r="JX80" s="288"/>
      <c r="JY80" s="288"/>
      <c r="JZ80" s="288"/>
      <c r="KA80" s="288"/>
      <c r="KB80" s="288"/>
      <c r="KC80" s="288"/>
      <c r="KD80" s="288"/>
      <c r="KE80" s="288"/>
      <c r="KF80" s="288"/>
      <c r="KG80" s="288"/>
      <c r="KH80" s="288"/>
      <c r="KI80" s="288"/>
      <c r="KJ80" s="288"/>
      <c r="KK80" s="288"/>
      <c r="KL80" s="288"/>
      <c r="KM80" s="288"/>
      <c r="KN80" s="288"/>
      <c r="KO80" s="288"/>
      <c r="KP80" s="288"/>
      <c r="KQ80" s="288"/>
      <c r="KR80" s="288"/>
      <c r="KS80" s="288"/>
      <c r="KT80" s="288"/>
      <c r="KU80" s="288"/>
      <c r="KV80" s="288"/>
      <c r="KW80" s="288"/>
      <c r="KX80" s="288"/>
      <c r="KY80" s="288"/>
      <c r="KZ80" s="288"/>
      <c r="LA80" s="288"/>
      <c r="LB80" s="288"/>
      <c r="LC80" s="288"/>
      <c r="LD80" s="288"/>
      <c r="LE80" s="288"/>
      <c r="LF80" s="288"/>
      <c r="LG80" s="288"/>
      <c r="LH80" s="288"/>
      <c r="LI80" s="288"/>
      <c r="LJ80" s="288"/>
      <c r="LK80" s="288"/>
      <c r="LL80" s="288"/>
      <c r="LM80" s="288"/>
      <c r="LN80" s="288"/>
      <c r="LO80" s="288"/>
      <c r="LP80" s="288"/>
      <c r="LQ80" s="288"/>
      <c r="LR80" s="288"/>
      <c r="LS80" s="288"/>
      <c r="LT80" s="288"/>
      <c r="LU80" s="288"/>
      <c r="LV80" s="288"/>
      <c r="LW80" s="288"/>
      <c r="LX80" s="288"/>
      <c r="LY80" s="288"/>
      <c r="LZ80" s="288"/>
      <c r="MA80" s="288"/>
      <c r="MB80" s="288"/>
      <c r="MC80" s="288"/>
      <c r="MD80" s="288"/>
      <c r="ME80" s="288"/>
      <c r="MF80" s="288"/>
      <c r="MG80" s="288"/>
      <c r="MH80" s="288"/>
      <c r="MI80" s="288"/>
      <c r="MJ80" s="288"/>
      <c r="MK80" s="288"/>
      <c r="ML80" s="288"/>
      <c r="MM80" s="288"/>
      <c r="MN80" s="288"/>
      <c r="MO80" s="288"/>
      <c r="MP80" s="288"/>
      <c r="MQ80" s="288"/>
      <c r="MR80" s="288"/>
      <c r="MS80" s="288"/>
      <c r="MT80" s="288"/>
      <c r="MU80" s="288"/>
      <c r="MV80" s="288"/>
      <c r="MW80" s="288"/>
      <c r="MX80" s="288"/>
      <c r="MY80" s="288"/>
      <c r="MZ80" s="288"/>
      <c r="NA80" s="288"/>
      <c r="NB80" s="288"/>
      <c r="NC80" s="288"/>
      <c r="ND80" s="288"/>
      <c r="NE80" s="288"/>
      <c r="NF80" s="288"/>
      <c r="NG80" s="288"/>
      <c r="NH80" s="288"/>
      <c r="NI80" s="288"/>
      <c r="NJ80" s="288"/>
      <c r="NK80" s="288"/>
      <c r="NL80" s="288"/>
      <c r="NM80" s="288"/>
      <c r="NN80" s="288"/>
      <c r="NO80" s="288"/>
      <c r="NP80" s="288"/>
      <c r="NQ80" s="288"/>
      <c r="NR80" s="288"/>
      <c r="NS80" s="288"/>
      <c r="NT80" s="288"/>
      <c r="NU80" s="288"/>
      <c r="NV80" s="288"/>
      <c r="NW80" s="288"/>
      <c r="NX80" s="288"/>
      <c r="NY80" s="288"/>
      <c r="NZ80" s="288"/>
      <c r="OA80" s="288"/>
      <c r="OB80" s="288"/>
      <c r="OC80" s="288"/>
      <c r="OD80" s="288"/>
      <c r="OE80" s="288"/>
      <c r="OF80" s="288"/>
      <c r="OG80" s="288"/>
      <c r="OH80" s="288"/>
      <c r="OI80" s="288"/>
      <c r="OJ80" s="288"/>
      <c r="OK80" s="288"/>
      <c r="OL80" s="288"/>
      <c r="OM80" s="288"/>
      <c r="ON80" s="288"/>
      <c r="OO80" s="288"/>
      <c r="OP80" s="288"/>
      <c r="OQ80" s="288"/>
      <c r="OR80" s="288"/>
      <c r="OS80" s="288"/>
      <c r="OT80" s="288"/>
      <c r="OU80" s="288"/>
      <c r="OV80" s="288"/>
      <c r="OW80" s="288"/>
      <c r="OX80" s="288"/>
      <c r="OY80" s="288"/>
      <c r="OZ80" s="288"/>
      <c r="PA80" s="288"/>
      <c r="PB80" s="288"/>
      <c r="PC80" s="288"/>
      <c r="PD80" s="288"/>
      <c r="PE80" s="288"/>
      <c r="PF80" s="288"/>
      <c r="PG80" s="288"/>
      <c r="PH80" s="288"/>
      <c r="PI80" s="288"/>
      <c r="PJ80" s="288"/>
      <c r="PK80" s="288"/>
      <c r="PL80" s="288"/>
      <c r="PM80" s="288"/>
      <c r="PN80" s="288"/>
      <c r="PO80" s="288"/>
      <c r="PP80" s="288"/>
      <c r="PQ80" s="288"/>
      <c r="PR80" s="288"/>
      <c r="PS80" s="288"/>
      <c r="PT80" s="288"/>
      <c r="PU80" s="288"/>
      <c r="PV80" s="288"/>
      <c r="PW80" s="288"/>
      <c r="PX80" s="288"/>
      <c r="PY80" s="288"/>
      <c r="PZ80" s="288"/>
      <c r="QA80" s="288"/>
      <c r="QB80" s="288"/>
      <c r="QC80" s="288"/>
      <c r="QD80" s="288"/>
      <c r="QE80" s="288"/>
      <c r="QF80" s="288"/>
      <c r="QG80" s="288"/>
      <c r="QH80" s="288"/>
      <c r="QI80" s="288"/>
      <c r="QJ80" s="288"/>
      <c r="QK80" s="288"/>
      <c r="QL80" s="288"/>
      <c r="QM80" s="288"/>
      <c r="QN80" s="288"/>
      <c r="QO80" s="288"/>
      <c r="QP80" s="288"/>
      <c r="QQ80" s="288"/>
      <c r="QR80" s="288"/>
      <c r="QS80" s="288"/>
      <c r="QT80" s="288"/>
      <c r="QU80" s="288"/>
      <c r="QV80" s="288"/>
      <c r="QW80" s="288"/>
      <c r="QX80" s="288"/>
      <c r="QY80" s="288"/>
      <c r="QZ80" s="288"/>
      <c r="RA80" s="288"/>
      <c r="RB80" s="288"/>
      <c r="RC80" s="288"/>
      <c r="RD80" s="288"/>
      <c r="RE80" s="288"/>
      <c r="RF80" s="288"/>
      <c r="RG80" s="288"/>
      <c r="RH80" s="288"/>
      <c r="RI80" s="288"/>
      <c r="RJ80" s="288"/>
      <c r="RK80" s="288"/>
      <c r="RL80" s="288"/>
      <c r="RM80" s="288"/>
      <c r="RN80" s="288"/>
      <c r="RO80" s="288"/>
      <c r="RP80" s="288"/>
      <c r="RQ80" s="288"/>
      <c r="RR80" s="288"/>
      <c r="RS80" s="288"/>
      <c r="RT80" s="288"/>
      <c r="RU80" s="288"/>
      <c r="RV80" s="288"/>
      <c r="RW80" s="288"/>
      <c r="RX80" s="288"/>
      <c r="RY80" s="288"/>
      <c r="RZ80" s="288"/>
      <c r="SA80" s="288"/>
    </row>
    <row r="81" spans="1:495">
      <c r="A81" s="282"/>
      <c r="B81" s="283" t="str">
        <f>$B$6</f>
        <v>Active Treatment System</v>
      </c>
      <c r="C81" s="290">
        <f>SUM(D81:S81,T81:INDEX(T81:SA81,$H$5))</f>
        <v>0</v>
      </c>
      <c r="D81" s="284" t="str">
        <f t="shared" ref="D81:BO81" si="185">IF(D29="","",($C6*D29)/((1+$H$4)^D$79))</f>
        <v/>
      </c>
      <c r="E81" s="284" t="str">
        <f t="shared" si="185"/>
        <v/>
      </c>
      <c r="F81" s="284" t="str">
        <f t="shared" si="185"/>
        <v/>
      </c>
      <c r="G81" s="284" t="str">
        <f t="shared" si="185"/>
        <v/>
      </c>
      <c r="H81" s="284" t="str">
        <f t="shared" si="185"/>
        <v/>
      </c>
      <c r="I81" s="284" t="str">
        <f t="shared" si="185"/>
        <v/>
      </c>
      <c r="J81" s="284" t="str">
        <f t="shared" si="185"/>
        <v/>
      </c>
      <c r="K81" s="284" t="str">
        <f t="shared" si="185"/>
        <v/>
      </c>
      <c r="L81" s="284" t="str">
        <f t="shared" si="185"/>
        <v/>
      </c>
      <c r="M81" s="284" t="str">
        <f t="shared" si="185"/>
        <v/>
      </c>
      <c r="N81" s="284" t="str">
        <f t="shared" si="185"/>
        <v/>
      </c>
      <c r="O81" s="284" t="str">
        <f t="shared" si="185"/>
        <v/>
      </c>
      <c r="P81" s="284" t="str">
        <f t="shared" si="185"/>
        <v/>
      </c>
      <c r="Q81" s="284" t="str">
        <f t="shared" si="185"/>
        <v/>
      </c>
      <c r="R81" s="284" t="str">
        <f t="shared" si="185"/>
        <v/>
      </c>
      <c r="S81" s="284" t="str">
        <f t="shared" si="185"/>
        <v/>
      </c>
      <c r="T81" s="284" t="str">
        <f t="shared" si="185"/>
        <v/>
      </c>
      <c r="U81" s="284" t="str">
        <f t="shared" si="185"/>
        <v/>
      </c>
      <c r="V81" s="284" t="str">
        <f t="shared" si="185"/>
        <v/>
      </c>
      <c r="W81" s="284" t="str">
        <f t="shared" si="185"/>
        <v/>
      </c>
      <c r="X81" s="284" t="str">
        <f t="shared" si="185"/>
        <v/>
      </c>
      <c r="Y81" s="284" t="str">
        <f t="shared" si="185"/>
        <v/>
      </c>
      <c r="Z81" s="284" t="str">
        <f t="shared" si="185"/>
        <v/>
      </c>
      <c r="AA81" s="284" t="str">
        <f t="shared" si="185"/>
        <v/>
      </c>
      <c r="AB81" s="284" t="str">
        <f t="shared" si="185"/>
        <v/>
      </c>
      <c r="AC81" s="284" t="str">
        <f t="shared" si="185"/>
        <v/>
      </c>
      <c r="AD81" s="284" t="str">
        <f t="shared" si="185"/>
        <v/>
      </c>
      <c r="AE81" s="284" t="str">
        <f t="shared" si="185"/>
        <v/>
      </c>
      <c r="AF81" s="284" t="str">
        <f t="shared" si="185"/>
        <v/>
      </c>
      <c r="AG81" s="284" t="str">
        <f t="shared" si="185"/>
        <v/>
      </c>
      <c r="AH81" s="284" t="str">
        <f t="shared" si="185"/>
        <v/>
      </c>
      <c r="AI81" s="284" t="str">
        <f t="shared" si="185"/>
        <v/>
      </c>
      <c r="AJ81" s="284" t="str">
        <f t="shared" si="185"/>
        <v/>
      </c>
      <c r="AK81" s="284" t="str">
        <f t="shared" si="185"/>
        <v/>
      </c>
      <c r="AL81" s="284" t="str">
        <f t="shared" si="185"/>
        <v/>
      </c>
      <c r="AM81" s="284" t="str">
        <f t="shared" si="185"/>
        <v/>
      </c>
      <c r="AN81" s="284" t="str">
        <f t="shared" si="185"/>
        <v/>
      </c>
      <c r="AO81" s="284" t="str">
        <f t="shared" si="185"/>
        <v/>
      </c>
      <c r="AP81" s="284" t="str">
        <f t="shared" si="185"/>
        <v/>
      </c>
      <c r="AQ81" s="284" t="str">
        <f t="shared" si="185"/>
        <v/>
      </c>
      <c r="AR81" s="284" t="str">
        <f t="shared" si="185"/>
        <v/>
      </c>
      <c r="AS81" s="284" t="str">
        <f t="shared" si="185"/>
        <v/>
      </c>
      <c r="AT81" s="284" t="str">
        <f t="shared" si="185"/>
        <v/>
      </c>
      <c r="AU81" s="284" t="str">
        <f t="shared" si="185"/>
        <v/>
      </c>
      <c r="AV81" s="284" t="str">
        <f t="shared" si="185"/>
        <v/>
      </c>
      <c r="AW81" s="284" t="str">
        <f t="shared" si="185"/>
        <v/>
      </c>
      <c r="AX81" s="284" t="str">
        <f t="shared" si="185"/>
        <v/>
      </c>
      <c r="AY81" s="284" t="str">
        <f t="shared" si="185"/>
        <v/>
      </c>
      <c r="AZ81" s="284" t="str">
        <f t="shared" si="185"/>
        <v/>
      </c>
      <c r="BA81" s="284" t="str">
        <f t="shared" si="185"/>
        <v/>
      </c>
      <c r="BB81" s="284" t="str">
        <f t="shared" si="185"/>
        <v/>
      </c>
      <c r="BC81" s="284" t="str">
        <f t="shared" si="185"/>
        <v/>
      </c>
      <c r="BD81" s="284" t="str">
        <f t="shared" si="185"/>
        <v/>
      </c>
      <c r="BE81" s="284" t="str">
        <f t="shared" si="185"/>
        <v/>
      </c>
      <c r="BF81" s="284" t="str">
        <f t="shared" si="185"/>
        <v/>
      </c>
      <c r="BG81" s="284" t="str">
        <f t="shared" si="185"/>
        <v/>
      </c>
      <c r="BH81" s="284" t="str">
        <f t="shared" si="185"/>
        <v/>
      </c>
      <c r="BI81" s="284" t="str">
        <f t="shared" si="185"/>
        <v/>
      </c>
      <c r="BJ81" s="284" t="str">
        <f t="shared" si="185"/>
        <v/>
      </c>
      <c r="BK81" s="284" t="str">
        <f t="shared" si="185"/>
        <v/>
      </c>
      <c r="BL81" s="284" t="str">
        <f t="shared" si="185"/>
        <v/>
      </c>
      <c r="BM81" s="284" t="str">
        <f t="shared" si="185"/>
        <v/>
      </c>
      <c r="BN81" s="284" t="str">
        <f t="shared" si="185"/>
        <v/>
      </c>
      <c r="BO81" s="284" t="str">
        <f t="shared" si="185"/>
        <v/>
      </c>
      <c r="BP81" s="284" t="str">
        <f t="shared" ref="BP81:EA81" si="186">IF(BP29="","",($C6*BP29)/((1+$H$4)^BP$79))</f>
        <v/>
      </c>
      <c r="BQ81" s="284" t="str">
        <f t="shared" si="186"/>
        <v/>
      </c>
      <c r="BR81" s="284" t="str">
        <f t="shared" si="186"/>
        <v/>
      </c>
      <c r="BS81" s="284" t="str">
        <f t="shared" si="186"/>
        <v/>
      </c>
      <c r="BT81" s="284" t="str">
        <f t="shared" si="186"/>
        <v/>
      </c>
      <c r="BU81" s="284" t="str">
        <f t="shared" si="186"/>
        <v/>
      </c>
      <c r="BV81" s="284" t="str">
        <f t="shared" si="186"/>
        <v/>
      </c>
      <c r="BW81" s="284" t="str">
        <f t="shared" si="186"/>
        <v/>
      </c>
      <c r="BX81" s="284" t="str">
        <f t="shared" si="186"/>
        <v/>
      </c>
      <c r="BY81" s="284" t="str">
        <f t="shared" si="186"/>
        <v/>
      </c>
      <c r="BZ81" s="284" t="str">
        <f t="shared" si="186"/>
        <v/>
      </c>
      <c r="CA81" s="284" t="str">
        <f t="shared" si="186"/>
        <v/>
      </c>
      <c r="CB81" s="284" t="str">
        <f t="shared" si="186"/>
        <v/>
      </c>
      <c r="CC81" s="284" t="str">
        <f t="shared" si="186"/>
        <v/>
      </c>
      <c r="CD81" s="284" t="str">
        <f t="shared" si="186"/>
        <v/>
      </c>
      <c r="CE81" s="284" t="str">
        <f t="shared" si="186"/>
        <v/>
      </c>
      <c r="CF81" s="284" t="str">
        <f t="shared" si="186"/>
        <v/>
      </c>
      <c r="CG81" s="284" t="str">
        <f t="shared" si="186"/>
        <v/>
      </c>
      <c r="CH81" s="284" t="str">
        <f t="shared" si="186"/>
        <v/>
      </c>
      <c r="CI81" s="284" t="str">
        <f t="shared" si="186"/>
        <v/>
      </c>
      <c r="CJ81" s="284" t="str">
        <f t="shared" si="186"/>
        <v/>
      </c>
      <c r="CK81" s="284" t="str">
        <f t="shared" si="186"/>
        <v/>
      </c>
      <c r="CL81" s="284" t="str">
        <f t="shared" si="186"/>
        <v/>
      </c>
      <c r="CM81" s="284" t="str">
        <f t="shared" si="186"/>
        <v/>
      </c>
      <c r="CN81" s="284" t="str">
        <f t="shared" si="186"/>
        <v/>
      </c>
      <c r="CO81" s="284" t="str">
        <f t="shared" si="186"/>
        <v/>
      </c>
      <c r="CP81" s="284" t="str">
        <f t="shared" si="186"/>
        <v/>
      </c>
      <c r="CQ81" s="284" t="str">
        <f t="shared" si="186"/>
        <v/>
      </c>
      <c r="CR81" s="284" t="str">
        <f t="shared" si="186"/>
        <v/>
      </c>
      <c r="CS81" s="284" t="str">
        <f t="shared" si="186"/>
        <v/>
      </c>
      <c r="CT81" s="284" t="str">
        <f t="shared" si="186"/>
        <v/>
      </c>
      <c r="CU81" s="284" t="str">
        <f t="shared" si="186"/>
        <v/>
      </c>
      <c r="CV81" s="284" t="str">
        <f t="shared" si="186"/>
        <v/>
      </c>
      <c r="CW81" s="284" t="str">
        <f t="shared" si="186"/>
        <v/>
      </c>
      <c r="CX81" s="284" t="str">
        <f t="shared" si="186"/>
        <v/>
      </c>
      <c r="CY81" s="284" t="str">
        <f t="shared" si="186"/>
        <v/>
      </c>
      <c r="CZ81" s="284" t="str">
        <f t="shared" si="186"/>
        <v/>
      </c>
      <c r="DA81" s="284" t="str">
        <f t="shared" si="186"/>
        <v/>
      </c>
      <c r="DB81" s="284" t="str">
        <f t="shared" si="186"/>
        <v/>
      </c>
      <c r="DC81" s="284" t="str">
        <f t="shared" si="186"/>
        <v/>
      </c>
      <c r="DD81" s="284" t="str">
        <f t="shared" si="186"/>
        <v/>
      </c>
      <c r="DE81" s="284" t="str">
        <f t="shared" si="186"/>
        <v/>
      </c>
      <c r="DF81" s="284" t="str">
        <f t="shared" si="186"/>
        <v/>
      </c>
      <c r="DG81" s="284" t="str">
        <f t="shared" si="186"/>
        <v/>
      </c>
      <c r="DH81" s="284" t="str">
        <f t="shared" si="186"/>
        <v/>
      </c>
      <c r="DI81" s="284" t="str">
        <f t="shared" si="186"/>
        <v/>
      </c>
      <c r="DJ81" s="284" t="str">
        <f t="shared" si="186"/>
        <v/>
      </c>
      <c r="DK81" s="284" t="str">
        <f t="shared" si="186"/>
        <v/>
      </c>
      <c r="DL81" s="284" t="str">
        <f t="shared" si="186"/>
        <v/>
      </c>
      <c r="DM81" s="284" t="str">
        <f t="shared" si="186"/>
        <v/>
      </c>
      <c r="DN81" s="284" t="str">
        <f t="shared" si="186"/>
        <v/>
      </c>
      <c r="DO81" s="284" t="str">
        <f t="shared" si="186"/>
        <v/>
      </c>
      <c r="DP81" s="284" t="str">
        <f t="shared" si="186"/>
        <v/>
      </c>
      <c r="DQ81" s="284" t="str">
        <f t="shared" si="186"/>
        <v/>
      </c>
      <c r="DR81" s="284" t="str">
        <f t="shared" si="186"/>
        <v/>
      </c>
      <c r="DS81" s="284" t="str">
        <f t="shared" si="186"/>
        <v/>
      </c>
      <c r="DT81" s="284" t="str">
        <f t="shared" si="186"/>
        <v/>
      </c>
      <c r="DU81" s="284" t="str">
        <f t="shared" si="186"/>
        <v/>
      </c>
      <c r="DV81" s="284" t="str">
        <f t="shared" si="186"/>
        <v/>
      </c>
      <c r="DW81" s="284" t="str">
        <f t="shared" si="186"/>
        <v/>
      </c>
      <c r="DX81" s="284" t="str">
        <f t="shared" si="186"/>
        <v/>
      </c>
      <c r="DY81" s="284" t="str">
        <f t="shared" si="186"/>
        <v/>
      </c>
      <c r="DZ81" s="284" t="str">
        <f t="shared" si="186"/>
        <v/>
      </c>
      <c r="EA81" s="284" t="str">
        <f t="shared" si="186"/>
        <v/>
      </c>
      <c r="EB81" s="284" t="str">
        <f t="shared" ref="EB81:GM81" si="187">IF(EB29="","",($C6*EB29)/((1+$H$4)^EB$79))</f>
        <v/>
      </c>
      <c r="EC81" s="284" t="str">
        <f t="shared" si="187"/>
        <v/>
      </c>
      <c r="ED81" s="284" t="str">
        <f t="shared" si="187"/>
        <v/>
      </c>
      <c r="EE81" s="284" t="str">
        <f t="shared" si="187"/>
        <v/>
      </c>
      <c r="EF81" s="284" t="str">
        <f t="shared" si="187"/>
        <v/>
      </c>
      <c r="EG81" s="284" t="str">
        <f t="shared" si="187"/>
        <v/>
      </c>
      <c r="EH81" s="284" t="str">
        <f t="shared" si="187"/>
        <v/>
      </c>
      <c r="EI81" s="284" t="str">
        <f t="shared" si="187"/>
        <v/>
      </c>
      <c r="EJ81" s="284" t="str">
        <f t="shared" si="187"/>
        <v/>
      </c>
      <c r="EK81" s="284" t="str">
        <f t="shared" si="187"/>
        <v/>
      </c>
      <c r="EL81" s="284" t="str">
        <f t="shared" si="187"/>
        <v/>
      </c>
      <c r="EM81" s="284" t="str">
        <f t="shared" si="187"/>
        <v/>
      </c>
      <c r="EN81" s="284" t="str">
        <f t="shared" si="187"/>
        <v/>
      </c>
      <c r="EO81" s="284" t="str">
        <f t="shared" si="187"/>
        <v/>
      </c>
      <c r="EP81" s="284" t="str">
        <f t="shared" si="187"/>
        <v/>
      </c>
      <c r="EQ81" s="284" t="str">
        <f t="shared" si="187"/>
        <v/>
      </c>
      <c r="ER81" s="284" t="str">
        <f t="shared" si="187"/>
        <v/>
      </c>
      <c r="ES81" s="284" t="str">
        <f t="shared" si="187"/>
        <v/>
      </c>
      <c r="ET81" s="284" t="str">
        <f t="shared" si="187"/>
        <v/>
      </c>
      <c r="EU81" s="284" t="str">
        <f t="shared" si="187"/>
        <v/>
      </c>
      <c r="EV81" s="284" t="str">
        <f t="shared" si="187"/>
        <v/>
      </c>
      <c r="EW81" s="284" t="str">
        <f t="shared" si="187"/>
        <v/>
      </c>
      <c r="EX81" s="284" t="str">
        <f t="shared" si="187"/>
        <v/>
      </c>
      <c r="EY81" s="284" t="str">
        <f t="shared" si="187"/>
        <v/>
      </c>
      <c r="EZ81" s="284" t="str">
        <f t="shared" si="187"/>
        <v/>
      </c>
      <c r="FA81" s="284" t="str">
        <f t="shared" si="187"/>
        <v/>
      </c>
      <c r="FB81" s="284" t="str">
        <f t="shared" si="187"/>
        <v/>
      </c>
      <c r="FC81" s="284" t="str">
        <f t="shared" si="187"/>
        <v/>
      </c>
      <c r="FD81" s="284" t="str">
        <f t="shared" si="187"/>
        <v/>
      </c>
      <c r="FE81" s="284" t="str">
        <f t="shared" si="187"/>
        <v/>
      </c>
      <c r="FF81" s="284" t="str">
        <f t="shared" si="187"/>
        <v/>
      </c>
      <c r="FG81" s="284" t="str">
        <f t="shared" si="187"/>
        <v/>
      </c>
      <c r="FH81" s="284" t="str">
        <f t="shared" si="187"/>
        <v/>
      </c>
      <c r="FI81" s="284" t="str">
        <f t="shared" si="187"/>
        <v/>
      </c>
      <c r="FJ81" s="284" t="str">
        <f t="shared" si="187"/>
        <v/>
      </c>
      <c r="FK81" s="284" t="str">
        <f t="shared" si="187"/>
        <v/>
      </c>
      <c r="FL81" s="284" t="str">
        <f t="shared" si="187"/>
        <v/>
      </c>
      <c r="FM81" s="284" t="str">
        <f t="shared" si="187"/>
        <v/>
      </c>
      <c r="FN81" s="284" t="str">
        <f t="shared" si="187"/>
        <v/>
      </c>
      <c r="FO81" s="284" t="str">
        <f t="shared" si="187"/>
        <v/>
      </c>
      <c r="FP81" s="284" t="str">
        <f t="shared" si="187"/>
        <v/>
      </c>
      <c r="FQ81" s="284" t="str">
        <f t="shared" si="187"/>
        <v/>
      </c>
      <c r="FR81" s="284" t="str">
        <f t="shared" si="187"/>
        <v/>
      </c>
      <c r="FS81" s="284" t="str">
        <f t="shared" si="187"/>
        <v/>
      </c>
      <c r="FT81" s="284" t="str">
        <f t="shared" si="187"/>
        <v/>
      </c>
      <c r="FU81" s="284" t="str">
        <f t="shared" si="187"/>
        <v/>
      </c>
      <c r="FV81" s="284" t="str">
        <f t="shared" si="187"/>
        <v/>
      </c>
      <c r="FW81" s="284" t="str">
        <f t="shared" si="187"/>
        <v/>
      </c>
      <c r="FX81" s="284" t="str">
        <f t="shared" si="187"/>
        <v/>
      </c>
      <c r="FY81" s="284" t="str">
        <f t="shared" si="187"/>
        <v/>
      </c>
      <c r="FZ81" s="284" t="str">
        <f t="shared" si="187"/>
        <v/>
      </c>
      <c r="GA81" s="284" t="str">
        <f t="shared" si="187"/>
        <v/>
      </c>
      <c r="GB81" s="284" t="str">
        <f t="shared" si="187"/>
        <v/>
      </c>
      <c r="GC81" s="284" t="str">
        <f t="shared" si="187"/>
        <v/>
      </c>
      <c r="GD81" s="284" t="str">
        <f t="shared" si="187"/>
        <v/>
      </c>
      <c r="GE81" s="284" t="str">
        <f t="shared" si="187"/>
        <v/>
      </c>
      <c r="GF81" s="284" t="str">
        <f t="shared" si="187"/>
        <v/>
      </c>
      <c r="GG81" s="284" t="str">
        <f t="shared" si="187"/>
        <v/>
      </c>
      <c r="GH81" s="284" t="str">
        <f t="shared" si="187"/>
        <v/>
      </c>
      <c r="GI81" s="284" t="str">
        <f t="shared" si="187"/>
        <v/>
      </c>
      <c r="GJ81" s="284" t="str">
        <f t="shared" si="187"/>
        <v/>
      </c>
      <c r="GK81" s="284" t="str">
        <f t="shared" si="187"/>
        <v/>
      </c>
      <c r="GL81" s="284" t="str">
        <f t="shared" si="187"/>
        <v/>
      </c>
      <c r="GM81" s="284" t="str">
        <f t="shared" si="187"/>
        <v/>
      </c>
      <c r="GN81" s="284" t="str">
        <f t="shared" ref="GN81:IY81" si="188">IF(GN29="","",($C6*GN29)/((1+$H$4)^GN$79))</f>
        <v/>
      </c>
      <c r="GO81" s="284" t="str">
        <f t="shared" si="188"/>
        <v/>
      </c>
      <c r="GP81" s="284" t="str">
        <f t="shared" si="188"/>
        <v/>
      </c>
      <c r="GQ81" s="284" t="str">
        <f t="shared" si="188"/>
        <v/>
      </c>
      <c r="GR81" s="284" t="str">
        <f t="shared" si="188"/>
        <v/>
      </c>
      <c r="GS81" s="284" t="str">
        <f t="shared" si="188"/>
        <v/>
      </c>
      <c r="GT81" s="284" t="str">
        <f t="shared" si="188"/>
        <v/>
      </c>
      <c r="GU81" s="284" t="str">
        <f t="shared" si="188"/>
        <v/>
      </c>
      <c r="GV81" s="284" t="str">
        <f t="shared" si="188"/>
        <v/>
      </c>
      <c r="GW81" s="284" t="str">
        <f t="shared" si="188"/>
        <v/>
      </c>
      <c r="GX81" s="284" t="str">
        <f t="shared" si="188"/>
        <v/>
      </c>
      <c r="GY81" s="284" t="str">
        <f t="shared" si="188"/>
        <v/>
      </c>
      <c r="GZ81" s="284" t="str">
        <f t="shared" si="188"/>
        <v/>
      </c>
      <c r="HA81" s="284" t="str">
        <f t="shared" si="188"/>
        <v/>
      </c>
      <c r="HB81" s="284" t="str">
        <f t="shared" si="188"/>
        <v/>
      </c>
      <c r="HC81" s="284" t="str">
        <f t="shared" si="188"/>
        <v/>
      </c>
      <c r="HD81" s="284" t="str">
        <f t="shared" si="188"/>
        <v/>
      </c>
      <c r="HE81" s="284" t="str">
        <f t="shared" si="188"/>
        <v/>
      </c>
      <c r="HF81" s="284" t="str">
        <f t="shared" si="188"/>
        <v/>
      </c>
      <c r="HG81" s="284" t="str">
        <f t="shared" si="188"/>
        <v/>
      </c>
      <c r="HH81" s="284" t="str">
        <f t="shared" si="188"/>
        <v/>
      </c>
      <c r="HI81" s="284" t="str">
        <f t="shared" si="188"/>
        <v/>
      </c>
      <c r="HJ81" s="284" t="str">
        <f t="shared" si="188"/>
        <v/>
      </c>
      <c r="HK81" s="284" t="str">
        <f t="shared" si="188"/>
        <v/>
      </c>
      <c r="HL81" s="284" t="str">
        <f t="shared" si="188"/>
        <v/>
      </c>
      <c r="HM81" s="284" t="str">
        <f t="shared" si="188"/>
        <v/>
      </c>
      <c r="HN81" s="284" t="str">
        <f t="shared" si="188"/>
        <v/>
      </c>
      <c r="HO81" s="284" t="str">
        <f t="shared" si="188"/>
        <v/>
      </c>
      <c r="HP81" s="284" t="str">
        <f t="shared" si="188"/>
        <v/>
      </c>
      <c r="HQ81" s="284" t="str">
        <f t="shared" si="188"/>
        <v/>
      </c>
      <c r="HR81" s="284" t="str">
        <f t="shared" si="188"/>
        <v/>
      </c>
      <c r="HS81" s="284" t="str">
        <f t="shared" si="188"/>
        <v/>
      </c>
      <c r="HT81" s="284" t="str">
        <f t="shared" si="188"/>
        <v/>
      </c>
      <c r="HU81" s="284" t="str">
        <f t="shared" si="188"/>
        <v/>
      </c>
      <c r="HV81" s="284" t="str">
        <f t="shared" si="188"/>
        <v/>
      </c>
      <c r="HW81" s="284" t="str">
        <f t="shared" si="188"/>
        <v/>
      </c>
      <c r="HX81" s="284" t="str">
        <f t="shared" si="188"/>
        <v/>
      </c>
      <c r="HY81" s="284" t="str">
        <f t="shared" si="188"/>
        <v/>
      </c>
      <c r="HZ81" s="284" t="str">
        <f t="shared" si="188"/>
        <v/>
      </c>
      <c r="IA81" s="284" t="str">
        <f t="shared" si="188"/>
        <v/>
      </c>
      <c r="IB81" s="284" t="str">
        <f t="shared" si="188"/>
        <v/>
      </c>
      <c r="IC81" s="284" t="str">
        <f t="shared" si="188"/>
        <v/>
      </c>
      <c r="ID81" s="284" t="str">
        <f t="shared" si="188"/>
        <v/>
      </c>
      <c r="IE81" s="284" t="str">
        <f t="shared" si="188"/>
        <v/>
      </c>
      <c r="IF81" s="284" t="str">
        <f t="shared" si="188"/>
        <v/>
      </c>
      <c r="IG81" s="284" t="str">
        <f t="shared" si="188"/>
        <v/>
      </c>
      <c r="IH81" s="284" t="str">
        <f t="shared" si="188"/>
        <v/>
      </c>
      <c r="II81" s="284" t="str">
        <f t="shared" si="188"/>
        <v/>
      </c>
      <c r="IJ81" s="284" t="str">
        <f t="shared" si="188"/>
        <v/>
      </c>
      <c r="IK81" s="284" t="str">
        <f t="shared" si="188"/>
        <v/>
      </c>
      <c r="IL81" s="284" t="str">
        <f t="shared" si="188"/>
        <v/>
      </c>
      <c r="IM81" s="284" t="str">
        <f t="shared" si="188"/>
        <v/>
      </c>
      <c r="IN81" s="284" t="str">
        <f t="shared" si="188"/>
        <v/>
      </c>
      <c r="IO81" s="284" t="str">
        <f t="shared" si="188"/>
        <v/>
      </c>
      <c r="IP81" s="284" t="str">
        <f t="shared" si="188"/>
        <v/>
      </c>
      <c r="IQ81" s="284" t="str">
        <f t="shared" si="188"/>
        <v/>
      </c>
      <c r="IR81" s="284" t="str">
        <f t="shared" si="188"/>
        <v/>
      </c>
      <c r="IS81" s="284" t="str">
        <f t="shared" si="188"/>
        <v/>
      </c>
      <c r="IT81" s="284" t="str">
        <f t="shared" si="188"/>
        <v/>
      </c>
      <c r="IU81" s="284" t="str">
        <f t="shared" si="188"/>
        <v/>
      </c>
      <c r="IV81" s="284" t="str">
        <f t="shared" si="188"/>
        <v/>
      </c>
      <c r="IW81" s="284" t="str">
        <f t="shared" si="188"/>
        <v/>
      </c>
      <c r="IX81" s="284" t="str">
        <f t="shared" si="188"/>
        <v/>
      </c>
      <c r="IY81" s="284" t="str">
        <f t="shared" si="188"/>
        <v/>
      </c>
      <c r="IZ81" s="284" t="str">
        <f t="shared" ref="IZ81:LK81" si="189">IF(IZ29="","",($C6*IZ29)/((1+$H$4)^IZ$79))</f>
        <v/>
      </c>
      <c r="JA81" s="284" t="str">
        <f t="shared" si="189"/>
        <v/>
      </c>
      <c r="JB81" s="284" t="str">
        <f t="shared" si="189"/>
        <v/>
      </c>
      <c r="JC81" s="284" t="str">
        <f t="shared" si="189"/>
        <v/>
      </c>
      <c r="JD81" s="284" t="str">
        <f t="shared" si="189"/>
        <v/>
      </c>
      <c r="JE81" s="284" t="str">
        <f t="shared" si="189"/>
        <v/>
      </c>
      <c r="JF81" s="284" t="str">
        <f t="shared" si="189"/>
        <v/>
      </c>
      <c r="JG81" s="284" t="str">
        <f t="shared" si="189"/>
        <v/>
      </c>
      <c r="JH81" s="284" t="str">
        <f t="shared" si="189"/>
        <v/>
      </c>
      <c r="JI81" s="284" t="str">
        <f t="shared" si="189"/>
        <v/>
      </c>
      <c r="JJ81" s="284" t="str">
        <f t="shared" si="189"/>
        <v/>
      </c>
      <c r="JK81" s="284" t="str">
        <f t="shared" si="189"/>
        <v/>
      </c>
      <c r="JL81" s="284" t="str">
        <f t="shared" si="189"/>
        <v/>
      </c>
      <c r="JM81" s="284" t="str">
        <f t="shared" si="189"/>
        <v/>
      </c>
      <c r="JN81" s="284" t="str">
        <f t="shared" si="189"/>
        <v/>
      </c>
      <c r="JO81" s="284" t="str">
        <f t="shared" si="189"/>
        <v/>
      </c>
      <c r="JP81" s="284" t="str">
        <f t="shared" si="189"/>
        <v/>
      </c>
      <c r="JQ81" s="284" t="str">
        <f t="shared" si="189"/>
        <v/>
      </c>
      <c r="JR81" s="284" t="str">
        <f t="shared" si="189"/>
        <v/>
      </c>
      <c r="JS81" s="284" t="str">
        <f t="shared" si="189"/>
        <v/>
      </c>
      <c r="JT81" s="284" t="str">
        <f t="shared" si="189"/>
        <v/>
      </c>
      <c r="JU81" s="284" t="str">
        <f t="shared" si="189"/>
        <v/>
      </c>
      <c r="JV81" s="284" t="str">
        <f t="shared" si="189"/>
        <v/>
      </c>
      <c r="JW81" s="284" t="str">
        <f t="shared" si="189"/>
        <v/>
      </c>
      <c r="JX81" s="284" t="str">
        <f t="shared" si="189"/>
        <v/>
      </c>
      <c r="JY81" s="284" t="str">
        <f t="shared" si="189"/>
        <v/>
      </c>
      <c r="JZ81" s="284" t="str">
        <f t="shared" si="189"/>
        <v/>
      </c>
      <c r="KA81" s="284" t="str">
        <f t="shared" si="189"/>
        <v/>
      </c>
      <c r="KB81" s="284" t="str">
        <f t="shared" si="189"/>
        <v/>
      </c>
      <c r="KC81" s="284" t="str">
        <f t="shared" si="189"/>
        <v/>
      </c>
      <c r="KD81" s="284" t="str">
        <f t="shared" si="189"/>
        <v/>
      </c>
      <c r="KE81" s="284" t="str">
        <f t="shared" si="189"/>
        <v/>
      </c>
      <c r="KF81" s="284" t="str">
        <f t="shared" si="189"/>
        <v/>
      </c>
      <c r="KG81" s="284" t="str">
        <f t="shared" si="189"/>
        <v/>
      </c>
      <c r="KH81" s="284" t="str">
        <f t="shared" si="189"/>
        <v/>
      </c>
      <c r="KI81" s="284" t="str">
        <f t="shared" si="189"/>
        <v/>
      </c>
      <c r="KJ81" s="284" t="str">
        <f t="shared" si="189"/>
        <v/>
      </c>
      <c r="KK81" s="284" t="str">
        <f t="shared" si="189"/>
        <v/>
      </c>
      <c r="KL81" s="284" t="str">
        <f t="shared" si="189"/>
        <v/>
      </c>
      <c r="KM81" s="284" t="str">
        <f t="shared" si="189"/>
        <v/>
      </c>
      <c r="KN81" s="284" t="str">
        <f t="shared" si="189"/>
        <v/>
      </c>
      <c r="KO81" s="284" t="str">
        <f t="shared" si="189"/>
        <v/>
      </c>
      <c r="KP81" s="284" t="str">
        <f t="shared" si="189"/>
        <v/>
      </c>
      <c r="KQ81" s="284" t="str">
        <f t="shared" si="189"/>
        <v/>
      </c>
      <c r="KR81" s="284" t="str">
        <f t="shared" si="189"/>
        <v/>
      </c>
      <c r="KS81" s="284" t="str">
        <f t="shared" si="189"/>
        <v/>
      </c>
      <c r="KT81" s="284" t="str">
        <f t="shared" si="189"/>
        <v/>
      </c>
      <c r="KU81" s="284" t="str">
        <f t="shared" si="189"/>
        <v/>
      </c>
      <c r="KV81" s="284" t="str">
        <f t="shared" si="189"/>
        <v/>
      </c>
      <c r="KW81" s="284" t="str">
        <f t="shared" si="189"/>
        <v/>
      </c>
      <c r="KX81" s="284" t="str">
        <f t="shared" si="189"/>
        <v/>
      </c>
      <c r="KY81" s="284" t="str">
        <f t="shared" si="189"/>
        <v/>
      </c>
      <c r="KZ81" s="284" t="str">
        <f t="shared" si="189"/>
        <v/>
      </c>
      <c r="LA81" s="284" t="str">
        <f t="shared" si="189"/>
        <v/>
      </c>
      <c r="LB81" s="284" t="str">
        <f t="shared" si="189"/>
        <v/>
      </c>
      <c r="LC81" s="284" t="str">
        <f t="shared" si="189"/>
        <v/>
      </c>
      <c r="LD81" s="284" t="str">
        <f t="shared" si="189"/>
        <v/>
      </c>
      <c r="LE81" s="284" t="str">
        <f t="shared" si="189"/>
        <v/>
      </c>
      <c r="LF81" s="284" t="str">
        <f t="shared" si="189"/>
        <v/>
      </c>
      <c r="LG81" s="284" t="str">
        <f t="shared" si="189"/>
        <v/>
      </c>
      <c r="LH81" s="284" t="str">
        <f t="shared" si="189"/>
        <v/>
      </c>
      <c r="LI81" s="284" t="str">
        <f t="shared" si="189"/>
        <v/>
      </c>
      <c r="LJ81" s="284" t="str">
        <f t="shared" si="189"/>
        <v/>
      </c>
      <c r="LK81" s="284" t="str">
        <f t="shared" si="189"/>
        <v/>
      </c>
      <c r="LL81" s="284" t="str">
        <f t="shared" ref="LL81:NW81" si="190">IF(LL29="","",($C6*LL29)/((1+$H$4)^LL$79))</f>
        <v/>
      </c>
      <c r="LM81" s="284" t="str">
        <f t="shared" si="190"/>
        <v/>
      </c>
      <c r="LN81" s="284" t="str">
        <f t="shared" si="190"/>
        <v/>
      </c>
      <c r="LO81" s="284" t="str">
        <f t="shared" si="190"/>
        <v/>
      </c>
      <c r="LP81" s="284" t="str">
        <f t="shared" si="190"/>
        <v/>
      </c>
      <c r="LQ81" s="284" t="str">
        <f t="shared" si="190"/>
        <v/>
      </c>
      <c r="LR81" s="284" t="str">
        <f t="shared" si="190"/>
        <v/>
      </c>
      <c r="LS81" s="284" t="str">
        <f t="shared" si="190"/>
        <v/>
      </c>
      <c r="LT81" s="284" t="str">
        <f t="shared" si="190"/>
        <v/>
      </c>
      <c r="LU81" s="284" t="str">
        <f t="shared" si="190"/>
        <v/>
      </c>
      <c r="LV81" s="284" t="str">
        <f t="shared" si="190"/>
        <v/>
      </c>
      <c r="LW81" s="284" t="str">
        <f t="shared" si="190"/>
        <v/>
      </c>
      <c r="LX81" s="284" t="str">
        <f t="shared" si="190"/>
        <v/>
      </c>
      <c r="LY81" s="284" t="str">
        <f t="shared" si="190"/>
        <v/>
      </c>
      <c r="LZ81" s="284" t="str">
        <f t="shared" si="190"/>
        <v/>
      </c>
      <c r="MA81" s="284" t="str">
        <f t="shared" si="190"/>
        <v/>
      </c>
      <c r="MB81" s="284" t="str">
        <f t="shared" si="190"/>
        <v/>
      </c>
      <c r="MC81" s="284" t="str">
        <f t="shared" si="190"/>
        <v/>
      </c>
      <c r="MD81" s="284" t="str">
        <f t="shared" si="190"/>
        <v/>
      </c>
      <c r="ME81" s="284" t="str">
        <f t="shared" si="190"/>
        <v/>
      </c>
      <c r="MF81" s="284" t="str">
        <f t="shared" si="190"/>
        <v/>
      </c>
      <c r="MG81" s="284" t="str">
        <f t="shared" si="190"/>
        <v/>
      </c>
      <c r="MH81" s="284" t="str">
        <f t="shared" si="190"/>
        <v/>
      </c>
      <c r="MI81" s="284" t="str">
        <f t="shared" si="190"/>
        <v/>
      </c>
      <c r="MJ81" s="284" t="str">
        <f t="shared" si="190"/>
        <v/>
      </c>
      <c r="MK81" s="284" t="str">
        <f t="shared" si="190"/>
        <v/>
      </c>
      <c r="ML81" s="284" t="str">
        <f t="shared" si="190"/>
        <v/>
      </c>
      <c r="MM81" s="284" t="str">
        <f t="shared" si="190"/>
        <v/>
      </c>
      <c r="MN81" s="284" t="str">
        <f t="shared" si="190"/>
        <v/>
      </c>
      <c r="MO81" s="284" t="str">
        <f t="shared" si="190"/>
        <v/>
      </c>
      <c r="MP81" s="284" t="str">
        <f t="shared" si="190"/>
        <v/>
      </c>
      <c r="MQ81" s="284" t="str">
        <f t="shared" si="190"/>
        <v/>
      </c>
      <c r="MR81" s="284" t="str">
        <f t="shared" si="190"/>
        <v/>
      </c>
      <c r="MS81" s="284" t="str">
        <f t="shared" si="190"/>
        <v/>
      </c>
      <c r="MT81" s="284" t="str">
        <f t="shared" si="190"/>
        <v/>
      </c>
      <c r="MU81" s="284" t="str">
        <f t="shared" si="190"/>
        <v/>
      </c>
      <c r="MV81" s="284" t="str">
        <f t="shared" si="190"/>
        <v/>
      </c>
      <c r="MW81" s="284" t="str">
        <f t="shared" si="190"/>
        <v/>
      </c>
      <c r="MX81" s="284" t="str">
        <f t="shared" si="190"/>
        <v/>
      </c>
      <c r="MY81" s="284" t="str">
        <f t="shared" si="190"/>
        <v/>
      </c>
      <c r="MZ81" s="284" t="str">
        <f t="shared" si="190"/>
        <v/>
      </c>
      <c r="NA81" s="284" t="str">
        <f t="shared" si="190"/>
        <v/>
      </c>
      <c r="NB81" s="284" t="str">
        <f t="shared" si="190"/>
        <v/>
      </c>
      <c r="NC81" s="284" t="str">
        <f t="shared" si="190"/>
        <v/>
      </c>
      <c r="ND81" s="284" t="str">
        <f t="shared" si="190"/>
        <v/>
      </c>
      <c r="NE81" s="284" t="str">
        <f t="shared" si="190"/>
        <v/>
      </c>
      <c r="NF81" s="284" t="str">
        <f t="shared" si="190"/>
        <v/>
      </c>
      <c r="NG81" s="284" t="str">
        <f t="shared" si="190"/>
        <v/>
      </c>
      <c r="NH81" s="284" t="str">
        <f t="shared" si="190"/>
        <v/>
      </c>
      <c r="NI81" s="284" t="str">
        <f t="shared" si="190"/>
        <v/>
      </c>
      <c r="NJ81" s="284" t="str">
        <f t="shared" si="190"/>
        <v/>
      </c>
      <c r="NK81" s="284" t="str">
        <f t="shared" si="190"/>
        <v/>
      </c>
      <c r="NL81" s="284" t="str">
        <f t="shared" si="190"/>
        <v/>
      </c>
      <c r="NM81" s="284" t="str">
        <f t="shared" si="190"/>
        <v/>
      </c>
      <c r="NN81" s="284" t="str">
        <f t="shared" si="190"/>
        <v/>
      </c>
      <c r="NO81" s="284" t="str">
        <f t="shared" si="190"/>
        <v/>
      </c>
      <c r="NP81" s="284" t="str">
        <f t="shared" si="190"/>
        <v/>
      </c>
      <c r="NQ81" s="284" t="str">
        <f t="shared" si="190"/>
        <v/>
      </c>
      <c r="NR81" s="284" t="str">
        <f t="shared" si="190"/>
        <v/>
      </c>
      <c r="NS81" s="284" t="str">
        <f t="shared" si="190"/>
        <v/>
      </c>
      <c r="NT81" s="284" t="str">
        <f t="shared" si="190"/>
        <v/>
      </c>
      <c r="NU81" s="284" t="str">
        <f t="shared" si="190"/>
        <v/>
      </c>
      <c r="NV81" s="284" t="str">
        <f t="shared" si="190"/>
        <v/>
      </c>
      <c r="NW81" s="284" t="str">
        <f t="shared" si="190"/>
        <v/>
      </c>
      <c r="NX81" s="284" t="str">
        <f t="shared" ref="NX81:QI81" si="191">IF(NX29="","",($C6*NX29)/((1+$H$4)^NX$79))</f>
        <v/>
      </c>
      <c r="NY81" s="284" t="str">
        <f t="shared" si="191"/>
        <v/>
      </c>
      <c r="NZ81" s="284" t="str">
        <f t="shared" si="191"/>
        <v/>
      </c>
      <c r="OA81" s="284" t="str">
        <f t="shared" si="191"/>
        <v/>
      </c>
      <c r="OB81" s="284" t="str">
        <f t="shared" si="191"/>
        <v/>
      </c>
      <c r="OC81" s="284" t="str">
        <f t="shared" si="191"/>
        <v/>
      </c>
      <c r="OD81" s="284" t="str">
        <f t="shared" si="191"/>
        <v/>
      </c>
      <c r="OE81" s="284" t="str">
        <f t="shared" si="191"/>
        <v/>
      </c>
      <c r="OF81" s="284" t="str">
        <f t="shared" si="191"/>
        <v/>
      </c>
      <c r="OG81" s="284" t="str">
        <f t="shared" si="191"/>
        <v/>
      </c>
      <c r="OH81" s="284" t="str">
        <f t="shared" si="191"/>
        <v/>
      </c>
      <c r="OI81" s="284" t="str">
        <f t="shared" si="191"/>
        <v/>
      </c>
      <c r="OJ81" s="284" t="str">
        <f t="shared" si="191"/>
        <v/>
      </c>
      <c r="OK81" s="284" t="str">
        <f t="shared" si="191"/>
        <v/>
      </c>
      <c r="OL81" s="284" t="str">
        <f t="shared" si="191"/>
        <v/>
      </c>
      <c r="OM81" s="284" t="str">
        <f t="shared" si="191"/>
        <v/>
      </c>
      <c r="ON81" s="284" t="str">
        <f t="shared" si="191"/>
        <v/>
      </c>
      <c r="OO81" s="284" t="str">
        <f t="shared" si="191"/>
        <v/>
      </c>
      <c r="OP81" s="284" t="str">
        <f t="shared" si="191"/>
        <v/>
      </c>
      <c r="OQ81" s="284" t="str">
        <f t="shared" si="191"/>
        <v/>
      </c>
      <c r="OR81" s="284" t="str">
        <f t="shared" si="191"/>
        <v/>
      </c>
      <c r="OS81" s="284" t="str">
        <f t="shared" si="191"/>
        <v/>
      </c>
      <c r="OT81" s="284" t="str">
        <f t="shared" si="191"/>
        <v/>
      </c>
      <c r="OU81" s="284" t="str">
        <f t="shared" si="191"/>
        <v/>
      </c>
      <c r="OV81" s="284" t="str">
        <f t="shared" si="191"/>
        <v/>
      </c>
      <c r="OW81" s="284" t="str">
        <f t="shared" si="191"/>
        <v/>
      </c>
      <c r="OX81" s="284" t="str">
        <f t="shared" si="191"/>
        <v/>
      </c>
      <c r="OY81" s="284" t="str">
        <f t="shared" si="191"/>
        <v/>
      </c>
      <c r="OZ81" s="284" t="str">
        <f t="shared" si="191"/>
        <v/>
      </c>
      <c r="PA81" s="284" t="str">
        <f t="shared" si="191"/>
        <v/>
      </c>
      <c r="PB81" s="284" t="str">
        <f t="shared" si="191"/>
        <v/>
      </c>
      <c r="PC81" s="284" t="str">
        <f t="shared" si="191"/>
        <v/>
      </c>
      <c r="PD81" s="284" t="str">
        <f t="shared" si="191"/>
        <v/>
      </c>
      <c r="PE81" s="284" t="str">
        <f t="shared" si="191"/>
        <v/>
      </c>
      <c r="PF81" s="284" t="str">
        <f t="shared" si="191"/>
        <v/>
      </c>
      <c r="PG81" s="284" t="str">
        <f t="shared" si="191"/>
        <v/>
      </c>
      <c r="PH81" s="284" t="str">
        <f t="shared" si="191"/>
        <v/>
      </c>
      <c r="PI81" s="284" t="str">
        <f t="shared" si="191"/>
        <v/>
      </c>
      <c r="PJ81" s="284" t="str">
        <f t="shared" si="191"/>
        <v/>
      </c>
      <c r="PK81" s="284" t="str">
        <f t="shared" si="191"/>
        <v/>
      </c>
      <c r="PL81" s="284" t="str">
        <f t="shared" si="191"/>
        <v/>
      </c>
      <c r="PM81" s="284" t="str">
        <f t="shared" si="191"/>
        <v/>
      </c>
      <c r="PN81" s="284" t="str">
        <f t="shared" si="191"/>
        <v/>
      </c>
      <c r="PO81" s="284" t="str">
        <f t="shared" si="191"/>
        <v/>
      </c>
      <c r="PP81" s="284" t="str">
        <f t="shared" si="191"/>
        <v/>
      </c>
      <c r="PQ81" s="284" t="str">
        <f t="shared" si="191"/>
        <v/>
      </c>
      <c r="PR81" s="284" t="str">
        <f t="shared" si="191"/>
        <v/>
      </c>
      <c r="PS81" s="284" t="str">
        <f t="shared" si="191"/>
        <v/>
      </c>
      <c r="PT81" s="284" t="str">
        <f t="shared" si="191"/>
        <v/>
      </c>
      <c r="PU81" s="284" t="str">
        <f t="shared" si="191"/>
        <v/>
      </c>
      <c r="PV81" s="284" t="str">
        <f t="shared" si="191"/>
        <v/>
      </c>
      <c r="PW81" s="284" t="str">
        <f t="shared" si="191"/>
        <v/>
      </c>
      <c r="PX81" s="284" t="str">
        <f t="shared" si="191"/>
        <v/>
      </c>
      <c r="PY81" s="284" t="str">
        <f t="shared" si="191"/>
        <v/>
      </c>
      <c r="PZ81" s="284" t="str">
        <f t="shared" si="191"/>
        <v/>
      </c>
      <c r="QA81" s="284" t="str">
        <f t="shared" si="191"/>
        <v/>
      </c>
      <c r="QB81" s="284" t="str">
        <f t="shared" si="191"/>
        <v/>
      </c>
      <c r="QC81" s="284" t="str">
        <f t="shared" si="191"/>
        <v/>
      </c>
      <c r="QD81" s="284" t="str">
        <f t="shared" si="191"/>
        <v/>
      </c>
      <c r="QE81" s="284" t="str">
        <f t="shared" si="191"/>
        <v/>
      </c>
      <c r="QF81" s="284" t="str">
        <f t="shared" si="191"/>
        <v/>
      </c>
      <c r="QG81" s="284" t="str">
        <f t="shared" si="191"/>
        <v/>
      </c>
      <c r="QH81" s="284" t="str">
        <f t="shared" si="191"/>
        <v/>
      </c>
      <c r="QI81" s="284" t="str">
        <f t="shared" si="191"/>
        <v/>
      </c>
      <c r="QJ81" s="284" t="str">
        <f t="shared" ref="QJ81:SA81" si="192">IF(QJ29="","",($C6*QJ29)/((1+$H$4)^QJ$79))</f>
        <v/>
      </c>
      <c r="QK81" s="284" t="str">
        <f t="shared" si="192"/>
        <v/>
      </c>
      <c r="QL81" s="284" t="str">
        <f t="shared" si="192"/>
        <v/>
      </c>
      <c r="QM81" s="284" t="str">
        <f t="shared" si="192"/>
        <v/>
      </c>
      <c r="QN81" s="284" t="str">
        <f t="shared" si="192"/>
        <v/>
      </c>
      <c r="QO81" s="284" t="str">
        <f t="shared" si="192"/>
        <v/>
      </c>
      <c r="QP81" s="284" t="str">
        <f t="shared" si="192"/>
        <v/>
      </c>
      <c r="QQ81" s="284" t="str">
        <f t="shared" si="192"/>
        <v/>
      </c>
      <c r="QR81" s="284" t="str">
        <f t="shared" si="192"/>
        <v/>
      </c>
      <c r="QS81" s="284" t="str">
        <f t="shared" si="192"/>
        <v/>
      </c>
      <c r="QT81" s="284" t="str">
        <f t="shared" si="192"/>
        <v/>
      </c>
      <c r="QU81" s="284" t="str">
        <f t="shared" si="192"/>
        <v/>
      </c>
      <c r="QV81" s="284" t="str">
        <f t="shared" si="192"/>
        <v/>
      </c>
      <c r="QW81" s="284" t="str">
        <f t="shared" si="192"/>
        <v/>
      </c>
      <c r="QX81" s="284" t="str">
        <f t="shared" si="192"/>
        <v/>
      </c>
      <c r="QY81" s="284" t="str">
        <f t="shared" si="192"/>
        <v/>
      </c>
      <c r="QZ81" s="284" t="str">
        <f t="shared" si="192"/>
        <v/>
      </c>
      <c r="RA81" s="284" t="str">
        <f t="shared" si="192"/>
        <v/>
      </c>
      <c r="RB81" s="284" t="str">
        <f t="shared" si="192"/>
        <v/>
      </c>
      <c r="RC81" s="284" t="str">
        <f t="shared" si="192"/>
        <v/>
      </c>
      <c r="RD81" s="284" t="str">
        <f t="shared" si="192"/>
        <v/>
      </c>
      <c r="RE81" s="284" t="str">
        <f t="shared" si="192"/>
        <v/>
      </c>
      <c r="RF81" s="284" t="str">
        <f t="shared" si="192"/>
        <v/>
      </c>
      <c r="RG81" s="284" t="str">
        <f t="shared" si="192"/>
        <v/>
      </c>
      <c r="RH81" s="284" t="str">
        <f t="shared" si="192"/>
        <v/>
      </c>
      <c r="RI81" s="284" t="str">
        <f t="shared" si="192"/>
        <v/>
      </c>
      <c r="RJ81" s="284" t="str">
        <f t="shared" si="192"/>
        <v/>
      </c>
      <c r="RK81" s="284" t="str">
        <f t="shared" si="192"/>
        <v/>
      </c>
      <c r="RL81" s="284" t="str">
        <f t="shared" si="192"/>
        <v/>
      </c>
      <c r="RM81" s="284" t="str">
        <f t="shared" si="192"/>
        <v/>
      </c>
      <c r="RN81" s="284" t="str">
        <f t="shared" si="192"/>
        <v/>
      </c>
      <c r="RO81" s="284" t="str">
        <f t="shared" si="192"/>
        <v/>
      </c>
      <c r="RP81" s="284" t="str">
        <f t="shared" si="192"/>
        <v/>
      </c>
      <c r="RQ81" s="284" t="str">
        <f t="shared" si="192"/>
        <v/>
      </c>
      <c r="RR81" s="284" t="str">
        <f t="shared" si="192"/>
        <v/>
      </c>
      <c r="RS81" s="284" t="str">
        <f t="shared" si="192"/>
        <v/>
      </c>
      <c r="RT81" s="284" t="str">
        <f t="shared" si="192"/>
        <v/>
      </c>
      <c r="RU81" s="284" t="str">
        <f t="shared" si="192"/>
        <v/>
      </c>
      <c r="RV81" s="284" t="str">
        <f t="shared" si="192"/>
        <v/>
      </c>
      <c r="RW81" s="284" t="str">
        <f t="shared" si="192"/>
        <v/>
      </c>
      <c r="RX81" s="284" t="str">
        <f t="shared" si="192"/>
        <v/>
      </c>
      <c r="RY81" s="284" t="str">
        <f t="shared" si="192"/>
        <v/>
      </c>
      <c r="RZ81" s="284" t="str">
        <f t="shared" si="192"/>
        <v/>
      </c>
      <c r="SA81" s="284" t="str">
        <f t="shared" si="192"/>
        <v/>
      </c>
    </row>
    <row r="82" spans="1:495">
      <c r="A82" s="282"/>
      <c r="B82" s="283" t="str">
        <f>$B$7</f>
        <v>Passive Treatment System</v>
      </c>
      <c r="C82" s="290">
        <f>SUM(D82:S82,T82:INDEX(T82:SA82,$H$5))</f>
        <v>0</v>
      </c>
      <c r="D82" s="284" t="str">
        <f t="shared" ref="D82:BO82" si="193">IF(D30="","",($C7*D30)/((1+$H$4)^D$79))</f>
        <v/>
      </c>
      <c r="E82" s="284" t="str">
        <f t="shared" si="193"/>
        <v/>
      </c>
      <c r="F82" s="284" t="str">
        <f t="shared" si="193"/>
        <v/>
      </c>
      <c r="G82" s="284" t="str">
        <f t="shared" si="193"/>
        <v/>
      </c>
      <c r="H82" s="284" t="str">
        <f t="shared" si="193"/>
        <v/>
      </c>
      <c r="I82" s="284" t="str">
        <f t="shared" si="193"/>
        <v/>
      </c>
      <c r="J82" s="284" t="str">
        <f t="shared" si="193"/>
        <v/>
      </c>
      <c r="K82" s="284" t="str">
        <f t="shared" si="193"/>
        <v/>
      </c>
      <c r="L82" s="284" t="str">
        <f t="shared" si="193"/>
        <v/>
      </c>
      <c r="M82" s="284" t="str">
        <f t="shared" si="193"/>
        <v/>
      </c>
      <c r="N82" s="284" t="str">
        <f t="shared" si="193"/>
        <v/>
      </c>
      <c r="O82" s="284" t="str">
        <f t="shared" si="193"/>
        <v/>
      </c>
      <c r="P82" s="284" t="str">
        <f t="shared" si="193"/>
        <v/>
      </c>
      <c r="Q82" s="284" t="str">
        <f t="shared" si="193"/>
        <v/>
      </c>
      <c r="R82" s="284" t="str">
        <f t="shared" si="193"/>
        <v/>
      </c>
      <c r="S82" s="284" t="str">
        <f t="shared" si="193"/>
        <v/>
      </c>
      <c r="T82" s="284" t="str">
        <f t="shared" si="193"/>
        <v/>
      </c>
      <c r="U82" s="284" t="str">
        <f t="shared" si="193"/>
        <v/>
      </c>
      <c r="V82" s="284" t="str">
        <f t="shared" si="193"/>
        <v/>
      </c>
      <c r="W82" s="284" t="str">
        <f t="shared" si="193"/>
        <v/>
      </c>
      <c r="X82" s="284" t="str">
        <f t="shared" si="193"/>
        <v/>
      </c>
      <c r="Y82" s="284" t="str">
        <f t="shared" si="193"/>
        <v/>
      </c>
      <c r="Z82" s="284" t="str">
        <f t="shared" si="193"/>
        <v/>
      </c>
      <c r="AA82" s="284" t="str">
        <f t="shared" si="193"/>
        <v/>
      </c>
      <c r="AB82" s="284" t="str">
        <f t="shared" si="193"/>
        <v/>
      </c>
      <c r="AC82" s="284" t="str">
        <f t="shared" si="193"/>
        <v/>
      </c>
      <c r="AD82" s="284" t="str">
        <f t="shared" si="193"/>
        <v/>
      </c>
      <c r="AE82" s="284" t="str">
        <f t="shared" si="193"/>
        <v/>
      </c>
      <c r="AF82" s="284" t="str">
        <f t="shared" si="193"/>
        <v/>
      </c>
      <c r="AG82" s="284" t="str">
        <f t="shared" si="193"/>
        <v/>
      </c>
      <c r="AH82" s="284" t="str">
        <f t="shared" si="193"/>
        <v/>
      </c>
      <c r="AI82" s="284" t="str">
        <f t="shared" si="193"/>
        <v/>
      </c>
      <c r="AJ82" s="284" t="str">
        <f t="shared" si="193"/>
        <v/>
      </c>
      <c r="AK82" s="284" t="str">
        <f t="shared" si="193"/>
        <v/>
      </c>
      <c r="AL82" s="284" t="str">
        <f t="shared" si="193"/>
        <v/>
      </c>
      <c r="AM82" s="284" t="str">
        <f t="shared" si="193"/>
        <v/>
      </c>
      <c r="AN82" s="284" t="str">
        <f t="shared" si="193"/>
        <v/>
      </c>
      <c r="AO82" s="284" t="str">
        <f t="shared" si="193"/>
        <v/>
      </c>
      <c r="AP82" s="284" t="str">
        <f t="shared" si="193"/>
        <v/>
      </c>
      <c r="AQ82" s="284" t="str">
        <f t="shared" si="193"/>
        <v/>
      </c>
      <c r="AR82" s="284" t="str">
        <f t="shared" si="193"/>
        <v/>
      </c>
      <c r="AS82" s="284" t="str">
        <f t="shared" si="193"/>
        <v/>
      </c>
      <c r="AT82" s="284" t="str">
        <f t="shared" si="193"/>
        <v/>
      </c>
      <c r="AU82" s="284" t="str">
        <f t="shared" si="193"/>
        <v/>
      </c>
      <c r="AV82" s="284" t="str">
        <f t="shared" si="193"/>
        <v/>
      </c>
      <c r="AW82" s="284" t="str">
        <f t="shared" si="193"/>
        <v/>
      </c>
      <c r="AX82" s="284" t="str">
        <f t="shared" si="193"/>
        <v/>
      </c>
      <c r="AY82" s="284" t="str">
        <f t="shared" si="193"/>
        <v/>
      </c>
      <c r="AZ82" s="284" t="str">
        <f t="shared" si="193"/>
        <v/>
      </c>
      <c r="BA82" s="284" t="str">
        <f t="shared" si="193"/>
        <v/>
      </c>
      <c r="BB82" s="284" t="str">
        <f t="shared" si="193"/>
        <v/>
      </c>
      <c r="BC82" s="284" t="str">
        <f t="shared" si="193"/>
        <v/>
      </c>
      <c r="BD82" s="284" t="str">
        <f t="shared" si="193"/>
        <v/>
      </c>
      <c r="BE82" s="284" t="str">
        <f t="shared" si="193"/>
        <v/>
      </c>
      <c r="BF82" s="284" t="str">
        <f t="shared" si="193"/>
        <v/>
      </c>
      <c r="BG82" s="284" t="str">
        <f t="shared" si="193"/>
        <v/>
      </c>
      <c r="BH82" s="284" t="str">
        <f t="shared" si="193"/>
        <v/>
      </c>
      <c r="BI82" s="284" t="str">
        <f t="shared" si="193"/>
        <v/>
      </c>
      <c r="BJ82" s="284" t="str">
        <f t="shared" si="193"/>
        <v/>
      </c>
      <c r="BK82" s="284" t="str">
        <f t="shared" si="193"/>
        <v/>
      </c>
      <c r="BL82" s="284" t="str">
        <f t="shared" si="193"/>
        <v/>
      </c>
      <c r="BM82" s="284" t="str">
        <f t="shared" si="193"/>
        <v/>
      </c>
      <c r="BN82" s="284" t="str">
        <f t="shared" si="193"/>
        <v/>
      </c>
      <c r="BO82" s="284" t="str">
        <f t="shared" si="193"/>
        <v/>
      </c>
      <c r="BP82" s="284" t="str">
        <f t="shared" ref="BP82:EA82" si="194">IF(BP30="","",($C7*BP30)/((1+$H$4)^BP$79))</f>
        <v/>
      </c>
      <c r="BQ82" s="284" t="str">
        <f t="shared" si="194"/>
        <v/>
      </c>
      <c r="BR82" s="284" t="str">
        <f t="shared" si="194"/>
        <v/>
      </c>
      <c r="BS82" s="284" t="str">
        <f t="shared" si="194"/>
        <v/>
      </c>
      <c r="BT82" s="284" t="str">
        <f t="shared" si="194"/>
        <v/>
      </c>
      <c r="BU82" s="284" t="str">
        <f t="shared" si="194"/>
        <v/>
      </c>
      <c r="BV82" s="284" t="str">
        <f t="shared" si="194"/>
        <v/>
      </c>
      <c r="BW82" s="284" t="str">
        <f t="shared" si="194"/>
        <v/>
      </c>
      <c r="BX82" s="284" t="str">
        <f t="shared" si="194"/>
        <v/>
      </c>
      <c r="BY82" s="284" t="str">
        <f t="shared" si="194"/>
        <v/>
      </c>
      <c r="BZ82" s="284" t="str">
        <f t="shared" si="194"/>
        <v/>
      </c>
      <c r="CA82" s="284" t="str">
        <f t="shared" si="194"/>
        <v/>
      </c>
      <c r="CB82" s="284" t="str">
        <f t="shared" si="194"/>
        <v/>
      </c>
      <c r="CC82" s="284" t="str">
        <f t="shared" si="194"/>
        <v/>
      </c>
      <c r="CD82" s="284" t="str">
        <f t="shared" si="194"/>
        <v/>
      </c>
      <c r="CE82" s="284" t="str">
        <f t="shared" si="194"/>
        <v/>
      </c>
      <c r="CF82" s="284" t="str">
        <f t="shared" si="194"/>
        <v/>
      </c>
      <c r="CG82" s="284" t="str">
        <f t="shared" si="194"/>
        <v/>
      </c>
      <c r="CH82" s="284" t="str">
        <f t="shared" si="194"/>
        <v/>
      </c>
      <c r="CI82" s="284" t="str">
        <f t="shared" si="194"/>
        <v/>
      </c>
      <c r="CJ82" s="284" t="str">
        <f t="shared" si="194"/>
        <v/>
      </c>
      <c r="CK82" s="284" t="str">
        <f t="shared" si="194"/>
        <v/>
      </c>
      <c r="CL82" s="284" t="str">
        <f t="shared" si="194"/>
        <v/>
      </c>
      <c r="CM82" s="284" t="str">
        <f t="shared" si="194"/>
        <v/>
      </c>
      <c r="CN82" s="284" t="str">
        <f t="shared" si="194"/>
        <v/>
      </c>
      <c r="CO82" s="284" t="str">
        <f t="shared" si="194"/>
        <v/>
      </c>
      <c r="CP82" s="284" t="str">
        <f t="shared" si="194"/>
        <v/>
      </c>
      <c r="CQ82" s="284" t="str">
        <f t="shared" si="194"/>
        <v/>
      </c>
      <c r="CR82" s="284" t="str">
        <f t="shared" si="194"/>
        <v/>
      </c>
      <c r="CS82" s="284" t="str">
        <f t="shared" si="194"/>
        <v/>
      </c>
      <c r="CT82" s="284" t="str">
        <f t="shared" si="194"/>
        <v/>
      </c>
      <c r="CU82" s="284" t="str">
        <f t="shared" si="194"/>
        <v/>
      </c>
      <c r="CV82" s="284" t="str">
        <f t="shared" si="194"/>
        <v/>
      </c>
      <c r="CW82" s="284" t="str">
        <f t="shared" si="194"/>
        <v/>
      </c>
      <c r="CX82" s="284" t="str">
        <f t="shared" si="194"/>
        <v/>
      </c>
      <c r="CY82" s="284" t="str">
        <f t="shared" si="194"/>
        <v/>
      </c>
      <c r="CZ82" s="284" t="str">
        <f t="shared" si="194"/>
        <v/>
      </c>
      <c r="DA82" s="284" t="str">
        <f t="shared" si="194"/>
        <v/>
      </c>
      <c r="DB82" s="284" t="str">
        <f t="shared" si="194"/>
        <v/>
      </c>
      <c r="DC82" s="284" t="str">
        <f t="shared" si="194"/>
        <v/>
      </c>
      <c r="DD82" s="284" t="str">
        <f t="shared" si="194"/>
        <v/>
      </c>
      <c r="DE82" s="284" t="str">
        <f t="shared" si="194"/>
        <v/>
      </c>
      <c r="DF82" s="284" t="str">
        <f t="shared" si="194"/>
        <v/>
      </c>
      <c r="DG82" s="284" t="str">
        <f t="shared" si="194"/>
        <v/>
      </c>
      <c r="DH82" s="284" t="str">
        <f t="shared" si="194"/>
        <v/>
      </c>
      <c r="DI82" s="284" t="str">
        <f t="shared" si="194"/>
        <v/>
      </c>
      <c r="DJ82" s="284" t="str">
        <f t="shared" si="194"/>
        <v/>
      </c>
      <c r="DK82" s="284" t="str">
        <f t="shared" si="194"/>
        <v/>
      </c>
      <c r="DL82" s="284" t="str">
        <f t="shared" si="194"/>
        <v/>
      </c>
      <c r="DM82" s="284" t="str">
        <f t="shared" si="194"/>
        <v/>
      </c>
      <c r="DN82" s="284" t="str">
        <f t="shared" si="194"/>
        <v/>
      </c>
      <c r="DO82" s="284" t="str">
        <f t="shared" si="194"/>
        <v/>
      </c>
      <c r="DP82" s="284" t="str">
        <f t="shared" si="194"/>
        <v/>
      </c>
      <c r="DQ82" s="284" t="str">
        <f t="shared" si="194"/>
        <v/>
      </c>
      <c r="DR82" s="284" t="str">
        <f t="shared" si="194"/>
        <v/>
      </c>
      <c r="DS82" s="284" t="str">
        <f t="shared" si="194"/>
        <v/>
      </c>
      <c r="DT82" s="284" t="str">
        <f t="shared" si="194"/>
        <v/>
      </c>
      <c r="DU82" s="284" t="str">
        <f t="shared" si="194"/>
        <v/>
      </c>
      <c r="DV82" s="284" t="str">
        <f t="shared" si="194"/>
        <v/>
      </c>
      <c r="DW82" s="284" t="str">
        <f t="shared" si="194"/>
        <v/>
      </c>
      <c r="DX82" s="284" t="str">
        <f t="shared" si="194"/>
        <v/>
      </c>
      <c r="DY82" s="284" t="str">
        <f t="shared" si="194"/>
        <v/>
      </c>
      <c r="DZ82" s="284" t="str">
        <f t="shared" si="194"/>
        <v/>
      </c>
      <c r="EA82" s="284" t="str">
        <f t="shared" si="194"/>
        <v/>
      </c>
      <c r="EB82" s="284" t="str">
        <f t="shared" ref="EB82:GM82" si="195">IF(EB30="","",($C7*EB30)/((1+$H$4)^EB$79))</f>
        <v/>
      </c>
      <c r="EC82" s="284" t="str">
        <f t="shared" si="195"/>
        <v/>
      </c>
      <c r="ED82" s="284" t="str">
        <f t="shared" si="195"/>
        <v/>
      </c>
      <c r="EE82" s="284" t="str">
        <f t="shared" si="195"/>
        <v/>
      </c>
      <c r="EF82" s="284" t="str">
        <f t="shared" si="195"/>
        <v/>
      </c>
      <c r="EG82" s="284" t="str">
        <f t="shared" si="195"/>
        <v/>
      </c>
      <c r="EH82" s="284" t="str">
        <f t="shared" si="195"/>
        <v/>
      </c>
      <c r="EI82" s="284" t="str">
        <f t="shared" si="195"/>
        <v/>
      </c>
      <c r="EJ82" s="284" t="str">
        <f t="shared" si="195"/>
        <v/>
      </c>
      <c r="EK82" s="284" t="str">
        <f t="shared" si="195"/>
        <v/>
      </c>
      <c r="EL82" s="284" t="str">
        <f t="shared" si="195"/>
        <v/>
      </c>
      <c r="EM82" s="284" t="str">
        <f t="shared" si="195"/>
        <v/>
      </c>
      <c r="EN82" s="284" t="str">
        <f t="shared" si="195"/>
        <v/>
      </c>
      <c r="EO82" s="284" t="str">
        <f t="shared" si="195"/>
        <v/>
      </c>
      <c r="EP82" s="284" t="str">
        <f t="shared" si="195"/>
        <v/>
      </c>
      <c r="EQ82" s="284" t="str">
        <f t="shared" si="195"/>
        <v/>
      </c>
      <c r="ER82" s="284" t="str">
        <f t="shared" si="195"/>
        <v/>
      </c>
      <c r="ES82" s="284" t="str">
        <f t="shared" si="195"/>
        <v/>
      </c>
      <c r="ET82" s="284" t="str">
        <f t="shared" si="195"/>
        <v/>
      </c>
      <c r="EU82" s="284" t="str">
        <f t="shared" si="195"/>
        <v/>
      </c>
      <c r="EV82" s="284" t="str">
        <f t="shared" si="195"/>
        <v/>
      </c>
      <c r="EW82" s="284" t="str">
        <f t="shared" si="195"/>
        <v/>
      </c>
      <c r="EX82" s="284" t="str">
        <f t="shared" si="195"/>
        <v/>
      </c>
      <c r="EY82" s="284" t="str">
        <f t="shared" si="195"/>
        <v/>
      </c>
      <c r="EZ82" s="284" t="str">
        <f t="shared" si="195"/>
        <v/>
      </c>
      <c r="FA82" s="284" t="str">
        <f t="shared" si="195"/>
        <v/>
      </c>
      <c r="FB82" s="284" t="str">
        <f t="shared" si="195"/>
        <v/>
      </c>
      <c r="FC82" s="284" t="str">
        <f t="shared" si="195"/>
        <v/>
      </c>
      <c r="FD82" s="284" t="str">
        <f t="shared" si="195"/>
        <v/>
      </c>
      <c r="FE82" s="284" t="str">
        <f t="shared" si="195"/>
        <v/>
      </c>
      <c r="FF82" s="284" t="str">
        <f t="shared" si="195"/>
        <v/>
      </c>
      <c r="FG82" s="284" t="str">
        <f t="shared" si="195"/>
        <v/>
      </c>
      <c r="FH82" s="284" t="str">
        <f t="shared" si="195"/>
        <v/>
      </c>
      <c r="FI82" s="284" t="str">
        <f t="shared" si="195"/>
        <v/>
      </c>
      <c r="FJ82" s="284" t="str">
        <f t="shared" si="195"/>
        <v/>
      </c>
      <c r="FK82" s="284" t="str">
        <f t="shared" si="195"/>
        <v/>
      </c>
      <c r="FL82" s="284" t="str">
        <f t="shared" si="195"/>
        <v/>
      </c>
      <c r="FM82" s="284" t="str">
        <f t="shared" si="195"/>
        <v/>
      </c>
      <c r="FN82" s="284" t="str">
        <f t="shared" si="195"/>
        <v/>
      </c>
      <c r="FO82" s="284" t="str">
        <f t="shared" si="195"/>
        <v/>
      </c>
      <c r="FP82" s="284" t="str">
        <f t="shared" si="195"/>
        <v/>
      </c>
      <c r="FQ82" s="284" t="str">
        <f t="shared" si="195"/>
        <v/>
      </c>
      <c r="FR82" s="284" t="str">
        <f t="shared" si="195"/>
        <v/>
      </c>
      <c r="FS82" s="284" t="str">
        <f t="shared" si="195"/>
        <v/>
      </c>
      <c r="FT82" s="284" t="str">
        <f t="shared" si="195"/>
        <v/>
      </c>
      <c r="FU82" s="284" t="str">
        <f t="shared" si="195"/>
        <v/>
      </c>
      <c r="FV82" s="284" t="str">
        <f t="shared" si="195"/>
        <v/>
      </c>
      <c r="FW82" s="284" t="str">
        <f t="shared" si="195"/>
        <v/>
      </c>
      <c r="FX82" s="284" t="str">
        <f t="shared" si="195"/>
        <v/>
      </c>
      <c r="FY82" s="284" t="str">
        <f t="shared" si="195"/>
        <v/>
      </c>
      <c r="FZ82" s="284" t="str">
        <f t="shared" si="195"/>
        <v/>
      </c>
      <c r="GA82" s="284" t="str">
        <f t="shared" si="195"/>
        <v/>
      </c>
      <c r="GB82" s="284" t="str">
        <f t="shared" si="195"/>
        <v/>
      </c>
      <c r="GC82" s="284" t="str">
        <f t="shared" si="195"/>
        <v/>
      </c>
      <c r="GD82" s="284" t="str">
        <f t="shared" si="195"/>
        <v/>
      </c>
      <c r="GE82" s="284" t="str">
        <f t="shared" si="195"/>
        <v/>
      </c>
      <c r="GF82" s="284" t="str">
        <f t="shared" si="195"/>
        <v/>
      </c>
      <c r="GG82" s="284" t="str">
        <f t="shared" si="195"/>
        <v/>
      </c>
      <c r="GH82" s="284" t="str">
        <f t="shared" si="195"/>
        <v/>
      </c>
      <c r="GI82" s="284" t="str">
        <f t="shared" si="195"/>
        <v/>
      </c>
      <c r="GJ82" s="284" t="str">
        <f t="shared" si="195"/>
        <v/>
      </c>
      <c r="GK82" s="284" t="str">
        <f t="shared" si="195"/>
        <v/>
      </c>
      <c r="GL82" s="284" t="str">
        <f t="shared" si="195"/>
        <v/>
      </c>
      <c r="GM82" s="284" t="str">
        <f t="shared" si="195"/>
        <v/>
      </c>
      <c r="GN82" s="284" t="str">
        <f t="shared" ref="GN82:IY82" si="196">IF(GN30="","",($C7*GN30)/((1+$H$4)^GN$79))</f>
        <v/>
      </c>
      <c r="GO82" s="284" t="str">
        <f t="shared" si="196"/>
        <v/>
      </c>
      <c r="GP82" s="284" t="str">
        <f t="shared" si="196"/>
        <v/>
      </c>
      <c r="GQ82" s="284" t="str">
        <f t="shared" si="196"/>
        <v/>
      </c>
      <c r="GR82" s="284" t="str">
        <f t="shared" si="196"/>
        <v/>
      </c>
      <c r="GS82" s="284" t="str">
        <f t="shared" si="196"/>
        <v/>
      </c>
      <c r="GT82" s="284" t="str">
        <f t="shared" si="196"/>
        <v/>
      </c>
      <c r="GU82" s="284" t="str">
        <f t="shared" si="196"/>
        <v/>
      </c>
      <c r="GV82" s="284" t="str">
        <f t="shared" si="196"/>
        <v/>
      </c>
      <c r="GW82" s="284" t="str">
        <f t="shared" si="196"/>
        <v/>
      </c>
      <c r="GX82" s="284" t="str">
        <f t="shared" si="196"/>
        <v/>
      </c>
      <c r="GY82" s="284" t="str">
        <f t="shared" si="196"/>
        <v/>
      </c>
      <c r="GZ82" s="284" t="str">
        <f t="shared" si="196"/>
        <v/>
      </c>
      <c r="HA82" s="284" t="str">
        <f t="shared" si="196"/>
        <v/>
      </c>
      <c r="HB82" s="284" t="str">
        <f t="shared" si="196"/>
        <v/>
      </c>
      <c r="HC82" s="284" t="str">
        <f t="shared" si="196"/>
        <v/>
      </c>
      <c r="HD82" s="284" t="str">
        <f t="shared" si="196"/>
        <v/>
      </c>
      <c r="HE82" s="284" t="str">
        <f t="shared" si="196"/>
        <v/>
      </c>
      <c r="HF82" s="284" t="str">
        <f t="shared" si="196"/>
        <v/>
      </c>
      <c r="HG82" s="284" t="str">
        <f t="shared" si="196"/>
        <v/>
      </c>
      <c r="HH82" s="284" t="str">
        <f t="shared" si="196"/>
        <v/>
      </c>
      <c r="HI82" s="284" t="str">
        <f t="shared" si="196"/>
        <v/>
      </c>
      <c r="HJ82" s="284" t="str">
        <f t="shared" si="196"/>
        <v/>
      </c>
      <c r="HK82" s="284" t="str">
        <f t="shared" si="196"/>
        <v/>
      </c>
      <c r="HL82" s="284" t="str">
        <f t="shared" si="196"/>
        <v/>
      </c>
      <c r="HM82" s="284" t="str">
        <f t="shared" si="196"/>
        <v/>
      </c>
      <c r="HN82" s="284" t="str">
        <f t="shared" si="196"/>
        <v/>
      </c>
      <c r="HO82" s="284" t="str">
        <f t="shared" si="196"/>
        <v/>
      </c>
      <c r="HP82" s="284" t="str">
        <f t="shared" si="196"/>
        <v/>
      </c>
      <c r="HQ82" s="284" t="str">
        <f t="shared" si="196"/>
        <v/>
      </c>
      <c r="HR82" s="284" t="str">
        <f t="shared" si="196"/>
        <v/>
      </c>
      <c r="HS82" s="284" t="str">
        <f t="shared" si="196"/>
        <v/>
      </c>
      <c r="HT82" s="284" t="str">
        <f t="shared" si="196"/>
        <v/>
      </c>
      <c r="HU82" s="284" t="str">
        <f t="shared" si="196"/>
        <v/>
      </c>
      <c r="HV82" s="284" t="str">
        <f t="shared" si="196"/>
        <v/>
      </c>
      <c r="HW82" s="284" t="str">
        <f t="shared" si="196"/>
        <v/>
      </c>
      <c r="HX82" s="284" t="str">
        <f t="shared" si="196"/>
        <v/>
      </c>
      <c r="HY82" s="284" t="str">
        <f t="shared" si="196"/>
        <v/>
      </c>
      <c r="HZ82" s="284" t="str">
        <f t="shared" si="196"/>
        <v/>
      </c>
      <c r="IA82" s="284" t="str">
        <f t="shared" si="196"/>
        <v/>
      </c>
      <c r="IB82" s="284" t="str">
        <f t="shared" si="196"/>
        <v/>
      </c>
      <c r="IC82" s="284" t="str">
        <f t="shared" si="196"/>
        <v/>
      </c>
      <c r="ID82" s="284" t="str">
        <f t="shared" si="196"/>
        <v/>
      </c>
      <c r="IE82" s="284" t="str">
        <f t="shared" si="196"/>
        <v/>
      </c>
      <c r="IF82" s="284" t="str">
        <f t="shared" si="196"/>
        <v/>
      </c>
      <c r="IG82" s="284" t="str">
        <f t="shared" si="196"/>
        <v/>
      </c>
      <c r="IH82" s="284" t="str">
        <f t="shared" si="196"/>
        <v/>
      </c>
      <c r="II82" s="284" t="str">
        <f t="shared" si="196"/>
        <v/>
      </c>
      <c r="IJ82" s="284" t="str">
        <f t="shared" si="196"/>
        <v/>
      </c>
      <c r="IK82" s="284" t="str">
        <f t="shared" si="196"/>
        <v/>
      </c>
      <c r="IL82" s="284" t="str">
        <f t="shared" si="196"/>
        <v/>
      </c>
      <c r="IM82" s="284" t="str">
        <f t="shared" si="196"/>
        <v/>
      </c>
      <c r="IN82" s="284" t="str">
        <f t="shared" si="196"/>
        <v/>
      </c>
      <c r="IO82" s="284" t="str">
        <f t="shared" si="196"/>
        <v/>
      </c>
      <c r="IP82" s="284" t="str">
        <f t="shared" si="196"/>
        <v/>
      </c>
      <c r="IQ82" s="284" t="str">
        <f t="shared" si="196"/>
        <v/>
      </c>
      <c r="IR82" s="284" t="str">
        <f t="shared" si="196"/>
        <v/>
      </c>
      <c r="IS82" s="284" t="str">
        <f t="shared" si="196"/>
        <v/>
      </c>
      <c r="IT82" s="284" t="str">
        <f t="shared" si="196"/>
        <v/>
      </c>
      <c r="IU82" s="284" t="str">
        <f t="shared" si="196"/>
        <v/>
      </c>
      <c r="IV82" s="284" t="str">
        <f t="shared" si="196"/>
        <v/>
      </c>
      <c r="IW82" s="284" t="str">
        <f t="shared" si="196"/>
        <v/>
      </c>
      <c r="IX82" s="284" t="str">
        <f t="shared" si="196"/>
        <v/>
      </c>
      <c r="IY82" s="284" t="str">
        <f t="shared" si="196"/>
        <v/>
      </c>
      <c r="IZ82" s="284" t="str">
        <f t="shared" ref="IZ82:LK82" si="197">IF(IZ30="","",($C7*IZ30)/((1+$H$4)^IZ$79))</f>
        <v/>
      </c>
      <c r="JA82" s="284" t="str">
        <f t="shared" si="197"/>
        <v/>
      </c>
      <c r="JB82" s="284" t="str">
        <f t="shared" si="197"/>
        <v/>
      </c>
      <c r="JC82" s="284" t="str">
        <f t="shared" si="197"/>
        <v/>
      </c>
      <c r="JD82" s="284" t="str">
        <f t="shared" si="197"/>
        <v/>
      </c>
      <c r="JE82" s="284" t="str">
        <f t="shared" si="197"/>
        <v/>
      </c>
      <c r="JF82" s="284" t="str">
        <f t="shared" si="197"/>
        <v/>
      </c>
      <c r="JG82" s="284" t="str">
        <f t="shared" si="197"/>
        <v/>
      </c>
      <c r="JH82" s="284" t="str">
        <f t="shared" si="197"/>
        <v/>
      </c>
      <c r="JI82" s="284" t="str">
        <f t="shared" si="197"/>
        <v/>
      </c>
      <c r="JJ82" s="284" t="str">
        <f t="shared" si="197"/>
        <v/>
      </c>
      <c r="JK82" s="284" t="str">
        <f t="shared" si="197"/>
        <v/>
      </c>
      <c r="JL82" s="284" t="str">
        <f t="shared" si="197"/>
        <v/>
      </c>
      <c r="JM82" s="284" t="str">
        <f t="shared" si="197"/>
        <v/>
      </c>
      <c r="JN82" s="284" t="str">
        <f t="shared" si="197"/>
        <v/>
      </c>
      <c r="JO82" s="284" t="str">
        <f t="shared" si="197"/>
        <v/>
      </c>
      <c r="JP82" s="284" t="str">
        <f t="shared" si="197"/>
        <v/>
      </c>
      <c r="JQ82" s="284" t="str">
        <f t="shared" si="197"/>
        <v/>
      </c>
      <c r="JR82" s="284" t="str">
        <f t="shared" si="197"/>
        <v/>
      </c>
      <c r="JS82" s="284" t="str">
        <f t="shared" si="197"/>
        <v/>
      </c>
      <c r="JT82" s="284" t="str">
        <f t="shared" si="197"/>
        <v/>
      </c>
      <c r="JU82" s="284" t="str">
        <f t="shared" si="197"/>
        <v/>
      </c>
      <c r="JV82" s="284" t="str">
        <f t="shared" si="197"/>
        <v/>
      </c>
      <c r="JW82" s="284" t="str">
        <f t="shared" si="197"/>
        <v/>
      </c>
      <c r="JX82" s="284" t="str">
        <f t="shared" si="197"/>
        <v/>
      </c>
      <c r="JY82" s="284" t="str">
        <f t="shared" si="197"/>
        <v/>
      </c>
      <c r="JZ82" s="284" t="str">
        <f t="shared" si="197"/>
        <v/>
      </c>
      <c r="KA82" s="284" t="str">
        <f t="shared" si="197"/>
        <v/>
      </c>
      <c r="KB82" s="284" t="str">
        <f t="shared" si="197"/>
        <v/>
      </c>
      <c r="KC82" s="284" t="str">
        <f t="shared" si="197"/>
        <v/>
      </c>
      <c r="KD82" s="284" t="str">
        <f t="shared" si="197"/>
        <v/>
      </c>
      <c r="KE82" s="284" t="str">
        <f t="shared" si="197"/>
        <v/>
      </c>
      <c r="KF82" s="284" t="str">
        <f t="shared" si="197"/>
        <v/>
      </c>
      <c r="KG82" s="284" t="str">
        <f t="shared" si="197"/>
        <v/>
      </c>
      <c r="KH82" s="284" t="str">
        <f t="shared" si="197"/>
        <v/>
      </c>
      <c r="KI82" s="284" t="str">
        <f t="shared" si="197"/>
        <v/>
      </c>
      <c r="KJ82" s="284" t="str">
        <f t="shared" si="197"/>
        <v/>
      </c>
      <c r="KK82" s="284" t="str">
        <f t="shared" si="197"/>
        <v/>
      </c>
      <c r="KL82" s="284" t="str">
        <f t="shared" si="197"/>
        <v/>
      </c>
      <c r="KM82" s="284" t="str">
        <f t="shared" si="197"/>
        <v/>
      </c>
      <c r="KN82" s="284" t="str">
        <f t="shared" si="197"/>
        <v/>
      </c>
      <c r="KO82" s="284" t="str">
        <f t="shared" si="197"/>
        <v/>
      </c>
      <c r="KP82" s="284" t="str">
        <f t="shared" si="197"/>
        <v/>
      </c>
      <c r="KQ82" s="284" t="str">
        <f t="shared" si="197"/>
        <v/>
      </c>
      <c r="KR82" s="284" t="str">
        <f t="shared" si="197"/>
        <v/>
      </c>
      <c r="KS82" s="284" t="str">
        <f t="shared" si="197"/>
        <v/>
      </c>
      <c r="KT82" s="284" t="str">
        <f t="shared" si="197"/>
        <v/>
      </c>
      <c r="KU82" s="284" t="str">
        <f t="shared" si="197"/>
        <v/>
      </c>
      <c r="KV82" s="284" t="str">
        <f t="shared" si="197"/>
        <v/>
      </c>
      <c r="KW82" s="284" t="str">
        <f t="shared" si="197"/>
        <v/>
      </c>
      <c r="KX82" s="284" t="str">
        <f t="shared" si="197"/>
        <v/>
      </c>
      <c r="KY82" s="284" t="str">
        <f t="shared" si="197"/>
        <v/>
      </c>
      <c r="KZ82" s="284" t="str">
        <f t="shared" si="197"/>
        <v/>
      </c>
      <c r="LA82" s="284" t="str">
        <f t="shared" si="197"/>
        <v/>
      </c>
      <c r="LB82" s="284" t="str">
        <f t="shared" si="197"/>
        <v/>
      </c>
      <c r="LC82" s="284" t="str">
        <f t="shared" si="197"/>
        <v/>
      </c>
      <c r="LD82" s="284" t="str">
        <f t="shared" si="197"/>
        <v/>
      </c>
      <c r="LE82" s="284" t="str">
        <f t="shared" si="197"/>
        <v/>
      </c>
      <c r="LF82" s="284" t="str">
        <f t="shared" si="197"/>
        <v/>
      </c>
      <c r="LG82" s="284" t="str">
        <f t="shared" si="197"/>
        <v/>
      </c>
      <c r="LH82" s="284" t="str">
        <f t="shared" si="197"/>
        <v/>
      </c>
      <c r="LI82" s="284" t="str">
        <f t="shared" si="197"/>
        <v/>
      </c>
      <c r="LJ82" s="284" t="str">
        <f t="shared" si="197"/>
        <v/>
      </c>
      <c r="LK82" s="284" t="str">
        <f t="shared" si="197"/>
        <v/>
      </c>
      <c r="LL82" s="284" t="str">
        <f t="shared" ref="LL82:NW82" si="198">IF(LL30="","",($C7*LL30)/((1+$H$4)^LL$79))</f>
        <v/>
      </c>
      <c r="LM82" s="284" t="str">
        <f t="shared" si="198"/>
        <v/>
      </c>
      <c r="LN82" s="284" t="str">
        <f t="shared" si="198"/>
        <v/>
      </c>
      <c r="LO82" s="284" t="str">
        <f t="shared" si="198"/>
        <v/>
      </c>
      <c r="LP82" s="284" t="str">
        <f t="shared" si="198"/>
        <v/>
      </c>
      <c r="LQ82" s="284" t="str">
        <f t="shared" si="198"/>
        <v/>
      </c>
      <c r="LR82" s="284" t="str">
        <f t="shared" si="198"/>
        <v/>
      </c>
      <c r="LS82" s="284" t="str">
        <f t="shared" si="198"/>
        <v/>
      </c>
      <c r="LT82" s="284" t="str">
        <f t="shared" si="198"/>
        <v/>
      </c>
      <c r="LU82" s="284" t="str">
        <f t="shared" si="198"/>
        <v/>
      </c>
      <c r="LV82" s="284" t="str">
        <f t="shared" si="198"/>
        <v/>
      </c>
      <c r="LW82" s="284" t="str">
        <f t="shared" si="198"/>
        <v/>
      </c>
      <c r="LX82" s="284" t="str">
        <f t="shared" si="198"/>
        <v/>
      </c>
      <c r="LY82" s="284" t="str">
        <f t="shared" si="198"/>
        <v/>
      </c>
      <c r="LZ82" s="284" t="str">
        <f t="shared" si="198"/>
        <v/>
      </c>
      <c r="MA82" s="284" t="str">
        <f t="shared" si="198"/>
        <v/>
      </c>
      <c r="MB82" s="284" t="str">
        <f t="shared" si="198"/>
        <v/>
      </c>
      <c r="MC82" s="284" t="str">
        <f t="shared" si="198"/>
        <v/>
      </c>
      <c r="MD82" s="284" t="str">
        <f t="shared" si="198"/>
        <v/>
      </c>
      <c r="ME82" s="284" t="str">
        <f t="shared" si="198"/>
        <v/>
      </c>
      <c r="MF82" s="284" t="str">
        <f t="shared" si="198"/>
        <v/>
      </c>
      <c r="MG82" s="284" t="str">
        <f t="shared" si="198"/>
        <v/>
      </c>
      <c r="MH82" s="284" t="str">
        <f t="shared" si="198"/>
        <v/>
      </c>
      <c r="MI82" s="284" t="str">
        <f t="shared" si="198"/>
        <v/>
      </c>
      <c r="MJ82" s="284" t="str">
        <f t="shared" si="198"/>
        <v/>
      </c>
      <c r="MK82" s="284" t="str">
        <f t="shared" si="198"/>
        <v/>
      </c>
      <c r="ML82" s="284" t="str">
        <f t="shared" si="198"/>
        <v/>
      </c>
      <c r="MM82" s="284" t="str">
        <f t="shared" si="198"/>
        <v/>
      </c>
      <c r="MN82" s="284" t="str">
        <f t="shared" si="198"/>
        <v/>
      </c>
      <c r="MO82" s="284" t="str">
        <f t="shared" si="198"/>
        <v/>
      </c>
      <c r="MP82" s="284" t="str">
        <f t="shared" si="198"/>
        <v/>
      </c>
      <c r="MQ82" s="284" t="str">
        <f t="shared" si="198"/>
        <v/>
      </c>
      <c r="MR82" s="284" t="str">
        <f t="shared" si="198"/>
        <v/>
      </c>
      <c r="MS82" s="284" t="str">
        <f t="shared" si="198"/>
        <v/>
      </c>
      <c r="MT82" s="284" t="str">
        <f t="shared" si="198"/>
        <v/>
      </c>
      <c r="MU82" s="284" t="str">
        <f t="shared" si="198"/>
        <v/>
      </c>
      <c r="MV82" s="284" t="str">
        <f t="shared" si="198"/>
        <v/>
      </c>
      <c r="MW82" s="284" t="str">
        <f t="shared" si="198"/>
        <v/>
      </c>
      <c r="MX82" s="284" t="str">
        <f t="shared" si="198"/>
        <v/>
      </c>
      <c r="MY82" s="284" t="str">
        <f t="shared" si="198"/>
        <v/>
      </c>
      <c r="MZ82" s="284" t="str">
        <f t="shared" si="198"/>
        <v/>
      </c>
      <c r="NA82" s="284" t="str">
        <f t="shared" si="198"/>
        <v/>
      </c>
      <c r="NB82" s="284" t="str">
        <f t="shared" si="198"/>
        <v/>
      </c>
      <c r="NC82" s="284" t="str">
        <f t="shared" si="198"/>
        <v/>
      </c>
      <c r="ND82" s="284" t="str">
        <f t="shared" si="198"/>
        <v/>
      </c>
      <c r="NE82" s="284" t="str">
        <f t="shared" si="198"/>
        <v/>
      </c>
      <c r="NF82" s="284" t="str">
        <f t="shared" si="198"/>
        <v/>
      </c>
      <c r="NG82" s="284" t="str">
        <f t="shared" si="198"/>
        <v/>
      </c>
      <c r="NH82" s="284" t="str">
        <f t="shared" si="198"/>
        <v/>
      </c>
      <c r="NI82" s="284" t="str">
        <f t="shared" si="198"/>
        <v/>
      </c>
      <c r="NJ82" s="284" t="str">
        <f t="shared" si="198"/>
        <v/>
      </c>
      <c r="NK82" s="284" t="str">
        <f t="shared" si="198"/>
        <v/>
      </c>
      <c r="NL82" s="284" t="str">
        <f t="shared" si="198"/>
        <v/>
      </c>
      <c r="NM82" s="284" t="str">
        <f t="shared" si="198"/>
        <v/>
      </c>
      <c r="NN82" s="284" t="str">
        <f t="shared" si="198"/>
        <v/>
      </c>
      <c r="NO82" s="284" t="str">
        <f t="shared" si="198"/>
        <v/>
      </c>
      <c r="NP82" s="284" t="str">
        <f t="shared" si="198"/>
        <v/>
      </c>
      <c r="NQ82" s="284" t="str">
        <f t="shared" si="198"/>
        <v/>
      </c>
      <c r="NR82" s="284" t="str">
        <f t="shared" si="198"/>
        <v/>
      </c>
      <c r="NS82" s="284" t="str">
        <f t="shared" si="198"/>
        <v/>
      </c>
      <c r="NT82" s="284" t="str">
        <f t="shared" si="198"/>
        <v/>
      </c>
      <c r="NU82" s="284" t="str">
        <f t="shared" si="198"/>
        <v/>
      </c>
      <c r="NV82" s="284" t="str">
        <f t="shared" si="198"/>
        <v/>
      </c>
      <c r="NW82" s="284" t="str">
        <f t="shared" si="198"/>
        <v/>
      </c>
      <c r="NX82" s="284" t="str">
        <f t="shared" ref="NX82:QI82" si="199">IF(NX30="","",($C7*NX30)/((1+$H$4)^NX$79))</f>
        <v/>
      </c>
      <c r="NY82" s="284" t="str">
        <f t="shared" si="199"/>
        <v/>
      </c>
      <c r="NZ82" s="284" t="str">
        <f t="shared" si="199"/>
        <v/>
      </c>
      <c r="OA82" s="284" t="str">
        <f t="shared" si="199"/>
        <v/>
      </c>
      <c r="OB82" s="284" t="str">
        <f t="shared" si="199"/>
        <v/>
      </c>
      <c r="OC82" s="284" t="str">
        <f t="shared" si="199"/>
        <v/>
      </c>
      <c r="OD82" s="284" t="str">
        <f t="shared" si="199"/>
        <v/>
      </c>
      <c r="OE82" s="284" t="str">
        <f t="shared" si="199"/>
        <v/>
      </c>
      <c r="OF82" s="284" t="str">
        <f t="shared" si="199"/>
        <v/>
      </c>
      <c r="OG82" s="284" t="str">
        <f t="shared" si="199"/>
        <v/>
      </c>
      <c r="OH82" s="284" t="str">
        <f t="shared" si="199"/>
        <v/>
      </c>
      <c r="OI82" s="284" t="str">
        <f t="shared" si="199"/>
        <v/>
      </c>
      <c r="OJ82" s="284" t="str">
        <f t="shared" si="199"/>
        <v/>
      </c>
      <c r="OK82" s="284" t="str">
        <f t="shared" si="199"/>
        <v/>
      </c>
      <c r="OL82" s="284" t="str">
        <f t="shared" si="199"/>
        <v/>
      </c>
      <c r="OM82" s="284" t="str">
        <f t="shared" si="199"/>
        <v/>
      </c>
      <c r="ON82" s="284" t="str">
        <f t="shared" si="199"/>
        <v/>
      </c>
      <c r="OO82" s="284" t="str">
        <f t="shared" si="199"/>
        <v/>
      </c>
      <c r="OP82" s="284" t="str">
        <f t="shared" si="199"/>
        <v/>
      </c>
      <c r="OQ82" s="284" t="str">
        <f t="shared" si="199"/>
        <v/>
      </c>
      <c r="OR82" s="284" t="str">
        <f t="shared" si="199"/>
        <v/>
      </c>
      <c r="OS82" s="284" t="str">
        <f t="shared" si="199"/>
        <v/>
      </c>
      <c r="OT82" s="284" t="str">
        <f t="shared" si="199"/>
        <v/>
      </c>
      <c r="OU82" s="284" t="str">
        <f t="shared" si="199"/>
        <v/>
      </c>
      <c r="OV82" s="284" t="str">
        <f t="shared" si="199"/>
        <v/>
      </c>
      <c r="OW82" s="284" t="str">
        <f t="shared" si="199"/>
        <v/>
      </c>
      <c r="OX82" s="284" t="str">
        <f t="shared" si="199"/>
        <v/>
      </c>
      <c r="OY82" s="284" t="str">
        <f t="shared" si="199"/>
        <v/>
      </c>
      <c r="OZ82" s="284" t="str">
        <f t="shared" si="199"/>
        <v/>
      </c>
      <c r="PA82" s="284" t="str">
        <f t="shared" si="199"/>
        <v/>
      </c>
      <c r="PB82" s="284" t="str">
        <f t="shared" si="199"/>
        <v/>
      </c>
      <c r="PC82" s="284" t="str">
        <f t="shared" si="199"/>
        <v/>
      </c>
      <c r="PD82" s="284" t="str">
        <f t="shared" si="199"/>
        <v/>
      </c>
      <c r="PE82" s="284" t="str">
        <f t="shared" si="199"/>
        <v/>
      </c>
      <c r="PF82" s="284" t="str">
        <f t="shared" si="199"/>
        <v/>
      </c>
      <c r="PG82" s="284" t="str">
        <f t="shared" si="199"/>
        <v/>
      </c>
      <c r="PH82" s="284" t="str">
        <f t="shared" si="199"/>
        <v/>
      </c>
      <c r="PI82" s="284" t="str">
        <f t="shared" si="199"/>
        <v/>
      </c>
      <c r="PJ82" s="284" t="str">
        <f t="shared" si="199"/>
        <v/>
      </c>
      <c r="PK82" s="284" t="str">
        <f t="shared" si="199"/>
        <v/>
      </c>
      <c r="PL82" s="284" t="str">
        <f t="shared" si="199"/>
        <v/>
      </c>
      <c r="PM82" s="284" t="str">
        <f t="shared" si="199"/>
        <v/>
      </c>
      <c r="PN82" s="284" t="str">
        <f t="shared" si="199"/>
        <v/>
      </c>
      <c r="PO82" s="284" t="str">
        <f t="shared" si="199"/>
        <v/>
      </c>
      <c r="PP82" s="284" t="str">
        <f t="shared" si="199"/>
        <v/>
      </c>
      <c r="PQ82" s="284" t="str">
        <f t="shared" si="199"/>
        <v/>
      </c>
      <c r="PR82" s="284" t="str">
        <f t="shared" si="199"/>
        <v/>
      </c>
      <c r="PS82" s="284" t="str">
        <f t="shared" si="199"/>
        <v/>
      </c>
      <c r="PT82" s="284" t="str">
        <f t="shared" si="199"/>
        <v/>
      </c>
      <c r="PU82" s="284" t="str">
        <f t="shared" si="199"/>
        <v/>
      </c>
      <c r="PV82" s="284" t="str">
        <f t="shared" si="199"/>
        <v/>
      </c>
      <c r="PW82" s="284" t="str">
        <f t="shared" si="199"/>
        <v/>
      </c>
      <c r="PX82" s="284" t="str">
        <f t="shared" si="199"/>
        <v/>
      </c>
      <c r="PY82" s="284" t="str">
        <f t="shared" si="199"/>
        <v/>
      </c>
      <c r="PZ82" s="284" t="str">
        <f t="shared" si="199"/>
        <v/>
      </c>
      <c r="QA82" s="284" t="str">
        <f t="shared" si="199"/>
        <v/>
      </c>
      <c r="QB82" s="284" t="str">
        <f t="shared" si="199"/>
        <v/>
      </c>
      <c r="QC82" s="284" t="str">
        <f t="shared" si="199"/>
        <v/>
      </c>
      <c r="QD82" s="284" t="str">
        <f t="shared" si="199"/>
        <v/>
      </c>
      <c r="QE82" s="284" t="str">
        <f t="shared" si="199"/>
        <v/>
      </c>
      <c r="QF82" s="284" t="str">
        <f t="shared" si="199"/>
        <v/>
      </c>
      <c r="QG82" s="284" t="str">
        <f t="shared" si="199"/>
        <v/>
      </c>
      <c r="QH82" s="284" t="str">
        <f t="shared" si="199"/>
        <v/>
      </c>
      <c r="QI82" s="284" t="str">
        <f t="shared" si="199"/>
        <v/>
      </c>
      <c r="QJ82" s="284" t="str">
        <f t="shared" ref="QJ82:SA82" si="200">IF(QJ30="","",($C7*QJ30)/((1+$H$4)^QJ$79))</f>
        <v/>
      </c>
      <c r="QK82" s="284" t="str">
        <f t="shared" si="200"/>
        <v/>
      </c>
      <c r="QL82" s="284" t="str">
        <f t="shared" si="200"/>
        <v/>
      </c>
      <c r="QM82" s="284" t="str">
        <f t="shared" si="200"/>
        <v/>
      </c>
      <c r="QN82" s="284" t="str">
        <f t="shared" si="200"/>
        <v/>
      </c>
      <c r="QO82" s="284" t="str">
        <f t="shared" si="200"/>
        <v/>
      </c>
      <c r="QP82" s="284" t="str">
        <f t="shared" si="200"/>
        <v/>
      </c>
      <c r="QQ82" s="284" t="str">
        <f t="shared" si="200"/>
        <v/>
      </c>
      <c r="QR82" s="284" t="str">
        <f t="shared" si="200"/>
        <v/>
      </c>
      <c r="QS82" s="284" t="str">
        <f t="shared" si="200"/>
        <v/>
      </c>
      <c r="QT82" s="284" t="str">
        <f t="shared" si="200"/>
        <v/>
      </c>
      <c r="QU82" s="284" t="str">
        <f t="shared" si="200"/>
        <v/>
      </c>
      <c r="QV82" s="284" t="str">
        <f t="shared" si="200"/>
        <v/>
      </c>
      <c r="QW82" s="284" t="str">
        <f t="shared" si="200"/>
        <v/>
      </c>
      <c r="QX82" s="284" t="str">
        <f t="shared" si="200"/>
        <v/>
      </c>
      <c r="QY82" s="284" t="str">
        <f t="shared" si="200"/>
        <v/>
      </c>
      <c r="QZ82" s="284" t="str">
        <f t="shared" si="200"/>
        <v/>
      </c>
      <c r="RA82" s="284" t="str">
        <f t="shared" si="200"/>
        <v/>
      </c>
      <c r="RB82" s="284" t="str">
        <f t="shared" si="200"/>
        <v/>
      </c>
      <c r="RC82" s="284" t="str">
        <f t="shared" si="200"/>
        <v/>
      </c>
      <c r="RD82" s="284" t="str">
        <f t="shared" si="200"/>
        <v/>
      </c>
      <c r="RE82" s="284" t="str">
        <f t="shared" si="200"/>
        <v/>
      </c>
      <c r="RF82" s="284" t="str">
        <f t="shared" si="200"/>
        <v/>
      </c>
      <c r="RG82" s="284" t="str">
        <f t="shared" si="200"/>
        <v/>
      </c>
      <c r="RH82" s="284" t="str">
        <f t="shared" si="200"/>
        <v/>
      </c>
      <c r="RI82" s="284" t="str">
        <f t="shared" si="200"/>
        <v/>
      </c>
      <c r="RJ82" s="284" t="str">
        <f t="shared" si="200"/>
        <v/>
      </c>
      <c r="RK82" s="284" t="str">
        <f t="shared" si="200"/>
        <v/>
      </c>
      <c r="RL82" s="284" t="str">
        <f t="shared" si="200"/>
        <v/>
      </c>
      <c r="RM82" s="284" t="str">
        <f t="shared" si="200"/>
        <v/>
      </c>
      <c r="RN82" s="284" t="str">
        <f t="shared" si="200"/>
        <v/>
      </c>
      <c r="RO82" s="284" t="str">
        <f t="shared" si="200"/>
        <v/>
      </c>
      <c r="RP82" s="284" t="str">
        <f t="shared" si="200"/>
        <v/>
      </c>
      <c r="RQ82" s="284" t="str">
        <f t="shared" si="200"/>
        <v/>
      </c>
      <c r="RR82" s="284" t="str">
        <f t="shared" si="200"/>
        <v/>
      </c>
      <c r="RS82" s="284" t="str">
        <f t="shared" si="200"/>
        <v/>
      </c>
      <c r="RT82" s="284" t="str">
        <f t="shared" si="200"/>
        <v/>
      </c>
      <c r="RU82" s="284" t="str">
        <f t="shared" si="200"/>
        <v/>
      </c>
      <c r="RV82" s="284" t="str">
        <f t="shared" si="200"/>
        <v/>
      </c>
      <c r="RW82" s="284" t="str">
        <f t="shared" si="200"/>
        <v/>
      </c>
      <c r="RX82" s="284" t="str">
        <f t="shared" si="200"/>
        <v/>
      </c>
      <c r="RY82" s="284" t="str">
        <f t="shared" si="200"/>
        <v/>
      </c>
      <c r="RZ82" s="284" t="str">
        <f t="shared" si="200"/>
        <v/>
      </c>
      <c r="SA82" s="284" t="str">
        <f t="shared" si="200"/>
        <v/>
      </c>
    </row>
    <row r="83" spans="1:495">
      <c r="A83" s="282" t="s">
        <v>329</v>
      </c>
      <c r="B83" s="290">
        <f>SUM(C84:C86)</f>
        <v>0</v>
      </c>
      <c r="C83" s="282"/>
      <c r="D83" s="284"/>
      <c r="E83" s="284"/>
      <c r="F83" s="284"/>
      <c r="G83" s="284"/>
      <c r="H83" s="284"/>
      <c r="I83" s="284"/>
      <c r="J83" s="284"/>
      <c r="K83" s="284"/>
      <c r="L83" s="284"/>
      <c r="M83" s="284"/>
      <c r="N83" s="284"/>
      <c r="O83" s="284"/>
      <c r="P83" s="284"/>
      <c r="Q83" s="284"/>
      <c r="R83" s="284"/>
      <c r="S83" s="284"/>
      <c r="T83" s="284"/>
      <c r="U83" s="284"/>
      <c r="V83" s="284"/>
      <c r="W83" s="284"/>
      <c r="X83" s="284"/>
      <c r="Y83" s="284"/>
      <c r="Z83" s="284"/>
      <c r="AA83" s="284"/>
      <c r="AB83" s="284"/>
      <c r="AC83" s="284"/>
      <c r="AD83" s="284"/>
      <c r="AE83" s="284"/>
      <c r="AF83" s="284"/>
      <c r="AG83" s="284"/>
      <c r="AH83" s="284"/>
      <c r="AI83" s="284"/>
      <c r="AJ83" s="284"/>
      <c r="AK83" s="284"/>
      <c r="AL83" s="284"/>
      <c r="AM83" s="284"/>
      <c r="AN83" s="284"/>
      <c r="AO83" s="284"/>
      <c r="AP83" s="284"/>
      <c r="AQ83" s="284"/>
      <c r="AR83" s="284"/>
      <c r="AS83" s="284"/>
      <c r="AT83" s="284"/>
      <c r="AU83" s="284"/>
      <c r="AV83" s="284"/>
      <c r="AW83" s="284"/>
      <c r="AX83" s="284"/>
      <c r="AY83" s="284"/>
      <c r="AZ83" s="284"/>
      <c r="BA83" s="284"/>
      <c r="BB83" s="284"/>
      <c r="BC83" s="284"/>
      <c r="BD83" s="284"/>
      <c r="BE83" s="284"/>
      <c r="BF83" s="284"/>
      <c r="BG83" s="284"/>
      <c r="BH83" s="284"/>
      <c r="BI83" s="284"/>
      <c r="BJ83" s="284"/>
      <c r="BK83" s="284"/>
      <c r="BL83" s="284"/>
      <c r="BM83" s="284"/>
      <c r="BN83" s="284"/>
      <c r="BO83" s="284"/>
      <c r="BP83" s="284"/>
      <c r="BQ83" s="284"/>
      <c r="BR83" s="284"/>
      <c r="BS83" s="284"/>
      <c r="BT83" s="284"/>
      <c r="BU83" s="284"/>
      <c r="BV83" s="284"/>
      <c r="BW83" s="284"/>
      <c r="BX83" s="284"/>
      <c r="BY83" s="284"/>
      <c r="BZ83" s="284"/>
      <c r="CA83" s="284"/>
      <c r="CB83" s="284"/>
      <c r="CC83" s="284"/>
      <c r="CD83" s="284"/>
      <c r="CE83" s="284"/>
      <c r="CF83" s="284"/>
      <c r="CG83" s="284"/>
      <c r="CH83" s="284"/>
      <c r="CI83" s="284"/>
      <c r="CJ83" s="284"/>
      <c r="CK83" s="284"/>
      <c r="CL83" s="284"/>
      <c r="CM83" s="284"/>
      <c r="CN83" s="284"/>
      <c r="CO83" s="284"/>
      <c r="CP83" s="284"/>
      <c r="CQ83" s="284"/>
      <c r="CR83" s="284"/>
      <c r="CS83" s="284"/>
      <c r="CT83" s="284"/>
      <c r="CU83" s="284"/>
      <c r="CV83" s="284"/>
      <c r="CW83" s="284"/>
      <c r="CX83" s="284"/>
      <c r="CY83" s="284"/>
      <c r="CZ83" s="284"/>
      <c r="DA83" s="284"/>
      <c r="DB83" s="284"/>
      <c r="DC83" s="284"/>
      <c r="DD83" s="284"/>
      <c r="DE83" s="284"/>
      <c r="DF83" s="284"/>
      <c r="DG83" s="284"/>
      <c r="DH83" s="284"/>
      <c r="DI83" s="284"/>
      <c r="DJ83" s="284"/>
      <c r="DK83" s="284"/>
      <c r="DL83" s="284"/>
      <c r="DM83" s="284"/>
      <c r="DN83" s="284"/>
      <c r="DO83" s="284"/>
      <c r="DP83" s="284"/>
      <c r="DQ83" s="284"/>
      <c r="DR83" s="284"/>
      <c r="DS83" s="284"/>
      <c r="DT83" s="284"/>
      <c r="DU83" s="284"/>
      <c r="DV83" s="284"/>
      <c r="DW83" s="284"/>
      <c r="DX83" s="284"/>
      <c r="DY83" s="284"/>
      <c r="DZ83" s="284"/>
      <c r="EA83" s="284"/>
      <c r="EB83" s="284"/>
      <c r="EC83" s="284"/>
      <c r="ED83" s="284"/>
      <c r="EE83" s="284"/>
      <c r="EF83" s="284"/>
      <c r="EG83" s="284"/>
      <c r="EH83" s="284"/>
      <c r="EI83" s="284"/>
      <c r="EJ83" s="284"/>
      <c r="EK83" s="284"/>
      <c r="EL83" s="284"/>
      <c r="EM83" s="284"/>
      <c r="EN83" s="284"/>
      <c r="EO83" s="284"/>
      <c r="EP83" s="284"/>
      <c r="EQ83" s="284"/>
      <c r="ER83" s="284"/>
      <c r="ES83" s="284"/>
      <c r="ET83" s="284"/>
      <c r="EU83" s="284"/>
      <c r="EV83" s="284"/>
      <c r="EW83" s="284"/>
      <c r="EX83" s="284"/>
      <c r="EY83" s="284"/>
      <c r="EZ83" s="284"/>
      <c r="FA83" s="284"/>
      <c r="FB83" s="284"/>
      <c r="FC83" s="284"/>
      <c r="FD83" s="284"/>
      <c r="FE83" s="284"/>
      <c r="FF83" s="284"/>
      <c r="FG83" s="284"/>
      <c r="FH83" s="284"/>
      <c r="FI83" s="284"/>
      <c r="FJ83" s="284"/>
      <c r="FK83" s="284"/>
      <c r="FL83" s="284"/>
      <c r="FM83" s="284"/>
      <c r="FN83" s="284"/>
      <c r="FO83" s="284"/>
      <c r="FP83" s="284"/>
      <c r="FQ83" s="284"/>
      <c r="FR83" s="284"/>
      <c r="FS83" s="284"/>
      <c r="FT83" s="284"/>
      <c r="FU83" s="284"/>
      <c r="FV83" s="284"/>
      <c r="FW83" s="284"/>
      <c r="FX83" s="284"/>
      <c r="FY83" s="284"/>
      <c r="FZ83" s="284"/>
      <c r="GA83" s="284"/>
      <c r="GB83" s="284"/>
      <c r="GC83" s="284"/>
      <c r="GD83" s="284"/>
      <c r="GE83" s="284"/>
      <c r="GF83" s="284"/>
      <c r="GG83" s="284"/>
      <c r="GH83" s="284"/>
      <c r="GI83" s="284"/>
      <c r="GJ83" s="284"/>
      <c r="GK83" s="284"/>
      <c r="GL83" s="284"/>
      <c r="GM83" s="284"/>
      <c r="GN83" s="284"/>
      <c r="GO83" s="284"/>
      <c r="GP83" s="284"/>
      <c r="GQ83" s="284"/>
      <c r="GR83" s="284"/>
      <c r="GS83" s="284"/>
      <c r="GT83" s="284"/>
      <c r="GU83" s="284"/>
      <c r="GV83" s="284"/>
      <c r="GW83" s="284"/>
      <c r="GX83" s="284"/>
      <c r="GY83" s="284"/>
      <c r="GZ83" s="284"/>
      <c r="HA83" s="284"/>
      <c r="HB83" s="284"/>
      <c r="HC83" s="284"/>
      <c r="HD83" s="284"/>
      <c r="HE83" s="284"/>
      <c r="HF83" s="284"/>
      <c r="HG83" s="284"/>
      <c r="HH83" s="284"/>
      <c r="HI83" s="284"/>
      <c r="HJ83" s="284"/>
      <c r="HK83" s="284"/>
      <c r="HL83" s="284"/>
      <c r="HM83" s="284"/>
      <c r="HN83" s="284"/>
      <c r="HO83" s="284"/>
      <c r="HP83" s="284"/>
      <c r="HQ83" s="284"/>
      <c r="HR83" s="284"/>
      <c r="HS83" s="284"/>
      <c r="HT83" s="284"/>
      <c r="HU83" s="284"/>
      <c r="HV83" s="284"/>
      <c r="HW83" s="284"/>
      <c r="HX83" s="284"/>
      <c r="HY83" s="284"/>
      <c r="HZ83" s="284"/>
      <c r="IA83" s="284"/>
      <c r="IB83" s="284"/>
      <c r="IC83" s="284"/>
      <c r="ID83" s="284"/>
      <c r="IE83" s="284"/>
      <c r="IF83" s="284"/>
      <c r="IG83" s="284"/>
      <c r="IH83" s="284"/>
      <c r="II83" s="284"/>
      <c r="IJ83" s="284"/>
      <c r="IK83" s="284"/>
      <c r="IL83" s="284"/>
      <c r="IM83" s="284"/>
      <c r="IN83" s="284"/>
      <c r="IO83" s="284"/>
      <c r="IP83" s="284"/>
      <c r="IQ83" s="284"/>
      <c r="IR83" s="284"/>
      <c r="IS83" s="284"/>
      <c r="IT83" s="284"/>
      <c r="IU83" s="284"/>
      <c r="IV83" s="284"/>
      <c r="IW83" s="284"/>
      <c r="IX83" s="284"/>
      <c r="IY83" s="284"/>
      <c r="IZ83" s="284"/>
      <c r="JA83" s="284"/>
      <c r="JB83" s="284"/>
      <c r="JC83" s="284"/>
      <c r="JD83" s="284"/>
      <c r="JE83" s="284"/>
      <c r="JF83" s="284"/>
      <c r="JG83" s="284"/>
      <c r="JH83" s="284"/>
      <c r="JI83" s="284"/>
      <c r="JJ83" s="284"/>
      <c r="JK83" s="284"/>
      <c r="JL83" s="284"/>
      <c r="JM83" s="284"/>
      <c r="JN83" s="284"/>
      <c r="JO83" s="284"/>
      <c r="JP83" s="284"/>
      <c r="JQ83" s="284"/>
      <c r="JR83" s="284"/>
      <c r="JS83" s="284"/>
      <c r="JT83" s="284"/>
      <c r="JU83" s="284"/>
      <c r="JV83" s="284"/>
      <c r="JW83" s="284"/>
      <c r="JX83" s="284"/>
      <c r="JY83" s="284"/>
      <c r="JZ83" s="284"/>
      <c r="KA83" s="284"/>
      <c r="KB83" s="284"/>
      <c r="KC83" s="284"/>
      <c r="KD83" s="284"/>
      <c r="KE83" s="284"/>
      <c r="KF83" s="284"/>
      <c r="KG83" s="284"/>
      <c r="KH83" s="284"/>
      <c r="KI83" s="284"/>
      <c r="KJ83" s="284"/>
      <c r="KK83" s="284"/>
      <c r="KL83" s="284"/>
      <c r="KM83" s="284"/>
      <c r="KN83" s="284"/>
      <c r="KO83" s="284"/>
      <c r="KP83" s="284"/>
      <c r="KQ83" s="284"/>
      <c r="KR83" s="284"/>
      <c r="KS83" s="284"/>
      <c r="KT83" s="284"/>
      <c r="KU83" s="284"/>
      <c r="KV83" s="284"/>
      <c r="KW83" s="284"/>
      <c r="KX83" s="284"/>
      <c r="KY83" s="284"/>
      <c r="KZ83" s="284"/>
      <c r="LA83" s="284"/>
      <c r="LB83" s="284"/>
      <c r="LC83" s="284"/>
      <c r="LD83" s="284"/>
      <c r="LE83" s="284"/>
      <c r="LF83" s="284"/>
      <c r="LG83" s="284"/>
      <c r="LH83" s="284"/>
      <c r="LI83" s="284"/>
      <c r="LJ83" s="284"/>
      <c r="LK83" s="284"/>
      <c r="LL83" s="284"/>
      <c r="LM83" s="284"/>
      <c r="LN83" s="284"/>
      <c r="LO83" s="284"/>
      <c r="LP83" s="284"/>
      <c r="LQ83" s="284"/>
      <c r="LR83" s="284"/>
      <c r="LS83" s="284"/>
      <c r="LT83" s="284"/>
      <c r="LU83" s="284"/>
      <c r="LV83" s="284"/>
      <c r="LW83" s="284"/>
      <c r="LX83" s="284"/>
      <c r="LY83" s="284"/>
      <c r="LZ83" s="284"/>
      <c r="MA83" s="284"/>
      <c r="MB83" s="284"/>
      <c r="MC83" s="284"/>
      <c r="MD83" s="284"/>
      <c r="ME83" s="284"/>
      <c r="MF83" s="284"/>
      <c r="MG83" s="284"/>
      <c r="MH83" s="284"/>
      <c r="MI83" s="284"/>
      <c r="MJ83" s="284"/>
      <c r="MK83" s="284"/>
      <c r="ML83" s="284"/>
      <c r="MM83" s="284"/>
      <c r="MN83" s="284"/>
      <c r="MO83" s="284"/>
      <c r="MP83" s="284"/>
      <c r="MQ83" s="284"/>
      <c r="MR83" s="284"/>
      <c r="MS83" s="284"/>
      <c r="MT83" s="284"/>
      <c r="MU83" s="284"/>
      <c r="MV83" s="284"/>
      <c r="MW83" s="284"/>
      <c r="MX83" s="284"/>
      <c r="MY83" s="284"/>
      <c r="MZ83" s="284"/>
      <c r="NA83" s="284"/>
      <c r="NB83" s="284"/>
      <c r="NC83" s="284"/>
      <c r="ND83" s="284"/>
      <c r="NE83" s="284"/>
      <c r="NF83" s="284"/>
      <c r="NG83" s="284"/>
      <c r="NH83" s="284"/>
      <c r="NI83" s="284"/>
      <c r="NJ83" s="284"/>
      <c r="NK83" s="284"/>
      <c r="NL83" s="284"/>
      <c r="NM83" s="284"/>
      <c r="NN83" s="284"/>
      <c r="NO83" s="284"/>
      <c r="NP83" s="284"/>
      <c r="NQ83" s="284"/>
      <c r="NR83" s="284"/>
      <c r="NS83" s="284"/>
      <c r="NT83" s="284"/>
      <c r="NU83" s="284"/>
      <c r="NV83" s="284"/>
      <c r="NW83" s="284"/>
      <c r="NX83" s="284"/>
      <c r="NY83" s="284"/>
      <c r="NZ83" s="284"/>
      <c r="OA83" s="284"/>
      <c r="OB83" s="284"/>
      <c r="OC83" s="284"/>
      <c r="OD83" s="284"/>
      <c r="OE83" s="284"/>
      <c r="OF83" s="284"/>
      <c r="OG83" s="284"/>
      <c r="OH83" s="284"/>
      <c r="OI83" s="284"/>
      <c r="OJ83" s="284"/>
      <c r="OK83" s="284"/>
      <c r="OL83" s="284"/>
      <c r="OM83" s="284"/>
      <c r="ON83" s="284"/>
      <c r="OO83" s="284"/>
      <c r="OP83" s="284"/>
      <c r="OQ83" s="284"/>
      <c r="OR83" s="284"/>
      <c r="OS83" s="284"/>
      <c r="OT83" s="284"/>
      <c r="OU83" s="284"/>
      <c r="OV83" s="284"/>
      <c r="OW83" s="284"/>
      <c r="OX83" s="284"/>
      <c r="OY83" s="284"/>
      <c r="OZ83" s="284"/>
      <c r="PA83" s="284"/>
      <c r="PB83" s="284"/>
      <c r="PC83" s="284"/>
      <c r="PD83" s="284"/>
      <c r="PE83" s="284"/>
      <c r="PF83" s="284"/>
      <c r="PG83" s="284"/>
      <c r="PH83" s="284"/>
      <c r="PI83" s="284"/>
      <c r="PJ83" s="284"/>
      <c r="PK83" s="284"/>
      <c r="PL83" s="284"/>
      <c r="PM83" s="284"/>
      <c r="PN83" s="284"/>
      <c r="PO83" s="284"/>
      <c r="PP83" s="284"/>
      <c r="PQ83" s="284"/>
      <c r="PR83" s="284"/>
      <c r="PS83" s="284"/>
      <c r="PT83" s="284"/>
      <c r="PU83" s="284"/>
      <c r="PV83" s="284"/>
      <c r="PW83" s="284"/>
      <c r="PX83" s="284"/>
      <c r="PY83" s="284"/>
      <c r="PZ83" s="284"/>
      <c r="QA83" s="284"/>
      <c r="QB83" s="284"/>
      <c r="QC83" s="284"/>
      <c r="QD83" s="284"/>
      <c r="QE83" s="284"/>
      <c r="QF83" s="284"/>
      <c r="QG83" s="284"/>
      <c r="QH83" s="284"/>
      <c r="QI83" s="284"/>
      <c r="QJ83" s="284"/>
      <c r="QK83" s="284"/>
      <c r="QL83" s="284"/>
      <c r="QM83" s="284"/>
      <c r="QN83" s="284"/>
      <c r="QO83" s="284"/>
      <c r="QP83" s="284"/>
      <c r="QQ83" s="284"/>
      <c r="QR83" s="284"/>
      <c r="QS83" s="284"/>
      <c r="QT83" s="284"/>
      <c r="QU83" s="284"/>
      <c r="QV83" s="284"/>
      <c r="QW83" s="284"/>
      <c r="QX83" s="284"/>
      <c r="QY83" s="284"/>
      <c r="QZ83" s="284"/>
      <c r="RA83" s="284"/>
      <c r="RB83" s="284"/>
      <c r="RC83" s="284"/>
      <c r="RD83" s="284"/>
      <c r="RE83" s="284"/>
      <c r="RF83" s="284"/>
      <c r="RG83" s="284"/>
      <c r="RH83" s="284"/>
      <c r="RI83" s="284"/>
      <c r="RJ83" s="284"/>
      <c r="RK83" s="284"/>
      <c r="RL83" s="284"/>
      <c r="RM83" s="284"/>
      <c r="RN83" s="284"/>
      <c r="RO83" s="284"/>
      <c r="RP83" s="284"/>
      <c r="RQ83" s="284"/>
      <c r="RR83" s="284"/>
      <c r="RS83" s="284"/>
      <c r="RT83" s="284"/>
      <c r="RU83" s="284"/>
      <c r="RV83" s="284"/>
      <c r="RW83" s="284"/>
      <c r="RX83" s="284"/>
      <c r="RY83" s="284"/>
      <c r="RZ83" s="284"/>
      <c r="SA83" s="284"/>
    </row>
    <row r="84" spans="1:495">
      <c r="A84" s="282"/>
      <c r="B84" s="283" t="str">
        <f>$B$8</f>
        <v>Field Support Staff &amp; Vehicles</v>
      </c>
      <c r="C84" s="290">
        <f>SUM(D84:S84,T84:INDEX(T84:SA84,$H$5))</f>
        <v>0</v>
      </c>
      <c r="D84" s="284" t="str">
        <f t="shared" ref="D84:BO84" si="201">IF(D31="","",($C8*D31)/((1+$H$4)^D$79))</f>
        <v/>
      </c>
      <c r="E84" s="284" t="str">
        <f t="shared" si="201"/>
        <v/>
      </c>
      <c r="F84" s="284" t="str">
        <f t="shared" si="201"/>
        <v/>
      </c>
      <c r="G84" s="284" t="str">
        <f t="shared" si="201"/>
        <v/>
      </c>
      <c r="H84" s="284" t="str">
        <f t="shared" si="201"/>
        <v/>
      </c>
      <c r="I84" s="284" t="str">
        <f t="shared" si="201"/>
        <v/>
      </c>
      <c r="J84" s="284" t="str">
        <f t="shared" si="201"/>
        <v/>
      </c>
      <c r="K84" s="284" t="str">
        <f t="shared" si="201"/>
        <v/>
      </c>
      <c r="L84" s="284" t="str">
        <f t="shared" si="201"/>
        <v/>
      </c>
      <c r="M84" s="284" t="str">
        <f t="shared" si="201"/>
        <v/>
      </c>
      <c r="N84" s="284" t="str">
        <f t="shared" si="201"/>
        <v/>
      </c>
      <c r="O84" s="284" t="str">
        <f t="shared" si="201"/>
        <v/>
      </c>
      <c r="P84" s="284" t="str">
        <f t="shared" si="201"/>
        <v/>
      </c>
      <c r="Q84" s="284" t="str">
        <f t="shared" si="201"/>
        <v/>
      </c>
      <c r="R84" s="284" t="str">
        <f t="shared" si="201"/>
        <v/>
      </c>
      <c r="S84" s="284" t="str">
        <f t="shared" si="201"/>
        <v/>
      </c>
      <c r="T84" s="284" t="str">
        <f t="shared" si="201"/>
        <v/>
      </c>
      <c r="U84" s="284" t="str">
        <f t="shared" si="201"/>
        <v/>
      </c>
      <c r="V84" s="284" t="str">
        <f t="shared" si="201"/>
        <v/>
      </c>
      <c r="W84" s="284" t="str">
        <f t="shared" si="201"/>
        <v/>
      </c>
      <c r="X84" s="284" t="str">
        <f t="shared" si="201"/>
        <v/>
      </c>
      <c r="Y84" s="284" t="str">
        <f t="shared" si="201"/>
        <v/>
      </c>
      <c r="Z84" s="284" t="str">
        <f t="shared" si="201"/>
        <v/>
      </c>
      <c r="AA84" s="284" t="str">
        <f t="shared" si="201"/>
        <v/>
      </c>
      <c r="AB84" s="284" t="str">
        <f t="shared" si="201"/>
        <v/>
      </c>
      <c r="AC84" s="284" t="str">
        <f t="shared" si="201"/>
        <v/>
      </c>
      <c r="AD84" s="284" t="str">
        <f t="shared" si="201"/>
        <v/>
      </c>
      <c r="AE84" s="284" t="str">
        <f t="shared" si="201"/>
        <v/>
      </c>
      <c r="AF84" s="284" t="str">
        <f t="shared" si="201"/>
        <v/>
      </c>
      <c r="AG84" s="284" t="str">
        <f t="shared" si="201"/>
        <v/>
      </c>
      <c r="AH84" s="284" t="str">
        <f t="shared" si="201"/>
        <v/>
      </c>
      <c r="AI84" s="284" t="str">
        <f t="shared" si="201"/>
        <v/>
      </c>
      <c r="AJ84" s="284" t="str">
        <f t="shared" si="201"/>
        <v/>
      </c>
      <c r="AK84" s="284" t="str">
        <f t="shared" si="201"/>
        <v/>
      </c>
      <c r="AL84" s="284" t="str">
        <f t="shared" si="201"/>
        <v/>
      </c>
      <c r="AM84" s="284" t="str">
        <f t="shared" si="201"/>
        <v/>
      </c>
      <c r="AN84" s="284" t="str">
        <f t="shared" si="201"/>
        <v/>
      </c>
      <c r="AO84" s="284" t="str">
        <f t="shared" si="201"/>
        <v/>
      </c>
      <c r="AP84" s="284" t="str">
        <f t="shared" si="201"/>
        <v/>
      </c>
      <c r="AQ84" s="284" t="str">
        <f t="shared" si="201"/>
        <v/>
      </c>
      <c r="AR84" s="284" t="str">
        <f t="shared" si="201"/>
        <v/>
      </c>
      <c r="AS84" s="284" t="str">
        <f t="shared" si="201"/>
        <v/>
      </c>
      <c r="AT84" s="284" t="str">
        <f t="shared" si="201"/>
        <v/>
      </c>
      <c r="AU84" s="284" t="str">
        <f t="shared" si="201"/>
        <v/>
      </c>
      <c r="AV84" s="284" t="str">
        <f t="shared" si="201"/>
        <v/>
      </c>
      <c r="AW84" s="284" t="str">
        <f t="shared" si="201"/>
        <v/>
      </c>
      <c r="AX84" s="284" t="str">
        <f t="shared" si="201"/>
        <v/>
      </c>
      <c r="AY84" s="284" t="str">
        <f t="shared" si="201"/>
        <v/>
      </c>
      <c r="AZ84" s="284" t="str">
        <f t="shared" si="201"/>
        <v/>
      </c>
      <c r="BA84" s="284" t="str">
        <f t="shared" si="201"/>
        <v/>
      </c>
      <c r="BB84" s="284" t="str">
        <f t="shared" si="201"/>
        <v/>
      </c>
      <c r="BC84" s="284" t="str">
        <f t="shared" si="201"/>
        <v/>
      </c>
      <c r="BD84" s="284" t="str">
        <f t="shared" si="201"/>
        <v/>
      </c>
      <c r="BE84" s="284" t="str">
        <f t="shared" si="201"/>
        <v/>
      </c>
      <c r="BF84" s="284" t="str">
        <f t="shared" si="201"/>
        <v/>
      </c>
      <c r="BG84" s="284" t="str">
        <f t="shared" si="201"/>
        <v/>
      </c>
      <c r="BH84" s="284" t="str">
        <f t="shared" si="201"/>
        <v/>
      </c>
      <c r="BI84" s="284" t="str">
        <f t="shared" si="201"/>
        <v/>
      </c>
      <c r="BJ84" s="284" t="str">
        <f t="shared" si="201"/>
        <v/>
      </c>
      <c r="BK84" s="284" t="str">
        <f t="shared" si="201"/>
        <v/>
      </c>
      <c r="BL84" s="284" t="str">
        <f t="shared" si="201"/>
        <v/>
      </c>
      <c r="BM84" s="284" t="str">
        <f t="shared" si="201"/>
        <v/>
      </c>
      <c r="BN84" s="284" t="str">
        <f t="shared" si="201"/>
        <v/>
      </c>
      <c r="BO84" s="284" t="str">
        <f t="shared" si="201"/>
        <v/>
      </c>
      <c r="BP84" s="284" t="str">
        <f t="shared" ref="BP84:EA84" si="202">IF(BP31="","",($C8*BP31)/((1+$H$4)^BP$79))</f>
        <v/>
      </c>
      <c r="BQ84" s="284" t="str">
        <f t="shared" si="202"/>
        <v/>
      </c>
      <c r="BR84" s="284" t="str">
        <f t="shared" si="202"/>
        <v/>
      </c>
      <c r="BS84" s="284" t="str">
        <f t="shared" si="202"/>
        <v/>
      </c>
      <c r="BT84" s="284" t="str">
        <f t="shared" si="202"/>
        <v/>
      </c>
      <c r="BU84" s="284" t="str">
        <f t="shared" si="202"/>
        <v/>
      </c>
      <c r="BV84" s="284" t="str">
        <f t="shared" si="202"/>
        <v/>
      </c>
      <c r="BW84" s="284" t="str">
        <f t="shared" si="202"/>
        <v/>
      </c>
      <c r="BX84" s="284" t="str">
        <f t="shared" si="202"/>
        <v/>
      </c>
      <c r="BY84" s="284" t="str">
        <f t="shared" si="202"/>
        <v/>
      </c>
      <c r="BZ84" s="284" t="str">
        <f t="shared" si="202"/>
        <v/>
      </c>
      <c r="CA84" s="284" t="str">
        <f t="shared" si="202"/>
        <v/>
      </c>
      <c r="CB84" s="284" t="str">
        <f t="shared" si="202"/>
        <v/>
      </c>
      <c r="CC84" s="284" t="str">
        <f t="shared" si="202"/>
        <v/>
      </c>
      <c r="CD84" s="284" t="str">
        <f t="shared" si="202"/>
        <v/>
      </c>
      <c r="CE84" s="284" t="str">
        <f t="shared" si="202"/>
        <v/>
      </c>
      <c r="CF84" s="284" t="str">
        <f t="shared" si="202"/>
        <v/>
      </c>
      <c r="CG84" s="284" t="str">
        <f t="shared" si="202"/>
        <v/>
      </c>
      <c r="CH84" s="284" t="str">
        <f t="shared" si="202"/>
        <v/>
      </c>
      <c r="CI84" s="284" t="str">
        <f t="shared" si="202"/>
        <v/>
      </c>
      <c r="CJ84" s="284" t="str">
        <f t="shared" si="202"/>
        <v/>
      </c>
      <c r="CK84" s="284" t="str">
        <f t="shared" si="202"/>
        <v/>
      </c>
      <c r="CL84" s="284" t="str">
        <f t="shared" si="202"/>
        <v/>
      </c>
      <c r="CM84" s="284" t="str">
        <f t="shared" si="202"/>
        <v/>
      </c>
      <c r="CN84" s="284" t="str">
        <f t="shared" si="202"/>
        <v/>
      </c>
      <c r="CO84" s="284" t="str">
        <f t="shared" si="202"/>
        <v/>
      </c>
      <c r="CP84" s="284" t="str">
        <f t="shared" si="202"/>
        <v/>
      </c>
      <c r="CQ84" s="284" t="str">
        <f t="shared" si="202"/>
        <v/>
      </c>
      <c r="CR84" s="284" t="str">
        <f t="shared" si="202"/>
        <v/>
      </c>
      <c r="CS84" s="284" t="str">
        <f t="shared" si="202"/>
        <v/>
      </c>
      <c r="CT84" s="284" t="str">
        <f t="shared" si="202"/>
        <v/>
      </c>
      <c r="CU84" s="284" t="str">
        <f t="shared" si="202"/>
        <v/>
      </c>
      <c r="CV84" s="284" t="str">
        <f t="shared" si="202"/>
        <v/>
      </c>
      <c r="CW84" s="284" t="str">
        <f t="shared" si="202"/>
        <v/>
      </c>
      <c r="CX84" s="284" t="str">
        <f t="shared" si="202"/>
        <v/>
      </c>
      <c r="CY84" s="284" t="str">
        <f t="shared" si="202"/>
        <v/>
      </c>
      <c r="CZ84" s="284" t="str">
        <f t="shared" si="202"/>
        <v/>
      </c>
      <c r="DA84" s="284" t="str">
        <f t="shared" si="202"/>
        <v/>
      </c>
      <c r="DB84" s="284" t="str">
        <f t="shared" si="202"/>
        <v/>
      </c>
      <c r="DC84" s="284" t="str">
        <f t="shared" si="202"/>
        <v/>
      </c>
      <c r="DD84" s="284" t="str">
        <f t="shared" si="202"/>
        <v/>
      </c>
      <c r="DE84" s="284" t="str">
        <f t="shared" si="202"/>
        <v/>
      </c>
      <c r="DF84" s="284" t="str">
        <f t="shared" si="202"/>
        <v/>
      </c>
      <c r="DG84" s="284" t="str">
        <f t="shared" si="202"/>
        <v/>
      </c>
      <c r="DH84" s="284" t="str">
        <f t="shared" si="202"/>
        <v/>
      </c>
      <c r="DI84" s="284" t="str">
        <f t="shared" si="202"/>
        <v/>
      </c>
      <c r="DJ84" s="284" t="str">
        <f t="shared" si="202"/>
        <v/>
      </c>
      <c r="DK84" s="284" t="str">
        <f t="shared" si="202"/>
        <v/>
      </c>
      <c r="DL84" s="284" t="str">
        <f t="shared" si="202"/>
        <v/>
      </c>
      <c r="DM84" s="284" t="str">
        <f t="shared" si="202"/>
        <v/>
      </c>
      <c r="DN84" s="284" t="str">
        <f t="shared" si="202"/>
        <v/>
      </c>
      <c r="DO84" s="284" t="str">
        <f t="shared" si="202"/>
        <v/>
      </c>
      <c r="DP84" s="284" t="str">
        <f t="shared" si="202"/>
        <v/>
      </c>
      <c r="DQ84" s="284" t="str">
        <f t="shared" si="202"/>
        <v/>
      </c>
      <c r="DR84" s="284" t="str">
        <f t="shared" si="202"/>
        <v/>
      </c>
      <c r="DS84" s="284" t="str">
        <f t="shared" si="202"/>
        <v/>
      </c>
      <c r="DT84" s="284" t="str">
        <f t="shared" si="202"/>
        <v/>
      </c>
      <c r="DU84" s="284" t="str">
        <f t="shared" si="202"/>
        <v/>
      </c>
      <c r="DV84" s="284" t="str">
        <f t="shared" si="202"/>
        <v/>
      </c>
      <c r="DW84" s="284" t="str">
        <f t="shared" si="202"/>
        <v/>
      </c>
      <c r="DX84" s="284" t="str">
        <f t="shared" si="202"/>
        <v/>
      </c>
      <c r="DY84" s="284" t="str">
        <f t="shared" si="202"/>
        <v/>
      </c>
      <c r="DZ84" s="284" t="str">
        <f t="shared" si="202"/>
        <v/>
      </c>
      <c r="EA84" s="284" t="str">
        <f t="shared" si="202"/>
        <v/>
      </c>
      <c r="EB84" s="284" t="str">
        <f t="shared" ref="EB84:GM84" si="203">IF(EB31="","",($C8*EB31)/((1+$H$4)^EB$79))</f>
        <v/>
      </c>
      <c r="EC84" s="284" t="str">
        <f t="shared" si="203"/>
        <v/>
      </c>
      <c r="ED84" s="284" t="str">
        <f t="shared" si="203"/>
        <v/>
      </c>
      <c r="EE84" s="284" t="str">
        <f t="shared" si="203"/>
        <v/>
      </c>
      <c r="EF84" s="284" t="str">
        <f t="shared" si="203"/>
        <v/>
      </c>
      <c r="EG84" s="284" t="str">
        <f t="shared" si="203"/>
        <v/>
      </c>
      <c r="EH84" s="284" t="str">
        <f t="shared" si="203"/>
        <v/>
      </c>
      <c r="EI84" s="284" t="str">
        <f t="shared" si="203"/>
        <v/>
      </c>
      <c r="EJ84" s="284" t="str">
        <f t="shared" si="203"/>
        <v/>
      </c>
      <c r="EK84" s="284" t="str">
        <f t="shared" si="203"/>
        <v/>
      </c>
      <c r="EL84" s="284" t="str">
        <f t="shared" si="203"/>
        <v/>
      </c>
      <c r="EM84" s="284" t="str">
        <f t="shared" si="203"/>
        <v/>
      </c>
      <c r="EN84" s="284" t="str">
        <f t="shared" si="203"/>
        <v/>
      </c>
      <c r="EO84" s="284" t="str">
        <f t="shared" si="203"/>
        <v/>
      </c>
      <c r="EP84" s="284" t="str">
        <f t="shared" si="203"/>
        <v/>
      </c>
      <c r="EQ84" s="284" t="str">
        <f t="shared" si="203"/>
        <v/>
      </c>
      <c r="ER84" s="284" t="str">
        <f t="shared" si="203"/>
        <v/>
      </c>
      <c r="ES84" s="284" t="str">
        <f t="shared" si="203"/>
        <v/>
      </c>
      <c r="ET84" s="284" t="str">
        <f t="shared" si="203"/>
        <v/>
      </c>
      <c r="EU84" s="284" t="str">
        <f t="shared" si="203"/>
        <v/>
      </c>
      <c r="EV84" s="284" t="str">
        <f t="shared" si="203"/>
        <v/>
      </c>
      <c r="EW84" s="284" t="str">
        <f t="shared" si="203"/>
        <v/>
      </c>
      <c r="EX84" s="284" t="str">
        <f t="shared" si="203"/>
        <v/>
      </c>
      <c r="EY84" s="284" t="str">
        <f t="shared" si="203"/>
        <v/>
      </c>
      <c r="EZ84" s="284" t="str">
        <f t="shared" si="203"/>
        <v/>
      </c>
      <c r="FA84" s="284" t="str">
        <f t="shared" si="203"/>
        <v/>
      </c>
      <c r="FB84" s="284" t="str">
        <f t="shared" si="203"/>
        <v/>
      </c>
      <c r="FC84" s="284" t="str">
        <f t="shared" si="203"/>
        <v/>
      </c>
      <c r="FD84" s="284" t="str">
        <f t="shared" si="203"/>
        <v/>
      </c>
      <c r="FE84" s="284" t="str">
        <f t="shared" si="203"/>
        <v/>
      </c>
      <c r="FF84" s="284" t="str">
        <f t="shared" si="203"/>
        <v/>
      </c>
      <c r="FG84" s="284" t="str">
        <f t="shared" si="203"/>
        <v/>
      </c>
      <c r="FH84" s="284" t="str">
        <f t="shared" si="203"/>
        <v/>
      </c>
      <c r="FI84" s="284" t="str">
        <f t="shared" si="203"/>
        <v/>
      </c>
      <c r="FJ84" s="284" t="str">
        <f t="shared" si="203"/>
        <v/>
      </c>
      <c r="FK84" s="284" t="str">
        <f t="shared" si="203"/>
        <v/>
      </c>
      <c r="FL84" s="284" t="str">
        <f t="shared" si="203"/>
        <v/>
      </c>
      <c r="FM84" s="284" t="str">
        <f t="shared" si="203"/>
        <v/>
      </c>
      <c r="FN84" s="284" t="str">
        <f t="shared" si="203"/>
        <v/>
      </c>
      <c r="FO84" s="284" t="str">
        <f t="shared" si="203"/>
        <v/>
      </c>
      <c r="FP84" s="284" t="str">
        <f t="shared" si="203"/>
        <v/>
      </c>
      <c r="FQ84" s="284" t="str">
        <f t="shared" si="203"/>
        <v/>
      </c>
      <c r="FR84" s="284" t="str">
        <f t="shared" si="203"/>
        <v/>
      </c>
      <c r="FS84" s="284" t="str">
        <f t="shared" si="203"/>
        <v/>
      </c>
      <c r="FT84" s="284" t="str">
        <f t="shared" si="203"/>
        <v/>
      </c>
      <c r="FU84" s="284" t="str">
        <f t="shared" si="203"/>
        <v/>
      </c>
      <c r="FV84" s="284" t="str">
        <f t="shared" si="203"/>
        <v/>
      </c>
      <c r="FW84" s="284" t="str">
        <f t="shared" si="203"/>
        <v/>
      </c>
      <c r="FX84" s="284" t="str">
        <f t="shared" si="203"/>
        <v/>
      </c>
      <c r="FY84" s="284" t="str">
        <f t="shared" si="203"/>
        <v/>
      </c>
      <c r="FZ84" s="284" t="str">
        <f t="shared" si="203"/>
        <v/>
      </c>
      <c r="GA84" s="284" t="str">
        <f t="shared" si="203"/>
        <v/>
      </c>
      <c r="GB84" s="284" t="str">
        <f t="shared" si="203"/>
        <v/>
      </c>
      <c r="GC84" s="284" t="str">
        <f t="shared" si="203"/>
        <v/>
      </c>
      <c r="GD84" s="284" t="str">
        <f t="shared" si="203"/>
        <v/>
      </c>
      <c r="GE84" s="284" t="str">
        <f t="shared" si="203"/>
        <v/>
      </c>
      <c r="GF84" s="284" t="str">
        <f t="shared" si="203"/>
        <v/>
      </c>
      <c r="GG84" s="284" t="str">
        <f t="shared" si="203"/>
        <v/>
      </c>
      <c r="GH84" s="284" t="str">
        <f t="shared" si="203"/>
        <v/>
      </c>
      <c r="GI84" s="284" t="str">
        <f t="shared" si="203"/>
        <v/>
      </c>
      <c r="GJ84" s="284" t="str">
        <f t="shared" si="203"/>
        <v/>
      </c>
      <c r="GK84" s="284" t="str">
        <f t="shared" si="203"/>
        <v/>
      </c>
      <c r="GL84" s="284" t="str">
        <f t="shared" si="203"/>
        <v/>
      </c>
      <c r="GM84" s="284" t="str">
        <f t="shared" si="203"/>
        <v/>
      </c>
      <c r="GN84" s="284" t="str">
        <f t="shared" ref="GN84:IY84" si="204">IF(GN31="","",($C8*GN31)/((1+$H$4)^GN$79))</f>
        <v/>
      </c>
      <c r="GO84" s="284" t="str">
        <f t="shared" si="204"/>
        <v/>
      </c>
      <c r="GP84" s="284" t="str">
        <f t="shared" si="204"/>
        <v/>
      </c>
      <c r="GQ84" s="284" t="str">
        <f t="shared" si="204"/>
        <v/>
      </c>
      <c r="GR84" s="284" t="str">
        <f t="shared" si="204"/>
        <v/>
      </c>
      <c r="GS84" s="284" t="str">
        <f t="shared" si="204"/>
        <v/>
      </c>
      <c r="GT84" s="284" t="str">
        <f t="shared" si="204"/>
        <v/>
      </c>
      <c r="GU84" s="284" t="str">
        <f t="shared" si="204"/>
        <v/>
      </c>
      <c r="GV84" s="284" t="str">
        <f t="shared" si="204"/>
        <v/>
      </c>
      <c r="GW84" s="284" t="str">
        <f t="shared" si="204"/>
        <v/>
      </c>
      <c r="GX84" s="284" t="str">
        <f t="shared" si="204"/>
        <v/>
      </c>
      <c r="GY84" s="284" t="str">
        <f t="shared" si="204"/>
        <v/>
      </c>
      <c r="GZ84" s="284" t="str">
        <f t="shared" si="204"/>
        <v/>
      </c>
      <c r="HA84" s="284" t="str">
        <f t="shared" si="204"/>
        <v/>
      </c>
      <c r="HB84" s="284" t="str">
        <f t="shared" si="204"/>
        <v/>
      </c>
      <c r="HC84" s="284" t="str">
        <f t="shared" si="204"/>
        <v/>
      </c>
      <c r="HD84" s="284" t="str">
        <f t="shared" si="204"/>
        <v/>
      </c>
      <c r="HE84" s="284" t="str">
        <f t="shared" si="204"/>
        <v/>
      </c>
      <c r="HF84" s="284" t="str">
        <f t="shared" si="204"/>
        <v/>
      </c>
      <c r="HG84" s="284" t="str">
        <f t="shared" si="204"/>
        <v/>
      </c>
      <c r="HH84" s="284" t="str">
        <f t="shared" si="204"/>
        <v/>
      </c>
      <c r="HI84" s="284" t="str">
        <f t="shared" si="204"/>
        <v/>
      </c>
      <c r="HJ84" s="284" t="str">
        <f t="shared" si="204"/>
        <v/>
      </c>
      <c r="HK84" s="284" t="str">
        <f t="shared" si="204"/>
        <v/>
      </c>
      <c r="HL84" s="284" t="str">
        <f t="shared" si="204"/>
        <v/>
      </c>
      <c r="HM84" s="284" t="str">
        <f t="shared" si="204"/>
        <v/>
      </c>
      <c r="HN84" s="284" t="str">
        <f t="shared" si="204"/>
        <v/>
      </c>
      <c r="HO84" s="284" t="str">
        <f t="shared" si="204"/>
        <v/>
      </c>
      <c r="HP84" s="284" t="str">
        <f t="shared" si="204"/>
        <v/>
      </c>
      <c r="HQ84" s="284" t="str">
        <f t="shared" si="204"/>
        <v/>
      </c>
      <c r="HR84" s="284" t="str">
        <f t="shared" si="204"/>
        <v/>
      </c>
      <c r="HS84" s="284" t="str">
        <f t="shared" si="204"/>
        <v/>
      </c>
      <c r="HT84" s="284" t="str">
        <f t="shared" si="204"/>
        <v/>
      </c>
      <c r="HU84" s="284" t="str">
        <f t="shared" si="204"/>
        <v/>
      </c>
      <c r="HV84" s="284" t="str">
        <f t="shared" si="204"/>
        <v/>
      </c>
      <c r="HW84" s="284" t="str">
        <f t="shared" si="204"/>
        <v/>
      </c>
      <c r="HX84" s="284" t="str">
        <f t="shared" si="204"/>
        <v/>
      </c>
      <c r="HY84" s="284" t="str">
        <f t="shared" si="204"/>
        <v/>
      </c>
      <c r="HZ84" s="284" t="str">
        <f t="shared" si="204"/>
        <v/>
      </c>
      <c r="IA84" s="284" t="str">
        <f t="shared" si="204"/>
        <v/>
      </c>
      <c r="IB84" s="284" t="str">
        <f t="shared" si="204"/>
        <v/>
      </c>
      <c r="IC84" s="284" t="str">
        <f t="shared" si="204"/>
        <v/>
      </c>
      <c r="ID84" s="284" t="str">
        <f t="shared" si="204"/>
        <v/>
      </c>
      <c r="IE84" s="284" t="str">
        <f t="shared" si="204"/>
        <v/>
      </c>
      <c r="IF84" s="284" t="str">
        <f t="shared" si="204"/>
        <v/>
      </c>
      <c r="IG84" s="284" t="str">
        <f t="shared" si="204"/>
        <v/>
      </c>
      <c r="IH84" s="284" t="str">
        <f t="shared" si="204"/>
        <v/>
      </c>
      <c r="II84" s="284" t="str">
        <f t="shared" si="204"/>
        <v/>
      </c>
      <c r="IJ84" s="284" t="str">
        <f t="shared" si="204"/>
        <v/>
      </c>
      <c r="IK84" s="284" t="str">
        <f t="shared" si="204"/>
        <v/>
      </c>
      <c r="IL84" s="284" t="str">
        <f t="shared" si="204"/>
        <v/>
      </c>
      <c r="IM84" s="284" t="str">
        <f t="shared" si="204"/>
        <v/>
      </c>
      <c r="IN84" s="284" t="str">
        <f t="shared" si="204"/>
        <v/>
      </c>
      <c r="IO84" s="284" t="str">
        <f t="shared" si="204"/>
        <v/>
      </c>
      <c r="IP84" s="284" t="str">
        <f t="shared" si="204"/>
        <v/>
      </c>
      <c r="IQ84" s="284" t="str">
        <f t="shared" si="204"/>
        <v/>
      </c>
      <c r="IR84" s="284" t="str">
        <f t="shared" si="204"/>
        <v/>
      </c>
      <c r="IS84" s="284" t="str">
        <f t="shared" si="204"/>
        <v/>
      </c>
      <c r="IT84" s="284" t="str">
        <f t="shared" si="204"/>
        <v/>
      </c>
      <c r="IU84" s="284" t="str">
        <f t="shared" si="204"/>
        <v/>
      </c>
      <c r="IV84" s="284" t="str">
        <f t="shared" si="204"/>
        <v/>
      </c>
      <c r="IW84" s="284" t="str">
        <f t="shared" si="204"/>
        <v/>
      </c>
      <c r="IX84" s="284" t="str">
        <f t="shared" si="204"/>
        <v/>
      </c>
      <c r="IY84" s="284" t="str">
        <f t="shared" si="204"/>
        <v/>
      </c>
      <c r="IZ84" s="284" t="str">
        <f t="shared" ref="IZ84:LK84" si="205">IF(IZ31="","",($C8*IZ31)/((1+$H$4)^IZ$79))</f>
        <v/>
      </c>
      <c r="JA84" s="284" t="str">
        <f t="shared" si="205"/>
        <v/>
      </c>
      <c r="JB84" s="284" t="str">
        <f t="shared" si="205"/>
        <v/>
      </c>
      <c r="JC84" s="284" t="str">
        <f t="shared" si="205"/>
        <v/>
      </c>
      <c r="JD84" s="284" t="str">
        <f t="shared" si="205"/>
        <v/>
      </c>
      <c r="JE84" s="284" t="str">
        <f t="shared" si="205"/>
        <v/>
      </c>
      <c r="JF84" s="284" t="str">
        <f t="shared" si="205"/>
        <v/>
      </c>
      <c r="JG84" s="284" t="str">
        <f t="shared" si="205"/>
        <v/>
      </c>
      <c r="JH84" s="284" t="str">
        <f t="shared" si="205"/>
        <v/>
      </c>
      <c r="JI84" s="284" t="str">
        <f t="shared" si="205"/>
        <v/>
      </c>
      <c r="JJ84" s="284" t="str">
        <f t="shared" si="205"/>
        <v/>
      </c>
      <c r="JK84" s="284" t="str">
        <f t="shared" si="205"/>
        <v/>
      </c>
      <c r="JL84" s="284" t="str">
        <f t="shared" si="205"/>
        <v/>
      </c>
      <c r="JM84" s="284" t="str">
        <f t="shared" si="205"/>
        <v/>
      </c>
      <c r="JN84" s="284" t="str">
        <f t="shared" si="205"/>
        <v/>
      </c>
      <c r="JO84" s="284" t="str">
        <f t="shared" si="205"/>
        <v/>
      </c>
      <c r="JP84" s="284" t="str">
        <f t="shared" si="205"/>
        <v/>
      </c>
      <c r="JQ84" s="284" t="str">
        <f t="shared" si="205"/>
        <v/>
      </c>
      <c r="JR84" s="284" t="str">
        <f t="shared" si="205"/>
        <v/>
      </c>
      <c r="JS84" s="284" t="str">
        <f t="shared" si="205"/>
        <v/>
      </c>
      <c r="JT84" s="284" t="str">
        <f t="shared" si="205"/>
        <v/>
      </c>
      <c r="JU84" s="284" t="str">
        <f t="shared" si="205"/>
        <v/>
      </c>
      <c r="JV84" s="284" t="str">
        <f t="shared" si="205"/>
        <v/>
      </c>
      <c r="JW84" s="284" t="str">
        <f t="shared" si="205"/>
        <v/>
      </c>
      <c r="JX84" s="284" t="str">
        <f t="shared" si="205"/>
        <v/>
      </c>
      <c r="JY84" s="284" t="str">
        <f t="shared" si="205"/>
        <v/>
      </c>
      <c r="JZ84" s="284" t="str">
        <f t="shared" si="205"/>
        <v/>
      </c>
      <c r="KA84" s="284" t="str">
        <f t="shared" si="205"/>
        <v/>
      </c>
      <c r="KB84" s="284" t="str">
        <f t="shared" si="205"/>
        <v/>
      </c>
      <c r="KC84" s="284" t="str">
        <f t="shared" si="205"/>
        <v/>
      </c>
      <c r="KD84" s="284" t="str">
        <f t="shared" si="205"/>
        <v/>
      </c>
      <c r="KE84" s="284" t="str">
        <f t="shared" si="205"/>
        <v/>
      </c>
      <c r="KF84" s="284" t="str">
        <f t="shared" si="205"/>
        <v/>
      </c>
      <c r="KG84" s="284" t="str">
        <f t="shared" si="205"/>
        <v/>
      </c>
      <c r="KH84" s="284" t="str">
        <f t="shared" si="205"/>
        <v/>
      </c>
      <c r="KI84" s="284" t="str">
        <f t="shared" si="205"/>
        <v/>
      </c>
      <c r="KJ84" s="284" t="str">
        <f t="shared" si="205"/>
        <v/>
      </c>
      <c r="KK84" s="284" t="str">
        <f t="shared" si="205"/>
        <v/>
      </c>
      <c r="KL84" s="284" t="str">
        <f t="shared" si="205"/>
        <v/>
      </c>
      <c r="KM84" s="284" t="str">
        <f t="shared" si="205"/>
        <v/>
      </c>
      <c r="KN84" s="284" t="str">
        <f t="shared" si="205"/>
        <v/>
      </c>
      <c r="KO84" s="284" t="str">
        <f t="shared" si="205"/>
        <v/>
      </c>
      <c r="KP84" s="284" t="str">
        <f t="shared" si="205"/>
        <v/>
      </c>
      <c r="KQ84" s="284" t="str">
        <f t="shared" si="205"/>
        <v/>
      </c>
      <c r="KR84" s="284" t="str">
        <f t="shared" si="205"/>
        <v/>
      </c>
      <c r="KS84" s="284" t="str">
        <f t="shared" si="205"/>
        <v/>
      </c>
      <c r="KT84" s="284" t="str">
        <f t="shared" si="205"/>
        <v/>
      </c>
      <c r="KU84" s="284" t="str">
        <f t="shared" si="205"/>
        <v/>
      </c>
      <c r="KV84" s="284" t="str">
        <f t="shared" si="205"/>
        <v/>
      </c>
      <c r="KW84" s="284" t="str">
        <f t="shared" si="205"/>
        <v/>
      </c>
      <c r="KX84" s="284" t="str">
        <f t="shared" si="205"/>
        <v/>
      </c>
      <c r="KY84" s="284" t="str">
        <f t="shared" si="205"/>
        <v/>
      </c>
      <c r="KZ84" s="284" t="str">
        <f t="shared" si="205"/>
        <v/>
      </c>
      <c r="LA84" s="284" t="str">
        <f t="shared" si="205"/>
        <v/>
      </c>
      <c r="LB84" s="284" t="str">
        <f t="shared" si="205"/>
        <v/>
      </c>
      <c r="LC84" s="284" t="str">
        <f t="shared" si="205"/>
        <v/>
      </c>
      <c r="LD84" s="284" t="str">
        <f t="shared" si="205"/>
        <v/>
      </c>
      <c r="LE84" s="284" t="str">
        <f t="shared" si="205"/>
        <v/>
      </c>
      <c r="LF84" s="284" t="str">
        <f t="shared" si="205"/>
        <v/>
      </c>
      <c r="LG84" s="284" t="str">
        <f t="shared" si="205"/>
        <v/>
      </c>
      <c r="LH84" s="284" t="str">
        <f t="shared" si="205"/>
        <v/>
      </c>
      <c r="LI84" s="284" t="str">
        <f t="shared" si="205"/>
        <v/>
      </c>
      <c r="LJ84" s="284" t="str">
        <f t="shared" si="205"/>
        <v/>
      </c>
      <c r="LK84" s="284" t="str">
        <f t="shared" si="205"/>
        <v/>
      </c>
      <c r="LL84" s="284" t="str">
        <f t="shared" ref="LL84:NW84" si="206">IF(LL31="","",($C8*LL31)/((1+$H$4)^LL$79))</f>
        <v/>
      </c>
      <c r="LM84" s="284" t="str">
        <f t="shared" si="206"/>
        <v/>
      </c>
      <c r="LN84" s="284" t="str">
        <f t="shared" si="206"/>
        <v/>
      </c>
      <c r="LO84" s="284" t="str">
        <f t="shared" si="206"/>
        <v/>
      </c>
      <c r="LP84" s="284" t="str">
        <f t="shared" si="206"/>
        <v/>
      </c>
      <c r="LQ84" s="284" t="str">
        <f t="shared" si="206"/>
        <v/>
      </c>
      <c r="LR84" s="284" t="str">
        <f t="shared" si="206"/>
        <v/>
      </c>
      <c r="LS84" s="284" t="str">
        <f t="shared" si="206"/>
        <v/>
      </c>
      <c r="LT84" s="284" t="str">
        <f t="shared" si="206"/>
        <v/>
      </c>
      <c r="LU84" s="284" t="str">
        <f t="shared" si="206"/>
        <v/>
      </c>
      <c r="LV84" s="284" t="str">
        <f t="shared" si="206"/>
        <v/>
      </c>
      <c r="LW84" s="284" t="str">
        <f t="shared" si="206"/>
        <v/>
      </c>
      <c r="LX84" s="284" t="str">
        <f t="shared" si="206"/>
        <v/>
      </c>
      <c r="LY84" s="284" t="str">
        <f t="shared" si="206"/>
        <v/>
      </c>
      <c r="LZ84" s="284" t="str">
        <f t="shared" si="206"/>
        <v/>
      </c>
      <c r="MA84" s="284" t="str">
        <f t="shared" si="206"/>
        <v/>
      </c>
      <c r="MB84" s="284" t="str">
        <f t="shared" si="206"/>
        <v/>
      </c>
      <c r="MC84" s="284" t="str">
        <f t="shared" si="206"/>
        <v/>
      </c>
      <c r="MD84" s="284" t="str">
        <f t="shared" si="206"/>
        <v/>
      </c>
      <c r="ME84" s="284" t="str">
        <f t="shared" si="206"/>
        <v/>
      </c>
      <c r="MF84" s="284" t="str">
        <f t="shared" si="206"/>
        <v/>
      </c>
      <c r="MG84" s="284" t="str">
        <f t="shared" si="206"/>
        <v/>
      </c>
      <c r="MH84" s="284" t="str">
        <f t="shared" si="206"/>
        <v/>
      </c>
      <c r="MI84" s="284" t="str">
        <f t="shared" si="206"/>
        <v/>
      </c>
      <c r="MJ84" s="284" t="str">
        <f t="shared" si="206"/>
        <v/>
      </c>
      <c r="MK84" s="284" t="str">
        <f t="shared" si="206"/>
        <v/>
      </c>
      <c r="ML84" s="284" t="str">
        <f t="shared" si="206"/>
        <v/>
      </c>
      <c r="MM84" s="284" t="str">
        <f t="shared" si="206"/>
        <v/>
      </c>
      <c r="MN84" s="284" t="str">
        <f t="shared" si="206"/>
        <v/>
      </c>
      <c r="MO84" s="284" t="str">
        <f t="shared" si="206"/>
        <v/>
      </c>
      <c r="MP84" s="284" t="str">
        <f t="shared" si="206"/>
        <v/>
      </c>
      <c r="MQ84" s="284" t="str">
        <f t="shared" si="206"/>
        <v/>
      </c>
      <c r="MR84" s="284" t="str">
        <f t="shared" si="206"/>
        <v/>
      </c>
      <c r="MS84" s="284" t="str">
        <f t="shared" si="206"/>
        <v/>
      </c>
      <c r="MT84" s="284" t="str">
        <f t="shared" si="206"/>
        <v/>
      </c>
      <c r="MU84" s="284" t="str">
        <f t="shared" si="206"/>
        <v/>
      </c>
      <c r="MV84" s="284" t="str">
        <f t="shared" si="206"/>
        <v/>
      </c>
      <c r="MW84" s="284" t="str">
        <f t="shared" si="206"/>
        <v/>
      </c>
      <c r="MX84" s="284" t="str">
        <f t="shared" si="206"/>
        <v/>
      </c>
      <c r="MY84" s="284" t="str">
        <f t="shared" si="206"/>
        <v/>
      </c>
      <c r="MZ84" s="284" t="str">
        <f t="shared" si="206"/>
        <v/>
      </c>
      <c r="NA84" s="284" t="str">
        <f t="shared" si="206"/>
        <v/>
      </c>
      <c r="NB84" s="284" t="str">
        <f t="shared" si="206"/>
        <v/>
      </c>
      <c r="NC84" s="284" t="str">
        <f t="shared" si="206"/>
        <v/>
      </c>
      <c r="ND84" s="284" t="str">
        <f t="shared" si="206"/>
        <v/>
      </c>
      <c r="NE84" s="284" t="str">
        <f t="shared" si="206"/>
        <v/>
      </c>
      <c r="NF84" s="284" t="str">
        <f t="shared" si="206"/>
        <v/>
      </c>
      <c r="NG84" s="284" t="str">
        <f t="shared" si="206"/>
        <v/>
      </c>
      <c r="NH84" s="284" t="str">
        <f t="shared" si="206"/>
        <v/>
      </c>
      <c r="NI84" s="284" t="str">
        <f t="shared" si="206"/>
        <v/>
      </c>
      <c r="NJ84" s="284" t="str">
        <f t="shared" si="206"/>
        <v/>
      </c>
      <c r="NK84" s="284" t="str">
        <f t="shared" si="206"/>
        <v/>
      </c>
      <c r="NL84" s="284" t="str">
        <f t="shared" si="206"/>
        <v/>
      </c>
      <c r="NM84" s="284" t="str">
        <f t="shared" si="206"/>
        <v/>
      </c>
      <c r="NN84" s="284" t="str">
        <f t="shared" si="206"/>
        <v/>
      </c>
      <c r="NO84" s="284" t="str">
        <f t="shared" si="206"/>
        <v/>
      </c>
      <c r="NP84" s="284" t="str">
        <f t="shared" si="206"/>
        <v/>
      </c>
      <c r="NQ84" s="284" t="str">
        <f t="shared" si="206"/>
        <v/>
      </c>
      <c r="NR84" s="284" t="str">
        <f t="shared" si="206"/>
        <v/>
      </c>
      <c r="NS84" s="284" t="str">
        <f t="shared" si="206"/>
        <v/>
      </c>
      <c r="NT84" s="284" t="str">
        <f t="shared" si="206"/>
        <v/>
      </c>
      <c r="NU84" s="284" t="str">
        <f t="shared" si="206"/>
        <v/>
      </c>
      <c r="NV84" s="284" t="str">
        <f t="shared" si="206"/>
        <v/>
      </c>
      <c r="NW84" s="284" t="str">
        <f t="shared" si="206"/>
        <v/>
      </c>
      <c r="NX84" s="284" t="str">
        <f t="shared" ref="NX84:QI84" si="207">IF(NX31="","",($C8*NX31)/((1+$H$4)^NX$79))</f>
        <v/>
      </c>
      <c r="NY84" s="284" t="str">
        <f t="shared" si="207"/>
        <v/>
      </c>
      <c r="NZ84" s="284" t="str">
        <f t="shared" si="207"/>
        <v/>
      </c>
      <c r="OA84" s="284" t="str">
        <f t="shared" si="207"/>
        <v/>
      </c>
      <c r="OB84" s="284" t="str">
        <f t="shared" si="207"/>
        <v/>
      </c>
      <c r="OC84" s="284" t="str">
        <f t="shared" si="207"/>
        <v/>
      </c>
      <c r="OD84" s="284" t="str">
        <f t="shared" si="207"/>
        <v/>
      </c>
      <c r="OE84" s="284" t="str">
        <f t="shared" si="207"/>
        <v/>
      </c>
      <c r="OF84" s="284" t="str">
        <f t="shared" si="207"/>
        <v/>
      </c>
      <c r="OG84" s="284" t="str">
        <f t="shared" si="207"/>
        <v/>
      </c>
      <c r="OH84" s="284" t="str">
        <f t="shared" si="207"/>
        <v/>
      </c>
      <c r="OI84" s="284" t="str">
        <f t="shared" si="207"/>
        <v/>
      </c>
      <c r="OJ84" s="284" t="str">
        <f t="shared" si="207"/>
        <v/>
      </c>
      <c r="OK84" s="284" t="str">
        <f t="shared" si="207"/>
        <v/>
      </c>
      <c r="OL84" s="284" t="str">
        <f t="shared" si="207"/>
        <v/>
      </c>
      <c r="OM84" s="284" t="str">
        <f t="shared" si="207"/>
        <v/>
      </c>
      <c r="ON84" s="284" t="str">
        <f t="shared" si="207"/>
        <v/>
      </c>
      <c r="OO84" s="284" t="str">
        <f t="shared" si="207"/>
        <v/>
      </c>
      <c r="OP84" s="284" t="str">
        <f t="shared" si="207"/>
        <v/>
      </c>
      <c r="OQ84" s="284" t="str">
        <f t="shared" si="207"/>
        <v/>
      </c>
      <c r="OR84" s="284" t="str">
        <f t="shared" si="207"/>
        <v/>
      </c>
      <c r="OS84" s="284" t="str">
        <f t="shared" si="207"/>
        <v/>
      </c>
      <c r="OT84" s="284" t="str">
        <f t="shared" si="207"/>
        <v/>
      </c>
      <c r="OU84" s="284" t="str">
        <f t="shared" si="207"/>
        <v/>
      </c>
      <c r="OV84" s="284" t="str">
        <f t="shared" si="207"/>
        <v/>
      </c>
      <c r="OW84" s="284" t="str">
        <f t="shared" si="207"/>
        <v/>
      </c>
      <c r="OX84" s="284" t="str">
        <f t="shared" si="207"/>
        <v/>
      </c>
      <c r="OY84" s="284" t="str">
        <f t="shared" si="207"/>
        <v/>
      </c>
      <c r="OZ84" s="284" t="str">
        <f t="shared" si="207"/>
        <v/>
      </c>
      <c r="PA84" s="284" t="str">
        <f t="shared" si="207"/>
        <v/>
      </c>
      <c r="PB84" s="284" t="str">
        <f t="shared" si="207"/>
        <v/>
      </c>
      <c r="PC84" s="284" t="str">
        <f t="shared" si="207"/>
        <v/>
      </c>
      <c r="PD84" s="284" t="str">
        <f t="shared" si="207"/>
        <v/>
      </c>
      <c r="PE84" s="284" t="str">
        <f t="shared" si="207"/>
        <v/>
      </c>
      <c r="PF84" s="284" t="str">
        <f t="shared" si="207"/>
        <v/>
      </c>
      <c r="PG84" s="284" t="str">
        <f t="shared" si="207"/>
        <v/>
      </c>
      <c r="PH84" s="284" t="str">
        <f t="shared" si="207"/>
        <v/>
      </c>
      <c r="PI84" s="284" t="str">
        <f t="shared" si="207"/>
        <v/>
      </c>
      <c r="PJ84" s="284" t="str">
        <f t="shared" si="207"/>
        <v/>
      </c>
      <c r="PK84" s="284" t="str">
        <f t="shared" si="207"/>
        <v/>
      </c>
      <c r="PL84" s="284" t="str">
        <f t="shared" si="207"/>
        <v/>
      </c>
      <c r="PM84" s="284" t="str">
        <f t="shared" si="207"/>
        <v/>
      </c>
      <c r="PN84" s="284" t="str">
        <f t="shared" si="207"/>
        <v/>
      </c>
      <c r="PO84" s="284" t="str">
        <f t="shared" si="207"/>
        <v/>
      </c>
      <c r="PP84" s="284" t="str">
        <f t="shared" si="207"/>
        <v/>
      </c>
      <c r="PQ84" s="284" t="str">
        <f t="shared" si="207"/>
        <v/>
      </c>
      <c r="PR84" s="284" t="str">
        <f t="shared" si="207"/>
        <v/>
      </c>
      <c r="PS84" s="284" t="str">
        <f t="shared" si="207"/>
        <v/>
      </c>
      <c r="PT84" s="284" t="str">
        <f t="shared" si="207"/>
        <v/>
      </c>
      <c r="PU84" s="284" t="str">
        <f t="shared" si="207"/>
        <v/>
      </c>
      <c r="PV84" s="284" t="str">
        <f t="shared" si="207"/>
        <v/>
      </c>
      <c r="PW84" s="284" t="str">
        <f t="shared" si="207"/>
        <v/>
      </c>
      <c r="PX84" s="284" t="str">
        <f t="shared" si="207"/>
        <v/>
      </c>
      <c r="PY84" s="284" t="str">
        <f t="shared" si="207"/>
        <v/>
      </c>
      <c r="PZ84" s="284" t="str">
        <f t="shared" si="207"/>
        <v/>
      </c>
      <c r="QA84" s="284" t="str">
        <f t="shared" si="207"/>
        <v/>
      </c>
      <c r="QB84" s="284" t="str">
        <f t="shared" si="207"/>
        <v/>
      </c>
      <c r="QC84" s="284" t="str">
        <f t="shared" si="207"/>
        <v/>
      </c>
      <c r="QD84" s="284" t="str">
        <f t="shared" si="207"/>
        <v/>
      </c>
      <c r="QE84" s="284" t="str">
        <f t="shared" si="207"/>
        <v/>
      </c>
      <c r="QF84" s="284" t="str">
        <f t="shared" si="207"/>
        <v/>
      </c>
      <c r="QG84" s="284" t="str">
        <f t="shared" si="207"/>
        <v/>
      </c>
      <c r="QH84" s="284" t="str">
        <f t="shared" si="207"/>
        <v/>
      </c>
      <c r="QI84" s="284" t="str">
        <f t="shared" si="207"/>
        <v/>
      </c>
      <c r="QJ84" s="284" t="str">
        <f t="shared" ref="QJ84:SA84" si="208">IF(QJ31="","",($C8*QJ31)/((1+$H$4)^QJ$79))</f>
        <v/>
      </c>
      <c r="QK84" s="284" t="str">
        <f t="shared" si="208"/>
        <v/>
      </c>
      <c r="QL84" s="284" t="str">
        <f t="shared" si="208"/>
        <v/>
      </c>
      <c r="QM84" s="284" t="str">
        <f t="shared" si="208"/>
        <v/>
      </c>
      <c r="QN84" s="284" t="str">
        <f t="shared" si="208"/>
        <v/>
      </c>
      <c r="QO84" s="284" t="str">
        <f t="shared" si="208"/>
        <v/>
      </c>
      <c r="QP84" s="284" t="str">
        <f t="shared" si="208"/>
        <v/>
      </c>
      <c r="QQ84" s="284" t="str">
        <f t="shared" si="208"/>
        <v/>
      </c>
      <c r="QR84" s="284" t="str">
        <f t="shared" si="208"/>
        <v/>
      </c>
      <c r="QS84" s="284" t="str">
        <f t="shared" si="208"/>
        <v/>
      </c>
      <c r="QT84" s="284" t="str">
        <f t="shared" si="208"/>
        <v/>
      </c>
      <c r="QU84" s="284" t="str">
        <f t="shared" si="208"/>
        <v/>
      </c>
      <c r="QV84" s="284" t="str">
        <f t="shared" si="208"/>
        <v/>
      </c>
      <c r="QW84" s="284" t="str">
        <f t="shared" si="208"/>
        <v/>
      </c>
      <c r="QX84" s="284" t="str">
        <f t="shared" si="208"/>
        <v/>
      </c>
      <c r="QY84" s="284" t="str">
        <f t="shared" si="208"/>
        <v/>
      </c>
      <c r="QZ84" s="284" t="str">
        <f t="shared" si="208"/>
        <v/>
      </c>
      <c r="RA84" s="284" t="str">
        <f t="shared" si="208"/>
        <v/>
      </c>
      <c r="RB84" s="284" t="str">
        <f t="shared" si="208"/>
        <v/>
      </c>
      <c r="RC84" s="284" t="str">
        <f t="shared" si="208"/>
        <v/>
      </c>
      <c r="RD84" s="284" t="str">
        <f t="shared" si="208"/>
        <v/>
      </c>
      <c r="RE84" s="284" t="str">
        <f t="shared" si="208"/>
        <v/>
      </c>
      <c r="RF84" s="284" t="str">
        <f t="shared" si="208"/>
        <v/>
      </c>
      <c r="RG84" s="284" t="str">
        <f t="shared" si="208"/>
        <v/>
      </c>
      <c r="RH84" s="284" t="str">
        <f t="shared" si="208"/>
        <v/>
      </c>
      <c r="RI84" s="284" t="str">
        <f t="shared" si="208"/>
        <v/>
      </c>
      <c r="RJ84" s="284" t="str">
        <f t="shared" si="208"/>
        <v/>
      </c>
      <c r="RK84" s="284" t="str">
        <f t="shared" si="208"/>
        <v/>
      </c>
      <c r="RL84" s="284" t="str">
        <f t="shared" si="208"/>
        <v/>
      </c>
      <c r="RM84" s="284" t="str">
        <f t="shared" si="208"/>
        <v/>
      </c>
      <c r="RN84" s="284" t="str">
        <f t="shared" si="208"/>
        <v/>
      </c>
      <c r="RO84" s="284" t="str">
        <f t="shared" si="208"/>
        <v/>
      </c>
      <c r="RP84" s="284" t="str">
        <f t="shared" si="208"/>
        <v/>
      </c>
      <c r="RQ84" s="284" t="str">
        <f t="shared" si="208"/>
        <v/>
      </c>
      <c r="RR84" s="284" t="str">
        <f t="shared" si="208"/>
        <v/>
      </c>
      <c r="RS84" s="284" t="str">
        <f t="shared" si="208"/>
        <v/>
      </c>
      <c r="RT84" s="284" t="str">
        <f t="shared" si="208"/>
        <v/>
      </c>
      <c r="RU84" s="284" t="str">
        <f t="shared" si="208"/>
        <v/>
      </c>
      <c r="RV84" s="284" t="str">
        <f t="shared" si="208"/>
        <v/>
      </c>
      <c r="RW84" s="284" t="str">
        <f t="shared" si="208"/>
        <v/>
      </c>
      <c r="RX84" s="284" t="str">
        <f t="shared" si="208"/>
        <v/>
      </c>
      <c r="RY84" s="284" t="str">
        <f t="shared" si="208"/>
        <v/>
      </c>
      <c r="RZ84" s="284" t="str">
        <f t="shared" si="208"/>
        <v/>
      </c>
      <c r="SA84" s="284" t="str">
        <f t="shared" si="208"/>
        <v/>
      </c>
    </row>
    <row r="85" spans="1:495">
      <c r="A85" s="282"/>
      <c r="B85" s="283" t="str">
        <f>$B$9</f>
        <v>Project Management</v>
      </c>
      <c r="C85" s="290">
        <f>SUM(D85:S85,T85:INDEX(T85:SA85,$H$5))</f>
        <v>0</v>
      </c>
      <c r="D85" s="284" t="str">
        <f t="shared" ref="D85:BO85" si="209">IF(D32="","",($C9*D32)/((1+$H$4)^D$79))</f>
        <v/>
      </c>
      <c r="E85" s="284" t="str">
        <f t="shared" si="209"/>
        <v/>
      </c>
      <c r="F85" s="284" t="str">
        <f t="shared" si="209"/>
        <v/>
      </c>
      <c r="G85" s="284" t="str">
        <f t="shared" si="209"/>
        <v/>
      </c>
      <c r="H85" s="284" t="str">
        <f t="shared" si="209"/>
        <v/>
      </c>
      <c r="I85" s="284" t="str">
        <f t="shared" si="209"/>
        <v/>
      </c>
      <c r="J85" s="284" t="str">
        <f t="shared" si="209"/>
        <v/>
      </c>
      <c r="K85" s="284" t="str">
        <f t="shared" si="209"/>
        <v/>
      </c>
      <c r="L85" s="284" t="str">
        <f t="shared" si="209"/>
        <v/>
      </c>
      <c r="M85" s="284" t="str">
        <f t="shared" si="209"/>
        <v/>
      </c>
      <c r="N85" s="284" t="str">
        <f t="shared" si="209"/>
        <v/>
      </c>
      <c r="O85" s="284" t="str">
        <f t="shared" si="209"/>
        <v/>
      </c>
      <c r="P85" s="284" t="str">
        <f t="shared" si="209"/>
        <v/>
      </c>
      <c r="Q85" s="284" t="str">
        <f t="shared" si="209"/>
        <v/>
      </c>
      <c r="R85" s="284" t="str">
        <f t="shared" si="209"/>
        <v/>
      </c>
      <c r="S85" s="284" t="str">
        <f t="shared" si="209"/>
        <v/>
      </c>
      <c r="T85" s="284" t="str">
        <f t="shared" si="209"/>
        <v/>
      </c>
      <c r="U85" s="284" t="str">
        <f t="shared" si="209"/>
        <v/>
      </c>
      <c r="V85" s="284" t="str">
        <f t="shared" si="209"/>
        <v/>
      </c>
      <c r="W85" s="284" t="str">
        <f t="shared" si="209"/>
        <v/>
      </c>
      <c r="X85" s="284" t="str">
        <f t="shared" si="209"/>
        <v/>
      </c>
      <c r="Y85" s="284" t="str">
        <f t="shared" si="209"/>
        <v/>
      </c>
      <c r="Z85" s="284" t="str">
        <f t="shared" si="209"/>
        <v/>
      </c>
      <c r="AA85" s="284" t="str">
        <f t="shared" si="209"/>
        <v/>
      </c>
      <c r="AB85" s="284" t="str">
        <f t="shared" si="209"/>
        <v/>
      </c>
      <c r="AC85" s="284" t="str">
        <f t="shared" si="209"/>
        <v/>
      </c>
      <c r="AD85" s="284" t="str">
        <f t="shared" si="209"/>
        <v/>
      </c>
      <c r="AE85" s="284" t="str">
        <f t="shared" si="209"/>
        <v/>
      </c>
      <c r="AF85" s="284" t="str">
        <f t="shared" si="209"/>
        <v/>
      </c>
      <c r="AG85" s="284" t="str">
        <f t="shared" si="209"/>
        <v/>
      </c>
      <c r="AH85" s="284" t="str">
        <f t="shared" si="209"/>
        <v/>
      </c>
      <c r="AI85" s="284" t="str">
        <f t="shared" si="209"/>
        <v/>
      </c>
      <c r="AJ85" s="284" t="str">
        <f t="shared" si="209"/>
        <v/>
      </c>
      <c r="AK85" s="284" t="str">
        <f t="shared" si="209"/>
        <v/>
      </c>
      <c r="AL85" s="284" t="str">
        <f t="shared" si="209"/>
        <v/>
      </c>
      <c r="AM85" s="284" t="str">
        <f t="shared" si="209"/>
        <v/>
      </c>
      <c r="AN85" s="284" t="str">
        <f t="shared" si="209"/>
        <v/>
      </c>
      <c r="AO85" s="284" t="str">
        <f t="shared" si="209"/>
        <v/>
      </c>
      <c r="AP85" s="284" t="str">
        <f t="shared" si="209"/>
        <v/>
      </c>
      <c r="AQ85" s="284" t="str">
        <f t="shared" si="209"/>
        <v/>
      </c>
      <c r="AR85" s="284" t="str">
        <f t="shared" si="209"/>
        <v/>
      </c>
      <c r="AS85" s="284" t="str">
        <f t="shared" si="209"/>
        <v/>
      </c>
      <c r="AT85" s="284" t="str">
        <f t="shared" si="209"/>
        <v/>
      </c>
      <c r="AU85" s="284" t="str">
        <f t="shared" si="209"/>
        <v/>
      </c>
      <c r="AV85" s="284" t="str">
        <f t="shared" si="209"/>
        <v/>
      </c>
      <c r="AW85" s="284" t="str">
        <f t="shared" si="209"/>
        <v/>
      </c>
      <c r="AX85" s="284" t="str">
        <f t="shared" si="209"/>
        <v/>
      </c>
      <c r="AY85" s="284" t="str">
        <f t="shared" si="209"/>
        <v/>
      </c>
      <c r="AZ85" s="284" t="str">
        <f t="shared" si="209"/>
        <v/>
      </c>
      <c r="BA85" s="284" t="str">
        <f t="shared" si="209"/>
        <v/>
      </c>
      <c r="BB85" s="284" t="str">
        <f t="shared" si="209"/>
        <v/>
      </c>
      <c r="BC85" s="284" t="str">
        <f t="shared" si="209"/>
        <v/>
      </c>
      <c r="BD85" s="284" t="str">
        <f t="shared" si="209"/>
        <v/>
      </c>
      <c r="BE85" s="284" t="str">
        <f t="shared" si="209"/>
        <v/>
      </c>
      <c r="BF85" s="284" t="str">
        <f t="shared" si="209"/>
        <v/>
      </c>
      <c r="BG85" s="284" t="str">
        <f t="shared" si="209"/>
        <v/>
      </c>
      <c r="BH85" s="284" t="str">
        <f t="shared" si="209"/>
        <v/>
      </c>
      <c r="BI85" s="284" t="str">
        <f t="shared" si="209"/>
        <v/>
      </c>
      <c r="BJ85" s="284" t="str">
        <f t="shared" si="209"/>
        <v/>
      </c>
      <c r="BK85" s="284" t="str">
        <f t="shared" si="209"/>
        <v/>
      </c>
      <c r="BL85" s="284" t="str">
        <f t="shared" si="209"/>
        <v/>
      </c>
      <c r="BM85" s="284" t="str">
        <f t="shared" si="209"/>
        <v/>
      </c>
      <c r="BN85" s="284" t="str">
        <f t="shared" si="209"/>
        <v/>
      </c>
      <c r="BO85" s="284" t="str">
        <f t="shared" si="209"/>
        <v/>
      </c>
      <c r="BP85" s="284" t="str">
        <f t="shared" ref="BP85:EA85" si="210">IF(BP32="","",($C9*BP32)/((1+$H$4)^BP$79))</f>
        <v/>
      </c>
      <c r="BQ85" s="284" t="str">
        <f t="shared" si="210"/>
        <v/>
      </c>
      <c r="BR85" s="284" t="str">
        <f t="shared" si="210"/>
        <v/>
      </c>
      <c r="BS85" s="284" t="str">
        <f t="shared" si="210"/>
        <v/>
      </c>
      <c r="BT85" s="284" t="str">
        <f t="shared" si="210"/>
        <v/>
      </c>
      <c r="BU85" s="284" t="str">
        <f t="shared" si="210"/>
        <v/>
      </c>
      <c r="BV85" s="284" t="str">
        <f t="shared" si="210"/>
        <v/>
      </c>
      <c r="BW85" s="284" t="str">
        <f t="shared" si="210"/>
        <v/>
      </c>
      <c r="BX85" s="284" t="str">
        <f t="shared" si="210"/>
        <v/>
      </c>
      <c r="BY85" s="284" t="str">
        <f t="shared" si="210"/>
        <v/>
      </c>
      <c r="BZ85" s="284" t="str">
        <f t="shared" si="210"/>
        <v/>
      </c>
      <c r="CA85" s="284" t="str">
        <f t="shared" si="210"/>
        <v/>
      </c>
      <c r="CB85" s="284" t="str">
        <f t="shared" si="210"/>
        <v/>
      </c>
      <c r="CC85" s="284" t="str">
        <f t="shared" si="210"/>
        <v/>
      </c>
      <c r="CD85" s="284" t="str">
        <f t="shared" si="210"/>
        <v/>
      </c>
      <c r="CE85" s="284" t="str">
        <f t="shared" si="210"/>
        <v/>
      </c>
      <c r="CF85" s="284" t="str">
        <f t="shared" si="210"/>
        <v/>
      </c>
      <c r="CG85" s="284" t="str">
        <f t="shared" si="210"/>
        <v/>
      </c>
      <c r="CH85" s="284" t="str">
        <f t="shared" si="210"/>
        <v/>
      </c>
      <c r="CI85" s="284" t="str">
        <f t="shared" si="210"/>
        <v/>
      </c>
      <c r="CJ85" s="284" t="str">
        <f t="shared" si="210"/>
        <v/>
      </c>
      <c r="CK85" s="284" t="str">
        <f t="shared" si="210"/>
        <v/>
      </c>
      <c r="CL85" s="284" t="str">
        <f t="shared" si="210"/>
        <v/>
      </c>
      <c r="CM85" s="284" t="str">
        <f t="shared" si="210"/>
        <v/>
      </c>
      <c r="CN85" s="284" t="str">
        <f t="shared" si="210"/>
        <v/>
      </c>
      <c r="CO85" s="284" t="str">
        <f t="shared" si="210"/>
        <v/>
      </c>
      <c r="CP85" s="284" t="str">
        <f t="shared" si="210"/>
        <v/>
      </c>
      <c r="CQ85" s="284" t="str">
        <f t="shared" si="210"/>
        <v/>
      </c>
      <c r="CR85" s="284" t="str">
        <f t="shared" si="210"/>
        <v/>
      </c>
      <c r="CS85" s="284" t="str">
        <f t="shared" si="210"/>
        <v/>
      </c>
      <c r="CT85" s="284" t="str">
        <f t="shared" si="210"/>
        <v/>
      </c>
      <c r="CU85" s="284" t="str">
        <f t="shared" si="210"/>
        <v/>
      </c>
      <c r="CV85" s="284" t="str">
        <f t="shared" si="210"/>
        <v/>
      </c>
      <c r="CW85" s="284" t="str">
        <f t="shared" si="210"/>
        <v/>
      </c>
      <c r="CX85" s="284" t="str">
        <f t="shared" si="210"/>
        <v/>
      </c>
      <c r="CY85" s="284" t="str">
        <f t="shared" si="210"/>
        <v/>
      </c>
      <c r="CZ85" s="284" t="str">
        <f t="shared" si="210"/>
        <v/>
      </c>
      <c r="DA85" s="284" t="str">
        <f t="shared" si="210"/>
        <v/>
      </c>
      <c r="DB85" s="284" t="str">
        <f t="shared" si="210"/>
        <v/>
      </c>
      <c r="DC85" s="284" t="str">
        <f t="shared" si="210"/>
        <v/>
      </c>
      <c r="DD85" s="284" t="str">
        <f t="shared" si="210"/>
        <v/>
      </c>
      <c r="DE85" s="284" t="str">
        <f t="shared" si="210"/>
        <v/>
      </c>
      <c r="DF85" s="284" t="str">
        <f t="shared" si="210"/>
        <v/>
      </c>
      <c r="DG85" s="284" t="str">
        <f t="shared" si="210"/>
        <v/>
      </c>
      <c r="DH85" s="284" t="str">
        <f t="shared" si="210"/>
        <v/>
      </c>
      <c r="DI85" s="284" t="str">
        <f t="shared" si="210"/>
        <v/>
      </c>
      <c r="DJ85" s="284" t="str">
        <f t="shared" si="210"/>
        <v/>
      </c>
      <c r="DK85" s="284" t="str">
        <f t="shared" si="210"/>
        <v/>
      </c>
      <c r="DL85" s="284" t="str">
        <f t="shared" si="210"/>
        <v/>
      </c>
      <c r="DM85" s="284" t="str">
        <f t="shared" si="210"/>
        <v/>
      </c>
      <c r="DN85" s="284" t="str">
        <f t="shared" si="210"/>
        <v/>
      </c>
      <c r="DO85" s="284" t="str">
        <f t="shared" si="210"/>
        <v/>
      </c>
      <c r="DP85" s="284" t="str">
        <f t="shared" si="210"/>
        <v/>
      </c>
      <c r="DQ85" s="284" t="str">
        <f t="shared" si="210"/>
        <v/>
      </c>
      <c r="DR85" s="284" t="str">
        <f t="shared" si="210"/>
        <v/>
      </c>
      <c r="DS85" s="284" t="str">
        <f t="shared" si="210"/>
        <v/>
      </c>
      <c r="DT85" s="284" t="str">
        <f t="shared" si="210"/>
        <v/>
      </c>
      <c r="DU85" s="284" t="str">
        <f t="shared" si="210"/>
        <v/>
      </c>
      <c r="DV85" s="284" t="str">
        <f t="shared" si="210"/>
        <v/>
      </c>
      <c r="DW85" s="284" t="str">
        <f t="shared" si="210"/>
        <v/>
      </c>
      <c r="DX85" s="284" t="str">
        <f t="shared" si="210"/>
        <v/>
      </c>
      <c r="DY85" s="284" t="str">
        <f t="shared" si="210"/>
        <v/>
      </c>
      <c r="DZ85" s="284" t="str">
        <f t="shared" si="210"/>
        <v/>
      </c>
      <c r="EA85" s="284" t="str">
        <f t="shared" si="210"/>
        <v/>
      </c>
      <c r="EB85" s="284" t="str">
        <f t="shared" ref="EB85:GM85" si="211">IF(EB32="","",($C9*EB32)/((1+$H$4)^EB$79))</f>
        <v/>
      </c>
      <c r="EC85" s="284" t="str">
        <f t="shared" si="211"/>
        <v/>
      </c>
      <c r="ED85" s="284" t="str">
        <f t="shared" si="211"/>
        <v/>
      </c>
      <c r="EE85" s="284" t="str">
        <f t="shared" si="211"/>
        <v/>
      </c>
      <c r="EF85" s="284" t="str">
        <f t="shared" si="211"/>
        <v/>
      </c>
      <c r="EG85" s="284" t="str">
        <f t="shared" si="211"/>
        <v/>
      </c>
      <c r="EH85" s="284" t="str">
        <f t="shared" si="211"/>
        <v/>
      </c>
      <c r="EI85" s="284" t="str">
        <f t="shared" si="211"/>
        <v/>
      </c>
      <c r="EJ85" s="284" t="str">
        <f t="shared" si="211"/>
        <v/>
      </c>
      <c r="EK85" s="284" t="str">
        <f t="shared" si="211"/>
        <v/>
      </c>
      <c r="EL85" s="284" t="str">
        <f t="shared" si="211"/>
        <v/>
      </c>
      <c r="EM85" s="284" t="str">
        <f t="shared" si="211"/>
        <v/>
      </c>
      <c r="EN85" s="284" t="str">
        <f t="shared" si="211"/>
        <v/>
      </c>
      <c r="EO85" s="284" t="str">
        <f t="shared" si="211"/>
        <v/>
      </c>
      <c r="EP85" s="284" t="str">
        <f t="shared" si="211"/>
        <v/>
      </c>
      <c r="EQ85" s="284" t="str">
        <f t="shared" si="211"/>
        <v/>
      </c>
      <c r="ER85" s="284" t="str">
        <f t="shared" si="211"/>
        <v/>
      </c>
      <c r="ES85" s="284" t="str">
        <f t="shared" si="211"/>
        <v/>
      </c>
      <c r="ET85" s="284" t="str">
        <f t="shared" si="211"/>
        <v/>
      </c>
      <c r="EU85" s="284" t="str">
        <f t="shared" si="211"/>
        <v/>
      </c>
      <c r="EV85" s="284" t="str">
        <f t="shared" si="211"/>
        <v/>
      </c>
      <c r="EW85" s="284" t="str">
        <f t="shared" si="211"/>
        <v/>
      </c>
      <c r="EX85" s="284" t="str">
        <f t="shared" si="211"/>
        <v/>
      </c>
      <c r="EY85" s="284" t="str">
        <f t="shared" si="211"/>
        <v/>
      </c>
      <c r="EZ85" s="284" t="str">
        <f t="shared" si="211"/>
        <v/>
      </c>
      <c r="FA85" s="284" t="str">
        <f t="shared" si="211"/>
        <v/>
      </c>
      <c r="FB85" s="284" t="str">
        <f t="shared" si="211"/>
        <v/>
      </c>
      <c r="FC85" s="284" t="str">
        <f t="shared" si="211"/>
        <v/>
      </c>
      <c r="FD85" s="284" t="str">
        <f t="shared" si="211"/>
        <v/>
      </c>
      <c r="FE85" s="284" t="str">
        <f t="shared" si="211"/>
        <v/>
      </c>
      <c r="FF85" s="284" t="str">
        <f t="shared" si="211"/>
        <v/>
      </c>
      <c r="FG85" s="284" t="str">
        <f t="shared" si="211"/>
        <v/>
      </c>
      <c r="FH85" s="284" t="str">
        <f t="shared" si="211"/>
        <v/>
      </c>
      <c r="FI85" s="284" t="str">
        <f t="shared" si="211"/>
        <v/>
      </c>
      <c r="FJ85" s="284" t="str">
        <f t="shared" si="211"/>
        <v/>
      </c>
      <c r="FK85" s="284" t="str">
        <f t="shared" si="211"/>
        <v/>
      </c>
      <c r="FL85" s="284" t="str">
        <f t="shared" si="211"/>
        <v/>
      </c>
      <c r="FM85" s="284" t="str">
        <f t="shared" si="211"/>
        <v/>
      </c>
      <c r="FN85" s="284" t="str">
        <f t="shared" si="211"/>
        <v/>
      </c>
      <c r="FO85" s="284" t="str">
        <f t="shared" si="211"/>
        <v/>
      </c>
      <c r="FP85" s="284" t="str">
        <f t="shared" si="211"/>
        <v/>
      </c>
      <c r="FQ85" s="284" t="str">
        <f t="shared" si="211"/>
        <v/>
      </c>
      <c r="FR85" s="284" t="str">
        <f t="shared" si="211"/>
        <v/>
      </c>
      <c r="FS85" s="284" t="str">
        <f t="shared" si="211"/>
        <v/>
      </c>
      <c r="FT85" s="284" t="str">
        <f t="shared" si="211"/>
        <v/>
      </c>
      <c r="FU85" s="284" t="str">
        <f t="shared" si="211"/>
        <v/>
      </c>
      <c r="FV85" s="284" t="str">
        <f t="shared" si="211"/>
        <v/>
      </c>
      <c r="FW85" s="284" t="str">
        <f t="shared" si="211"/>
        <v/>
      </c>
      <c r="FX85" s="284" t="str">
        <f t="shared" si="211"/>
        <v/>
      </c>
      <c r="FY85" s="284" t="str">
        <f t="shared" si="211"/>
        <v/>
      </c>
      <c r="FZ85" s="284" t="str">
        <f t="shared" si="211"/>
        <v/>
      </c>
      <c r="GA85" s="284" t="str">
        <f t="shared" si="211"/>
        <v/>
      </c>
      <c r="GB85" s="284" t="str">
        <f t="shared" si="211"/>
        <v/>
      </c>
      <c r="GC85" s="284" t="str">
        <f t="shared" si="211"/>
        <v/>
      </c>
      <c r="GD85" s="284" t="str">
        <f t="shared" si="211"/>
        <v/>
      </c>
      <c r="GE85" s="284" t="str">
        <f t="shared" si="211"/>
        <v/>
      </c>
      <c r="GF85" s="284" t="str">
        <f t="shared" si="211"/>
        <v/>
      </c>
      <c r="GG85" s="284" t="str">
        <f t="shared" si="211"/>
        <v/>
      </c>
      <c r="GH85" s="284" t="str">
        <f t="shared" si="211"/>
        <v/>
      </c>
      <c r="GI85" s="284" t="str">
        <f t="shared" si="211"/>
        <v/>
      </c>
      <c r="GJ85" s="284" t="str">
        <f t="shared" si="211"/>
        <v/>
      </c>
      <c r="GK85" s="284" t="str">
        <f t="shared" si="211"/>
        <v/>
      </c>
      <c r="GL85" s="284" t="str">
        <f t="shared" si="211"/>
        <v/>
      </c>
      <c r="GM85" s="284" t="str">
        <f t="shared" si="211"/>
        <v/>
      </c>
      <c r="GN85" s="284" t="str">
        <f t="shared" ref="GN85:IY85" si="212">IF(GN32="","",($C9*GN32)/((1+$H$4)^GN$79))</f>
        <v/>
      </c>
      <c r="GO85" s="284" t="str">
        <f t="shared" si="212"/>
        <v/>
      </c>
      <c r="GP85" s="284" t="str">
        <f t="shared" si="212"/>
        <v/>
      </c>
      <c r="GQ85" s="284" t="str">
        <f t="shared" si="212"/>
        <v/>
      </c>
      <c r="GR85" s="284" t="str">
        <f t="shared" si="212"/>
        <v/>
      </c>
      <c r="GS85" s="284" t="str">
        <f t="shared" si="212"/>
        <v/>
      </c>
      <c r="GT85" s="284" t="str">
        <f t="shared" si="212"/>
        <v/>
      </c>
      <c r="GU85" s="284" t="str">
        <f t="shared" si="212"/>
        <v/>
      </c>
      <c r="GV85" s="284" t="str">
        <f t="shared" si="212"/>
        <v/>
      </c>
      <c r="GW85" s="284" t="str">
        <f t="shared" si="212"/>
        <v/>
      </c>
      <c r="GX85" s="284" t="str">
        <f t="shared" si="212"/>
        <v/>
      </c>
      <c r="GY85" s="284" t="str">
        <f t="shared" si="212"/>
        <v/>
      </c>
      <c r="GZ85" s="284" t="str">
        <f t="shared" si="212"/>
        <v/>
      </c>
      <c r="HA85" s="284" t="str">
        <f t="shared" si="212"/>
        <v/>
      </c>
      <c r="HB85" s="284" t="str">
        <f t="shared" si="212"/>
        <v/>
      </c>
      <c r="HC85" s="284" t="str">
        <f t="shared" si="212"/>
        <v/>
      </c>
      <c r="HD85" s="284" t="str">
        <f t="shared" si="212"/>
        <v/>
      </c>
      <c r="HE85" s="284" t="str">
        <f t="shared" si="212"/>
        <v/>
      </c>
      <c r="HF85" s="284" t="str">
        <f t="shared" si="212"/>
        <v/>
      </c>
      <c r="HG85" s="284" t="str">
        <f t="shared" si="212"/>
        <v/>
      </c>
      <c r="HH85" s="284" t="str">
        <f t="shared" si="212"/>
        <v/>
      </c>
      <c r="HI85" s="284" t="str">
        <f t="shared" si="212"/>
        <v/>
      </c>
      <c r="HJ85" s="284" t="str">
        <f t="shared" si="212"/>
        <v/>
      </c>
      <c r="HK85" s="284" t="str">
        <f t="shared" si="212"/>
        <v/>
      </c>
      <c r="HL85" s="284" t="str">
        <f t="shared" si="212"/>
        <v/>
      </c>
      <c r="HM85" s="284" t="str">
        <f t="shared" si="212"/>
        <v/>
      </c>
      <c r="HN85" s="284" t="str">
        <f t="shared" si="212"/>
        <v/>
      </c>
      <c r="HO85" s="284" t="str">
        <f t="shared" si="212"/>
        <v/>
      </c>
      <c r="HP85" s="284" t="str">
        <f t="shared" si="212"/>
        <v/>
      </c>
      <c r="HQ85" s="284" t="str">
        <f t="shared" si="212"/>
        <v/>
      </c>
      <c r="HR85" s="284" t="str">
        <f t="shared" si="212"/>
        <v/>
      </c>
      <c r="HS85" s="284" t="str">
        <f t="shared" si="212"/>
        <v/>
      </c>
      <c r="HT85" s="284" t="str">
        <f t="shared" si="212"/>
        <v/>
      </c>
      <c r="HU85" s="284" t="str">
        <f t="shared" si="212"/>
        <v/>
      </c>
      <c r="HV85" s="284" t="str">
        <f t="shared" si="212"/>
        <v/>
      </c>
      <c r="HW85" s="284" t="str">
        <f t="shared" si="212"/>
        <v/>
      </c>
      <c r="HX85" s="284" t="str">
        <f t="shared" si="212"/>
        <v/>
      </c>
      <c r="HY85" s="284" t="str">
        <f t="shared" si="212"/>
        <v/>
      </c>
      <c r="HZ85" s="284" t="str">
        <f t="shared" si="212"/>
        <v/>
      </c>
      <c r="IA85" s="284" t="str">
        <f t="shared" si="212"/>
        <v/>
      </c>
      <c r="IB85" s="284" t="str">
        <f t="shared" si="212"/>
        <v/>
      </c>
      <c r="IC85" s="284" t="str">
        <f t="shared" si="212"/>
        <v/>
      </c>
      <c r="ID85" s="284" t="str">
        <f t="shared" si="212"/>
        <v/>
      </c>
      <c r="IE85" s="284" t="str">
        <f t="shared" si="212"/>
        <v/>
      </c>
      <c r="IF85" s="284" t="str">
        <f t="shared" si="212"/>
        <v/>
      </c>
      <c r="IG85" s="284" t="str">
        <f t="shared" si="212"/>
        <v/>
      </c>
      <c r="IH85" s="284" t="str">
        <f t="shared" si="212"/>
        <v/>
      </c>
      <c r="II85" s="284" t="str">
        <f t="shared" si="212"/>
        <v/>
      </c>
      <c r="IJ85" s="284" t="str">
        <f t="shared" si="212"/>
        <v/>
      </c>
      <c r="IK85" s="284" t="str">
        <f t="shared" si="212"/>
        <v/>
      </c>
      <c r="IL85" s="284" t="str">
        <f t="shared" si="212"/>
        <v/>
      </c>
      <c r="IM85" s="284" t="str">
        <f t="shared" si="212"/>
        <v/>
      </c>
      <c r="IN85" s="284" t="str">
        <f t="shared" si="212"/>
        <v/>
      </c>
      <c r="IO85" s="284" t="str">
        <f t="shared" si="212"/>
        <v/>
      </c>
      <c r="IP85" s="284" t="str">
        <f t="shared" si="212"/>
        <v/>
      </c>
      <c r="IQ85" s="284" t="str">
        <f t="shared" si="212"/>
        <v/>
      </c>
      <c r="IR85" s="284" t="str">
        <f t="shared" si="212"/>
        <v/>
      </c>
      <c r="IS85" s="284" t="str">
        <f t="shared" si="212"/>
        <v/>
      </c>
      <c r="IT85" s="284" t="str">
        <f t="shared" si="212"/>
        <v/>
      </c>
      <c r="IU85" s="284" t="str">
        <f t="shared" si="212"/>
        <v/>
      </c>
      <c r="IV85" s="284" t="str">
        <f t="shared" si="212"/>
        <v/>
      </c>
      <c r="IW85" s="284" t="str">
        <f t="shared" si="212"/>
        <v/>
      </c>
      <c r="IX85" s="284" t="str">
        <f t="shared" si="212"/>
        <v/>
      </c>
      <c r="IY85" s="284" t="str">
        <f t="shared" si="212"/>
        <v/>
      </c>
      <c r="IZ85" s="284" t="str">
        <f t="shared" ref="IZ85:LK85" si="213">IF(IZ32="","",($C9*IZ32)/((1+$H$4)^IZ$79))</f>
        <v/>
      </c>
      <c r="JA85" s="284" t="str">
        <f t="shared" si="213"/>
        <v/>
      </c>
      <c r="JB85" s="284" t="str">
        <f t="shared" si="213"/>
        <v/>
      </c>
      <c r="JC85" s="284" t="str">
        <f t="shared" si="213"/>
        <v/>
      </c>
      <c r="JD85" s="284" t="str">
        <f t="shared" si="213"/>
        <v/>
      </c>
      <c r="JE85" s="284" t="str">
        <f t="shared" si="213"/>
        <v/>
      </c>
      <c r="JF85" s="284" t="str">
        <f t="shared" si="213"/>
        <v/>
      </c>
      <c r="JG85" s="284" t="str">
        <f t="shared" si="213"/>
        <v/>
      </c>
      <c r="JH85" s="284" t="str">
        <f t="shared" si="213"/>
        <v/>
      </c>
      <c r="JI85" s="284" t="str">
        <f t="shared" si="213"/>
        <v/>
      </c>
      <c r="JJ85" s="284" t="str">
        <f t="shared" si="213"/>
        <v/>
      </c>
      <c r="JK85" s="284" t="str">
        <f t="shared" si="213"/>
        <v/>
      </c>
      <c r="JL85" s="284" t="str">
        <f t="shared" si="213"/>
        <v/>
      </c>
      <c r="JM85" s="284" t="str">
        <f t="shared" si="213"/>
        <v/>
      </c>
      <c r="JN85" s="284" t="str">
        <f t="shared" si="213"/>
        <v/>
      </c>
      <c r="JO85" s="284" t="str">
        <f t="shared" si="213"/>
        <v/>
      </c>
      <c r="JP85" s="284" t="str">
        <f t="shared" si="213"/>
        <v/>
      </c>
      <c r="JQ85" s="284" t="str">
        <f t="shared" si="213"/>
        <v/>
      </c>
      <c r="JR85" s="284" t="str">
        <f t="shared" si="213"/>
        <v/>
      </c>
      <c r="JS85" s="284" t="str">
        <f t="shared" si="213"/>
        <v/>
      </c>
      <c r="JT85" s="284" t="str">
        <f t="shared" si="213"/>
        <v/>
      </c>
      <c r="JU85" s="284" t="str">
        <f t="shared" si="213"/>
        <v/>
      </c>
      <c r="JV85" s="284" t="str">
        <f t="shared" si="213"/>
        <v/>
      </c>
      <c r="JW85" s="284" t="str">
        <f t="shared" si="213"/>
        <v/>
      </c>
      <c r="JX85" s="284" t="str">
        <f t="shared" si="213"/>
        <v/>
      </c>
      <c r="JY85" s="284" t="str">
        <f t="shared" si="213"/>
        <v/>
      </c>
      <c r="JZ85" s="284" t="str">
        <f t="shared" si="213"/>
        <v/>
      </c>
      <c r="KA85" s="284" t="str">
        <f t="shared" si="213"/>
        <v/>
      </c>
      <c r="KB85" s="284" t="str">
        <f t="shared" si="213"/>
        <v/>
      </c>
      <c r="KC85" s="284" t="str">
        <f t="shared" si="213"/>
        <v/>
      </c>
      <c r="KD85" s="284" t="str">
        <f t="shared" si="213"/>
        <v/>
      </c>
      <c r="KE85" s="284" t="str">
        <f t="shared" si="213"/>
        <v/>
      </c>
      <c r="KF85" s="284" t="str">
        <f t="shared" si="213"/>
        <v/>
      </c>
      <c r="KG85" s="284" t="str">
        <f t="shared" si="213"/>
        <v/>
      </c>
      <c r="KH85" s="284" t="str">
        <f t="shared" si="213"/>
        <v/>
      </c>
      <c r="KI85" s="284" t="str">
        <f t="shared" si="213"/>
        <v/>
      </c>
      <c r="KJ85" s="284" t="str">
        <f t="shared" si="213"/>
        <v/>
      </c>
      <c r="KK85" s="284" t="str">
        <f t="shared" si="213"/>
        <v/>
      </c>
      <c r="KL85" s="284" t="str">
        <f t="shared" si="213"/>
        <v/>
      </c>
      <c r="KM85" s="284" t="str">
        <f t="shared" si="213"/>
        <v/>
      </c>
      <c r="KN85" s="284" t="str">
        <f t="shared" si="213"/>
        <v/>
      </c>
      <c r="KO85" s="284" t="str">
        <f t="shared" si="213"/>
        <v/>
      </c>
      <c r="KP85" s="284" t="str">
        <f t="shared" si="213"/>
        <v/>
      </c>
      <c r="KQ85" s="284" t="str">
        <f t="shared" si="213"/>
        <v/>
      </c>
      <c r="KR85" s="284" t="str">
        <f t="shared" si="213"/>
        <v/>
      </c>
      <c r="KS85" s="284" t="str">
        <f t="shared" si="213"/>
        <v/>
      </c>
      <c r="KT85" s="284" t="str">
        <f t="shared" si="213"/>
        <v/>
      </c>
      <c r="KU85" s="284" t="str">
        <f t="shared" si="213"/>
        <v/>
      </c>
      <c r="KV85" s="284" t="str">
        <f t="shared" si="213"/>
        <v/>
      </c>
      <c r="KW85" s="284" t="str">
        <f t="shared" si="213"/>
        <v/>
      </c>
      <c r="KX85" s="284" t="str">
        <f t="shared" si="213"/>
        <v/>
      </c>
      <c r="KY85" s="284" t="str">
        <f t="shared" si="213"/>
        <v/>
      </c>
      <c r="KZ85" s="284" t="str">
        <f t="shared" si="213"/>
        <v/>
      </c>
      <c r="LA85" s="284" t="str">
        <f t="shared" si="213"/>
        <v/>
      </c>
      <c r="LB85" s="284" t="str">
        <f t="shared" si="213"/>
        <v/>
      </c>
      <c r="LC85" s="284" t="str">
        <f t="shared" si="213"/>
        <v/>
      </c>
      <c r="LD85" s="284" t="str">
        <f t="shared" si="213"/>
        <v/>
      </c>
      <c r="LE85" s="284" t="str">
        <f t="shared" si="213"/>
        <v/>
      </c>
      <c r="LF85" s="284" t="str">
        <f t="shared" si="213"/>
        <v/>
      </c>
      <c r="LG85" s="284" t="str">
        <f t="shared" si="213"/>
        <v/>
      </c>
      <c r="LH85" s="284" t="str">
        <f t="shared" si="213"/>
        <v/>
      </c>
      <c r="LI85" s="284" t="str">
        <f t="shared" si="213"/>
        <v/>
      </c>
      <c r="LJ85" s="284" t="str">
        <f t="shared" si="213"/>
        <v/>
      </c>
      <c r="LK85" s="284" t="str">
        <f t="shared" si="213"/>
        <v/>
      </c>
      <c r="LL85" s="284" t="str">
        <f t="shared" ref="LL85:NW85" si="214">IF(LL32="","",($C9*LL32)/((1+$H$4)^LL$79))</f>
        <v/>
      </c>
      <c r="LM85" s="284" t="str">
        <f t="shared" si="214"/>
        <v/>
      </c>
      <c r="LN85" s="284" t="str">
        <f t="shared" si="214"/>
        <v/>
      </c>
      <c r="LO85" s="284" t="str">
        <f t="shared" si="214"/>
        <v/>
      </c>
      <c r="LP85" s="284" t="str">
        <f t="shared" si="214"/>
        <v/>
      </c>
      <c r="LQ85" s="284" t="str">
        <f t="shared" si="214"/>
        <v/>
      </c>
      <c r="LR85" s="284" t="str">
        <f t="shared" si="214"/>
        <v/>
      </c>
      <c r="LS85" s="284" t="str">
        <f t="shared" si="214"/>
        <v/>
      </c>
      <c r="LT85" s="284" t="str">
        <f t="shared" si="214"/>
        <v/>
      </c>
      <c r="LU85" s="284" t="str">
        <f t="shared" si="214"/>
        <v/>
      </c>
      <c r="LV85" s="284" t="str">
        <f t="shared" si="214"/>
        <v/>
      </c>
      <c r="LW85" s="284" t="str">
        <f t="shared" si="214"/>
        <v/>
      </c>
      <c r="LX85" s="284" t="str">
        <f t="shared" si="214"/>
        <v/>
      </c>
      <c r="LY85" s="284" t="str">
        <f t="shared" si="214"/>
        <v/>
      </c>
      <c r="LZ85" s="284" t="str">
        <f t="shared" si="214"/>
        <v/>
      </c>
      <c r="MA85" s="284" t="str">
        <f t="shared" si="214"/>
        <v/>
      </c>
      <c r="MB85" s="284" t="str">
        <f t="shared" si="214"/>
        <v/>
      </c>
      <c r="MC85" s="284" t="str">
        <f t="shared" si="214"/>
        <v/>
      </c>
      <c r="MD85" s="284" t="str">
        <f t="shared" si="214"/>
        <v/>
      </c>
      <c r="ME85" s="284" t="str">
        <f t="shared" si="214"/>
        <v/>
      </c>
      <c r="MF85" s="284" t="str">
        <f t="shared" si="214"/>
        <v/>
      </c>
      <c r="MG85" s="284" t="str">
        <f t="shared" si="214"/>
        <v/>
      </c>
      <c r="MH85" s="284" t="str">
        <f t="shared" si="214"/>
        <v/>
      </c>
      <c r="MI85" s="284" t="str">
        <f t="shared" si="214"/>
        <v/>
      </c>
      <c r="MJ85" s="284" t="str">
        <f t="shared" si="214"/>
        <v/>
      </c>
      <c r="MK85" s="284" t="str">
        <f t="shared" si="214"/>
        <v/>
      </c>
      <c r="ML85" s="284" t="str">
        <f t="shared" si="214"/>
        <v/>
      </c>
      <c r="MM85" s="284" t="str">
        <f t="shared" si="214"/>
        <v/>
      </c>
      <c r="MN85" s="284" t="str">
        <f t="shared" si="214"/>
        <v/>
      </c>
      <c r="MO85" s="284" t="str">
        <f t="shared" si="214"/>
        <v/>
      </c>
      <c r="MP85" s="284" t="str">
        <f t="shared" si="214"/>
        <v/>
      </c>
      <c r="MQ85" s="284" t="str">
        <f t="shared" si="214"/>
        <v/>
      </c>
      <c r="MR85" s="284" t="str">
        <f t="shared" si="214"/>
        <v/>
      </c>
      <c r="MS85" s="284" t="str">
        <f t="shared" si="214"/>
        <v/>
      </c>
      <c r="MT85" s="284" t="str">
        <f t="shared" si="214"/>
        <v/>
      </c>
      <c r="MU85" s="284" t="str">
        <f t="shared" si="214"/>
        <v/>
      </c>
      <c r="MV85" s="284" t="str">
        <f t="shared" si="214"/>
        <v/>
      </c>
      <c r="MW85" s="284" t="str">
        <f t="shared" si="214"/>
        <v/>
      </c>
      <c r="MX85" s="284" t="str">
        <f t="shared" si="214"/>
        <v/>
      </c>
      <c r="MY85" s="284" t="str">
        <f t="shared" si="214"/>
        <v/>
      </c>
      <c r="MZ85" s="284" t="str">
        <f t="shared" si="214"/>
        <v/>
      </c>
      <c r="NA85" s="284" t="str">
        <f t="shared" si="214"/>
        <v/>
      </c>
      <c r="NB85" s="284" t="str">
        <f t="shared" si="214"/>
        <v/>
      </c>
      <c r="NC85" s="284" t="str">
        <f t="shared" si="214"/>
        <v/>
      </c>
      <c r="ND85" s="284" t="str">
        <f t="shared" si="214"/>
        <v/>
      </c>
      <c r="NE85" s="284" t="str">
        <f t="shared" si="214"/>
        <v/>
      </c>
      <c r="NF85" s="284" t="str">
        <f t="shared" si="214"/>
        <v/>
      </c>
      <c r="NG85" s="284" t="str">
        <f t="shared" si="214"/>
        <v/>
      </c>
      <c r="NH85" s="284" t="str">
        <f t="shared" si="214"/>
        <v/>
      </c>
      <c r="NI85" s="284" t="str">
        <f t="shared" si="214"/>
        <v/>
      </c>
      <c r="NJ85" s="284" t="str">
        <f t="shared" si="214"/>
        <v/>
      </c>
      <c r="NK85" s="284" t="str">
        <f t="shared" si="214"/>
        <v/>
      </c>
      <c r="NL85" s="284" t="str">
        <f t="shared" si="214"/>
        <v/>
      </c>
      <c r="NM85" s="284" t="str">
        <f t="shared" si="214"/>
        <v/>
      </c>
      <c r="NN85" s="284" t="str">
        <f t="shared" si="214"/>
        <v/>
      </c>
      <c r="NO85" s="284" t="str">
        <f t="shared" si="214"/>
        <v/>
      </c>
      <c r="NP85" s="284" t="str">
        <f t="shared" si="214"/>
        <v/>
      </c>
      <c r="NQ85" s="284" t="str">
        <f t="shared" si="214"/>
        <v/>
      </c>
      <c r="NR85" s="284" t="str">
        <f t="shared" si="214"/>
        <v/>
      </c>
      <c r="NS85" s="284" t="str">
        <f t="shared" si="214"/>
        <v/>
      </c>
      <c r="NT85" s="284" t="str">
        <f t="shared" si="214"/>
        <v/>
      </c>
      <c r="NU85" s="284" t="str">
        <f t="shared" si="214"/>
        <v/>
      </c>
      <c r="NV85" s="284" t="str">
        <f t="shared" si="214"/>
        <v/>
      </c>
      <c r="NW85" s="284" t="str">
        <f t="shared" si="214"/>
        <v/>
      </c>
      <c r="NX85" s="284" t="str">
        <f t="shared" ref="NX85:QI85" si="215">IF(NX32="","",($C9*NX32)/((1+$H$4)^NX$79))</f>
        <v/>
      </c>
      <c r="NY85" s="284" t="str">
        <f t="shared" si="215"/>
        <v/>
      </c>
      <c r="NZ85" s="284" t="str">
        <f t="shared" si="215"/>
        <v/>
      </c>
      <c r="OA85" s="284" t="str">
        <f t="shared" si="215"/>
        <v/>
      </c>
      <c r="OB85" s="284" t="str">
        <f t="shared" si="215"/>
        <v/>
      </c>
      <c r="OC85" s="284" t="str">
        <f t="shared" si="215"/>
        <v/>
      </c>
      <c r="OD85" s="284" t="str">
        <f t="shared" si="215"/>
        <v/>
      </c>
      <c r="OE85" s="284" t="str">
        <f t="shared" si="215"/>
        <v/>
      </c>
      <c r="OF85" s="284" t="str">
        <f t="shared" si="215"/>
        <v/>
      </c>
      <c r="OG85" s="284" t="str">
        <f t="shared" si="215"/>
        <v/>
      </c>
      <c r="OH85" s="284" t="str">
        <f t="shared" si="215"/>
        <v/>
      </c>
      <c r="OI85" s="284" t="str">
        <f t="shared" si="215"/>
        <v/>
      </c>
      <c r="OJ85" s="284" t="str">
        <f t="shared" si="215"/>
        <v/>
      </c>
      <c r="OK85" s="284" t="str">
        <f t="shared" si="215"/>
        <v/>
      </c>
      <c r="OL85" s="284" t="str">
        <f t="shared" si="215"/>
        <v/>
      </c>
      <c r="OM85" s="284" t="str">
        <f t="shared" si="215"/>
        <v/>
      </c>
      <c r="ON85" s="284" t="str">
        <f t="shared" si="215"/>
        <v/>
      </c>
      <c r="OO85" s="284" t="str">
        <f t="shared" si="215"/>
        <v/>
      </c>
      <c r="OP85" s="284" t="str">
        <f t="shared" si="215"/>
        <v/>
      </c>
      <c r="OQ85" s="284" t="str">
        <f t="shared" si="215"/>
        <v/>
      </c>
      <c r="OR85" s="284" t="str">
        <f t="shared" si="215"/>
        <v/>
      </c>
      <c r="OS85" s="284" t="str">
        <f t="shared" si="215"/>
        <v/>
      </c>
      <c r="OT85" s="284" t="str">
        <f t="shared" si="215"/>
        <v/>
      </c>
      <c r="OU85" s="284" t="str">
        <f t="shared" si="215"/>
        <v/>
      </c>
      <c r="OV85" s="284" t="str">
        <f t="shared" si="215"/>
        <v/>
      </c>
      <c r="OW85" s="284" t="str">
        <f t="shared" si="215"/>
        <v/>
      </c>
      <c r="OX85" s="284" t="str">
        <f t="shared" si="215"/>
        <v/>
      </c>
      <c r="OY85" s="284" t="str">
        <f t="shared" si="215"/>
        <v/>
      </c>
      <c r="OZ85" s="284" t="str">
        <f t="shared" si="215"/>
        <v/>
      </c>
      <c r="PA85" s="284" t="str">
        <f t="shared" si="215"/>
        <v/>
      </c>
      <c r="PB85" s="284" t="str">
        <f t="shared" si="215"/>
        <v/>
      </c>
      <c r="PC85" s="284" t="str">
        <f t="shared" si="215"/>
        <v/>
      </c>
      <c r="PD85" s="284" t="str">
        <f t="shared" si="215"/>
        <v/>
      </c>
      <c r="PE85" s="284" t="str">
        <f t="shared" si="215"/>
        <v/>
      </c>
      <c r="PF85" s="284" t="str">
        <f t="shared" si="215"/>
        <v/>
      </c>
      <c r="PG85" s="284" t="str">
        <f t="shared" si="215"/>
        <v/>
      </c>
      <c r="PH85" s="284" t="str">
        <f t="shared" si="215"/>
        <v/>
      </c>
      <c r="PI85" s="284" t="str">
        <f t="shared" si="215"/>
        <v/>
      </c>
      <c r="PJ85" s="284" t="str">
        <f t="shared" si="215"/>
        <v/>
      </c>
      <c r="PK85" s="284" t="str">
        <f t="shared" si="215"/>
        <v/>
      </c>
      <c r="PL85" s="284" t="str">
        <f t="shared" si="215"/>
        <v/>
      </c>
      <c r="PM85" s="284" t="str">
        <f t="shared" si="215"/>
        <v/>
      </c>
      <c r="PN85" s="284" t="str">
        <f t="shared" si="215"/>
        <v/>
      </c>
      <c r="PO85" s="284" t="str">
        <f t="shared" si="215"/>
        <v/>
      </c>
      <c r="PP85" s="284" t="str">
        <f t="shared" si="215"/>
        <v/>
      </c>
      <c r="PQ85" s="284" t="str">
        <f t="shared" si="215"/>
        <v/>
      </c>
      <c r="PR85" s="284" t="str">
        <f t="shared" si="215"/>
        <v/>
      </c>
      <c r="PS85" s="284" t="str">
        <f t="shared" si="215"/>
        <v/>
      </c>
      <c r="PT85" s="284" t="str">
        <f t="shared" si="215"/>
        <v/>
      </c>
      <c r="PU85" s="284" t="str">
        <f t="shared" si="215"/>
        <v/>
      </c>
      <c r="PV85" s="284" t="str">
        <f t="shared" si="215"/>
        <v/>
      </c>
      <c r="PW85" s="284" t="str">
        <f t="shared" si="215"/>
        <v/>
      </c>
      <c r="PX85" s="284" t="str">
        <f t="shared" si="215"/>
        <v/>
      </c>
      <c r="PY85" s="284" t="str">
        <f t="shared" si="215"/>
        <v/>
      </c>
      <c r="PZ85" s="284" t="str">
        <f t="shared" si="215"/>
        <v/>
      </c>
      <c r="QA85" s="284" t="str">
        <f t="shared" si="215"/>
        <v/>
      </c>
      <c r="QB85" s="284" t="str">
        <f t="shared" si="215"/>
        <v/>
      </c>
      <c r="QC85" s="284" t="str">
        <f t="shared" si="215"/>
        <v/>
      </c>
      <c r="QD85" s="284" t="str">
        <f t="shared" si="215"/>
        <v/>
      </c>
      <c r="QE85" s="284" t="str">
        <f t="shared" si="215"/>
        <v/>
      </c>
      <c r="QF85" s="284" t="str">
        <f t="shared" si="215"/>
        <v/>
      </c>
      <c r="QG85" s="284" t="str">
        <f t="shared" si="215"/>
        <v/>
      </c>
      <c r="QH85" s="284" t="str">
        <f t="shared" si="215"/>
        <v/>
      </c>
      <c r="QI85" s="284" t="str">
        <f t="shared" si="215"/>
        <v/>
      </c>
      <c r="QJ85" s="284" t="str">
        <f t="shared" ref="QJ85:SA85" si="216">IF(QJ32="","",($C9*QJ32)/((1+$H$4)^QJ$79))</f>
        <v/>
      </c>
      <c r="QK85" s="284" t="str">
        <f t="shared" si="216"/>
        <v/>
      </c>
      <c r="QL85" s="284" t="str">
        <f t="shared" si="216"/>
        <v/>
      </c>
      <c r="QM85" s="284" t="str">
        <f t="shared" si="216"/>
        <v/>
      </c>
      <c r="QN85" s="284" t="str">
        <f t="shared" si="216"/>
        <v/>
      </c>
      <c r="QO85" s="284" t="str">
        <f t="shared" si="216"/>
        <v/>
      </c>
      <c r="QP85" s="284" t="str">
        <f t="shared" si="216"/>
        <v/>
      </c>
      <c r="QQ85" s="284" t="str">
        <f t="shared" si="216"/>
        <v/>
      </c>
      <c r="QR85" s="284" t="str">
        <f t="shared" si="216"/>
        <v/>
      </c>
      <c r="QS85" s="284" t="str">
        <f t="shared" si="216"/>
        <v/>
      </c>
      <c r="QT85" s="284" t="str">
        <f t="shared" si="216"/>
        <v/>
      </c>
      <c r="QU85" s="284" t="str">
        <f t="shared" si="216"/>
        <v/>
      </c>
      <c r="QV85" s="284" t="str">
        <f t="shared" si="216"/>
        <v/>
      </c>
      <c r="QW85" s="284" t="str">
        <f t="shared" si="216"/>
        <v/>
      </c>
      <c r="QX85" s="284" t="str">
        <f t="shared" si="216"/>
        <v/>
      </c>
      <c r="QY85" s="284" t="str">
        <f t="shared" si="216"/>
        <v/>
      </c>
      <c r="QZ85" s="284" t="str">
        <f t="shared" si="216"/>
        <v/>
      </c>
      <c r="RA85" s="284" t="str">
        <f t="shared" si="216"/>
        <v/>
      </c>
      <c r="RB85" s="284" t="str">
        <f t="shared" si="216"/>
        <v/>
      </c>
      <c r="RC85" s="284" t="str">
        <f t="shared" si="216"/>
        <v/>
      </c>
      <c r="RD85" s="284" t="str">
        <f t="shared" si="216"/>
        <v/>
      </c>
      <c r="RE85" s="284" t="str">
        <f t="shared" si="216"/>
        <v/>
      </c>
      <c r="RF85" s="284" t="str">
        <f t="shared" si="216"/>
        <v/>
      </c>
      <c r="RG85" s="284" t="str">
        <f t="shared" si="216"/>
        <v/>
      </c>
      <c r="RH85" s="284" t="str">
        <f t="shared" si="216"/>
        <v/>
      </c>
      <c r="RI85" s="284" t="str">
        <f t="shared" si="216"/>
        <v/>
      </c>
      <c r="RJ85" s="284" t="str">
        <f t="shared" si="216"/>
        <v/>
      </c>
      <c r="RK85" s="284" t="str">
        <f t="shared" si="216"/>
        <v/>
      </c>
      <c r="RL85" s="284" t="str">
        <f t="shared" si="216"/>
        <v/>
      </c>
      <c r="RM85" s="284" t="str">
        <f t="shared" si="216"/>
        <v/>
      </c>
      <c r="RN85" s="284" t="str">
        <f t="shared" si="216"/>
        <v/>
      </c>
      <c r="RO85" s="284" t="str">
        <f t="shared" si="216"/>
        <v/>
      </c>
      <c r="RP85" s="284" t="str">
        <f t="shared" si="216"/>
        <v/>
      </c>
      <c r="RQ85" s="284" t="str">
        <f t="shared" si="216"/>
        <v/>
      </c>
      <c r="RR85" s="284" t="str">
        <f t="shared" si="216"/>
        <v/>
      </c>
      <c r="RS85" s="284" t="str">
        <f t="shared" si="216"/>
        <v/>
      </c>
      <c r="RT85" s="284" t="str">
        <f t="shared" si="216"/>
        <v/>
      </c>
      <c r="RU85" s="284" t="str">
        <f t="shared" si="216"/>
        <v/>
      </c>
      <c r="RV85" s="284" t="str">
        <f t="shared" si="216"/>
        <v/>
      </c>
      <c r="RW85" s="284" t="str">
        <f t="shared" si="216"/>
        <v/>
      </c>
      <c r="RX85" s="284" t="str">
        <f t="shared" si="216"/>
        <v/>
      </c>
      <c r="RY85" s="284" t="str">
        <f t="shared" si="216"/>
        <v/>
      </c>
      <c r="RZ85" s="284" t="str">
        <f t="shared" si="216"/>
        <v/>
      </c>
      <c r="SA85" s="284" t="str">
        <f t="shared" si="216"/>
        <v/>
      </c>
    </row>
    <row r="86" spans="1:495">
      <c r="A86" s="282"/>
      <c r="B86" s="283" t="str">
        <f>$B$10</f>
        <v>Camp and General</v>
      </c>
      <c r="C86" s="290">
        <f>SUM(D86:S86,T86:INDEX(T86:SA86,$H$5))</f>
        <v>0</v>
      </c>
      <c r="D86" s="284" t="str">
        <f t="shared" ref="D86:BO86" si="217">IF(D33="","",($C10*D33)/((1+$H$4)^D$79))</f>
        <v/>
      </c>
      <c r="E86" s="284" t="str">
        <f t="shared" si="217"/>
        <v/>
      </c>
      <c r="F86" s="284" t="str">
        <f t="shared" si="217"/>
        <v/>
      </c>
      <c r="G86" s="284" t="str">
        <f t="shared" si="217"/>
        <v/>
      </c>
      <c r="H86" s="284" t="str">
        <f t="shared" si="217"/>
        <v/>
      </c>
      <c r="I86" s="284" t="str">
        <f t="shared" si="217"/>
        <v/>
      </c>
      <c r="J86" s="284" t="str">
        <f t="shared" si="217"/>
        <v/>
      </c>
      <c r="K86" s="284" t="str">
        <f t="shared" si="217"/>
        <v/>
      </c>
      <c r="L86" s="284" t="str">
        <f t="shared" si="217"/>
        <v/>
      </c>
      <c r="M86" s="284" t="str">
        <f t="shared" si="217"/>
        <v/>
      </c>
      <c r="N86" s="284" t="str">
        <f t="shared" si="217"/>
        <v/>
      </c>
      <c r="O86" s="284" t="str">
        <f t="shared" si="217"/>
        <v/>
      </c>
      <c r="P86" s="284" t="str">
        <f t="shared" si="217"/>
        <v/>
      </c>
      <c r="Q86" s="284" t="str">
        <f t="shared" si="217"/>
        <v/>
      </c>
      <c r="R86" s="284" t="str">
        <f t="shared" si="217"/>
        <v/>
      </c>
      <c r="S86" s="284" t="str">
        <f t="shared" si="217"/>
        <v/>
      </c>
      <c r="T86" s="284" t="str">
        <f t="shared" si="217"/>
        <v/>
      </c>
      <c r="U86" s="284" t="str">
        <f t="shared" si="217"/>
        <v/>
      </c>
      <c r="V86" s="284" t="str">
        <f t="shared" si="217"/>
        <v/>
      </c>
      <c r="W86" s="284" t="str">
        <f t="shared" si="217"/>
        <v/>
      </c>
      <c r="X86" s="284" t="str">
        <f t="shared" si="217"/>
        <v/>
      </c>
      <c r="Y86" s="284" t="str">
        <f t="shared" si="217"/>
        <v/>
      </c>
      <c r="Z86" s="284" t="str">
        <f t="shared" si="217"/>
        <v/>
      </c>
      <c r="AA86" s="284" t="str">
        <f t="shared" si="217"/>
        <v/>
      </c>
      <c r="AB86" s="284" t="str">
        <f t="shared" si="217"/>
        <v/>
      </c>
      <c r="AC86" s="284" t="str">
        <f t="shared" si="217"/>
        <v/>
      </c>
      <c r="AD86" s="284" t="str">
        <f t="shared" si="217"/>
        <v/>
      </c>
      <c r="AE86" s="284" t="str">
        <f t="shared" si="217"/>
        <v/>
      </c>
      <c r="AF86" s="284" t="str">
        <f t="shared" si="217"/>
        <v/>
      </c>
      <c r="AG86" s="284" t="str">
        <f t="shared" si="217"/>
        <v/>
      </c>
      <c r="AH86" s="284" t="str">
        <f t="shared" si="217"/>
        <v/>
      </c>
      <c r="AI86" s="284" t="str">
        <f t="shared" si="217"/>
        <v/>
      </c>
      <c r="AJ86" s="284" t="str">
        <f t="shared" si="217"/>
        <v/>
      </c>
      <c r="AK86" s="284" t="str">
        <f t="shared" si="217"/>
        <v/>
      </c>
      <c r="AL86" s="284" t="str">
        <f t="shared" si="217"/>
        <v/>
      </c>
      <c r="AM86" s="284" t="str">
        <f t="shared" si="217"/>
        <v/>
      </c>
      <c r="AN86" s="284" t="str">
        <f t="shared" si="217"/>
        <v/>
      </c>
      <c r="AO86" s="284" t="str">
        <f t="shared" si="217"/>
        <v/>
      </c>
      <c r="AP86" s="284" t="str">
        <f t="shared" si="217"/>
        <v/>
      </c>
      <c r="AQ86" s="284" t="str">
        <f t="shared" si="217"/>
        <v/>
      </c>
      <c r="AR86" s="284" t="str">
        <f t="shared" si="217"/>
        <v/>
      </c>
      <c r="AS86" s="284" t="str">
        <f t="shared" si="217"/>
        <v/>
      </c>
      <c r="AT86" s="284" t="str">
        <f t="shared" si="217"/>
        <v/>
      </c>
      <c r="AU86" s="284" t="str">
        <f t="shared" si="217"/>
        <v/>
      </c>
      <c r="AV86" s="284" t="str">
        <f t="shared" si="217"/>
        <v/>
      </c>
      <c r="AW86" s="284" t="str">
        <f t="shared" si="217"/>
        <v/>
      </c>
      <c r="AX86" s="284" t="str">
        <f t="shared" si="217"/>
        <v/>
      </c>
      <c r="AY86" s="284" t="str">
        <f t="shared" si="217"/>
        <v/>
      </c>
      <c r="AZ86" s="284" t="str">
        <f t="shared" si="217"/>
        <v/>
      </c>
      <c r="BA86" s="284" t="str">
        <f t="shared" si="217"/>
        <v/>
      </c>
      <c r="BB86" s="284" t="str">
        <f t="shared" si="217"/>
        <v/>
      </c>
      <c r="BC86" s="284" t="str">
        <f t="shared" si="217"/>
        <v/>
      </c>
      <c r="BD86" s="284" t="str">
        <f t="shared" si="217"/>
        <v/>
      </c>
      <c r="BE86" s="284" t="str">
        <f t="shared" si="217"/>
        <v/>
      </c>
      <c r="BF86" s="284" t="str">
        <f t="shared" si="217"/>
        <v/>
      </c>
      <c r="BG86" s="284" t="str">
        <f t="shared" si="217"/>
        <v/>
      </c>
      <c r="BH86" s="284" t="str">
        <f t="shared" si="217"/>
        <v/>
      </c>
      <c r="BI86" s="284" t="str">
        <f t="shared" si="217"/>
        <v/>
      </c>
      <c r="BJ86" s="284" t="str">
        <f t="shared" si="217"/>
        <v/>
      </c>
      <c r="BK86" s="284" t="str">
        <f t="shared" si="217"/>
        <v/>
      </c>
      <c r="BL86" s="284" t="str">
        <f t="shared" si="217"/>
        <v/>
      </c>
      <c r="BM86" s="284" t="str">
        <f t="shared" si="217"/>
        <v/>
      </c>
      <c r="BN86" s="284" t="str">
        <f t="shared" si="217"/>
        <v/>
      </c>
      <c r="BO86" s="284" t="str">
        <f t="shared" si="217"/>
        <v/>
      </c>
      <c r="BP86" s="284" t="str">
        <f t="shared" ref="BP86:EA86" si="218">IF(BP33="","",($C10*BP33)/((1+$H$4)^BP$79))</f>
        <v/>
      </c>
      <c r="BQ86" s="284" t="str">
        <f t="shared" si="218"/>
        <v/>
      </c>
      <c r="BR86" s="284" t="str">
        <f t="shared" si="218"/>
        <v/>
      </c>
      <c r="BS86" s="284" t="str">
        <f t="shared" si="218"/>
        <v/>
      </c>
      <c r="BT86" s="284" t="str">
        <f t="shared" si="218"/>
        <v/>
      </c>
      <c r="BU86" s="284" t="str">
        <f t="shared" si="218"/>
        <v/>
      </c>
      <c r="BV86" s="284" t="str">
        <f t="shared" si="218"/>
        <v/>
      </c>
      <c r="BW86" s="284" t="str">
        <f t="shared" si="218"/>
        <v/>
      </c>
      <c r="BX86" s="284" t="str">
        <f t="shared" si="218"/>
        <v/>
      </c>
      <c r="BY86" s="284" t="str">
        <f t="shared" si="218"/>
        <v/>
      </c>
      <c r="BZ86" s="284" t="str">
        <f t="shared" si="218"/>
        <v/>
      </c>
      <c r="CA86" s="284" t="str">
        <f t="shared" si="218"/>
        <v/>
      </c>
      <c r="CB86" s="284" t="str">
        <f t="shared" si="218"/>
        <v/>
      </c>
      <c r="CC86" s="284" t="str">
        <f t="shared" si="218"/>
        <v/>
      </c>
      <c r="CD86" s="284" t="str">
        <f t="shared" si="218"/>
        <v/>
      </c>
      <c r="CE86" s="284" t="str">
        <f t="shared" si="218"/>
        <v/>
      </c>
      <c r="CF86" s="284" t="str">
        <f t="shared" si="218"/>
        <v/>
      </c>
      <c r="CG86" s="284" t="str">
        <f t="shared" si="218"/>
        <v/>
      </c>
      <c r="CH86" s="284" t="str">
        <f t="shared" si="218"/>
        <v/>
      </c>
      <c r="CI86" s="284" t="str">
        <f t="shared" si="218"/>
        <v/>
      </c>
      <c r="CJ86" s="284" t="str">
        <f t="shared" si="218"/>
        <v/>
      </c>
      <c r="CK86" s="284" t="str">
        <f t="shared" si="218"/>
        <v/>
      </c>
      <c r="CL86" s="284" t="str">
        <f t="shared" si="218"/>
        <v/>
      </c>
      <c r="CM86" s="284" t="str">
        <f t="shared" si="218"/>
        <v/>
      </c>
      <c r="CN86" s="284" t="str">
        <f t="shared" si="218"/>
        <v/>
      </c>
      <c r="CO86" s="284" t="str">
        <f t="shared" si="218"/>
        <v/>
      </c>
      <c r="CP86" s="284" t="str">
        <f t="shared" si="218"/>
        <v/>
      </c>
      <c r="CQ86" s="284" t="str">
        <f t="shared" si="218"/>
        <v/>
      </c>
      <c r="CR86" s="284" t="str">
        <f t="shared" si="218"/>
        <v/>
      </c>
      <c r="CS86" s="284" t="str">
        <f t="shared" si="218"/>
        <v/>
      </c>
      <c r="CT86" s="284" t="str">
        <f t="shared" si="218"/>
        <v/>
      </c>
      <c r="CU86" s="284" t="str">
        <f t="shared" si="218"/>
        <v/>
      </c>
      <c r="CV86" s="284" t="str">
        <f t="shared" si="218"/>
        <v/>
      </c>
      <c r="CW86" s="284" t="str">
        <f t="shared" si="218"/>
        <v/>
      </c>
      <c r="CX86" s="284" t="str">
        <f t="shared" si="218"/>
        <v/>
      </c>
      <c r="CY86" s="284" t="str">
        <f t="shared" si="218"/>
        <v/>
      </c>
      <c r="CZ86" s="284" t="str">
        <f t="shared" si="218"/>
        <v/>
      </c>
      <c r="DA86" s="284" t="str">
        <f t="shared" si="218"/>
        <v/>
      </c>
      <c r="DB86" s="284" t="str">
        <f t="shared" si="218"/>
        <v/>
      </c>
      <c r="DC86" s="284" t="str">
        <f t="shared" si="218"/>
        <v/>
      </c>
      <c r="DD86" s="284" t="str">
        <f t="shared" si="218"/>
        <v/>
      </c>
      <c r="DE86" s="284" t="str">
        <f t="shared" si="218"/>
        <v/>
      </c>
      <c r="DF86" s="284" t="str">
        <f t="shared" si="218"/>
        <v/>
      </c>
      <c r="DG86" s="284" t="str">
        <f t="shared" si="218"/>
        <v/>
      </c>
      <c r="DH86" s="284" t="str">
        <f t="shared" si="218"/>
        <v/>
      </c>
      <c r="DI86" s="284" t="str">
        <f t="shared" si="218"/>
        <v/>
      </c>
      <c r="DJ86" s="284" t="str">
        <f t="shared" si="218"/>
        <v/>
      </c>
      <c r="DK86" s="284" t="str">
        <f t="shared" si="218"/>
        <v/>
      </c>
      <c r="DL86" s="284" t="str">
        <f t="shared" si="218"/>
        <v/>
      </c>
      <c r="DM86" s="284" t="str">
        <f t="shared" si="218"/>
        <v/>
      </c>
      <c r="DN86" s="284" t="str">
        <f t="shared" si="218"/>
        <v/>
      </c>
      <c r="DO86" s="284" t="str">
        <f t="shared" si="218"/>
        <v/>
      </c>
      <c r="DP86" s="284" t="str">
        <f t="shared" si="218"/>
        <v/>
      </c>
      <c r="DQ86" s="284" t="str">
        <f t="shared" si="218"/>
        <v/>
      </c>
      <c r="DR86" s="284" t="str">
        <f t="shared" si="218"/>
        <v/>
      </c>
      <c r="DS86" s="284" t="str">
        <f t="shared" si="218"/>
        <v/>
      </c>
      <c r="DT86" s="284" t="str">
        <f t="shared" si="218"/>
        <v/>
      </c>
      <c r="DU86" s="284" t="str">
        <f t="shared" si="218"/>
        <v/>
      </c>
      <c r="DV86" s="284" t="str">
        <f t="shared" si="218"/>
        <v/>
      </c>
      <c r="DW86" s="284" t="str">
        <f t="shared" si="218"/>
        <v/>
      </c>
      <c r="DX86" s="284" t="str">
        <f t="shared" si="218"/>
        <v/>
      </c>
      <c r="DY86" s="284" t="str">
        <f t="shared" si="218"/>
        <v/>
      </c>
      <c r="DZ86" s="284" t="str">
        <f t="shared" si="218"/>
        <v/>
      </c>
      <c r="EA86" s="284" t="str">
        <f t="shared" si="218"/>
        <v/>
      </c>
      <c r="EB86" s="284" t="str">
        <f t="shared" ref="EB86:GM86" si="219">IF(EB33="","",($C10*EB33)/((1+$H$4)^EB$79))</f>
        <v/>
      </c>
      <c r="EC86" s="284" t="str">
        <f t="shared" si="219"/>
        <v/>
      </c>
      <c r="ED86" s="284" t="str">
        <f t="shared" si="219"/>
        <v/>
      </c>
      <c r="EE86" s="284" t="str">
        <f t="shared" si="219"/>
        <v/>
      </c>
      <c r="EF86" s="284" t="str">
        <f t="shared" si="219"/>
        <v/>
      </c>
      <c r="EG86" s="284" t="str">
        <f t="shared" si="219"/>
        <v/>
      </c>
      <c r="EH86" s="284" t="str">
        <f t="shared" si="219"/>
        <v/>
      </c>
      <c r="EI86" s="284" t="str">
        <f t="shared" si="219"/>
        <v/>
      </c>
      <c r="EJ86" s="284" t="str">
        <f t="shared" si="219"/>
        <v/>
      </c>
      <c r="EK86" s="284" t="str">
        <f t="shared" si="219"/>
        <v/>
      </c>
      <c r="EL86" s="284" t="str">
        <f t="shared" si="219"/>
        <v/>
      </c>
      <c r="EM86" s="284" t="str">
        <f t="shared" si="219"/>
        <v/>
      </c>
      <c r="EN86" s="284" t="str">
        <f t="shared" si="219"/>
        <v/>
      </c>
      <c r="EO86" s="284" t="str">
        <f t="shared" si="219"/>
        <v/>
      </c>
      <c r="EP86" s="284" t="str">
        <f t="shared" si="219"/>
        <v/>
      </c>
      <c r="EQ86" s="284" t="str">
        <f t="shared" si="219"/>
        <v/>
      </c>
      <c r="ER86" s="284" t="str">
        <f t="shared" si="219"/>
        <v/>
      </c>
      <c r="ES86" s="284" t="str">
        <f t="shared" si="219"/>
        <v/>
      </c>
      <c r="ET86" s="284" t="str">
        <f t="shared" si="219"/>
        <v/>
      </c>
      <c r="EU86" s="284" t="str">
        <f t="shared" si="219"/>
        <v/>
      </c>
      <c r="EV86" s="284" t="str">
        <f t="shared" si="219"/>
        <v/>
      </c>
      <c r="EW86" s="284" t="str">
        <f t="shared" si="219"/>
        <v/>
      </c>
      <c r="EX86" s="284" t="str">
        <f t="shared" si="219"/>
        <v/>
      </c>
      <c r="EY86" s="284" t="str">
        <f t="shared" si="219"/>
        <v/>
      </c>
      <c r="EZ86" s="284" t="str">
        <f t="shared" si="219"/>
        <v/>
      </c>
      <c r="FA86" s="284" t="str">
        <f t="shared" si="219"/>
        <v/>
      </c>
      <c r="FB86" s="284" t="str">
        <f t="shared" si="219"/>
        <v/>
      </c>
      <c r="FC86" s="284" t="str">
        <f t="shared" si="219"/>
        <v/>
      </c>
      <c r="FD86" s="284" t="str">
        <f t="shared" si="219"/>
        <v/>
      </c>
      <c r="FE86" s="284" t="str">
        <f t="shared" si="219"/>
        <v/>
      </c>
      <c r="FF86" s="284" t="str">
        <f t="shared" si="219"/>
        <v/>
      </c>
      <c r="FG86" s="284" t="str">
        <f t="shared" si="219"/>
        <v/>
      </c>
      <c r="FH86" s="284" t="str">
        <f t="shared" si="219"/>
        <v/>
      </c>
      <c r="FI86" s="284" t="str">
        <f t="shared" si="219"/>
        <v/>
      </c>
      <c r="FJ86" s="284" t="str">
        <f t="shared" si="219"/>
        <v/>
      </c>
      <c r="FK86" s="284" t="str">
        <f t="shared" si="219"/>
        <v/>
      </c>
      <c r="FL86" s="284" t="str">
        <f t="shared" si="219"/>
        <v/>
      </c>
      <c r="FM86" s="284" t="str">
        <f t="shared" si="219"/>
        <v/>
      </c>
      <c r="FN86" s="284" t="str">
        <f t="shared" si="219"/>
        <v/>
      </c>
      <c r="FO86" s="284" t="str">
        <f t="shared" si="219"/>
        <v/>
      </c>
      <c r="FP86" s="284" t="str">
        <f t="shared" si="219"/>
        <v/>
      </c>
      <c r="FQ86" s="284" t="str">
        <f t="shared" si="219"/>
        <v/>
      </c>
      <c r="FR86" s="284" t="str">
        <f t="shared" si="219"/>
        <v/>
      </c>
      <c r="FS86" s="284" t="str">
        <f t="shared" si="219"/>
        <v/>
      </c>
      <c r="FT86" s="284" t="str">
        <f t="shared" si="219"/>
        <v/>
      </c>
      <c r="FU86" s="284" t="str">
        <f t="shared" si="219"/>
        <v/>
      </c>
      <c r="FV86" s="284" t="str">
        <f t="shared" si="219"/>
        <v/>
      </c>
      <c r="FW86" s="284" t="str">
        <f t="shared" si="219"/>
        <v/>
      </c>
      <c r="FX86" s="284" t="str">
        <f t="shared" si="219"/>
        <v/>
      </c>
      <c r="FY86" s="284" t="str">
        <f t="shared" si="219"/>
        <v/>
      </c>
      <c r="FZ86" s="284" t="str">
        <f t="shared" si="219"/>
        <v/>
      </c>
      <c r="GA86" s="284" t="str">
        <f t="shared" si="219"/>
        <v/>
      </c>
      <c r="GB86" s="284" t="str">
        <f t="shared" si="219"/>
        <v/>
      </c>
      <c r="GC86" s="284" t="str">
        <f t="shared" si="219"/>
        <v/>
      </c>
      <c r="GD86" s="284" t="str">
        <f t="shared" si="219"/>
        <v/>
      </c>
      <c r="GE86" s="284" t="str">
        <f t="shared" si="219"/>
        <v/>
      </c>
      <c r="GF86" s="284" t="str">
        <f t="shared" si="219"/>
        <v/>
      </c>
      <c r="GG86" s="284" t="str">
        <f t="shared" si="219"/>
        <v/>
      </c>
      <c r="GH86" s="284" t="str">
        <f t="shared" si="219"/>
        <v/>
      </c>
      <c r="GI86" s="284" t="str">
        <f t="shared" si="219"/>
        <v/>
      </c>
      <c r="GJ86" s="284" t="str">
        <f t="shared" si="219"/>
        <v/>
      </c>
      <c r="GK86" s="284" t="str">
        <f t="shared" si="219"/>
        <v/>
      </c>
      <c r="GL86" s="284" t="str">
        <f t="shared" si="219"/>
        <v/>
      </c>
      <c r="GM86" s="284" t="str">
        <f t="shared" si="219"/>
        <v/>
      </c>
      <c r="GN86" s="284" t="str">
        <f t="shared" ref="GN86:IY86" si="220">IF(GN33="","",($C10*GN33)/((1+$H$4)^GN$79))</f>
        <v/>
      </c>
      <c r="GO86" s="284" t="str">
        <f t="shared" si="220"/>
        <v/>
      </c>
      <c r="GP86" s="284" t="str">
        <f t="shared" si="220"/>
        <v/>
      </c>
      <c r="GQ86" s="284" t="str">
        <f t="shared" si="220"/>
        <v/>
      </c>
      <c r="GR86" s="284" t="str">
        <f t="shared" si="220"/>
        <v/>
      </c>
      <c r="GS86" s="284" t="str">
        <f t="shared" si="220"/>
        <v/>
      </c>
      <c r="GT86" s="284" t="str">
        <f t="shared" si="220"/>
        <v/>
      </c>
      <c r="GU86" s="284" t="str">
        <f t="shared" si="220"/>
        <v/>
      </c>
      <c r="GV86" s="284" t="str">
        <f t="shared" si="220"/>
        <v/>
      </c>
      <c r="GW86" s="284" t="str">
        <f t="shared" si="220"/>
        <v/>
      </c>
      <c r="GX86" s="284" t="str">
        <f t="shared" si="220"/>
        <v/>
      </c>
      <c r="GY86" s="284" t="str">
        <f t="shared" si="220"/>
        <v/>
      </c>
      <c r="GZ86" s="284" t="str">
        <f t="shared" si="220"/>
        <v/>
      </c>
      <c r="HA86" s="284" t="str">
        <f t="shared" si="220"/>
        <v/>
      </c>
      <c r="HB86" s="284" t="str">
        <f t="shared" si="220"/>
        <v/>
      </c>
      <c r="HC86" s="284" t="str">
        <f t="shared" si="220"/>
        <v/>
      </c>
      <c r="HD86" s="284" t="str">
        <f t="shared" si="220"/>
        <v/>
      </c>
      <c r="HE86" s="284" t="str">
        <f t="shared" si="220"/>
        <v/>
      </c>
      <c r="HF86" s="284" t="str">
        <f t="shared" si="220"/>
        <v/>
      </c>
      <c r="HG86" s="284" t="str">
        <f t="shared" si="220"/>
        <v/>
      </c>
      <c r="HH86" s="284" t="str">
        <f t="shared" si="220"/>
        <v/>
      </c>
      <c r="HI86" s="284" t="str">
        <f t="shared" si="220"/>
        <v/>
      </c>
      <c r="HJ86" s="284" t="str">
        <f t="shared" si="220"/>
        <v/>
      </c>
      <c r="HK86" s="284" t="str">
        <f t="shared" si="220"/>
        <v/>
      </c>
      <c r="HL86" s="284" t="str">
        <f t="shared" si="220"/>
        <v/>
      </c>
      <c r="HM86" s="284" t="str">
        <f t="shared" si="220"/>
        <v/>
      </c>
      <c r="HN86" s="284" t="str">
        <f t="shared" si="220"/>
        <v/>
      </c>
      <c r="HO86" s="284" t="str">
        <f t="shared" si="220"/>
        <v/>
      </c>
      <c r="HP86" s="284" t="str">
        <f t="shared" si="220"/>
        <v/>
      </c>
      <c r="HQ86" s="284" t="str">
        <f t="shared" si="220"/>
        <v/>
      </c>
      <c r="HR86" s="284" t="str">
        <f t="shared" si="220"/>
        <v/>
      </c>
      <c r="HS86" s="284" t="str">
        <f t="shared" si="220"/>
        <v/>
      </c>
      <c r="HT86" s="284" t="str">
        <f t="shared" si="220"/>
        <v/>
      </c>
      <c r="HU86" s="284" t="str">
        <f t="shared" si="220"/>
        <v/>
      </c>
      <c r="HV86" s="284" t="str">
        <f t="shared" si="220"/>
        <v/>
      </c>
      <c r="HW86" s="284" t="str">
        <f t="shared" si="220"/>
        <v/>
      </c>
      <c r="HX86" s="284" t="str">
        <f t="shared" si="220"/>
        <v/>
      </c>
      <c r="HY86" s="284" t="str">
        <f t="shared" si="220"/>
        <v/>
      </c>
      <c r="HZ86" s="284" t="str">
        <f t="shared" si="220"/>
        <v/>
      </c>
      <c r="IA86" s="284" t="str">
        <f t="shared" si="220"/>
        <v/>
      </c>
      <c r="IB86" s="284" t="str">
        <f t="shared" si="220"/>
        <v/>
      </c>
      <c r="IC86" s="284" t="str">
        <f t="shared" si="220"/>
        <v/>
      </c>
      <c r="ID86" s="284" t="str">
        <f t="shared" si="220"/>
        <v/>
      </c>
      <c r="IE86" s="284" t="str">
        <f t="shared" si="220"/>
        <v/>
      </c>
      <c r="IF86" s="284" t="str">
        <f t="shared" si="220"/>
        <v/>
      </c>
      <c r="IG86" s="284" t="str">
        <f t="shared" si="220"/>
        <v/>
      </c>
      <c r="IH86" s="284" t="str">
        <f t="shared" si="220"/>
        <v/>
      </c>
      <c r="II86" s="284" t="str">
        <f t="shared" si="220"/>
        <v/>
      </c>
      <c r="IJ86" s="284" t="str">
        <f t="shared" si="220"/>
        <v/>
      </c>
      <c r="IK86" s="284" t="str">
        <f t="shared" si="220"/>
        <v/>
      </c>
      <c r="IL86" s="284" t="str">
        <f t="shared" si="220"/>
        <v/>
      </c>
      <c r="IM86" s="284" t="str">
        <f t="shared" si="220"/>
        <v/>
      </c>
      <c r="IN86" s="284" t="str">
        <f t="shared" si="220"/>
        <v/>
      </c>
      <c r="IO86" s="284" t="str">
        <f t="shared" si="220"/>
        <v/>
      </c>
      <c r="IP86" s="284" t="str">
        <f t="shared" si="220"/>
        <v/>
      </c>
      <c r="IQ86" s="284" t="str">
        <f t="shared" si="220"/>
        <v/>
      </c>
      <c r="IR86" s="284" t="str">
        <f t="shared" si="220"/>
        <v/>
      </c>
      <c r="IS86" s="284" t="str">
        <f t="shared" si="220"/>
        <v/>
      </c>
      <c r="IT86" s="284" t="str">
        <f t="shared" si="220"/>
        <v/>
      </c>
      <c r="IU86" s="284" t="str">
        <f t="shared" si="220"/>
        <v/>
      </c>
      <c r="IV86" s="284" t="str">
        <f t="shared" si="220"/>
        <v/>
      </c>
      <c r="IW86" s="284" t="str">
        <f t="shared" si="220"/>
        <v/>
      </c>
      <c r="IX86" s="284" t="str">
        <f t="shared" si="220"/>
        <v/>
      </c>
      <c r="IY86" s="284" t="str">
        <f t="shared" si="220"/>
        <v/>
      </c>
      <c r="IZ86" s="284" t="str">
        <f t="shared" ref="IZ86:LK86" si="221">IF(IZ33="","",($C10*IZ33)/((1+$H$4)^IZ$79))</f>
        <v/>
      </c>
      <c r="JA86" s="284" t="str">
        <f t="shared" si="221"/>
        <v/>
      </c>
      <c r="JB86" s="284" t="str">
        <f t="shared" si="221"/>
        <v/>
      </c>
      <c r="JC86" s="284" t="str">
        <f t="shared" si="221"/>
        <v/>
      </c>
      <c r="JD86" s="284" t="str">
        <f t="shared" si="221"/>
        <v/>
      </c>
      <c r="JE86" s="284" t="str">
        <f t="shared" si="221"/>
        <v/>
      </c>
      <c r="JF86" s="284" t="str">
        <f t="shared" si="221"/>
        <v/>
      </c>
      <c r="JG86" s="284" t="str">
        <f t="shared" si="221"/>
        <v/>
      </c>
      <c r="JH86" s="284" t="str">
        <f t="shared" si="221"/>
        <v/>
      </c>
      <c r="JI86" s="284" t="str">
        <f t="shared" si="221"/>
        <v/>
      </c>
      <c r="JJ86" s="284" t="str">
        <f t="shared" si="221"/>
        <v/>
      </c>
      <c r="JK86" s="284" t="str">
        <f t="shared" si="221"/>
        <v/>
      </c>
      <c r="JL86" s="284" t="str">
        <f t="shared" si="221"/>
        <v/>
      </c>
      <c r="JM86" s="284" t="str">
        <f t="shared" si="221"/>
        <v/>
      </c>
      <c r="JN86" s="284" t="str">
        <f t="shared" si="221"/>
        <v/>
      </c>
      <c r="JO86" s="284" t="str">
        <f t="shared" si="221"/>
        <v/>
      </c>
      <c r="JP86" s="284" t="str">
        <f t="shared" si="221"/>
        <v/>
      </c>
      <c r="JQ86" s="284" t="str">
        <f t="shared" si="221"/>
        <v/>
      </c>
      <c r="JR86" s="284" t="str">
        <f t="shared" si="221"/>
        <v/>
      </c>
      <c r="JS86" s="284" t="str">
        <f t="shared" si="221"/>
        <v/>
      </c>
      <c r="JT86" s="284" t="str">
        <f t="shared" si="221"/>
        <v/>
      </c>
      <c r="JU86" s="284" t="str">
        <f t="shared" si="221"/>
        <v/>
      </c>
      <c r="JV86" s="284" t="str">
        <f t="shared" si="221"/>
        <v/>
      </c>
      <c r="JW86" s="284" t="str">
        <f t="shared" si="221"/>
        <v/>
      </c>
      <c r="JX86" s="284" t="str">
        <f t="shared" si="221"/>
        <v/>
      </c>
      <c r="JY86" s="284" t="str">
        <f t="shared" si="221"/>
        <v/>
      </c>
      <c r="JZ86" s="284" t="str">
        <f t="shared" si="221"/>
        <v/>
      </c>
      <c r="KA86" s="284" t="str">
        <f t="shared" si="221"/>
        <v/>
      </c>
      <c r="KB86" s="284" t="str">
        <f t="shared" si="221"/>
        <v/>
      </c>
      <c r="KC86" s="284" t="str">
        <f t="shared" si="221"/>
        <v/>
      </c>
      <c r="KD86" s="284" t="str">
        <f t="shared" si="221"/>
        <v/>
      </c>
      <c r="KE86" s="284" t="str">
        <f t="shared" si="221"/>
        <v/>
      </c>
      <c r="KF86" s="284" t="str">
        <f t="shared" si="221"/>
        <v/>
      </c>
      <c r="KG86" s="284" t="str">
        <f t="shared" si="221"/>
        <v/>
      </c>
      <c r="KH86" s="284" t="str">
        <f t="shared" si="221"/>
        <v/>
      </c>
      <c r="KI86" s="284" t="str">
        <f t="shared" si="221"/>
        <v/>
      </c>
      <c r="KJ86" s="284" t="str">
        <f t="shared" si="221"/>
        <v/>
      </c>
      <c r="KK86" s="284" t="str">
        <f t="shared" si="221"/>
        <v/>
      </c>
      <c r="KL86" s="284" t="str">
        <f t="shared" si="221"/>
        <v/>
      </c>
      <c r="KM86" s="284" t="str">
        <f t="shared" si="221"/>
        <v/>
      </c>
      <c r="KN86" s="284" t="str">
        <f t="shared" si="221"/>
        <v/>
      </c>
      <c r="KO86" s="284" t="str">
        <f t="shared" si="221"/>
        <v/>
      </c>
      <c r="KP86" s="284" t="str">
        <f t="shared" si="221"/>
        <v/>
      </c>
      <c r="KQ86" s="284" t="str">
        <f t="shared" si="221"/>
        <v/>
      </c>
      <c r="KR86" s="284" t="str">
        <f t="shared" si="221"/>
        <v/>
      </c>
      <c r="KS86" s="284" t="str">
        <f t="shared" si="221"/>
        <v/>
      </c>
      <c r="KT86" s="284" t="str">
        <f t="shared" si="221"/>
        <v/>
      </c>
      <c r="KU86" s="284" t="str">
        <f t="shared" si="221"/>
        <v/>
      </c>
      <c r="KV86" s="284" t="str">
        <f t="shared" si="221"/>
        <v/>
      </c>
      <c r="KW86" s="284" t="str">
        <f t="shared" si="221"/>
        <v/>
      </c>
      <c r="KX86" s="284" t="str">
        <f t="shared" si="221"/>
        <v/>
      </c>
      <c r="KY86" s="284" t="str">
        <f t="shared" si="221"/>
        <v/>
      </c>
      <c r="KZ86" s="284" t="str">
        <f t="shared" si="221"/>
        <v/>
      </c>
      <c r="LA86" s="284" t="str">
        <f t="shared" si="221"/>
        <v/>
      </c>
      <c r="LB86" s="284" t="str">
        <f t="shared" si="221"/>
        <v/>
      </c>
      <c r="LC86" s="284" t="str">
        <f t="shared" si="221"/>
        <v/>
      </c>
      <c r="LD86" s="284" t="str">
        <f t="shared" si="221"/>
        <v/>
      </c>
      <c r="LE86" s="284" t="str">
        <f t="shared" si="221"/>
        <v/>
      </c>
      <c r="LF86" s="284" t="str">
        <f t="shared" si="221"/>
        <v/>
      </c>
      <c r="LG86" s="284" t="str">
        <f t="shared" si="221"/>
        <v/>
      </c>
      <c r="LH86" s="284" t="str">
        <f t="shared" si="221"/>
        <v/>
      </c>
      <c r="LI86" s="284" t="str">
        <f t="shared" si="221"/>
        <v/>
      </c>
      <c r="LJ86" s="284" t="str">
        <f t="shared" si="221"/>
        <v/>
      </c>
      <c r="LK86" s="284" t="str">
        <f t="shared" si="221"/>
        <v/>
      </c>
      <c r="LL86" s="284" t="str">
        <f t="shared" ref="LL86:NW86" si="222">IF(LL33="","",($C10*LL33)/((1+$H$4)^LL$79))</f>
        <v/>
      </c>
      <c r="LM86" s="284" t="str">
        <f t="shared" si="222"/>
        <v/>
      </c>
      <c r="LN86" s="284" t="str">
        <f t="shared" si="222"/>
        <v/>
      </c>
      <c r="LO86" s="284" t="str">
        <f t="shared" si="222"/>
        <v/>
      </c>
      <c r="LP86" s="284" t="str">
        <f t="shared" si="222"/>
        <v/>
      </c>
      <c r="LQ86" s="284" t="str">
        <f t="shared" si="222"/>
        <v/>
      </c>
      <c r="LR86" s="284" t="str">
        <f t="shared" si="222"/>
        <v/>
      </c>
      <c r="LS86" s="284" t="str">
        <f t="shared" si="222"/>
        <v/>
      </c>
      <c r="LT86" s="284" t="str">
        <f t="shared" si="222"/>
        <v/>
      </c>
      <c r="LU86" s="284" t="str">
        <f t="shared" si="222"/>
        <v/>
      </c>
      <c r="LV86" s="284" t="str">
        <f t="shared" si="222"/>
        <v/>
      </c>
      <c r="LW86" s="284" t="str">
        <f t="shared" si="222"/>
        <v/>
      </c>
      <c r="LX86" s="284" t="str">
        <f t="shared" si="222"/>
        <v/>
      </c>
      <c r="LY86" s="284" t="str">
        <f t="shared" si="222"/>
        <v/>
      </c>
      <c r="LZ86" s="284" t="str">
        <f t="shared" si="222"/>
        <v/>
      </c>
      <c r="MA86" s="284" t="str">
        <f t="shared" si="222"/>
        <v/>
      </c>
      <c r="MB86" s="284" t="str">
        <f t="shared" si="222"/>
        <v/>
      </c>
      <c r="MC86" s="284" t="str">
        <f t="shared" si="222"/>
        <v/>
      </c>
      <c r="MD86" s="284" t="str">
        <f t="shared" si="222"/>
        <v/>
      </c>
      <c r="ME86" s="284" t="str">
        <f t="shared" si="222"/>
        <v/>
      </c>
      <c r="MF86" s="284" t="str">
        <f t="shared" si="222"/>
        <v/>
      </c>
      <c r="MG86" s="284" t="str">
        <f t="shared" si="222"/>
        <v/>
      </c>
      <c r="MH86" s="284" t="str">
        <f t="shared" si="222"/>
        <v/>
      </c>
      <c r="MI86" s="284" t="str">
        <f t="shared" si="222"/>
        <v/>
      </c>
      <c r="MJ86" s="284" t="str">
        <f t="shared" si="222"/>
        <v/>
      </c>
      <c r="MK86" s="284" t="str">
        <f t="shared" si="222"/>
        <v/>
      </c>
      <c r="ML86" s="284" t="str">
        <f t="shared" si="222"/>
        <v/>
      </c>
      <c r="MM86" s="284" t="str">
        <f t="shared" si="222"/>
        <v/>
      </c>
      <c r="MN86" s="284" t="str">
        <f t="shared" si="222"/>
        <v/>
      </c>
      <c r="MO86" s="284" t="str">
        <f t="shared" si="222"/>
        <v/>
      </c>
      <c r="MP86" s="284" t="str">
        <f t="shared" si="222"/>
        <v/>
      </c>
      <c r="MQ86" s="284" t="str">
        <f t="shared" si="222"/>
        <v/>
      </c>
      <c r="MR86" s="284" t="str">
        <f t="shared" si="222"/>
        <v/>
      </c>
      <c r="MS86" s="284" t="str">
        <f t="shared" si="222"/>
        <v/>
      </c>
      <c r="MT86" s="284" t="str">
        <f t="shared" si="222"/>
        <v/>
      </c>
      <c r="MU86" s="284" t="str">
        <f t="shared" si="222"/>
        <v/>
      </c>
      <c r="MV86" s="284" t="str">
        <f t="shared" si="222"/>
        <v/>
      </c>
      <c r="MW86" s="284" t="str">
        <f t="shared" si="222"/>
        <v/>
      </c>
      <c r="MX86" s="284" t="str">
        <f t="shared" si="222"/>
        <v/>
      </c>
      <c r="MY86" s="284" t="str">
        <f t="shared" si="222"/>
        <v/>
      </c>
      <c r="MZ86" s="284" t="str">
        <f t="shared" si="222"/>
        <v/>
      </c>
      <c r="NA86" s="284" t="str">
        <f t="shared" si="222"/>
        <v/>
      </c>
      <c r="NB86" s="284" t="str">
        <f t="shared" si="222"/>
        <v/>
      </c>
      <c r="NC86" s="284" t="str">
        <f t="shared" si="222"/>
        <v/>
      </c>
      <c r="ND86" s="284" t="str">
        <f t="shared" si="222"/>
        <v/>
      </c>
      <c r="NE86" s="284" t="str">
        <f t="shared" si="222"/>
        <v/>
      </c>
      <c r="NF86" s="284" t="str">
        <f t="shared" si="222"/>
        <v/>
      </c>
      <c r="NG86" s="284" t="str">
        <f t="shared" si="222"/>
        <v/>
      </c>
      <c r="NH86" s="284" t="str">
        <f t="shared" si="222"/>
        <v/>
      </c>
      <c r="NI86" s="284" t="str">
        <f t="shared" si="222"/>
        <v/>
      </c>
      <c r="NJ86" s="284" t="str">
        <f t="shared" si="222"/>
        <v/>
      </c>
      <c r="NK86" s="284" t="str">
        <f t="shared" si="222"/>
        <v/>
      </c>
      <c r="NL86" s="284" t="str">
        <f t="shared" si="222"/>
        <v/>
      </c>
      <c r="NM86" s="284" t="str">
        <f t="shared" si="222"/>
        <v/>
      </c>
      <c r="NN86" s="284" t="str">
        <f t="shared" si="222"/>
        <v/>
      </c>
      <c r="NO86" s="284" t="str">
        <f t="shared" si="222"/>
        <v/>
      </c>
      <c r="NP86" s="284" t="str">
        <f t="shared" si="222"/>
        <v/>
      </c>
      <c r="NQ86" s="284" t="str">
        <f t="shared" si="222"/>
        <v/>
      </c>
      <c r="NR86" s="284" t="str">
        <f t="shared" si="222"/>
        <v/>
      </c>
      <c r="NS86" s="284" t="str">
        <f t="shared" si="222"/>
        <v/>
      </c>
      <c r="NT86" s="284" t="str">
        <f t="shared" si="222"/>
        <v/>
      </c>
      <c r="NU86" s="284" t="str">
        <f t="shared" si="222"/>
        <v/>
      </c>
      <c r="NV86" s="284" t="str">
        <f t="shared" si="222"/>
        <v/>
      </c>
      <c r="NW86" s="284" t="str">
        <f t="shared" si="222"/>
        <v/>
      </c>
      <c r="NX86" s="284" t="str">
        <f t="shared" ref="NX86:QI86" si="223">IF(NX33="","",($C10*NX33)/((1+$H$4)^NX$79))</f>
        <v/>
      </c>
      <c r="NY86" s="284" t="str">
        <f t="shared" si="223"/>
        <v/>
      </c>
      <c r="NZ86" s="284" t="str">
        <f t="shared" si="223"/>
        <v/>
      </c>
      <c r="OA86" s="284" t="str">
        <f t="shared" si="223"/>
        <v/>
      </c>
      <c r="OB86" s="284" t="str">
        <f t="shared" si="223"/>
        <v/>
      </c>
      <c r="OC86" s="284" t="str">
        <f t="shared" si="223"/>
        <v/>
      </c>
      <c r="OD86" s="284" t="str">
        <f t="shared" si="223"/>
        <v/>
      </c>
      <c r="OE86" s="284" t="str">
        <f t="shared" si="223"/>
        <v/>
      </c>
      <c r="OF86" s="284" t="str">
        <f t="shared" si="223"/>
        <v/>
      </c>
      <c r="OG86" s="284" t="str">
        <f t="shared" si="223"/>
        <v/>
      </c>
      <c r="OH86" s="284" t="str">
        <f t="shared" si="223"/>
        <v/>
      </c>
      <c r="OI86" s="284" t="str">
        <f t="shared" si="223"/>
        <v/>
      </c>
      <c r="OJ86" s="284" t="str">
        <f t="shared" si="223"/>
        <v/>
      </c>
      <c r="OK86" s="284" t="str">
        <f t="shared" si="223"/>
        <v/>
      </c>
      <c r="OL86" s="284" t="str">
        <f t="shared" si="223"/>
        <v/>
      </c>
      <c r="OM86" s="284" t="str">
        <f t="shared" si="223"/>
        <v/>
      </c>
      <c r="ON86" s="284" t="str">
        <f t="shared" si="223"/>
        <v/>
      </c>
      <c r="OO86" s="284" t="str">
        <f t="shared" si="223"/>
        <v/>
      </c>
      <c r="OP86" s="284" t="str">
        <f t="shared" si="223"/>
        <v/>
      </c>
      <c r="OQ86" s="284" t="str">
        <f t="shared" si="223"/>
        <v/>
      </c>
      <c r="OR86" s="284" t="str">
        <f t="shared" si="223"/>
        <v/>
      </c>
      <c r="OS86" s="284" t="str">
        <f t="shared" si="223"/>
        <v/>
      </c>
      <c r="OT86" s="284" t="str">
        <f t="shared" si="223"/>
        <v/>
      </c>
      <c r="OU86" s="284" t="str">
        <f t="shared" si="223"/>
        <v/>
      </c>
      <c r="OV86" s="284" t="str">
        <f t="shared" si="223"/>
        <v/>
      </c>
      <c r="OW86" s="284" t="str">
        <f t="shared" si="223"/>
        <v/>
      </c>
      <c r="OX86" s="284" t="str">
        <f t="shared" si="223"/>
        <v/>
      </c>
      <c r="OY86" s="284" t="str">
        <f t="shared" si="223"/>
        <v/>
      </c>
      <c r="OZ86" s="284" t="str">
        <f t="shared" si="223"/>
        <v/>
      </c>
      <c r="PA86" s="284" t="str">
        <f t="shared" si="223"/>
        <v/>
      </c>
      <c r="PB86" s="284" t="str">
        <f t="shared" si="223"/>
        <v/>
      </c>
      <c r="PC86" s="284" t="str">
        <f t="shared" si="223"/>
        <v/>
      </c>
      <c r="PD86" s="284" t="str">
        <f t="shared" si="223"/>
        <v/>
      </c>
      <c r="PE86" s="284" t="str">
        <f t="shared" si="223"/>
        <v/>
      </c>
      <c r="PF86" s="284" t="str">
        <f t="shared" si="223"/>
        <v/>
      </c>
      <c r="PG86" s="284" t="str">
        <f t="shared" si="223"/>
        <v/>
      </c>
      <c r="PH86" s="284" t="str">
        <f t="shared" si="223"/>
        <v/>
      </c>
      <c r="PI86" s="284" t="str">
        <f t="shared" si="223"/>
        <v/>
      </c>
      <c r="PJ86" s="284" t="str">
        <f t="shared" si="223"/>
        <v/>
      </c>
      <c r="PK86" s="284" t="str">
        <f t="shared" si="223"/>
        <v/>
      </c>
      <c r="PL86" s="284" t="str">
        <f t="shared" si="223"/>
        <v/>
      </c>
      <c r="PM86" s="284" t="str">
        <f t="shared" si="223"/>
        <v/>
      </c>
      <c r="PN86" s="284" t="str">
        <f t="shared" si="223"/>
        <v/>
      </c>
      <c r="PO86" s="284" t="str">
        <f t="shared" si="223"/>
        <v/>
      </c>
      <c r="PP86" s="284" t="str">
        <f t="shared" si="223"/>
        <v/>
      </c>
      <c r="PQ86" s="284" t="str">
        <f t="shared" si="223"/>
        <v/>
      </c>
      <c r="PR86" s="284" t="str">
        <f t="shared" si="223"/>
        <v/>
      </c>
      <c r="PS86" s="284" t="str">
        <f t="shared" si="223"/>
        <v/>
      </c>
      <c r="PT86" s="284" t="str">
        <f t="shared" si="223"/>
        <v/>
      </c>
      <c r="PU86" s="284" t="str">
        <f t="shared" si="223"/>
        <v/>
      </c>
      <c r="PV86" s="284" t="str">
        <f t="shared" si="223"/>
        <v/>
      </c>
      <c r="PW86" s="284" t="str">
        <f t="shared" si="223"/>
        <v/>
      </c>
      <c r="PX86" s="284" t="str">
        <f t="shared" si="223"/>
        <v/>
      </c>
      <c r="PY86" s="284" t="str">
        <f t="shared" si="223"/>
        <v/>
      </c>
      <c r="PZ86" s="284" t="str">
        <f t="shared" si="223"/>
        <v/>
      </c>
      <c r="QA86" s="284" t="str">
        <f t="shared" si="223"/>
        <v/>
      </c>
      <c r="QB86" s="284" t="str">
        <f t="shared" si="223"/>
        <v/>
      </c>
      <c r="QC86" s="284" t="str">
        <f t="shared" si="223"/>
        <v/>
      </c>
      <c r="QD86" s="284" t="str">
        <f t="shared" si="223"/>
        <v/>
      </c>
      <c r="QE86" s="284" t="str">
        <f t="shared" si="223"/>
        <v/>
      </c>
      <c r="QF86" s="284" t="str">
        <f t="shared" si="223"/>
        <v/>
      </c>
      <c r="QG86" s="284" t="str">
        <f t="shared" si="223"/>
        <v/>
      </c>
      <c r="QH86" s="284" t="str">
        <f t="shared" si="223"/>
        <v/>
      </c>
      <c r="QI86" s="284" t="str">
        <f t="shared" si="223"/>
        <v/>
      </c>
      <c r="QJ86" s="284" t="str">
        <f t="shared" ref="QJ86:SA86" si="224">IF(QJ33="","",($C10*QJ33)/((1+$H$4)^QJ$79))</f>
        <v/>
      </c>
      <c r="QK86" s="284" t="str">
        <f t="shared" si="224"/>
        <v/>
      </c>
      <c r="QL86" s="284" t="str">
        <f t="shared" si="224"/>
        <v/>
      </c>
      <c r="QM86" s="284" t="str">
        <f t="shared" si="224"/>
        <v/>
      </c>
      <c r="QN86" s="284" t="str">
        <f t="shared" si="224"/>
        <v/>
      </c>
      <c r="QO86" s="284" t="str">
        <f t="shared" si="224"/>
        <v/>
      </c>
      <c r="QP86" s="284" t="str">
        <f t="shared" si="224"/>
        <v/>
      </c>
      <c r="QQ86" s="284" t="str">
        <f t="shared" si="224"/>
        <v/>
      </c>
      <c r="QR86" s="284" t="str">
        <f t="shared" si="224"/>
        <v/>
      </c>
      <c r="QS86" s="284" t="str">
        <f t="shared" si="224"/>
        <v/>
      </c>
      <c r="QT86" s="284" t="str">
        <f t="shared" si="224"/>
        <v/>
      </c>
      <c r="QU86" s="284" t="str">
        <f t="shared" si="224"/>
        <v/>
      </c>
      <c r="QV86" s="284" t="str">
        <f t="shared" si="224"/>
        <v/>
      </c>
      <c r="QW86" s="284" t="str">
        <f t="shared" si="224"/>
        <v/>
      </c>
      <c r="QX86" s="284" t="str">
        <f t="shared" si="224"/>
        <v/>
      </c>
      <c r="QY86" s="284" t="str">
        <f t="shared" si="224"/>
        <v/>
      </c>
      <c r="QZ86" s="284" t="str">
        <f t="shared" si="224"/>
        <v/>
      </c>
      <c r="RA86" s="284" t="str">
        <f t="shared" si="224"/>
        <v/>
      </c>
      <c r="RB86" s="284" t="str">
        <f t="shared" si="224"/>
        <v/>
      </c>
      <c r="RC86" s="284" t="str">
        <f t="shared" si="224"/>
        <v/>
      </c>
      <c r="RD86" s="284" t="str">
        <f t="shared" si="224"/>
        <v/>
      </c>
      <c r="RE86" s="284" t="str">
        <f t="shared" si="224"/>
        <v/>
      </c>
      <c r="RF86" s="284" t="str">
        <f t="shared" si="224"/>
        <v/>
      </c>
      <c r="RG86" s="284" t="str">
        <f t="shared" si="224"/>
        <v/>
      </c>
      <c r="RH86" s="284" t="str">
        <f t="shared" si="224"/>
        <v/>
      </c>
      <c r="RI86" s="284" t="str">
        <f t="shared" si="224"/>
        <v/>
      </c>
      <c r="RJ86" s="284" t="str">
        <f t="shared" si="224"/>
        <v/>
      </c>
      <c r="RK86" s="284" t="str">
        <f t="shared" si="224"/>
        <v/>
      </c>
      <c r="RL86" s="284" t="str">
        <f t="shared" si="224"/>
        <v/>
      </c>
      <c r="RM86" s="284" t="str">
        <f t="shared" si="224"/>
        <v/>
      </c>
      <c r="RN86" s="284" t="str">
        <f t="shared" si="224"/>
        <v/>
      </c>
      <c r="RO86" s="284" t="str">
        <f t="shared" si="224"/>
        <v/>
      </c>
      <c r="RP86" s="284" t="str">
        <f t="shared" si="224"/>
        <v/>
      </c>
      <c r="RQ86" s="284" t="str">
        <f t="shared" si="224"/>
        <v/>
      </c>
      <c r="RR86" s="284" t="str">
        <f t="shared" si="224"/>
        <v/>
      </c>
      <c r="RS86" s="284" t="str">
        <f t="shared" si="224"/>
        <v/>
      </c>
      <c r="RT86" s="284" t="str">
        <f t="shared" si="224"/>
        <v/>
      </c>
      <c r="RU86" s="284" t="str">
        <f t="shared" si="224"/>
        <v/>
      </c>
      <c r="RV86" s="284" t="str">
        <f t="shared" si="224"/>
        <v/>
      </c>
      <c r="RW86" s="284" t="str">
        <f t="shared" si="224"/>
        <v/>
      </c>
      <c r="RX86" s="284" t="str">
        <f t="shared" si="224"/>
        <v/>
      </c>
      <c r="RY86" s="284" t="str">
        <f t="shared" si="224"/>
        <v/>
      </c>
      <c r="RZ86" s="284" t="str">
        <f t="shared" si="224"/>
        <v/>
      </c>
      <c r="SA86" s="284" t="str">
        <f t="shared" si="224"/>
        <v/>
      </c>
    </row>
    <row r="87" spans="1:495">
      <c r="A87" s="282" t="s">
        <v>330</v>
      </c>
      <c r="B87" s="290">
        <f>SUM(C88:C89)</f>
        <v>0</v>
      </c>
      <c r="C87" s="282"/>
      <c r="D87" s="284"/>
      <c r="E87" s="284"/>
      <c r="F87" s="284"/>
      <c r="G87" s="284"/>
      <c r="H87" s="284"/>
      <c r="I87" s="284"/>
      <c r="J87" s="284"/>
      <c r="K87" s="284"/>
      <c r="L87" s="284"/>
      <c r="M87" s="284"/>
      <c r="N87" s="284"/>
      <c r="O87" s="284"/>
      <c r="P87" s="284"/>
      <c r="Q87" s="284"/>
      <c r="R87" s="284"/>
      <c r="S87" s="284"/>
      <c r="T87" s="284"/>
      <c r="U87" s="284"/>
      <c r="V87" s="284"/>
      <c r="W87" s="284"/>
      <c r="X87" s="284"/>
      <c r="Y87" s="284"/>
      <c r="Z87" s="284"/>
      <c r="AA87" s="284"/>
      <c r="AB87" s="284"/>
      <c r="AC87" s="284"/>
      <c r="AD87" s="284"/>
      <c r="AE87" s="284"/>
      <c r="AF87" s="284"/>
      <c r="AG87" s="284"/>
      <c r="AH87" s="284"/>
      <c r="AI87" s="284"/>
      <c r="AJ87" s="284"/>
      <c r="AK87" s="284"/>
      <c r="AL87" s="284"/>
      <c r="AM87" s="284"/>
      <c r="AN87" s="284"/>
      <c r="AO87" s="284"/>
      <c r="AP87" s="284"/>
      <c r="AQ87" s="284"/>
      <c r="AR87" s="284"/>
      <c r="AS87" s="284"/>
      <c r="AT87" s="284"/>
      <c r="AU87" s="284"/>
      <c r="AV87" s="284"/>
      <c r="AW87" s="284"/>
      <c r="AX87" s="284"/>
      <c r="AY87" s="284"/>
      <c r="AZ87" s="284"/>
      <c r="BA87" s="284"/>
      <c r="BB87" s="284"/>
      <c r="BC87" s="284"/>
      <c r="BD87" s="284"/>
      <c r="BE87" s="284"/>
      <c r="BF87" s="284"/>
      <c r="BG87" s="284"/>
      <c r="BH87" s="284"/>
      <c r="BI87" s="284"/>
      <c r="BJ87" s="284"/>
      <c r="BK87" s="284"/>
      <c r="BL87" s="284"/>
      <c r="BM87" s="284"/>
      <c r="BN87" s="284"/>
      <c r="BO87" s="284"/>
      <c r="BP87" s="284"/>
      <c r="BQ87" s="284"/>
      <c r="BR87" s="284"/>
      <c r="BS87" s="284"/>
      <c r="BT87" s="284"/>
      <c r="BU87" s="284"/>
      <c r="BV87" s="284"/>
      <c r="BW87" s="284"/>
      <c r="BX87" s="284"/>
      <c r="BY87" s="284"/>
      <c r="BZ87" s="284"/>
      <c r="CA87" s="284"/>
      <c r="CB87" s="284"/>
      <c r="CC87" s="284"/>
      <c r="CD87" s="284"/>
      <c r="CE87" s="284"/>
      <c r="CF87" s="284"/>
      <c r="CG87" s="284"/>
      <c r="CH87" s="284"/>
      <c r="CI87" s="284"/>
      <c r="CJ87" s="284"/>
      <c r="CK87" s="284"/>
      <c r="CL87" s="284"/>
      <c r="CM87" s="284"/>
      <c r="CN87" s="284"/>
      <c r="CO87" s="284"/>
      <c r="CP87" s="284"/>
      <c r="CQ87" s="284"/>
      <c r="CR87" s="284"/>
      <c r="CS87" s="284"/>
      <c r="CT87" s="284"/>
      <c r="CU87" s="284"/>
      <c r="CV87" s="284"/>
      <c r="CW87" s="284"/>
      <c r="CX87" s="284"/>
      <c r="CY87" s="284"/>
      <c r="CZ87" s="284"/>
      <c r="DA87" s="284"/>
      <c r="DB87" s="284"/>
      <c r="DC87" s="284"/>
      <c r="DD87" s="284"/>
      <c r="DE87" s="284"/>
      <c r="DF87" s="284"/>
      <c r="DG87" s="284"/>
      <c r="DH87" s="284"/>
      <c r="DI87" s="284"/>
      <c r="DJ87" s="284"/>
      <c r="DK87" s="284"/>
      <c r="DL87" s="284"/>
      <c r="DM87" s="284"/>
      <c r="DN87" s="284"/>
      <c r="DO87" s="284"/>
      <c r="DP87" s="284"/>
      <c r="DQ87" s="284"/>
      <c r="DR87" s="284"/>
      <c r="DS87" s="284"/>
      <c r="DT87" s="284"/>
      <c r="DU87" s="284"/>
      <c r="DV87" s="284"/>
      <c r="DW87" s="284"/>
      <c r="DX87" s="284"/>
      <c r="DY87" s="284"/>
      <c r="DZ87" s="284"/>
      <c r="EA87" s="284"/>
      <c r="EB87" s="284"/>
      <c r="EC87" s="284"/>
      <c r="ED87" s="284"/>
      <c r="EE87" s="284"/>
      <c r="EF87" s="284"/>
      <c r="EG87" s="284"/>
      <c r="EH87" s="284"/>
      <c r="EI87" s="284"/>
      <c r="EJ87" s="284"/>
      <c r="EK87" s="284"/>
      <c r="EL87" s="284"/>
      <c r="EM87" s="284"/>
      <c r="EN87" s="284"/>
      <c r="EO87" s="284"/>
      <c r="EP87" s="284"/>
      <c r="EQ87" s="284"/>
      <c r="ER87" s="284"/>
      <c r="ES87" s="284"/>
      <c r="ET87" s="284"/>
      <c r="EU87" s="284"/>
      <c r="EV87" s="284"/>
      <c r="EW87" s="284"/>
      <c r="EX87" s="284"/>
      <c r="EY87" s="284"/>
      <c r="EZ87" s="284"/>
      <c r="FA87" s="284"/>
      <c r="FB87" s="284"/>
      <c r="FC87" s="284"/>
      <c r="FD87" s="284"/>
      <c r="FE87" s="284"/>
      <c r="FF87" s="284"/>
      <c r="FG87" s="284"/>
      <c r="FH87" s="284"/>
      <c r="FI87" s="284"/>
      <c r="FJ87" s="284"/>
      <c r="FK87" s="284"/>
      <c r="FL87" s="284"/>
      <c r="FM87" s="284"/>
      <c r="FN87" s="284"/>
      <c r="FO87" s="284"/>
      <c r="FP87" s="284"/>
      <c r="FQ87" s="284"/>
      <c r="FR87" s="284"/>
      <c r="FS87" s="284"/>
      <c r="FT87" s="284"/>
      <c r="FU87" s="284"/>
      <c r="FV87" s="284"/>
      <c r="FW87" s="284"/>
      <c r="FX87" s="284"/>
      <c r="FY87" s="284"/>
      <c r="FZ87" s="284"/>
      <c r="GA87" s="284"/>
      <c r="GB87" s="284"/>
      <c r="GC87" s="284"/>
      <c r="GD87" s="284"/>
      <c r="GE87" s="284"/>
      <c r="GF87" s="284"/>
      <c r="GG87" s="284"/>
      <c r="GH87" s="284"/>
      <c r="GI87" s="284"/>
      <c r="GJ87" s="284"/>
      <c r="GK87" s="284"/>
      <c r="GL87" s="284"/>
      <c r="GM87" s="284"/>
      <c r="GN87" s="284"/>
      <c r="GO87" s="284"/>
      <c r="GP87" s="284"/>
      <c r="GQ87" s="284"/>
      <c r="GR87" s="284"/>
      <c r="GS87" s="284"/>
      <c r="GT87" s="284"/>
      <c r="GU87" s="284"/>
      <c r="GV87" s="284"/>
      <c r="GW87" s="284"/>
      <c r="GX87" s="284"/>
      <c r="GY87" s="284"/>
      <c r="GZ87" s="284"/>
      <c r="HA87" s="284"/>
      <c r="HB87" s="284"/>
      <c r="HC87" s="284"/>
      <c r="HD87" s="284"/>
      <c r="HE87" s="284"/>
      <c r="HF87" s="284"/>
      <c r="HG87" s="284"/>
      <c r="HH87" s="284"/>
      <c r="HI87" s="284"/>
      <c r="HJ87" s="284"/>
      <c r="HK87" s="284"/>
      <c r="HL87" s="284"/>
      <c r="HM87" s="284"/>
      <c r="HN87" s="284"/>
      <c r="HO87" s="284"/>
      <c r="HP87" s="284"/>
      <c r="HQ87" s="284"/>
      <c r="HR87" s="284"/>
      <c r="HS87" s="284"/>
      <c r="HT87" s="284"/>
      <c r="HU87" s="284"/>
      <c r="HV87" s="284"/>
      <c r="HW87" s="284"/>
      <c r="HX87" s="284"/>
      <c r="HY87" s="284"/>
      <c r="HZ87" s="284"/>
      <c r="IA87" s="284"/>
      <c r="IB87" s="284"/>
      <c r="IC87" s="284"/>
      <c r="ID87" s="284"/>
      <c r="IE87" s="284"/>
      <c r="IF87" s="284"/>
      <c r="IG87" s="284"/>
      <c r="IH87" s="284"/>
      <c r="II87" s="284"/>
      <c r="IJ87" s="284"/>
      <c r="IK87" s="284"/>
      <c r="IL87" s="284"/>
      <c r="IM87" s="284"/>
      <c r="IN87" s="284"/>
      <c r="IO87" s="284"/>
      <c r="IP87" s="284"/>
      <c r="IQ87" s="284"/>
      <c r="IR87" s="284"/>
      <c r="IS87" s="284"/>
      <c r="IT87" s="284"/>
      <c r="IU87" s="284"/>
      <c r="IV87" s="284"/>
      <c r="IW87" s="284"/>
      <c r="IX87" s="284"/>
      <c r="IY87" s="284"/>
      <c r="IZ87" s="284"/>
      <c r="JA87" s="284"/>
      <c r="JB87" s="284"/>
      <c r="JC87" s="284"/>
      <c r="JD87" s="284"/>
      <c r="JE87" s="284"/>
      <c r="JF87" s="284"/>
      <c r="JG87" s="284"/>
      <c r="JH87" s="284"/>
      <c r="JI87" s="284"/>
      <c r="JJ87" s="284"/>
      <c r="JK87" s="284"/>
      <c r="JL87" s="284"/>
      <c r="JM87" s="284"/>
      <c r="JN87" s="284"/>
      <c r="JO87" s="284"/>
      <c r="JP87" s="284"/>
      <c r="JQ87" s="284"/>
      <c r="JR87" s="284"/>
      <c r="JS87" s="284"/>
      <c r="JT87" s="284"/>
      <c r="JU87" s="284"/>
      <c r="JV87" s="284"/>
      <c r="JW87" s="284"/>
      <c r="JX87" s="284"/>
      <c r="JY87" s="284"/>
      <c r="JZ87" s="284"/>
      <c r="KA87" s="284"/>
      <c r="KB87" s="284"/>
      <c r="KC87" s="284"/>
      <c r="KD87" s="284"/>
      <c r="KE87" s="284"/>
      <c r="KF87" s="284"/>
      <c r="KG87" s="284"/>
      <c r="KH87" s="284"/>
      <c r="KI87" s="284"/>
      <c r="KJ87" s="284"/>
      <c r="KK87" s="284"/>
      <c r="KL87" s="284"/>
      <c r="KM87" s="284"/>
      <c r="KN87" s="284"/>
      <c r="KO87" s="284"/>
      <c r="KP87" s="284"/>
      <c r="KQ87" s="284"/>
      <c r="KR87" s="284"/>
      <c r="KS87" s="284"/>
      <c r="KT87" s="284"/>
      <c r="KU87" s="284"/>
      <c r="KV87" s="284"/>
      <c r="KW87" s="284"/>
      <c r="KX87" s="284"/>
      <c r="KY87" s="284"/>
      <c r="KZ87" s="284"/>
      <c r="LA87" s="284"/>
      <c r="LB87" s="284"/>
      <c r="LC87" s="284"/>
      <c r="LD87" s="284"/>
      <c r="LE87" s="284"/>
      <c r="LF87" s="284"/>
      <c r="LG87" s="284"/>
      <c r="LH87" s="284"/>
      <c r="LI87" s="284"/>
      <c r="LJ87" s="284"/>
      <c r="LK87" s="284"/>
      <c r="LL87" s="284"/>
      <c r="LM87" s="284"/>
      <c r="LN87" s="284"/>
      <c r="LO87" s="284"/>
      <c r="LP87" s="284"/>
      <c r="LQ87" s="284"/>
      <c r="LR87" s="284"/>
      <c r="LS87" s="284"/>
      <c r="LT87" s="284"/>
      <c r="LU87" s="284"/>
      <c r="LV87" s="284"/>
      <c r="LW87" s="284"/>
      <c r="LX87" s="284"/>
      <c r="LY87" s="284"/>
      <c r="LZ87" s="284"/>
      <c r="MA87" s="284"/>
      <c r="MB87" s="284"/>
      <c r="MC87" s="284"/>
      <c r="MD87" s="284"/>
      <c r="ME87" s="284"/>
      <c r="MF87" s="284"/>
      <c r="MG87" s="284"/>
      <c r="MH87" s="284"/>
      <c r="MI87" s="284"/>
      <c r="MJ87" s="284"/>
      <c r="MK87" s="284"/>
      <c r="ML87" s="284"/>
      <c r="MM87" s="284"/>
      <c r="MN87" s="284"/>
      <c r="MO87" s="284"/>
      <c r="MP87" s="284"/>
      <c r="MQ87" s="284"/>
      <c r="MR87" s="284"/>
      <c r="MS87" s="284"/>
      <c r="MT87" s="284"/>
      <c r="MU87" s="284"/>
      <c r="MV87" s="284"/>
      <c r="MW87" s="284"/>
      <c r="MX87" s="284"/>
      <c r="MY87" s="284"/>
      <c r="MZ87" s="284"/>
      <c r="NA87" s="284"/>
      <c r="NB87" s="284"/>
      <c r="NC87" s="284"/>
      <c r="ND87" s="284"/>
      <c r="NE87" s="284"/>
      <c r="NF87" s="284"/>
      <c r="NG87" s="284"/>
      <c r="NH87" s="284"/>
      <c r="NI87" s="284"/>
      <c r="NJ87" s="284"/>
      <c r="NK87" s="284"/>
      <c r="NL87" s="284"/>
      <c r="NM87" s="284"/>
      <c r="NN87" s="284"/>
      <c r="NO87" s="284"/>
      <c r="NP87" s="284"/>
      <c r="NQ87" s="284"/>
      <c r="NR87" s="284"/>
      <c r="NS87" s="284"/>
      <c r="NT87" s="284"/>
      <c r="NU87" s="284"/>
      <c r="NV87" s="284"/>
      <c r="NW87" s="284"/>
      <c r="NX87" s="284"/>
      <c r="NY87" s="284"/>
      <c r="NZ87" s="284"/>
      <c r="OA87" s="284"/>
      <c r="OB87" s="284"/>
      <c r="OC87" s="284"/>
      <c r="OD87" s="284"/>
      <c r="OE87" s="284"/>
      <c r="OF87" s="284"/>
      <c r="OG87" s="284"/>
      <c r="OH87" s="284"/>
      <c r="OI87" s="284"/>
      <c r="OJ87" s="284"/>
      <c r="OK87" s="284"/>
      <c r="OL87" s="284"/>
      <c r="OM87" s="284"/>
      <c r="ON87" s="284"/>
      <c r="OO87" s="284"/>
      <c r="OP87" s="284"/>
      <c r="OQ87" s="284"/>
      <c r="OR87" s="284"/>
      <c r="OS87" s="284"/>
      <c r="OT87" s="284"/>
      <c r="OU87" s="284"/>
      <c r="OV87" s="284"/>
      <c r="OW87" s="284"/>
      <c r="OX87" s="284"/>
      <c r="OY87" s="284"/>
      <c r="OZ87" s="284"/>
      <c r="PA87" s="284"/>
      <c r="PB87" s="284"/>
      <c r="PC87" s="284"/>
      <c r="PD87" s="284"/>
      <c r="PE87" s="284"/>
      <c r="PF87" s="284"/>
      <c r="PG87" s="284"/>
      <c r="PH87" s="284"/>
      <c r="PI87" s="284"/>
      <c r="PJ87" s="284"/>
      <c r="PK87" s="284"/>
      <c r="PL87" s="284"/>
      <c r="PM87" s="284"/>
      <c r="PN87" s="284"/>
      <c r="PO87" s="284"/>
      <c r="PP87" s="284"/>
      <c r="PQ87" s="284"/>
      <c r="PR87" s="284"/>
      <c r="PS87" s="284"/>
      <c r="PT87" s="284"/>
      <c r="PU87" s="284"/>
      <c r="PV87" s="284"/>
      <c r="PW87" s="284"/>
      <c r="PX87" s="284"/>
      <c r="PY87" s="284"/>
      <c r="PZ87" s="284"/>
      <c r="QA87" s="284"/>
      <c r="QB87" s="284"/>
      <c r="QC87" s="284"/>
      <c r="QD87" s="284"/>
      <c r="QE87" s="284"/>
      <c r="QF87" s="284"/>
      <c r="QG87" s="284"/>
      <c r="QH87" s="284"/>
      <c r="QI87" s="284"/>
      <c r="QJ87" s="284"/>
      <c r="QK87" s="284"/>
      <c r="QL87" s="284"/>
      <c r="QM87" s="284"/>
      <c r="QN87" s="284"/>
      <c r="QO87" s="284"/>
      <c r="QP87" s="284"/>
      <c r="QQ87" s="284"/>
      <c r="QR87" s="284"/>
      <c r="QS87" s="284"/>
      <c r="QT87" s="284"/>
      <c r="QU87" s="284"/>
      <c r="QV87" s="284"/>
      <c r="QW87" s="284"/>
      <c r="QX87" s="284"/>
      <c r="QY87" s="284"/>
      <c r="QZ87" s="284"/>
      <c r="RA87" s="284"/>
      <c r="RB87" s="284"/>
      <c r="RC87" s="284"/>
      <c r="RD87" s="284"/>
      <c r="RE87" s="284"/>
      <c r="RF87" s="284"/>
      <c r="RG87" s="284"/>
      <c r="RH87" s="284"/>
      <c r="RI87" s="284"/>
      <c r="RJ87" s="284"/>
      <c r="RK87" s="284"/>
      <c r="RL87" s="284"/>
      <c r="RM87" s="284"/>
      <c r="RN87" s="284"/>
      <c r="RO87" s="284"/>
      <c r="RP87" s="284"/>
      <c r="RQ87" s="284"/>
      <c r="RR87" s="284"/>
      <c r="RS87" s="284"/>
      <c r="RT87" s="284"/>
      <c r="RU87" s="284"/>
      <c r="RV87" s="284"/>
      <c r="RW87" s="284"/>
      <c r="RX87" s="284"/>
      <c r="RY87" s="284"/>
      <c r="RZ87" s="284"/>
      <c r="SA87" s="284"/>
    </row>
    <row r="88" spans="1:495">
      <c r="A88" s="282"/>
      <c r="B88" s="283" t="str">
        <f>$B$11</f>
        <v>Reclamation Maintenance</v>
      </c>
      <c r="C88" s="290">
        <f>SUM(D88:S88,T88:INDEX(T88:SA88,$H$5))</f>
        <v>0</v>
      </c>
      <c r="D88" s="284" t="str">
        <f t="shared" ref="D88:BO88" si="225">IF(D34="","",($C11*D34)/((1+$H$4)^D$79))</f>
        <v/>
      </c>
      <c r="E88" s="284" t="str">
        <f t="shared" si="225"/>
        <v/>
      </c>
      <c r="F88" s="284" t="str">
        <f t="shared" si="225"/>
        <v/>
      </c>
      <c r="G88" s="284" t="str">
        <f t="shared" si="225"/>
        <v/>
      </c>
      <c r="H88" s="284" t="str">
        <f t="shared" si="225"/>
        <v/>
      </c>
      <c r="I88" s="284" t="str">
        <f t="shared" si="225"/>
        <v/>
      </c>
      <c r="J88" s="284" t="str">
        <f t="shared" si="225"/>
        <v/>
      </c>
      <c r="K88" s="284" t="str">
        <f t="shared" si="225"/>
        <v/>
      </c>
      <c r="L88" s="284" t="str">
        <f t="shared" si="225"/>
        <v/>
      </c>
      <c r="M88" s="284" t="str">
        <f t="shared" si="225"/>
        <v/>
      </c>
      <c r="N88" s="284" t="str">
        <f t="shared" si="225"/>
        <v/>
      </c>
      <c r="O88" s="284" t="str">
        <f t="shared" si="225"/>
        <v/>
      </c>
      <c r="P88" s="284" t="str">
        <f t="shared" si="225"/>
        <v/>
      </c>
      <c r="Q88" s="284" t="str">
        <f t="shared" si="225"/>
        <v/>
      </c>
      <c r="R88" s="284" t="str">
        <f t="shared" si="225"/>
        <v/>
      </c>
      <c r="S88" s="284" t="str">
        <f t="shared" si="225"/>
        <v/>
      </c>
      <c r="T88" s="284" t="str">
        <f t="shared" si="225"/>
        <v/>
      </c>
      <c r="U88" s="284" t="str">
        <f t="shared" si="225"/>
        <v/>
      </c>
      <c r="V88" s="284" t="str">
        <f t="shared" si="225"/>
        <v/>
      </c>
      <c r="W88" s="284" t="str">
        <f t="shared" si="225"/>
        <v/>
      </c>
      <c r="X88" s="284" t="str">
        <f t="shared" si="225"/>
        <v/>
      </c>
      <c r="Y88" s="284" t="str">
        <f t="shared" si="225"/>
        <v/>
      </c>
      <c r="Z88" s="284" t="str">
        <f t="shared" si="225"/>
        <v/>
      </c>
      <c r="AA88" s="284" t="str">
        <f t="shared" si="225"/>
        <v/>
      </c>
      <c r="AB88" s="284" t="str">
        <f t="shared" si="225"/>
        <v/>
      </c>
      <c r="AC88" s="284" t="str">
        <f t="shared" si="225"/>
        <v/>
      </c>
      <c r="AD88" s="284" t="str">
        <f t="shared" si="225"/>
        <v/>
      </c>
      <c r="AE88" s="284" t="str">
        <f t="shared" si="225"/>
        <v/>
      </c>
      <c r="AF88" s="284" t="str">
        <f t="shared" si="225"/>
        <v/>
      </c>
      <c r="AG88" s="284" t="str">
        <f t="shared" si="225"/>
        <v/>
      </c>
      <c r="AH88" s="284" t="str">
        <f t="shared" si="225"/>
        <v/>
      </c>
      <c r="AI88" s="284" t="str">
        <f t="shared" si="225"/>
        <v/>
      </c>
      <c r="AJ88" s="284" t="str">
        <f t="shared" si="225"/>
        <v/>
      </c>
      <c r="AK88" s="284" t="str">
        <f t="shared" si="225"/>
        <v/>
      </c>
      <c r="AL88" s="284" t="str">
        <f t="shared" si="225"/>
        <v/>
      </c>
      <c r="AM88" s="284" t="str">
        <f t="shared" si="225"/>
        <v/>
      </c>
      <c r="AN88" s="284" t="str">
        <f t="shared" si="225"/>
        <v/>
      </c>
      <c r="AO88" s="284" t="str">
        <f t="shared" si="225"/>
        <v/>
      </c>
      <c r="AP88" s="284" t="str">
        <f t="shared" si="225"/>
        <v/>
      </c>
      <c r="AQ88" s="284" t="str">
        <f t="shared" si="225"/>
        <v/>
      </c>
      <c r="AR88" s="284" t="str">
        <f t="shared" si="225"/>
        <v/>
      </c>
      <c r="AS88" s="284" t="str">
        <f t="shared" si="225"/>
        <v/>
      </c>
      <c r="AT88" s="284" t="str">
        <f t="shared" si="225"/>
        <v/>
      </c>
      <c r="AU88" s="284" t="str">
        <f t="shared" si="225"/>
        <v/>
      </c>
      <c r="AV88" s="284" t="str">
        <f t="shared" si="225"/>
        <v/>
      </c>
      <c r="AW88" s="284" t="str">
        <f t="shared" si="225"/>
        <v/>
      </c>
      <c r="AX88" s="284" t="str">
        <f t="shared" si="225"/>
        <v/>
      </c>
      <c r="AY88" s="284" t="str">
        <f t="shared" si="225"/>
        <v/>
      </c>
      <c r="AZ88" s="284" t="str">
        <f t="shared" si="225"/>
        <v/>
      </c>
      <c r="BA88" s="284" t="str">
        <f t="shared" si="225"/>
        <v/>
      </c>
      <c r="BB88" s="284" t="str">
        <f t="shared" si="225"/>
        <v/>
      </c>
      <c r="BC88" s="284" t="str">
        <f t="shared" si="225"/>
        <v/>
      </c>
      <c r="BD88" s="284" t="str">
        <f t="shared" si="225"/>
        <v/>
      </c>
      <c r="BE88" s="284" t="str">
        <f t="shared" si="225"/>
        <v/>
      </c>
      <c r="BF88" s="284" t="str">
        <f t="shared" si="225"/>
        <v/>
      </c>
      <c r="BG88" s="284" t="str">
        <f t="shared" si="225"/>
        <v/>
      </c>
      <c r="BH88" s="284" t="str">
        <f t="shared" si="225"/>
        <v/>
      </c>
      <c r="BI88" s="284" t="str">
        <f t="shared" si="225"/>
        <v/>
      </c>
      <c r="BJ88" s="284" t="str">
        <f t="shared" si="225"/>
        <v/>
      </c>
      <c r="BK88" s="284" t="str">
        <f t="shared" si="225"/>
        <v/>
      </c>
      <c r="BL88" s="284" t="str">
        <f t="shared" si="225"/>
        <v/>
      </c>
      <c r="BM88" s="284" t="str">
        <f t="shared" si="225"/>
        <v/>
      </c>
      <c r="BN88" s="284" t="str">
        <f t="shared" si="225"/>
        <v/>
      </c>
      <c r="BO88" s="284" t="str">
        <f t="shared" si="225"/>
        <v/>
      </c>
      <c r="BP88" s="284" t="str">
        <f t="shared" ref="BP88:EA88" si="226">IF(BP34="","",($C11*BP34)/((1+$H$4)^BP$79))</f>
        <v/>
      </c>
      <c r="BQ88" s="284" t="str">
        <f t="shared" si="226"/>
        <v/>
      </c>
      <c r="BR88" s="284" t="str">
        <f t="shared" si="226"/>
        <v/>
      </c>
      <c r="BS88" s="284" t="str">
        <f t="shared" si="226"/>
        <v/>
      </c>
      <c r="BT88" s="284" t="str">
        <f t="shared" si="226"/>
        <v/>
      </c>
      <c r="BU88" s="284" t="str">
        <f t="shared" si="226"/>
        <v/>
      </c>
      <c r="BV88" s="284" t="str">
        <f t="shared" si="226"/>
        <v/>
      </c>
      <c r="BW88" s="284" t="str">
        <f t="shared" si="226"/>
        <v/>
      </c>
      <c r="BX88" s="284" t="str">
        <f t="shared" si="226"/>
        <v/>
      </c>
      <c r="BY88" s="284" t="str">
        <f t="shared" si="226"/>
        <v/>
      </c>
      <c r="BZ88" s="284" t="str">
        <f t="shared" si="226"/>
        <v/>
      </c>
      <c r="CA88" s="284" t="str">
        <f t="shared" si="226"/>
        <v/>
      </c>
      <c r="CB88" s="284" t="str">
        <f t="shared" si="226"/>
        <v/>
      </c>
      <c r="CC88" s="284" t="str">
        <f t="shared" si="226"/>
        <v/>
      </c>
      <c r="CD88" s="284" t="str">
        <f t="shared" si="226"/>
        <v/>
      </c>
      <c r="CE88" s="284" t="str">
        <f t="shared" si="226"/>
        <v/>
      </c>
      <c r="CF88" s="284" t="str">
        <f t="shared" si="226"/>
        <v/>
      </c>
      <c r="CG88" s="284" t="str">
        <f t="shared" si="226"/>
        <v/>
      </c>
      <c r="CH88" s="284" t="str">
        <f t="shared" si="226"/>
        <v/>
      </c>
      <c r="CI88" s="284" t="str">
        <f t="shared" si="226"/>
        <v/>
      </c>
      <c r="CJ88" s="284" t="str">
        <f t="shared" si="226"/>
        <v/>
      </c>
      <c r="CK88" s="284" t="str">
        <f t="shared" si="226"/>
        <v/>
      </c>
      <c r="CL88" s="284" t="str">
        <f t="shared" si="226"/>
        <v/>
      </c>
      <c r="CM88" s="284" t="str">
        <f t="shared" si="226"/>
        <v/>
      </c>
      <c r="CN88" s="284" t="str">
        <f t="shared" si="226"/>
        <v/>
      </c>
      <c r="CO88" s="284" t="str">
        <f t="shared" si="226"/>
        <v/>
      </c>
      <c r="CP88" s="284" t="str">
        <f t="shared" si="226"/>
        <v/>
      </c>
      <c r="CQ88" s="284" t="str">
        <f t="shared" si="226"/>
        <v/>
      </c>
      <c r="CR88" s="284" t="str">
        <f t="shared" si="226"/>
        <v/>
      </c>
      <c r="CS88" s="284" t="str">
        <f t="shared" si="226"/>
        <v/>
      </c>
      <c r="CT88" s="284" t="str">
        <f t="shared" si="226"/>
        <v/>
      </c>
      <c r="CU88" s="284" t="str">
        <f t="shared" si="226"/>
        <v/>
      </c>
      <c r="CV88" s="284" t="str">
        <f t="shared" si="226"/>
        <v/>
      </c>
      <c r="CW88" s="284" t="str">
        <f t="shared" si="226"/>
        <v/>
      </c>
      <c r="CX88" s="284" t="str">
        <f t="shared" si="226"/>
        <v/>
      </c>
      <c r="CY88" s="284" t="str">
        <f t="shared" si="226"/>
        <v/>
      </c>
      <c r="CZ88" s="284" t="str">
        <f t="shared" si="226"/>
        <v/>
      </c>
      <c r="DA88" s="284" t="str">
        <f t="shared" si="226"/>
        <v/>
      </c>
      <c r="DB88" s="284" t="str">
        <f t="shared" si="226"/>
        <v/>
      </c>
      <c r="DC88" s="284" t="str">
        <f t="shared" si="226"/>
        <v/>
      </c>
      <c r="DD88" s="284" t="str">
        <f t="shared" si="226"/>
        <v/>
      </c>
      <c r="DE88" s="284" t="str">
        <f t="shared" si="226"/>
        <v/>
      </c>
      <c r="DF88" s="284" t="str">
        <f t="shared" si="226"/>
        <v/>
      </c>
      <c r="DG88" s="284" t="str">
        <f t="shared" si="226"/>
        <v/>
      </c>
      <c r="DH88" s="284" t="str">
        <f t="shared" si="226"/>
        <v/>
      </c>
      <c r="DI88" s="284" t="str">
        <f t="shared" si="226"/>
        <v/>
      </c>
      <c r="DJ88" s="284" t="str">
        <f t="shared" si="226"/>
        <v/>
      </c>
      <c r="DK88" s="284" t="str">
        <f t="shared" si="226"/>
        <v/>
      </c>
      <c r="DL88" s="284" t="str">
        <f t="shared" si="226"/>
        <v/>
      </c>
      <c r="DM88" s="284" t="str">
        <f t="shared" si="226"/>
        <v/>
      </c>
      <c r="DN88" s="284" t="str">
        <f t="shared" si="226"/>
        <v/>
      </c>
      <c r="DO88" s="284" t="str">
        <f t="shared" si="226"/>
        <v/>
      </c>
      <c r="DP88" s="284" t="str">
        <f t="shared" si="226"/>
        <v/>
      </c>
      <c r="DQ88" s="284" t="str">
        <f t="shared" si="226"/>
        <v/>
      </c>
      <c r="DR88" s="284" t="str">
        <f t="shared" si="226"/>
        <v/>
      </c>
      <c r="DS88" s="284" t="str">
        <f t="shared" si="226"/>
        <v/>
      </c>
      <c r="DT88" s="284" t="str">
        <f t="shared" si="226"/>
        <v/>
      </c>
      <c r="DU88" s="284" t="str">
        <f t="shared" si="226"/>
        <v/>
      </c>
      <c r="DV88" s="284" t="str">
        <f t="shared" si="226"/>
        <v/>
      </c>
      <c r="DW88" s="284" t="str">
        <f t="shared" si="226"/>
        <v/>
      </c>
      <c r="DX88" s="284" t="str">
        <f t="shared" si="226"/>
        <v/>
      </c>
      <c r="DY88" s="284" t="str">
        <f t="shared" si="226"/>
        <v/>
      </c>
      <c r="DZ88" s="284" t="str">
        <f t="shared" si="226"/>
        <v/>
      </c>
      <c r="EA88" s="284" t="str">
        <f t="shared" si="226"/>
        <v/>
      </c>
      <c r="EB88" s="284" t="str">
        <f t="shared" ref="EB88:GM88" si="227">IF(EB34="","",($C11*EB34)/((1+$H$4)^EB$79))</f>
        <v/>
      </c>
      <c r="EC88" s="284" t="str">
        <f t="shared" si="227"/>
        <v/>
      </c>
      <c r="ED88" s="284" t="str">
        <f t="shared" si="227"/>
        <v/>
      </c>
      <c r="EE88" s="284" t="str">
        <f t="shared" si="227"/>
        <v/>
      </c>
      <c r="EF88" s="284" t="str">
        <f t="shared" si="227"/>
        <v/>
      </c>
      <c r="EG88" s="284" t="str">
        <f t="shared" si="227"/>
        <v/>
      </c>
      <c r="EH88" s="284" t="str">
        <f t="shared" si="227"/>
        <v/>
      </c>
      <c r="EI88" s="284" t="str">
        <f t="shared" si="227"/>
        <v/>
      </c>
      <c r="EJ88" s="284" t="str">
        <f t="shared" si="227"/>
        <v/>
      </c>
      <c r="EK88" s="284" t="str">
        <f t="shared" si="227"/>
        <v/>
      </c>
      <c r="EL88" s="284" t="str">
        <f t="shared" si="227"/>
        <v/>
      </c>
      <c r="EM88" s="284" t="str">
        <f t="shared" si="227"/>
        <v/>
      </c>
      <c r="EN88" s="284" t="str">
        <f t="shared" si="227"/>
        <v/>
      </c>
      <c r="EO88" s="284" t="str">
        <f t="shared" si="227"/>
        <v/>
      </c>
      <c r="EP88" s="284" t="str">
        <f t="shared" si="227"/>
        <v/>
      </c>
      <c r="EQ88" s="284" t="str">
        <f t="shared" si="227"/>
        <v/>
      </c>
      <c r="ER88" s="284" t="str">
        <f t="shared" si="227"/>
        <v/>
      </c>
      <c r="ES88" s="284" t="str">
        <f t="shared" si="227"/>
        <v/>
      </c>
      <c r="ET88" s="284" t="str">
        <f t="shared" si="227"/>
        <v/>
      </c>
      <c r="EU88" s="284" t="str">
        <f t="shared" si="227"/>
        <v/>
      </c>
      <c r="EV88" s="284" t="str">
        <f t="shared" si="227"/>
        <v/>
      </c>
      <c r="EW88" s="284" t="str">
        <f t="shared" si="227"/>
        <v/>
      </c>
      <c r="EX88" s="284" t="str">
        <f t="shared" si="227"/>
        <v/>
      </c>
      <c r="EY88" s="284" t="str">
        <f t="shared" si="227"/>
        <v/>
      </c>
      <c r="EZ88" s="284" t="str">
        <f t="shared" si="227"/>
        <v/>
      </c>
      <c r="FA88" s="284" t="str">
        <f t="shared" si="227"/>
        <v/>
      </c>
      <c r="FB88" s="284" t="str">
        <f t="shared" si="227"/>
        <v/>
      </c>
      <c r="FC88" s="284" t="str">
        <f t="shared" si="227"/>
        <v/>
      </c>
      <c r="FD88" s="284" t="str">
        <f t="shared" si="227"/>
        <v/>
      </c>
      <c r="FE88" s="284" t="str">
        <f t="shared" si="227"/>
        <v/>
      </c>
      <c r="FF88" s="284" t="str">
        <f t="shared" si="227"/>
        <v/>
      </c>
      <c r="FG88" s="284" t="str">
        <f t="shared" si="227"/>
        <v/>
      </c>
      <c r="FH88" s="284" t="str">
        <f t="shared" si="227"/>
        <v/>
      </c>
      <c r="FI88" s="284" t="str">
        <f t="shared" si="227"/>
        <v/>
      </c>
      <c r="FJ88" s="284" t="str">
        <f t="shared" si="227"/>
        <v/>
      </c>
      <c r="FK88" s="284" t="str">
        <f t="shared" si="227"/>
        <v/>
      </c>
      <c r="FL88" s="284" t="str">
        <f t="shared" si="227"/>
        <v/>
      </c>
      <c r="FM88" s="284" t="str">
        <f t="shared" si="227"/>
        <v/>
      </c>
      <c r="FN88" s="284" t="str">
        <f t="shared" si="227"/>
        <v/>
      </c>
      <c r="FO88" s="284" t="str">
        <f t="shared" si="227"/>
        <v/>
      </c>
      <c r="FP88" s="284" t="str">
        <f t="shared" si="227"/>
        <v/>
      </c>
      <c r="FQ88" s="284" t="str">
        <f t="shared" si="227"/>
        <v/>
      </c>
      <c r="FR88" s="284" t="str">
        <f t="shared" si="227"/>
        <v/>
      </c>
      <c r="FS88" s="284" t="str">
        <f t="shared" si="227"/>
        <v/>
      </c>
      <c r="FT88" s="284" t="str">
        <f t="shared" si="227"/>
        <v/>
      </c>
      <c r="FU88" s="284" t="str">
        <f t="shared" si="227"/>
        <v/>
      </c>
      <c r="FV88" s="284" t="str">
        <f t="shared" si="227"/>
        <v/>
      </c>
      <c r="FW88" s="284" t="str">
        <f t="shared" si="227"/>
        <v/>
      </c>
      <c r="FX88" s="284" t="str">
        <f t="shared" si="227"/>
        <v/>
      </c>
      <c r="FY88" s="284" t="str">
        <f t="shared" si="227"/>
        <v/>
      </c>
      <c r="FZ88" s="284" t="str">
        <f t="shared" si="227"/>
        <v/>
      </c>
      <c r="GA88" s="284" t="str">
        <f t="shared" si="227"/>
        <v/>
      </c>
      <c r="GB88" s="284" t="str">
        <f t="shared" si="227"/>
        <v/>
      </c>
      <c r="GC88" s="284" t="str">
        <f t="shared" si="227"/>
        <v/>
      </c>
      <c r="GD88" s="284" t="str">
        <f t="shared" si="227"/>
        <v/>
      </c>
      <c r="GE88" s="284" t="str">
        <f t="shared" si="227"/>
        <v/>
      </c>
      <c r="GF88" s="284" t="str">
        <f t="shared" si="227"/>
        <v/>
      </c>
      <c r="GG88" s="284" t="str">
        <f t="shared" si="227"/>
        <v/>
      </c>
      <c r="GH88" s="284" t="str">
        <f t="shared" si="227"/>
        <v/>
      </c>
      <c r="GI88" s="284" t="str">
        <f t="shared" si="227"/>
        <v/>
      </c>
      <c r="GJ88" s="284" t="str">
        <f t="shared" si="227"/>
        <v/>
      </c>
      <c r="GK88" s="284" t="str">
        <f t="shared" si="227"/>
        <v/>
      </c>
      <c r="GL88" s="284" t="str">
        <f t="shared" si="227"/>
        <v/>
      </c>
      <c r="GM88" s="284" t="str">
        <f t="shared" si="227"/>
        <v/>
      </c>
      <c r="GN88" s="284" t="str">
        <f t="shared" ref="GN88:IY88" si="228">IF(GN34="","",($C11*GN34)/((1+$H$4)^GN$79))</f>
        <v/>
      </c>
      <c r="GO88" s="284" t="str">
        <f t="shared" si="228"/>
        <v/>
      </c>
      <c r="GP88" s="284" t="str">
        <f t="shared" si="228"/>
        <v/>
      </c>
      <c r="GQ88" s="284" t="str">
        <f t="shared" si="228"/>
        <v/>
      </c>
      <c r="GR88" s="284" t="str">
        <f t="shared" si="228"/>
        <v/>
      </c>
      <c r="GS88" s="284" t="str">
        <f t="shared" si="228"/>
        <v/>
      </c>
      <c r="GT88" s="284" t="str">
        <f t="shared" si="228"/>
        <v/>
      </c>
      <c r="GU88" s="284" t="str">
        <f t="shared" si="228"/>
        <v/>
      </c>
      <c r="GV88" s="284" t="str">
        <f t="shared" si="228"/>
        <v/>
      </c>
      <c r="GW88" s="284" t="str">
        <f t="shared" si="228"/>
        <v/>
      </c>
      <c r="GX88" s="284" t="str">
        <f t="shared" si="228"/>
        <v/>
      </c>
      <c r="GY88" s="284" t="str">
        <f t="shared" si="228"/>
        <v/>
      </c>
      <c r="GZ88" s="284" t="str">
        <f t="shared" si="228"/>
        <v/>
      </c>
      <c r="HA88" s="284" t="str">
        <f t="shared" si="228"/>
        <v/>
      </c>
      <c r="HB88" s="284" t="str">
        <f t="shared" si="228"/>
        <v/>
      </c>
      <c r="HC88" s="284" t="str">
        <f t="shared" si="228"/>
        <v/>
      </c>
      <c r="HD88" s="284" t="str">
        <f t="shared" si="228"/>
        <v/>
      </c>
      <c r="HE88" s="284" t="str">
        <f t="shared" si="228"/>
        <v/>
      </c>
      <c r="HF88" s="284" t="str">
        <f t="shared" si="228"/>
        <v/>
      </c>
      <c r="HG88" s="284" t="str">
        <f t="shared" si="228"/>
        <v/>
      </c>
      <c r="HH88" s="284" t="str">
        <f t="shared" si="228"/>
        <v/>
      </c>
      <c r="HI88" s="284" t="str">
        <f t="shared" si="228"/>
        <v/>
      </c>
      <c r="HJ88" s="284" t="str">
        <f t="shared" si="228"/>
        <v/>
      </c>
      <c r="HK88" s="284" t="str">
        <f t="shared" si="228"/>
        <v/>
      </c>
      <c r="HL88" s="284" t="str">
        <f t="shared" si="228"/>
        <v/>
      </c>
      <c r="HM88" s="284" t="str">
        <f t="shared" si="228"/>
        <v/>
      </c>
      <c r="HN88" s="284" t="str">
        <f t="shared" si="228"/>
        <v/>
      </c>
      <c r="HO88" s="284" t="str">
        <f t="shared" si="228"/>
        <v/>
      </c>
      <c r="HP88" s="284" t="str">
        <f t="shared" si="228"/>
        <v/>
      </c>
      <c r="HQ88" s="284" t="str">
        <f t="shared" si="228"/>
        <v/>
      </c>
      <c r="HR88" s="284" t="str">
        <f t="shared" si="228"/>
        <v/>
      </c>
      <c r="HS88" s="284" t="str">
        <f t="shared" si="228"/>
        <v/>
      </c>
      <c r="HT88" s="284" t="str">
        <f t="shared" si="228"/>
        <v/>
      </c>
      <c r="HU88" s="284" t="str">
        <f t="shared" si="228"/>
        <v/>
      </c>
      <c r="HV88" s="284" t="str">
        <f t="shared" si="228"/>
        <v/>
      </c>
      <c r="HW88" s="284" t="str">
        <f t="shared" si="228"/>
        <v/>
      </c>
      <c r="HX88" s="284" t="str">
        <f t="shared" si="228"/>
        <v/>
      </c>
      <c r="HY88" s="284" t="str">
        <f t="shared" si="228"/>
        <v/>
      </c>
      <c r="HZ88" s="284" t="str">
        <f t="shared" si="228"/>
        <v/>
      </c>
      <c r="IA88" s="284" t="str">
        <f t="shared" si="228"/>
        <v/>
      </c>
      <c r="IB88" s="284" t="str">
        <f t="shared" si="228"/>
        <v/>
      </c>
      <c r="IC88" s="284" t="str">
        <f t="shared" si="228"/>
        <v/>
      </c>
      <c r="ID88" s="284" t="str">
        <f t="shared" si="228"/>
        <v/>
      </c>
      <c r="IE88" s="284" t="str">
        <f t="shared" si="228"/>
        <v/>
      </c>
      <c r="IF88" s="284" t="str">
        <f t="shared" si="228"/>
        <v/>
      </c>
      <c r="IG88" s="284" t="str">
        <f t="shared" si="228"/>
        <v/>
      </c>
      <c r="IH88" s="284" t="str">
        <f t="shared" si="228"/>
        <v/>
      </c>
      <c r="II88" s="284" t="str">
        <f t="shared" si="228"/>
        <v/>
      </c>
      <c r="IJ88" s="284" t="str">
        <f t="shared" si="228"/>
        <v/>
      </c>
      <c r="IK88" s="284" t="str">
        <f t="shared" si="228"/>
        <v/>
      </c>
      <c r="IL88" s="284" t="str">
        <f t="shared" si="228"/>
        <v/>
      </c>
      <c r="IM88" s="284" t="str">
        <f t="shared" si="228"/>
        <v/>
      </c>
      <c r="IN88" s="284" t="str">
        <f t="shared" si="228"/>
        <v/>
      </c>
      <c r="IO88" s="284" t="str">
        <f t="shared" si="228"/>
        <v/>
      </c>
      <c r="IP88" s="284" t="str">
        <f t="shared" si="228"/>
        <v/>
      </c>
      <c r="IQ88" s="284" t="str">
        <f t="shared" si="228"/>
        <v/>
      </c>
      <c r="IR88" s="284" t="str">
        <f t="shared" si="228"/>
        <v/>
      </c>
      <c r="IS88" s="284" t="str">
        <f t="shared" si="228"/>
        <v/>
      </c>
      <c r="IT88" s="284" t="str">
        <f t="shared" si="228"/>
        <v/>
      </c>
      <c r="IU88" s="284" t="str">
        <f t="shared" si="228"/>
        <v/>
      </c>
      <c r="IV88" s="284" t="str">
        <f t="shared" si="228"/>
        <v/>
      </c>
      <c r="IW88" s="284" t="str">
        <f t="shared" si="228"/>
        <v/>
      </c>
      <c r="IX88" s="284" t="str">
        <f t="shared" si="228"/>
        <v/>
      </c>
      <c r="IY88" s="284" t="str">
        <f t="shared" si="228"/>
        <v/>
      </c>
      <c r="IZ88" s="284" t="str">
        <f t="shared" ref="IZ88:LK88" si="229">IF(IZ34="","",($C11*IZ34)/((1+$H$4)^IZ$79))</f>
        <v/>
      </c>
      <c r="JA88" s="284" t="str">
        <f t="shared" si="229"/>
        <v/>
      </c>
      <c r="JB88" s="284" t="str">
        <f t="shared" si="229"/>
        <v/>
      </c>
      <c r="JC88" s="284" t="str">
        <f t="shared" si="229"/>
        <v/>
      </c>
      <c r="JD88" s="284" t="str">
        <f t="shared" si="229"/>
        <v/>
      </c>
      <c r="JE88" s="284" t="str">
        <f t="shared" si="229"/>
        <v/>
      </c>
      <c r="JF88" s="284" t="str">
        <f t="shared" si="229"/>
        <v/>
      </c>
      <c r="JG88" s="284" t="str">
        <f t="shared" si="229"/>
        <v/>
      </c>
      <c r="JH88" s="284" t="str">
        <f t="shared" si="229"/>
        <v/>
      </c>
      <c r="JI88" s="284" t="str">
        <f t="shared" si="229"/>
        <v/>
      </c>
      <c r="JJ88" s="284" t="str">
        <f t="shared" si="229"/>
        <v/>
      </c>
      <c r="JK88" s="284" t="str">
        <f t="shared" si="229"/>
        <v/>
      </c>
      <c r="JL88" s="284" t="str">
        <f t="shared" si="229"/>
        <v/>
      </c>
      <c r="JM88" s="284" t="str">
        <f t="shared" si="229"/>
        <v/>
      </c>
      <c r="JN88" s="284" t="str">
        <f t="shared" si="229"/>
        <v/>
      </c>
      <c r="JO88" s="284" t="str">
        <f t="shared" si="229"/>
        <v/>
      </c>
      <c r="JP88" s="284" t="str">
        <f t="shared" si="229"/>
        <v/>
      </c>
      <c r="JQ88" s="284" t="str">
        <f t="shared" si="229"/>
        <v/>
      </c>
      <c r="JR88" s="284" t="str">
        <f t="shared" si="229"/>
        <v/>
      </c>
      <c r="JS88" s="284" t="str">
        <f t="shared" si="229"/>
        <v/>
      </c>
      <c r="JT88" s="284" t="str">
        <f t="shared" si="229"/>
        <v/>
      </c>
      <c r="JU88" s="284" t="str">
        <f t="shared" si="229"/>
        <v/>
      </c>
      <c r="JV88" s="284" t="str">
        <f t="shared" si="229"/>
        <v/>
      </c>
      <c r="JW88" s="284" t="str">
        <f t="shared" si="229"/>
        <v/>
      </c>
      <c r="JX88" s="284" t="str">
        <f t="shared" si="229"/>
        <v/>
      </c>
      <c r="JY88" s="284" t="str">
        <f t="shared" si="229"/>
        <v/>
      </c>
      <c r="JZ88" s="284" t="str">
        <f t="shared" si="229"/>
        <v/>
      </c>
      <c r="KA88" s="284" t="str">
        <f t="shared" si="229"/>
        <v/>
      </c>
      <c r="KB88" s="284" t="str">
        <f t="shared" si="229"/>
        <v/>
      </c>
      <c r="KC88" s="284" t="str">
        <f t="shared" si="229"/>
        <v/>
      </c>
      <c r="KD88" s="284" t="str">
        <f t="shared" si="229"/>
        <v/>
      </c>
      <c r="KE88" s="284" t="str">
        <f t="shared" si="229"/>
        <v/>
      </c>
      <c r="KF88" s="284" t="str">
        <f t="shared" si="229"/>
        <v/>
      </c>
      <c r="KG88" s="284" t="str">
        <f t="shared" si="229"/>
        <v/>
      </c>
      <c r="KH88" s="284" t="str">
        <f t="shared" si="229"/>
        <v/>
      </c>
      <c r="KI88" s="284" t="str">
        <f t="shared" si="229"/>
        <v/>
      </c>
      <c r="KJ88" s="284" t="str">
        <f t="shared" si="229"/>
        <v/>
      </c>
      <c r="KK88" s="284" t="str">
        <f t="shared" si="229"/>
        <v/>
      </c>
      <c r="KL88" s="284" t="str">
        <f t="shared" si="229"/>
        <v/>
      </c>
      <c r="KM88" s="284" t="str">
        <f t="shared" si="229"/>
        <v/>
      </c>
      <c r="KN88" s="284" t="str">
        <f t="shared" si="229"/>
        <v/>
      </c>
      <c r="KO88" s="284" t="str">
        <f t="shared" si="229"/>
        <v/>
      </c>
      <c r="KP88" s="284" t="str">
        <f t="shared" si="229"/>
        <v/>
      </c>
      <c r="KQ88" s="284" t="str">
        <f t="shared" si="229"/>
        <v/>
      </c>
      <c r="KR88" s="284" t="str">
        <f t="shared" si="229"/>
        <v/>
      </c>
      <c r="KS88" s="284" t="str">
        <f t="shared" si="229"/>
        <v/>
      </c>
      <c r="KT88" s="284" t="str">
        <f t="shared" si="229"/>
        <v/>
      </c>
      <c r="KU88" s="284" t="str">
        <f t="shared" si="229"/>
        <v/>
      </c>
      <c r="KV88" s="284" t="str">
        <f t="shared" si="229"/>
        <v/>
      </c>
      <c r="KW88" s="284" t="str">
        <f t="shared" si="229"/>
        <v/>
      </c>
      <c r="KX88" s="284" t="str">
        <f t="shared" si="229"/>
        <v/>
      </c>
      <c r="KY88" s="284" t="str">
        <f t="shared" si="229"/>
        <v/>
      </c>
      <c r="KZ88" s="284" t="str">
        <f t="shared" si="229"/>
        <v/>
      </c>
      <c r="LA88" s="284" t="str">
        <f t="shared" si="229"/>
        <v/>
      </c>
      <c r="LB88" s="284" t="str">
        <f t="shared" si="229"/>
        <v/>
      </c>
      <c r="LC88" s="284" t="str">
        <f t="shared" si="229"/>
        <v/>
      </c>
      <c r="LD88" s="284" t="str">
        <f t="shared" si="229"/>
        <v/>
      </c>
      <c r="LE88" s="284" t="str">
        <f t="shared" si="229"/>
        <v/>
      </c>
      <c r="LF88" s="284" t="str">
        <f t="shared" si="229"/>
        <v/>
      </c>
      <c r="LG88" s="284" t="str">
        <f t="shared" si="229"/>
        <v/>
      </c>
      <c r="LH88" s="284" t="str">
        <f t="shared" si="229"/>
        <v/>
      </c>
      <c r="LI88" s="284" t="str">
        <f t="shared" si="229"/>
        <v/>
      </c>
      <c r="LJ88" s="284" t="str">
        <f t="shared" si="229"/>
        <v/>
      </c>
      <c r="LK88" s="284" t="str">
        <f t="shared" si="229"/>
        <v/>
      </c>
      <c r="LL88" s="284" t="str">
        <f t="shared" ref="LL88:NW88" si="230">IF(LL34="","",($C11*LL34)/((1+$H$4)^LL$79))</f>
        <v/>
      </c>
      <c r="LM88" s="284" t="str">
        <f t="shared" si="230"/>
        <v/>
      </c>
      <c r="LN88" s="284" t="str">
        <f t="shared" si="230"/>
        <v/>
      </c>
      <c r="LO88" s="284" t="str">
        <f t="shared" si="230"/>
        <v/>
      </c>
      <c r="LP88" s="284" t="str">
        <f t="shared" si="230"/>
        <v/>
      </c>
      <c r="LQ88" s="284" t="str">
        <f t="shared" si="230"/>
        <v/>
      </c>
      <c r="LR88" s="284" t="str">
        <f t="shared" si="230"/>
        <v/>
      </c>
      <c r="LS88" s="284" t="str">
        <f t="shared" si="230"/>
        <v/>
      </c>
      <c r="LT88" s="284" t="str">
        <f t="shared" si="230"/>
        <v/>
      </c>
      <c r="LU88" s="284" t="str">
        <f t="shared" si="230"/>
        <v/>
      </c>
      <c r="LV88" s="284" t="str">
        <f t="shared" si="230"/>
        <v/>
      </c>
      <c r="LW88" s="284" t="str">
        <f t="shared" si="230"/>
        <v/>
      </c>
      <c r="LX88" s="284" t="str">
        <f t="shared" si="230"/>
        <v/>
      </c>
      <c r="LY88" s="284" t="str">
        <f t="shared" si="230"/>
        <v/>
      </c>
      <c r="LZ88" s="284" t="str">
        <f t="shared" si="230"/>
        <v/>
      </c>
      <c r="MA88" s="284" t="str">
        <f t="shared" si="230"/>
        <v/>
      </c>
      <c r="MB88" s="284" t="str">
        <f t="shared" si="230"/>
        <v/>
      </c>
      <c r="MC88" s="284" t="str">
        <f t="shared" si="230"/>
        <v/>
      </c>
      <c r="MD88" s="284" t="str">
        <f t="shared" si="230"/>
        <v/>
      </c>
      <c r="ME88" s="284" t="str">
        <f t="shared" si="230"/>
        <v/>
      </c>
      <c r="MF88" s="284" t="str">
        <f t="shared" si="230"/>
        <v/>
      </c>
      <c r="MG88" s="284" t="str">
        <f t="shared" si="230"/>
        <v/>
      </c>
      <c r="MH88" s="284" t="str">
        <f t="shared" si="230"/>
        <v/>
      </c>
      <c r="MI88" s="284" t="str">
        <f t="shared" si="230"/>
        <v/>
      </c>
      <c r="MJ88" s="284" t="str">
        <f t="shared" si="230"/>
        <v/>
      </c>
      <c r="MK88" s="284" t="str">
        <f t="shared" si="230"/>
        <v/>
      </c>
      <c r="ML88" s="284" t="str">
        <f t="shared" si="230"/>
        <v/>
      </c>
      <c r="MM88" s="284" t="str">
        <f t="shared" si="230"/>
        <v/>
      </c>
      <c r="MN88" s="284" t="str">
        <f t="shared" si="230"/>
        <v/>
      </c>
      <c r="MO88" s="284" t="str">
        <f t="shared" si="230"/>
        <v/>
      </c>
      <c r="MP88" s="284" t="str">
        <f t="shared" si="230"/>
        <v/>
      </c>
      <c r="MQ88" s="284" t="str">
        <f t="shared" si="230"/>
        <v/>
      </c>
      <c r="MR88" s="284" t="str">
        <f t="shared" si="230"/>
        <v/>
      </c>
      <c r="MS88" s="284" t="str">
        <f t="shared" si="230"/>
        <v/>
      </c>
      <c r="MT88" s="284" t="str">
        <f t="shared" si="230"/>
        <v/>
      </c>
      <c r="MU88" s="284" t="str">
        <f t="shared" si="230"/>
        <v/>
      </c>
      <c r="MV88" s="284" t="str">
        <f t="shared" si="230"/>
        <v/>
      </c>
      <c r="MW88" s="284" t="str">
        <f t="shared" si="230"/>
        <v/>
      </c>
      <c r="MX88" s="284" t="str">
        <f t="shared" si="230"/>
        <v/>
      </c>
      <c r="MY88" s="284" t="str">
        <f t="shared" si="230"/>
        <v/>
      </c>
      <c r="MZ88" s="284" t="str">
        <f t="shared" si="230"/>
        <v/>
      </c>
      <c r="NA88" s="284" t="str">
        <f t="shared" si="230"/>
        <v/>
      </c>
      <c r="NB88" s="284" t="str">
        <f t="shared" si="230"/>
        <v/>
      </c>
      <c r="NC88" s="284" t="str">
        <f t="shared" si="230"/>
        <v/>
      </c>
      <c r="ND88" s="284" t="str">
        <f t="shared" si="230"/>
        <v/>
      </c>
      <c r="NE88" s="284" t="str">
        <f t="shared" si="230"/>
        <v/>
      </c>
      <c r="NF88" s="284" t="str">
        <f t="shared" si="230"/>
        <v/>
      </c>
      <c r="NG88" s="284" t="str">
        <f t="shared" si="230"/>
        <v/>
      </c>
      <c r="NH88" s="284" t="str">
        <f t="shared" si="230"/>
        <v/>
      </c>
      <c r="NI88" s="284" t="str">
        <f t="shared" si="230"/>
        <v/>
      </c>
      <c r="NJ88" s="284" t="str">
        <f t="shared" si="230"/>
        <v/>
      </c>
      <c r="NK88" s="284" t="str">
        <f t="shared" si="230"/>
        <v/>
      </c>
      <c r="NL88" s="284" t="str">
        <f t="shared" si="230"/>
        <v/>
      </c>
      <c r="NM88" s="284" t="str">
        <f t="shared" si="230"/>
        <v/>
      </c>
      <c r="NN88" s="284" t="str">
        <f t="shared" si="230"/>
        <v/>
      </c>
      <c r="NO88" s="284" t="str">
        <f t="shared" si="230"/>
        <v/>
      </c>
      <c r="NP88" s="284" t="str">
        <f t="shared" si="230"/>
        <v/>
      </c>
      <c r="NQ88" s="284" t="str">
        <f t="shared" si="230"/>
        <v/>
      </c>
      <c r="NR88" s="284" t="str">
        <f t="shared" si="230"/>
        <v/>
      </c>
      <c r="NS88" s="284" t="str">
        <f t="shared" si="230"/>
        <v/>
      </c>
      <c r="NT88" s="284" t="str">
        <f t="shared" si="230"/>
        <v/>
      </c>
      <c r="NU88" s="284" t="str">
        <f t="shared" si="230"/>
        <v/>
      </c>
      <c r="NV88" s="284" t="str">
        <f t="shared" si="230"/>
        <v/>
      </c>
      <c r="NW88" s="284" t="str">
        <f t="shared" si="230"/>
        <v/>
      </c>
      <c r="NX88" s="284" t="str">
        <f t="shared" ref="NX88:QI88" si="231">IF(NX34="","",($C11*NX34)/((1+$H$4)^NX$79))</f>
        <v/>
      </c>
      <c r="NY88" s="284" t="str">
        <f t="shared" si="231"/>
        <v/>
      </c>
      <c r="NZ88" s="284" t="str">
        <f t="shared" si="231"/>
        <v/>
      </c>
      <c r="OA88" s="284" t="str">
        <f t="shared" si="231"/>
        <v/>
      </c>
      <c r="OB88" s="284" t="str">
        <f t="shared" si="231"/>
        <v/>
      </c>
      <c r="OC88" s="284" t="str">
        <f t="shared" si="231"/>
        <v/>
      </c>
      <c r="OD88" s="284" t="str">
        <f t="shared" si="231"/>
        <v/>
      </c>
      <c r="OE88" s="284" t="str">
        <f t="shared" si="231"/>
        <v/>
      </c>
      <c r="OF88" s="284" t="str">
        <f t="shared" si="231"/>
        <v/>
      </c>
      <c r="OG88" s="284" t="str">
        <f t="shared" si="231"/>
        <v/>
      </c>
      <c r="OH88" s="284" t="str">
        <f t="shared" si="231"/>
        <v/>
      </c>
      <c r="OI88" s="284" t="str">
        <f t="shared" si="231"/>
        <v/>
      </c>
      <c r="OJ88" s="284" t="str">
        <f t="shared" si="231"/>
        <v/>
      </c>
      <c r="OK88" s="284" t="str">
        <f t="shared" si="231"/>
        <v/>
      </c>
      <c r="OL88" s="284" t="str">
        <f t="shared" si="231"/>
        <v/>
      </c>
      <c r="OM88" s="284" t="str">
        <f t="shared" si="231"/>
        <v/>
      </c>
      <c r="ON88" s="284" t="str">
        <f t="shared" si="231"/>
        <v/>
      </c>
      <c r="OO88" s="284" t="str">
        <f t="shared" si="231"/>
        <v/>
      </c>
      <c r="OP88" s="284" t="str">
        <f t="shared" si="231"/>
        <v/>
      </c>
      <c r="OQ88" s="284" t="str">
        <f t="shared" si="231"/>
        <v/>
      </c>
      <c r="OR88" s="284" t="str">
        <f t="shared" si="231"/>
        <v/>
      </c>
      <c r="OS88" s="284" t="str">
        <f t="shared" si="231"/>
        <v/>
      </c>
      <c r="OT88" s="284" t="str">
        <f t="shared" si="231"/>
        <v/>
      </c>
      <c r="OU88" s="284" t="str">
        <f t="shared" si="231"/>
        <v/>
      </c>
      <c r="OV88" s="284" t="str">
        <f t="shared" si="231"/>
        <v/>
      </c>
      <c r="OW88" s="284" t="str">
        <f t="shared" si="231"/>
        <v/>
      </c>
      <c r="OX88" s="284" t="str">
        <f t="shared" si="231"/>
        <v/>
      </c>
      <c r="OY88" s="284" t="str">
        <f t="shared" si="231"/>
        <v/>
      </c>
      <c r="OZ88" s="284" t="str">
        <f t="shared" si="231"/>
        <v/>
      </c>
      <c r="PA88" s="284" t="str">
        <f t="shared" si="231"/>
        <v/>
      </c>
      <c r="PB88" s="284" t="str">
        <f t="shared" si="231"/>
        <v/>
      </c>
      <c r="PC88" s="284" t="str">
        <f t="shared" si="231"/>
        <v/>
      </c>
      <c r="PD88" s="284" t="str">
        <f t="shared" si="231"/>
        <v/>
      </c>
      <c r="PE88" s="284" t="str">
        <f t="shared" si="231"/>
        <v/>
      </c>
      <c r="PF88" s="284" t="str">
        <f t="shared" si="231"/>
        <v/>
      </c>
      <c r="PG88" s="284" t="str">
        <f t="shared" si="231"/>
        <v/>
      </c>
      <c r="PH88" s="284" t="str">
        <f t="shared" si="231"/>
        <v/>
      </c>
      <c r="PI88" s="284" t="str">
        <f t="shared" si="231"/>
        <v/>
      </c>
      <c r="PJ88" s="284" t="str">
        <f t="shared" si="231"/>
        <v/>
      </c>
      <c r="PK88" s="284" t="str">
        <f t="shared" si="231"/>
        <v/>
      </c>
      <c r="PL88" s="284" t="str">
        <f t="shared" si="231"/>
        <v/>
      </c>
      <c r="PM88" s="284" t="str">
        <f t="shared" si="231"/>
        <v/>
      </c>
      <c r="PN88" s="284" t="str">
        <f t="shared" si="231"/>
        <v/>
      </c>
      <c r="PO88" s="284" t="str">
        <f t="shared" si="231"/>
        <v/>
      </c>
      <c r="PP88" s="284" t="str">
        <f t="shared" si="231"/>
        <v/>
      </c>
      <c r="PQ88" s="284" t="str">
        <f t="shared" si="231"/>
        <v/>
      </c>
      <c r="PR88" s="284" t="str">
        <f t="shared" si="231"/>
        <v/>
      </c>
      <c r="PS88" s="284" t="str">
        <f t="shared" si="231"/>
        <v/>
      </c>
      <c r="PT88" s="284" t="str">
        <f t="shared" si="231"/>
        <v/>
      </c>
      <c r="PU88" s="284" t="str">
        <f t="shared" si="231"/>
        <v/>
      </c>
      <c r="PV88" s="284" t="str">
        <f t="shared" si="231"/>
        <v/>
      </c>
      <c r="PW88" s="284" t="str">
        <f t="shared" si="231"/>
        <v/>
      </c>
      <c r="PX88" s="284" t="str">
        <f t="shared" si="231"/>
        <v/>
      </c>
      <c r="PY88" s="284" t="str">
        <f t="shared" si="231"/>
        <v/>
      </c>
      <c r="PZ88" s="284" t="str">
        <f t="shared" si="231"/>
        <v/>
      </c>
      <c r="QA88" s="284" t="str">
        <f t="shared" si="231"/>
        <v/>
      </c>
      <c r="QB88" s="284" t="str">
        <f t="shared" si="231"/>
        <v/>
      </c>
      <c r="QC88" s="284" t="str">
        <f t="shared" si="231"/>
        <v/>
      </c>
      <c r="QD88" s="284" t="str">
        <f t="shared" si="231"/>
        <v/>
      </c>
      <c r="QE88" s="284" t="str">
        <f t="shared" si="231"/>
        <v/>
      </c>
      <c r="QF88" s="284" t="str">
        <f t="shared" si="231"/>
        <v/>
      </c>
      <c r="QG88" s="284" t="str">
        <f t="shared" si="231"/>
        <v/>
      </c>
      <c r="QH88" s="284" t="str">
        <f t="shared" si="231"/>
        <v/>
      </c>
      <c r="QI88" s="284" t="str">
        <f t="shared" si="231"/>
        <v/>
      </c>
      <c r="QJ88" s="284" t="str">
        <f t="shared" ref="QJ88:SA88" si="232">IF(QJ34="","",($C11*QJ34)/((1+$H$4)^QJ$79))</f>
        <v/>
      </c>
      <c r="QK88" s="284" t="str">
        <f t="shared" si="232"/>
        <v/>
      </c>
      <c r="QL88" s="284" t="str">
        <f t="shared" si="232"/>
        <v/>
      </c>
      <c r="QM88" s="284" t="str">
        <f t="shared" si="232"/>
        <v/>
      </c>
      <c r="QN88" s="284" t="str">
        <f t="shared" si="232"/>
        <v/>
      </c>
      <c r="QO88" s="284" t="str">
        <f t="shared" si="232"/>
        <v/>
      </c>
      <c r="QP88" s="284" t="str">
        <f t="shared" si="232"/>
        <v/>
      </c>
      <c r="QQ88" s="284" t="str">
        <f t="shared" si="232"/>
        <v/>
      </c>
      <c r="QR88" s="284" t="str">
        <f t="shared" si="232"/>
        <v/>
      </c>
      <c r="QS88" s="284" t="str">
        <f t="shared" si="232"/>
        <v/>
      </c>
      <c r="QT88" s="284" t="str">
        <f t="shared" si="232"/>
        <v/>
      </c>
      <c r="QU88" s="284" t="str">
        <f t="shared" si="232"/>
        <v/>
      </c>
      <c r="QV88" s="284" t="str">
        <f t="shared" si="232"/>
        <v/>
      </c>
      <c r="QW88" s="284" t="str">
        <f t="shared" si="232"/>
        <v/>
      </c>
      <c r="QX88" s="284" t="str">
        <f t="shared" si="232"/>
        <v/>
      </c>
      <c r="QY88" s="284" t="str">
        <f t="shared" si="232"/>
        <v/>
      </c>
      <c r="QZ88" s="284" t="str">
        <f t="shared" si="232"/>
        <v/>
      </c>
      <c r="RA88" s="284" t="str">
        <f t="shared" si="232"/>
        <v/>
      </c>
      <c r="RB88" s="284" t="str">
        <f t="shared" si="232"/>
        <v/>
      </c>
      <c r="RC88" s="284" t="str">
        <f t="shared" si="232"/>
        <v/>
      </c>
      <c r="RD88" s="284" t="str">
        <f t="shared" si="232"/>
        <v/>
      </c>
      <c r="RE88" s="284" t="str">
        <f t="shared" si="232"/>
        <v/>
      </c>
      <c r="RF88" s="284" t="str">
        <f t="shared" si="232"/>
        <v/>
      </c>
      <c r="RG88" s="284" t="str">
        <f t="shared" si="232"/>
        <v/>
      </c>
      <c r="RH88" s="284" t="str">
        <f t="shared" si="232"/>
        <v/>
      </c>
      <c r="RI88" s="284" t="str">
        <f t="shared" si="232"/>
        <v/>
      </c>
      <c r="RJ88" s="284" t="str">
        <f t="shared" si="232"/>
        <v/>
      </c>
      <c r="RK88" s="284" t="str">
        <f t="shared" si="232"/>
        <v/>
      </c>
      <c r="RL88" s="284" t="str">
        <f t="shared" si="232"/>
        <v/>
      </c>
      <c r="RM88" s="284" t="str">
        <f t="shared" si="232"/>
        <v/>
      </c>
      <c r="RN88" s="284" t="str">
        <f t="shared" si="232"/>
        <v/>
      </c>
      <c r="RO88" s="284" t="str">
        <f t="shared" si="232"/>
        <v/>
      </c>
      <c r="RP88" s="284" t="str">
        <f t="shared" si="232"/>
        <v/>
      </c>
      <c r="RQ88" s="284" t="str">
        <f t="shared" si="232"/>
        <v/>
      </c>
      <c r="RR88" s="284" t="str">
        <f t="shared" si="232"/>
        <v/>
      </c>
      <c r="RS88" s="284" t="str">
        <f t="shared" si="232"/>
        <v/>
      </c>
      <c r="RT88" s="284" t="str">
        <f t="shared" si="232"/>
        <v/>
      </c>
      <c r="RU88" s="284" t="str">
        <f t="shared" si="232"/>
        <v/>
      </c>
      <c r="RV88" s="284" t="str">
        <f t="shared" si="232"/>
        <v/>
      </c>
      <c r="RW88" s="284" t="str">
        <f t="shared" si="232"/>
        <v/>
      </c>
      <c r="RX88" s="284" t="str">
        <f t="shared" si="232"/>
        <v/>
      </c>
      <c r="RY88" s="284" t="str">
        <f t="shared" si="232"/>
        <v/>
      </c>
      <c r="RZ88" s="284" t="str">
        <f t="shared" si="232"/>
        <v/>
      </c>
      <c r="SA88" s="284" t="str">
        <f t="shared" si="232"/>
        <v/>
      </c>
    </row>
    <row r="89" spans="1:495">
      <c r="A89" s="282"/>
      <c r="B89" s="283" t="str">
        <f>$B$12</f>
        <v>Site Maintenance</v>
      </c>
      <c r="C89" s="290">
        <f>SUM(D89:S89,T89:INDEX(T89:SA89,$H$5))</f>
        <v>0</v>
      </c>
      <c r="D89" s="284" t="str">
        <f t="shared" ref="D89:BO89" si="233">IF(D35="","",($C12*D35)/((1+$H$4)^D$79))</f>
        <v/>
      </c>
      <c r="E89" s="284" t="str">
        <f t="shared" si="233"/>
        <v/>
      </c>
      <c r="F89" s="284" t="str">
        <f t="shared" si="233"/>
        <v/>
      </c>
      <c r="G89" s="284" t="str">
        <f t="shared" si="233"/>
        <v/>
      </c>
      <c r="H89" s="284" t="str">
        <f t="shared" si="233"/>
        <v/>
      </c>
      <c r="I89" s="284" t="str">
        <f t="shared" si="233"/>
        <v/>
      </c>
      <c r="J89" s="284" t="str">
        <f t="shared" si="233"/>
        <v/>
      </c>
      <c r="K89" s="284" t="str">
        <f t="shared" si="233"/>
        <v/>
      </c>
      <c r="L89" s="284" t="str">
        <f t="shared" si="233"/>
        <v/>
      </c>
      <c r="M89" s="284" t="str">
        <f t="shared" si="233"/>
        <v/>
      </c>
      <c r="N89" s="284" t="str">
        <f t="shared" si="233"/>
        <v/>
      </c>
      <c r="O89" s="284" t="str">
        <f t="shared" si="233"/>
        <v/>
      </c>
      <c r="P89" s="284" t="str">
        <f t="shared" si="233"/>
        <v/>
      </c>
      <c r="Q89" s="284" t="str">
        <f t="shared" si="233"/>
        <v/>
      </c>
      <c r="R89" s="284" t="str">
        <f t="shared" si="233"/>
        <v/>
      </c>
      <c r="S89" s="284" t="str">
        <f t="shared" si="233"/>
        <v/>
      </c>
      <c r="T89" s="284" t="str">
        <f t="shared" si="233"/>
        <v/>
      </c>
      <c r="U89" s="284" t="str">
        <f t="shared" si="233"/>
        <v/>
      </c>
      <c r="V89" s="284" t="str">
        <f t="shared" si="233"/>
        <v/>
      </c>
      <c r="W89" s="284" t="str">
        <f t="shared" si="233"/>
        <v/>
      </c>
      <c r="X89" s="284" t="str">
        <f t="shared" si="233"/>
        <v/>
      </c>
      <c r="Y89" s="284" t="str">
        <f t="shared" si="233"/>
        <v/>
      </c>
      <c r="Z89" s="284" t="str">
        <f t="shared" si="233"/>
        <v/>
      </c>
      <c r="AA89" s="284" t="str">
        <f t="shared" si="233"/>
        <v/>
      </c>
      <c r="AB89" s="284" t="str">
        <f t="shared" si="233"/>
        <v/>
      </c>
      <c r="AC89" s="284" t="str">
        <f t="shared" si="233"/>
        <v/>
      </c>
      <c r="AD89" s="284" t="str">
        <f t="shared" si="233"/>
        <v/>
      </c>
      <c r="AE89" s="284" t="str">
        <f t="shared" si="233"/>
        <v/>
      </c>
      <c r="AF89" s="284" t="str">
        <f t="shared" si="233"/>
        <v/>
      </c>
      <c r="AG89" s="284" t="str">
        <f t="shared" si="233"/>
        <v/>
      </c>
      <c r="AH89" s="284" t="str">
        <f t="shared" si="233"/>
        <v/>
      </c>
      <c r="AI89" s="284" t="str">
        <f t="shared" si="233"/>
        <v/>
      </c>
      <c r="AJ89" s="284" t="str">
        <f t="shared" si="233"/>
        <v/>
      </c>
      <c r="AK89" s="284" t="str">
        <f t="shared" si="233"/>
        <v/>
      </c>
      <c r="AL89" s="284" t="str">
        <f t="shared" si="233"/>
        <v/>
      </c>
      <c r="AM89" s="284" t="str">
        <f t="shared" si="233"/>
        <v/>
      </c>
      <c r="AN89" s="284" t="str">
        <f t="shared" si="233"/>
        <v/>
      </c>
      <c r="AO89" s="284" t="str">
        <f t="shared" si="233"/>
        <v/>
      </c>
      <c r="AP89" s="284" t="str">
        <f t="shared" si="233"/>
        <v/>
      </c>
      <c r="AQ89" s="284" t="str">
        <f t="shared" si="233"/>
        <v/>
      </c>
      <c r="AR89" s="284" t="str">
        <f t="shared" si="233"/>
        <v/>
      </c>
      <c r="AS89" s="284" t="str">
        <f t="shared" si="233"/>
        <v/>
      </c>
      <c r="AT89" s="284" t="str">
        <f t="shared" si="233"/>
        <v/>
      </c>
      <c r="AU89" s="284" t="str">
        <f t="shared" si="233"/>
        <v/>
      </c>
      <c r="AV89" s="284" t="str">
        <f t="shared" si="233"/>
        <v/>
      </c>
      <c r="AW89" s="284" t="str">
        <f t="shared" si="233"/>
        <v/>
      </c>
      <c r="AX89" s="284" t="str">
        <f t="shared" si="233"/>
        <v/>
      </c>
      <c r="AY89" s="284" t="str">
        <f t="shared" si="233"/>
        <v/>
      </c>
      <c r="AZ89" s="284" t="str">
        <f t="shared" si="233"/>
        <v/>
      </c>
      <c r="BA89" s="284" t="str">
        <f t="shared" si="233"/>
        <v/>
      </c>
      <c r="BB89" s="284" t="str">
        <f t="shared" si="233"/>
        <v/>
      </c>
      <c r="BC89" s="284" t="str">
        <f t="shared" si="233"/>
        <v/>
      </c>
      <c r="BD89" s="284" t="str">
        <f t="shared" si="233"/>
        <v/>
      </c>
      <c r="BE89" s="284" t="str">
        <f t="shared" si="233"/>
        <v/>
      </c>
      <c r="BF89" s="284" t="str">
        <f t="shared" si="233"/>
        <v/>
      </c>
      <c r="BG89" s="284" t="str">
        <f t="shared" si="233"/>
        <v/>
      </c>
      <c r="BH89" s="284" t="str">
        <f t="shared" si="233"/>
        <v/>
      </c>
      <c r="BI89" s="284" t="str">
        <f t="shared" si="233"/>
        <v/>
      </c>
      <c r="BJ89" s="284" t="str">
        <f t="shared" si="233"/>
        <v/>
      </c>
      <c r="BK89" s="284" t="str">
        <f t="shared" si="233"/>
        <v/>
      </c>
      <c r="BL89" s="284" t="str">
        <f t="shared" si="233"/>
        <v/>
      </c>
      <c r="BM89" s="284" t="str">
        <f t="shared" si="233"/>
        <v/>
      </c>
      <c r="BN89" s="284" t="str">
        <f t="shared" si="233"/>
        <v/>
      </c>
      <c r="BO89" s="284" t="str">
        <f t="shared" si="233"/>
        <v/>
      </c>
      <c r="BP89" s="284" t="str">
        <f t="shared" ref="BP89:EA89" si="234">IF(BP35="","",($C12*BP35)/((1+$H$4)^BP$79))</f>
        <v/>
      </c>
      <c r="BQ89" s="284" t="str">
        <f t="shared" si="234"/>
        <v/>
      </c>
      <c r="BR89" s="284" t="str">
        <f t="shared" si="234"/>
        <v/>
      </c>
      <c r="BS89" s="284" t="str">
        <f t="shared" si="234"/>
        <v/>
      </c>
      <c r="BT89" s="284" t="str">
        <f t="shared" si="234"/>
        <v/>
      </c>
      <c r="BU89" s="284" t="str">
        <f t="shared" si="234"/>
        <v/>
      </c>
      <c r="BV89" s="284" t="str">
        <f t="shared" si="234"/>
        <v/>
      </c>
      <c r="BW89" s="284" t="str">
        <f t="shared" si="234"/>
        <v/>
      </c>
      <c r="BX89" s="284" t="str">
        <f t="shared" si="234"/>
        <v/>
      </c>
      <c r="BY89" s="284" t="str">
        <f t="shared" si="234"/>
        <v/>
      </c>
      <c r="BZ89" s="284" t="str">
        <f t="shared" si="234"/>
        <v/>
      </c>
      <c r="CA89" s="284" t="str">
        <f t="shared" si="234"/>
        <v/>
      </c>
      <c r="CB89" s="284" t="str">
        <f t="shared" si="234"/>
        <v/>
      </c>
      <c r="CC89" s="284" t="str">
        <f t="shared" si="234"/>
        <v/>
      </c>
      <c r="CD89" s="284" t="str">
        <f t="shared" si="234"/>
        <v/>
      </c>
      <c r="CE89" s="284" t="str">
        <f t="shared" si="234"/>
        <v/>
      </c>
      <c r="CF89" s="284" t="str">
        <f t="shared" si="234"/>
        <v/>
      </c>
      <c r="CG89" s="284" t="str">
        <f t="shared" si="234"/>
        <v/>
      </c>
      <c r="CH89" s="284" t="str">
        <f t="shared" si="234"/>
        <v/>
      </c>
      <c r="CI89" s="284" t="str">
        <f t="shared" si="234"/>
        <v/>
      </c>
      <c r="CJ89" s="284" t="str">
        <f t="shared" si="234"/>
        <v/>
      </c>
      <c r="CK89" s="284" t="str">
        <f t="shared" si="234"/>
        <v/>
      </c>
      <c r="CL89" s="284" t="str">
        <f t="shared" si="234"/>
        <v/>
      </c>
      <c r="CM89" s="284" t="str">
        <f t="shared" si="234"/>
        <v/>
      </c>
      <c r="CN89" s="284" t="str">
        <f t="shared" si="234"/>
        <v/>
      </c>
      <c r="CO89" s="284" t="str">
        <f t="shared" si="234"/>
        <v/>
      </c>
      <c r="CP89" s="284" t="str">
        <f t="shared" si="234"/>
        <v/>
      </c>
      <c r="CQ89" s="284" t="str">
        <f t="shared" si="234"/>
        <v/>
      </c>
      <c r="CR89" s="284" t="str">
        <f t="shared" si="234"/>
        <v/>
      </c>
      <c r="CS89" s="284" t="str">
        <f t="shared" si="234"/>
        <v/>
      </c>
      <c r="CT89" s="284" t="str">
        <f t="shared" si="234"/>
        <v/>
      </c>
      <c r="CU89" s="284" t="str">
        <f t="shared" si="234"/>
        <v/>
      </c>
      <c r="CV89" s="284" t="str">
        <f t="shared" si="234"/>
        <v/>
      </c>
      <c r="CW89" s="284" t="str">
        <f t="shared" si="234"/>
        <v/>
      </c>
      <c r="CX89" s="284" t="str">
        <f t="shared" si="234"/>
        <v/>
      </c>
      <c r="CY89" s="284" t="str">
        <f t="shared" si="234"/>
        <v/>
      </c>
      <c r="CZ89" s="284" t="str">
        <f t="shared" si="234"/>
        <v/>
      </c>
      <c r="DA89" s="284" t="str">
        <f t="shared" si="234"/>
        <v/>
      </c>
      <c r="DB89" s="284" t="str">
        <f t="shared" si="234"/>
        <v/>
      </c>
      <c r="DC89" s="284" t="str">
        <f t="shared" si="234"/>
        <v/>
      </c>
      <c r="DD89" s="284" t="str">
        <f t="shared" si="234"/>
        <v/>
      </c>
      <c r="DE89" s="284" t="str">
        <f t="shared" si="234"/>
        <v/>
      </c>
      <c r="DF89" s="284" t="str">
        <f t="shared" si="234"/>
        <v/>
      </c>
      <c r="DG89" s="284" t="str">
        <f t="shared" si="234"/>
        <v/>
      </c>
      <c r="DH89" s="284" t="str">
        <f t="shared" si="234"/>
        <v/>
      </c>
      <c r="DI89" s="284" t="str">
        <f t="shared" si="234"/>
        <v/>
      </c>
      <c r="DJ89" s="284" t="str">
        <f t="shared" si="234"/>
        <v/>
      </c>
      <c r="DK89" s="284" t="str">
        <f t="shared" si="234"/>
        <v/>
      </c>
      <c r="DL89" s="284" t="str">
        <f t="shared" si="234"/>
        <v/>
      </c>
      <c r="DM89" s="284" t="str">
        <f t="shared" si="234"/>
        <v/>
      </c>
      <c r="DN89" s="284" t="str">
        <f t="shared" si="234"/>
        <v/>
      </c>
      <c r="DO89" s="284" t="str">
        <f t="shared" si="234"/>
        <v/>
      </c>
      <c r="DP89" s="284" t="str">
        <f t="shared" si="234"/>
        <v/>
      </c>
      <c r="DQ89" s="284" t="str">
        <f t="shared" si="234"/>
        <v/>
      </c>
      <c r="DR89" s="284" t="str">
        <f t="shared" si="234"/>
        <v/>
      </c>
      <c r="DS89" s="284" t="str">
        <f t="shared" si="234"/>
        <v/>
      </c>
      <c r="DT89" s="284" t="str">
        <f t="shared" si="234"/>
        <v/>
      </c>
      <c r="DU89" s="284" t="str">
        <f t="shared" si="234"/>
        <v/>
      </c>
      <c r="DV89" s="284" t="str">
        <f t="shared" si="234"/>
        <v/>
      </c>
      <c r="DW89" s="284" t="str">
        <f t="shared" si="234"/>
        <v/>
      </c>
      <c r="DX89" s="284" t="str">
        <f t="shared" si="234"/>
        <v/>
      </c>
      <c r="DY89" s="284" t="str">
        <f t="shared" si="234"/>
        <v/>
      </c>
      <c r="DZ89" s="284" t="str">
        <f t="shared" si="234"/>
        <v/>
      </c>
      <c r="EA89" s="284" t="str">
        <f t="shared" si="234"/>
        <v/>
      </c>
      <c r="EB89" s="284" t="str">
        <f t="shared" ref="EB89:GM89" si="235">IF(EB35="","",($C12*EB35)/((1+$H$4)^EB$79))</f>
        <v/>
      </c>
      <c r="EC89" s="284" t="str">
        <f t="shared" si="235"/>
        <v/>
      </c>
      <c r="ED89" s="284" t="str">
        <f t="shared" si="235"/>
        <v/>
      </c>
      <c r="EE89" s="284" t="str">
        <f t="shared" si="235"/>
        <v/>
      </c>
      <c r="EF89" s="284" t="str">
        <f t="shared" si="235"/>
        <v/>
      </c>
      <c r="EG89" s="284" t="str">
        <f t="shared" si="235"/>
        <v/>
      </c>
      <c r="EH89" s="284" t="str">
        <f t="shared" si="235"/>
        <v/>
      </c>
      <c r="EI89" s="284" t="str">
        <f t="shared" si="235"/>
        <v/>
      </c>
      <c r="EJ89" s="284" t="str">
        <f t="shared" si="235"/>
        <v/>
      </c>
      <c r="EK89" s="284" t="str">
        <f t="shared" si="235"/>
        <v/>
      </c>
      <c r="EL89" s="284" t="str">
        <f t="shared" si="235"/>
        <v/>
      </c>
      <c r="EM89" s="284" t="str">
        <f t="shared" si="235"/>
        <v/>
      </c>
      <c r="EN89" s="284" t="str">
        <f t="shared" si="235"/>
        <v/>
      </c>
      <c r="EO89" s="284" t="str">
        <f t="shared" si="235"/>
        <v/>
      </c>
      <c r="EP89" s="284" t="str">
        <f t="shared" si="235"/>
        <v/>
      </c>
      <c r="EQ89" s="284" t="str">
        <f t="shared" si="235"/>
        <v/>
      </c>
      <c r="ER89" s="284" t="str">
        <f t="shared" si="235"/>
        <v/>
      </c>
      <c r="ES89" s="284" t="str">
        <f t="shared" si="235"/>
        <v/>
      </c>
      <c r="ET89" s="284" t="str">
        <f t="shared" si="235"/>
        <v/>
      </c>
      <c r="EU89" s="284" t="str">
        <f t="shared" si="235"/>
        <v/>
      </c>
      <c r="EV89" s="284" t="str">
        <f t="shared" si="235"/>
        <v/>
      </c>
      <c r="EW89" s="284" t="str">
        <f t="shared" si="235"/>
        <v/>
      </c>
      <c r="EX89" s="284" t="str">
        <f t="shared" si="235"/>
        <v/>
      </c>
      <c r="EY89" s="284" t="str">
        <f t="shared" si="235"/>
        <v/>
      </c>
      <c r="EZ89" s="284" t="str">
        <f t="shared" si="235"/>
        <v/>
      </c>
      <c r="FA89" s="284" t="str">
        <f t="shared" si="235"/>
        <v/>
      </c>
      <c r="FB89" s="284" t="str">
        <f t="shared" si="235"/>
        <v/>
      </c>
      <c r="FC89" s="284" t="str">
        <f t="shared" si="235"/>
        <v/>
      </c>
      <c r="FD89" s="284" t="str">
        <f t="shared" si="235"/>
        <v/>
      </c>
      <c r="FE89" s="284" t="str">
        <f t="shared" si="235"/>
        <v/>
      </c>
      <c r="FF89" s="284" t="str">
        <f t="shared" si="235"/>
        <v/>
      </c>
      <c r="FG89" s="284" t="str">
        <f t="shared" si="235"/>
        <v/>
      </c>
      <c r="FH89" s="284" t="str">
        <f t="shared" si="235"/>
        <v/>
      </c>
      <c r="FI89" s="284" t="str">
        <f t="shared" si="235"/>
        <v/>
      </c>
      <c r="FJ89" s="284" t="str">
        <f t="shared" si="235"/>
        <v/>
      </c>
      <c r="FK89" s="284" t="str">
        <f t="shared" si="235"/>
        <v/>
      </c>
      <c r="FL89" s="284" t="str">
        <f t="shared" si="235"/>
        <v/>
      </c>
      <c r="FM89" s="284" t="str">
        <f t="shared" si="235"/>
        <v/>
      </c>
      <c r="FN89" s="284" t="str">
        <f t="shared" si="235"/>
        <v/>
      </c>
      <c r="FO89" s="284" t="str">
        <f t="shared" si="235"/>
        <v/>
      </c>
      <c r="FP89" s="284" t="str">
        <f t="shared" si="235"/>
        <v/>
      </c>
      <c r="FQ89" s="284" t="str">
        <f t="shared" si="235"/>
        <v/>
      </c>
      <c r="FR89" s="284" t="str">
        <f t="shared" si="235"/>
        <v/>
      </c>
      <c r="FS89" s="284" t="str">
        <f t="shared" si="235"/>
        <v/>
      </c>
      <c r="FT89" s="284" t="str">
        <f t="shared" si="235"/>
        <v/>
      </c>
      <c r="FU89" s="284" t="str">
        <f t="shared" si="235"/>
        <v/>
      </c>
      <c r="FV89" s="284" t="str">
        <f t="shared" si="235"/>
        <v/>
      </c>
      <c r="FW89" s="284" t="str">
        <f t="shared" si="235"/>
        <v/>
      </c>
      <c r="FX89" s="284" t="str">
        <f t="shared" si="235"/>
        <v/>
      </c>
      <c r="FY89" s="284" t="str">
        <f t="shared" si="235"/>
        <v/>
      </c>
      <c r="FZ89" s="284" t="str">
        <f t="shared" si="235"/>
        <v/>
      </c>
      <c r="GA89" s="284" t="str">
        <f t="shared" si="235"/>
        <v/>
      </c>
      <c r="GB89" s="284" t="str">
        <f t="shared" si="235"/>
        <v/>
      </c>
      <c r="GC89" s="284" t="str">
        <f t="shared" si="235"/>
        <v/>
      </c>
      <c r="GD89" s="284" t="str">
        <f t="shared" si="235"/>
        <v/>
      </c>
      <c r="GE89" s="284" t="str">
        <f t="shared" si="235"/>
        <v/>
      </c>
      <c r="GF89" s="284" t="str">
        <f t="shared" si="235"/>
        <v/>
      </c>
      <c r="GG89" s="284" t="str">
        <f t="shared" si="235"/>
        <v/>
      </c>
      <c r="GH89" s="284" t="str">
        <f t="shared" si="235"/>
        <v/>
      </c>
      <c r="GI89" s="284" t="str">
        <f t="shared" si="235"/>
        <v/>
      </c>
      <c r="GJ89" s="284" t="str">
        <f t="shared" si="235"/>
        <v/>
      </c>
      <c r="GK89" s="284" t="str">
        <f t="shared" si="235"/>
        <v/>
      </c>
      <c r="GL89" s="284" t="str">
        <f t="shared" si="235"/>
        <v/>
      </c>
      <c r="GM89" s="284" t="str">
        <f t="shared" si="235"/>
        <v/>
      </c>
      <c r="GN89" s="284" t="str">
        <f t="shared" ref="GN89:IY89" si="236">IF(GN35="","",($C12*GN35)/((1+$H$4)^GN$79))</f>
        <v/>
      </c>
      <c r="GO89" s="284" t="str">
        <f t="shared" si="236"/>
        <v/>
      </c>
      <c r="GP89" s="284" t="str">
        <f t="shared" si="236"/>
        <v/>
      </c>
      <c r="GQ89" s="284" t="str">
        <f t="shared" si="236"/>
        <v/>
      </c>
      <c r="GR89" s="284" t="str">
        <f t="shared" si="236"/>
        <v/>
      </c>
      <c r="GS89" s="284" t="str">
        <f t="shared" si="236"/>
        <v/>
      </c>
      <c r="GT89" s="284" t="str">
        <f t="shared" si="236"/>
        <v/>
      </c>
      <c r="GU89" s="284" t="str">
        <f t="shared" si="236"/>
        <v/>
      </c>
      <c r="GV89" s="284" t="str">
        <f t="shared" si="236"/>
        <v/>
      </c>
      <c r="GW89" s="284" t="str">
        <f t="shared" si="236"/>
        <v/>
      </c>
      <c r="GX89" s="284" t="str">
        <f t="shared" si="236"/>
        <v/>
      </c>
      <c r="GY89" s="284" t="str">
        <f t="shared" si="236"/>
        <v/>
      </c>
      <c r="GZ89" s="284" t="str">
        <f t="shared" si="236"/>
        <v/>
      </c>
      <c r="HA89" s="284" t="str">
        <f t="shared" si="236"/>
        <v/>
      </c>
      <c r="HB89" s="284" t="str">
        <f t="shared" si="236"/>
        <v/>
      </c>
      <c r="HC89" s="284" t="str">
        <f t="shared" si="236"/>
        <v/>
      </c>
      <c r="HD89" s="284" t="str">
        <f t="shared" si="236"/>
        <v/>
      </c>
      <c r="HE89" s="284" t="str">
        <f t="shared" si="236"/>
        <v/>
      </c>
      <c r="HF89" s="284" t="str">
        <f t="shared" si="236"/>
        <v/>
      </c>
      <c r="HG89" s="284" t="str">
        <f t="shared" si="236"/>
        <v/>
      </c>
      <c r="HH89" s="284" t="str">
        <f t="shared" si="236"/>
        <v/>
      </c>
      <c r="HI89" s="284" t="str">
        <f t="shared" si="236"/>
        <v/>
      </c>
      <c r="HJ89" s="284" t="str">
        <f t="shared" si="236"/>
        <v/>
      </c>
      <c r="HK89" s="284" t="str">
        <f t="shared" si="236"/>
        <v/>
      </c>
      <c r="HL89" s="284" t="str">
        <f t="shared" si="236"/>
        <v/>
      </c>
      <c r="HM89" s="284" t="str">
        <f t="shared" si="236"/>
        <v/>
      </c>
      <c r="HN89" s="284" t="str">
        <f t="shared" si="236"/>
        <v/>
      </c>
      <c r="HO89" s="284" t="str">
        <f t="shared" si="236"/>
        <v/>
      </c>
      <c r="HP89" s="284" t="str">
        <f t="shared" si="236"/>
        <v/>
      </c>
      <c r="HQ89" s="284" t="str">
        <f t="shared" si="236"/>
        <v/>
      </c>
      <c r="HR89" s="284" t="str">
        <f t="shared" si="236"/>
        <v/>
      </c>
      <c r="HS89" s="284" t="str">
        <f t="shared" si="236"/>
        <v/>
      </c>
      <c r="HT89" s="284" t="str">
        <f t="shared" si="236"/>
        <v/>
      </c>
      <c r="HU89" s="284" t="str">
        <f t="shared" si="236"/>
        <v/>
      </c>
      <c r="HV89" s="284" t="str">
        <f t="shared" si="236"/>
        <v/>
      </c>
      <c r="HW89" s="284" t="str">
        <f t="shared" si="236"/>
        <v/>
      </c>
      <c r="HX89" s="284" t="str">
        <f t="shared" si="236"/>
        <v/>
      </c>
      <c r="HY89" s="284" t="str">
        <f t="shared" si="236"/>
        <v/>
      </c>
      <c r="HZ89" s="284" t="str">
        <f t="shared" si="236"/>
        <v/>
      </c>
      <c r="IA89" s="284" t="str">
        <f t="shared" si="236"/>
        <v/>
      </c>
      <c r="IB89" s="284" t="str">
        <f t="shared" si="236"/>
        <v/>
      </c>
      <c r="IC89" s="284" t="str">
        <f t="shared" si="236"/>
        <v/>
      </c>
      <c r="ID89" s="284" t="str">
        <f t="shared" si="236"/>
        <v/>
      </c>
      <c r="IE89" s="284" t="str">
        <f t="shared" si="236"/>
        <v/>
      </c>
      <c r="IF89" s="284" t="str">
        <f t="shared" si="236"/>
        <v/>
      </c>
      <c r="IG89" s="284" t="str">
        <f t="shared" si="236"/>
        <v/>
      </c>
      <c r="IH89" s="284" t="str">
        <f t="shared" si="236"/>
        <v/>
      </c>
      <c r="II89" s="284" t="str">
        <f t="shared" si="236"/>
        <v/>
      </c>
      <c r="IJ89" s="284" t="str">
        <f t="shared" si="236"/>
        <v/>
      </c>
      <c r="IK89" s="284" t="str">
        <f t="shared" si="236"/>
        <v/>
      </c>
      <c r="IL89" s="284" t="str">
        <f t="shared" si="236"/>
        <v/>
      </c>
      <c r="IM89" s="284" t="str">
        <f t="shared" si="236"/>
        <v/>
      </c>
      <c r="IN89" s="284" t="str">
        <f t="shared" si="236"/>
        <v/>
      </c>
      <c r="IO89" s="284" t="str">
        <f t="shared" si="236"/>
        <v/>
      </c>
      <c r="IP89" s="284" t="str">
        <f t="shared" si="236"/>
        <v/>
      </c>
      <c r="IQ89" s="284" t="str">
        <f t="shared" si="236"/>
        <v/>
      </c>
      <c r="IR89" s="284" t="str">
        <f t="shared" si="236"/>
        <v/>
      </c>
      <c r="IS89" s="284" t="str">
        <f t="shared" si="236"/>
        <v/>
      </c>
      <c r="IT89" s="284" t="str">
        <f t="shared" si="236"/>
        <v/>
      </c>
      <c r="IU89" s="284" t="str">
        <f t="shared" si="236"/>
        <v/>
      </c>
      <c r="IV89" s="284" t="str">
        <f t="shared" si="236"/>
        <v/>
      </c>
      <c r="IW89" s="284" t="str">
        <f t="shared" si="236"/>
        <v/>
      </c>
      <c r="IX89" s="284" t="str">
        <f t="shared" si="236"/>
        <v/>
      </c>
      <c r="IY89" s="284" t="str">
        <f t="shared" si="236"/>
        <v/>
      </c>
      <c r="IZ89" s="284" t="str">
        <f t="shared" ref="IZ89:LK89" si="237">IF(IZ35="","",($C12*IZ35)/((1+$H$4)^IZ$79))</f>
        <v/>
      </c>
      <c r="JA89" s="284" t="str">
        <f t="shared" si="237"/>
        <v/>
      </c>
      <c r="JB89" s="284" t="str">
        <f t="shared" si="237"/>
        <v/>
      </c>
      <c r="JC89" s="284" t="str">
        <f t="shared" si="237"/>
        <v/>
      </c>
      <c r="JD89" s="284" t="str">
        <f t="shared" si="237"/>
        <v/>
      </c>
      <c r="JE89" s="284" t="str">
        <f t="shared" si="237"/>
        <v/>
      </c>
      <c r="JF89" s="284" t="str">
        <f t="shared" si="237"/>
        <v/>
      </c>
      <c r="JG89" s="284" t="str">
        <f t="shared" si="237"/>
        <v/>
      </c>
      <c r="JH89" s="284" t="str">
        <f t="shared" si="237"/>
        <v/>
      </c>
      <c r="JI89" s="284" t="str">
        <f t="shared" si="237"/>
        <v/>
      </c>
      <c r="JJ89" s="284" t="str">
        <f t="shared" si="237"/>
        <v/>
      </c>
      <c r="JK89" s="284" t="str">
        <f t="shared" si="237"/>
        <v/>
      </c>
      <c r="JL89" s="284" t="str">
        <f t="shared" si="237"/>
        <v/>
      </c>
      <c r="JM89" s="284" t="str">
        <f t="shared" si="237"/>
        <v/>
      </c>
      <c r="JN89" s="284" t="str">
        <f t="shared" si="237"/>
        <v/>
      </c>
      <c r="JO89" s="284" t="str">
        <f t="shared" si="237"/>
        <v/>
      </c>
      <c r="JP89" s="284" t="str">
        <f t="shared" si="237"/>
        <v/>
      </c>
      <c r="JQ89" s="284" t="str">
        <f t="shared" si="237"/>
        <v/>
      </c>
      <c r="JR89" s="284" t="str">
        <f t="shared" si="237"/>
        <v/>
      </c>
      <c r="JS89" s="284" t="str">
        <f t="shared" si="237"/>
        <v/>
      </c>
      <c r="JT89" s="284" t="str">
        <f t="shared" si="237"/>
        <v/>
      </c>
      <c r="JU89" s="284" t="str">
        <f t="shared" si="237"/>
        <v/>
      </c>
      <c r="JV89" s="284" t="str">
        <f t="shared" si="237"/>
        <v/>
      </c>
      <c r="JW89" s="284" t="str">
        <f t="shared" si="237"/>
        <v/>
      </c>
      <c r="JX89" s="284" t="str">
        <f t="shared" si="237"/>
        <v/>
      </c>
      <c r="JY89" s="284" t="str">
        <f t="shared" si="237"/>
        <v/>
      </c>
      <c r="JZ89" s="284" t="str">
        <f t="shared" si="237"/>
        <v/>
      </c>
      <c r="KA89" s="284" t="str">
        <f t="shared" si="237"/>
        <v/>
      </c>
      <c r="KB89" s="284" t="str">
        <f t="shared" si="237"/>
        <v/>
      </c>
      <c r="KC89" s="284" t="str">
        <f t="shared" si="237"/>
        <v/>
      </c>
      <c r="KD89" s="284" t="str">
        <f t="shared" si="237"/>
        <v/>
      </c>
      <c r="KE89" s="284" t="str">
        <f t="shared" si="237"/>
        <v/>
      </c>
      <c r="KF89" s="284" t="str">
        <f t="shared" si="237"/>
        <v/>
      </c>
      <c r="KG89" s="284" t="str">
        <f t="shared" si="237"/>
        <v/>
      </c>
      <c r="KH89" s="284" t="str">
        <f t="shared" si="237"/>
        <v/>
      </c>
      <c r="KI89" s="284" t="str">
        <f t="shared" si="237"/>
        <v/>
      </c>
      <c r="KJ89" s="284" t="str">
        <f t="shared" si="237"/>
        <v/>
      </c>
      <c r="KK89" s="284" t="str">
        <f t="shared" si="237"/>
        <v/>
      </c>
      <c r="KL89" s="284" t="str">
        <f t="shared" si="237"/>
        <v/>
      </c>
      <c r="KM89" s="284" t="str">
        <f t="shared" si="237"/>
        <v/>
      </c>
      <c r="KN89" s="284" t="str">
        <f t="shared" si="237"/>
        <v/>
      </c>
      <c r="KO89" s="284" t="str">
        <f t="shared" si="237"/>
        <v/>
      </c>
      <c r="KP89" s="284" t="str">
        <f t="shared" si="237"/>
        <v/>
      </c>
      <c r="KQ89" s="284" t="str">
        <f t="shared" si="237"/>
        <v/>
      </c>
      <c r="KR89" s="284" t="str">
        <f t="shared" si="237"/>
        <v/>
      </c>
      <c r="KS89" s="284" t="str">
        <f t="shared" si="237"/>
        <v/>
      </c>
      <c r="KT89" s="284" t="str">
        <f t="shared" si="237"/>
        <v/>
      </c>
      <c r="KU89" s="284" t="str">
        <f t="shared" si="237"/>
        <v/>
      </c>
      <c r="KV89" s="284" t="str">
        <f t="shared" si="237"/>
        <v/>
      </c>
      <c r="KW89" s="284" t="str">
        <f t="shared" si="237"/>
        <v/>
      </c>
      <c r="KX89" s="284" t="str">
        <f t="shared" si="237"/>
        <v/>
      </c>
      <c r="KY89" s="284" t="str">
        <f t="shared" si="237"/>
        <v/>
      </c>
      <c r="KZ89" s="284" t="str">
        <f t="shared" si="237"/>
        <v/>
      </c>
      <c r="LA89" s="284" t="str">
        <f t="shared" si="237"/>
        <v/>
      </c>
      <c r="LB89" s="284" t="str">
        <f t="shared" si="237"/>
        <v/>
      </c>
      <c r="LC89" s="284" t="str">
        <f t="shared" si="237"/>
        <v/>
      </c>
      <c r="LD89" s="284" t="str">
        <f t="shared" si="237"/>
        <v/>
      </c>
      <c r="LE89" s="284" t="str">
        <f t="shared" si="237"/>
        <v/>
      </c>
      <c r="LF89" s="284" t="str">
        <f t="shared" si="237"/>
        <v/>
      </c>
      <c r="LG89" s="284" t="str">
        <f t="shared" si="237"/>
        <v/>
      </c>
      <c r="LH89" s="284" t="str">
        <f t="shared" si="237"/>
        <v/>
      </c>
      <c r="LI89" s="284" t="str">
        <f t="shared" si="237"/>
        <v/>
      </c>
      <c r="LJ89" s="284" t="str">
        <f t="shared" si="237"/>
        <v/>
      </c>
      <c r="LK89" s="284" t="str">
        <f t="shared" si="237"/>
        <v/>
      </c>
      <c r="LL89" s="284" t="str">
        <f t="shared" ref="LL89:NW89" si="238">IF(LL35="","",($C12*LL35)/((1+$H$4)^LL$79))</f>
        <v/>
      </c>
      <c r="LM89" s="284" t="str">
        <f t="shared" si="238"/>
        <v/>
      </c>
      <c r="LN89" s="284" t="str">
        <f t="shared" si="238"/>
        <v/>
      </c>
      <c r="LO89" s="284" t="str">
        <f t="shared" si="238"/>
        <v/>
      </c>
      <c r="LP89" s="284" t="str">
        <f t="shared" si="238"/>
        <v/>
      </c>
      <c r="LQ89" s="284" t="str">
        <f t="shared" si="238"/>
        <v/>
      </c>
      <c r="LR89" s="284" t="str">
        <f t="shared" si="238"/>
        <v/>
      </c>
      <c r="LS89" s="284" t="str">
        <f t="shared" si="238"/>
        <v/>
      </c>
      <c r="LT89" s="284" t="str">
        <f t="shared" si="238"/>
        <v/>
      </c>
      <c r="LU89" s="284" t="str">
        <f t="shared" si="238"/>
        <v/>
      </c>
      <c r="LV89" s="284" t="str">
        <f t="shared" si="238"/>
        <v/>
      </c>
      <c r="LW89" s="284" t="str">
        <f t="shared" si="238"/>
        <v/>
      </c>
      <c r="LX89" s="284" t="str">
        <f t="shared" si="238"/>
        <v/>
      </c>
      <c r="LY89" s="284" t="str">
        <f t="shared" si="238"/>
        <v/>
      </c>
      <c r="LZ89" s="284" t="str">
        <f t="shared" si="238"/>
        <v/>
      </c>
      <c r="MA89" s="284" t="str">
        <f t="shared" si="238"/>
        <v/>
      </c>
      <c r="MB89" s="284" t="str">
        <f t="shared" si="238"/>
        <v/>
      </c>
      <c r="MC89" s="284" t="str">
        <f t="shared" si="238"/>
        <v/>
      </c>
      <c r="MD89" s="284" t="str">
        <f t="shared" si="238"/>
        <v/>
      </c>
      <c r="ME89" s="284" t="str">
        <f t="shared" si="238"/>
        <v/>
      </c>
      <c r="MF89" s="284" t="str">
        <f t="shared" si="238"/>
        <v/>
      </c>
      <c r="MG89" s="284" t="str">
        <f t="shared" si="238"/>
        <v/>
      </c>
      <c r="MH89" s="284" t="str">
        <f t="shared" si="238"/>
        <v/>
      </c>
      <c r="MI89" s="284" t="str">
        <f t="shared" si="238"/>
        <v/>
      </c>
      <c r="MJ89" s="284" t="str">
        <f t="shared" si="238"/>
        <v/>
      </c>
      <c r="MK89" s="284" t="str">
        <f t="shared" si="238"/>
        <v/>
      </c>
      <c r="ML89" s="284" t="str">
        <f t="shared" si="238"/>
        <v/>
      </c>
      <c r="MM89" s="284" t="str">
        <f t="shared" si="238"/>
        <v/>
      </c>
      <c r="MN89" s="284" t="str">
        <f t="shared" si="238"/>
        <v/>
      </c>
      <c r="MO89" s="284" t="str">
        <f t="shared" si="238"/>
        <v/>
      </c>
      <c r="MP89" s="284" t="str">
        <f t="shared" si="238"/>
        <v/>
      </c>
      <c r="MQ89" s="284" t="str">
        <f t="shared" si="238"/>
        <v/>
      </c>
      <c r="MR89" s="284" t="str">
        <f t="shared" si="238"/>
        <v/>
      </c>
      <c r="MS89" s="284" t="str">
        <f t="shared" si="238"/>
        <v/>
      </c>
      <c r="MT89" s="284" t="str">
        <f t="shared" si="238"/>
        <v/>
      </c>
      <c r="MU89" s="284" t="str">
        <f t="shared" si="238"/>
        <v/>
      </c>
      <c r="MV89" s="284" t="str">
        <f t="shared" si="238"/>
        <v/>
      </c>
      <c r="MW89" s="284" t="str">
        <f t="shared" si="238"/>
        <v/>
      </c>
      <c r="MX89" s="284" t="str">
        <f t="shared" si="238"/>
        <v/>
      </c>
      <c r="MY89" s="284" t="str">
        <f t="shared" si="238"/>
        <v/>
      </c>
      <c r="MZ89" s="284" t="str">
        <f t="shared" si="238"/>
        <v/>
      </c>
      <c r="NA89" s="284" t="str">
        <f t="shared" si="238"/>
        <v/>
      </c>
      <c r="NB89" s="284" t="str">
        <f t="shared" si="238"/>
        <v/>
      </c>
      <c r="NC89" s="284" t="str">
        <f t="shared" si="238"/>
        <v/>
      </c>
      <c r="ND89" s="284" t="str">
        <f t="shared" si="238"/>
        <v/>
      </c>
      <c r="NE89" s="284" t="str">
        <f t="shared" si="238"/>
        <v/>
      </c>
      <c r="NF89" s="284" t="str">
        <f t="shared" si="238"/>
        <v/>
      </c>
      <c r="NG89" s="284" t="str">
        <f t="shared" si="238"/>
        <v/>
      </c>
      <c r="NH89" s="284" t="str">
        <f t="shared" si="238"/>
        <v/>
      </c>
      <c r="NI89" s="284" t="str">
        <f t="shared" si="238"/>
        <v/>
      </c>
      <c r="NJ89" s="284" t="str">
        <f t="shared" si="238"/>
        <v/>
      </c>
      <c r="NK89" s="284" t="str">
        <f t="shared" si="238"/>
        <v/>
      </c>
      <c r="NL89" s="284" t="str">
        <f t="shared" si="238"/>
        <v/>
      </c>
      <c r="NM89" s="284" t="str">
        <f t="shared" si="238"/>
        <v/>
      </c>
      <c r="NN89" s="284" t="str">
        <f t="shared" si="238"/>
        <v/>
      </c>
      <c r="NO89" s="284" t="str">
        <f t="shared" si="238"/>
        <v/>
      </c>
      <c r="NP89" s="284" t="str">
        <f t="shared" si="238"/>
        <v/>
      </c>
      <c r="NQ89" s="284" t="str">
        <f t="shared" si="238"/>
        <v/>
      </c>
      <c r="NR89" s="284" t="str">
        <f t="shared" si="238"/>
        <v/>
      </c>
      <c r="NS89" s="284" t="str">
        <f t="shared" si="238"/>
        <v/>
      </c>
      <c r="NT89" s="284" t="str">
        <f t="shared" si="238"/>
        <v/>
      </c>
      <c r="NU89" s="284" t="str">
        <f t="shared" si="238"/>
        <v/>
      </c>
      <c r="NV89" s="284" t="str">
        <f t="shared" si="238"/>
        <v/>
      </c>
      <c r="NW89" s="284" t="str">
        <f t="shared" si="238"/>
        <v/>
      </c>
      <c r="NX89" s="284" t="str">
        <f t="shared" ref="NX89:QI89" si="239">IF(NX35="","",($C12*NX35)/((1+$H$4)^NX$79))</f>
        <v/>
      </c>
      <c r="NY89" s="284" t="str">
        <f t="shared" si="239"/>
        <v/>
      </c>
      <c r="NZ89" s="284" t="str">
        <f t="shared" si="239"/>
        <v/>
      </c>
      <c r="OA89" s="284" t="str">
        <f t="shared" si="239"/>
        <v/>
      </c>
      <c r="OB89" s="284" t="str">
        <f t="shared" si="239"/>
        <v/>
      </c>
      <c r="OC89" s="284" t="str">
        <f t="shared" si="239"/>
        <v/>
      </c>
      <c r="OD89" s="284" t="str">
        <f t="shared" si="239"/>
        <v/>
      </c>
      <c r="OE89" s="284" t="str">
        <f t="shared" si="239"/>
        <v/>
      </c>
      <c r="OF89" s="284" t="str">
        <f t="shared" si="239"/>
        <v/>
      </c>
      <c r="OG89" s="284" t="str">
        <f t="shared" si="239"/>
        <v/>
      </c>
      <c r="OH89" s="284" t="str">
        <f t="shared" si="239"/>
        <v/>
      </c>
      <c r="OI89" s="284" t="str">
        <f t="shared" si="239"/>
        <v/>
      </c>
      <c r="OJ89" s="284" t="str">
        <f t="shared" si="239"/>
        <v/>
      </c>
      <c r="OK89" s="284" t="str">
        <f t="shared" si="239"/>
        <v/>
      </c>
      <c r="OL89" s="284" t="str">
        <f t="shared" si="239"/>
        <v/>
      </c>
      <c r="OM89" s="284" t="str">
        <f t="shared" si="239"/>
        <v/>
      </c>
      <c r="ON89" s="284" t="str">
        <f t="shared" si="239"/>
        <v/>
      </c>
      <c r="OO89" s="284" t="str">
        <f t="shared" si="239"/>
        <v/>
      </c>
      <c r="OP89" s="284" t="str">
        <f t="shared" si="239"/>
        <v/>
      </c>
      <c r="OQ89" s="284" t="str">
        <f t="shared" si="239"/>
        <v/>
      </c>
      <c r="OR89" s="284" t="str">
        <f t="shared" si="239"/>
        <v/>
      </c>
      <c r="OS89" s="284" t="str">
        <f t="shared" si="239"/>
        <v/>
      </c>
      <c r="OT89" s="284" t="str">
        <f t="shared" si="239"/>
        <v/>
      </c>
      <c r="OU89" s="284" t="str">
        <f t="shared" si="239"/>
        <v/>
      </c>
      <c r="OV89" s="284" t="str">
        <f t="shared" si="239"/>
        <v/>
      </c>
      <c r="OW89" s="284" t="str">
        <f t="shared" si="239"/>
        <v/>
      </c>
      <c r="OX89" s="284" t="str">
        <f t="shared" si="239"/>
        <v/>
      </c>
      <c r="OY89" s="284" t="str">
        <f t="shared" si="239"/>
        <v/>
      </c>
      <c r="OZ89" s="284" t="str">
        <f t="shared" si="239"/>
        <v/>
      </c>
      <c r="PA89" s="284" t="str">
        <f t="shared" si="239"/>
        <v/>
      </c>
      <c r="PB89" s="284" t="str">
        <f t="shared" si="239"/>
        <v/>
      </c>
      <c r="PC89" s="284" t="str">
        <f t="shared" si="239"/>
        <v/>
      </c>
      <c r="PD89" s="284" t="str">
        <f t="shared" si="239"/>
        <v/>
      </c>
      <c r="PE89" s="284" t="str">
        <f t="shared" si="239"/>
        <v/>
      </c>
      <c r="PF89" s="284" t="str">
        <f t="shared" si="239"/>
        <v/>
      </c>
      <c r="PG89" s="284" t="str">
        <f t="shared" si="239"/>
        <v/>
      </c>
      <c r="PH89" s="284" t="str">
        <f t="shared" si="239"/>
        <v/>
      </c>
      <c r="PI89" s="284" t="str">
        <f t="shared" si="239"/>
        <v/>
      </c>
      <c r="PJ89" s="284" t="str">
        <f t="shared" si="239"/>
        <v/>
      </c>
      <c r="PK89" s="284" t="str">
        <f t="shared" si="239"/>
        <v/>
      </c>
      <c r="PL89" s="284" t="str">
        <f t="shared" si="239"/>
        <v/>
      </c>
      <c r="PM89" s="284" t="str">
        <f t="shared" si="239"/>
        <v/>
      </c>
      <c r="PN89" s="284" t="str">
        <f t="shared" si="239"/>
        <v/>
      </c>
      <c r="PO89" s="284" t="str">
        <f t="shared" si="239"/>
        <v/>
      </c>
      <c r="PP89" s="284" t="str">
        <f t="shared" si="239"/>
        <v/>
      </c>
      <c r="PQ89" s="284" t="str">
        <f t="shared" si="239"/>
        <v/>
      </c>
      <c r="PR89" s="284" t="str">
        <f t="shared" si="239"/>
        <v/>
      </c>
      <c r="PS89" s="284" t="str">
        <f t="shared" si="239"/>
        <v/>
      </c>
      <c r="PT89" s="284" t="str">
        <f t="shared" si="239"/>
        <v/>
      </c>
      <c r="PU89" s="284" t="str">
        <f t="shared" si="239"/>
        <v/>
      </c>
      <c r="PV89" s="284" t="str">
        <f t="shared" si="239"/>
        <v/>
      </c>
      <c r="PW89" s="284" t="str">
        <f t="shared" si="239"/>
        <v/>
      </c>
      <c r="PX89" s="284" t="str">
        <f t="shared" si="239"/>
        <v/>
      </c>
      <c r="PY89" s="284" t="str">
        <f t="shared" si="239"/>
        <v/>
      </c>
      <c r="PZ89" s="284" t="str">
        <f t="shared" si="239"/>
        <v/>
      </c>
      <c r="QA89" s="284" t="str">
        <f t="shared" si="239"/>
        <v/>
      </c>
      <c r="QB89" s="284" t="str">
        <f t="shared" si="239"/>
        <v/>
      </c>
      <c r="QC89" s="284" t="str">
        <f t="shared" si="239"/>
        <v/>
      </c>
      <c r="QD89" s="284" t="str">
        <f t="shared" si="239"/>
        <v/>
      </c>
      <c r="QE89" s="284" t="str">
        <f t="shared" si="239"/>
        <v/>
      </c>
      <c r="QF89" s="284" t="str">
        <f t="shared" si="239"/>
        <v/>
      </c>
      <c r="QG89" s="284" t="str">
        <f t="shared" si="239"/>
        <v/>
      </c>
      <c r="QH89" s="284" t="str">
        <f t="shared" si="239"/>
        <v/>
      </c>
      <c r="QI89" s="284" t="str">
        <f t="shared" si="239"/>
        <v/>
      </c>
      <c r="QJ89" s="284" t="str">
        <f t="shared" ref="QJ89:SA89" si="240">IF(QJ35="","",($C12*QJ35)/((1+$H$4)^QJ$79))</f>
        <v/>
      </c>
      <c r="QK89" s="284" t="str">
        <f t="shared" si="240"/>
        <v/>
      </c>
      <c r="QL89" s="284" t="str">
        <f t="shared" si="240"/>
        <v/>
      </c>
      <c r="QM89" s="284" t="str">
        <f t="shared" si="240"/>
        <v/>
      </c>
      <c r="QN89" s="284" t="str">
        <f t="shared" si="240"/>
        <v/>
      </c>
      <c r="QO89" s="284" t="str">
        <f t="shared" si="240"/>
        <v/>
      </c>
      <c r="QP89" s="284" t="str">
        <f t="shared" si="240"/>
        <v/>
      </c>
      <c r="QQ89" s="284" t="str">
        <f t="shared" si="240"/>
        <v/>
      </c>
      <c r="QR89" s="284" t="str">
        <f t="shared" si="240"/>
        <v/>
      </c>
      <c r="QS89" s="284" t="str">
        <f t="shared" si="240"/>
        <v/>
      </c>
      <c r="QT89" s="284" t="str">
        <f t="shared" si="240"/>
        <v/>
      </c>
      <c r="QU89" s="284" t="str">
        <f t="shared" si="240"/>
        <v/>
      </c>
      <c r="QV89" s="284" t="str">
        <f t="shared" si="240"/>
        <v/>
      </c>
      <c r="QW89" s="284" t="str">
        <f t="shared" si="240"/>
        <v/>
      </c>
      <c r="QX89" s="284" t="str">
        <f t="shared" si="240"/>
        <v/>
      </c>
      <c r="QY89" s="284" t="str">
        <f t="shared" si="240"/>
        <v/>
      </c>
      <c r="QZ89" s="284" t="str">
        <f t="shared" si="240"/>
        <v/>
      </c>
      <c r="RA89" s="284" t="str">
        <f t="shared" si="240"/>
        <v/>
      </c>
      <c r="RB89" s="284" t="str">
        <f t="shared" si="240"/>
        <v/>
      </c>
      <c r="RC89" s="284" t="str">
        <f t="shared" si="240"/>
        <v/>
      </c>
      <c r="RD89" s="284" t="str">
        <f t="shared" si="240"/>
        <v/>
      </c>
      <c r="RE89" s="284" t="str">
        <f t="shared" si="240"/>
        <v/>
      </c>
      <c r="RF89" s="284" t="str">
        <f t="shared" si="240"/>
        <v/>
      </c>
      <c r="RG89" s="284" t="str">
        <f t="shared" si="240"/>
        <v/>
      </c>
      <c r="RH89" s="284" t="str">
        <f t="shared" si="240"/>
        <v/>
      </c>
      <c r="RI89" s="284" t="str">
        <f t="shared" si="240"/>
        <v/>
      </c>
      <c r="RJ89" s="284" t="str">
        <f t="shared" si="240"/>
        <v/>
      </c>
      <c r="RK89" s="284" t="str">
        <f t="shared" si="240"/>
        <v/>
      </c>
      <c r="RL89" s="284" t="str">
        <f t="shared" si="240"/>
        <v/>
      </c>
      <c r="RM89" s="284" t="str">
        <f t="shared" si="240"/>
        <v/>
      </c>
      <c r="RN89" s="284" t="str">
        <f t="shared" si="240"/>
        <v/>
      </c>
      <c r="RO89" s="284" t="str">
        <f t="shared" si="240"/>
        <v/>
      </c>
      <c r="RP89" s="284" t="str">
        <f t="shared" si="240"/>
        <v/>
      </c>
      <c r="RQ89" s="284" t="str">
        <f t="shared" si="240"/>
        <v/>
      </c>
      <c r="RR89" s="284" t="str">
        <f t="shared" si="240"/>
        <v/>
      </c>
      <c r="RS89" s="284" t="str">
        <f t="shared" si="240"/>
        <v/>
      </c>
      <c r="RT89" s="284" t="str">
        <f t="shared" si="240"/>
        <v/>
      </c>
      <c r="RU89" s="284" t="str">
        <f t="shared" si="240"/>
        <v/>
      </c>
      <c r="RV89" s="284" t="str">
        <f t="shared" si="240"/>
        <v/>
      </c>
      <c r="RW89" s="284" t="str">
        <f t="shared" si="240"/>
        <v/>
      </c>
      <c r="RX89" s="284" t="str">
        <f t="shared" si="240"/>
        <v/>
      </c>
      <c r="RY89" s="284" t="str">
        <f t="shared" si="240"/>
        <v/>
      </c>
      <c r="RZ89" s="284" t="str">
        <f t="shared" si="240"/>
        <v/>
      </c>
      <c r="SA89" s="284" t="str">
        <f t="shared" si="240"/>
        <v/>
      </c>
    </row>
    <row r="90" spans="1:495">
      <c r="A90" s="282" t="s">
        <v>331</v>
      </c>
      <c r="B90" s="290">
        <f>SUM(C91)</f>
        <v>0</v>
      </c>
      <c r="C90" s="290"/>
      <c r="D90" s="284"/>
      <c r="E90" s="284"/>
      <c r="F90" s="284"/>
      <c r="G90" s="284"/>
      <c r="H90" s="284"/>
      <c r="I90" s="284"/>
      <c r="J90" s="284"/>
      <c r="K90" s="284"/>
      <c r="L90" s="284"/>
      <c r="M90" s="284"/>
      <c r="N90" s="284"/>
      <c r="O90" s="284"/>
      <c r="P90" s="284"/>
      <c r="Q90" s="284"/>
      <c r="R90" s="284"/>
      <c r="S90" s="284"/>
      <c r="T90" s="284"/>
      <c r="U90" s="284"/>
      <c r="V90" s="284"/>
      <c r="W90" s="284"/>
      <c r="X90" s="284"/>
      <c r="Y90" s="284"/>
      <c r="Z90" s="284"/>
      <c r="AA90" s="284"/>
      <c r="AB90" s="284"/>
      <c r="AC90" s="284"/>
      <c r="AD90" s="284"/>
      <c r="AE90" s="284"/>
      <c r="AF90" s="284"/>
      <c r="AG90" s="284"/>
      <c r="AH90" s="284"/>
      <c r="AI90" s="284"/>
      <c r="AJ90" s="284"/>
      <c r="AK90" s="284"/>
      <c r="AL90" s="284"/>
      <c r="AM90" s="284"/>
      <c r="AN90" s="284"/>
      <c r="AO90" s="284"/>
      <c r="AP90" s="284"/>
      <c r="AQ90" s="284"/>
      <c r="AR90" s="284"/>
      <c r="AS90" s="284"/>
      <c r="AT90" s="284"/>
      <c r="AU90" s="284"/>
      <c r="AV90" s="284"/>
      <c r="AW90" s="284"/>
      <c r="AX90" s="284"/>
      <c r="AY90" s="284"/>
      <c r="AZ90" s="284"/>
      <c r="BA90" s="284"/>
      <c r="BB90" s="284"/>
      <c r="BC90" s="284"/>
      <c r="BD90" s="284"/>
      <c r="BE90" s="284"/>
      <c r="BF90" s="284"/>
      <c r="BG90" s="284"/>
      <c r="BH90" s="284"/>
      <c r="BI90" s="284"/>
      <c r="BJ90" s="284"/>
      <c r="BK90" s="284"/>
      <c r="BL90" s="284"/>
      <c r="BM90" s="284"/>
      <c r="BN90" s="284"/>
      <c r="BO90" s="284"/>
      <c r="BP90" s="284"/>
      <c r="BQ90" s="284"/>
      <c r="BR90" s="284"/>
      <c r="BS90" s="284"/>
      <c r="BT90" s="284"/>
      <c r="BU90" s="284"/>
      <c r="BV90" s="284"/>
      <c r="BW90" s="284"/>
      <c r="BX90" s="284"/>
      <c r="BY90" s="284"/>
      <c r="BZ90" s="284"/>
      <c r="CA90" s="284"/>
      <c r="CB90" s="284"/>
      <c r="CC90" s="284"/>
      <c r="CD90" s="284"/>
      <c r="CE90" s="284"/>
      <c r="CF90" s="284"/>
      <c r="CG90" s="284"/>
      <c r="CH90" s="284"/>
      <c r="CI90" s="284"/>
      <c r="CJ90" s="284"/>
      <c r="CK90" s="284"/>
      <c r="CL90" s="284"/>
      <c r="CM90" s="284"/>
      <c r="CN90" s="284"/>
      <c r="CO90" s="284"/>
      <c r="CP90" s="284"/>
      <c r="CQ90" s="284"/>
      <c r="CR90" s="284"/>
      <c r="CS90" s="284"/>
      <c r="CT90" s="284"/>
      <c r="CU90" s="284"/>
      <c r="CV90" s="284"/>
      <c r="CW90" s="284"/>
      <c r="CX90" s="284"/>
      <c r="CY90" s="284"/>
      <c r="CZ90" s="284"/>
      <c r="DA90" s="284"/>
      <c r="DB90" s="284"/>
      <c r="DC90" s="284"/>
      <c r="DD90" s="284"/>
      <c r="DE90" s="284"/>
      <c r="DF90" s="284"/>
      <c r="DG90" s="284"/>
      <c r="DH90" s="284"/>
      <c r="DI90" s="284"/>
      <c r="DJ90" s="284"/>
      <c r="DK90" s="284"/>
      <c r="DL90" s="284"/>
      <c r="DM90" s="284"/>
      <c r="DN90" s="284"/>
      <c r="DO90" s="284"/>
      <c r="DP90" s="284"/>
      <c r="DQ90" s="284"/>
      <c r="DR90" s="284"/>
      <c r="DS90" s="284"/>
      <c r="DT90" s="284"/>
      <c r="DU90" s="284"/>
      <c r="DV90" s="284"/>
      <c r="DW90" s="284"/>
      <c r="DX90" s="284"/>
      <c r="DY90" s="284"/>
      <c r="DZ90" s="284"/>
      <c r="EA90" s="284"/>
      <c r="EB90" s="284"/>
      <c r="EC90" s="284"/>
      <c r="ED90" s="284"/>
      <c r="EE90" s="284"/>
      <c r="EF90" s="284"/>
      <c r="EG90" s="284"/>
      <c r="EH90" s="284"/>
      <c r="EI90" s="284"/>
      <c r="EJ90" s="284"/>
      <c r="EK90" s="284"/>
      <c r="EL90" s="284"/>
      <c r="EM90" s="284"/>
      <c r="EN90" s="284"/>
      <c r="EO90" s="284"/>
      <c r="EP90" s="284"/>
      <c r="EQ90" s="284"/>
      <c r="ER90" s="284"/>
      <c r="ES90" s="284"/>
      <c r="ET90" s="284"/>
      <c r="EU90" s="284"/>
      <c r="EV90" s="284"/>
      <c r="EW90" s="284"/>
      <c r="EX90" s="284"/>
      <c r="EY90" s="284"/>
      <c r="EZ90" s="284"/>
      <c r="FA90" s="284"/>
      <c r="FB90" s="284"/>
      <c r="FC90" s="284"/>
      <c r="FD90" s="284"/>
      <c r="FE90" s="284"/>
      <c r="FF90" s="284"/>
      <c r="FG90" s="284"/>
      <c r="FH90" s="284"/>
      <c r="FI90" s="284"/>
      <c r="FJ90" s="284"/>
      <c r="FK90" s="284"/>
      <c r="FL90" s="284"/>
      <c r="FM90" s="284"/>
      <c r="FN90" s="284"/>
      <c r="FO90" s="284"/>
      <c r="FP90" s="284"/>
      <c r="FQ90" s="284"/>
      <c r="FR90" s="284"/>
      <c r="FS90" s="284"/>
      <c r="FT90" s="284"/>
      <c r="FU90" s="284"/>
      <c r="FV90" s="284"/>
      <c r="FW90" s="284"/>
      <c r="FX90" s="284"/>
      <c r="FY90" s="284"/>
      <c r="FZ90" s="284"/>
      <c r="GA90" s="284"/>
      <c r="GB90" s="284"/>
      <c r="GC90" s="284"/>
      <c r="GD90" s="284"/>
      <c r="GE90" s="284"/>
      <c r="GF90" s="284"/>
      <c r="GG90" s="284"/>
      <c r="GH90" s="284"/>
      <c r="GI90" s="284"/>
      <c r="GJ90" s="284"/>
      <c r="GK90" s="284"/>
      <c r="GL90" s="284"/>
      <c r="GM90" s="284"/>
      <c r="GN90" s="284"/>
      <c r="GO90" s="284"/>
      <c r="GP90" s="284"/>
      <c r="GQ90" s="284"/>
      <c r="GR90" s="284"/>
      <c r="GS90" s="284"/>
      <c r="GT90" s="284"/>
      <c r="GU90" s="284"/>
      <c r="GV90" s="284"/>
      <c r="GW90" s="284"/>
      <c r="GX90" s="284"/>
      <c r="GY90" s="284"/>
      <c r="GZ90" s="284"/>
      <c r="HA90" s="284"/>
      <c r="HB90" s="284"/>
      <c r="HC90" s="284"/>
      <c r="HD90" s="284"/>
      <c r="HE90" s="284"/>
      <c r="HF90" s="284"/>
      <c r="HG90" s="284"/>
      <c r="HH90" s="284"/>
      <c r="HI90" s="284"/>
      <c r="HJ90" s="284"/>
      <c r="HK90" s="284"/>
      <c r="HL90" s="284"/>
      <c r="HM90" s="284"/>
      <c r="HN90" s="284"/>
      <c r="HO90" s="284"/>
      <c r="HP90" s="284"/>
      <c r="HQ90" s="284"/>
      <c r="HR90" s="284"/>
      <c r="HS90" s="284"/>
      <c r="HT90" s="284"/>
      <c r="HU90" s="284"/>
      <c r="HV90" s="284"/>
      <c r="HW90" s="284"/>
      <c r="HX90" s="284"/>
      <c r="HY90" s="284"/>
      <c r="HZ90" s="284"/>
      <c r="IA90" s="284"/>
      <c r="IB90" s="284"/>
      <c r="IC90" s="284"/>
      <c r="ID90" s="284"/>
      <c r="IE90" s="284"/>
      <c r="IF90" s="284"/>
      <c r="IG90" s="284"/>
      <c r="IH90" s="284"/>
      <c r="II90" s="284"/>
      <c r="IJ90" s="284"/>
      <c r="IK90" s="284"/>
      <c r="IL90" s="284"/>
      <c r="IM90" s="284"/>
      <c r="IN90" s="284"/>
      <c r="IO90" s="284"/>
      <c r="IP90" s="284"/>
      <c r="IQ90" s="284"/>
      <c r="IR90" s="284"/>
      <c r="IS90" s="284"/>
      <c r="IT90" s="284"/>
      <c r="IU90" s="284"/>
      <c r="IV90" s="284"/>
      <c r="IW90" s="284"/>
      <c r="IX90" s="284"/>
      <c r="IY90" s="284"/>
      <c r="IZ90" s="284"/>
      <c r="JA90" s="284"/>
      <c r="JB90" s="284"/>
      <c r="JC90" s="284"/>
      <c r="JD90" s="284"/>
      <c r="JE90" s="284"/>
      <c r="JF90" s="284"/>
      <c r="JG90" s="284"/>
      <c r="JH90" s="284"/>
      <c r="JI90" s="284"/>
      <c r="JJ90" s="284"/>
      <c r="JK90" s="284"/>
      <c r="JL90" s="284"/>
      <c r="JM90" s="284"/>
      <c r="JN90" s="284"/>
      <c r="JO90" s="284"/>
      <c r="JP90" s="284"/>
      <c r="JQ90" s="284"/>
      <c r="JR90" s="284"/>
      <c r="JS90" s="284"/>
      <c r="JT90" s="284"/>
      <c r="JU90" s="284"/>
      <c r="JV90" s="284"/>
      <c r="JW90" s="284"/>
      <c r="JX90" s="284"/>
      <c r="JY90" s="284"/>
      <c r="JZ90" s="284"/>
      <c r="KA90" s="284"/>
      <c r="KB90" s="284"/>
      <c r="KC90" s="284"/>
      <c r="KD90" s="284"/>
      <c r="KE90" s="284"/>
      <c r="KF90" s="284"/>
      <c r="KG90" s="284"/>
      <c r="KH90" s="284"/>
      <c r="KI90" s="284"/>
      <c r="KJ90" s="284"/>
      <c r="KK90" s="284"/>
      <c r="KL90" s="284"/>
      <c r="KM90" s="284"/>
      <c r="KN90" s="284"/>
      <c r="KO90" s="284"/>
      <c r="KP90" s="284"/>
      <c r="KQ90" s="284"/>
      <c r="KR90" s="284"/>
      <c r="KS90" s="284"/>
      <c r="KT90" s="284"/>
      <c r="KU90" s="284"/>
      <c r="KV90" s="284"/>
      <c r="KW90" s="284"/>
      <c r="KX90" s="284"/>
      <c r="KY90" s="284"/>
      <c r="KZ90" s="284"/>
      <c r="LA90" s="284"/>
      <c r="LB90" s="284"/>
      <c r="LC90" s="284"/>
      <c r="LD90" s="284"/>
      <c r="LE90" s="284"/>
      <c r="LF90" s="284"/>
      <c r="LG90" s="284"/>
      <c r="LH90" s="284"/>
      <c r="LI90" s="284"/>
      <c r="LJ90" s="284"/>
      <c r="LK90" s="284"/>
      <c r="LL90" s="284"/>
      <c r="LM90" s="284"/>
      <c r="LN90" s="284"/>
      <c r="LO90" s="284"/>
      <c r="LP90" s="284"/>
      <c r="LQ90" s="284"/>
      <c r="LR90" s="284"/>
      <c r="LS90" s="284"/>
      <c r="LT90" s="284"/>
      <c r="LU90" s="284"/>
      <c r="LV90" s="284"/>
      <c r="LW90" s="284"/>
      <c r="LX90" s="284"/>
      <c r="LY90" s="284"/>
      <c r="LZ90" s="284"/>
      <c r="MA90" s="284"/>
      <c r="MB90" s="284"/>
      <c r="MC90" s="284"/>
      <c r="MD90" s="284"/>
      <c r="ME90" s="284"/>
      <c r="MF90" s="284"/>
      <c r="MG90" s="284"/>
      <c r="MH90" s="284"/>
      <c r="MI90" s="284"/>
      <c r="MJ90" s="284"/>
      <c r="MK90" s="284"/>
      <c r="ML90" s="284"/>
      <c r="MM90" s="284"/>
      <c r="MN90" s="284"/>
      <c r="MO90" s="284"/>
      <c r="MP90" s="284"/>
      <c r="MQ90" s="284"/>
      <c r="MR90" s="284"/>
      <c r="MS90" s="284"/>
      <c r="MT90" s="284"/>
      <c r="MU90" s="284"/>
      <c r="MV90" s="284"/>
      <c r="MW90" s="284"/>
      <c r="MX90" s="284"/>
      <c r="MY90" s="284"/>
      <c r="MZ90" s="284"/>
      <c r="NA90" s="284"/>
      <c r="NB90" s="284"/>
      <c r="NC90" s="284"/>
      <c r="ND90" s="284"/>
      <c r="NE90" s="284"/>
      <c r="NF90" s="284"/>
      <c r="NG90" s="284"/>
      <c r="NH90" s="284"/>
      <c r="NI90" s="284"/>
      <c r="NJ90" s="284"/>
      <c r="NK90" s="284"/>
      <c r="NL90" s="284"/>
      <c r="NM90" s="284"/>
      <c r="NN90" s="284"/>
      <c r="NO90" s="284"/>
      <c r="NP90" s="284"/>
      <c r="NQ90" s="284"/>
      <c r="NR90" s="284"/>
      <c r="NS90" s="284"/>
      <c r="NT90" s="284"/>
      <c r="NU90" s="284"/>
      <c r="NV90" s="284"/>
      <c r="NW90" s="284"/>
      <c r="NX90" s="284"/>
      <c r="NY90" s="284"/>
      <c r="NZ90" s="284"/>
      <c r="OA90" s="284"/>
      <c r="OB90" s="284"/>
      <c r="OC90" s="284"/>
      <c r="OD90" s="284"/>
      <c r="OE90" s="284"/>
      <c r="OF90" s="284"/>
      <c r="OG90" s="284"/>
      <c r="OH90" s="284"/>
      <c r="OI90" s="284"/>
      <c r="OJ90" s="284"/>
      <c r="OK90" s="284"/>
      <c r="OL90" s="284"/>
      <c r="OM90" s="284"/>
      <c r="ON90" s="284"/>
      <c r="OO90" s="284"/>
      <c r="OP90" s="284"/>
      <c r="OQ90" s="284"/>
      <c r="OR90" s="284"/>
      <c r="OS90" s="284"/>
      <c r="OT90" s="284"/>
      <c r="OU90" s="284"/>
      <c r="OV90" s="284"/>
      <c r="OW90" s="284"/>
      <c r="OX90" s="284"/>
      <c r="OY90" s="284"/>
      <c r="OZ90" s="284"/>
      <c r="PA90" s="284"/>
      <c r="PB90" s="284"/>
      <c r="PC90" s="284"/>
      <c r="PD90" s="284"/>
      <c r="PE90" s="284"/>
      <c r="PF90" s="284"/>
      <c r="PG90" s="284"/>
      <c r="PH90" s="284"/>
      <c r="PI90" s="284"/>
      <c r="PJ90" s="284"/>
      <c r="PK90" s="284"/>
      <c r="PL90" s="284"/>
      <c r="PM90" s="284"/>
      <c r="PN90" s="284"/>
      <c r="PO90" s="284"/>
      <c r="PP90" s="284"/>
      <c r="PQ90" s="284"/>
      <c r="PR90" s="284"/>
      <c r="PS90" s="284"/>
      <c r="PT90" s="284"/>
      <c r="PU90" s="284"/>
      <c r="PV90" s="284"/>
      <c r="PW90" s="284"/>
      <c r="PX90" s="284"/>
      <c r="PY90" s="284"/>
      <c r="PZ90" s="284"/>
      <c r="QA90" s="284"/>
      <c r="QB90" s="284"/>
      <c r="QC90" s="284"/>
      <c r="QD90" s="284"/>
      <c r="QE90" s="284"/>
      <c r="QF90" s="284"/>
      <c r="QG90" s="284"/>
      <c r="QH90" s="284"/>
      <c r="QI90" s="284"/>
      <c r="QJ90" s="284"/>
      <c r="QK90" s="284"/>
      <c r="QL90" s="284"/>
      <c r="QM90" s="284"/>
      <c r="QN90" s="284"/>
      <c r="QO90" s="284"/>
      <c r="QP90" s="284"/>
      <c r="QQ90" s="284"/>
      <c r="QR90" s="284"/>
      <c r="QS90" s="284"/>
      <c r="QT90" s="284"/>
      <c r="QU90" s="284"/>
      <c r="QV90" s="284"/>
      <c r="QW90" s="284"/>
      <c r="QX90" s="284"/>
      <c r="QY90" s="284"/>
      <c r="QZ90" s="284"/>
      <c r="RA90" s="284"/>
      <c r="RB90" s="284"/>
      <c r="RC90" s="284"/>
      <c r="RD90" s="284"/>
      <c r="RE90" s="284"/>
      <c r="RF90" s="284"/>
      <c r="RG90" s="284"/>
      <c r="RH90" s="284"/>
      <c r="RI90" s="284"/>
      <c r="RJ90" s="284"/>
      <c r="RK90" s="284"/>
      <c r="RL90" s="284"/>
      <c r="RM90" s="284"/>
      <c r="RN90" s="284"/>
      <c r="RO90" s="284"/>
      <c r="RP90" s="284"/>
      <c r="RQ90" s="284"/>
      <c r="RR90" s="284"/>
      <c r="RS90" s="284"/>
      <c r="RT90" s="284"/>
      <c r="RU90" s="284"/>
      <c r="RV90" s="284"/>
      <c r="RW90" s="284"/>
      <c r="RX90" s="284"/>
      <c r="RY90" s="284"/>
      <c r="RZ90" s="284"/>
      <c r="SA90" s="284"/>
    </row>
    <row r="91" spans="1:495">
      <c r="A91" s="282"/>
      <c r="B91" s="283" t="str">
        <f>$B$13</f>
        <v>Transportation Costs</v>
      </c>
      <c r="C91" s="290">
        <f>SUM(D91:S91,T91:INDEX(T91:SA91,$H$5))</f>
        <v>0</v>
      </c>
      <c r="D91" s="284" t="str">
        <f t="shared" ref="D91:BO91" si="241">IF(D36="","",($C13*D36)/((1+$H$4)^D$79))</f>
        <v/>
      </c>
      <c r="E91" s="284" t="str">
        <f t="shared" si="241"/>
        <v/>
      </c>
      <c r="F91" s="284" t="str">
        <f t="shared" si="241"/>
        <v/>
      </c>
      <c r="G91" s="284" t="str">
        <f t="shared" si="241"/>
        <v/>
      </c>
      <c r="H91" s="284" t="str">
        <f t="shared" si="241"/>
        <v/>
      </c>
      <c r="I91" s="284" t="str">
        <f t="shared" si="241"/>
        <v/>
      </c>
      <c r="J91" s="284" t="str">
        <f t="shared" si="241"/>
        <v/>
      </c>
      <c r="K91" s="284" t="str">
        <f t="shared" si="241"/>
        <v/>
      </c>
      <c r="L91" s="284" t="str">
        <f t="shared" si="241"/>
        <v/>
      </c>
      <c r="M91" s="284" t="str">
        <f t="shared" si="241"/>
        <v/>
      </c>
      <c r="N91" s="284" t="str">
        <f t="shared" si="241"/>
        <v/>
      </c>
      <c r="O91" s="284" t="str">
        <f t="shared" si="241"/>
        <v/>
      </c>
      <c r="P91" s="284" t="str">
        <f t="shared" si="241"/>
        <v/>
      </c>
      <c r="Q91" s="284" t="str">
        <f t="shared" si="241"/>
        <v/>
      </c>
      <c r="R91" s="284" t="str">
        <f t="shared" si="241"/>
        <v/>
      </c>
      <c r="S91" s="284" t="str">
        <f t="shared" si="241"/>
        <v/>
      </c>
      <c r="T91" s="284" t="str">
        <f t="shared" si="241"/>
        <v/>
      </c>
      <c r="U91" s="284" t="str">
        <f t="shared" si="241"/>
        <v/>
      </c>
      <c r="V91" s="284" t="str">
        <f t="shared" si="241"/>
        <v/>
      </c>
      <c r="W91" s="284" t="str">
        <f t="shared" si="241"/>
        <v/>
      </c>
      <c r="X91" s="284" t="str">
        <f t="shared" si="241"/>
        <v/>
      </c>
      <c r="Y91" s="284" t="str">
        <f t="shared" si="241"/>
        <v/>
      </c>
      <c r="Z91" s="284" t="str">
        <f t="shared" si="241"/>
        <v/>
      </c>
      <c r="AA91" s="284" t="str">
        <f t="shared" si="241"/>
        <v/>
      </c>
      <c r="AB91" s="284" t="str">
        <f t="shared" si="241"/>
        <v/>
      </c>
      <c r="AC91" s="284" t="str">
        <f t="shared" si="241"/>
        <v/>
      </c>
      <c r="AD91" s="284" t="str">
        <f t="shared" si="241"/>
        <v/>
      </c>
      <c r="AE91" s="284" t="str">
        <f t="shared" si="241"/>
        <v/>
      </c>
      <c r="AF91" s="284" t="str">
        <f t="shared" si="241"/>
        <v/>
      </c>
      <c r="AG91" s="284" t="str">
        <f t="shared" si="241"/>
        <v/>
      </c>
      <c r="AH91" s="284" t="str">
        <f t="shared" si="241"/>
        <v/>
      </c>
      <c r="AI91" s="284" t="str">
        <f t="shared" si="241"/>
        <v/>
      </c>
      <c r="AJ91" s="284" t="str">
        <f t="shared" si="241"/>
        <v/>
      </c>
      <c r="AK91" s="284" t="str">
        <f t="shared" si="241"/>
        <v/>
      </c>
      <c r="AL91" s="284" t="str">
        <f t="shared" si="241"/>
        <v/>
      </c>
      <c r="AM91" s="284" t="str">
        <f t="shared" si="241"/>
        <v/>
      </c>
      <c r="AN91" s="284" t="str">
        <f t="shared" si="241"/>
        <v/>
      </c>
      <c r="AO91" s="284" t="str">
        <f t="shared" si="241"/>
        <v/>
      </c>
      <c r="AP91" s="284" t="str">
        <f t="shared" si="241"/>
        <v/>
      </c>
      <c r="AQ91" s="284" t="str">
        <f t="shared" si="241"/>
        <v/>
      </c>
      <c r="AR91" s="284" t="str">
        <f t="shared" si="241"/>
        <v/>
      </c>
      <c r="AS91" s="284" t="str">
        <f t="shared" si="241"/>
        <v/>
      </c>
      <c r="AT91" s="284" t="str">
        <f t="shared" si="241"/>
        <v/>
      </c>
      <c r="AU91" s="284" t="str">
        <f t="shared" si="241"/>
        <v/>
      </c>
      <c r="AV91" s="284" t="str">
        <f t="shared" si="241"/>
        <v/>
      </c>
      <c r="AW91" s="284" t="str">
        <f t="shared" si="241"/>
        <v/>
      </c>
      <c r="AX91" s="284" t="str">
        <f t="shared" si="241"/>
        <v/>
      </c>
      <c r="AY91" s="284" t="str">
        <f t="shared" si="241"/>
        <v/>
      </c>
      <c r="AZ91" s="284" t="str">
        <f t="shared" si="241"/>
        <v/>
      </c>
      <c r="BA91" s="284" t="str">
        <f t="shared" si="241"/>
        <v/>
      </c>
      <c r="BB91" s="284" t="str">
        <f t="shared" si="241"/>
        <v/>
      </c>
      <c r="BC91" s="284" t="str">
        <f t="shared" si="241"/>
        <v/>
      </c>
      <c r="BD91" s="284" t="str">
        <f t="shared" si="241"/>
        <v/>
      </c>
      <c r="BE91" s="284" t="str">
        <f t="shared" si="241"/>
        <v/>
      </c>
      <c r="BF91" s="284" t="str">
        <f t="shared" si="241"/>
        <v/>
      </c>
      <c r="BG91" s="284" t="str">
        <f t="shared" si="241"/>
        <v/>
      </c>
      <c r="BH91" s="284" t="str">
        <f t="shared" si="241"/>
        <v/>
      </c>
      <c r="BI91" s="284" t="str">
        <f t="shared" si="241"/>
        <v/>
      </c>
      <c r="BJ91" s="284" t="str">
        <f t="shared" si="241"/>
        <v/>
      </c>
      <c r="BK91" s="284" t="str">
        <f t="shared" si="241"/>
        <v/>
      </c>
      <c r="BL91" s="284" t="str">
        <f t="shared" si="241"/>
        <v/>
      </c>
      <c r="BM91" s="284" t="str">
        <f t="shared" si="241"/>
        <v/>
      </c>
      <c r="BN91" s="284" t="str">
        <f t="shared" si="241"/>
        <v/>
      </c>
      <c r="BO91" s="284" t="str">
        <f t="shared" si="241"/>
        <v/>
      </c>
      <c r="BP91" s="284" t="str">
        <f t="shared" ref="BP91:EA91" si="242">IF(BP36="","",($C13*BP36)/((1+$H$4)^BP$79))</f>
        <v/>
      </c>
      <c r="BQ91" s="284" t="str">
        <f t="shared" si="242"/>
        <v/>
      </c>
      <c r="BR91" s="284" t="str">
        <f t="shared" si="242"/>
        <v/>
      </c>
      <c r="BS91" s="284" t="str">
        <f t="shared" si="242"/>
        <v/>
      </c>
      <c r="BT91" s="284" t="str">
        <f t="shared" si="242"/>
        <v/>
      </c>
      <c r="BU91" s="284" t="str">
        <f t="shared" si="242"/>
        <v/>
      </c>
      <c r="BV91" s="284" t="str">
        <f t="shared" si="242"/>
        <v/>
      </c>
      <c r="BW91" s="284" t="str">
        <f t="shared" si="242"/>
        <v/>
      </c>
      <c r="BX91" s="284" t="str">
        <f t="shared" si="242"/>
        <v/>
      </c>
      <c r="BY91" s="284" t="str">
        <f t="shared" si="242"/>
        <v/>
      </c>
      <c r="BZ91" s="284" t="str">
        <f t="shared" si="242"/>
        <v/>
      </c>
      <c r="CA91" s="284" t="str">
        <f t="shared" si="242"/>
        <v/>
      </c>
      <c r="CB91" s="284" t="str">
        <f t="shared" si="242"/>
        <v/>
      </c>
      <c r="CC91" s="284" t="str">
        <f t="shared" si="242"/>
        <v/>
      </c>
      <c r="CD91" s="284" t="str">
        <f t="shared" si="242"/>
        <v/>
      </c>
      <c r="CE91" s="284" t="str">
        <f t="shared" si="242"/>
        <v/>
      </c>
      <c r="CF91" s="284" t="str">
        <f t="shared" si="242"/>
        <v/>
      </c>
      <c r="CG91" s="284" t="str">
        <f t="shared" si="242"/>
        <v/>
      </c>
      <c r="CH91" s="284" t="str">
        <f t="shared" si="242"/>
        <v/>
      </c>
      <c r="CI91" s="284" t="str">
        <f t="shared" si="242"/>
        <v/>
      </c>
      <c r="CJ91" s="284" t="str">
        <f t="shared" si="242"/>
        <v/>
      </c>
      <c r="CK91" s="284" t="str">
        <f t="shared" si="242"/>
        <v/>
      </c>
      <c r="CL91" s="284" t="str">
        <f t="shared" si="242"/>
        <v/>
      </c>
      <c r="CM91" s="284" t="str">
        <f t="shared" si="242"/>
        <v/>
      </c>
      <c r="CN91" s="284" t="str">
        <f t="shared" si="242"/>
        <v/>
      </c>
      <c r="CO91" s="284" t="str">
        <f t="shared" si="242"/>
        <v/>
      </c>
      <c r="CP91" s="284" t="str">
        <f t="shared" si="242"/>
        <v/>
      </c>
      <c r="CQ91" s="284" t="str">
        <f t="shared" si="242"/>
        <v/>
      </c>
      <c r="CR91" s="284" t="str">
        <f t="shared" si="242"/>
        <v/>
      </c>
      <c r="CS91" s="284" t="str">
        <f t="shared" si="242"/>
        <v/>
      </c>
      <c r="CT91" s="284" t="str">
        <f t="shared" si="242"/>
        <v/>
      </c>
      <c r="CU91" s="284" t="str">
        <f t="shared" si="242"/>
        <v/>
      </c>
      <c r="CV91" s="284" t="str">
        <f t="shared" si="242"/>
        <v/>
      </c>
      <c r="CW91" s="284" t="str">
        <f t="shared" si="242"/>
        <v/>
      </c>
      <c r="CX91" s="284" t="str">
        <f t="shared" si="242"/>
        <v/>
      </c>
      <c r="CY91" s="284" t="str">
        <f t="shared" si="242"/>
        <v/>
      </c>
      <c r="CZ91" s="284" t="str">
        <f t="shared" si="242"/>
        <v/>
      </c>
      <c r="DA91" s="284" t="str">
        <f t="shared" si="242"/>
        <v/>
      </c>
      <c r="DB91" s="284" t="str">
        <f t="shared" si="242"/>
        <v/>
      </c>
      <c r="DC91" s="284" t="str">
        <f t="shared" si="242"/>
        <v/>
      </c>
      <c r="DD91" s="284" t="str">
        <f t="shared" si="242"/>
        <v/>
      </c>
      <c r="DE91" s="284" t="str">
        <f t="shared" si="242"/>
        <v/>
      </c>
      <c r="DF91" s="284" t="str">
        <f t="shared" si="242"/>
        <v/>
      </c>
      <c r="DG91" s="284" t="str">
        <f t="shared" si="242"/>
        <v/>
      </c>
      <c r="DH91" s="284" t="str">
        <f t="shared" si="242"/>
        <v/>
      </c>
      <c r="DI91" s="284" t="str">
        <f t="shared" si="242"/>
        <v/>
      </c>
      <c r="DJ91" s="284" t="str">
        <f t="shared" si="242"/>
        <v/>
      </c>
      <c r="DK91" s="284" t="str">
        <f t="shared" si="242"/>
        <v/>
      </c>
      <c r="DL91" s="284" t="str">
        <f t="shared" si="242"/>
        <v/>
      </c>
      <c r="DM91" s="284" t="str">
        <f t="shared" si="242"/>
        <v/>
      </c>
      <c r="DN91" s="284" t="str">
        <f t="shared" si="242"/>
        <v/>
      </c>
      <c r="DO91" s="284" t="str">
        <f t="shared" si="242"/>
        <v/>
      </c>
      <c r="DP91" s="284" t="str">
        <f t="shared" si="242"/>
        <v/>
      </c>
      <c r="DQ91" s="284" t="str">
        <f t="shared" si="242"/>
        <v/>
      </c>
      <c r="DR91" s="284" t="str">
        <f t="shared" si="242"/>
        <v/>
      </c>
      <c r="DS91" s="284" t="str">
        <f t="shared" si="242"/>
        <v/>
      </c>
      <c r="DT91" s="284" t="str">
        <f t="shared" si="242"/>
        <v/>
      </c>
      <c r="DU91" s="284" t="str">
        <f t="shared" si="242"/>
        <v/>
      </c>
      <c r="DV91" s="284" t="str">
        <f t="shared" si="242"/>
        <v/>
      </c>
      <c r="DW91" s="284" t="str">
        <f t="shared" si="242"/>
        <v/>
      </c>
      <c r="DX91" s="284" t="str">
        <f t="shared" si="242"/>
        <v/>
      </c>
      <c r="DY91" s="284" t="str">
        <f t="shared" si="242"/>
        <v/>
      </c>
      <c r="DZ91" s="284" t="str">
        <f t="shared" si="242"/>
        <v/>
      </c>
      <c r="EA91" s="284" t="str">
        <f t="shared" si="242"/>
        <v/>
      </c>
      <c r="EB91" s="284" t="str">
        <f t="shared" ref="EB91:GM91" si="243">IF(EB36="","",($C13*EB36)/((1+$H$4)^EB$79))</f>
        <v/>
      </c>
      <c r="EC91" s="284" t="str">
        <f t="shared" si="243"/>
        <v/>
      </c>
      <c r="ED91" s="284" t="str">
        <f t="shared" si="243"/>
        <v/>
      </c>
      <c r="EE91" s="284" t="str">
        <f t="shared" si="243"/>
        <v/>
      </c>
      <c r="EF91" s="284" t="str">
        <f t="shared" si="243"/>
        <v/>
      </c>
      <c r="EG91" s="284" t="str">
        <f t="shared" si="243"/>
        <v/>
      </c>
      <c r="EH91" s="284" t="str">
        <f t="shared" si="243"/>
        <v/>
      </c>
      <c r="EI91" s="284" t="str">
        <f t="shared" si="243"/>
        <v/>
      </c>
      <c r="EJ91" s="284" t="str">
        <f t="shared" si="243"/>
        <v/>
      </c>
      <c r="EK91" s="284" t="str">
        <f t="shared" si="243"/>
        <v/>
      </c>
      <c r="EL91" s="284" t="str">
        <f t="shared" si="243"/>
        <v/>
      </c>
      <c r="EM91" s="284" t="str">
        <f t="shared" si="243"/>
        <v/>
      </c>
      <c r="EN91" s="284" t="str">
        <f t="shared" si="243"/>
        <v/>
      </c>
      <c r="EO91" s="284" t="str">
        <f t="shared" si="243"/>
        <v/>
      </c>
      <c r="EP91" s="284" t="str">
        <f t="shared" si="243"/>
        <v/>
      </c>
      <c r="EQ91" s="284" t="str">
        <f t="shared" si="243"/>
        <v/>
      </c>
      <c r="ER91" s="284" t="str">
        <f t="shared" si="243"/>
        <v/>
      </c>
      <c r="ES91" s="284" t="str">
        <f t="shared" si="243"/>
        <v/>
      </c>
      <c r="ET91" s="284" t="str">
        <f t="shared" si="243"/>
        <v/>
      </c>
      <c r="EU91" s="284" t="str">
        <f t="shared" si="243"/>
        <v/>
      </c>
      <c r="EV91" s="284" t="str">
        <f t="shared" si="243"/>
        <v/>
      </c>
      <c r="EW91" s="284" t="str">
        <f t="shared" si="243"/>
        <v/>
      </c>
      <c r="EX91" s="284" t="str">
        <f t="shared" si="243"/>
        <v/>
      </c>
      <c r="EY91" s="284" t="str">
        <f t="shared" si="243"/>
        <v/>
      </c>
      <c r="EZ91" s="284" t="str">
        <f t="shared" si="243"/>
        <v/>
      </c>
      <c r="FA91" s="284" t="str">
        <f t="shared" si="243"/>
        <v/>
      </c>
      <c r="FB91" s="284" t="str">
        <f t="shared" si="243"/>
        <v/>
      </c>
      <c r="FC91" s="284" t="str">
        <f t="shared" si="243"/>
        <v/>
      </c>
      <c r="FD91" s="284" t="str">
        <f t="shared" si="243"/>
        <v/>
      </c>
      <c r="FE91" s="284" t="str">
        <f t="shared" si="243"/>
        <v/>
      </c>
      <c r="FF91" s="284" t="str">
        <f t="shared" si="243"/>
        <v/>
      </c>
      <c r="FG91" s="284" t="str">
        <f t="shared" si="243"/>
        <v/>
      </c>
      <c r="FH91" s="284" t="str">
        <f t="shared" si="243"/>
        <v/>
      </c>
      <c r="FI91" s="284" t="str">
        <f t="shared" si="243"/>
        <v/>
      </c>
      <c r="FJ91" s="284" t="str">
        <f t="shared" si="243"/>
        <v/>
      </c>
      <c r="FK91" s="284" t="str">
        <f t="shared" si="243"/>
        <v/>
      </c>
      <c r="FL91" s="284" t="str">
        <f t="shared" si="243"/>
        <v/>
      </c>
      <c r="FM91" s="284" t="str">
        <f t="shared" si="243"/>
        <v/>
      </c>
      <c r="FN91" s="284" t="str">
        <f t="shared" si="243"/>
        <v/>
      </c>
      <c r="FO91" s="284" t="str">
        <f t="shared" si="243"/>
        <v/>
      </c>
      <c r="FP91" s="284" t="str">
        <f t="shared" si="243"/>
        <v/>
      </c>
      <c r="FQ91" s="284" t="str">
        <f t="shared" si="243"/>
        <v/>
      </c>
      <c r="FR91" s="284" t="str">
        <f t="shared" si="243"/>
        <v/>
      </c>
      <c r="FS91" s="284" t="str">
        <f t="shared" si="243"/>
        <v/>
      </c>
      <c r="FT91" s="284" t="str">
        <f t="shared" si="243"/>
        <v/>
      </c>
      <c r="FU91" s="284" t="str">
        <f t="shared" si="243"/>
        <v/>
      </c>
      <c r="FV91" s="284" t="str">
        <f t="shared" si="243"/>
        <v/>
      </c>
      <c r="FW91" s="284" t="str">
        <f t="shared" si="243"/>
        <v/>
      </c>
      <c r="FX91" s="284" t="str">
        <f t="shared" si="243"/>
        <v/>
      </c>
      <c r="FY91" s="284" t="str">
        <f t="shared" si="243"/>
        <v/>
      </c>
      <c r="FZ91" s="284" t="str">
        <f t="shared" si="243"/>
        <v/>
      </c>
      <c r="GA91" s="284" t="str">
        <f t="shared" si="243"/>
        <v/>
      </c>
      <c r="GB91" s="284" t="str">
        <f t="shared" si="243"/>
        <v/>
      </c>
      <c r="GC91" s="284" t="str">
        <f t="shared" si="243"/>
        <v/>
      </c>
      <c r="GD91" s="284" t="str">
        <f t="shared" si="243"/>
        <v/>
      </c>
      <c r="GE91" s="284" t="str">
        <f t="shared" si="243"/>
        <v/>
      </c>
      <c r="GF91" s="284" t="str">
        <f t="shared" si="243"/>
        <v/>
      </c>
      <c r="GG91" s="284" t="str">
        <f t="shared" si="243"/>
        <v/>
      </c>
      <c r="GH91" s="284" t="str">
        <f t="shared" si="243"/>
        <v/>
      </c>
      <c r="GI91" s="284" t="str">
        <f t="shared" si="243"/>
        <v/>
      </c>
      <c r="GJ91" s="284" t="str">
        <f t="shared" si="243"/>
        <v/>
      </c>
      <c r="GK91" s="284" t="str">
        <f t="shared" si="243"/>
        <v/>
      </c>
      <c r="GL91" s="284" t="str">
        <f t="shared" si="243"/>
        <v/>
      </c>
      <c r="GM91" s="284" t="str">
        <f t="shared" si="243"/>
        <v/>
      </c>
      <c r="GN91" s="284" t="str">
        <f t="shared" ref="GN91:IY91" si="244">IF(GN36="","",($C13*GN36)/((1+$H$4)^GN$79))</f>
        <v/>
      </c>
      <c r="GO91" s="284" t="str">
        <f t="shared" si="244"/>
        <v/>
      </c>
      <c r="GP91" s="284" t="str">
        <f t="shared" si="244"/>
        <v/>
      </c>
      <c r="GQ91" s="284" t="str">
        <f t="shared" si="244"/>
        <v/>
      </c>
      <c r="GR91" s="284" t="str">
        <f t="shared" si="244"/>
        <v/>
      </c>
      <c r="GS91" s="284" t="str">
        <f t="shared" si="244"/>
        <v/>
      </c>
      <c r="GT91" s="284" t="str">
        <f t="shared" si="244"/>
        <v/>
      </c>
      <c r="GU91" s="284" t="str">
        <f t="shared" si="244"/>
        <v/>
      </c>
      <c r="GV91" s="284" t="str">
        <f t="shared" si="244"/>
        <v/>
      </c>
      <c r="GW91" s="284" t="str">
        <f t="shared" si="244"/>
        <v/>
      </c>
      <c r="GX91" s="284" t="str">
        <f t="shared" si="244"/>
        <v/>
      </c>
      <c r="GY91" s="284" t="str">
        <f t="shared" si="244"/>
        <v/>
      </c>
      <c r="GZ91" s="284" t="str">
        <f t="shared" si="244"/>
        <v/>
      </c>
      <c r="HA91" s="284" t="str">
        <f t="shared" si="244"/>
        <v/>
      </c>
      <c r="HB91" s="284" t="str">
        <f t="shared" si="244"/>
        <v/>
      </c>
      <c r="HC91" s="284" t="str">
        <f t="shared" si="244"/>
        <v/>
      </c>
      <c r="HD91" s="284" t="str">
        <f t="shared" si="244"/>
        <v/>
      </c>
      <c r="HE91" s="284" t="str">
        <f t="shared" si="244"/>
        <v/>
      </c>
      <c r="HF91" s="284" t="str">
        <f t="shared" si="244"/>
        <v/>
      </c>
      <c r="HG91" s="284" t="str">
        <f t="shared" si="244"/>
        <v/>
      </c>
      <c r="HH91" s="284" t="str">
        <f t="shared" si="244"/>
        <v/>
      </c>
      <c r="HI91" s="284" t="str">
        <f t="shared" si="244"/>
        <v/>
      </c>
      <c r="HJ91" s="284" t="str">
        <f t="shared" si="244"/>
        <v/>
      </c>
      <c r="HK91" s="284" t="str">
        <f t="shared" si="244"/>
        <v/>
      </c>
      <c r="HL91" s="284" t="str">
        <f t="shared" si="244"/>
        <v/>
      </c>
      <c r="HM91" s="284" t="str">
        <f t="shared" si="244"/>
        <v/>
      </c>
      <c r="HN91" s="284" t="str">
        <f t="shared" si="244"/>
        <v/>
      </c>
      <c r="HO91" s="284" t="str">
        <f t="shared" si="244"/>
        <v/>
      </c>
      <c r="HP91" s="284" t="str">
        <f t="shared" si="244"/>
        <v/>
      </c>
      <c r="HQ91" s="284" t="str">
        <f t="shared" si="244"/>
        <v/>
      </c>
      <c r="HR91" s="284" t="str">
        <f t="shared" si="244"/>
        <v/>
      </c>
      <c r="HS91" s="284" t="str">
        <f t="shared" si="244"/>
        <v/>
      </c>
      <c r="HT91" s="284" t="str">
        <f t="shared" si="244"/>
        <v/>
      </c>
      <c r="HU91" s="284" t="str">
        <f t="shared" si="244"/>
        <v/>
      </c>
      <c r="HV91" s="284" t="str">
        <f t="shared" si="244"/>
        <v/>
      </c>
      <c r="HW91" s="284" t="str">
        <f t="shared" si="244"/>
        <v/>
      </c>
      <c r="HX91" s="284" t="str">
        <f t="shared" si="244"/>
        <v/>
      </c>
      <c r="HY91" s="284" t="str">
        <f t="shared" si="244"/>
        <v/>
      </c>
      <c r="HZ91" s="284" t="str">
        <f t="shared" si="244"/>
        <v/>
      </c>
      <c r="IA91" s="284" t="str">
        <f t="shared" si="244"/>
        <v/>
      </c>
      <c r="IB91" s="284" t="str">
        <f t="shared" si="244"/>
        <v/>
      </c>
      <c r="IC91" s="284" t="str">
        <f t="shared" si="244"/>
        <v/>
      </c>
      <c r="ID91" s="284" t="str">
        <f t="shared" si="244"/>
        <v/>
      </c>
      <c r="IE91" s="284" t="str">
        <f t="shared" si="244"/>
        <v/>
      </c>
      <c r="IF91" s="284" t="str">
        <f t="shared" si="244"/>
        <v/>
      </c>
      <c r="IG91" s="284" t="str">
        <f t="shared" si="244"/>
        <v/>
      </c>
      <c r="IH91" s="284" t="str">
        <f t="shared" si="244"/>
        <v/>
      </c>
      <c r="II91" s="284" t="str">
        <f t="shared" si="244"/>
        <v/>
      </c>
      <c r="IJ91" s="284" t="str">
        <f t="shared" si="244"/>
        <v/>
      </c>
      <c r="IK91" s="284" t="str">
        <f t="shared" si="244"/>
        <v/>
      </c>
      <c r="IL91" s="284" t="str">
        <f t="shared" si="244"/>
        <v/>
      </c>
      <c r="IM91" s="284" t="str">
        <f t="shared" si="244"/>
        <v/>
      </c>
      <c r="IN91" s="284" t="str">
        <f t="shared" si="244"/>
        <v/>
      </c>
      <c r="IO91" s="284" t="str">
        <f t="shared" si="244"/>
        <v/>
      </c>
      <c r="IP91" s="284" t="str">
        <f t="shared" si="244"/>
        <v/>
      </c>
      <c r="IQ91" s="284" t="str">
        <f t="shared" si="244"/>
        <v/>
      </c>
      <c r="IR91" s="284" t="str">
        <f t="shared" si="244"/>
        <v/>
      </c>
      <c r="IS91" s="284" t="str">
        <f t="shared" si="244"/>
        <v/>
      </c>
      <c r="IT91" s="284" t="str">
        <f t="shared" si="244"/>
        <v/>
      </c>
      <c r="IU91" s="284" t="str">
        <f t="shared" si="244"/>
        <v/>
      </c>
      <c r="IV91" s="284" t="str">
        <f t="shared" si="244"/>
        <v/>
      </c>
      <c r="IW91" s="284" t="str">
        <f t="shared" si="244"/>
        <v/>
      </c>
      <c r="IX91" s="284" t="str">
        <f t="shared" si="244"/>
        <v/>
      </c>
      <c r="IY91" s="284" t="str">
        <f t="shared" si="244"/>
        <v/>
      </c>
      <c r="IZ91" s="284" t="str">
        <f t="shared" ref="IZ91:LK91" si="245">IF(IZ36="","",($C13*IZ36)/((1+$H$4)^IZ$79))</f>
        <v/>
      </c>
      <c r="JA91" s="284" t="str">
        <f t="shared" si="245"/>
        <v/>
      </c>
      <c r="JB91" s="284" t="str">
        <f t="shared" si="245"/>
        <v/>
      </c>
      <c r="JC91" s="284" t="str">
        <f t="shared" si="245"/>
        <v/>
      </c>
      <c r="JD91" s="284" t="str">
        <f t="shared" si="245"/>
        <v/>
      </c>
      <c r="JE91" s="284" t="str">
        <f t="shared" si="245"/>
        <v/>
      </c>
      <c r="JF91" s="284" t="str">
        <f t="shared" si="245"/>
        <v/>
      </c>
      <c r="JG91" s="284" t="str">
        <f t="shared" si="245"/>
        <v/>
      </c>
      <c r="JH91" s="284" t="str">
        <f t="shared" si="245"/>
        <v/>
      </c>
      <c r="JI91" s="284" t="str">
        <f t="shared" si="245"/>
        <v/>
      </c>
      <c r="JJ91" s="284" t="str">
        <f t="shared" si="245"/>
        <v/>
      </c>
      <c r="JK91" s="284" t="str">
        <f t="shared" si="245"/>
        <v/>
      </c>
      <c r="JL91" s="284" t="str">
        <f t="shared" si="245"/>
        <v/>
      </c>
      <c r="JM91" s="284" t="str">
        <f t="shared" si="245"/>
        <v/>
      </c>
      <c r="JN91" s="284" t="str">
        <f t="shared" si="245"/>
        <v/>
      </c>
      <c r="JO91" s="284" t="str">
        <f t="shared" si="245"/>
        <v/>
      </c>
      <c r="JP91" s="284" t="str">
        <f t="shared" si="245"/>
        <v/>
      </c>
      <c r="JQ91" s="284" t="str">
        <f t="shared" si="245"/>
        <v/>
      </c>
      <c r="JR91" s="284" t="str">
        <f t="shared" si="245"/>
        <v/>
      </c>
      <c r="JS91" s="284" t="str">
        <f t="shared" si="245"/>
        <v/>
      </c>
      <c r="JT91" s="284" t="str">
        <f t="shared" si="245"/>
        <v/>
      </c>
      <c r="JU91" s="284" t="str">
        <f t="shared" si="245"/>
        <v/>
      </c>
      <c r="JV91" s="284" t="str">
        <f t="shared" si="245"/>
        <v/>
      </c>
      <c r="JW91" s="284" t="str">
        <f t="shared" si="245"/>
        <v/>
      </c>
      <c r="JX91" s="284" t="str">
        <f t="shared" si="245"/>
        <v/>
      </c>
      <c r="JY91" s="284" t="str">
        <f t="shared" si="245"/>
        <v/>
      </c>
      <c r="JZ91" s="284" t="str">
        <f t="shared" si="245"/>
        <v/>
      </c>
      <c r="KA91" s="284" t="str">
        <f t="shared" si="245"/>
        <v/>
      </c>
      <c r="KB91" s="284" t="str">
        <f t="shared" si="245"/>
        <v/>
      </c>
      <c r="KC91" s="284" t="str">
        <f t="shared" si="245"/>
        <v/>
      </c>
      <c r="KD91" s="284" t="str">
        <f t="shared" si="245"/>
        <v/>
      </c>
      <c r="KE91" s="284" t="str">
        <f t="shared" si="245"/>
        <v/>
      </c>
      <c r="KF91" s="284" t="str">
        <f t="shared" si="245"/>
        <v/>
      </c>
      <c r="KG91" s="284" t="str">
        <f t="shared" si="245"/>
        <v/>
      </c>
      <c r="KH91" s="284" t="str">
        <f t="shared" si="245"/>
        <v/>
      </c>
      <c r="KI91" s="284" t="str">
        <f t="shared" si="245"/>
        <v/>
      </c>
      <c r="KJ91" s="284" t="str">
        <f t="shared" si="245"/>
        <v/>
      </c>
      <c r="KK91" s="284" t="str">
        <f t="shared" si="245"/>
        <v/>
      </c>
      <c r="KL91" s="284" t="str">
        <f t="shared" si="245"/>
        <v/>
      </c>
      <c r="KM91" s="284" t="str">
        <f t="shared" si="245"/>
        <v/>
      </c>
      <c r="KN91" s="284" t="str">
        <f t="shared" si="245"/>
        <v/>
      </c>
      <c r="KO91" s="284" t="str">
        <f t="shared" si="245"/>
        <v/>
      </c>
      <c r="KP91" s="284" t="str">
        <f t="shared" si="245"/>
        <v/>
      </c>
      <c r="KQ91" s="284" t="str">
        <f t="shared" si="245"/>
        <v/>
      </c>
      <c r="KR91" s="284" t="str">
        <f t="shared" si="245"/>
        <v/>
      </c>
      <c r="KS91" s="284" t="str">
        <f t="shared" si="245"/>
        <v/>
      </c>
      <c r="KT91" s="284" t="str">
        <f t="shared" si="245"/>
        <v/>
      </c>
      <c r="KU91" s="284" t="str">
        <f t="shared" si="245"/>
        <v/>
      </c>
      <c r="KV91" s="284" t="str">
        <f t="shared" si="245"/>
        <v/>
      </c>
      <c r="KW91" s="284" t="str">
        <f t="shared" si="245"/>
        <v/>
      </c>
      <c r="KX91" s="284" t="str">
        <f t="shared" si="245"/>
        <v/>
      </c>
      <c r="KY91" s="284" t="str">
        <f t="shared" si="245"/>
        <v/>
      </c>
      <c r="KZ91" s="284" t="str">
        <f t="shared" si="245"/>
        <v/>
      </c>
      <c r="LA91" s="284" t="str">
        <f t="shared" si="245"/>
        <v/>
      </c>
      <c r="LB91" s="284" t="str">
        <f t="shared" si="245"/>
        <v/>
      </c>
      <c r="LC91" s="284" t="str">
        <f t="shared" si="245"/>
        <v/>
      </c>
      <c r="LD91" s="284" t="str">
        <f t="shared" si="245"/>
        <v/>
      </c>
      <c r="LE91" s="284" t="str">
        <f t="shared" si="245"/>
        <v/>
      </c>
      <c r="LF91" s="284" t="str">
        <f t="shared" si="245"/>
        <v/>
      </c>
      <c r="LG91" s="284" t="str">
        <f t="shared" si="245"/>
        <v/>
      </c>
      <c r="LH91" s="284" t="str">
        <f t="shared" si="245"/>
        <v/>
      </c>
      <c r="LI91" s="284" t="str">
        <f t="shared" si="245"/>
        <v/>
      </c>
      <c r="LJ91" s="284" t="str">
        <f t="shared" si="245"/>
        <v/>
      </c>
      <c r="LK91" s="284" t="str">
        <f t="shared" si="245"/>
        <v/>
      </c>
      <c r="LL91" s="284" t="str">
        <f t="shared" ref="LL91:NW91" si="246">IF(LL36="","",($C13*LL36)/((1+$H$4)^LL$79))</f>
        <v/>
      </c>
      <c r="LM91" s="284" t="str">
        <f t="shared" si="246"/>
        <v/>
      </c>
      <c r="LN91" s="284" t="str">
        <f t="shared" si="246"/>
        <v/>
      </c>
      <c r="LO91" s="284" t="str">
        <f t="shared" si="246"/>
        <v/>
      </c>
      <c r="LP91" s="284" t="str">
        <f t="shared" si="246"/>
        <v/>
      </c>
      <c r="LQ91" s="284" t="str">
        <f t="shared" si="246"/>
        <v/>
      </c>
      <c r="LR91" s="284" t="str">
        <f t="shared" si="246"/>
        <v/>
      </c>
      <c r="LS91" s="284" t="str">
        <f t="shared" si="246"/>
        <v/>
      </c>
      <c r="LT91" s="284" t="str">
        <f t="shared" si="246"/>
        <v/>
      </c>
      <c r="LU91" s="284" t="str">
        <f t="shared" si="246"/>
        <v/>
      </c>
      <c r="LV91" s="284" t="str">
        <f t="shared" si="246"/>
        <v/>
      </c>
      <c r="LW91" s="284" t="str">
        <f t="shared" si="246"/>
        <v/>
      </c>
      <c r="LX91" s="284" t="str">
        <f t="shared" si="246"/>
        <v/>
      </c>
      <c r="LY91" s="284" t="str">
        <f t="shared" si="246"/>
        <v/>
      </c>
      <c r="LZ91" s="284" t="str">
        <f t="shared" si="246"/>
        <v/>
      </c>
      <c r="MA91" s="284" t="str">
        <f t="shared" si="246"/>
        <v/>
      </c>
      <c r="MB91" s="284" t="str">
        <f t="shared" si="246"/>
        <v/>
      </c>
      <c r="MC91" s="284" t="str">
        <f t="shared" si="246"/>
        <v/>
      </c>
      <c r="MD91" s="284" t="str">
        <f t="shared" si="246"/>
        <v/>
      </c>
      <c r="ME91" s="284" t="str">
        <f t="shared" si="246"/>
        <v/>
      </c>
      <c r="MF91" s="284" t="str">
        <f t="shared" si="246"/>
        <v/>
      </c>
      <c r="MG91" s="284" t="str">
        <f t="shared" si="246"/>
        <v/>
      </c>
      <c r="MH91" s="284" t="str">
        <f t="shared" si="246"/>
        <v/>
      </c>
      <c r="MI91" s="284" t="str">
        <f t="shared" si="246"/>
        <v/>
      </c>
      <c r="MJ91" s="284" t="str">
        <f t="shared" si="246"/>
        <v/>
      </c>
      <c r="MK91" s="284" t="str">
        <f t="shared" si="246"/>
        <v/>
      </c>
      <c r="ML91" s="284" t="str">
        <f t="shared" si="246"/>
        <v/>
      </c>
      <c r="MM91" s="284" t="str">
        <f t="shared" si="246"/>
        <v/>
      </c>
      <c r="MN91" s="284" t="str">
        <f t="shared" si="246"/>
        <v/>
      </c>
      <c r="MO91" s="284" t="str">
        <f t="shared" si="246"/>
        <v/>
      </c>
      <c r="MP91" s="284" t="str">
        <f t="shared" si="246"/>
        <v/>
      </c>
      <c r="MQ91" s="284" t="str">
        <f t="shared" si="246"/>
        <v/>
      </c>
      <c r="MR91" s="284" t="str">
        <f t="shared" si="246"/>
        <v/>
      </c>
      <c r="MS91" s="284" t="str">
        <f t="shared" si="246"/>
        <v/>
      </c>
      <c r="MT91" s="284" t="str">
        <f t="shared" si="246"/>
        <v/>
      </c>
      <c r="MU91" s="284" t="str">
        <f t="shared" si="246"/>
        <v/>
      </c>
      <c r="MV91" s="284" t="str">
        <f t="shared" si="246"/>
        <v/>
      </c>
      <c r="MW91" s="284" t="str">
        <f t="shared" si="246"/>
        <v/>
      </c>
      <c r="MX91" s="284" t="str">
        <f t="shared" si="246"/>
        <v/>
      </c>
      <c r="MY91" s="284" t="str">
        <f t="shared" si="246"/>
        <v/>
      </c>
      <c r="MZ91" s="284" t="str">
        <f t="shared" si="246"/>
        <v/>
      </c>
      <c r="NA91" s="284" t="str">
        <f t="shared" si="246"/>
        <v/>
      </c>
      <c r="NB91" s="284" t="str">
        <f t="shared" si="246"/>
        <v/>
      </c>
      <c r="NC91" s="284" t="str">
        <f t="shared" si="246"/>
        <v/>
      </c>
      <c r="ND91" s="284" t="str">
        <f t="shared" si="246"/>
        <v/>
      </c>
      <c r="NE91" s="284" t="str">
        <f t="shared" si="246"/>
        <v/>
      </c>
      <c r="NF91" s="284" t="str">
        <f t="shared" si="246"/>
        <v/>
      </c>
      <c r="NG91" s="284" t="str">
        <f t="shared" si="246"/>
        <v/>
      </c>
      <c r="NH91" s="284" t="str">
        <f t="shared" si="246"/>
        <v/>
      </c>
      <c r="NI91" s="284" t="str">
        <f t="shared" si="246"/>
        <v/>
      </c>
      <c r="NJ91" s="284" t="str">
        <f t="shared" si="246"/>
        <v/>
      </c>
      <c r="NK91" s="284" t="str">
        <f t="shared" si="246"/>
        <v/>
      </c>
      <c r="NL91" s="284" t="str">
        <f t="shared" si="246"/>
        <v/>
      </c>
      <c r="NM91" s="284" t="str">
        <f t="shared" si="246"/>
        <v/>
      </c>
      <c r="NN91" s="284" t="str">
        <f t="shared" si="246"/>
        <v/>
      </c>
      <c r="NO91" s="284" t="str">
        <f t="shared" si="246"/>
        <v/>
      </c>
      <c r="NP91" s="284" t="str">
        <f t="shared" si="246"/>
        <v/>
      </c>
      <c r="NQ91" s="284" t="str">
        <f t="shared" si="246"/>
        <v/>
      </c>
      <c r="NR91" s="284" t="str">
        <f t="shared" si="246"/>
        <v/>
      </c>
      <c r="NS91" s="284" t="str">
        <f t="shared" si="246"/>
        <v/>
      </c>
      <c r="NT91" s="284" t="str">
        <f t="shared" si="246"/>
        <v/>
      </c>
      <c r="NU91" s="284" t="str">
        <f t="shared" si="246"/>
        <v/>
      </c>
      <c r="NV91" s="284" t="str">
        <f t="shared" si="246"/>
        <v/>
      </c>
      <c r="NW91" s="284" t="str">
        <f t="shared" si="246"/>
        <v/>
      </c>
      <c r="NX91" s="284" t="str">
        <f t="shared" ref="NX91:QI91" si="247">IF(NX36="","",($C13*NX36)/((1+$H$4)^NX$79))</f>
        <v/>
      </c>
      <c r="NY91" s="284" t="str">
        <f t="shared" si="247"/>
        <v/>
      </c>
      <c r="NZ91" s="284" t="str">
        <f t="shared" si="247"/>
        <v/>
      </c>
      <c r="OA91" s="284" t="str">
        <f t="shared" si="247"/>
        <v/>
      </c>
      <c r="OB91" s="284" t="str">
        <f t="shared" si="247"/>
        <v/>
      </c>
      <c r="OC91" s="284" t="str">
        <f t="shared" si="247"/>
        <v/>
      </c>
      <c r="OD91" s="284" t="str">
        <f t="shared" si="247"/>
        <v/>
      </c>
      <c r="OE91" s="284" t="str">
        <f t="shared" si="247"/>
        <v/>
      </c>
      <c r="OF91" s="284" t="str">
        <f t="shared" si="247"/>
        <v/>
      </c>
      <c r="OG91" s="284" t="str">
        <f t="shared" si="247"/>
        <v/>
      </c>
      <c r="OH91" s="284" t="str">
        <f t="shared" si="247"/>
        <v/>
      </c>
      <c r="OI91" s="284" t="str">
        <f t="shared" si="247"/>
        <v/>
      </c>
      <c r="OJ91" s="284" t="str">
        <f t="shared" si="247"/>
        <v/>
      </c>
      <c r="OK91" s="284" t="str">
        <f t="shared" si="247"/>
        <v/>
      </c>
      <c r="OL91" s="284" t="str">
        <f t="shared" si="247"/>
        <v/>
      </c>
      <c r="OM91" s="284" t="str">
        <f t="shared" si="247"/>
        <v/>
      </c>
      <c r="ON91" s="284" t="str">
        <f t="shared" si="247"/>
        <v/>
      </c>
      <c r="OO91" s="284" t="str">
        <f t="shared" si="247"/>
        <v/>
      </c>
      <c r="OP91" s="284" t="str">
        <f t="shared" si="247"/>
        <v/>
      </c>
      <c r="OQ91" s="284" t="str">
        <f t="shared" si="247"/>
        <v/>
      </c>
      <c r="OR91" s="284" t="str">
        <f t="shared" si="247"/>
        <v/>
      </c>
      <c r="OS91" s="284" t="str">
        <f t="shared" si="247"/>
        <v/>
      </c>
      <c r="OT91" s="284" t="str">
        <f t="shared" si="247"/>
        <v/>
      </c>
      <c r="OU91" s="284" t="str">
        <f t="shared" si="247"/>
        <v/>
      </c>
      <c r="OV91" s="284" t="str">
        <f t="shared" si="247"/>
        <v/>
      </c>
      <c r="OW91" s="284" t="str">
        <f t="shared" si="247"/>
        <v/>
      </c>
      <c r="OX91" s="284" t="str">
        <f t="shared" si="247"/>
        <v/>
      </c>
      <c r="OY91" s="284" t="str">
        <f t="shared" si="247"/>
        <v/>
      </c>
      <c r="OZ91" s="284" t="str">
        <f t="shared" si="247"/>
        <v/>
      </c>
      <c r="PA91" s="284" t="str">
        <f t="shared" si="247"/>
        <v/>
      </c>
      <c r="PB91" s="284" t="str">
        <f t="shared" si="247"/>
        <v/>
      </c>
      <c r="PC91" s="284" t="str">
        <f t="shared" si="247"/>
        <v/>
      </c>
      <c r="PD91" s="284" t="str">
        <f t="shared" si="247"/>
        <v/>
      </c>
      <c r="PE91" s="284" t="str">
        <f t="shared" si="247"/>
        <v/>
      </c>
      <c r="PF91" s="284" t="str">
        <f t="shared" si="247"/>
        <v/>
      </c>
      <c r="PG91" s="284" t="str">
        <f t="shared" si="247"/>
        <v/>
      </c>
      <c r="PH91" s="284" t="str">
        <f t="shared" si="247"/>
        <v/>
      </c>
      <c r="PI91" s="284" t="str">
        <f t="shared" si="247"/>
        <v/>
      </c>
      <c r="PJ91" s="284" t="str">
        <f t="shared" si="247"/>
        <v/>
      </c>
      <c r="PK91" s="284" t="str">
        <f t="shared" si="247"/>
        <v/>
      </c>
      <c r="PL91" s="284" t="str">
        <f t="shared" si="247"/>
        <v/>
      </c>
      <c r="PM91" s="284" t="str">
        <f t="shared" si="247"/>
        <v/>
      </c>
      <c r="PN91" s="284" t="str">
        <f t="shared" si="247"/>
        <v/>
      </c>
      <c r="PO91" s="284" t="str">
        <f t="shared" si="247"/>
        <v/>
      </c>
      <c r="PP91" s="284" t="str">
        <f t="shared" si="247"/>
        <v/>
      </c>
      <c r="PQ91" s="284" t="str">
        <f t="shared" si="247"/>
        <v/>
      </c>
      <c r="PR91" s="284" t="str">
        <f t="shared" si="247"/>
        <v/>
      </c>
      <c r="PS91" s="284" t="str">
        <f t="shared" si="247"/>
        <v/>
      </c>
      <c r="PT91" s="284" t="str">
        <f t="shared" si="247"/>
        <v/>
      </c>
      <c r="PU91" s="284" t="str">
        <f t="shared" si="247"/>
        <v/>
      </c>
      <c r="PV91" s="284" t="str">
        <f t="shared" si="247"/>
        <v/>
      </c>
      <c r="PW91" s="284" t="str">
        <f t="shared" si="247"/>
        <v/>
      </c>
      <c r="PX91" s="284" t="str">
        <f t="shared" si="247"/>
        <v/>
      </c>
      <c r="PY91" s="284" t="str">
        <f t="shared" si="247"/>
        <v/>
      </c>
      <c r="PZ91" s="284" t="str">
        <f t="shared" si="247"/>
        <v/>
      </c>
      <c r="QA91" s="284" t="str">
        <f t="shared" si="247"/>
        <v/>
      </c>
      <c r="QB91" s="284" t="str">
        <f t="shared" si="247"/>
        <v/>
      </c>
      <c r="QC91" s="284" t="str">
        <f t="shared" si="247"/>
        <v/>
      </c>
      <c r="QD91" s="284" t="str">
        <f t="shared" si="247"/>
        <v/>
      </c>
      <c r="QE91" s="284" t="str">
        <f t="shared" si="247"/>
        <v/>
      </c>
      <c r="QF91" s="284" t="str">
        <f t="shared" si="247"/>
        <v/>
      </c>
      <c r="QG91" s="284" t="str">
        <f t="shared" si="247"/>
        <v/>
      </c>
      <c r="QH91" s="284" t="str">
        <f t="shared" si="247"/>
        <v/>
      </c>
      <c r="QI91" s="284" t="str">
        <f t="shared" si="247"/>
        <v/>
      </c>
      <c r="QJ91" s="284" t="str">
        <f t="shared" ref="QJ91:SA91" si="248">IF(QJ36="","",($C13*QJ36)/((1+$H$4)^QJ$79))</f>
        <v/>
      </c>
      <c r="QK91" s="284" t="str">
        <f t="shared" si="248"/>
        <v/>
      </c>
      <c r="QL91" s="284" t="str">
        <f t="shared" si="248"/>
        <v/>
      </c>
      <c r="QM91" s="284" t="str">
        <f t="shared" si="248"/>
        <v/>
      </c>
      <c r="QN91" s="284" t="str">
        <f t="shared" si="248"/>
        <v/>
      </c>
      <c r="QO91" s="284" t="str">
        <f t="shared" si="248"/>
        <v/>
      </c>
      <c r="QP91" s="284" t="str">
        <f t="shared" si="248"/>
        <v/>
      </c>
      <c r="QQ91" s="284" t="str">
        <f t="shared" si="248"/>
        <v/>
      </c>
      <c r="QR91" s="284" t="str">
        <f t="shared" si="248"/>
        <v/>
      </c>
      <c r="QS91" s="284" t="str">
        <f t="shared" si="248"/>
        <v/>
      </c>
      <c r="QT91" s="284" t="str">
        <f t="shared" si="248"/>
        <v/>
      </c>
      <c r="QU91" s="284" t="str">
        <f t="shared" si="248"/>
        <v/>
      </c>
      <c r="QV91" s="284" t="str">
        <f t="shared" si="248"/>
        <v/>
      </c>
      <c r="QW91" s="284" t="str">
        <f t="shared" si="248"/>
        <v/>
      </c>
      <c r="QX91" s="284" t="str">
        <f t="shared" si="248"/>
        <v/>
      </c>
      <c r="QY91" s="284" t="str">
        <f t="shared" si="248"/>
        <v/>
      </c>
      <c r="QZ91" s="284" t="str">
        <f t="shared" si="248"/>
        <v/>
      </c>
      <c r="RA91" s="284" t="str">
        <f t="shared" si="248"/>
        <v/>
      </c>
      <c r="RB91" s="284" t="str">
        <f t="shared" si="248"/>
        <v/>
      </c>
      <c r="RC91" s="284" t="str">
        <f t="shared" si="248"/>
        <v/>
      </c>
      <c r="RD91" s="284" t="str">
        <f t="shared" si="248"/>
        <v/>
      </c>
      <c r="RE91" s="284" t="str">
        <f t="shared" si="248"/>
        <v/>
      </c>
      <c r="RF91" s="284" t="str">
        <f t="shared" si="248"/>
        <v/>
      </c>
      <c r="RG91" s="284" t="str">
        <f t="shared" si="248"/>
        <v/>
      </c>
      <c r="RH91" s="284" t="str">
        <f t="shared" si="248"/>
        <v/>
      </c>
      <c r="RI91" s="284" t="str">
        <f t="shared" si="248"/>
        <v/>
      </c>
      <c r="RJ91" s="284" t="str">
        <f t="shared" si="248"/>
        <v/>
      </c>
      <c r="RK91" s="284" t="str">
        <f t="shared" si="248"/>
        <v/>
      </c>
      <c r="RL91" s="284" t="str">
        <f t="shared" si="248"/>
        <v/>
      </c>
      <c r="RM91" s="284" t="str">
        <f t="shared" si="248"/>
        <v/>
      </c>
      <c r="RN91" s="284" t="str">
        <f t="shared" si="248"/>
        <v/>
      </c>
      <c r="RO91" s="284" t="str">
        <f t="shared" si="248"/>
        <v/>
      </c>
      <c r="RP91" s="284" t="str">
        <f t="shared" si="248"/>
        <v/>
      </c>
      <c r="RQ91" s="284" t="str">
        <f t="shared" si="248"/>
        <v/>
      </c>
      <c r="RR91" s="284" t="str">
        <f t="shared" si="248"/>
        <v/>
      </c>
      <c r="RS91" s="284" t="str">
        <f t="shared" si="248"/>
        <v/>
      </c>
      <c r="RT91" s="284" t="str">
        <f t="shared" si="248"/>
        <v/>
      </c>
      <c r="RU91" s="284" t="str">
        <f t="shared" si="248"/>
        <v/>
      </c>
      <c r="RV91" s="284" t="str">
        <f t="shared" si="248"/>
        <v/>
      </c>
      <c r="RW91" s="284" t="str">
        <f t="shared" si="248"/>
        <v/>
      </c>
      <c r="RX91" s="284" t="str">
        <f t="shared" si="248"/>
        <v/>
      </c>
      <c r="RY91" s="284" t="str">
        <f t="shared" si="248"/>
        <v/>
      </c>
      <c r="RZ91" s="284" t="str">
        <f t="shared" si="248"/>
        <v/>
      </c>
      <c r="SA91" s="284" t="str">
        <f t="shared" si="248"/>
        <v/>
      </c>
    </row>
    <row r="92" spans="1:495">
      <c r="A92" s="282" t="s">
        <v>163</v>
      </c>
      <c r="B92" s="290">
        <f>SUM(C93:C103)</f>
        <v>64593.071835029463</v>
      </c>
      <c r="C92" s="290"/>
      <c r="D92" s="284"/>
      <c r="E92" s="284"/>
      <c r="F92" s="284"/>
      <c r="G92" s="284"/>
      <c r="H92" s="284"/>
      <c r="I92" s="284"/>
      <c r="J92" s="284"/>
      <c r="K92" s="284"/>
      <c r="L92" s="284"/>
      <c r="M92" s="284"/>
      <c r="N92" s="284"/>
      <c r="O92" s="284"/>
      <c r="P92" s="284"/>
      <c r="Q92" s="284"/>
      <c r="R92" s="284"/>
      <c r="S92" s="284"/>
      <c r="T92" s="284"/>
      <c r="U92" s="284"/>
      <c r="V92" s="284"/>
      <c r="W92" s="284"/>
      <c r="X92" s="284"/>
      <c r="Y92" s="284"/>
      <c r="Z92" s="284"/>
      <c r="AA92" s="284"/>
      <c r="AB92" s="284"/>
      <c r="AC92" s="284"/>
      <c r="AD92" s="284"/>
      <c r="AE92" s="284"/>
      <c r="AF92" s="284"/>
      <c r="AG92" s="284"/>
      <c r="AH92" s="284"/>
      <c r="AI92" s="284"/>
      <c r="AJ92" s="284"/>
      <c r="AK92" s="284"/>
      <c r="AL92" s="284"/>
      <c r="AM92" s="284"/>
      <c r="AN92" s="284"/>
      <c r="AO92" s="284"/>
      <c r="AP92" s="284"/>
      <c r="AQ92" s="284"/>
      <c r="AR92" s="284"/>
      <c r="AS92" s="284"/>
      <c r="AT92" s="284"/>
      <c r="AU92" s="284"/>
      <c r="AV92" s="284"/>
      <c r="AW92" s="284"/>
      <c r="AX92" s="284"/>
      <c r="AY92" s="284"/>
      <c r="AZ92" s="284"/>
      <c r="BA92" s="284"/>
      <c r="BB92" s="284"/>
      <c r="BC92" s="284"/>
      <c r="BD92" s="284"/>
      <c r="BE92" s="284"/>
      <c r="BF92" s="284"/>
      <c r="BG92" s="284"/>
      <c r="BH92" s="284"/>
      <c r="BI92" s="284"/>
      <c r="BJ92" s="284"/>
      <c r="BK92" s="284"/>
      <c r="BL92" s="284"/>
      <c r="BM92" s="284"/>
      <c r="BN92" s="284"/>
      <c r="BO92" s="284"/>
      <c r="BP92" s="284"/>
      <c r="BQ92" s="284"/>
      <c r="BR92" s="284"/>
      <c r="BS92" s="284"/>
      <c r="BT92" s="284"/>
      <c r="BU92" s="284"/>
      <c r="BV92" s="284"/>
      <c r="BW92" s="284"/>
      <c r="BX92" s="284"/>
      <c r="BY92" s="284"/>
      <c r="BZ92" s="284"/>
      <c r="CA92" s="284"/>
      <c r="CB92" s="284"/>
      <c r="CC92" s="284"/>
      <c r="CD92" s="284"/>
      <c r="CE92" s="284"/>
      <c r="CF92" s="284"/>
      <c r="CG92" s="284"/>
      <c r="CH92" s="284"/>
      <c r="CI92" s="284"/>
      <c r="CJ92" s="284"/>
      <c r="CK92" s="284"/>
      <c r="CL92" s="284"/>
      <c r="CM92" s="284"/>
      <c r="CN92" s="284"/>
      <c r="CO92" s="284"/>
      <c r="CP92" s="284"/>
      <c r="CQ92" s="284"/>
      <c r="CR92" s="284"/>
      <c r="CS92" s="284"/>
      <c r="CT92" s="284"/>
      <c r="CU92" s="284"/>
      <c r="CV92" s="284"/>
      <c r="CW92" s="284"/>
      <c r="CX92" s="284"/>
      <c r="CY92" s="284"/>
      <c r="CZ92" s="284"/>
      <c r="DA92" s="284"/>
      <c r="DB92" s="284"/>
      <c r="DC92" s="284"/>
      <c r="DD92" s="284"/>
      <c r="DE92" s="284"/>
      <c r="DF92" s="284"/>
      <c r="DG92" s="284"/>
      <c r="DH92" s="284"/>
      <c r="DI92" s="284"/>
      <c r="DJ92" s="284"/>
      <c r="DK92" s="284"/>
      <c r="DL92" s="284"/>
      <c r="DM92" s="284"/>
      <c r="DN92" s="284"/>
      <c r="DO92" s="284"/>
      <c r="DP92" s="284"/>
      <c r="DQ92" s="284"/>
      <c r="DR92" s="284"/>
      <c r="DS92" s="284"/>
      <c r="DT92" s="284"/>
      <c r="DU92" s="284"/>
      <c r="DV92" s="284"/>
      <c r="DW92" s="284"/>
      <c r="DX92" s="284"/>
      <c r="DY92" s="284"/>
      <c r="DZ92" s="284"/>
      <c r="EA92" s="284"/>
      <c r="EB92" s="284"/>
      <c r="EC92" s="284"/>
      <c r="ED92" s="284"/>
      <c r="EE92" s="284"/>
      <c r="EF92" s="284"/>
      <c r="EG92" s="284"/>
      <c r="EH92" s="284"/>
      <c r="EI92" s="284"/>
      <c r="EJ92" s="284"/>
      <c r="EK92" s="284"/>
      <c r="EL92" s="284"/>
      <c r="EM92" s="284"/>
      <c r="EN92" s="284"/>
      <c r="EO92" s="284"/>
      <c r="EP92" s="284"/>
      <c r="EQ92" s="284"/>
      <c r="ER92" s="284"/>
      <c r="ES92" s="284"/>
      <c r="ET92" s="284"/>
      <c r="EU92" s="284"/>
      <c r="EV92" s="284"/>
      <c r="EW92" s="284"/>
      <c r="EX92" s="284"/>
      <c r="EY92" s="284"/>
      <c r="EZ92" s="284"/>
      <c r="FA92" s="284"/>
      <c r="FB92" s="284"/>
      <c r="FC92" s="284"/>
      <c r="FD92" s="284"/>
      <c r="FE92" s="284"/>
      <c r="FF92" s="284"/>
      <c r="FG92" s="284"/>
      <c r="FH92" s="284"/>
      <c r="FI92" s="284"/>
      <c r="FJ92" s="284"/>
      <c r="FK92" s="284"/>
      <c r="FL92" s="284"/>
      <c r="FM92" s="284"/>
      <c r="FN92" s="284"/>
      <c r="FO92" s="284"/>
      <c r="FP92" s="284"/>
      <c r="FQ92" s="284"/>
      <c r="FR92" s="284"/>
      <c r="FS92" s="284"/>
      <c r="FT92" s="284"/>
      <c r="FU92" s="284"/>
      <c r="FV92" s="284"/>
      <c r="FW92" s="284"/>
      <c r="FX92" s="284"/>
      <c r="FY92" s="284"/>
      <c r="FZ92" s="284"/>
      <c r="GA92" s="284"/>
      <c r="GB92" s="284"/>
      <c r="GC92" s="284"/>
      <c r="GD92" s="284"/>
      <c r="GE92" s="284"/>
      <c r="GF92" s="284"/>
      <c r="GG92" s="284"/>
      <c r="GH92" s="284"/>
      <c r="GI92" s="284"/>
      <c r="GJ92" s="284"/>
      <c r="GK92" s="284"/>
      <c r="GL92" s="284"/>
      <c r="GM92" s="284"/>
      <c r="GN92" s="284"/>
      <c r="GO92" s="284"/>
      <c r="GP92" s="284"/>
      <c r="GQ92" s="284"/>
      <c r="GR92" s="284"/>
      <c r="GS92" s="284"/>
      <c r="GT92" s="284"/>
      <c r="GU92" s="284"/>
      <c r="GV92" s="284"/>
      <c r="GW92" s="284"/>
      <c r="GX92" s="284"/>
      <c r="GY92" s="284"/>
      <c r="GZ92" s="284"/>
      <c r="HA92" s="284"/>
      <c r="HB92" s="284"/>
      <c r="HC92" s="284"/>
      <c r="HD92" s="284"/>
      <c r="HE92" s="284"/>
      <c r="HF92" s="284"/>
      <c r="HG92" s="284"/>
      <c r="HH92" s="284"/>
      <c r="HI92" s="284"/>
      <c r="HJ92" s="284"/>
      <c r="HK92" s="284"/>
      <c r="HL92" s="284"/>
      <c r="HM92" s="284"/>
      <c r="HN92" s="284"/>
      <c r="HO92" s="284"/>
      <c r="HP92" s="284"/>
      <c r="HQ92" s="284"/>
      <c r="HR92" s="284"/>
      <c r="HS92" s="284"/>
      <c r="HT92" s="284"/>
      <c r="HU92" s="284"/>
      <c r="HV92" s="284"/>
      <c r="HW92" s="284"/>
      <c r="HX92" s="284"/>
      <c r="HY92" s="284"/>
      <c r="HZ92" s="284"/>
      <c r="IA92" s="284"/>
      <c r="IB92" s="284"/>
      <c r="IC92" s="284"/>
      <c r="ID92" s="284"/>
      <c r="IE92" s="284"/>
      <c r="IF92" s="284"/>
      <c r="IG92" s="284"/>
      <c r="IH92" s="284"/>
      <c r="II92" s="284"/>
      <c r="IJ92" s="284"/>
      <c r="IK92" s="284"/>
      <c r="IL92" s="284"/>
      <c r="IM92" s="284"/>
      <c r="IN92" s="284"/>
      <c r="IO92" s="284"/>
      <c r="IP92" s="284"/>
      <c r="IQ92" s="284"/>
      <c r="IR92" s="284"/>
      <c r="IS92" s="284"/>
      <c r="IT92" s="284"/>
      <c r="IU92" s="284"/>
      <c r="IV92" s="284"/>
      <c r="IW92" s="284"/>
      <c r="IX92" s="284"/>
      <c r="IY92" s="284"/>
      <c r="IZ92" s="284"/>
      <c r="JA92" s="284"/>
      <c r="JB92" s="284"/>
      <c r="JC92" s="284"/>
      <c r="JD92" s="284"/>
      <c r="JE92" s="284"/>
      <c r="JF92" s="284"/>
      <c r="JG92" s="284"/>
      <c r="JH92" s="284"/>
      <c r="JI92" s="284"/>
      <c r="JJ92" s="284"/>
      <c r="JK92" s="284"/>
      <c r="JL92" s="284"/>
      <c r="JM92" s="284"/>
      <c r="JN92" s="284"/>
      <c r="JO92" s="284"/>
      <c r="JP92" s="284"/>
      <c r="JQ92" s="284"/>
      <c r="JR92" s="284"/>
      <c r="JS92" s="284"/>
      <c r="JT92" s="284"/>
      <c r="JU92" s="284"/>
      <c r="JV92" s="284"/>
      <c r="JW92" s="284"/>
      <c r="JX92" s="284"/>
      <c r="JY92" s="284"/>
      <c r="JZ92" s="284"/>
      <c r="KA92" s="284"/>
      <c r="KB92" s="284"/>
      <c r="KC92" s="284"/>
      <c r="KD92" s="284"/>
      <c r="KE92" s="284"/>
      <c r="KF92" s="284"/>
      <c r="KG92" s="284"/>
      <c r="KH92" s="284"/>
      <c r="KI92" s="284"/>
      <c r="KJ92" s="284"/>
      <c r="KK92" s="284"/>
      <c r="KL92" s="284"/>
      <c r="KM92" s="284"/>
      <c r="KN92" s="284"/>
      <c r="KO92" s="284"/>
      <c r="KP92" s="284"/>
      <c r="KQ92" s="284"/>
      <c r="KR92" s="284"/>
      <c r="KS92" s="284"/>
      <c r="KT92" s="284"/>
      <c r="KU92" s="284"/>
      <c r="KV92" s="284"/>
      <c r="KW92" s="284"/>
      <c r="KX92" s="284"/>
      <c r="KY92" s="284"/>
      <c r="KZ92" s="284"/>
      <c r="LA92" s="284"/>
      <c r="LB92" s="284"/>
      <c r="LC92" s="284"/>
      <c r="LD92" s="284"/>
      <c r="LE92" s="284"/>
      <c r="LF92" s="284"/>
      <c r="LG92" s="284"/>
      <c r="LH92" s="284"/>
      <c r="LI92" s="284"/>
      <c r="LJ92" s="284"/>
      <c r="LK92" s="284"/>
      <c r="LL92" s="284"/>
      <c r="LM92" s="284"/>
      <c r="LN92" s="284"/>
      <c r="LO92" s="284"/>
      <c r="LP92" s="284"/>
      <c r="LQ92" s="284"/>
      <c r="LR92" s="284"/>
      <c r="LS92" s="284"/>
      <c r="LT92" s="284"/>
      <c r="LU92" s="284"/>
      <c r="LV92" s="284"/>
      <c r="LW92" s="284"/>
      <c r="LX92" s="284"/>
      <c r="LY92" s="284"/>
      <c r="LZ92" s="284"/>
      <c r="MA92" s="284"/>
      <c r="MB92" s="284"/>
      <c r="MC92" s="284"/>
      <c r="MD92" s="284"/>
      <c r="ME92" s="284"/>
      <c r="MF92" s="284"/>
      <c r="MG92" s="284"/>
      <c r="MH92" s="284"/>
      <c r="MI92" s="284"/>
      <c r="MJ92" s="284"/>
      <c r="MK92" s="284"/>
      <c r="ML92" s="284"/>
      <c r="MM92" s="284"/>
      <c r="MN92" s="284"/>
      <c r="MO92" s="284"/>
      <c r="MP92" s="284"/>
      <c r="MQ92" s="284"/>
      <c r="MR92" s="284"/>
      <c r="MS92" s="284"/>
      <c r="MT92" s="284"/>
      <c r="MU92" s="284"/>
      <c r="MV92" s="284"/>
      <c r="MW92" s="284"/>
      <c r="MX92" s="284"/>
      <c r="MY92" s="284"/>
      <c r="MZ92" s="284"/>
      <c r="NA92" s="284"/>
      <c r="NB92" s="284"/>
      <c r="NC92" s="284"/>
      <c r="ND92" s="284"/>
      <c r="NE92" s="284"/>
      <c r="NF92" s="284"/>
      <c r="NG92" s="284"/>
      <c r="NH92" s="284"/>
      <c r="NI92" s="284"/>
      <c r="NJ92" s="284"/>
      <c r="NK92" s="284"/>
      <c r="NL92" s="284"/>
      <c r="NM92" s="284"/>
      <c r="NN92" s="284"/>
      <c r="NO92" s="284"/>
      <c r="NP92" s="284"/>
      <c r="NQ92" s="284"/>
      <c r="NR92" s="284"/>
      <c r="NS92" s="284"/>
      <c r="NT92" s="284"/>
      <c r="NU92" s="284"/>
      <c r="NV92" s="284"/>
      <c r="NW92" s="284"/>
      <c r="NX92" s="284"/>
      <c r="NY92" s="284"/>
      <c r="NZ92" s="284"/>
      <c r="OA92" s="284"/>
      <c r="OB92" s="284"/>
      <c r="OC92" s="284"/>
      <c r="OD92" s="284"/>
      <c r="OE92" s="284"/>
      <c r="OF92" s="284"/>
      <c r="OG92" s="284"/>
      <c r="OH92" s="284"/>
      <c r="OI92" s="284"/>
      <c r="OJ92" s="284"/>
      <c r="OK92" s="284"/>
      <c r="OL92" s="284"/>
      <c r="OM92" s="284"/>
      <c r="ON92" s="284"/>
      <c r="OO92" s="284"/>
      <c r="OP92" s="284"/>
      <c r="OQ92" s="284"/>
      <c r="OR92" s="284"/>
      <c r="OS92" s="284"/>
      <c r="OT92" s="284"/>
      <c r="OU92" s="284"/>
      <c r="OV92" s="284"/>
      <c r="OW92" s="284"/>
      <c r="OX92" s="284"/>
      <c r="OY92" s="284"/>
      <c r="OZ92" s="284"/>
      <c r="PA92" s="284"/>
      <c r="PB92" s="284"/>
      <c r="PC92" s="284"/>
      <c r="PD92" s="284"/>
      <c r="PE92" s="284"/>
      <c r="PF92" s="284"/>
      <c r="PG92" s="284"/>
      <c r="PH92" s="284"/>
      <c r="PI92" s="284"/>
      <c r="PJ92" s="284"/>
      <c r="PK92" s="284"/>
      <c r="PL92" s="284"/>
      <c r="PM92" s="284"/>
      <c r="PN92" s="284"/>
      <c r="PO92" s="284"/>
      <c r="PP92" s="284"/>
      <c r="PQ92" s="284"/>
      <c r="PR92" s="284"/>
      <c r="PS92" s="284"/>
      <c r="PT92" s="284"/>
      <c r="PU92" s="284"/>
      <c r="PV92" s="284"/>
      <c r="PW92" s="284"/>
      <c r="PX92" s="284"/>
      <c r="PY92" s="284"/>
      <c r="PZ92" s="284"/>
      <c r="QA92" s="284"/>
      <c r="QB92" s="284"/>
      <c r="QC92" s="284"/>
      <c r="QD92" s="284"/>
      <c r="QE92" s="284"/>
      <c r="QF92" s="284"/>
      <c r="QG92" s="284"/>
      <c r="QH92" s="284"/>
      <c r="QI92" s="284"/>
      <c r="QJ92" s="284"/>
      <c r="QK92" s="284"/>
      <c r="QL92" s="284"/>
      <c r="QM92" s="284"/>
      <c r="QN92" s="284"/>
      <c r="QO92" s="284"/>
      <c r="QP92" s="284"/>
      <c r="QQ92" s="284"/>
      <c r="QR92" s="284"/>
      <c r="QS92" s="284"/>
      <c r="QT92" s="284"/>
      <c r="QU92" s="284"/>
      <c r="QV92" s="284"/>
      <c r="QW92" s="284"/>
      <c r="QX92" s="284"/>
      <c r="QY92" s="284"/>
      <c r="QZ92" s="284"/>
      <c r="RA92" s="284"/>
      <c r="RB92" s="284"/>
      <c r="RC92" s="284"/>
      <c r="RD92" s="284"/>
      <c r="RE92" s="284"/>
      <c r="RF92" s="284"/>
      <c r="RG92" s="284"/>
      <c r="RH92" s="284"/>
      <c r="RI92" s="284"/>
      <c r="RJ92" s="284"/>
      <c r="RK92" s="284"/>
      <c r="RL92" s="284"/>
      <c r="RM92" s="284"/>
      <c r="RN92" s="284"/>
      <c r="RO92" s="284"/>
      <c r="RP92" s="284"/>
      <c r="RQ92" s="284"/>
      <c r="RR92" s="284"/>
      <c r="RS92" s="284"/>
      <c r="RT92" s="284"/>
      <c r="RU92" s="284"/>
      <c r="RV92" s="284"/>
      <c r="RW92" s="284"/>
      <c r="RX92" s="284"/>
      <c r="RY92" s="284"/>
      <c r="RZ92" s="284"/>
      <c r="SA92" s="284"/>
    </row>
    <row r="93" spans="1:495">
      <c r="A93" s="282"/>
      <c r="B93" s="283" t="str">
        <f>$B$14</f>
        <v>Water Quality Monitoring</v>
      </c>
      <c r="C93" s="290">
        <f>SUM(D93:S93,T93:INDEX(T93:SA93,$H$5))</f>
        <v>0</v>
      </c>
      <c r="D93" s="284" t="str">
        <f t="shared" ref="D93:BO93" si="249">IF(D37="","",($C14*D37)/((1+$H$4)^D$79))</f>
        <v/>
      </c>
      <c r="E93" s="284" t="str">
        <f t="shared" si="249"/>
        <v/>
      </c>
      <c r="F93" s="284" t="str">
        <f t="shared" si="249"/>
        <v/>
      </c>
      <c r="G93" s="284" t="str">
        <f t="shared" si="249"/>
        <v/>
      </c>
      <c r="H93" s="284" t="str">
        <f t="shared" si="249"/>
        <v/>
      </c>
      <c r="I93" s="284" t="str">
        <f t="shared" si="249"/>
        <v/>
      </c>
      <c r="J93" s="284" t="str">
        <f t="shared" si="249"/>
        <v/>
      </c>
      <c r="K93" s="284" t="str">
        <f t="shared" si="249"/>
        <v/>
      </c>
      <c r="L93" s="284" t="str">
        <f t="shared" si="249"/>
        <v/>
      </c>
      <c r="M93" s="284" t="str">
        <f t="shared" si="249"/>
        <v/>
      </c>
      <c r="N93" s="284" t="str">
        <f t="shared" si="249"/>
        <v/>
      </c>
      <c r="O93" s="284" t="str">
        <f t="shared" si="249"/>
        <v/>
      </c>
      <c r="P93" s="284" t="str">
        <f t="shared" si="249"/>
        <v/>
      </c>
      <c r="Q93" s="284" t="str">
        <f t="shared" si="249"/>
        <v/>
      </c>
      <c r="R93" s="284" t="str">
        <f t="shared" si="249"/>
        <v/>
      </c>
      <c r="S93" s="284" t="str">
        <f t="shared" si="249"/>
        <v/>
      </c>
      <c r="T93" s="284" t="str">
        <f t="shared" si="249"/>
        <v/>
      </c>
      <c r="U93" s="284" t="str">
        <f t="shared" si="249"/>
        <v/>
      </c>
      <c r="V93" s="284" t="str">
        <f t="shared" si="249"/>
        <v/>
      </c>
      <c r="W93" s="284" t="str">
        <f t="shared" si="249"/>
        <v/>
      </c>
      <c r="X93" s="284" t="str">
        <f t="shared" si="249"/>
        <v/>
      </c>
      <c r="Y93" s="284" t="str">
        <f t="shared" si="249"/>
        <v/>
      </c>
      <c r="Z93" s="284" t="str">
        <f t="shared" si="249"/>
        <v/>
      </c>
      <c r="AA93" s="284" t="str">
        <f t="shared" si="249"/>
        <v/>
      </c>
      <c r="AB93" s="284" t="str">
        <f t="shared" si="249"/>
        <v/>
      </c>
      <c r="AC93" s="284" t="str">
        <f t="shared" si="249"/>
        <v/>
      </c>
      <c r="AD93" s="284" t="str">
        <f t="shared" si="249"/>
        <v/>
      </c>
      <c r="AE93" s="284" t="str">
        <f t="shared" si="249"/>
        <v/>
      </c>
      <c r="AF93" s="284" t="str">
        <f t="shared" si="249"/>
        <v/>
      </c>
      <c r="AG93" s="284" t="str">
        <f t="shared" si="249"/>
        <v/>
      </c>
      <c r="AH93" s="284" t="str">
        <f t="shared" si="249"/>
        <v/>
      </c>
      <c r="AI93" s="284" t="str">
        <f t="shared" si="249"/>
        <v/>
      </c>
      <c r="AJ93" s="284" t="str">
        <f t="shared" si="249"/>
        <v/>
      </c>
      <c r="AK93" s="284" t="str">
        <f t="shared" si="249"/>
        <v/>
      </c>
      <c r="AL93" s="284" t="str">
        <f t="shared" si="249"/>
        <v/>
      </c>
      <c r="AM93" s="284" t="str">
        <f t="shared" si="249"/>
        <v/>
      </c>
      <c r="AN93" s="284" t="str">
        <f t="shared" si="249"/>
        <v/>
      </c>
      <c r="AO93" s="284" t="str">
        <f t="shared" si="249"/>
        <v/>
      </c>
      <c r="AP93" s="284" t="str">
        <f t="shared" si="249"/>
        <v/>
      </c>
      <c r="AQ93" s="284" t="str">
        <f t="shared" si="249"/>
        <v/>
      </c>
      <c r="AR93" s="284" t="str">
        <f t="shared" si="249"/>
        <v/>
      </c>
      <c r="AS93" s="284" t="str">
        <f t="shared" si="249"/>
        <v/>
      </c>
      <c r="AT93" s="284" t="str">
        <f t="shared" si="249"/>
        <v/>
      </c>
      <c r="AU93" s="284" t="str">
        <f t="shared" si="249"/>
        <v/>
      </c>
      <c r="AV93" s="284" t="str">
        <f t="shared" si="249"/>
        <v/>
      </c>
      <c r="AW93" s="284" t="str">
        <f t="shared" si="249"/>
        <v/>
      </c>
      <c r="AX93" s="284" t="str">
        <f t="shared" si="249"/>
        <v/>
      </c>
      <c r="AY93" s="284" t="str">
        <f t="shared" si="249"/>
        <v/>
      </c>
      <c r="AZ93" s="284" t="str">
        <f t="shared" si="249"/>
        <v/>
      </c>
      <c r="BA93" s="284" t="str">
        <f t="shared" si="249"/>
        <v/>
      </c>
      <c r="BB93" s="284" t="str">
        <f t="shared" si="249"/>
        <v/>
      </c>
      <c r="BC93" s="284" t="str">
        <f t="shared" si="249"/>
        <v/>
      </c>
      <c r="BD93" s="284" t="str">
        <f t="shared" si="249"/>
        <v/>
      </c>
      <c r="BE93" s="284" t="str">
        <f t="shared" si="249"/>
        <v/>
      </c>
      <c r="BF93" s="284" t="str">
        <f t="shared" si="249"/>
        <v/>
      </c>
      <c r="BG93" s="284" t="str">
        <f t="shared" si="249"/>
        <v/>
      </c>
      <c r="BH93" s="284" t="str">
        <f t="shared" si="249"/>
        <v/>
      </c>
      <c r="BI93" s="284" t="str">
        <f t="shared" si="249"/>
        <v/>
      </c>
      <c r="BJ93" s="284" t="str">
        <f t="shared" si="249"/>
        <v/>
      </c>
      <c r="BK93" s="284" t="str">
        <f t="shared" si="249"/>
        <v/>
      </c>
      <c r="BL93" s="284" t="str">
        <f t="shared" si="249"/>
        <v/>
      </c>
      <c r="BM93" s="284" t="str">
        <f t="shared" si="249"/>
        <v/>
      </c>
      <c r="BN93" s="284" t="str">
        <f t="shared" si="249"/>
        <v/>
      </c>
      <c r="BO93" s="284" t="str">
        <f t="shared" si="249"/>
        <v/>
      </c>
      <c r="BP93" s="284" t="str">
        <f t="shared" ref="BP93:EA93" si="250">IF(BP37="","",($C14*BP37)/((1+$H$4)^BP$79))</f>
        <v/>
      </c>
      <c r="BQ93" s="284" t="str">
        <f t="shared" si="250"/>
        <v/>
      </c>
      <c r="BR93" s="284" t="str">
        <f t="shared" si="250"/>
        <v/>
      </c>
      <c r="BS93" s="284" t="str">
        <f t="shared" si="250"/>
        <v/>
      </c>
      <c r="BT93" s="284" t="str">
        <f t="shared" si="250"/>
        <v/>
      </c>
      <c r="BU93" s="284" t="str">
        <f t="shared" si="250"/>
        <v/>
      </c>
      <c r="BV93" s="284" t="str">
        <f t="shared" si="250"/>
        <v/>
      </c>
      <c r="BW93" s="284" t="str">
        <f t="shared" si="250"/>
        <v/>
      </c>
      <c r="BX93" s="284" t="str">
        <f t="shared" si="250"/>
        <v/>
      </c>
      <c r="BY93" s="284" t="str">
        <f t="shared" si="250"/>
        <v/>
      </c>
      <c r="BZ93" s="284" t="str">
        <f t="shared" si="250"/>
        <v/>
      </c>
      <c r="CA93" s="284" t="str">
        <f t="shared" si="250"/>
        <v/>
      </c>
      <c r="CB93" s="284" t="str">
        <f t="shared" si="250"/>
        <v/>
      </c>
      <c r="CC93" s="284" t="str">
        <f t="shared" si="250"/>
        <v/>
      </c>
      <c r="CD93" s="284" t="str">
        <f t="shared" si="250"/>
        <v/>
      </c>
      <c r="CE93" s="284" t="str">
        <f t="shared" si="250"/>
        <v/>
      </c>
      <c r="CF93" s="284" t="str">
        <f t="shared" si="250"/>
        <v/>
      </c>
      <c r="CG93" s="284" t="str">
        <f t="shared" si="250"/>
        <v/>
      </c>
      <c r="CH93" s="284" t="str">
        <f t="shared" si="250"/>
        <v/>
      </c>
      <c r="CI93" s="284" t="str">
        <f t="shared" si="250"/>
        <v/>
      </c>
      <c r="CJ93" s="284" t="str">
        <f t="shared" si="250"/>
        <v/>
      </c>
      <c r="CK93" s="284" t="str">
        <f t="shared" si="250"/>
        <v/>
      </c>
      <c r="CL93" s="284" t="str">
        <f t="shared" si="250"/>
        <v/>
      </c>
      <c r="CM93" s="284" t="str">
        <f t="shared" si="250"/>
        <v/>
      </c>
      <c r="CN93" s="284" t="str">
        <f t="shared" si="250"/>
        <v/>
      </c>
      <c r="CO93" s="284" t="str">
        <f t="shared" si="250"/>
        <v/>
      </c>
      <c r="CP93" s="284" t="str">
        <f t="shared" si="250"/>
        <v/>
      </c>
      <c r="CQ93" s="284" t="str">
        <f t="shared" si="250"/>
        <v/>
      </c>
      <c r="CR93" s="284" t="str">
        <f t="shared" si="250"/>
        <v/>
      </c>
      <c r="CS93" s="284" t="str">
        <f t="shared" si="250"/>
        <v/>
      </c>
      <c r="CT93" s="284" t="str">
        <f t="shared" si="250"/>
        <v/>
      </c>
      <c r="CU93" s="284" t="str">
        <f t="shared" si="250"/>
        <v/>
      </c>
      <c r="CV93" s="284" t="str">
        <f t="shared" si="250"/>
        <v/>
      </c>
      <c r="CW93" s="284" t="str">
        <f t="shared" si="250"/>
        <v/>
      </c>
      <c r="CX93" s="284" t="str">
        <f t="shared" si="250"/>
        <v/>
      </c>
      <c r="CY93" s="284" t="str">
        <f t="shared" si="250"/>
        <v/>
      </c>
      <c r="CZ93" s="284" t="str">
        <f t="shared" si="250"/>
        <v/>
      </c>
      <c r="DA93" s="284" t="str">
        <f t="shared" si="250"/>
        <v/>
      </c>
      <c r="DB93" s="284" t="str">
        <f t="shared" si="250"/>
        <v/>
      </c>
      <c r="DC93" s="284" t="str">
        <f t="shared" si="250"/>
        <v/>
      </c>
      <c r="DD93" s="284" t="str">
        <f t="shared" si="250"/>
        <v/>
      </c>
      <c r="DE93" s="284" t="str">
        <f t="shared" si="250"/>
        <v/>
      </c>
      <c r="DF93" s="284" t="str">
        <f t="shared" si="250"/>
        <v/>
      </c>
      <c r="DG93" s="284" t="str">
        <f t="shared" si="250"/>
        <v/>
      </c>
      <c r="DH93" s="284" t="str">
        <f t="shared" si="250"/>
        <v/>
      </c>
      <c r="DI93" s="284" t="str">
        <f t="shared" si="250"/>
        <v/>
      </c>
      <c r="DJ93" s="284" t="str">
        <f t="shared" si="250"/>
        <v/>
      </c>
      <c r="DK93" s="284" t="str">
        <f t="shared" si="250"/>
        <v/>
      </c>
      <c r="DL93" s="284" t="str">
        <f t="shared" si="250"/>
        <v/>
      </c>
      <c r="DM93" s="284" t="str">
        <f t="shared" si="250"/>
        <v/>
      </c>
      <c r="DN93" s="284" t="str">
        <f t="shared" si="250"/>
        <v/>
      </c>
      <c r="DO93" s="284" t="str">
        <f t="shared" si="250"/>
        <v/>
      </c>
      <c r="DP93" s="284" t="str">
        <f t="shared" si="250"/>
        <v/>
      </c>
      <c r="DQ93" s="284" t="str">
        <f t="shared" si="250"/>
        <v/>
      </c>
      <c r="DR93" s="284" t="str">
        <f t="shared" si="250"/>
        <v/>
      </c>
      <c r="DS93" s="284" t="str">
        <f t="shared" si="250"/>
        <v/>
      </c>
      <c r="DT93" s="284" t="str">
        <f t="shared" si="250"/>
        <v/>
      </c>
      <c r="DU93" s="284" t="str">
        <f t="shared" si="250"/>
        <v/>
      </c>
      <c r="DV93" s="284" t="str">
        <f t="shared" si="250"/>
        <v/>
      </c>
      <c r="DW93" s="284" t="str">
        <f t="shared" si="250"/>
        <v/>
      </c>
      <c r="DX93" s="284" t="str">
        <f t="shared" si="250"/>
        <v/>
      </c>
      <c r="DY93" s="284" t="str">
        <f t="shared" si="250"/>
        <v/>
      </c>
      <c r="DZ93" s="284" t="str">
        <f t="shared" si="250"/>
        <v/>
      </c>
      <c r="EA93" s="284" t="str">
        <f t="shared" si="250"/>
        <v/>
      </c>
      <c r="EB93" s="284" t="str">
        <f t="shared" ref="EB93:GM93" si="251">IF(EB37="","",($C14*EB37)/((1+$H$4)^EB$79))</f>
        <v/>
      </c>
      <c r="EC93" s="284" t="str">
        <f t="shared" si="251"/>
        <v/>
      </c>
      <c r="ED93" s="284" t="str">
        <f t="shared" si="251"/>
        <v/>
      </c>
      <c r="EE93" s="284" t="str">
        <f t="shared" si="251"/>
        <v/>
      </c>
      <c r="EF93" s="284" t="str">
        <f t="shared" si="251"/>
        <v/>
      </c>
      <c r="EG93" s="284" t="str">
        <f t="shared" si="251"/>
        <v/>
      </c>
      <c r="EH93" s="284" t="str">
        <f t="shared" si="251"/>
        <v/>
      </c>
      <c r="EI93" s="284" t="str">
        <f t="shared" si="251"/>
        <v/>
      </c>
      <c r="EJ93" s="284" t="str">
        <f t="shared" si="251"/>
        <v/>
      </c>
      <c r="EK93" s="284" t="str">
        <f t="shared" si="251"/>
        <v/>
      </c>
      <c r="EL93" s="284" t="str">
        <f t="shared" si="251"/>
        <v/>
      </c>
      <c r="EM93" s="284" t="str">
        <f t="shared" si="251"/>
        <v/>
      </c>
      <c r="EN93" s="284" t="str">
        <f t="shared" si="251"/>
        <v/>
      </c>
      <c r="EO93" s="284" t="str">
        <f t="shared" si="251"/>
        <v/>
      </c>
      <c r="EP93" s="284" t="str">
        <f t="shared" si="251"/>
        <v/>
      </c>
      <c r="EQ93" s="284" t="str">
        <f t="shared" si="251"/>
        <v/>
      </c>
      <c r="ER93" s="284" t="str">
        <f t="shared" si="251"/>
        <v/>
      </c>
      <c r="ES93" s="284" t="str">
        <f t="shared" si="251"/>
        <v/>
      </c>
      <c r="ET93" s="284" t="str">
        <f t="shared" si="251"/>
        <v/>
      </c>
      <c r="EU93" s="284" t="str">
        <f t="shared" si="251"/>
        <v/>
      </c>
      <c r="EV93" s="284" t="str">
        <f t="shared" si="251"/>
        <v/>
      </c>
      <c r="EW93" s="284" t="str">
        <f t="shared" si="251"/>
        <v/>
      </c>
      <c r="EX93" s="284" t="str">
        <f t="shared" si="251"/>
        <v/>
      </c>
      <c r="EY93" s="284" t="str">
        <f t="shared" si="251"/>
        <v/>
      </c>
      <c r="EZ93" s="284" t="str">
        <f t="shared" si="251"/>
        <v/>
      </c>
      <c r="FA93" s="284" t="str">
        <f t="shared" si="251"/>
        <v/>
      </c>
      <c r="FB93" s="284" t="str">
        <f t="shared" si="251"/>
        <v/>
      </c>
      <c r="FC93" s="284" t="str">
        <f t="shared" si="251"/>
        <v/>
      </c>
      <c r="FD93" s="284" t="str">
        <f t="shared" si="251"/>
        <v/>
      </c>
      <c r="FE93" s="284" t="str">
        <f t="shared" si="251"/>
        <v/>
      </c>
      <c r="FF93" s="284" t="str">
        <f t="shared" si="251"/>
        <v/>
      </c>
      <c r="FG93" s="284" t="str">
        <f t="shared" si="251"/>
        <v/>
      </c>
      <c r="FH93" s="284" t="str">
        <f t="shared" si="251"/>
        <v/>
      </c>
      <c r="FI93" s="284" t="str">
        <f t="shared" si="251"/>
        <v/>
      </c>
      <c r="FJ93" s="284" t="str">
        <f t="shared" si="251"/>
        <v/>
      </c>
      <c r="FK93" s="284" t="str">
        <f t="shared" si="251"/>
        <v/>
      </c>
      <c r="FL93" s="284" t="str">
        <f t="shared" si="251"/>
        <v/>
      </c>
      <c r="FM93" s="284" t="str">
        <f t="shared" si="251"/>
        <v/>
      </c>
      <c r="FN93" s="284" t="str">
        <f t="shared" si="251"/>
        <v/>
      </c>
      <c r="FO93" s="284" t="str">
        <f t="shared" si="251"/>
        <v/>
      </c>
      <c r="FP93" s="284" t="str">
        <f t="shared" si="251"/>
        <v/>
      </c>
      <c r="FQ93" s="284" t="str">
        <f t="shared" si="251"/>
        <v/>
      </c>
      <c r="FR93" s="284" t="str">
        <f t="shared" si="251"/>
        <v/>
      </c>
      <c r="FS93" s="284" t="str">
        <f t="shared" si="251"/>
        <v/>
      </c>
      <c r="FT93" s="284" t="str">
        <f t="shared" si="251"/>
        <v/>
      </c>
      <c r="FU93" s="284" t="str">
        <f t="shared" si="251"/>
        <v/>
      </c>
      <c r="FV93" s="284" t="str">
        <f t="shared" si="251"/>
        <v/>
      </c>
      <c r="FW93" s="284" t="str">
        <f t="shared" si="251"/>
        <v/>
      </c>
      <c r="FX93" s="284" t="str">
        <f t="shared" si="251"/>
        <v/>
      </c>
      <c r="FY93" s="284" t="str">
        <f t="shared" si="251"/>
        <v/>
      </c>
      <c r="FZ93" s="284" t="str">
        <f t="shared" si="251"/>
        <v/>
      </c>
      <c r="GA93" s="284" t="str">
        <f t="shared" si="251"/>
        <v/>
      </c>
      <c r="GB93" s="284" t="str">
        <f t="shared" si="251"/>
        <v/>
      </c>
      <c r="GC93" s="284" t="str">
        <f t="shared" si="251"/>
        <v/>
      </c>
      <c r="GD93" s="284" t="str">
        <f t="shared" si="251"/>
        <v/>
      </c>
      <c r="GE93" s="284" t="str">
        <f t="shared" si="251"/>
        <v/>
      </c>
      <c r="GF93" s="284" t="str">
        <f t="shared" si="251"/>
        <v/>
      </c>
      <c r="GG93" s="284" t="str">
        <f t="shared" si="251"/>
        <v/>
      </c>
      <c r="GH93" s="284" t="str">
        <f t="shared" si="251"/>
        <v/>
      </c>
      <c r="GI93" s="284" t="str">
        <f t="shared" si="251"/>
        <v/>
      </c>
      <c r="GJ93" s="284" t="str">
        <f t="shared" si="251"/>
        <v/>
      </c>
      <c r="GK93" s="284" t="str">
        <f t="shared" si="251"/>
        <v/>
      </c>
      <c r="GL93" s="284" t="str">
        <f t="shared" si="251"/>
        <v/>
      </c>
      <c r="GM93" s="284" t="str">
        <f t="shared" si="251"/>
        <v/>
      </c>
      <c r="GN93" s="284" t="str">
        <f t="shared" ref="GN93:IY93" si="252">IF(GN37="","",($C14*GN37)/((1+$H$4)^GN$79))</f>
        <v/>
      </c>
      <c r="GO93" s="284" t="str">
        <f t="shared" si="252"/>
        <v/>
      </c>
      <c r="GP93" s="284" t="str">
        <f t="shared" si="252"/>
        <v/>
      </c>
      <c r="GQ93" s="284" t="str">
        <f t="shared" si="252"/>
        <v/>
      </c>
      <c r="GR93" s="284" t="str">
        <f t="shared" si="252"/>
        <v/>
      </c>
      <c r="GS93" s="284" t="str">
        <f t="shared" si="252"/>
        <v/>
      </c>
      <c r="GT93" s="284" t="str">
        <f t="shared" si="252"/>
        <v/>
      </c>
      <c r="GU93" s="284" t="str">
        <f t="shared" si="252"/>
        <v/>
      </c>
      <c r="GV93" s="284" t="str">
        <f t="shared" si="252"/>
        <v/>
      </c>
      <c r="GW93" s="284" t="str">
        <f t="shared" si="252"/>
        <v/>
      </c>
      <c r="GX93" s="284" t="str">
        <f t="shared" si="252"/>
        <v/>
      </c>
      <c r="GY93" s="284" t="str">
        <f t="shared" si="252"/>
        <v/>
      </c>
      <c r="GZ93" s="284" t="str">
        <f t="shared" si="252"/>
        <v/>
      </c>
      <c r="HA93" s="284" t="str">
        <f t="shared" si="252"/>
        <v/>
      </c>
      <c r="HB93" s="284" t="str">
        <f t="shared" si="252"/>
        <v/>
      </c>
      <c r="HC93" s="284" t="str">
        <f t="shared" si="252"/>
        <v/>
      </c>
      <c r="HD93" s="284" t="str">
        <f t="shared" si="252"/>
        <v/>
      </c>
      <c r="HE93" s="284" t="str">
        <f t="shared" si="252"/>
        <v/>
      </c>
      <c r="HF93" s="284" t="str">
        <f t="shared" si="252"/>
        <v/>
      </c>
      <c r="HG93" s="284" t="str">
        <f t="shared" si="252"/>
        <v/>
      </c>
      <c r="HH93" s="284" t="str">
        <f t="shared" si="252"/>
        <v/>
      </c>
      <c r="HI93" s="284" t="str">
        <f t="shared" si="252"/>
        <v/>
      </c>
      <c r="HJ93" s="284" t="str">
        <f t="shared" si="252"/>
        <v/>
      </c>
      <c r="HK93" s="284" t="str">
        <f t="shared" si="252"/>
        <v/>
      </c>
      <c r="HL93" s="284" t="str">
        <f t="shared" si="252"/>
        <v/>
      </c>
      <c r="HM93" s="284" t="str">
        <f t="shared" si="252"/>
        <v/>
      </c>
      <c r="HN93" s="284" t="str">
        <f t="shared" si="252"/>
        <v/>
      </c>
      <c r="HO93" s="284" t="str">
        <f t="shared" si="252"/>
        <v/>
      </c>
      <c r="HP93" s="284" t="str">
        <f t="shared" si="252"/>
        <v/>
      </c>
      <c r="HQ93" s="284" t="str">
        <f t="shared" si="252"/>
        <v/>
      </c>
      <c r="HR93" s="284" t="str">
        <f t="shared" si="252"/>
        <v/>
      </c>
      <c r="HS93" s="284" t="str">
        <f t="shared" si="252"/>
        <v/>
      </c>
      <c r="HT93" s="284" t="str">
        <f t="shared" si="252"/>
        <v/>
      </c>
      <c r="HU93" s="284" t="str">
        <f t="shared" si="252"/>
        <v/>
      </c>
      <c r="HV93" s="284" t="str">
        <f t="shared" si="252"/>
        <v/>
      </c>
      <c r="HW93" s="284" t="str">
        <f t="shared" si="252"/>
        <v/>
      </c>
      <c r="HX93" s="284" t="str">
        <f t="shared" si="252"/>
        <v/>
      </c>
      <c r="HY93" s="284" t="str">
        <f t="shared" si="252"/>
        <v/>
      </c>
      <c r="HZ93" s="284" t="str">
        <f t="shared" si="252"/>
        <v/>
      </c>
      <c r="IA93" s="284" t="str">
        <f t="shared" si="252"/>
        <v/>
      </c>
      <c r="IB93" s="284" t="str">
        <f t="shared" si="252"/>
        <v/>
      </c>
      <c r="IC93" s="284" t="str">
        <f t="shared" si="252"/>
        <v/>
      </c>
      <c r="ID93" s="284" t="str">
        <f t="shared" si="252"/>
        <v/>
      </c>
      <c r="IE93" s="284" t="str">
        <f t="shared" si="252"/>
        <v/>
      </c>
      <c r="IF93" s="284" t="str">
        <f t="shared" si="252"/>
        <v/>
      </c>
      <c r="IG93" s="284" t="str">
        <f t="shared" si="252"/>
        <v/>
      </c>
      <c r="IH93" s="284" t="str">
        <f t="shared" si="252"/>
        <v/>
      </c>
      <c r="II93" s="284" t="str">
        <f t="shared" si="252"/>
        <v/>
      </c>
      <c r="IJ93" s="284" t="str">
        <f t="shared" si="252"/>
        <v/>
      </c>
      <c r="IK93" s="284" t="str">
        <f t="shared" si="252"/>
        <v/>
      </c>
      <c r="IL93" s="284" t="str">
        <f t="shared" si="252"/>
        <v/>
      </c>
      <c r="IM93" s="284" t="str">
        <f t="shared" si="252"/>
        <v/>
      </c>
      <c r="IN93" s="284" t="str">
        <f t="shared" si="252"/>
        <v/>
      </c>
      <c r="IO93" s="284" t="str">
        <f t="shared" si="252"/>
        <v/>
      </c>
      <c r="IP93" s="284" t="str">
        <f t="shared" si="252"/>
        <v/>
      </c>
      <c r="IQ93" s="284" t="str">
        <f t="shared" si="252"/>
        <v/>
      </c>
      <c r="IR93" s="284" t="str">
        <f t="shared" si="252"/>
        <v/>
      </c>
      <c r="IS93" s="284" t="str">
        <f t="shared" si="252"/>
        <v/>
      </c>
      <c r="IT93" s="284" t="str">
        <f t="shared" si="252"/>
        <v/>
      </c>
      <c r="IU93" s="284" t="str">
        <f t="shared" si="252"/>
        <v/>
      </c>
      <c r="IV93" s="284" t="str">
        <f t="shared" si="252"/>
        <v/>
      </c>
      <c r="IW93" s="284" t="str">
        <f t="shared" si="252"/>
        <v/>
      </c>
      <c r="IX93" s="284" t="str">
        <f t="shared" si="252"/>
        <v/>
      </c>
      <c r="IY93" s="284" t="str">
        <f t="shared" si="252"/>
        <v/>
      </c>
      <c r="IZ93" s="284" t="str">
        <f t="shared" ref="IZ93:LK93" si="253">IF(IZ37="","",($C14*IZ37)/((1+$H$4)^IZ$79))</f>
        <v/>
      </c>
      <c r="JA93" s="284" t="str">
        <f t="shared" si="253"/>
        <v/>
      </c>
      <c r="JB93" s="284" t="str">
        <f t="shared" si="253"/>
        <v/>
      </c>
      <c r="JC93" s="284" t="str">
        <f t="shared" si="253"/>
        <v/>
      </c>
      <c r="JD93" s="284" t="str">
        <f t="shared" si="253"/>
        <v/>
      </c>
      <c r="JE93" s="284" t="str">
        <f t="shared" si="253"/>
        <v/>
      </c>
      <c r="JF93" s="284" t="str">
        <f t="shared" si="253"/>
        <v/>
      </c>
      <c r="JG93" s="284" t="str">
        <f t="shared" si="253"/>
        <v/>
      </c>
      <c r="JH93" s="284" t="str">
        <f t="shared" si="253"/>
        <v/>
      </c>
      <c r="JI93" s="284" t="str">
        <f t="shared" si="253"/>
        <v/>
      </c>
      <c r="JJ93" s="284" t="str">
        <f t="shared" si="253"/>
        <v/>
      </c>
      <c r="JK93" s="284" t="str">
        <f t="shared" si="253"/>
        <v/>
      </c>
      <c r="JL93" s="284" t="str">
        <f t="shared" si="253"/>
        <v/>
      </c>
      <c r="JM93" s="284" t="str">
        <f t="shared" si="253"/>
        <v/>
      </c>
      <c r="JN93" s="284" t="str">
        <f t="shared" si="253"/>
        <v/>
      </c>
      <c r="JO93" s="284" t="str">
        <f t="shared" si="253"/>
        <v/>
      </c>
      <c r="JP93" s="284" t="str">
        <f t="shared" si="253"/>
        <v/>
      </c>
      <c r="JQ93" s="284" t="str">
        <f t="shared" si="253"/>
        <v/>
      </c>
      <c r="JR93" s="284" t="str">
        <f t="shared" si="253"/>
        <v/>
      </c>
      <c r="JS93" s="284" t="str">
        <f t="shared" si="253"/>
        <v/>
      </c>
      <c r="JT93" s="284" t="str">
        <f t="shared" si="253"/>
        <v/>
      </c>
      <c r="JU93" s="284" t="str">
        <f t="shared" si="253"/>
        <v/>
      </c>
      <c r="JV93" s="284" t="str">
        <f t="shared" si="253"/>
        <v/>
      </c>
      <c r="JW93" s="284" t="str">
        <f t="shared" si="253"/>
        <v/>
      </c>
      <c r="JX93" s="284" t="str">
        <f t="shared" si="253"/>
        <v/>
      </c>
      <c r="JY93" s="284" t="str">
        <f t="shared" si="253"/>
        <v/>
      </c>
      <c r="JZ93" s="284" t="str">
        <f t="shared" si="253"/>
        <v/>
      </c>
      <c r="KA93" s="284" t="str">
        <f t="shared" si="253"/>
        <v/>
      </c>
      <c r="KB93" s="284" t="str">
        <f t="shared" si="253"/>
        <v/>
      </c>
      <c r="KC93" s="284" t="str">
        <f t="shared" si="253"/>
        <v/>
      </c>
      <c r="KD93" s="284" t="str">
        <f t="shared" si="253"/>
        <v/>
      </c>
      <c r="KE93" s="284" t="str">
        <f t="shared" si="253"/>
        <v/>
      </c>
      <c r="KF93" s="284" t="str">
        <f t="shared" si="253"/>
        <v/>
      </c>
      <c r="KG93" s="284" t="str">
        <f t="shared" si="253"/>
        <v/>
      </c>
      <c r="KH93" s="284" t="str">
        <f t="shared" si="253"/>
        <v/>
      </c>
      <c r="KI93" s="284" t="str">
        <f t="shared" si="253"/>
        <v/>
      </c>
      <c r="KJ93" s="284" t="str">
        <f t="shared" si="253"/>
        <v/>
      </c>
      <c r="KK93" s="284" t="str">
        <f t="shared" si="253"/>
        <v/>
      </c>
      <c r="KL93" s="284" t="str">
        <f t="shared" si="253"/>
        <v/>
      </c>
      <c r="KM93" s="284" t="str">
        <f t="shared" si="253"/>
        <v/>
      </c>
      <c r="KN93" s="284" t="str">
        <f t="shared" si="253"/>
        <v/>
      </c>
      <c r="KO93" s="284" t="str">
        <f t="shared" si="253"/>
        <v/>
      </c>
      <c r="KP93" s="284" t="str">
        <f t="shared" si="253"/>
        <v/>
      </c>
      <c r="KQ93" s="284" t="str">
        <f t="shared" si="253"/>
        <v/>
      </c>
      <c r="KR93" s="284" t="str">
        <f t="shared" si="253"/>
        <v/>
      </c>
      <c r="KS93" s="284" t="str">
        <f t="shared" si="253"/>
        <v/>
      </c>
      <c r="KT93" s="284" t="str">
        <f t="shared" si="253"/>
        <v/>
      </c>
      <c r="KU93" s="284" t="str">
        <f t="shared" si="253"/>
        <v/>
      </c>
      <c r="KV93" s="284" t="str">
        <f t="shared" si="253"/>
        <v/>
      </c>
      <c r="KW93" s="284" t="str">
        <f t="shared" si="253"/>
        <v/>
      </c>
      <c r="KX93" s="284" t="str">
        <f t="shared" si="253"/>
        <v/>
      </c>
      <c r="KY93" s="284" t="str">
        <f t="shared" si="253"/>
        <v/>
      </c>
      <c r="KZ93" s="284" t="str">
        <f t="shared" si="253"/>
        <v/>
      </c>
      <c r="LA93" s="284" t="str">
        <f t="shared" si="253"/>
        <v/>
      </c>
      <c r="LB93" s="284" t="str">
        <f t="shared" si="253"/>
        <v/>
      </c>
      <c r="LC93" s="284" t="str">
        <f t="shared" si="253"/>
        <v/>
      </c>
      <c r="LD93" s="284" t="str">
        <f t="shared" si="253"/>
        <v/>
      </c>
      <c r="LE93" s="284" t="str">
        <f t="shared" si="253"/>
        <v/>
      </c>
      <c r="LF93" s="284" t="str">
        <f t="shared" si="253"/>
        <v/>
      </c>
      <c r="LG93" s="284" t="str">
        <f t="shared" si="253"/>
        <v/>
      </c>
      <c r="LH93" s="284" t="str">
        <f t="shared" si="253"/>
        <v/>
      </c>
      <c r="LI93" s="284" t="str">
        <f t="shared" si="253"/>
        <v/>
      </c>
      <c r="LJ93" s="284" t="str">
        <f t="shared" si="253"/>
        <v/>
      </c>
      <c r="LK93" s="284" t="str">
        <f t="shared" si="253"/>
        <v/>
      </c>
      <c r="LL93" s="284" t="str">
        <f t="shared" ref="LL93:NW93" si="254">IF(LL37="","",($C14*LL37)/((1+$H$4)^LL$79))</f>
        <v/>
      </c>
      <c r="LM93" s="284" t="str">
        <f t="shared" si="254"/>
        <v/>
      </c>
      <c r="LN93" s="284" t="str">
        <f t="shared" si="254"/>
        <v/>
      </c>
      <c r="LO93" s="284" t="str">
        <f t="shared" si="254"/>
        <v/>
      </c>
      <c r="LP93" s="284" t="str">
        <f t="shared" si="254"/>
        <v/>
      </c>
      <c r="LQ93" s="284" t="str">
        <f t="shared" si="254"/>
        <v/>
      </c>
      <c r="LR93" s="284" t="str">
        <f t="shared" si="254"/>
        <v/>
      </c>
      <c r="LS93" s="284" t="str">
        <f t="shared" si="254"/>
        <v/>
      </c>
      <c r="LT93" s="284" t="str">
        <f t="shared" si="254"/>
        <v/>
      </c>
      <c r="LU93" s="284" t="str">
        <f t="shared" si="254"/>
        <v/>
      </c>
      <c r="LV93" s="284" t="str">
        <f t="shared" si="254"/>
        <v/>
      </c>
      <c r="LW93" s="284" t="str">
        <f t="shared" si="254"/>
        <v/>
      </c>
      <c r="LX93" s="284" t="str">
        <f t="shared" si="254"/>
        <v/>
      </c>
      <c r="LY93" s="284" t="str">
        <f t="shared" si="254"/>
        <v/>
      </c>
      <c r="LZ93" s="284" t="str">
        <f t="shared" si="254"/>
        <v/>
      </c>
      <c r="MA93" s="284" t="str">
        <f t="shared" si="254"/>
        <v/>
      </c>
      <c r="MB93" s="284" t="str">
        <f t="shared" si="254"/>
        <v/>
      </c>
      <c r="MC93" s="284" t="str">
        <f t="shared" si="254"/>
        <v/>
      </c>
      <c r="MD93" s="284" t="str">
        <f t="shared" si="254"/>
        <v/>
      </c>
      <c r="ME93" s="284" t="str">
        <f t="shared" si="254"/>
        <v/>
      </c>
      <c r="MF93" s="284" t="str">
        <f t="shared" si="254"/>
        <v/>
      </c>
      <c r="MG93" s="284" t="str">
        <f t="shared" si="254"/>
        <v/>
      </c>
      <c r="MH93" s="284" t="str">
        <f t="shared" si="254"/>
        <v/>
      </c>
      <c r="MI93" s="284" t="str">
        <f t="shared" si="254"/>
        <v/>
      </c>
      <c r="MJ93" s="284" t="str">
        <f t="shared" si="254"/>
        <v/>
      </c>
      <c r="MK93" s="284" t="str">
        <f t="shared" si="254"/>
        <v/>
      </c>
      <c r="ML93" s="284" t="str">
        <f t="shared" si="254"/>
        <v/>
      </c>
      <c r="MM93" s="284" t="str">
        <f t="shared" si="254"/>
        <v/>
      </c>
      <c r="MN93" s="284" t="str">
        <f t="shared" si="254"/>
        <v/>
      </c>
      <c r="MO93" s="284" t="str">
        <f t="shared" si="254"/>
        <v/>
      </c>
      <c r="MP93" s="284" t="str">
        <f t="shared" si="254"/>
        <v/>
      </c>
      <c r="MQ93" s="284" t="str">
        <f t="shared" si="254"/>
        <v/>
      </c>
      <c r="MR93" s="284" t="str">
        <f t="shared" si="254"/>
        <v/>
      </c>
      <c r="MS93" s="284" t="str">
        <f t="shared" si="254"/>
        <v/>
      </c>
      <c r="MT93" s="284" t="str">
        <f t="shared" si="254"/>
        <v/>
      </c>
      <c r="MU93" s="284" t="str">
        <f t="shared" si="254"/>
        <v/>
      </c>
      <c r="MV93" s="284" t="str">
        <f t="shared" si="254"/>
        <v/>
      </c>
      <c r="MW93" s="284" t="str">
        <f t="shared" si="254"/>
        <v/>
      </c>
      <c r="MX93" s="284" t="str">
        <f t="shared" si="254"/>
        <v/>
      </c>
      <c r="MY93" s="284" t="str">
        <f t="shared" si="254"/>
        <v/>
      </c>
      <c r="MZ93" s="284" t="str">
        <f t="shared" si="254"/>
        <v/>
      </c>
      <c r="NA93" s="284" t="str">
        <f t="shared" si="254"/>
        <v/>
      </c>
      <c r="NB93" s="284" t="str">
        <f t="shared" si="254"/>
        <v/>
      </c>
      <c r="NC93" s="284" t="str">
        <f t="shared" si="254"/>
        <v/>
      </c>
      <c r="ND93" s="284" t="str">
        <f t="shared" si="254"/>
        <v/>
      </c>
      <c r="NE93" s="284" t="str">
        <f t="shared" si="254"/>
        <v/>
      </c>
      <c r="NF93" s="284" t="str">
        <f t="shared" si="254"/>
        <v/>
      </c>
      <c r="NG93" s="284" t="str">
        <f t="shared" si="254"/>
        <v/>
      </c>
      <c r="NH93" s="284" t="str">
        <f t="shared" si="254"/>
        <v/>
      </c>
      <c r="NI93" s="284" t="str">
        <f t="shared" si="254"/>
        <v/>
      </c>
      <c r="NJ93" s="284" t="str">
        <f t="shared" si="254"/>
        <v/>
      </c>
      <c r="NK93" s="284" t="str">
        <f t="shared" si="254"/>
        <v/>
      </c>
      <c r="NL93" s="284" t="str">
        <f t="shared" si="254"/>
        <v/>
      </c>
      <c r="NM93" s="284" t="str">
        <f t="shared" si="254"/>
        <v/>
      </c>
      <c r="NN93" s="284" t="str">
        <f t="shared" si="254"/>
        <v/>
      </c>
      <c r="NO93" s="284" t="str">
        <f t="shared" si="254"/>
        <v/>
      </c>
      <c r="NP93" s="284" t="str">
        <f t="shared" si="254"/>
        <v/>
      </c>
      <c r="NQ93" s="284" t="str">
        <f t="shared" si="254"/>
        <v/>
      </c>
      <c r="NR93" s="284" t="str">
        <f t="shared" si="254"/>
        <v/>
      </c>
      <c r="NS93" s="284" t="str">
        <f t="shared" si="254"/>
        <v/>
      </c>
      <c r="NT93" s="284" t="str">
        <f t="shared" si="254"/>
        <v/>
      </c>
      <c r="NU93" s="284" t="str">
        <f t="shared" si="254"/>
        <v/>
      </c>
      <c r="NV93" s="284" t="str">
        <f t="shared" si="254"/>
        <v/>
      </c>
      <c r="NW93" s="284" t="str">
        <f t="shared" si="254"/>
        <v/>
      </c>
      <c r="NX93" s="284" t="str">
        <f t="shared" ref="NX93:QI93" si="255">IF(NX37="","",($C14*NX37)/((1+$H$4)^NX$79))</f>
        <v/>
      </c>
      <c r="NY93" s="284" t="str">
        <f t="shared" si="255"/>
        <v/>
      </c>
      <c r="NZ93" s="284" t="str">
        <f t="shared" si="255"/>
        <v/>
      </c>
      <c r="OA93" s="284" t="str">
        <f t="shared" si="255"/>
        <v/>
      </c>
      <c r="OB93" s="284" t="str">
        <f t="shared" si="255"/>
        <v/>
      </c>
      <c r="OC93" s="284" t="str">
        <f t="shared" si="255"/>
        <v/>
      </c>
      <c r="OD93" s="284" t="str">
        <f t="shared" si="255"/>
        <v/>
      </c>
      <c r="OE93" s="284" t="str">
        <f t="shared" si="255"/>
        <v/>
      </c>
      <c r="OF93" s="284" t="str">
        <f t="shared" si="255"/>
        <v/>
      </c>
      <c r="OG93" s="284" t="str">
        <f t="shared" si="255"/>
        <v/>
      </c>
      <c r="OH93" s="284" t="str">
        <f t="shared" si="255"/>
        <v/>
      </c>
      <c r="OI93" s="284" t="str">
        <f t="shared" si="255"/>
        <v/>
      </c>
      <c r="OJ93" s="284" t="str">
        <f t="shared" si="255"/>
        <v/>
      </c>
      <c r="OK93" s="284" t="str">
        <f t="shared" si="255"/>
        <v/>
      </c>
      <c r="OL93" s="284" t="str">
        <f t="shared" si="255"/>
        <v/>
      </c>
      <c r="OM93" s="284" t="str">
        <f t="shared" si="255"/>
        <v/>
      </c>
      <c r="ON93" s="284" t="str">
        <f t="shared" si="255"/>
        <v/>
      </c>
      <c r="OO93" s="284" t="str">
        <f t="shared" si="255"/>
        <v/>
      </c>
      <c r="OP93" s="284" t="str">
        <f t="shared" si="255"/>
        <v/>
      </c>
      <c r="OQ93" s="284" t="str">
        <f t="shared" si="255"/>
        <v/>
      </c>
      <c r="OR93" s="284" t="str">
        <f t="shared" si="255"/>
        <v/>
      </c>
      <c r="OS93" s="284" t="str">
        <f t="shared" si="255"/>
        <v/>
      </c>
      <c r="OT93" s="284" t="str">
        <f t="shared" si="255"/>
        <v/>
      </c>
      <c r="OU93" s="284" t="str">
        <f t="shared" si="255"/>
        <v/>
      </c>
      <c r="OV93" s="284" t="str">
        <f t="shared" si="255"/>
        <v/>
      </c>
      <c r="OW93" s="284" t="str">
        <f t="shared" si="255"/>
        <v/>
      </c>
      <c r="OX93" s="284" t="str">
        <f t="shared" si="255"/>
        <v/>
      </c>
      <c r="OY93" s="284" t="str">
        <f t="shared" si="255"/>
        <v/>
      </c>
      <c r="OZ93" s="284" t="str">
        <f t="shared" si="255"/>
        <v/>
      </c>
      <c r="PA93" s="284" t="str">
        <f t="shared" si="255"/>
        <v/>
      </c>
      <c r="PB93" s="284" t="str">
        <f t="shared" si="255"/>
        <v/>
      </c>
      <c r="PC93" s="284" t="str">
        <f t="shared" si="255"/>
        <v/>
      </c>
      <c r="PD93" s="284" t="str">
        <f t="shared" si="255"/>
        <v/>
      </c>
      <c r="PE93" s="284" t="str">
        <f t="shared" si="255"/>
        <v/>
      </c>
      <c r="PF93" s="284" t="str">
        <f t="shared" si="255"/>
        <v/>
      </c>
      <c r="PG93" s="284" t="str">
        <f t="shared" si="255"/>
        <v/>
      </c>
      <c r="PH93" s="284" t="str">
        <f t="shared" si="255"/>
        <v/>
      </c>
      <c r="PI93" s="284" t="str">
        <f t="shared" si="255"/>
        <v/>
      </c>
      <c r="PJ93" s="284" t="str">
        <f t="shared" si="255"/>
        <v/>
      </c>
      <c r="PK93" s="284" t="str">
        <f t="shared" si="255"/>
        <v/>
      </c>
      <c r="PL93" s="284" t="str">
        <f t="shared" si="255"/>
        <v/>
      </c>
      <c r="PM93" s="284" t="str">
        <f t="shared" si="255"/>
        <v/>
      </c>
      <c r="PN93" s="284" t="str">
        <f t="shared" si="255"/>
        <v/>
      </c>
      <c r="PO93" s="284" t="str">
        <f t="shared" si="255"/>
        <v/>
      </c>
      <c r="PP93" s="284" t="str">
        <f t="shared" si="255"/>
        <v/>
      </c>
      <c r="PQ93" s="284" t="str">
        <f t="shared" si="255"/>
        <v/>
      </c>
      <c r="PR93" s="284" t="str">
        <f t="shared" si="255"/>
        <v/>
      </c>
      <c r="PS93" s="284" t="str">
        <f t="shared" si="255"/>
        <v/>
      </c>
      <c r="PT93" s="284" t="str">
        <f t="shared" si="255"/>
        <v/>
      </c>
      <c r="PU93" s="284" t="str">
        <f t="shared" si="255"/>
        <v/>
      </c>
      <c r="PV93" s="284" t="str">
        <f t="shared" si="255"/>
        <v/>
      </c>
      <c r="PW93" s="284" t="str">
        <f t="shared" si="255"/>
        <v/>
      </c>
      <c r="PX93" s="284" t="str">
        <f t="shared" si="255"/>
        <v/>
      </c>
      <c r="PY93" s="284" t="str">
        <f t="shared" si="255"/>
        <v/>
      </c>
      <c r="PZ93" s="284" t="str">
        <f t="shared" si="255"/>
        <v/>
      </c>
      <c r="QA93" s="284" t="str">
        <f t="shared" si="255"/>
        <v/>
      </c>
      <c r="QB93" s="284" t="str">
        <f t="shared" si="255"/>
        <v/>
      </c>
      <c r="QC93" s="284" t="str">
        <f t="shared" si="255"/>
        <v/>
      </c>
      <c r="QD93" s="284" t="str">
        <f t="shared" si="255"/>
        <v/>
      </c>
      <c r="QE93" s="284" t="str">
        <f t="shared" si="255"/>
        <v/>
      </c>
      <c r="QF93" s="284" t="str">
        <f t="shared" si="255"/>
        <v/>
      </c>
      <c r="QG93" s="284" t="str">
        <f t="shared" si="255"/>
        <v/>
      </c>
      <c r="QH93" s="284" t="str">
        <f t="shared" si="255"/>
        <v/>
      </c>
      <c r="QI93" s="284" t="str">
        <f t="shared" si="255"/>
        <v/>
      </c>
      <c r="QJ93" s="284" t="str">
        <f t="shared" ref="QJ93:SA93" si="256">IF(QJ37="","",($C14*QJ37)/((1+$H$4)^QJ$79))</f>
        <v/>
      </c>
      <c r="QK93" s="284" t="str">
        <f t="shared" si="256"/>
        <v/>
      </c>
      <c r="QL93" s="284" t="str">
        <f t="shared" si="256"/>
        <v/>
      </c>
      <c r="QM93" s="284" t="str">
        <f t="shared" si="256"/>
        <v/>
      </c>
      <c r="QN93" s="284" t="str">
        <f t="shared" si="256"/>
        <v/>
      </c>
      <c r="QO93" s="284" t="str">
        <f t="shared" si="256"/>
        <v/>
      </c>
      <c r="QP93" s="284" t="str">
        <f t="shared" si="256"/>
        <v/>
      </c>
      <c r="QQ93" s="284" t="str">
        <f t="shared" si="256"/>
        <v/>
      </c>
      <c r="QR93" s="284" t="str">
        <f t="shared" si="256"/>
        <v/>
      </c>
      <c r="QS93" s="284" t="str">
        <f t="shared" si="256"/>
        <v/>
      </c>
      <c r="QT93" s="284" t="str">
        <f t="shared" si="256"/>
        <v/>
      </c>
      <c r="QU93" s="284" t="str">
        <f t="shared" si="256"/>
        <v/>
      </c>
      <c r="QV93" s="284" t="str">
        <f t="shared" si="256"/>
        <v/>
      </c>
      <c r="QW93" s="284" t="str">
        <f t="shared" si="256"/>
        <v/>
      </c>
      <c r="QX93" s="284" t="str">
        <f t="shared" si="256"/>
        <v/>
      </c>
      <c r="QY93" s="284" t="str">
        <f t="shared" si="256"/>
        <v/>
      </c>
      <c r="QZ93" s="284" t="str">
        <f t="shared" si="256"/>
        <v/>
      </c>
      <c r="RA93" s="284" t="str">
        <f t="shared" si="256"/>
        <v/>
      </c>
      <c r="RB93" s="284" t="str">
        <f t="shared" si="256"/>
        <v/>
      </c>
      <c r="RC93" s="284" t="str">
        <f t="shared" si="256"/>
        <v/>
      </c>
      <c r="RD93" s="284" t="str">
        <f t="shared" si="256"/>
        <v/>
      </c>
      <c r="RE93" s="284" t="str">
        <f t="shared" si="256"/>
        <v/>
      </c>
      <c r="RF93" s="284" t="str">
        <f t="shared" si="256"/>
        <v/>
      </c>
      <c r="RG93" s="284" t="str">
        <f t="shared" si="256"/>
        <v/>
      </c>
      <c r="RH93" s="284" t="str">
        <f t="shared" si="256"/>
        <v/>
      </c>
      <c r="RI93" s="284" t="str">
        <f t="shared" si="256"/>
        <v/>
      </c>
      <c r="RJ93" s="284" t="str">
        <f t="shared" si="256"/>
        <v/>
      </c>
      <c r="RK93" s="284" t="str">
        <f t="shared" si="256"/>
        <v/>
      </c>
      <c r="RL93" s="284" t="str">
        <f t="shared" si="256"/>
        <v/>
      </c>
      <c r="RM93" s="284" t="str">
        <f t="shared" si="256"/>
        <v/>
      </c>
      <c r="RN93" s="284" t="str">
        <f t="shared" si="256"/>
        <v/>
      </c>
      <c r="RO93" s="284" t="str">
        <f t="shared" si="256"/>
        <v/>
      </c>
      <c r="RP93" s="284" t="str">
        <f t="shared" si="256"/>
        <v/>
      </c>
      <c r="RQ93" s="284" t="str">
        <f t="shared" si="256"/>
        <v/>
      </c>
      <c r="RR93" s="284" t="str">
        <f t="shared" si="256"/>
        <v/>
      </c>
      <c r="RS93" s="284" t="str">
        <f t="shared" si="256"/>
        <v/>
      </c>
      <c r="RT93" s="284" t="str">
        <f t="shared" si="256"/>
        <v/>
      </c>
      <c r="RU93" s="284" t="str">
        <f t="shared" si="256"/>
        <v/>
      </c>
      <c r="RV93" s="284" t="str">
        <f t="shared" si="256"/>
        <v/>
      </c>
      <c r="RW93" s="284" t="str">
        <f t="shared" si="256"/>
        <v/>
      </c>
      <c r="RX93" s="284" t="str">
        <f t="shared" si="256"/>
        <v/>
      </c>
      <c r="RY93" s="284" t="str">
        <f t="shared" si="256"/>
        <v/>
      </c>
      <c r="RZ93" s="284" t="str">
        <f t="shared" si="256"/>
        <v/>
      </c>
      <c r="SA93" s="284" t="str">
        <f t="shared" si="256"/>
        <v/>
      </c>
    </row>
    <row r="94" spans="1:495">
      <c r="A94" s="282"/>
      <c r="B94" s="283" t="str">
        <f>$B$15</f>
        <v>Physical/Geotech Stability Monitoring</v>
      </c>
      <c r="C94" s="290">
        <f>SUM(D94:S94,T94:INDEX(T94:SA94,$H$5))</f>
        <v>0</v>
      </c>
      <c r="D94" s="284" t="str">
        <f t="shared" ref="D94:BO94" si="257">IF(D38="","",($C15*D38)/((1+$H$4)^D$79))</f>
        <v/>
      </c>
      <c r="E94" s="284" t="str">
        <f t="shared" si="257"/>
        <v/>
      </c>
      <c r="F94" s="284" t="str">
        <f t="shared" si="257"/>
        <v/>
      </c>
      <c r="G94" s="284" t="str">
        <f t="shared" si="257"/>
        <v/>
      </c>
      <c r="H94" s="284" t="str">
        <f t="shared" si="257"/>
        <v/>
      </c>
      <c r="I94" s="284" t="str">
        <f t="shared" si="257"/>
        <v/>
      </c>
      <c r="J94" s="284" t="str">
        <f t="shared" si="257"/>
        <v/>
      </c>
      <c r="K94" s="284" t="str">
        <f t="shared" si="257"/>
        <v/>
      </c>
      <c r="L94" s="284" t="str">
        <f t="shared" si="257"/>
        <v/>
      </c>
      <c r="M94" s="284" t="str">
        <f t="shared" si="257"/>
        <v/>
      </c>
      <c r="N94" s="284" t="str">
        <f t="shared" si="257"/>
        <v/>
      </c>
      <c r="O94" s="284" t="str">
        <f t="shared" si="257"/>
        <v/>
      </c>
      <c r="P94" s="284" t="str">
        <f t="shared" si="257"/>
        <v/>
      </c>
      <c r="Q94" s="284" t="str">
        <f t="shared" si="257"/>
        <v/>
      </c>
      <c r="R94" s="284" t="str">
        <f t="shared" si="257"/>
        <v/>
      </c>
      <c r="S94" s="284" t="str">
        <f t="shared" si="257"/>
        <v/>
      </c>
      <c r="T94" s="284" t="str">
        <f t="shared" si="257"/>
        <v/>
      </c>
      <c r="U94" s="284" t="str">
        <f t="shared" si="257"/>
        <v/>
      </c>
      <c r="V94" s="284" t="str">
        <f t="shared" si="257"/>
        <v/>
      </c>
      <c r="W94" s="284" t="str">
        <f t="shared" si="257"/>
        <v/>
      </c>
      <c r="X94" s="284" t="str">
        <f t="shared" si="257"/>
        <v/>
      </c>
      <c r="Y94" s="284" t="str">
        <f t="shared" si="257"/>
        <v/>
      </c>
      <c r="Z94" s="284" t="str">
        <f t="shared" si="257"/>
        <v/>
      </c>
      <c r="AA94" s="284" t="str">
        <f t="shared" si="257"/>
        <v/>
      </c>
      <c r="AB94" s="284" t="str">
        <f t="shared" si="257"/>
        <v/>
      </c>
      <c r="AC94" s="284" t="str">
        <f t="shared" si="257"/>
        <v/>
      </c>
      <c r="AD94" s="284" t="str">
        <f t="shared" si="257"/>
        <v/>
      </c>
      <c r="AE94" s="284" t="str">
        <f t="shared" si="257"/>
        <v/>
      </c>
      <c r="AF94" s="284" t="str">
        <f t="shared" si="257"/>
        <v/>
      </c>
      <c r="AG94" s="284" t="str">
        <f t="shared" si="257"/>
        <v/>
      </c>
      <c r="AH94" s="284" t="str">
        <f t="shared" si="257"/>
        <v/>
      </c>
      <c r="AI94" s="284" t="str">
        <f t="shared" si="257"/>
        <v/>
      </c>
      <c r="AJ94" s="284" t="str">
        <f t="shared" si="257"/>
        <v/>
      </c>
      <c r="AK94" s="284" t="str">
        <f t="shared" si="257"/>
        <v/>
      </c>
      <c r="AL94" s="284" t="str">
        <f t="shared" si="257"/>
        <v/>
      </c>
      <c r="AM94" s="284" t="str">
        <f t="shared" si="257"/>
        <v/>
      </c>
      <c r="AN94" s="284" t="str">
        <f t="shared" si="257"/>
        <v/>
      </c>
      <c r="AO94" s="284" t="str">
        <f t="shared" si="257"/>
        <v/>
      </c>
      <c r="AP94" s="284" t="str">
        <f t="shared" si="257"/>
        <v/>
      </c>
      <c r="AQ94" s="284" t="str">
        <f t="shared" si="257"/>
        <v/>
      </c>
      <c r="AR94" s="284" t="str">
        <f t="shared" si="257"/>
        <v/>
      </c>
      <c r="AS94" s="284" t="str">
        <f t="shared" si="257"/>
        <v/>
      </c>
      <c r="AT94" s="284" t="str">
        <f t="shared" si="257"/>
        <v/>
      </c>
      <c r="AU94" s="284" t="str">
        <f t="shared" si="257"/>
        <v/>
      </c>
      <c r="AV94" s="284" t="str">
        <f t="shared" si="257"/>
        <v/>
      </c>
      <c r="AW94" s="284" t="str">
        <f t="shared" si="257"/>
        <v/>
      </c>
      <c r="AX94" s="284" t="str">
        <f t="shared" si="257"/>
        <v/>
      </c>
      <c r="AY94" s="284" t="str">
        <f t="shared" si="257"/>
        <v/>
      </c>
      <c r="AZ94" s="284" t="str">
        <f t="shared" si="257"/>
        <v/>
      </c>
      <c r="BA94" s="284" t="str">
        <f t="shared" si="257"/>
        <v/>
      </c>
      <c r="BB94" s="284" t="str">
        <f t="shared" si="257"/>
        <v/>
      </c>
      <c r="BC94" s="284" t="str">
        <f t="shared" si="257"/>
        <v/>
      </c>
      <c r="BD94" s="284" t="str">
        <f t="shared" si="257"/>
        <v/>
      </c>
      <c r="BE94" s="284" t="str">
        <f t="shared" si="257"/>
        <v/>
      </c>
      <c r="BF94" s="284" t="str">
        <f t="shared" si="257"/>
        <v/>
      </c>
      <c r="BG94" s="284" t="str">
        <f t="shared" si="257"/>
        <v/>
      </c>
      <c r="BH94" s="284" t="str">
        <f t="shared" si="257"/>
        <v/>
      </c>
      <c r="BI94" s="284" t="str">
        <f t="shared" si="257"/>
        <v/>
      </c>
      <c r="BJ94" s="284" t="str">
        <f t="shared" si="257"/>
        <v/>
      </c>
      <c r="BK94" s="284" t="str">
        <f t="shared" si="257"/>
        <v/>
      </c>
      <c r="BL94" s="284" t="str">
        <f t="shared" si="257"/>
        <v/>
      </c>
      <c r="BM94" s="284" t="str">
        <f t="shared" si="257"/>
        <v/>
      </c>
      <c r="BN94" s="284" t="str">
        <f t="shared" si="257"/>
        <v/>
      </c>
      <c r="BO94" s="284" t="str">
        <f t="shared" si="257"/>
        <v/>
      </c>
      <c r="BP94" s="284" t="str">
        <f t="shared" ref="BP94:EA94" si="258">IF(BP38="","",($C15*BP38)/((1+$H$4)^BP$79))</f>
        <v/>
      </c>
      <c r="BQ94" s="284" t="str">
        <f t="shared" si="258"/>
        <v/>
      </c>
      <c r="BR94" s="284" t="str">
        <f t="shared" si="258"/>
        <v/>
      </c>
      <c r="BS94" s="284" t="str">
        <f t="shared" si="258"/>
        <v/>
      </c>
      <c r="BT94" s="284" t="str">
        <f t="shared" si="258"/>
        <v/>
      </c>
      <c r="BU94" s="284" t="str">
        <f t="shared" si="258"/>
        <v/>
      </c>
      <c r="BV94" s="284" t="str">
        <f t="shared" si="258"/>
        <v/>
      </c>
      <c r="BW94" s="284" t="str">
        <f t="shared" si="258"/>
        <v/>
      </c>
      <c r="BX94" s="284" t="str">
        <f t="shared" si="258"/>
        <v/>
      </c>
      <c r="BY94" s="284" t="str">
        <f t="shared" si="258"/>
        <v/>
      </c>
      <c r="BZ94" s="284" t="str">
        <f t="shared" si="258"/>
        <v/>
      </c>
      <c r="CA94" s="284" t="str">
        <f t="shared" si="258"/>
        <v/>
      </c>
      <c r="CB94" s="284" t="str">
        <f t="shared" si="258"/>
        <v/>
      </c>
      <c r="CC94" s="284" t="str">
        <f t="shared" si="258"/>
        <v/>
      </c>
      <c r="CD94" s="284" t="str">
        <f t="shared" si="258"/>
        <v/>
      </c>
      <c r="CE94" s="284" t="str">
        <f t="shared" si="258"/>
        <v/>
      </c>
      <c r="CF94" s="284" t="str">
        <f t="shared" si="258"/>
        <v/>
      </c>
      <c r="CG94" s="284" t="str">
        <f t="shared" si="258"/>
        <v/>
      </c>
      <c r="CH94" s="284" t="str">
        <f t="shared" si="258"/>
        <v/>
      </c>
      <c r="CI94" s="284" t="str">
        <f t="shared" si="258"/>
        <v/>
      </c>
      <c r="CJ94" s="284" t="str">
        <f t="shared" si="258"/>
        <v/>
      </c>
      <c r="CK94" s="284" t="str">
        <f t="shared" si="258"/>
        <v/>
      </c>
      <c r="CL94" s="284" t="str">
        <f t="shared" si="258"/>
        <v/>
      </c>
      <c r="CM94" s="284" t="str">
        <f t="shared" si="258"/>
        <v/>
      </c>
      <c r="CN94" s="284" t="str">
        <f t="shared" si="258"/>
        <v/>
      </c>
      <c r="CO94" s="284" t="str">
        <f t="shared" si="258"/>
        <v/>
      </c>
      <c r="CP94" s="284" t="str">
        <f t="shared" si="258"/>
        <v/>
      </c>
      <c r="CQ94" s="284" t="str">
        <f t="shared" si="258"/>
        <v/>
      </c>
      <c r="CR94" s="284" t="str">
        <f t="shared" si="258"/>
        <v/>
      </c>
      <c r="CS94" s="284" t="str">
        <f t="shared" si="258"/>
        <v/>
      </c>
      <c r="CT94" s="284" t="str">
        <f t="shared" si="258"/>
        <v/>
      </c>
      <c r="CU94" s="284" t="str">
        <f t="shared" si="258"/>
        <v/>
      </c>
      <c r="CV94" s="284" t="str">
        <f t="shared" si="258"/>
        <v/>
      </c>
      <c r="CW94" s="284" t="str">
        <f t="shared" si="258"/>
        <v/>
      </c>
      <c r="CX94" s="284" t="str">
        <f t="shared" si="258"/>
        <v/>
      </c>
      <c r="CY94" s="284" t="str">
        <f t="shared" si="258"/>
        <v/>
      </c>
      <c r="CZ94" s="284" t="str">
        <f t="shared" si="258"/>
        <v/>
      </c>
      <c r="DA94" s="284" t="str">
        <f t="shared" si="258"/>
        <v/>
      </c>
      <c r="DB94" s="284" t="str">
        <f t="shared" si="258"/>
        <v/>
      </c>
      <c r="DC94" s="284" t="str">
        <f t="shared" si="258"/>
        <v/>
      </c>
      <c r="DD94" s="284" t="str">
        <f t="shared" si="258"/>
        <v/>
      </c>
      <c r="DE94" s="284" t="str">
        <f t="shared" si="258"/>
        <v/>
      </c>
      <c r="DF94" s="284" t="str">
        <f t="shared" si="258"/>
        <v/>
      </c>
      <c r="DG94" s="284" t="str">
        <f t="shared" si="258"/>
        <v/>
      </c>
      <c r="DH94" s="284" t="str">
        <f t="shared" si="258"/>
        <v/>
      </c>
      <c r="DI94" s="284" t="str">
        <f t="shared" si="258"/>
        <v/>
      </c>
      <c r="DJ94" s="284" t="str">
        <f t="shared" si="258"/>
        <v/>
      </c>
      <c r="DK94" s="284" t="str">
        <f t="shared" si="258"/>
        <v/>
      </c>
      <c r="DL94" s="284" t="str">
        <f t="shared" si="258"/>
        <v/>
      </c>
      <c r="DM94" s="284" t="str">
        <f t="shared" si="258"/>
        <v/>
      </c>
      <c r="DN94" s="284" t="str">
        <f t="shared" si="258"/>
        <v/>
      </c>
      <c r="DO94" s="284" t="str">
        <f t="shared" si="258"/>
        <v/>
      </c>
      <c r="DP94" s="284" t="str">
        <f t="shared" si="258"/>
        <v/>
      </c>
      <c r="DQ94" s="284" t="str">
        <f t="shared" si="258"/>
        <v/>
      </c>
      <c r="DR94" s="284" t="str">
        <f t="shared" si="258"/>
        <v/>
      </c>
      <c r="DS94" s="284" t="str">
        <f t="shared" si="258"/>
        <v/>
      </c>
      <c r="DT94" s="284" t="str">
        <f t="shared" si="258"/>
        <v/>
      </c>
      <c r="DU94" s="284" t="str">
        <f t="shared" si="258"/>
        <v/>
      </c>
      <c r="DV94" s="284" t="str">
        <f t="shared" si="258"/>
        <v/>
      </c>
      <c r="DW94" s="284" t="str">
        <f t="shared" si="258"/>
        <v/>
      </c>
      <c r="DX94" s="284" t="str">
        <f t="shared" si="258"/>
        <v/>
      </c>
      <c r="DY94" s="284" t="str">
        <f t="shared" si="258"/>
        <v/>
      </c>
      <c r="DZ94" s="284" t="str">
        <f t="shared" si="258"/>
        <v/>
      </c>
      <c r="EA94" s="284" t="str">
        <f t="shared" si="258"/>
        <v/>
      </c>
      <c r="EB94" s="284" t="str">
        <f t="shared" ref="EB94:GM94" si="259">IF(EB38="","",($C15*EB38)/((1+$H$4)^EB$79))</f>
        <v/>
      </c>
      <c r="EC94" s="284" t="str">
        <f t="shared" si="259"/>
        <v/>
      </c>
      <c r="ED94" s="284" t="str">
        <f t="shared" si="259"/>
        <v/>
      </c>
      <c r="EE94" s="284" t="str">
        <f t="shared" si="259"/>
        <v/>
      </c>
      <c r="EF94" s="284" t="str">
        <f t="shared" si="259"/>
        <v/>
      </c>
      <c r="EG94" s="284" t="str">
        <f t="shared" si="259"/>
        <v/>
      </c>
      <c r="EH94" s="284" t="str">
        <f t="shared" si="259"/>
        <v/>
      </c>
      <c r="EI94" s="284" t="str">
        <f t="shared" si="259"/>
        <v/>
      </c>
      <c r="EJ94" s="284" t="str">
        <f t="shared" si="259"/>
        <v/>
      </c>
      <c r="EK94" s="284" t="str">
        <f t="shared" si="259"/>
        <v/>
      </c>
      <c r="EL94" s="284" t="str">
        <f t="shared" si="259"/>
        <v/>
      </c>
      <c r="EM94" s="284" t="str">
        <f t="shared" si="259"/>
        <v/>
      </c>
      <c r="EN94" s="284" t="str">
        <f t="shared" si="259"/>
        <v/>
      </c>
      <c r="EO94" s="284" t="str">
        <f t="shared" si="259"/>
        <v/>
      </c>
      <c r="EP94" s="284" t="str">
        <f t="shared" si="259"/>
        <v/>
      </c>
      <c r="EQ94" s="284" t="str">
        <f t="shared" si="259"/>
        <v/>
      </c>
      <c r="ER94" s="284" t="str">
        <f t="shared" si="259"/>
        <v/>
      </c>
      <c r="ES94" s="284" t="str">
        <f t="shared" si="259"/>
        <v/>
      </c>
      <c r="ET94" s="284" t="str">
        <f t="shared" si="259"/>
        <v/>
      </c>
      <c r="EU94" s="284" t="str">
        <f t="shared" si="259"/>
        <v/>
      </c>
      <c r="EV94" s="284" t="str">
        <f t="shared" si="259"/>
        <v/>
      </c>
      <c r="EW94" s="284" t="str">
        <f t="shared" si="259"/>
        <v/>
      </c>
      <c r="EX94" s="284" t="str">
        <f t="shared" si="259"/>
        <v/>
      </c>
      <c r="EY94" s="284" t="str">
        <f t="shared" si="259"/>
        <v/>
      </c>
      <c r="EZ94" s="284" t="str">
        <f t="shared" si="259"/>
        <v/>
      </c>
      <c r="FA94" s="284" t="str">
        <f t="shared" si="259"/>
        <v/>
      </c>
      <c r="FB94" s="284" t="str">
        <f t="shared" si="259"/>
        <v/>
      </c>
      <c r="FC94" s="284" t="str">
        <f t="shared" si="259"/>
        <v/>
      </c>
      <c r="FD94" s="284" t="str">
        <f t="shared" si="259"/>
        <v/>
      </c>
      <c r="FE94" s="284" t="str">
        <f t="shared" si="259"/>
        <v/>
      </c>
      <c r="FF94" s="284" t="str">
        <f t="shared" si="259"/>
        <v/>
      </c>
      <c r="FG94" s="284" t="str">
        <f t="shared" si="259"/>
        <v/>
      </c>
      <c r="FH94" s="284" t="str">
        <f t="shared" si="259"/>
        <v/>
      </c>
      <c r="FI94" s="284" t="str">
        <f t="shared" si="259"/>
        <v/>
      </c>
      <c r="FJ94" s="284" t="str">
        <f t="shared" si="259"/>
        <v/>
      </c>
      <c r="FK94" s="284" t="str">
        <f t="shared" si="259"/>
        <v/>
      </c>
      <c r="FL94" s="284" t="str">
        <f t="shared" si="259"/>
        <v/>
      </c>
      <c r="FM94" s="284" t="str">
        <f t="shared" si="259"/>
        <v/>
      </c>
      <c r="FN94" s="284" t="str">
        <f t="shared" si="259"/>
        <v/>
      </c>
      <c r="FO94" s="284" t="str">
        <f t="shared" si="259"/>
        <v/>
      </c>
      <c r="FP94" s="284" t="str">
        <f t="shared" si="259"/>
        <v/>
      </c>
      <c r="FQ94" s="284" t="str">
        <f t="shared" si="259"/>
        <v/>
      </c>
      <c r="FR94" s="284" t="str">
        <f t="shared" si="259"/>
        <v/>
      </c>
      <c r="FS94" s="284" t="str">
        <f t="shared" si="259"/>
        <v/>
      </c>
      <c r="FT94" s="284" t="str">
        <f t="shared" si="259"/>
        <v/>
      </c>
      <c r="FU94" s="284" t="str">
        <f t="shared" si="259"/>
        <v/>
      </c>
      <c r="FV94" s="284" t="str">
        <f t="shared" si="259"/>
        <v/>
      </c>
      <c r="FW94" s="284" t="str">
        <f t="shared" si="259"/>
        <v/>
      </c>
      <c r="FX94" s="284" t="str">
        <f t="shared" si="259"/>
        <v/>
      </c>
      <c r="FY94" s="284" t="str">
        <f t="shared" si="259"/>
        <v/>
      </c>
      <c r="FZ94" s="284" t="str">
        <f t="shared" si="259"/>
        <v/>
      </c>
      <c r="GA94" s="284" t="str">
        <f t="shared" si="259"/>
        <v/>
      </c>
      <c r="GB94" s="284" t="str">
        <f t="shared" si="259"/>
        <v/>
      </c>
      <c r="GC94" s="284" t="str">
        <f t="shared" si="259"/>
        <v/>
      </c>
      <c r="GD94" s="284" t="str">
        <f t="shared" si="259"/>
        <v/>
      </c>
      <c r="GE94" s="284" t="str">
        <f t="shared" si="259"/>
        <v/>
      </c>
      <c r="GF94" s="284" t="str">
        <f t="shared" si="259"/>
        <v/>
      </c>
      <c r="GG94" s="284" t="str">
        <f t="shared" si="259"/>
        <v/>
      </c>
      <c r="GH94" s="284" t="str">
        <f t="shared" si="259"/>
        <v/>
      </c>
      <c r="GI94" s="284" t="str">
        <f t="shared" si="259"/>
        <v/>
      </c>
      <c r="GJ94" s="284" t="str">
        <f t="shared" si="259"/>
        <v/>
      </c>
      <c r="GK94" s="284" t="str">
        <f t="shared" si="259"/>
        <v/>
      </c>
      <c r="GL94" s="284" t="str">
        <f t="shared" si="259"/>
        <v/>
      </c>
      <c r="GM94" s="284" t="str">
        <f t="shared" si="259"/>
        <v/>
      </c>
      <c r="GN94" s="284" t="str">
        <f t="shared" ref="GN94:IY94" si="260">IF(GN38="","",($C15*GN38)/((1+$H$4)^GN$79))</f>
        <v/>
      </c>
      <c r="GO94" s="284" t="str">
        <f t="shared" si="260"/>
        <v/>
      </c>
      <c r="GP94" s="284" t="str">
        <f t="shared" si="260"/>
        <v/>
      </c>
      <c r="GQ94" s="284" t="str">
        <f t="shared" si="260"/>
        <v/>
      </c>
      <c r="GR94" s="284" t="str">
        <f t="shared" si="260"/>
        <v/>
      </c>
      <c r="GS94" s="284" t="str">
        <f t="shared" si="260"/>
        <v/>
      </c>
      <c r="GT94" s="284" t="str">
        <f t="shared" si="260"/>
        <v/>
      </c>
      <c r="GU94" s="284" t="str">
        <f t="shared" si="260"/>
        <v/>
      </c>
      <c r="GV94" s="284" t="str">
        <f t="shared" si="260"/>
        <v/>
      </c>
      <c r="GW94" s="284" t="str">
        <f t="shared" si="260"/>
        <v/>
      </c>
      <c r="GX94" s="284" t="str">
        <f t="shared" si="260"/>
        <v/>
      </c>
      <c r="GY94" s="284" t="str">
        <f t="shared" si="260"/>
        <v/>
      </c>
      <c r="GZ94" s="284" t="str">
        <f t="shared" si="260"/>
        <v/>
      </c>
      <c r="HA94" s="284" t="str">
        <f t="shared" si="260"/>
        <v/>
      </c>
      <c r="HB94" s="284" t="str">
        <f t="shared" si="260"/>
        <v/>
      </c>
      <c r="HC94" s="284" t="str">
        <f t="shared" si="260"/>
        <v/>
      </c>
      <c r="HD94" s="284" t="str">
        <f t="shared" si="260"/>
        <v/>
      </c>
      <c r="HE94" s="284" t="str">
        <f t="shared" si="260"/>
        <v/>
      </c>
      <c r="HF94" s="284" t="str">
        <f t="shared" si="260"/>
        <v/>
      </c>
      <c r="HG94" s="284" t="str">
        <f t="shared" si="260"/>
        <v/>
      </c>
      <c r="HH94" s="284" t="str">
        <f t="shared" si="260"/>
        <v/>
      </c>
      <c r="HI94" s="284" t="str">
        <f t="shared" si="260"/>
        <v/>
      </c>
      <c r="HJ94" s="284" t="str">
        <f t="shared" si="260"/>
        <v/>
      </c>
      <c r="HK94" s="284" t="str">
        <f t="shared" si="260"/>
        <v/>
      </c>
      <c r="HL94" s="284" t="str">
        <f t="shared" si="260"/>
        <v/>
      </c>
      <c r="HM94" s="284" t="str">
        <f t="shared" si="260"/>
        <v/>
      </c>
      <c r="HN94" s="284" t="str">
        <f t="shared" si="260"/>
        <v/>
      </c>
      <c r="HO94" s="284" t="str">
        <f t="shared" si="260"/>
        <v/>
      </c>
      <c r="HP94" s="284" t="str">
        <f t="shared" si="260"/>
        <v/>
      </c>
      <c r="HQ94" s="284" t="str">
        <f t="shared" si="260"/>
        <v/>
      </c>
      <c r="HR94" s="284" t="str">
        <f t="shared" si="260"/>
        <v/>
      </c>
      <c r="HS94" s="284" t="str">
        <f t="shared" si="260"/>
        <v/>
      </c>
      <c r="HT94" s="284" t="str">
        <f t="shared" si="260"/>
        <v/>
      </c>
      <c r="HU94" s="284" t="str">
        <f t="shared" si="260"/>
        <v/>
      </c>
      <c r="HV94" s="284" t="str">
        <f t="shared" si="260"/>
        <v/>
      </c>
      <c r="HW94" s="284" t="str">
        <f t="shared" si="260"/>
        <v/>
      </c>
      <c r="HX94" s="284" t="str">
        <f t="shared" si="260"/>
        <v/>
      </c>
      <c r="HY94" s="284" t="str">
        <f t="shared" si="260"/>
        <v/>
      </c>
      <c r="HZ94" s="284" t="str">
        <f t="shared" si="260"/>
        <v/>
      </c>
      <c r="IA94" s="284" t="str">
        <f t="shared" si="260"/>
        <v/>
      </c>
      <c r="IB94" s="284" t="str">
        <f t="shared" si="260"/>
        <v/>
      </c>
      <c r="IC94" s="284" t="str">
        <f t="shared" si="260"/>
        <v/>
      </c>
      <c r="ID94" s="284" t="str">
        <f t="shared" si="260"/>
        <v/>
      </c>
      <c r="IE94" s="284" t="str">
        <f t="shared" si="260"/>
        <v/>
      </c>
      <c r="IF94" s="284" t="str">
        <f t="shared" si="260"/>
        <v/>
      </c>
      <c r="IG94" s="284" t="str">
        <f t="shared" si="260"/>
        <v/>
      </c>
      <c r="IH94" s="284" t="str">
        <f t="shared" si="260"/>
        <v/>
      </c>
      <c r="II94" s="284" t="str">
        <f t="shared" si="260"/>
        <v/>
      </c>
      <c r="IJ94" s="284" t="str">
        <f t="shared" si="260"/>
        <v/>
      </c>
      <c r="IK94" s="284" t="str">
        <f t="shared" si="260"/>
        <v/>
      </c>
      <c r="IL94" s="284" t="str">
        <f t="shared" si="260"/>
        <v/>
      </c>
      <c r="IM94" s="284" t="str">
        <f t="shared" si="260"/>
        <v/>
      </c>
      <c r="IN94" s="284" t="str">
        <f t="shared" si="260"/>
        <v/>
      </c>
      <c r="IO94" s="284" t="str">
        <f t="shared" si="260"/>
        <v/>
      </c>
      <c r="IP94" s="284" t="str">
        <f t="shared" si="260"/>
        <v/>
      </c>
      <c r="IQ94" s="284" t="str">
        <f t="shared" si="260"/>
        <v/>
      </c>
      <c r="IR94" s="284" t="str">
        <f t="shared" si="260"/>
        <v/>
      </c>
      <c r="IS94" s="284" t="str">
        <f t="shared" si="260"/>
        <v/>
      </c>
      <c r="IT94" s="284" t="str">
        <f t="shared" si="260"/>
        <v/>
      </c>
      <c r="IU94" s="284" t="str">
        <f t="shared" si="260"/>
        <v/>
      </c>
      <c r="IV94" s="284" t="str">
        <f t="shared" si="260"/>
        <v/>
      </c>
      <c r="IW94" s="284" t="str">
        <f t="shared" si="260"/>
        <v/>
      </c>
      <c r="IX94" s="284" t="str">
        <f t="shared" si="260"/>
        <v/>
      </c>
      <c r="IY94" s="284" t="str">
        <f t="shared" si="260"/>
        <v/>
      </c>
      <c r="IZ94" s="284" t="str">
        <f t="shared" ref="IZ94:LK94" si="261">IF(IZ38="","",($C15*IZ38)/((1+$H$4)^IZ$79))</f>
        <v/>
      </c>
      <c r="JA94" s="284" t="str">
        <f t="shared" si="261"/>
        <v/>
      </c>
      <c r="JB94" s="284" t="str">
        <f t="shared" si="261"/>
        <v/>
      </c>
      <c r="JC94" s="284" t="str">
        <f t="shared" si="261"/>
        <v/>
      </c>
      <c r="JD94" s="284" t="str">
        <f t="shared" si="261"/>
        <v/>
      </c>
      <c r="JE94" s="284" t="str">
        <f t="shared" si="261"/>
        <v/>
      </c>
      <c r="JF94" s="284" t="str">
        <f t="shared" si="261"/>
        <v/>
      </c>
      <c r="JG94" s="284" t="str">
        <f t="shared" si="261"/>
        <v/>
      </c>
      <c r="JH94" s="284" t="str">
        <f t="shared" si="261"/>
        <v/>
      </c>
      <c r="JI94" s="284" t="str">
        <f t="shared" si="261"/>
        <v/>
      </c>
      <c r="JJ94" s="284" t="str">
        <f t="shared" si="261"/>
        <v/>
      </c>
      <c r="JK94" s="284" t="str">
        <f t="shared" si="261"/>
        <v/>
      </c>
      <c r="JL94" s="284" t="str">
        <f t="shared" si="261"/>
        <v/>
      </c>
      <c r="JM94" s="284" t="str">
        <f t="shared" si="261"/>
        <v/>
      </c>
      <c r="JN94" s="284" t="str">
        <f t="shared" si="261"/>
        <v/>
      </c>
      <c r="JO94" s="284" t="str">
        <f t="shared" si="261"/>
        <v/>
      </c>
      <c r="JP94" s="284" t="str">
        <f t="shared" si="261"/>
        <v/>
      </c>
      <c r="JQ94" s="284" t="str">
        <f t="shared" si="261"/>
        <v/>
      </c>
      <c r="JR94" s="284" t="str">
        <f t="shared" si="261"/>
        <v/>
      </c>
      <c r="JS94" s="284" t="str">
        <f t="shared" si="261"/>
        <v/>
      </c>
      <c r="JT94" s="284" t="str">
        <f t="shared" si="261"/>
        <v/>
      </c>
      <c r="JU94" s="284" t="str">
        <f t="shared" si="261"/>
        <v/>
      </c>
      <c r="JV94" s="284" t="str">
        <f t="shared" si="261"/>
        <v/>
      </c>
      <c r="JW94" s="284" t="str">
        <f t="shared" si="261"/>
        <v/>
      </c>
      <c r="JX94" s="284" t="str">
        <f t="shared" si="261"/>
        <v/>
      </c>
      <c r="JY94" s="284" t="str">
        <f t="shared" si="261"/>
        <v/>
      </c>
      <c r="JZ94" s="284" t="str">
        <f t="shared" si="261"/>
        <v/>
      </c>
      <c r="KA94" s="284" t="str">
        <f t="shared" si="261"/>
        <v/>
      </c>
      <c r="KB94" s="284" t="str">
        <f t="shared" si="261"/>
        <v/>
      </c>
      <c r="KC94" s="284" t="str">
        <f t="shared" si="261"/>
        <v/>
      </c>
      <c r="KD94" s="284" t="str">
        <f t="shared" si="261"/>
        <v/>
      </c>
      <c r="KE94" s="284" t="str">
        <f t="shared" si="261"/>
        <v/>
      </c>
      <c r="KF94" s="284" t="str">
        <f t="shared" si="261"/>
        <v/>
      </c>
      <c r="KG94" s="284" t="str">
        <f t="shared" si="261"/>
        <v/>
      </c>
      <c r="KH94" s="284" t="str">
        <f t="shared" si="261"/>
        <v/>
      </c>
      <c r="KI94" s="284" t="str">
        <f t="shared" si="261"/>
        <v/>
      </c>
      <c r="KJ94" s="284" t="str">
        <f t="shared" si="261"/>
        <v/>
      </c>
      <c r="KK94" s="284" t="str">
        <f t="shared" si="261"/>
        <v/>
      </c>
      <c r="KL94" s="284" t="str">
        <f t="shared" si="261"/>
        <v/>
      </c>
      <c r="KM94" s="284" t="str">
        <f t="shared" si="261"/>
        <v/>
      </c>
      <c r="KN94" s="284" t="str">
        <f t="shared" si="261"/>
        <v/>
      </c>
      <c r="KO94" s="284" t="str">
        <f t="shared" si="261"/>
        <v/>
      </c>
      <c r="KP94" s="284" t="str">
        <f t="shared" si="261"/>
        <v/>
      </c>
      <c r="KQ94" s="284" t="str">
        <f t="shared" si="261"/>
        <v/>
      </c>
      <c r="KR94" s="284" t="str">
        <f t="shared" si="261"/>
        <v/>
      </c>
      <c r="KS94" s="284" t="str">
        <f t="shared" si="261"/>
        <v/>
      </c>
      <c r="KT94" s="284" t="str">
        <f t="shared" si="261"/>
        <v/>
      </c>
      <c r="KU94" s="284" t="str">
        <f t="shared" si="261"/>
        <v/>
      </c>
      <c r="KV94" s="284" t="str">
        <f t="shared" si="261"/>
        <v/>
      </c>
      <c r="KW94" s="284" t="str">
        <f t="shared" si="261"/>
        <v/>
      </c>
      <c r="KX94" s="284" t="str">
        <f t="shared" si="261"/>
        <v/>
      </c>
      <c r="KY94" s="284" t="str">
        <f t="shared" si="261"/>
        <v/>
      </c>
      <c r="KZ94" s="284" t="str">
        <f t="shared" si="261"/>
        <v/>
      </c>
      <c r="LA94" s="284" t="str">
        <f t="shared" si="261"/>
        <v/>
      </c>
      <c r="LB94" s="284" t="str">
        <f t="shared" si="261"/>
        <v/>
      </c>
      <c r="LC94" s="284" t="str">
        <f t="shared" si="261"/>
        <v/>
      </c>
      <c r="LD94" s="284" t="str">
        <f t="shared" si="261"/>
        <v/>
      </c>
      <c r="LE94" s="284" t="str">
        <f t="shared" si="261"/>
        <v/>
      </c>
      <c r="LF94" s="284" t="str">
        <f t="shared" si="261"/>
        <v/>
      </c>
      <c r="LG94" s="284" t="str">
        <f t="shared" si="261"/>
        <v/>
      </c>
      <c r="LH94" s="284" t="str">
        <f t="shared" si="261"/>
        <v/>
      </c>
      <c r="LI94" s="284" t="str">
        <f t="shared" si="261"/>
        <v/>
      </c>
      <c r="LJ94" s="284" t="str">
        <f t="shared" si="261"/>
        <v/>
      </c>
      <c r="LK94" s="284" t="str">
        <f t="shared" si="261"/>
        <v/>
      </c>
      <c r="LL94" s="284" t="str">
        <f t="shared" ref="LL94:NW94" si="262">IF(LL38="","",($C15*LL38)/((1+$H$4)^LL$79))</f>
        <v/>
      </c>
      <c r="LM94" s="284" t="str">
        <f t="shared" si="262"/>
        <v/>
      </c>
      <c r="LN94" s="284" t="str">
        <f t="shared" si="262"/>
        <v/>
      </c>
      <c r="LO94" s="284" t="str">
        <f t="shared" si="262"/>
        <v/>
      </c>
      <c r="LP94" s="284" t="str">
        <f t="shared" si="262"/>
        <v/>
      </c>
      <c r="LQ94" s="284" t="str">
        <f t="shared" si="262"/>
        <v/>
      </c>
      <c r="LR94" s="284" t="str">
        <f t="shared" si="262"/>
        <v/>
      </c>
      <c r="LS94" s="284" t="str">
        <f t="shared" si="262"/>
        <v/>
      </c>
      <c r="LT94" s="284" t="str">
        <f t="shared" si="262"/>
        <v/>
      </c>
      <c r="LU94" s="284" t="str">
        <f t="shared" si="262"/>
        <v/>
      </c>
      <c r="LV94" s="284" t="str">
        <f t="shared" si="262"/>
        <v/>
      </c>
      <c r="LW94" s="284" t="str">
        <f t="shared" si="262"/>
        <v/>
      </c>
      <c r="LX94" s="284" t="str">
        <f t="shared" si="262"/>
        <v/>
      </c>
      <c r="LY94" s="284" t="str">
        <f t="shared" si="262"/>
        <v/>
      </c>
      <c r="LZ94" s="284" t="str">
        <f t="shared" si="262"/>
        <v/>
      </c>
      <c r="MA94" s="284" t="str">
        <f t="shared" si="262"/>
        <v/>
      </c>
      <c r="MB94" s="284" t="str">
        <f t="shared" si="262"/>
        <v/>
      </c>
      <c r="MC94" s="284" t="str">
        <f t="shared" si="262"/>
        <v/>
      </c>
      <c r="MD94" s="284" t="str">
        <f t="shared" si="262"/>
        <v/>
      </c>
      <c r="ME94" s="284" t="str">
        <f t="shared" si="262"/>
        <v/>
      </c>
      <c r="MF94" s="284" t="str">
        <f t="shared" si="262"/>
        <v/>
      </c>
      <c r="MG94" s="284" t="str">
        <f t="shared" si="262"/>
        <v/>
      </c>
      <c r="MH94" s="284" t="str">
        <f t="shared" si="262"/>
        <v/>
      </c>
      <c r="MI94" s="284" t="str">
        <f t="shared" si="262"/>
        <v/>
      </c>
      <c r="MJ94" s="284" t="str">
        <f t="shared" si="262"/>
        <v/>
      </c>
      <c r="MK94" s="284" t="str">
        <f t="shared" si="262"/>
        <v/>
      </c>
      <c r="ML94" s="284" t="str">
        <f t="shared" si="262"/>
        <v/>
      </c>
      <c r="MM94" s="284" t="str">
        <f t="shared" si="262"/>
        <v/>
      </c>
      <c r="MN94" s="284" t="str">
        <f t="shared" si="262"/>
        <v/>
      </c>
      <c r="MO94" s="284" t="str">
        <f t="shared" si="262"/>
        <v/>
      </c>
      <c r="MP94" s="284" t="str">
        <f t="shared" si="262"/>
        <v/>
      </c>
      <c r="MQ94" s="284" t="str">
        <f t="shared" si="262"/>
        <v/>
      </c>
      <c r="MR94" s="284" t="str">
        <f t="shared" si="262"/>
        <v/>
      </c>
      <c r="MS94" s="284" t="str">
        <f t="shared" si="262"/>
        <v/>
      </c>
      <c r="MT94" s="284" t="str">
        <f t="shared" si="262"/>
        <v/>
      </c>
      <c r="MU94" s="284" t="str">
        <f t="shared" si="262"/>
        <v/>
      </c>
      <c r="MV94" s="284" t="str">
        <f t="shared" si="262"/>
        <v/>
      </c>
      <c r="MW94" s="284" t="str">
        <f t="shared" si="262"/>
        <v/>
      </c>
      <c r="MX94" s="284" t="str">
        <f t="shared" si="262"/>
        <v/>
      </c>
      <c r="MY94" s="284" t="str">
        <f t="shared" si="262"/>
        <v/>
      </c>
      <c r="MZ94" s="284" t="str">
        <f t="shared" si="262"/>
        <v/>
      </c>
      <c r="NA94" s="284" t="str">
        <f t="shared" si="262"/>
        <v/>
      </c>
      <c r="NB94" s="284" t="str">
        <f t="shared" si="262"/>
        <v/>
      </c>
      <c r="NC94" s="284" t="str">
        <f t="shared" si="262"/>
        <v/>
      </c>
      <c r="ND94" s="284" t="str">
        <f t="shared" si="262"/>
        <v/>
      </c>
      <c r="NE94" s="284" t="str">
        <f t="shared" si="262"/>
        <v/>
      </c>
      <c r="NF94" s="284" t="str">
        <f t="shared" si="262"/>
        <v/>
      </c>
      <c r="NG94" s="284" t="str">
        <f t="shared" si="262"/>
        <v/>
      </c>
      <c r="NH94" s="284" t="str">
        <f t="shared" si="262"/>
        <v/>
      </c>
      <c r="NI94" s="284" t="str">
        <f t="shared" si="262"/>
        <v/>
      </c>
      <c r="NJ94" s="284" t="str">
        <f t="shared" si="262"/>
        <v/>
      </c>
      <c r="NK94" s="284" t="str">
        <f t="shared" si="262"/>
        <v/>
      </c>
      <c r="NL94" s="284" t="str">
        <f t="shared" si="262"/>
        <v/>
      </c>
      <c r="NM94" s="284" t="str">
        <f t="shared" si="262"/>
        <v/>
      </c>
      <c r="NN94" s="284" t="str">
        <f t="shared" si="262"/>
        <v/>
      </c>
      <c r="NO94" s="284" t="str">
        <f t="shared" si="262"/>
        <v/>
      </c>
      <c r="NP94" s="284" t="str">
        <f t="shared" si="262"/>
        <v/>
      </c>
      <c r="NQ94" s="284" t="str">
        <f t="shared" si="262"/>
        <v/>
      </c>
      <c r="NR94" s="284" t="str">
        <f t="shared" si="262"/>
        <v/>
      </c>
      <c r="NS94" s="284" t="str">
        <f t="shared" si="262"/>
        <v/>
      </c>
      <c r="NT94" s="284" t="str">
        <f t="shared" si="262"/>
        <v/>
      </c>
      <c r="NU94" s="284" t="str">
        <f t="shared" si="262"/>
        <v/>
      </c>
      <c r="NV94" s="284" t="str">
        <f t="shared" si="262"/>
        <v/>
      </c>
      <c r="NW94" s="284" t="str">
        <f t="shared" si="262"/>
        <v/>
      </c>
      <c r="NX94" s="284" t="str">
        <f t="shared" ref="NX94:QI94" si="263">IF(NX38="","",($C15*NX38)/((1+$H$4)^NX$79))</f>
        <v/>
      </c>
      <c r="NY94" s="284" t="str">
        <f t="shared" si="263"/>
        <v/>
      </c>
      <c r="NZ94" s="284" t="str">
        <f t="shared" si="263"/>
        <v/>
      </c>
      <c r="OA94" s="284" t="str">
        <f t="shared" si="263"/>
        <v/>
      </c>
      <c r="OB94" s="284" t="str">
        <f t="shared" si="263"/>
        <v/>
      </c>
      <c r="OC94" s="284" t="str">
        <f t="shared" si="263"/>
        <v/>
      </c>
      <c r="OD94" s="284" t="str">
        <f t="shared" si="263"/>
        <v/>
      </c>
      <c r="OE94" s="284" t="str">
        <f t="shared" si="263"/>
        <v/>
      </c>
      <c r="OF94" s="284" t="str">
        <f t="shared" si="263"/>
        <v/>
      </c>
      <c r="OG94" s="284" t="str">
        <f t="shared" si="263"/>
        <v/>
      </c>
      <c r="OH94" s="284" t="str">
        <f t="shared" si="263"/>
        <v/>
      </c>
      <c r="OI94" s="284" t="str">
        <f t="shared" si="263"/>
        <v/>
      </c>
      <c r="OJ94" s="284" t="str">
        <f t="shared" si="263"/>
        <v/>
      </c>
      <c r="OK94" s="284" t="str">
        <f t="shared" si="263"/>
        <v/>
      </c>
      <c r="OL94" s="284" t="str">
        <f t="shared" si="263"/>
        <v/>
      </c>
      <c r="OM94" s="284" t="str">
        <f t="shared" si="263"/>
        <v/>
      </c>
      <c r="ON94" s="284" t="str">
        <f t="shared" si="263"/>
        <v/>
      </c>
      <c r="OO94" s="284" t="str">
        <f t="shared" si="263"/>
        <v/>
      </c>
      <c r="OP94" s="284" t="str">
        <f t="shared" si="263"/>
        <v/>
      </c>
      <c r="OQ94" s="284" t="str">
        <f t="shared" si="263"/>
        <v/>
      </c>
      <c r="OR94" s="284" t="str">
        <f t="shared" si="263"/>
        <v/>
      </c>
      <c r="OS94" s="284" t="str">
        <f t="shared" si="263"/>
        <v/>
      </c>
      <c r="OT94" s="284" t="str">
        <f t="shared" si="263"/>
        <v/>
      </c>
      <c r="OU94" s="284" t="str">
        <f t="shared" si="263"/>
        <v/>
      </c>
      <c r="OV94" s="284" t="str">
        <f t="shared" si="263"/>
        <v/>
      </c>
      <c r="OW94" s="284" t="str">
        <f t="shared" si="263"/>
        <v/>
      </c>
      <c r="OX94" s="284" t="str">
        <f t="shared" si="263"/>
        <v/>
      </c>
      <c r="OY94" s="284" t="str">
        <f t="shared" si="263"/>
        <v/>
      </c>
      <c r="OZ94" s="284" t="str">
        <f t="shared" si="263"/>
        <v/>
      </c>
      <c r="PA94" s="284" t="str">
        <f t="shared" si="263"/>
        <v/>
      </c>
      <c r="PB94" s="284" t="str">
        <f t="shared" si="263"/>
        <v/>
      </c>
      <c r="PC94" s="284" t="str">
        <f t="shared" si="263"/>
        <v/>
      </c>
      <c r="PD94" s="284" t="str">
        <f t="shared" si="263"/>
        <v/>
      </c>
      <c r="PE94" s="284" t="str">
        <f t="shared" si="263"/>
        <v/>
      </c>
      <c r="PF94" s="284" t="str">
        <f t="shared" si="263"/>
        <v/>
      </c>
      <c r="PG94" s="284" t="str">
        <f t="shared" si="263"/>
        <v/>
      </c>
      <c r="PH94" s="284" t="str">
        <f t="shared" si="263"/>
        <v/>
      </c>
      <c r="PI94" s="284" t="str">
        <f t="shared" si="263"/>
        <v/>
      </c>
      <c r="PJ94" s="284" t="str">
        <f t="shared" si="263"/>
        <v/>
      </c>
      <c r="PK94" s="284" t="str">
        <f t="shared" si="263"/>
        <v/>
      </c>
      <c r="PL94" s="284" t="str">
        <f t="shared" si="263"/>
        <v/>
      </c>
      <c r="PM94" s="284" t="str">
        <f t="shared" si="263"/>
        <v/>
      </c>
      <c r="PN94" s="284" t="str">
        <f t="shared" si="263"/>
        <v/>
      </c>
      <c r="PO94" s="284" t="str">
        <f t="shared" si="263"/>
        <v/>
      </c>
      <c r="PP94" s="284" t="str">
        <f t="shared" si="263"/>
        <v/>
      </c>
      <c r="PQ94" s="284" t="str">
        <f t="shared" si="263"/>
        <v/>
      </c>
      <c r="PR94" s="284" t="str">
        <f t="shared" si="263"/>
        <v/>
      </c>
      <c r="PS94" s="284" t="str">
        <f t="shared" si="263"/>
        <v/>
      </c>
      <c r="PT94" s="284" t="str">
        <f t="shared" si="263"/>
        <v/>
      </c>
      <c r="PU94" s="284" t="str">
        <f t="shared" si="263"/>
        <v/>
      </c>
      <c r="PV94" s="284" t="str">
        <f t="shared" si="263"/>
        <v/>
      </c>
      <c r="PW94" s="284" t="str">
        <f t="shared" si="263"/>
        <v/>
      </c>
      <c r="PX94" s="284" t="str">
        <f t="shared" si="263"/>
        <v/>
      </c>
      <c r="PY94" s="284" t="str">
        <f t="shared" si="263"/>
        <v/>
      </c>
      <c r="PZ94" s="284" t="str">
        <f t="shared" si="263"/>
        <v/>
      </c>
      <c r="QA94" s="284" t="str">
        <f t="shared" si="263"/>
        <v/>
      </c>
      <c r="QB94" s="284" t="str">
        <f t="shared" si="263"/>
        <v/>
      </c>
      <c r="QC94" s="284" t="str">
        <f t="shared" si="263"/>
        <v/>
      </c>
      <c r="QD94" s="284" t="str">
        <f t="shared" si="263"/>
        <v/>
      </c>
      <c r="QE94" s="284" t="str">
        <f t="shared" si="263"/>
        <v/>
      </c>
      <c r="QF94" s="284" t="str">
        <f t="shared" si="263"/>
        <v/>
      </c>
      <c r="QG94" s="284" t="str">
        <f t="shared" si="263"/>
        <v/>
      </c>
      <c r="QH94" s="284" t="str">
        <f t="shared" si="263"/>
        <v/>
      </c>
      <c r="QI94" s="284" t="str">
        <f t="shared" si="263"/>
        <v/>
      </c>
      <c r="QJ94" s="284" t="str">
        <f t="shared" ref="QJ94:SA94" si="264">IF(QJ38="","",($C15*QJ38)/((1+$H$4)^QJ$79))</f>
        <v/>
      </c>
      <c r="QK94" s="284" t="str">
        <f t="shared" si="264"/>
        <v/>
      </c>
      <c r="QL94" s="284" t="str">
        <f t="shared" si="264"/>
        <v/>
      </c>
      <c r="QM94" s="284" t="str">
        <f t="shared" si="264"/>
        <v/>
      </c>
      <c r="QN94" s="284" t="str">
        <f t="shared" si="264"/>
        <v/>
      </c>
      <c r="QO94" s="284" t="str">
        <f t="shared" si="264"/>
        <v/>
      </c>
      <c r="QP94" s="284" t="str">
        <f t="shared" si="264"/>
        <v/>
      </c>
      <c r="QQ94" s="284" t="str">
        <f t="shared" si="264"/>
        <v/>
      </c>
      <c r="QR94" s="284" t="str">
        <f t="shared" si="264"/>
        <v/>
      </c>
      <c r="QS94" s="284" t="str">
        <f t="shared" si="264"/>
        <v/>
      </c>
      <c r="QT94" s="284" t="str">
        <f t="shared" si="264"/>
        <v/>
      </c>
      <c r="QU94" s="284" t="str">
        <f t="shared" si="264"/>
        <v/>
      </c>
      <c r="QV94" s="284" t="str">
        <f t="shared" si="264"/>
        <v/>
      </c>
      <c r="QW94" s="284" t="str">
        <f t="shared" si="264"/>
        <v/>
      </c>
      <c r="QX94" s="284" t="str">
        <f t="shared" si="264"/>
        <v/>
      </c>
      <c r="QY94" s="284" t="str">
        <f t="shared" si="264"/>
        <v/>
      </c>
      <c r="QZ94" s="284" t="str">
        <f t="shared" si="264"/>
        <v/>
      </c>
      <c r="RA94" s="284" t="str">
        <f t="shared" si="264"/>
        <v/>
      </c>
      <c r="RB94" s="284" t="str">
        <f t="shared" si="264"/>
        <v/>
      </c>
      <c r="RC94" s="284" t="str">
        <f t="shared" si="264"/>
        <v/>
      </c>
      <c r="RD94" s="284" t="str">
        <f t="shared" si="264"/>
        <v/>
      </c>
      <c r="RE94" s="284" t="str">
        <f t="shared" si="264"/>
        <v/>
      </c>
      <c r="RF94" s="284" t="str">
        <f t="shared" si="264"/>
        <v/>
      </c>
      <c r="RG94" s="284" t="str">
        <f t="shared" si="264"/>
        <v/>
      </c>
      <c r="RH94" s="284" t="str">
        <f t="shared" si="264"/>
        <v/>
      </c>
      <c r="RI94" s="284" t="str">
        <f t="shared" si="264"/>
        <v/>
      </c>
      <c r="RJ94" s="284" t="str">
        <f t="shared" si="264"/>
        <v/>
      </c>
      <c r="RK94" s="284" t="str">
        <f t="shared" si="264"/>
        <v/>
      </c>
      <c r="RL94" s="284" t="str">
        <f t="shared" si="264"/>
        <v/>
      </c>
      <c r="RM94" s="284" t="str">
        <f t="shared" si="264"/>
        <v/>
      </c>
      <c r="RN94" s="284" t="str">
        <f t="shared" si="264"/>
        <v/>
      </c>
      <c r="RO94" s="284" t="str">
        <f t="shared" si="264"/>
        <v/>
      </c>
      <c r="RP94" s="284" t="str">
        <f t="shared" si="264"/>
        <v/>
      </c>
      <c r="RQ94" s="284" t="str">
        <f t="shared" si="264"/>
        <v/>
      </c>
      <c r="RR94" s="284" t="str">
        <f t="shared" si="264"/>
        <v/>
      </c>
      <c r="RS94" s="284" t="str">
        <f t="shared" si="264"/>
        <v/>
      </c>
      <c r="RT94" s="284" t="str">
        <f t="shared" si="264"/>
        <v/>
      </c>
      <c r="RU94" s="284" t="str">
        <f t="shared" si="264"/>
        <v/>
      </c>
      <c r="RV94" s="284" t="str">
        <f t="shared" si="264"/>
        <v/>
      </c>
      <c r="RW94" s="284" t="str">
        <f t="shared" si="264"/>
        <v/>
      </c>
      <c r="RX94" s="284" t="str">
        <f t="shared" si="264"/>
        <v/>
      </c>
      <c r="RY94" s="284" t="str">
        <f t="shared" si="264"/>
        <v/>
      </c>
      <c r="RZ94" s="284" t="str">
        <f t="shared" si="264"/>
        <v/>
      </c>
      <c r="SA94" s="284" t="str">
        <f t="shared" si="264"/>
        <v/>
      </c>
    </row>
    <row r="95" spans="1:495">
      <c r="A95" s="282"/>
      <c r="B95" s="283" t="str">
        <f>$B$16</f>
        <v>Surface Water Monitoring</v>
      </c>
      <c r="C95" s="290">
        <f>SUM(D95:S95,T95:INDEX(T95:SA95,$H$5))</f>
        <v>0</v>
      </c>
      <c r="D95" s="284" t="str">
        <f t="shared" ref="D95:BO95" si="265">IF(D39="","",($C16*D39)/((1+$H$4)^D$79))</f>
        <v/>
      </c>
      <c r="E95" s="284" t="str">
        <f t="shared" si="265"/>
        <v/>
      </c>
      <c r="F95" s="284" t="str">
        <f t="shared" si="265"/>
        <v/>
      </c>
      <c r="G95" s="284" t="str">
        <f t="shared" si="265"/>
        <v/>
      </c>
      <c r="H95" s="284" t="str">
        <f t="shared" si="265"/>
        <v/>
      </c>
      <c r="I95" s="284" t="str">
        <f t="shared" si="265"/>
        <v/>
      </c>
      <c r="J95" s="284" t="str">
        <f t="shared" si="265"/>
        <v/>
      </c>
      <c r="K95" s="284" t="str">
        <f t="shared" si="265"/>
        <v/>
      </c>
      <c r="L95" s="284" t="str">
        <f t="shared" si="265"/>
        <v/>
      </c>
      <c r="M95" s="284" t="str">
        <f t="shared" si="265"/>
        <v/>
      </c>
      <c r="N95" s="284" t="str">
        <f t="shared" si="265"/>
        <v/>
      </c>
      <c r="O95" s="284" t="str">
        <f t="shared" si="265"/>
        <v/>
      </c>
      <c r="P95" s="284" t="str">
        <f t="shared" si="265"/>
        <v/>
      </c>
      <c r="Q95" s="284" t="str">
        <f t="shared" si="265"/>
        <v/>
      </c>
      <c r="R95" s="284" t="str">
        <f t="shared" si="265"/>
        <v/>
      </c>
      <c r="S95" s="284" t="str">
        <f t="shared" si="265"/>
        <v/>
      </c>
      <c r="T95" s="284" t="str">
        <f t="shared" si="265"/>
        <v/>
      </c>
      <c r="U95" s="284" t="str">
        <f t="shared" si="265"/>
        <v/>
      </c>
      <c r="V95" s="284" t="str">
        <f t="shared" si="265"/>
        <v/>
      </c>
      <c r="W95" s="284" t="str">
        <f t="shared" si="265"/>
        <v/>
      </c>
      <c r="X95" s="284" t="str">
        <f t="shared" si="265"/>
        <v/>
      </c>
      <c r="Y95" s="284" t="str">
        <f t="shared" si="265"/>
        <v/>
      </c>
      <c r="Z95" s="284" t="str">
        <f t="shared" si="265"/>
        <v/>
      </c>
      <c r="AA95" s="284" t="str">
        <f t="shared" si="265"/>
        <v/>
      </c>
      <c r="AB95" s="284" t="str">
        <f t="shared" si="265"/>
        <v/>
      </c>
      <c r="AC95" s="284" t="str">
        <f t="shared" si="265"/>
        <v/>
      </c>
      <c r="AD95" s="284" t="str">
        <f t="shared" si="265"/>
        <v/>
      </c>
      <c r="AE95" s="284" t="str">
        <f t="shared" si="265"/>
        <v/>
      </c>
      <c r="AF95" s="284" t="str">
        <f t="shared" si="265"/>
        <v/>
      </c>
      <c r="AG95" s="284" t="str">
        <f t="shared" si="265"/>
        <v/>
      </c>
      <c r="AH95" s="284" t="str">
        <f t="shared" si="265"/>
        <v/>
      </c>
      <c r="AI95" s="284" t="str">
        <f t="shared" si="265"/>
        <v/>
      </c>
      <c r="AJ95" s="284" t="str">
        <f t="shared" si="265"/>
        <v/>
      </c>
      <c r="AK95" s="284" t="str">
        <f t="shared" si="265"/>
        <v/>
      </c>
      <c r="AL95" s="284" t="str">
        <f t="shared" si="265"/>
        <v/>
      </c>
      <c r="AM95" s="284" t="str">
        <f t="shared" si="265"/>
        <v/>
      </c>
      <c r="AN95" s="284" t="str">
        <f t="shared" si="265"/>
        <v/>
      </c>
      <c r="AO95" s="284" t="str">
        <f t="shared" si="265"/>
        <v/>
      </c>
      <c r="AP95" s="284" t="str">
        <f t="shared" si="265"/>
        <v/>
      </c>
      <c r="AQ95" s="284" t="str">
        <f t="shared" si="265"/>
        <v/>
      </c>
      <c r="AR95" s="284" t="str">
        <f t="shared" si="265"/>
        <v/>
      </c>
      <c r="AS95" s="284" t="str">
        <f t="shared" si="265"/>
        <v/>
      </c>
      <c r="AT95" s="284" t="str">
        <f t="shared" si="265"/>
        <v/>
      </c>
      <c r="AU95" s="284" t="str">
        <f t="shared" si="265"/>
        <v/>
      </c>
      <c r="AV95" s="284" t="str">
        <f t="shared" si="265"/>
        <v/>
      </c>
      <c r="AW95" s="284" t="str">
        <f t="shared" si="265"/>
        <v/>
      </c>
      <c r="AX95" s="284" t="str">
        <f t="shared" si="265"/>
        <v/>
      </c>
      <c r="AY95" s="284" t="str">
        <f t="shared" si="265"/>
        <v/>
      </c>
      <c r="AZ95" s="284" t="str">
        <f t="shared" si="265"/>
        <v/>
      </c>
      <c r="BA95" s="284" t="str">
        <f t="shared" si="265"/>
        <v/>
      </c>
      <c r="BB95" s="284" t="str">
        <f t="shared" si="265"/>
        <v/>
      </c>
      <c r="BC95" s="284" t="str">
        <f t="shared" si="265"/>
        <v/>
      </c>
      <c r="BD95" s="284" t="str">
        <f t="shared" si="265"/>
        <v/>
      </c>
      <c r="BE95" s="284" t="str">
        <f t="shared" si="265"/>
        <v/>
      </c>
      <c r="BF95" s="284" t="str">
        <f t="shared" si="265"/>
        <v/>
      </c>
      <c r="BG95" s="284" t="str">
        <f t="shared" si="265"/>
        <v/>
      </c>
      <c r="BH95" s="284" t="str">
        <f t="shared" si="265"/>
        <v/>
      </c>
      <c r="BI95" s="284" t="str">
        <f t="shared" si="265"/>
        <v/>
      </c>
      <c r="BJ95" s="284" t="str">
        <f t="shared" si="265"/>
        <v/>
      </c>
      <c r="BK95" s="284" t="str">
        <f t="shared" si="265"/>
        <v/>
      </c>
      <c r="BL95" s="284" t="str">
        <f t="shared" si="265"/>
        <v/>
      </c>
      <c r="BM95" s="284" t="str">
        <f t="shared" si="265"/>
        <v/>
      </c>
      <c r="BN95" s="284" t="str">
        <f t="shared" si="265"/>
        <v/>
      </c>
      <c r="BO95" s="284" t="str">
        <f t="shared" si="265"/>
        <v/>
      </c>
      <c r="BP95" s="284" t="str">
        <f t="shared" ref="BP95:EA95" si="266">IF(BP39="","",($C16*BP39)/((1+$H$4)^BP$79))</f>
        <v/>
      </c>
      <c r="BQ95" s="284" t="str">
        <f t="shared" si="266"/>
        <v/>
      </c>
      <c r="BR95" s="284" t="str">
        <f t="shared" si="266"/>
        <v/>
      </c>
      <c r="BS95" s="284" t="str">
        <f t="shared" si="266"/>
        <v/>
      </c>
      <c r="BT95" s="284" t="str">
        <f t="shared" si="266"/>
        <v/>
      </c>
      <c r="BU95" s="284" t="str">
        <f t="shared" si="266"/>
        <v/>
      </c>
      <c r="BV95" s="284" t="str">
        <f t="shared" si="266"/>
        <v/>
      </c>
      <c r="BW95" s="284" t="str">
        <f t="shared" si="266"/>
        <v/>
      </c>
      <c r="BX95" s="284" t="str">
        <f t="shared" si="266"/>
        <v/>
      </c>
      <c r="BY95" s="284" t="str">
        <f t="shared" si="266"/>
        <v/>
      </c>
      <c r="BZ95" s="284" t="str">
        <f t="shared" si="266"/>
        <v/>
      </c>
      <c r="CA95" s="284" t="str">
        <f t="shared" si="266"/>
        <v/>
      </c>
      <c r="CB95" s="284" t="str">
        <f t="shared" si="266"/>
        <v/>
      </c>
      <c r="CC95" s="284" t="str">
        <f t="shared" si="266"/>
        <v/>
      </c>
      <c r="CD95" s="284" t="str">
        <f t="shared" si="266"/>
        <v/>
      </c>
      <c r="CE95" s="284" t="str">
        <f t="shared" si="266"/>
        <v/>
      </c>
      <c r="CF95" s="284" t="str">
        <f t="shared" si="266"/>
        <v/>
      </c>
      <c r="CG95" s="284" t="str">
        <f t="shared" si="266"/>
        <v/>
      </c>
      <c r="CH95" s="284" t="str">
        <f t="shared" si="266"/>
        <v/>
      </c>
      <c r="CI95" s="284" t="str">
        <f t="shared" si="266"/>
        <v/>
      </c>
      <c r="CJ95" s="284" t="str">
        <f t="shared" si="266"/>
        <v/>
      </c>
      <c r="CK95" s="284" t="str">
        <f t="shared" si="266"/>
        <v/>
      </c>
      <c r="CL95" s="284" t="str">
        <f t="shared" si="266"/>
        <v/>
      </c>
      <c r="CM95" s="284" t="str">
        <f t="shared" si="266"/>
        <v/>
      </c>
      <c r="CN95" s="284" t="str">
        <f t="shared" si="266"/>
        <v/>
      </c>
      <c r="CO95" s="284" t="str">
        <f t="shared" si="266"/>
        <v/>
      </c>
      <c r="CP95" s="284" t="str">
        <f t="shared" si="266"/>
        <v/>
      </c>
      <c r="CQ95" s="284" t="str">
        <f t="shared" si="266"/>
        <v/>
      </c>
      <c r="CR95" s="284" t="str">
        <f t="shared" si="266"/>
        <v/>
      </c>
      <c r="CS95" s="284" t="str">
        <f t="shared" si="266"/>
        <v/>
      </c>
      <c r="CT95" s="284" t="str">
        <f t="shared" si="266"/>
        <v/>
      </c>
      <c r="CU95" s="284" t="str">
        <f t="shared" si="266"/>
        <v/>
      </c>
      <c r="CV95" s="284" t="str">
        <f t="shared" si="266"/>
        <v/>
      </c>
      <c r="CW95" s="284" t="str">
        <f t="shared" si="266"/>
        <v/>
      </c>
      <c r="CX95" s="284" t="str">
        <f t="shared" si="266"/>
        <v/>
      </c>
      <c r="CY95" s="284" t="str">
        <f t="shared" si="266"/>
        <v/>
      </c>
      <c r="CZ95" s="284" t="str">
        <f t="shared" si="266"/>
        <v/>
      </c>
      <c r="DA95" s="284" t="str">
        <f t="shared" si="266"/>
        <v/>
      </c>
      <c r="DB95" s="284" t="str">
        <f t="shared" si="266"/>
        <v/>
      </c>
      <c r="DC95" s="284" t="str">
        <f t="shared" si="266"/>
        <v/>
      </c>
      <c r="DD95" s="284" t="str">
        <f t="shared" si="266"/>
        <v/>
      </c>
      <c r="DE95" s="284" t="str">
        <f t="shared" si="266"/>
        <v/>
      </c>
      <c r="DF95" s="284" t="str">
        <f t="shared" si="266"/>
        <v/>
      </c>
      <c r="DG95" s="284" t="str">
        <f t="shared" si="266"/>
        <v/>
      </c>
      <c r="DH95" s="284" t="str">
        <f t="shared" si="266"/>
        <v/>
      </c>
      <c r="DI95" s="284" t="str">
        <f t="shared" si="266"/>
        <v/>
      </c>
      <c r="DJ95" s="284" t="str">
        <f t="shared" si="266"/>
        <v/>
      </c>
      <c r="DK95" s="284" t="str">
        <f t="shared" si="266"/>
        <v/>
      </c>
      <c r="DL95" s="284" t="str">
        <f t="shared" si="266"/>
        <v/>
      </c>
      <c r="DM95" s="284" t="str">
        <f t="shared" si="266"/>
        <v/>
      </c>
      <c r="DN95" s="284" t="str">
        <f t="shared" si="266"/>
        <v/>
      </c>
      <c r="DO95" s="284" t="str">
        <f t="shared" si="266"/>
        <v/>
      </c>
      <c r="DP95" s="284" t="str">
        <f t="shared" si="266"/>
        <v/>
      </c>
      <c r="DQ95" s="284" t="str">
        <f t="shared" si="266"/>
        <v/>
      </c>
      <c r="DR95" s="284" t="str">
        <f t="shared" si="266"/>
        <v/>
      </c>
      <c r="DS95" s="284" t="str">
        <f t="shared" si="266"/>
        <v/>
      </c>
      <c r="DT95" s="284" t="str">
        <f t="shared" si="266"/>
        <v/>
      </c>
      <c r="DU95" s="284" t="str">
        <f t="shared" si="266"/>
        <v/>
      </c>
      <c r="DV95" s="284" t="str">
        <f t="shared" si="266"/>
        <v/>
      </c>
      <c r="DW95" s="284" t="str">
        <f t="shared" si="266"/>
        <v/>
      </c>
      <c r="DX95" s="284" t="str">
        <f t="shared" si="266"/>
        <v/>
      </c>
      <c r="DY95" s="284" t="str">
        <f t="shared" si="266"/>
        <v/>
      </c>
      <c r="DZ95" s="284" t="str">
        <f t="shared" si="266"/>
        <v/>
      </c>
      <c r="EA95" s="284" t="str">
        <f t="shared" si="266"/>
        <v/>
      </c>
      <c r="EB95" s="284" t="str">
        <f t="shared" ref="EB95:GM95" si="267">IF(EB39="","",($C16*EB39)/((1+$H$4)^EB$79))</f>
        <v/>
      </c>
      <c r="EC95" s="284" t="str">
        <f t="shared" si="267"/>
        <v/>
      </c>
      <c r="ED95" s="284" t="str">
        <f t="shared" si="267"/>
        <v/>
      </c>
      <c r="EE95" s="284" t="str">
        <f t="shared" si="267"/>
        <v/>
      </c>
      <c r="EF95" s="284" t="str">
        <f t="shared" si="267"/>
        <v/>
      </c>
      <c r="EG95" s="284" t="str">
        <f t="shared" si="267"/>
        <v/>
      </c>
      <c r="EH95" s="284" t="str">
        <f t="shared" si="267"/>
        <v/>
      </c>
      <c r="EI95" s="284" t="str">
        <f t="shared" si="267"/>
        <v/>
      </c>
      <c r="EJ95" s="284" t="str">
        <f t="shared" si="267"/>
        <v/>
      </c>
      <c r="EK95" s="284" t="str">
        <f t="shared" si="267"/>
        <v/>
      </c>
      <c r="EL95" s="284" t="str">
        <f t="shared" si="267"/>
        <v/>
      </c>
      <c r="EM95" s="284" t="str">
        <f t="shared" si="267"/>
        <v/>
      </c>
      <c r="EN95" s="284" t="str">
        <f t="shared" si="267"/>
        <v/>
      </c>
      <c r="EO95" s="284" t="str">
        <f t="shared" si="267"/>
        <v/>
      </c>
      <c r="EP95" s="284" t="str">
        <f t="shared" si="267"/>
        <v/>
      </c>
      <c r="EQ95" s="284" t="str">
        <f t="shared" si="267"/>
        <v/>
      </c>
      <c r="ER95" s="284" t="str">
        <f t="shared" si="267"/>
        <v/>
      </c>
      <c r="ES95" s="284" t="str">
        <f t="shared" si="267"/>
        <v/>
      </c>
      <c r="ET95" s="284" t="str">
        <f t="shared" si="267"/>
        <v/>
      </c>
      <c r="EU95" s="284" t="str">
        <f t="shared" si="267"/>
        <v/>
      </c>
      <c r="EV95" s="284" t="str">
        <f t="shared" si="267"/>
        <v/>
      </c>
      <c r="EW95" s="284" t="str">
        <f t="shared" si="267"/>
        <v/>
      </c>
      <c r="EX95" s="284" t="str">
        <f t="shared" si="267"/>
        <v/>
      </c>
      <c r="EY95" s="284" t="str">
        <f t="shared" si="267"/>
        <v/>
      </c>
      <c r="EZ95" s="284" t="str">
        <f t="shared" si="267"/>
        <v/>
      </c>
      <c r="FA95" s="284" t="str">
        <f t="shared" si="267"/>
        <v/>
      </c>
      <c r="FB95" s="284" t="str">
        <f t="shared" si="267"/>
        <v/>
      </c>
      <c r="FC95" s="284" t="str">
        <f t="shared" si="267"/>
        <v/>
      </c>
      <c r="FD95" s="284" t="str">
        <f t="shared" si="267"/>
        <v/>
      </c>
      <c r="FE95" s="284" t="str">
        <f t="shared" si="267"/>
        <v/>
      </c>
      <c r="FF95" s="284" t="str">
        <f t="shared" si="267"/>
        <v/>
      </c>
      <c r="FG95" s="284" t="str">
        <f t="shared" si="267"/>
        <v/>
      </c>
      <c r="FH95" s="284" t="str">
        <f t="shared" si="267"/>
        <v/>
      </c>
      <c r="FI95" s="284" t="str">
        <f t="shared" si="267"/>
        <v/>
      </c>
      <c r="FJ95" s="284" t="str">
        <f t="shared" si="267"/>
        <v/>
      </c>
      <c r="FK95" s="284" t="str">
        <f t="shared" si="267"/>
        <v/>
      </c>
      <c r="FL95" s="284" t="str">
        <f t="shared" si="267"/>
        <v/>
      </c>
      <c r="FM95" s="284" t="str">
        <f t="shared" si="267"/>
        <v/>
      </c>
      <c r="FN95" s="284" t="str">
        <f t="shared" si="267"/>
        <v/>
      </c>
      <c r="FO95" s="284" t="str">
        <f t="shared" si="267"/>
        <v/>
      </c>
      <c r="FP95" s="284" t="str">
        <f t="shared" si="267"/>
        <v/>
      </c>
      <c r="FQ95" s="284" t="str">
        <f t="shared" si="267"/>
        <v/>
      </c>
      <c r="FR95" s="284" t="str">
        <f t="shared" si="267"/>
        <v/>
      </c>
      <c r="FS95" s="284" t="str">
        <f t="shared" si="267"/>
        <v/>
      </c>
      <c r="FT95" s="284" t="str">
        <f t="shared" si="267"/>
        <v/>
      </c>
      <c r="FU95" s="284" t="str">
        <f t="shared" si="267"/>
        <v/>
      </c>
      <c r="FV95" s="284" t="str">
        <f t="shared" si="267"/>
        <v/>
      </c>
      <c r="FW95" s="284" t="str">
        <f t="shared" si="267"/>
        <v/>
      </c>
      <c r="FX95" s="284" t="str">
        <f t="shared" si="267"/>
        <v/>
      </c>
      <c r="FY95" s="284" t="str">
        <f t="shared" si="267"/>
        <v/>
      </c>
      <c r="FZ95" s="284" t="str">
        <f t="shared" si="267"/>
        <v/>
      </c>
      <c r="GA95" s="284" t="str">
        <f t="shared" si="267"/>
        <v/>
      </c>
      <c r="GB95" s="284" t="str">
        <f t="shared" si="267"/>
        <v/>
      </c>
      <c r="GC95" s="284" t="str">
        <f t="shared" si="267"/>
        <v/>
      </c>
      <c r="GD95" s="284" t="str">
        <f t="shared" si="267"/>
        <v/>
      </c>
      <c r="GE95" s="284" t="str">
        <f t="shared" si="267"/>
        <v/>
      </c>
      <c r="GF95" s="284" t="str">
        <f t="shared" si="267"/>
        <v/>
      </c>
      <c r="GG95" s="284" t="str">
        <f t="shared" si="267"/>
        <v/>
      </c>
      <c r="GH95" s="284" t="str">
        <f t="shared" si="267"/>
        <v/>
      </c>
      <c r="GI95" s="284" t="str">
        <f t="shared" si="267"/>
        <v/>
      </c>
      <c r="GJ95" s="284" t="str">
        <f t="shared" si="267"/>
        <v/>
      </c>
      <c r="GK95" s="284" t="str">
        <f t="shared" si="267"/>
        <v/>
      </c>
      <c r="GL95" s="284" t="str">
        <f t="shared" si="267"/>
        <v/>
      </c>
      <c r="GM95" s="284" t="str">
        <f t="shared" si="267"/>
        <v/>
      </c>
      <c r="GN95" s="284" t="str">
        <f t="shared" ref="GN95:IY95" si="268">IF(GN39="","",($C16*GN39)/((1+$H$4)^GN$79))</f>
        <v/>
      </c>
      <c r="GO95" s="284" t="str">
        <f t="shared" si="268"/>
        <v/>
      </c>
      <c r="GP95" s="284" t="str">
        <f t="shared" si="268"/>
        <v/>
      </c>
      <c r="GQ95" s="284" t="str">
        <f t="shared" si="268"/>
        <v/>
      </c>
      <c r="GR95" s="284" t="str">
        <f t="shared" si="268"/>
        <v/>
      </c>
      <c r="GS95" s="284" t="str">
        <f t="shared" si="268"/>
        <v/>
      </c>
      <c r="GT95" s="284" t="str">
        <f t="shared" si="268"/>
        <v/>
      </c>
      <c r="GU95" s="284" t="str">
        <f t="shared" si="268"/>
        <v/>
      </c>
      <c r="GV95" s="284" t="str">
        <f t="shared" si="268"/>
        <v/>
      </c>
      <c r="GW95" s="284" t="str">
        <f t="shared" si="268"/>
        <v/>
      </c>
      <c r="GX95" s="284" t="str">
        <f t="shared" si="268"/>
        <v/>
      </c>
      <c r="GY95" s="284" t="str">
        <f t="shared" si="268"/>
        <v/>
      </c>
      <c r="GZ95" s="284" t="str">
        <f t="shared" si="268"/>
        <v/>
      </c>
      <c r="HA95" s="284" t="str">
        <f t="shared" si="268"/>
        <v/>
      </c>
      <c r="HB95" s="284" t="str">
        <f t="shared" si="268"/>
        <v/>
      </c>
      <c r="HC95" s="284" t="str">
        <f t="shared" si="268"/>
        <v/>
      </c>
      <c r="HD95" s="284" t="str">
        <f t="shared" si="268"/>
        <v/>
      </c>
      <c r="HE95" s="284" t="str">
        <f t="shared" si="268"/>
        <v/>
      </c>
      <c r="HF95" s="284" t="str">
        <f t="shared" si="268"/>
        <v/>
      </c>
      <c r="HG95" s="284" t="str">
        <f t="shared" si="268"/>
        <v/>
      </c>
      <c r="HH95" s="284" t="str">
        <f t="shared" si="268"/>
        <v/>
      </c>
      <c r="HI95" s="284" t="str">
        <f t="shared" si="268"/>
        <v/>
      </c>
      <c r="HJ95" s="284" t="str">
        <f t="shared" si="268"/>
        <v/>
      </c>
      <c r="HK95" s="284" t="str">
        <f t="shared" si="268"/>
        <v/>
      </c>
      <c r="HL95" s="284" t="str">
        <f t="shared" si="268"/>
        <v/>
      </c>
      <c r="HM95" s="284" t="str">
        <f t="shared" si="268"/>
        <v/>
      </c>
      <c r="HN95" s="284" t="str">
        <f t="shared" si="268"/>
        <v/>
      </c>
      <c r="HO95" s="284" t="str">
        <f t="shared" si="268"/>
        <v/>
      </c>
      <c r="HP95" s="284" t="str">
        <f t="shared" si="268"/>
        <v/>
      </c>
      <c r="HQ95" s="284" t="str">
        <f t="shared" si="268"/>
        <v/>
      </c>
      <c r="HR95" s="284" t="str">
        <f t="shared" si="268"/>
        <v/>
      </c>
      <c r="HS95" s="284" t="str">
        <f t="shared" si="268"/>
        <v/>
      </c>
      <c r="HT95" s="284" t="str">
        <f t="shared" si="268"/>
        <v/>
      </c>
      <c r="HU95" s="284" t="str">
        <f t="shared" si="268"/>
        <v/>
      </c>
      <c r="HV95" s="284" t="str">
        <f t="shared" si="268"/>
        <v/>
      </c>
      <c r="HW95" s="284" t="str">
        <f t="shared" si="268"/>
        <v/>
      </c>
      <c r="HX95" s="284" t="str">
        <f t="shared" si="268"/>
        <v/>
      </c>
      <c r="HY95" s="284" t="str">
        <f t="shared" si="268"/>
        <v/>
      </c>
      <c r="HZ95" s="284" t="str">
        <f t="shared" si="268"/>
        <v/>
      </c>
      <c r="IA95" s="284" t="str">
        <f t="shared" si="268"/>
        <v/>
      </c>
      <c r="IB95" s="284" t="str">
        <f t="shared" si="268"/>
        <v/>
      </c>
      <c r="IC95" s="284" t="str">
        <f t="shared" si="268"/>
        <v/>
      </c>
      <c r="ID95" s="284" t="str">
        <f t="shared" si="268"/>
        <v/>
      </c>
      <c r="IE95" s="284" t="str">
        <f t="shared" si="268"/>
        <v/>
      </c>
      <c r="IF95" s="284" t="str">
        <f t="shared" si="268"/>
        <v/>
      </c>
      <c r="IG95" s="284" t="str">
        <f t="shared" si="268"/>
        <v/>
      </c>
      <c r="IH95" s="284" t="str">
        <f t="shared" si="268"/>
        <v/>
      </c>
      <c r="II95" s="284" t="str">
        <f t="shared" si="268"/>
        <v/>
      </c>
      <c r="IJ95" s="284" t="str">
        <f t="shared" si="268"/>
        <v/>
      </c>
      <c r="IK95" s="284" t="str">
        <f t="shared" si="268"/>
        <v/>
      </c>
      <c r="IL95" s="284" t="str">
        <f t="shared" si="268"/>
        <v/>
      </c>
      <c r="IM95" s="284" t="str">
        <f t="shared" si="268"/>
        <v/>
      </c>
      <c r="IN95" s="284" t="str">
        <f t="shared" si="268"/>
        <v/>
      </c>
      <c r="IO95" s="284" t="str">
        <f t="shared" si="268"/>
        <v/>
      </c>
      <c r="IP95" s="284" t="str">
        <f t="shared" si="268"/>
        <v/>
      </c>
      <c r="IQ95" s="284" t="str">
        <f t="shared" si="268"/>
        <v/>
      </c>
      <c r="IR95" s="284" t="str">
        <f t="shared" si="268"/>
        <v/>
      </c>
      <c r="IS95" s="284" t="str">
        <f t="shared" si="268"/>
        <v/>
      </c>
      <c r="IT95" s="284" t="str">
        <f t="shared" si="268"/>
        <v/>
      </c>
      <c r="IU95" s="284" t="str">
        <f t="shared" si="268"/>
        <v/>
      </c>
      <c r="IV95" s="284" t="str">
        <f t="shared" si="268"/>
        <v/>
      </c>
      <c r="IW95" s="284" t="str">
        <f t="shared" si="268"/>
        <v/>
      </c>
      <c r="IX95" s="284" t="str">
        <f t="shared" si="268"/>
        <v/>
      </c>
      <c r="IY95" s="284" t="str">
        <f t="shared" si="268"/>
        <v/>
      </c>
      <c r="IZ95" s="284" t="str">
        <f t="shared" ref="IZ95:LK95" si="269">IF(IZ39="","",($C16*IZ39)/((1+$H$4)^IZ$79))</f>
        <v/>
      </c>
      <c r="JA95" s="284" t="str">
        <f t="shared" si="269"/>
        <v/>
      </c>
      <c r="JB95" s="284" t="str">
        <f t="shared" si="269"/>
        <v/>
      </c>
      <c r="JC95" s="284" t="str">
        <f t="shared" si="269"/>
        <v/>
      </c>
      <c r="JD95" s="284" t="str">
        <f t="shared" si="269"/>
        <v/>
      </c>
      <c r="JE95" s="284" t="str">
        <f t="shared" si="269"/>
        <v/>
      </c>
      <c r="JF95" s="284" t="str">
        <f t="shared" si="269"/>
        <v/>
      </c>
      <c r="JG95" s="284" t="str">
        <f t="shared" si="269"/>
        <v/>
      </c>
      <c r="JH95" s="284" t="str">
        <f t="shared" si="269"/>
        <v/>
      </c>
      <c r="JI95" s="284" t="str">
        <f t="shared" si="269"/>
        <v/>
      </c>
      <c r="JJ95" s="284" t="str">
        <f t="shared" si="269"/>
        <v/>
      </c>
      <c r="JK95" s="284" t="str">
        <f t="shared" si="269"/>
        <v/>
      </c>
      <c r="JL95" s="284" t="str">
        <f t="shared" si="269"/>
        <v/>
      </c>
      <c r="JM95" s="284" t="str">
        <f t="shared" si="269"/>
        <v/>
      </c>
      <c r="JN95" s="284" t="str">
        <f t="shared" si="269"/>
        <v/>
      </c>
      <c r="JO95" s="284" t="str">
        <f t="shared" si="269"/>
        <v/>
      </c>
      <c r="JP95" s="284" t="str">
        <f t="shared" si="269"/>
        <v/>
      </c>
      <c r="JQ95" s="284" t="str">
        <f t="shared" si="269"/>
        <v/>
      </c>
      <c r="JR95" s="284" t="str">
        <f t="shared" si="269"/>
        <v/>
      </c>
      <c r="JS95" s="284" t="str">
        <f t="shared" si="269"/>
        <v/>
      </c>
      <c r="JT95" s="284" t="str">
        <f t="shared" si="269"/>
        <v/>
      </c>
      <c r="JU95" s="284" t="str">
        <f t="shared" si="269"/>
        <v/>
      </c>
      <c r="JV95" s="284" t="str">
        <f t="shared" si="269"/>
        <v/>
      </c>
      <c r="JW95" s="284" t="str">
        <f t="shared" si="269"/>
        <v/>
      </c>
      <c r="JX95" s="284" t="str">
        <f t="shared" si="269"/>
        <v/>
      </c>
      <c r="JY95" s="284" t="str">
        <f t="shared" si="269"/>
        <v/>
      </c>
      <c r="JZ95" s="284" t="str">
        <f t="shared" si="269"/>
        <v/>
      </c>
      <c r="KA95" s="284" t="str">
        <f t="shared" si="269"/>
        <v/>
      </c>
      <c r="KB95" s="284" t="str">
        <f t="shared" si="269"/>
        <v/>
      </c>
      <c r="KC95" s="284" t="str">
        <f t="shared" si="269"/>
        <v/>
      </c>
      <c r="KD95" s="284" t="str">
        <f t="shared" si="269"/>
        <v/>
      </c>
      <c r="KE95" s="284" t="str">
        <f t="shared" si="269"/>
        <v/>
      </c>
      <c r="KF95" s="284" t="str">
        <f t="shared" si="269"/>
        <v/>
      </c>
      <c r="KG95" s="284" t="str">
        <f t="shared" si="269"/>
        <v/>
      </c>
      <c r="KH95" s="284" t="str">
        <f t="shared" si="269"/>
        <v/>
      </c>
      <c r="KI95" s="284" t="str">
        <f t="shared" si="269"/>
        <v/>
      </c>
      <c r="KJ95" s="284" t="str">
        <f t="shared" si="269"/>
        <v/>
      </c>
      <c r="KK95" s="284" t="str">
        <f t="shared" si="269"/>
        <v/>
      </c>
      <c r="KL95" s="284" t="str">
        <f t="shared" si="269"/>
        <v/>
      </c>
      <c r="KM95" s="284" t="str">
        <f t="shared" si="269"/>
        <v/>
      </c>
      <c r="KN95" s="284" t="str">
        <f t="shared" si="269"/>
        <v/>
      </c>
      <c r="KO95" s="284" t="str">
        <f t="shared" si="269"/>
        <v/>
      </c>
      <c r="KP95" s="284" t="str">
        <f t="shared" si="269"/>
        <v/>
      </c>
      <c r="KQ95" s="284" t="str">
        <f t="shared" si="269"/>
        <v/>
      </c>
      <c r="KR95" s="284" t="str">
        <f t="shared" si="269"/>
        <v/>
      </c>
      <c r="KS95" s="284" t="str">
        <f t="shared" si="269"/>
        <v/>
      </c>
      <c r="KT95" s="284" t="str">
        <f t="shared" si="269"/>
        <v/>
      </c>
      <c r="KU95" s="284" t="str">
        <f t="shared" si="269"/>
        <v/>
      </c>
      <c r="KV95" s="284" t="str">
        <f t="shared" si="269"/>
        <v/>
      </c>
      <c r="KW95" s="284" t="str">
        <f t="shared" si="269"/>
        <v/>
      </c>
      <c r="KX95" s="284" t="str">
        <f t="shared" si="269"/>
        <v/>
      </c>
      <c r="KY95" s="284" t="str">
        <f t="shared" si="269"/>
        <v/>
      </c>
      <c r="KZ95" s="284" t="str">
        <f t="shared" si="269"/>
        <v/>
      </c>
      <c r="LA95" s="284" t="str">
        <f t="shared" si="269"/>
        <v/>
      </c>
      <c r="LB95" s="284" t="str">
        <f t="shared" si="269"/>
        <v/>
      </c>
      <c r="LC95" s="284" t="str">
        <f t="shared" si="269"/>
        <v/>
      </c>
      <c r="LD95" s="284" t="str">
        <f t="shared" si="269"/>
        <v/>
      </c>
      <c r="LE95" s="284" t="str">
        <f t="shared" si="269"/>
        <v/>
      </c>
      <c r="LF95" s="284" t="str">
        <f t="shared" si="269"/>
        <v/>
      </c>
      <c r="LG95" s="284" t="str">
        <f t="shared" si="269"/>
        <v/>
      </c>
      <c r="LH95" s="284" t="str">
        <f t="shared" si="269"/>
        <v/>
      </c>
      <c r="LI95" s="284" t="str">
        <f t="shared" si="269"/>
        <v/>
      </c>
      <c r="LJ95" s="284" t="str">
        <f t="shared" si="269"/>
        <v/>
      </c>
      <c r="LK95" s="284" t="str">
        <f t="shared" si="269"/>
        <v/>
      </c>
      <c r="LL95" s="284" t="str">
        <f t="shared" ref="LL95:NW95" si="270">IF(LL39="","",($C16*LL39)/((1+$H$4)^LL$79))</f>
        <v/>
      </c>
      <c r="LM95" s="284" t="str">
        <f t="shared" si="270"/>
        <v/>
      </c>
      <c r="LN95" s="284" t="str">
        <f t="shared" si="270"/>
        <v/>
      </c>
      <c r="LO95" s="284" t="str">
        <f t="shared" si="270"/>
        <v/>
      </c>
      <c r="LP95" s="284" t="str">
        <f t="shared" si="270"/>
        <v/>
      </c>
      <c r="LQ95" s="284" t="str">
        <f t="shared" si="270"/>
        <v/>
      </c>
      <c r="LR95" s="284" t="str">
        <f t="shared" si="270"/>
        <v/>
      </c>
      <c r="LS95" s="284" t="str">
        <f t="shared" si="270"/>
        <v/>
      </c>
      <c r="LT95" s="284" t="str">
        <f t="shared" si="270"/>
        <v/>
      </c>
      <c r="LU95" s="284" t="str">
        <f t="shared" si="270"/>
        <v/>
      </c>
      <c r="LV95" s="284" t="str">
        <f t="shared" si="270"/>
        <v/>
      </c>
      <c r="LW95" s="284" t="str">
        <f t="shared" si="270"/>
        <v/>
      </c>
      <c r="LX95" s="284" t="str">
        <f t="shared" si="270"/>
        <v/>
      </c>
      <c r="LY95" s="284" t="str">
        <f t="shared" si="270"/>
        <v/>
      </c>
      <c r="LZ95" s="284" t="str">
        <f t="shared" si="270"/>
        <v/>
      </c>
      <c r="MA95" s="284" t="str">
        <f t="shared" si="270"/>
        <v/>
      </c>
      <c r="MB95" s="284" t="str">
        <f t="shared" si="270"/>
        <v/>
      </c>
      <c r="MC95" s="284" t="str">
        <f t="shared" si="270"/>
        <v/>
      </c>
      <c r="MD95" s="284" t="str">
        <f t="shared" si="270"/>
        <v/>
      </c>
      <c r="ME95" s="284" t="str">
        <f t="shared" si="270"/>
        <v/>
      </c>
      <c r="MF95" s="284" t="str">
        <f t="shared" si="270"/>
        <v/>
      </c>
      <c r="MG95" s="284" t="str">
        <f t="shared" si="270"/>
        <v/>
      </c>
      <c r="MH95" s="284" t="str">
        <f t="shared" si="270"/>
        <v/>
      </c>
      <c r="MI95" s="284" t="str">
        <f t="shared" si="270"/>
        <v/>
      </c>
      <c r="MJ95" s="284" t="str">
        <f t="shared" si="270"/>
        <v/>
      </c>
      <c r="MK95" s="284" t="str">
        <f t="shared" si="270"/>
        <v/>
      </c>
      <c r="ML95" s="284" t="str">
        <f t="shared" si="270"/>
        <v/>
      </c>
      <c r="MM95" s="284" t="str">
        <f t="shared" si="270"/>
        <v/>
      </c>
      <c r="MN95" s="284" t="str">
        <f t="shared" si="270"/>
        <v/>
      </c>
      <c r="MO95" s="284" t="str">
        <f t="shared" si="270"/>
        <v/>
      </c>
      <c r="MP95" s="284" t="str">
        <f t="shared" si="270"/>
        <v/>
      </c>
      <c r="MQ95" s="284" t="str">
        <f t="shared" si="270"/>
        <v/>
      </c>
      <c r="MR95" s="284" t="str">
        <f t="shared" si="270"/>
        <v/>
      </c>
      <c r="MS95" s="284" t="str">
        <f t="shared" si="270"/>
        <v/>
      </c>
      <c r="MT95" s="284" t="str">
        <f t="shared" si="270"/>
        <v/>
      </c>
      <c r="MU95" s="284" t="str">
        <f t="shared" si="270"/>
        <v/>
      </c>
      <c r="MV95" s="284" t="str">
        <f t="shared" si="270"/>
        <v/>
      </c>
      <c r="MW95" s="284" t="str">
        <f t="shared" si="270"/>
        <v/>
      </c>
      <c r="MX95" s="284" t="str">
        <f t="shared" si="270"/>
        <v/>
      </c>
      <c r="MY95" s="284" t="str">
        <f t="shared" si="270"/>
        <v/>
      </c>
      <c r="MZ95" s="284" t="str">
        <f t="shared" si="270"/>
        <v/>
      </c>
      <c r="NA95" s="284" t="str">
        <f t="shared" si="270"/>
        <v/>
      </c>
      <c r="NB95" s="284" t="str">
        <f t="shared" si="270"/>
        <v/>
      </c>
      <c r="NC95" s="284" t="str">
        <f t="shared" si="270"/>
        <v/>
      </c>
      <c r="ND95" s="284" t="str">
        <f t="shared" si="270"/>
        <v/>
      </c>
      <c r="NE95" s="284" t="str">
        <f t="shared" si="270"/>
        <v/>
      </c>
      <c r="NF95" s="284" t="str">
        <f t="shared" si="270"/>
        <v/>
      </c>
      <c r="NG95" s="284" t="str">
        <f t="shared" si="270"/>
        <v/>
      </c>
      <c r="NH95" s="284" t="str">
        <f t="shared" si="270"/>
        <v/>
      </c>
      <c r="NI95" s="284" t="str">
        <f t="shared" si="270"/>
        <v/>
      </c>
      <c r="NJ95" s="284" t="str">
        <f t="shared" si="270"/>
        <v/>
      </c>
      <c r="NK95" s="284" t="str">
        <f t="shared" si="270"/>
        <v/>
      </c>
      <c r="NL95" s="284" t="str">
        <f t="shared" si="270"/>
        <v/>
      </c>
      <c r="NM95" s="284" t="str">
        <f t="shared" si="270"/>
        <v/>
      </c>
      <c r="NN95" s="284" t="str">
        <f t="shared" si="270"/>
        <v/>
      </c>
      <c r="NO95" s="284" t="str">
        <f t="shared" si="270"/>
        <v/>
      </c>
      <c r="NP95" s="284" t="str">
        <f t="shared" si="270"/>
        <v/>
      </c>
      <c r="NQ95" s="284" t="str">
        <f t="shared" si="270"/>
        <v/>
      </c>
      <c r="NR95" s="284" t="str">
        <f t="shared" si="270"/>
        <v/>
      </c>
      <c r="NS95" s="284" t="str">
        <f t="shared" si="270"/>
        <v/>
      </c>
      <c r="NT95" s="284" t="str">
        <f t="shared" si="270"/>
        <v/>
      </c>
      <c r="NU95" s="284" t="str">
        <f t="shared" si="270"/>
        <v/>
      </c>
      <c r="NV95" s="284" t="str">
        <f t="shared" si="270"/>
        <v/>
      </c>
      <c r="NW95" s="284" t="str">
        <f t="shared" si="270"/>
        <v/>
      </c>
      <c r="NX95" s="284" t="str">
        <f t="shared" ref="NX95:QI95" si="271">IF(NX39="","",($C16*NX39)/((1+$H$4)^NX$79))</f>
        <v/>
      </c>
      <c r="NY95" s="284" t="str">
        <f t="shared" si="271"/>
        <v/>
      </c>
      <c r="NZ95" s="284" t="str">
        <f t="shared" si="271"/>
        <v/>
      </c>
      <c r="OA95" s="284" t="str">
        <f t="shared" si="271"/>
        <v/>
      </c>
      <c r="OB95" s="284" t="str">
        <f t="shared" si="271"/>
        <v/>
      </c>
      <c r="OC95" s="284" t="str">
        <f t="shared" si="271"/>
        <v/>
      </c>
      <c r="OD95" s="284" t="str">
        <f t="shared" si="271"/>
        <v/>
      </c>
      <c r="OE95" s="284" t="str">
        <f t="shared" si="271"/>
        <v/>
      </c>
      <c r="OF95" s="284" t="str">
        <f t="shared" si="271"/>
        <v/>
      </c>
      <c r="OG95" s="284" t="str">
        <f t="shared" si="271"/>
        <v/>
      </c>
      <c r="OH95" s="284" t="str">
        <f t="shared" si="271"/>
        <v/>
      </c>
      <c r="OI95" s="284" t="str">
        <f t="shared" si="271"/>
        <v/>
      </c>
      <c r="OJ95" s="284" t="str">
        <f t="shared" si="271"/>
        <v/>
      </c>
      <c r="OK95" s="284" t="str">
        <f t="shared" si="271"/>
        <v/>
      </c>
      <c r="OL95" s="284" t="str">
        <f t="shared" si="271"/>
        <v/>
      </c>
      <c r="OM95" s="284" t="str">
        <f t="shared" si="271"/>
        <v/>
      </c>
      <c r="ON95" s="284" t="str">
        <f t="shared" si="271"/>
        <v/>
      </c>
      <c r="OO95" s="284" t="str">
        <f t="shared" si="271"/>
        <v/>
      </c>
      <c r="OP95" s="284" t="str">
        <f t="shared" si="271"/>
        <v/>
      </c>
      <c r="OQ95" s="284" t="str">
        <f t="shared" si="271"/>
        <v/>
      </c>
      <c r="OR95" s="284" t="str">
        <f t="shared" si="271"/>
        <v/>
      </c>
      <c r="OS95" s="284" t="str">
        <f t="shared" si="271"/>
        <v/>
      </c>
      <c r="OT95" s="284" t="str">
        <f t="shared" si="271"/>
        <v/>
      </c>
      <c r="OU95" s="284" t="str">
        <f t="shared" si="271"/>
        <v/>
      </c>
      <c r="OV95" s="284" t="str">
        <f t="shared" si="271"/>
        <v/>
      </c>
      <c r="OW95" s="284" t="str">
        <f t="shared" si="271"/>
        <v/>
      </c>
      <c r="OX95" s="284" t="str">
        <f t="shared" si="271"/>
        <v/>
      </c>
      <c r="OY95" s="284" t="str">
        <f t="shared" si="271"/>
        <v/>
      </c>
      <c r="OZ95" s="284" t="str">
        <f t="shared" si="271"/>
        <v/>
      </c>
      <c r="PA95" s="284" t="str">
        <f t="shared" si="271"/>
        <v/>
      </c>
      <c r="PB95" s="284" t="str">
        <f t="shared" si="271"/>
        <v/>
      </c>
      <c r="PC95" s="284" t="str">
        <f t="shared" si="271"/>
        <v/>
      </c>
      <c r="PD95" s="284" t="str">
        <f t="shared" si="271"/>
        <v/>
      </c>
      <c r="PE95" s="284" t="str">
        <f t="shared" si="271"/>
        <v/>
      </c>
      <c r="PF95" s="284" t="str">
        <f t="shared" si="271"/>
        <v/>
      </c>
      <c r="PG95" s="284" t="str">
        <f t="shared" si="271"/>
        <v/>
      </c>
      <c r="PH95" s="284" t="str">
        <f t="shared" si="271"/>
        <v/>
      </c>
      <c r="PI95" s="284" t="str">
        <f t="shared" si="271"/>
        <v/>
      </c>
      <c r="PJ95" s="284" t="str">
        <f t="shared" si="271"/>
        <v/>
      </c>
      <c r="PK95" s="284" t="str">
        <f t="shared" si="271"/>
        <v/>
      </c>
      <c r="PL95" s="284" t="str">
        <f t="shared" si="271"/>
        <v/>
      </c>
      <c r="PM95" s="284" t="str">
        <f t="shared" si="271"/>
        <v/>
      </c>
      <c r="PN95" s="284" t="str">
        <f t="shared" si="271"/>
        <v/>
      </c>
      <c r="PO95" s="284" t="str">
        <f t="shared" si="271"/>
        <v/>
      </c>
      <c r="PP95" s="284" t="str">
        <f t="shared" si="271"/>
        <v/>
      </c>
      <c r="PQ95" s="284" t="str">
        <f t="shared" si="271"/>
        <v/>
      </c>
      <c r="PR95" s="284" t="str">
        <f t="shared" si="271"/>
        <v/>
      </c>
      <c r="PS95" s="284" t="str">
        <f t="shared" si="271"/>
        <v/>
      </c>
      <c r="PT95" s="284" t="str">
        <f t="shared" si="271"/>
        <v/>
      </c>
      <c r="PU95" s="284" t="str">
        <f t="shared" si="271"/>
        <v/>
      </c>
      <c r="PV95" s="284" t="str">
        <f t="shared" si="271"/>
        <v/>
      </c>
      <c r="PW95" s="284" t="str">
        <f t="shared" si="271"/>
        <v/>
      </c>
      <c r="PX95" s="284" t="str">
        <f t="shared" si="271"/>
        <v/>
      </c>
      <c r="PY95" s="284" t="str">
        <f t="shared" si="271"/>
        <v/>
      </c>
      <c r="PZ95" s="284" t="str">
        <f t="shared" si="271"/>
        <v/>
      </c>
      <c r="QA95" s="284" t="str">
        <f t="shared" si="271"/>
        <v/>
      </c>
      <c r="QB95" s="284" t="str">
        <f t="shared" si="271"/>
        <v/>
      </c>
      <c r="QC95" s="284" t="str">
        <f t="shared" si="271"/>
        <v/>
      </c>
      <c r="QD95" s="284" t="str">
        <f t="shared" si="271"/>
        <v/>
      </c>
      <c r="QE95" s="284" t="str">
        <f t="shared" si="271"/>
        <v/>
      </c>
      <c r="QF95" s="284" t="str">
        <f t="shared" si="271"/>
        <v/>
      </c>
      <c r="QG95" s="284" t="str">
        <f t="shared" si="271"/>
        <v/>
      </c>
      <c r="QH95" s="284" t="str">
        <f t="shared" si="271"/>
        <v/>
      </c>
      <c r="QI95" s="284" t="str">
        <f t="shared" si="271"/>
        <v/>
      </c>
      <c r="QJ95" s="284" t="str">
        <f t="shared" ref="QJ95:SA95" si="272">IF(QJ39="","",($C16*QJ39)/((1+$H$4)^QJ$79))</f>
        <v/>
      </c>
      <c r="QK95" s="284" t="str">
        <f t="shared" si="272"/>
        <v/>
      </c>
      <c r="QL95" s="284" t="str">
        <f t="shared" si="272"/>
        <v/>
      </c>
      <c r="QM95" s="284" t="str">
        <f t="shared" si="272"/>
        <v/>
      </c>
      <c r="QN95" s="284" t="str">
        <f t="shared" si="272"/>
        <v/>
      </c>
      <c r="QO95" s="284" t="str">
        <f t="shared" si="272"/>
        <v/>
      </c>
      <c r="QP95" s="284" t="str">
        <f t="shared" si="272"/>
        <v/>
      </c>
      <c r="QQ95" s="284" t="str">
        <f t="shared" si="272"/>
        <v/>
      </c>
      <c r="QR95" s="284" t="str">
        <f t="shared" si="272"/>
        <v/>
      </c>
      <c r="QS95" s="284" t="str">
        <f t="shared" si="272"/>
        <v/>
      </c>
      <c r="QT95" s="284" t="str">
        <f t="shared" si="272"/>
        <v/>
      </c>
      <c r="QU95" s="284" t="str">
        <f t="shared" si="272"/>
        <v/>
      </c>
      <c r="QV95" s="284" t="str">
        <f t="shared" si="272"/>
        <v/>
      </c>
      <c r="QW95" s="284" t="str">
        <f t="shared" si="272"/>
        <v/>
      </c>
      <c r="QX95" s="284" t="str">
        <f t="shared" si="272"/>
        <v/>
      </c>
      <c r="QY95" s="284" t="str">
        <f t="shared" si="272"/>
        <v/>
      </c>
      <c r="QZ95" s="284" t="str">
        <f t="shared" si="272"/>
        <v/>
      </c>
      <c r="RA95" s="284" t="str">
        <f t="shared" si="272"/>
        <v/>
      </c>
      <c r="RB95" s="284" t="str">
        <f t="shared" si="272"/>
        <v/>
      </c>
      <c r="RC95" s="284" t="str">
        <f t="shared" si="272"/>
        <v/>
      </c>
      <c r="RD95" s="284" t="str">
        <f t="shared" si="272"/>
        <v/>
      </c>
      <c r="RE95" s="284" t="str">
        <f t="shared" si="272"/>
        <v/>
      </c>
      <c r="RF95" s="284" t="str">
        <f t="shared" si="272"/>
        <v/>
      </c>
      <c r="RG95" s="284" t="str">
        <f t="shared" si="272"/>
        <v/>
      </c>
      <c r="RH95" s="284" t="str">
        <f t="shared" si="272"/>
        <v/>
      </c>
      <c r="RI95" s="284" t="str">
        <f t="shared" si="272"/>
        <v/>
      </c>
      <c r="RJ95" s="284" t="str">
        <f t="shared" si="272"/>
        <v/>
      </c>
      <c r="RK95" s="284" t="str">
        <f t="shared" si="272"/>
        <v/>
      </c>
      <c r="RL95" s="284" t="str">
        <f t="shared" si="272"/>
        <v/>
      </c>
      <c r="RM95" s="284" t="str">
        <f t="shared" si="272"/>
        <v/>
      </c>
      <c r="RN95" s="284" t="str">
        <f t="shared" si="272"/>
        <v/>
      </c>
      <c r="RO95" s="284" t="str">
        <f t="shared" si="272"/>
        <v/>
      </c>
      <c r="RP95" s="284" t="str">
        <f t="shared" si="272"/>
        <v/>
      </c>
      <c r="RQ95" s="284" t="str">
        <f t="shared" si="272"/>
        <v/>
      </c>
      <c r="RR95" s="284" t="str">
        <f t="shared" si="272"/>
        <v/>
      </c>
      <c r="RS95" s="284" t="str">
        <f t="shared" si="272"/>
        <v/>
      </c>
      <c r="RT95" s="284" t="str">
        <f t="shared" si="272"/>
        <v/>
      </c>
      <c r="RU95" s="284" t="str">
        <f t="shared" si="272"/>
        <v/>
      </c>
      <c r="RV95" s="284" t="str">
        <f t="shared" si="272"/>
        <v/>
      </c>
      <c r="RW95" s="284" t="str">
        <f t="shared" si="272"/>
        <v/>
      </c>
      <c r="RX95" s="284" t="str">
        <f t="shared" si="272"/>
        <v/>
      </c>
      <c r="RY95" s="284" t="str">
        <f t="shared" si="272"/>
        <v/>
      </c>
      <c r="RZ95" s="284" t="str">
        <f t="shared" si="272"/>
        <v/>
      </c>
      <c r="SA95" s="284" t="str">
        <f t="shared" si="272"/>
        <v/>
      </c>
    </row>
    <row r="96" spans="1:495">
      <c r="A96" s="282"/>
      <c r="B96" s="283" t="str">
        <f>$B$17</f>
        <v>Groundwater Monitoring</v>
      </c>
      <c r="C96" s="290">
        <f>SUM(D96:S96,T96:INDEX(T96:SA96,$H$5))</f>
        <v>0</v>
      </c>
      <c r="D96" s="284" t="str">
        <f t="shared" ref="D96:BO96" si="273">IF(D40="","",($C17*D40)/((1+$H$4)^D$79))</f>
        <v/>
      </c>
      <c r="E96" s="284" t="str">
        <f t="shared" si="273"/>
        <v/>
      </c>
      <c r="F96" s="284" t="str">
        <f t="shared" si="273"/>
        <v/>
      </c>
      <c r="G96" s="284" t="str">
        <f t="shared" si="273"/>
        <v/>
      </c>
      <c r="H96" s="284" t="str">
        <f t="shared" si="273"/>
        <v/>
      </c>
      <c r="I96" s="284" t="str">
        <f t="shared" si="273"/>
        <v/>
      </c>
      <c r="J96" s="284" t="str">
        <f t="shared" si="273"/>
        <v/>
      </c>
      <c r="K96" s="284" t="str">
        <f t="shared" si="273"/>
        <v/>
      </c>
      <c r="L96" s="284" t="str">
        <f t="shared" si="273"/>
        <v/>
      </c>
      <c r="M96" s="284" t="str">
        <f t="shared" si="273"/>
        <v/>
      </c>
      <c r="N96" s="284" t="str">
        <f t="shared" si="273"/>
        <v/>
      </c>
      <c r="O96" s="284" t="str">
        <f t="shared" si="273"/>
        <v/>
      </c>
      <c r="P96" s="284" t="str">
        <f t="shared" si="273"/>
        <v/>
      </c>
      <c r="Q96" s="284" t="str">
        <f t="shared" si="273"/>
        <v/>
      </c>
      <c r="R96" s="284" t="str">
        <f t="shared" si="273"/>
        <v/>
      </c>
      <c r="S96" s="284" t="str">
        <f t="shared" si="273"/>
        <v/>
      </c>
      <c r="T96" s="284" t="str">
        <f t="shared" si="273"/>
        <v/>
      </c>
      <c r="U96" s="284" t="str">
        <f t="shared" si="273"/>
        <v/>
      </c>
      <c r="V96" s="284" t="str">
        <f t="shared" si="273"/>
        <v/>
      </c>
      <c r="W96" s="284" t="str">
        <f t="shared" si="273"/>
        <v/>
      </c>
      <c r="X96" s="284" t="str">
        <f t="shared" si="273"/>
        <v/>
      </c>
      <c r="Y96" s="284" t="str">
        <f t="shared" si="273"/>
        <v/>
      </c>
      <c r="Z96" s="284" t="str">
        <f t="shared" si="273"/>
        <v/>
      </c>
      <c r="AA96" s="284" t="str">
        <f t="shared" si="273"/>
        <v/>
      </c>
      <c r="AB96" s="284" t="str">
        <f t="shared" si="273"/>
        <v/>
      </c>
      <c r="AC96" s="284" t="str">
        <f t="shared" si="273"/>
        <v/>
      </c>
      <c r="AD96" s="284" t="str">
        <f t="shared" si="273"/>
        <v/>
      </c>
      <c r="AE96" s="284" t="str">
        <f t="shared" si="273"/>
        <v/>
      </c>
      <c r="AF96" s="284" t="str">
        <f t="shared" si="273"/>
        <v/>
      </c>
      <c r="AG96" s="284" t="str">
        <f t="shared" si="273"/>
        <v/>
      </c>
      <c r="AH96" s="284" t="str">
        <f t="shared" si="273"/>
        <v/>
      </c>
      <c r="AI96" s="284" t="str">
        <f t="shared" si="273"/>
        <v/>
      </c>
      <c r="AJ96" s="284" t="str">
        <f t="shared" si="273"/>
        <v/>
      </c>
      <c r="AK96" s="284" t="str">
        <f t="shared" si="273"/>
        <v/>
      </c>
      <c r="AL96" s="284" t="str">
        <f t="shared" si="273"/>
        <v/>
      </c>
      <c r="AM96" s="284" t="str">
        <f t="shared" si="273"/>
        <v/>
      </c>
      <c r="AN96" s="284" t="str">
        <f t="shared" si="273"/>
        <v/>
      </c>
      <c r="AO96" s="284" t="str">
        <f t="shared" si="273"/>
        <v/>
      </c>
      <c r="AP96" s="284" t="str">
        <f t="shared" si="273"/>
        <v/>
      </c>
      <c r="AQ96" s="284" t="str">
        <f t="shared" si="273"/>
        <v/>
      </c>
      <c r="AR96" s="284" t="str">
        <f t="shared" si="273"/>
        <v/>
      </c>
      <c r="AS96" s="284" t="str">
        <f t="shared" si="273"/>
        <v/>
      </c>
      <c r="AT96" s="284" t="str">
        <f t="shared" si="273"/>
        <v/>
      </c>
      <c r="AU96" s="284" t="str">
        <f t="shared" si="273"/>
        <v/>
      </c>
      <c r="AV96" s="284" t="str">
        <f t="shared" si="273"/>
        <v/>
      </c>
      <c r="AW96" s="284" t="str">
        <f t="shared" si="273"/>
        <v/>
      </c>
      <c r="AX96" s="284" t="str">
        <f t="shared" si="273"/>
        <v/>
      </c>
      <c r="AY96" s="284" t="str">
        <f t="shared" si="273"/>
        <v/>
      </c>
      <c r="AZ96" s="284" t="str">
        <f t="shared" si="273"/>
        <v/>
      </c>
      <c r="BA96" s="284" t="str">
        <f t="shared" si="273"/>
        <v/>
      </c>
      <c r="BB96" s="284" t="str">
        <f t="shared" si="273"/>
        <v/>
      </c>
      <c r="BC96" s="284" t="str">
        <f t="shared" si="273"/>
        <v/>
      </c>
      <c r="BD96" s="284" t="str">
        <f t="shared" si="273"/>
        <v/>
      </c>
      <c r="BE96" s="284" t="str">
        <f t="shared" si="273"/>
        <v/>
      </c>
      <c r="BF96" s="284" t="str">
        <f t="shared" si="273"/>
        <v/>
      </c>
      <c r="BG96" s="284" t="str">
        <f t="shared" si="273"/>
        <v/>
      </c>
      <c r="BH96" s="284" t="str">
        <f t="shared" si="273"/>
        <v/>
      </c>
      <c r="BI96" s="284" t="str">
        <f t="shared" si="273"/>
        <v/>
      </c>
      <c r="BJ96" s="284" t="str">
        <f t="shared" si="273"/>
        <v/>
      </c>
      <c r="BK96" s="284" t="str">
        <f t="shared" si="273"/>
        <v/>
      </c>
      <c r="BL96" s="284" t="str">
        <f t="shared" si="273"/>
        <v/>
      </c>
      <c r="BM96" s="284" t="str">
        <f t="shared" si="273"/>
        <v/>
      </c>
      <c r="BN96" s="284" t="str">
        <f t="shared" si="273"/>
        <v/>
      </c>
      <c r="BO96" s="284" t="str">
        <f t="shared" si="273"/>
        <v/>
      </c>
      <c r="BP96" s="284" t="str">
        <f t="shared" ref="BP96:EA96" si="274">IF(BP40="","",($C17*BP40)/((1+$H$4)^BP$79))</f>
        <v/>
      </c>
      <c r="BQ96" s="284" t="str">
        <f t="shared" si="274"/>
        <v/>
      </c>
      <c r="BR96" s="284" t="str">
        <f t="shared" si="274"/>
        <v/>
      </c>
      <c r="BS96" s="284" t="str">
        <f t="shared" si="274"/>
        <v/>
      </c>
      <c r="BT96" s="284" t="str">
        <f t="shared" si="274"/>
        <v/>
      </c>
      <c r="BU96" s="284" t="str">
        <f t="shared" si="274"/>
        <v/>
      </c>
      <c r="BV96" s="284" t="str">
        <f t="shared" si="274"/>
        <v/>
      </c>
      <c r="BW96" s="284" t="str">
        <f t="shared" si="274"/>
        <v/>
      </c>
      <c r="BX96" s="284" t="str">
        <f t="shared" si="274"/>
        <v/>
      </c>
      <c r="BY96" s="284" t="str">
        <f t="shared" si="274"/>
        <v/>
      </c>
      <c r="BZ96" s="284" t="str">
        <f t="shared" si="274"/>
        <v/>
      </c>
      <c r="CA96" s="284" t="str">
        <f t="shared" si="274"/>
        <v/>
      </c>
      <c r="CB96" s="284" t="str">
        <f t="shared" si="274"/>
        <v/>
      </c>
      <c r="CC96" s="284" t="str">
        <f t="shared" si="274"/>
        <v/>
      </c>
      <c r="CD96" s="284" t="str">
        <f t="shared" si="274"/>
        <v/>
      </c>
      <c r="CE96" s="284" t="str">
        <f t="shared" si="274"/>
        <v/>
      </c>
      <c r="CF96" s="284" t="str">
        <f t="shared" si="274"/>
        <v/>
      </c>
      <c r="CG96" s="284" t="str">
        <f t="shared" si="274"/>
        <v/>
      </c>
      <c r="CH96" s="284" t="str">
        <f t="shared" si="274"/>
        <v/>
      </c>
      <c r="CI96" s="284" t="str">
        <f t="shared" si="274"/>
        <v/>
      </c>
      <c r="CJ96" s="284" t="str">
        <f t="shared" si="274"/>
        <v/>
      </c>
      <c r="CK96" s="284" t="str">
        <f t="shared" si="274"/>
        <v/>
      </c>
      <c r="CL96" s="284" t="str">
        <f t="shared" si="274"/>
        <v/>
      </c>
      <c r="CM96" s="284" t="str">
        <f t="shared" si="274"/>
        <v/>
      </c>
      <c r="CN96" s="284" t="str">
        <f t="shared" si="274"/>
        <v/>
      </c>
      <c r="CO96" s="284" t="str">
        <f t="shared" si="274"/>
        <v/>
      </c>
      <c r="CP96" s="284" t="str">
        <f t="shared" si="274"/>
        <v/>
      </c>
      <c r="CQ96" s="284" t="str">
        <f t="shared" si="274"/>
        <v/>
      </c>
      <c r="CR96" s="284" t="str">
        <f t="shared" si="274"/>
        <v/>
      </c>
      <c r="CS96" s="284" t="str">
        <f t="shared" si="274"/>
        <v/>
      </c>
      <c r="CT96" s="284" t="str">
        <f t="shared" si="274"/>
        <v/>
      </c>
      <c r="CU96" s="284" t="str">
        <f t="shared" si="274"/>
        <v/>
      </c>
      <c r="CV96" s="284" t="str">
        <f t="shared" si="274"/>
        <v/>
      </c>
      <c r="CW96" s="284" t="str">
        <f t="shared" si="274"/>
        <v/>
      </c>
      <c r="CX96" s="284" t="str">
        <f t="shared" si="274"/>
        <v/>
      </c>
      <c r="CY96" s="284" t="str">
        <f t="shared" si="274"/>
        <v/>
      </c>
      <c r="CZ96" s="284" t="str">
        <f t="shared" si="274"/>
        <v/>
      </c>
      <c r="DA96" s="284" t="str">
        <f t="shared" si="274"/>
        <v/>
      </c>
      <c r="DB96" s="284" t="str">
        <f t="shared" si="274"/>
        <v/>
      </c>
      <c r="DC96" s="284" t="str">
        <f t="shared" si="274"/>
        <v/>
      </c>
      <c r="DD96" s="284" t="str">
        <f t="shared" si="274"/>
        <v/>
      </c>
      <c r="DE96" s="284" t="str">
        <f t="shared" si="274"/>
        <v/>
      </c>
      <c r="DF96" s="284" t="str">
        <f t="shared" si="274"/>
        <v/>
      </c>
      <c r="DG96" s="284" t="str">
        <f t="shared" si="274"/>
        <v/>
      </c>
      <c r="DH96" s="284" t="str">
        <f t="shared" si="274"/>
        <v/>
      </c>
      <c r="DI96" s="284" t="str">
        <f t="shared" si="274"/>
        <v/>
      </c>
      <c r="DJ96" s="284" t="str">
        <f t="shared" si="274"/>
        <v/>
      </c>
      <c r="DK96" s="284" t="str">
        <f t="shared" si="274"/>
        <v/>
      </c>
      <c r="DL96" s="284" t="str">
        <f t="shared" si="274"/>
        <v/>
      </c>
      <c r="DM96" s="284" t="str">
        <f t="shared" si="274"/>
        <v/>
      </c>
      <c r="DN96" s="284" t="str">
        <f t="shared" si="274"/>
        <v/>
      </c>
      <c r="DO96" s="284" t="str">
        <f t="shared" si="274"/>
        <v/>
      </c>
      <c r="DP96" s="284" t="str">
        <f t="shared" si="274"/>
        <v/>
      </c>
      <c r="DQ96" s="284" t="str">
        <f t="shared" si="274"/>
        <v/>
      </c>
      <c r="DR96" s="284" t="str">
        <f t="shared" si="274"/>
        <v/>
      </c>
      <c r="DS96" s="284" t="str">
        <f t="shared" si="274"/>
        <v/>
      </c>
      <c r="DT96" s="284" t="str">
        <f t="shared" si="274"/>
        <v/>
      </c>
      <c r="DU96" s="284" t="str">
        <f t="shared" si="274"/>
        <v/>
      </c>
      <c r="DV96" s="284" t="str">
        <f t="shared" si="274"/>
        <v/>
      </c>
      <c r="DW96" s="284" t="str">
        <f t="shared" si="274"/>
        <v/>
      </c>
      <c r="DX96" s="284" t="str">
        <f t="shared" si="274"/>
        <v/>
      </c>
      <c r="DY96" s="284" t="str">
        <f t="shared" si="274"/>
        <v/>
      </c>
      <c r="DZ96" s="284" t="str">
        <f t="shared" si="274"/>
        <v/>
      </c>
      <c r="EA96" s="284" t="str">
        <f t="shared" si="274"/>
        <v/>
      </c>
      <c r="EB96" s="284" t="str">
        <f t="shared" ref="EB96:GM96" si="275">IF(EB40="","",($C17*EB40)/((1+$H$4)^EB$79))</f>
        <v/>
      </c>
      <c r="EC96" s="284" t="str">
        <f t="shared" si="275"/>
        <v/>
      </c>
      <c r="ED96" s="284" t="str">
        <f t="shared" si="275"/>
        <v/>
      </c>
      <c r="EE96" s="284" t="str">
        <f t="shared" si="275"/>
        <v/>
      </c>
      <c r="EF96" s="284" t="str">
        <f t="shared" si="275"/>
        <v/>
      </c>
      <c r="EG96" s="284" t="str">
        <f t="shared" si="275"/>
        <v/>
      </c>
      <c r="EH96" s="284" t="str">
        <f t="shared" si="275"/>
        <v/>
      </c>
      <c r="EI96" s="284" t="str">
        <f t="shared" si="275"/>
        <v/>
      </c>
      <c r="EJ96" s="284" t="str">
        <f t="shared" si="275"/>
        <v/>
      </c>
      <c r="EK96" s="284" t="str">
        <f t="shared" si="275"/>
        <v/>
      </c>
      <c r="EL96" s="284" t="str">
        <f t="shared" si="275"/>
        <v/>
      </c>
      <c r="EM96" s="284" t="str">
        <f t="shared" si="275"/>
        <v/>
      </c>
      <c r="EN96" s="284" t="str">
        <f t="shared" si="275"/>
        <v/>
      </c>
      <c r="EO96" s="284" t="str">
        <f t="shared" si="275"/>
        <v/>
      </c>
      <c r="EP96" s="284" t="str">
        <f t="shared" si="275"/>
        <v/>
      </c>
      <c r="EQ96" s="284" t="str">
        <f t="shared" si="275"/>
        <v/>
      </c>
      <c r="ER96" s="284" t="str">
        <f t="shared" si="275"/>
        <v/>
      </c>
      <c r="ES96" s="284" t="str">
        <f t="shared" si="275"/>
        <v/>
      </c>
      <c r="ET96" s="284" t="str">
        <f t="shared" si="275"/>
        <v/>
      </c>
      <c r="EU96" s="284" t="str">
        <f t="shared" si="275"/>
        <v/>
      </c>
      <c r="EV96" s="284" t="str">
        <f t="shared" si="275"/>
        <v/>
      </c>
      <c r="EW96" s="284" t="str">
        <f t="shared" si="275"/>
        <v/>
      </c>
      <c r="EX96" s="284" t="str">
        <f t="shared" si="275"/>
        <v/>
      </c>
      <c r="EY96" s="284" t="str">
        <f t="shared" si="275"/>
        <v/>
      </c>
      <c r="EZ96" s="284" t="str">
        <f t="shared" si="275"/>
        <v/>
      </c>
      <c r="FA96" s="284" t="str">
        <f t="shared" si="275"/>
        <v/>
      </c>
      <c r="FB96" s="284" t="str">
        <f t="shared" si="275"/>
        <v/>
      </c>
      <c r="FC96" s="284" t="str">
        <f t="shared" si="275"/>
        <v/>
      </c>
      <c r="FD96" s="284" t="str">
        <f t="shared" si="275"/>
        <v/>
      </c>
      <c r="FE96" s="284" t="str">
        <f t="shared" si="275"/>
        <v/>
      </c>
      <c r="FF96" s="284" t="str">
        <f t="shared" si="275"/>
        <v/>
      </c>
      <c r="FG96" s="284" t="str">
        <f t="shared" si="275"/>
        <v/>
      </c>
      <c r="FH96" s="284" t="str">
        <f t="shared" si="275"/>
        <v/>
      </c>
      <c r="FI96" s="284" t="str">
        <f t="shared" si="275"/>
        <v/>
      </c>
      <c r="FJ96" s="284" t="str">
        <f t="shared" si="275"/>
        <v/>
      </c>
      <c r="FK96" s="284" t="str">
        <f t="shared" si="275"/>
        <v/>
      </c>
      <c r="FL96" s="284" t="str">
        <f t="shared" si="275"/>
        <v/>
      </c>
      <c r="FM96" s="284" t="str">
        <f t="shared" si="275"/>
        <v/>
      </c>
      <c r="FN96" s="284" t="str">
        <f t="shared" si="275"/>
        <v/>
      </c>
      <c r="FO96" s="284" t="str">
        <f t="shared" si="275"/>
        <v/>
      </c>
      <c r="FP96" s="284" t="str">
        <f t="shared" si="275"/>
        <v/>
      </c>
      <c r="FQ96" s="284" t="str">
        <f t="shared" si="275"/>
        <v/>
      </c>
      <c r="FR96" s="284" t="str">
        <f t="shared" si="275"/>
        <v/>
      </c>
      <c r="FS96" s="284" t="str">
        <f t="shared" si="275"/>
        <v/>
      </c>
      <c r="FT96" s="284" t="str">
        <f t="shared" si="275"/>
        <v/>
      </c>
      <c r="FU96" s="284" t="str">
        <f t="shared" si="275"/>
        <v/>
      </c>
      <c r="FV96" s="284" t="str">
        <f t="shared" si="275"/>
        <v/>
      </c>
      <c r="FW96" s="284" t="str">
        <f t="shared" si="275"/>
        <v/>
      </c>
      <c r="FX96" s="284" t="str">
        <f t="shared" si="275"/>
        <v/>
      </c>
      <c r="FY96" s="284" t="str">
        <f t="shared" si="275"/>
        <v/>
      </c>
      <c r="FZ96" s="284" t="str">
        <f t="shared" si="275"/>
        <v/>
      </c>
      <c r="GA96" s="284" t="str">
        <f t="shared" si="275"/>
        <v/>
      </c>
      <c r="GB96" s="284" t="str">
        <f t="shared" si="275"/>
        <v/>
      </c>
      <c r="GC96" s="284" t="str">
        <f t="shared" si="275"/>
        <v/>
      </c>
      <c r="GD96" s="284" t="str">
        <f t="shared" si="275"/>
        <v/>
      </c>
      <c r="GE96" s="284" t="str">
        <f t="shared" si="275"/>
        <v/>
      </c>
      <c r="GF96" s="284" t="str">
        <f t="shared" si="275"/>
        <v/>
      </c>
      <c r="GG96" s="284" t="str">
        <f t="shared" si="275"/>
        <v/>
      </c>
      <c r="GH96" s="284" t="str">
        <f t="shared" si="275"/>
        <v/>
      </c>
      <c r="GI96" s="284" t="str">
        <f t="shared" si="275"/>
        <v/>
      </c>
      <c r="GJ96" s="284" t="str">
        <f t="shared" si="275"/>
        <v/>
      </c>
      <c r="GK96" s="284" t="str">
        <f t="shared" si="275"/>
        <v/>
      </c>
      <c r="GL96" s="284" t="str">
        <f t="shared" si="275"/>
        <v/>
      </c>
      <c r="GM96" s="284" t="str">
        <f t="shared" si="275"/>
        <v/>
      </c>
      <c r="GN96" s="284" t="str">
        <f t="shared" ref="GN96:IY96" si="276">IF(GN40="","",($C17*GN40)/((1+$H$4)^GN$79))</f>
        <v/>
      </c>
      <c r="GO96" s="284" t="str">
        <f t="shared" si="276"/>
        <v/>
      </c>
      <c r="GP96" s="284" t="str">
        <f t="shared" si="276"/>
        <v/>
      </c>
      <c r="GQ96" s="284" t="str">
        <f t="shared" si="276"/>
        <v/>
      </c>
      <c r="GR96" s="284" t="str">
        <f t="shared" si="276"/>
        <v/>
      </c>
      <c r="GS96" s="284" t="str">
        <f t="shared" si="276"/>
        <v/>
      </c>
      <c r="GT96" s="284" t="str">
        <f t="shared" si="276"/>
        <v/>
      </c>
      <c r="GU96" s="284" t="str">
        <f t="shared" si="276"/>
        <v/>
      </c>
      <c r="GV96" s="284" t="str">
        <f t="shared" si="276"/>
        <v/>
      </c>
      <c r="GW96" s="284" t="str">
        <f t="shared" si="276"/>
        <v/>
      </c>
      <c r="GX96" s="284" t="str">
        <f t="shared" si="276"/>
        <v/>
      </c>
      <c r="GY96" s="284" t="str">
        <f t="shared" si="276"/>
        <v/>
      </c>
      <c r="GZ96" s="284" t="str">
        <f t="shared" si="276"/>
        <v/>
      </c>
      <c r="HA96" s="284" t="str">
        <f t="shared" si="276"/>
        <v/>
      </c>
      <c r="HB96" s="284" t="str">
        <f t="shared" si="276"/>
        <v/>
      </c>
      <c r="HC96" s="284" t="str">
        <f t="shared" si="276"/>
        <v/>
      </c>
      <c r="HD96" s="284" t="str">
        <f t="shared" si="276"/>
        <v/>
      </c>
      <c r="HE96" s="284" t="str">
        <f t="shared" si="276"/>
        <v/>
      </c>
      <c r="HF96" s="284" t="str">
        <f t="shared" si="276"/>
        <v/>
      </c>
      <c r="HG96" s="284" t="str">
        <f t="shared" si="276"/>
        <v/>
      </c>
      <c r="HH96" s="284" t="str">
        <f t="shared" si="276"/>
        <v/>
      </c>
      <c r="HI96" s="284" t="str">
        <f t="shared" si="276"/>
        <v/>
      </c>
      <c r="HJ96" s="284" t="str">
        <f t="shared" si="276"/>
        <v/>
      </c>
      <c r="HK96" s="284" t="str">
        <f t="shared" si="276"/>
        <v/>
      </c>
      <c r="HL96" s="284" t="str">
        <f t="shared" si="276"/>
        <v/>
      </c>
      <c r="HM96" s="284" t="str">
        <f t="shared" si="276"/>
        <v/>
      </c>
      <c r="HN96" s="284" t="str">
        <f t="shared" si="276"/>
        <v/>
      </c>
      <c r="HO96" s="284" t="str">
        <f t="shared" si="276"/>
        <v/>
      </c>
      <c r="HP96" s="284" t="str">
        <f t="shared" si="276"/>
        <v/>
      </c>
      <c r="HQ96" s="284" t="str">
        <f t="shared" si="276"/>
        <v/>
      </c>
      <c r="HR96" s="284" t="str">
        <f t="shared" si="276"/>
        <v/>
      </c>
      <c r="HS96" s="284" t="str">
        <f t="shared" si="276"/>
        <v/>
      </c>
      <c r="HT96" s="284" t="str">
        <f t="shared" si="276"/>
        <v/>
      </c>
      <c r="HU96" s="284" t="str">
        <f t="shared" si="276"/>
        <v/>
      </c>
      <c r="HV96" s="284" t="str">
        <f t="shared" si="276"/>
        <v/>
      </c>
      <c r="HW96" s="284" t="str">
        <f t="shared" si="276"/>
        <v/>
      </c>
      <c r="HX96" s="284" t="str">
        <f t="shared" si="276"/>
        <v/>
      </c>
      <c r="HY96" s="284" t="str">
        <f t="shared" si="276"/>
        <v/>
      </c>
      <c r="HZ96" s="284" t="str">
        <f t="shared" si="276"/>
        <v/>
      </c>
      <c r="IA96" s="284" t="str">
        <f t="shared" si="276"/>
        <v/>
      </c>
      <c r="IB96" s="284" t="str">
        <f t="shared" si="276"/>
        <v/>
      </c>
      <c r="IC96" s="284" t="str">
        <f t="shared" si="276"/>
        <v/>
      </c>
      <c r="ID96" s="284" t="str">
        <f t="shared" si="276"/>
        <v/>
      </c>
      <c r="IE96" s="284" t="str">
        <f t="shared" si="276"/>
        <v/>
      </c>
      <c r="IF96" s="284" t="str">
        <f t="shared" si="276"/>
        <v/>
      </c>
      <c r="IG96" s="284" t="str">
        <f t="shared" si="276"/>
        <v/>
      </c>
      <c r="IH96" s="284" t="str">
        <f t="shared" si="276"/>
        <v/>
      </c>
      <c r="II96" s="284" t="str">
        <f t="shared" si="276"/>
        <v/>
      </c>
      <c r="IJ96" s="284" t="str">
        <f t="shared" si="276"/>
        <v/>
      </c>
      <c r="IK96" s="284" t="str">
        <f t="shared" si="276"/>
        <v/>
      </c>
      <c r="IL96" s="284" t="str">
        <f t="shared" si="276"/>
        <v/>
      </c>
      <c r="IM96" s="284" t="str">
        <f t="shared" si="276"/>
        <v/>
      </c>
      <c r="IN96" s="284" t="str">
        <f t="shared" si="276"/>
        <v/>
      </c>
      <c r="IO96" s="284" t="str">
        <f t="shared" si="276"/>
        <v/>
      </c>
      <c r="IP96" s="284" t="str">
        <f t="shared" si="276"/>
        <v/>
      </c>
      <c r="IQ96" s="284" t="str">
        <f t="shared" si="276"/>
        <v/>
      </c>
      <c r="IR96" s="284" t="str">
        <f t="shared" si="276"/>
        <v/>
      </c>
      <c r="IS96" s="284" t="str">
        <f t="shared" si="276"/>
        <v/>
      </c>
      <c r="IT96" s="284" t="str">
        <f t="shared" si="276"/>
        <v/>
      </c>
      <c r="IU96" s="284" t="str">
        <f t="shared" si="276"/>
        <v/>
      </c>
      <c r="IV96" s="284" t="str">
        <f t="shared" si="276"/>
        <v/>
      </c>
      <c r="IW96" s="284" t="str">
        <f t="shared" si="276"/>
        <v/>
      </c>
      <c r="IX96" s="284" t="str">
        <f t="shared" si="276"/>
        <v/>
      </c>
      <c r="IY96" s="284" t="str">
        <f t="shared" si="276"/>
        <v/>
      </c>
      <c r="IZ96" s="284" t="str">
        <f t="shared" ref="IZ96:LK96" si="277">IF(IZ40="","",($C17*IZ40)/((1+$H$4)^IZ$79))</f>
        <v/>
      </c>
      <c r="JA96" s="284" t="str">
        <f t="shared" si="277"/>
        <v/>
      </c>
      <c r="JB96" s="284" t="str">
        <f t="shared" si="277"/>
        <v/>
      </c>
      <c r="JC96" s="284" t="str">
        <f t="shared" si="277"/>
        <v/>
      </c>
      <c r="JD96" s="284" t="str">
        <f t="shared" si="277"/>
        <v/>
      </c>
      <c r="JE96" s="284" t="str">
        <f t="shared" si="277"/>
        <v/>
      </c>
      <c r="JF96" s="284" t="str">
        <f t="shared" si="277"/>
        <v/>
      </c>
      <c r="JG96" s="284" t="str">
        <f t="shared" si="277"/>
        <v/>
      </c>
      <c r="JH96" s="284" t="str">
        <f t="shared" si="277"/>
        <v/>
      </c>
      <c r="JI96" s="284" t="str">
        <f t="shared" si="277"/>
        <v/>
      </c>
      <c r="JJ96" s="284" t="str">
        <f t="shared" si="277"/>
        <v/>
      </c>
      <c r="JK96" s="284" t="str">
        <f t="shared" si="277"/>
        <v/>
      </c>
      <c r="JL96" s="284" t="str">
        <f t="shared" si="277"/>
        <v/>
      </c>
      <c r="JM96" s="284" t="str">
        <f t="shared" si="277"/>
        <v/>
      </c>
      <c r="JN96" s="284" t="str">
        <f t="shared" si="277"/>
        <v/>
      </c>
      <c r="JO96" s="284" t="str">
        <f t="shared" si="277"/>
        <v/>
      </c>
      <c r="JP96" s="284" t="str">
        <f t="shared" si="277"/>
        <v/>
      </c>
      <c r="JQ96" s="284" t="str">
        <f t="shared" si="277"/>
        <v/>
      </c>
      <c r="JR96" s="284" t="str">
        <f t="shared" si="277"/>
        <v/>
      </c>
      <c r="JS96" s="284" t="str">
        <f t="shared" si="277"/>
        <v/>
      </c>
      <c r="JT96" s="284" t="str">
        <f t="shared" si="277"/>
        <v/>
      </c>
      <c r="JU96" s="284" t="str">
        <f t="shared" si="277"/>
        <v/>
      </c>
      <c r="JV96" s="284" t="str">
        <f t="shared" si="277"/>
        <v/>
      </c>
      <c r="JW96" s="284" t="str">
        <f t="shared" si="277"/>
        <v/>
      </c>
      <c r="JX96" s="284" t="str">
        <f t="shared" si="277"/>
        <v/>
      </c>
      <c r="JY96" s="284" t="str">
        <f t="shared" si="277"/>
        <v/>
      </c>
      <c r="JZ96" s="284" t="str">
        <f t="shared" si="277"/>
        <v/>
      </c>
      <c r="KA96" s="284" t="str">
        <f t="shared" si="277"/>
        <v/>
      </c>
      <c r="KB96" s="284" t="str">
        <f t="shared" si="277"/>
        <v/>
      </c>
      <c r="KC96" s="284" t="str">
        <f t="shared" si="277"/>
        <v/>
      </c>
      <c r="KD96" s="284" t="str">
        <f t="shared" si="277"/>
        <v/>
      </c>
      <c r="KE96" s="284" t="str">
        <f t="shared" si="277"/>
        <v/>
      </c>
      <c r="KF96" s="284" t="str">
        <f t="shared" si="277"/>
        <v/>
      </c>
      <c r="KG96" s="284" t="str">
        <f t="shared" si="277"/>
        <v/>
      </c>
      <c r="KH96" s="284" t="str">
        <f t="shared" si="277"/>
        <v/>
      </c>
      <c r="KI96" s="284" t="str">
        <f t="shared" si="277"/>
        <v/>
      </c>
      <c r="KJ96" s="284" t="str">
        <f t="shared" si="277"/>
        <v/>
      </c>
      <c r="KK96" s="284" t="str">
        <f t="shared" si="277"/>
        <v/>
      </c>
      <c r="KL96" s="284" t="str">
        <f t="shared" si="277"/>
        <v/>
      </c>
      <c r="KM96" s="284" t="str">
        <f t="shared" si="277"/>
        <v/>
      </c>
      <c r="KN96" s="284" t="str">
        <f t="shared" si="277"/>
        <v/>
      </c>
      <c r="KO96" s="284" t="str">
        <f t="shared" si="277"/>
        <v/>
      </c>
      <c r="KP96" s="284" t="str">
        <f t="shared" si="277"/>
        <v/>
      </c>
      <c r="KQ96" s="284" t="str">
        <f t="shared" si="277"/>
        <v/>
      </c>
      <c r="KR96" s="284" t="str">
        <f t="shared" si="277"/>
        <v/>
      </c>
      <c r="KS96" s="284" t="str">
        <f t="shared" si="277"/>
        <v/>
      </c>
      <c r="KT96" s="284" t="str">
        <f t="shared" si="277"/>
        <v/>
      </c>
      <c r="KU96" s="284" t="str">
        <f t="shared" si="277"/>
        <v/>
      </c>
      <c r="KV96" s="284" t="str">
        <f t="shared" si="277"/>
        <v/>
      </c>
      <c r="KW96" s="284" t="str">
        <f t="shared" si="277"/>
        <v/>
      </c>
      <c r="KX96" s="284" t="str">
        <f t="shared" si="277"/>
        <v/>
      </c>
      <c r="KY96" s="284" t="str">
        <f t="shared" si="277"/>
        <v/>
      </c>
      <c r="KZ96" s="284" t="str">
        <f t="shared" si="277"/>
        <v/>
      </c>
      <c r="LA96" s="284" t="str">
        <f t="shared" si="277"/>
        <v/>
      </c>
      <c r="LB96" s="284" t="str">
        <f t="shared" si="277"/>
        <v/>
      </c>
      <c r="LC96" s="284" t="str">
        <f t="shared" si="277"/>
        <v/>
      </c>
      <c r="LD96" s="284" t="str">
        <f t="shared" si="277"/>
        <v/>
      </c>
      <c r="LE96" s="284" t="str">
        <f t="shared" si="277"/>
        <v/>
      </c>
      <c r="LF96" s="284" t="str">
        <f t="shared" si="277"/>
        <v/>
      </c>
      <c r="LG96" s="284" t="str">
        <f t="shared" si="277"/>
        <v/>
      </c>
      <c r="LH96" s="284" t="str">
        <f t="shared" si="277"/>
        <v/>
      </c>
      <c r="LI96" s="284" t="str">
        <f t="shared" si="277"/>
        <v/>
      </c>
      <c r="LJ96" s="284" t="str">
        <f t="shared" si="277"/>
        <v/>
      </c>
      <c r="LK96" s="284" t="str">
        <f t="shared" si="277"/>
        <v/>
      </c>
      <c r="LL96" s="284" t="str">
        <f t="shared" ref="LL96:NW96" si="278">IF(LL40="","",($C17*LL40)/((1+$H$4)^LL$79))</f>
        <v/>
      </c>
      <c r="LM96" s="284" t="str">
        <f t="shared" si="278"/>
        <v/>
      </c>
      <c r="LN96" s="284" t="str">
        <f t="shared" si="278"/>
        <v/>
      </c>
      <c r="LO96" s="284" t="str">
        <f t="shared" si="278"/>
        <v/>
      </c>
      <c r="LP96" s="284" t="str">
        <f t="shared" si="278"/>
        <v/>
      </c>
      <c r="LQ96" s="284" t="str">
        <f t="shared" si="278"/>
        <v/>
      </c>
      <c r="LR96" s="284" t="str">
        <f t="shared" si="278"/>
        <v/>
      </c>
      <c r="LS96" s="284" t="str">
        <f t="shared" si="278"/>
        <v/>
      </c>
      <c r="LT96" s="284" t="str">
        <f t="shared" si="278"/>
        <v/>
      </c>
      <c r="LU96" s="284" t="str">
        <f t="shared" si="278"/>
        <v/>
      </c>
      <c r="LV96" s="284" t="str">
        <f t="shared" si="278"/>
        <v/>
      </c>
      <c r="LW96" s="284" t="str">
        <f t="shared" si="278"/>
        <v/>
      </c>
      <c r="LX96" s="284" t="str">
        <f t="shared" si="278"/>
        <v/>
      </c>
      <c r="LY96" s="284" t="str">
        <f t="shared" si="278"/>
        <v/>
      </c>
      <c r="LZ96" s="284" t="str">
        <f t="shared" si="278"/>
        <v/>
      </c>
      <c r="MA96" s="284" t="str">
        <f t="shared" si="278"/>
        <v/>
      </c>
      <c r="MB96" s="284" t="str">
        <f t="shared" si="278"/>
        <v/>
      </c>
      <c r="MC96" s="284" t="str">
        <f t="shared" si="278"/>
        <v/>
      </c>
      <c r="MD96" s="284" t="str">
        <f t="shared" si="278"/>
        <v/>
      </c>
      <c r="ME96" s="284" t="str">
        <f t="shared" si="278"/>
        <v/>
      </c>
      <c r="MF96" s="284" t="str">
        <f t="shared" si="278"/>
        <v/>
      </c>
      <c r="MG96" s="284" t="str">
        <f t="shared" si="278"/>
        <v/>
      </c>
      <c r="MH96" s="284" t="str">
        <f t="shared" si="278"/>
        <v/>
      </c>
      <c r="MI96" s="284" t="str">
        <f t="shared" si="278"/>
        <v/>
      </c>
      <c r="MJ96" s="284" t="str">
        <f t="shared" si="278"/>
        <v/>
      </c>
      <c r="MK96" s="284" t="str">
        <f t="shared" si="278"/>
        <v/>
      </c>
      <c r="ML96" s="284" t="str">
        <f t="shared" si="278"/>
        <v/>
      </c>
      <c r="MM96" s="284" t="str">
        <f t="shared" si="278"/>
        <v/>
      </c>
      <c r="MN96" s="284" t="str">
        <f t="shared" si="278"/>
        <v/>
      </c>
      <c r="MO96" s="284" t="str">
        <f t="shared" si="278"/>
        <v/>
      </c>
      <c r="MP96" s="284" t="str">
        <f t="shared" si="278"/>
        <v/>
      </c>
      <c r="MQ96" s="284" t="str">
        <f t="shared" si="278"/>
        <v/>
      </c>
      <c r="MR96" s="284" t="str">
        <f t="shared" si="278"/>
        <v/>
      </c>
      <c r="MS96" s="284" t="str">
        <f t="shared" si="278"/>
        <v/>
      </c>
      <c r="MT96" s="284" t="str">
        <f t="shared" si="278"/>
        <v/>
      </c>
      <c r="MU96" s="284" t="str">
        <f t="shared" si="278"/>
        <v/>
      </c>
      <c r="MV96" s="284" t="str">
        <f t="shared" si="278"/>
        <v/>
      </c>
      <c r="MW96" s="284" t="str">
        <f t="shared" si="278"/>
        <v/>
      </c>
      <c r="MX96" s="284" t="str">
        <f t="shared" si="278"/>
        <v/>
      </c>
      <c r="MY96" s="284" t="str">
        <f t="shared" si="278"/>
        <v/>
      </c>
      <c r="MZ96" s="284" t="str">
        <f t="shared" si="278"/>
        <v/>
      </c>
      <c r="NA96" s="284" t="str">
        <f t="shared" si="278"/>
        <v/>
      </c>
      <c r="NB96" s="284" t="str">
        <f t="shared" si="278"/>
        <v/>
      </c>
      <c r="NC96" s="284" t="str">
        <f t="shared" si="278"/>
        <v/>
      </c>
      <c r="ND96" s="284" t="str">
        <f t="shared" si="278"/>
        <v/>
      </c>
      <c r="NE96" s="284" t="str">
        <f t="shared" si="278"/>
        <v/>
      </c>
      <c r="NF96" s="284" t="str">
        <f t="shared" si="278"/>
        <v/>
      </c>
      <c r="NG96" s="284" t="str">
        <f t="shared" si="278"/>
        <v/>
      </c>
      <c r="NH96" s="284" t="str">
        <f t="shared" si="278"/>
        <v/>
      </c>
      <c r="NI96" s="284" t="str">
        <f t="shared" si="278"/>
        <v/>
      </c>
      <c r="NJ96" s="284" t="str">
        <f t="shared" si="278"/>
        <v/>
      </c>
      <c r="NK96" s="284" t="str">
        <f t="shared" si="278"/>
        <v/>
      </c>
      <c r="NL96" s="284" t="str">
        <f t="shared" si="278"/>
        <v/>
      </c>
      <c r="NM96" s="284" t="str">
        <f t="shared" si="278"/>
        <v/>
      </c>
      <c r="NN96" s="284" t="str">
        <f t="shared" si="278"/>
        <v/>
      </c>
      <c r="NO96" s="284" t="str">
        <f t="shared" si="278"/>
        <v/>
      </c>
      <c r="NP96" s="284" t="str">
        <f t="shared" si="278"/>
        <v/>
      </c>
      <c r="NQ96" s="284" t="str">
        <f t="shared" si="278"/>
        <v/>
      </c>
      <c r="NR96" s="284" t="str">
        <f t="shared" si="278"/>
        <v/>
      </c>
      <c r="NS96" s="284" t="str">
        <f t="shared" si="278"/>
        <v/>
      </c>
      <c r="NT96" s="284" t="str">
        <f t="shared" si="278"/>
        <v/>
      </c>
      <c r="NU96" s="284" t="str">
        <f t="shared" si="278"/>
        <v/>
      </c>
      <c r="NV96" s="284" t="str">
        <f t="shared" si="278"/>
        <v/>
      </c>
      <c r="NW96" s="284" t="str">
        <f t="shared" si="278"/>
        <v/>
      </c>
      <c r="NX96" s="284" t="str">
        <f t="shared" ref="NX96:QI96" si="279">IF(NX40="","",($C17*NX40)/((1+$H$4)^NX$79))</f>
        <v/>
      </c>
      <c r="NY96" s="284" t="str">
        <f t="shared" si="279"/>
        <v/>
      </c>
      <c r="NZ96" s="284" t="str">
        <f t="shared" si="279"/>
        <v/>
      </c>
      <c r="OA96" s="284" t="str">
        <f t="shared" si="279"/>
        <v/>
      </c>
      <c r="OB96" s="284" t="str">
        <f t="shared" si="279"/>
        <v/>
      </c>
      <c r="OC96" s="284" t="str">
        <f t="shared" si="279"/>
        <v/>
      </c>
      <c r="OD96" s="284" t="str">
        <f t="shared" si="279"/>
        <v/>
      </c>
      <c r="OE96" s="284" t="str">
        <f t="shared" si="279"/>
        <v/>
      </c>
      <c r="OF96" s="284" t="str">
        <f t="shared" si="279"/>
        <v/>
      </c>
      <c r="OG96" s="284" t="str">
        <f t="shared" si="279"/>
        <v/>
      </c>
      <c r="OH96" s="284" t="str">
        <f t="shared" si="279"/>
        <v/>
      </c>
      <c r="OI96" s="284" t="str">
        <f t="shared" si="279"/>
        <v/>
      </c>
      <c r="OJ96" s="284" t="str">
        <f t="shared" si="279"/>
        <v/>
      </c>
      <c r="OK96" s="284" t="str">
        <f t="shared" si="279"/>
        <v/>
      </c>
      <c r="OL96" s="284" t="str">
        <f t="shared" si="279"/>
        <v/>
      </c>
      <c r="OM96" s="284" t="str">
        <f t="shared" si="279"/>
        <v/>
      </c>
      <c r="ON96" s="284" t="str">
        <f t="shared" si="279"/>
        <v/>
      </c>
      <c r="OO96" s="284" t="str">
        <f t="shared" si="279"/>
        <v/>
      </c>
      <c r="OP96" s="284" t="str">
        <f t="shared" si="279"/>
        <v/>
      </c>
      <c r="OQ96" s="284" t="str">
        <f t="shared" si="279"/>
        <v/>
      </c>
      <c r="OR96" s="284" t="str">
        <f t="shared" si="279"/>
        <v/>
      </c>
      <c r="OS96" s="284" t="str">
        <f t="shared" si="279"/>
        <v/>
      </c>
      <c r="OT96" s="284" t="str">
        <f t="shared" si="279"/>
        <v/>
      </c>
      <c r="OU96" s="284" t="str">
        <f t="shared" si="279"/>
        <v/>
      </c>
      <c r="OV96" s="284" t="str">
        <f t="shared" si="279"/>
        <v/>
      </c>
      <c r="OW96" s="284" t="str">
        <f t="shared" si="279"/>
        <v/>
      </c>
      <c r="OX96" s="284" t="str">
        <f t="shared" si="279"/>
        <v/>
      </c>
      <c r="OY96" s="284" t="str">
        <f t="shared" si="279"/>
        <v/>
      </c>
      <c r="OZ96" s="284" t="str">
        <f t="shared" si="279"/>
        <v/>
      </c>
      <c r="PA96" s="284" t="str">
        <f t="shared" si="279"/>
        <v/>
      </c>
      <c r="PB96" s="284" t="str">
        <f t="shared" si="279"/>
        <v/>
      </c>
      <c r="PC96" s="284" t="str">
        <f t="shared" si="279"/>
        <v/>
      </c>
      <c r="PD96" s="284" t="str">
        <f t="shared" si="279"/>
        <v/>
      </c>
      <c r="PE96" s="284" t="str">
        <f t="shared" si="279"/>
        <v/>
      </c>
      <c r="PF96" s="284" t="str">
        <f t="shared" si="279"/>
        <v/>
      </c>
      <c r="PG96" s="284" t="str">
        <f t="shared" si="279"/>
        <v/>
      </c>
      <c r="PH96" s="284" t="str">
        <f t="shared" si="279"/>
        <v/>
      </c>
      <c r="PI96" s="284" t="str">
        <f t="shared" si="279"/>
        <v/>
      </c>
      <c r="PJ96" s="284" t="str">
        <f t="shared" si="279"/>
        <v/>
      </c>
      <c r="PK96" s="284" t="str">
        <f t="shared" si="279"/>
        <v/>
      </c>
      <c r="PL96" s="284" t="str">
        <f t="shared" si="279"/>
        <v/>
      </c>
      <c r="PM96" s="284" t="str">
        <f t="shared" si="279"/>
        <v/>
      </c>
      <c r="PN96" s="284" t="str">
        <f t="shared" si="279"/>
        <v/>
      </c>
      <c r="PO96" s="284" t="str">
        <f t="shared" si="279"/>
        <v/>
      </c>
      <c r="PP96" s="284" t="str">
        <f t="shared" si="279"/>
        <v/>
      </c>
      <c r="PQ96" s="284" t="str">
        <f t="shared" si="279"/>
        <v/>
      </c>
      <c r="PR96" s="284" t="str">
        <f t="shared" si="279"/>
        <v/>
      </c>
      <c r="PS96" s="284" t="str">
        <f t="shared" si="279"/>
        <v/>
      </c>
      <c r="PT96" s="284" t="str">
        <f t="shared" si="279"/>
        <v/>
      </c>
      <c r="PU96" s="284" t="str">
        <f t="shared" si="279"/>
        <v/>
      </c>
      <c r="PV96" s="284" t="str">
        <f t="shared" si="279"/>
        <v/>
      </c>
      <c r="PW96" s="284" t="str">
        <f t="shared" si="279"/>
        <v/>
      </c>
      <c r="PX96" s="284" t="str">
        <f t="shared" si="279"/>
        <v/>
      </c>
      <c r="PY96" s="284" t="str">
        <f t="shared" si="279"/>
        <v/>
      </c>
      <c r="PZ96" s="284" t="str">
        <f t="shared" si="279"/>
        <v/>
      </c>
      <c r="QA96" s="284" t="str">
        <f t="shared" si="279"/>
        <v/>
      </c>
      <c r="QB96" s="284" t="str">
        <f t="shared" si="279"/>
        <v/>
      </c>
      <c r="QC96" s="284" t="str">
        <f t="shared" si="279"/>
        <v/>
      </c>
      <c r="QD96" s="284" t="str">
        <f t="shared" si="279"/>
        <v/>
      </c>
      <c r="QE96" s="284" t="str">
        <f t="shared" si="279"/>
        <v/>
      </c>
      <c r="QF96" s="284" t="str">
        <f t="shared" si="279"/>
        <v/>
      </c>
      <c r="QG96" s="284" t="str">
        <f t="shared" si="279"/>
        <v/>
      </c>
      <c r="QH96" s="284" t="str">
        <f t="shared" si="279"/>
        <v/>
      </c>
      <c r="QI96" s="284" t="str">
        <f t="shared" si="279"/>
        <v/>
      </c>
      <c r="QJ96" s="284" t="str">
        <f t="shared" ref="QJ96:SA96" si="280">IF(QJ40="","",($C17*QJ40)/((1+$H$4)^QJ$79))</f>
        <v/>
      </c>
      <c r="QK96" s="284" t="str">
        <f t="shared" si="280"/>
        <v/>
      </c>
      <c r="QL96" s="284" t="str">
        <f t="shared" si="280"/>
        <v/>
      </c>
      <c r="QM96" s="284" t="str">
        <f t="shared" si="280"/>
        <v/>
      </c>
      <c r="QN96" s="284" t="str">
        <f t="shared" si="280"/>
        <v/>
      </c>
      <c r="QO96" s="284" t="str">
        <f t="shared" si="280"/>
        <v/>
      </c>
      <c r="QP96" s="284" t="str">
        <f t="shared" si="280"/>
        <v/>
      </c>
      <c r="QQ96" s="284" t="str">
        <f t="shared" si="280"/>
        <v/>
      </c>
      <c r="QR96" s="284" t="str">
        <f t="shared" si="280"/>
        <v/>
      </c>
      <c r="QS96" s="284" t="str">
        <f t="shared" si="280"/>
        <v/>
      </c>
      <c r="QT96" s="284" t="str">
        <f t="shared" si="280"/>
        <v/>
      </c>
      <c r="QU96" s="284" t="str">
        <f t="shared" si="280"/>
        <v/>
      </c>
      <c r="QV96" s="284" t="str">
        <f t="shared" si="280"/>
        <v/>
      </c>
      <c r="QW96" s="284" t="str">
        <f t="shared" si="280"/>
        <v/>
      </c>
      <c r="QX96" s="284" t="str">
        <f t="shared" si="280"/>
        <v/>
      </c>
      <c r="QY96" s="284" t="str">
        <f t="shared" si="280"/>
        <v/>
      </c>
      <c r="QZ96" s="284" t="str">
        <f t="shared" si="280"/>
        <v/>
      </c>
      <c r="RA96" s="284" t="str">
        <f t="shared" si="280"/>
        <v/>
      </c>
      <c r="RB96" s="284" t="str">
        <f t="shared" si="280"/>
        <v/>
      </c>
      <c r="RC96" s="284" t="str">
        <f t="shared" si="280"/>
        <v/>
      </c>
      <c r="RD96" s="284" t="str">
        <f t="shared" si="280"/>
        <v/>
      </c>
      <c r="RE96" s="284" t="str">
        <f t="shared" si="280"/>
        <v/>
      </c>
      <c r="RF96" s="284" t="str">
        <f t="shared" si="280"/>
        <v/>
      </c>
      <c r="RG96" s="284" t="str">
        <f t="shared" si="280"/>
        <v/>
      </c>
      <c r="RH96" s="284" t="str">
        <f t="shared" si="280"/>
        <v/>
      </c>
      <c r="RI96" s="284" t="str">
        <f t="shared" si="280"/>
        <v/>
      </c>
      <c r="RJ96" s="284" t="str">
        <f t="shared" si="280"/>
        <v/>
      </c>
      <c r="RK96" s="284" t="str">
        <f t="shared" si="280"/>
        <v/>
      </c>
      <c r="RL96" s="284" t="str">
        <f t="shared" si="280"/>
        <v/>
      </c>
      <c r="RM96" s="284" t="str">
        <f t="shared" si="280"/>
        <v/>
      </c>
      <c r="RN96" s="284" t="str">
        <f t="shared" si="280"/>
        <v/>
      </c>
      <c r="RO96" s="284" t="str">
        <f t="shared" si="280"/>
        <v/>
      </c>
      <c r="RP96" s="284" t="str">
        <f t="shared" si="280"/>
        <v/>
      </c>
      <c r="RQ96" s="284" t="str">
        <f t="shared" si="280"/>
        <v/>
      </c>
      <c r="RR96" s="284" t="str">
        <f t="shared" si="280"/>
        <v/>
      </c>
      <c r="RS96" s="284" t="str">
        <f t="shared" si="280"/>
        <v/>
      </c>
      <c r="RT96" s="284" t="str">
        <f t="shared" si="280"/>
        <v/>
      </c>
      <c r="RU96" s="284" t="str">
        <f t="shared" si="280"/>
        <v/>
      </c>
      <c r="RV96" s="284" t="str">
        <f t="shared" si="280"/>
        <v/>
      </c>
      <c r="RW96" s="284" t="str">
        <f t="shared" si="280"/>
        <v/>
      </c>
      <c r="RX96" s="284" t="str">
        <f t="shared" si="280"/>
        <v/>
      </c>
      <c r="RY96" s="284" t="str">
        <f t="shared" si="280"/>
        <v/>
      </c>
      <c r="RZ96" s="284" t="str">
        <f t="shared" si="280"/>
        <v/>
      </c>
      <c r="SA96" s="284" t="str">
        <f t="shared" si="280"/>
        <v/>
      </c>
    </row>
    <row r="97" spans="1:495">
      <c r="A97" s="282"/>
      <c r="B97" s="283" t="str">
        <f>$B$18</f>
        <v>Revegetation Success</v>
      </c>
      <c r="C97" s="290">
        <f>SUM(D97:S97,T97:INDEX(T97:SA97,$H$5))</f>
        <v>0</v>
      </c>
      <c r="D97" s="284" t="str">
        <f t="shared" ref="D97:BO97" si="281">IF(D41="","",($C18*D41)/((1+$H$4)^D$79))</f>
        <v/>
      </c>
      <c r="E97" s="284" t="str">
        <f t="shared" si="281"/>
        <v/>
      </c>
      <c r="F97" s="284" t="str">
        <f t="shared" si="281"/>
        <v/>
      </c>
      <c r="G97" s="284" t="str">
        <f t="shared" si="281"/>
        <v/>
      </c>
      <c r="H97" s="284" t="str">
        <f t="shared" si="281"/>
        <v/>
      </c>
      <c r="I97" s="284" t="str">
        <f t="shared" si="281"/>
        <v/>
      </c>
      <c r="J97" s="284" t="str">
        <f t="shared" si="281"/>
        <v/>
      </c>
      <c r="K97" s="284" t="str">
        <f t="shared" si="281"/>
        <v/>
      </c>
      <c r="L97" s="284" t="str">
        <f t="shared" si="281"/>
        <v/>
      </c>
      <c r="M97" s="284" t="str">
        <f t="shared" si="281"/>
        <v/>
      </c>
      <c r="N97" s="284" t="str">
        <f t="shared" si="281"/>
        <v/>
      </c>
      <c r="O97" s="284" t="str">
        <f t="shared" si="281"/>
        <v/>
      </c>
      <c r="P97" s="284" t="str">
        <f t="shared" si="281"/>
        <v/>
      </c>
      <c r="Q97" s="284" t="str">
        <f t="shared" si="281"/>
        <v/>
      </c>
      <c r="R97" s="284" t="str">
        <f t="shared" si="281"/>
        <v/>
      </c>
      <c r="S97" s="284" t="str">
        <f t="shared" si="281"/>
        <v/>
      </c>
      <c r="T97" s="284" t="str">
        <f t="shared" si="281"/>
        <v/>
      </c>
      <c r="U97" s="284" t="str">
        <f t="shared" si="281"/>
        <v/>
      </c>
      <c r="V97" s="284" t="str">
        <f t="shared" si="281"/>
        <v/>
      </c>
      <c r="W97" s="284" t="str">
        <f t="shared" si="281"/>
        <v/>
      </c>
      <c r="X97" s="284" t="str">
        <f t="shared" si="281"/>
        <v/>
      </c>
      <c r="Y97" s="284" t="str">
        <f t="shared" si="281"/>
        <v/>
      </c>
      <c r="Z97" s="284" t="str">
        <f t="shared" si="281"/>
        <v/>
      </c>
      <c r="AA97" s="284" t="str">
        <f t="shared" si="281"/>
        <v/>
      </c>
      <c r="AB97" s="284" t="str">
        <f t="shared" si="281"/>
        <v/>
      </c>
      <c r="AC97" s="284" t="str">
        <f t="shared" si="281"/>
        <v/>
      </c>
      <c r="AD97" s="284" t="str">
        <f t="shared" si="281"/>
        <v/>
      </c>
      <c r="AE97" s="284" t="str">
        <f t="shared" si="281"/>
        <v/>
      </c>
      <c r="AF97" s="284" t="str">
        <f t="shared" si="281"/>
        <v/>
      </c>
      <c r="AG97" s="284" t="str">
        <f t="shared" si="281"/>
        <v/>
      </c>
      <c r="AH97" s="284" t="str">
        <f t="shared" si="281"/>
        <v/>
      </c>
      <c r="AI97" s="284" t="str">
        <f t="shared" si="281"/>
        <v/>
      </c>
      <c r="AJ97" s="284" t="str">
        <f t="shared" si="281"/>
        <v/>
      </c>
      <c r="AK97" s="284" t="str">
        <f t="shared" si="281"/>
        <v/>
      </c>
      <c r="AL97" s="284" t="str">
        <f t="shared" si="281"/>
        <v/>
      </c>
      <c r="AM97" s="284" t="str">
        <f t="shared" si="281"/>
        <v/>
      </c>
      <c r="AN97" s="284" t="str">
        <f t="shared" si="281"/>
        <v/>
      </c>
      <c r="AO97" s="284" t="str">
        <f t="shared" si="281"/>
        <v/>
      </c>
      <c r="AP97" s="284" t="str">
        <f t="shared" si="281"/>
        <v/>
      </c>
      <c r="AQ97" s="284" t="str">
        <f t="shared" si="281"/>
        <v/>
      </c>
      <c r="AR97" s="284" t="str">
        <f t="shared" si="281"/>
        <v/>
      </c>
      <c r="AS97" s="284" t="str">
        <f t="shared" si="281"/>
        <v/>
      </c>
      <c r="AT97" s="284" t="str">
        <f t="shared" si="281"/>
        <v/>
      </c>
      <c r="AU97" s="284" t="str">
        <f t="shared" si="281"/>
        <v/>
      </c>
      <c r="AV97" s="284" t="str">
        <f t="shared" si="281"/>
        <v/>
      </c>
      <c r="AW97" s="284" t="str">
        <f t="shared" si="281"/>
        <v/>
      </c>
      <c r="AX97" s="284" t="str">
        <f t="shared" si="281"/>
        <v/>
      </c>
      <c r="AY97" s="284" t="str">
        <f t="shared" si="281"/>
        <v/>
      </c>
      <c r="AZ97" s="284" t="str">
        <f t="shared" si="281"/>
        <v/>
      </c>
      <c r="BA97" s="284" t="str">
        <f t="shared" si="281"/>
        <v/>
      </c>
      <c r="BB97" s="284" t="str">
        <f t="shared" si="281"/>
        <v/>
      </c>
      <c r="BC97" s="284" t="str">
        <f t="shared" si="281"/>
        <v/>
      </c>
      <c r="BD97" s="284" t="str">
        <f t="shared" si="281"/>
        <v/>
      </c>
      <c r="BE97" s="284" t="str">
        <f t="shared" si="281"/>
        <v/>
      </c>
      <c r="BF97" s="284" t="str">
        <f t="shared" si="281"/>
        <v/>
      </c>
      <c r="BG97" s="284" t="str">
        <f t="shared" si="281"/>
        <v/>
      </c>
      <c r="BH97" s="284" t="str">
        <f t="shared" si="281"/>
        <v/>
      </c>
      <c r="BI97" s="284" t="str">
        <f t="shared" si="281"/>
        <v/>
      </c>
      <c r="BJ97" s="284" t="str">
        <f t="shared" si="281"/>
        <v/>
      </c>
      <c r="BK97" s="284" t="str">
        <f t="shared" si="281"/>
        <v/>
      </c>
      <c r="BL97" s="284" t="str">
        <f t="shared" si="281"/>
        <v/>
      </c>
      <c r="BM97" s="284" t="str">
        <f t="shared" si="281"/>
        <v/>
      </c>
      <c r="BN97" s="284" t="str">
        <f t="shared" si="281"/>
        <v/>
      </c>
      <c r="BO97" s="284" t="str">
        <f t="shared" si="281"/>
        <v/>
      </c>
      <c r="BP97" s="284" t="str">
        <f t="shared" ref="BP97:EA97" si="282">IF(BP41="","",($C18*BP41)/((1+$H$4)^BP$79))</f>
        <v/>
      </c>
      <c r="BQ97" s="284" t="str">
        <f t="shared" si="282"/>
        <v/>
      </c>
      <c r="BR97" s="284" t="str">
        <f t="shared" si="282"/>
        <v/>
      </c>
      <c r="BS97" s="284" t="str">
        <f t="shared" si="282"/>
        <v/>
      </c>
      <c r="BT97" s="284" t="str">
        <f t="shared" si="282"/>
        <v/>
      </c>
      <c r="BU97" s="284" t="str">
        <f t="shared" si="282"/>
        <v/>
      </c>
      <c r="BV97" s="284" t="str">
        <f t="shared" si="282"/>
        <v/>
      </c>
      <c r="BW97" s="284" t="str">
        <f t="shared" si="282"/>
        <v/>
      </c>
      <c r="BX97" s="284" t="str">
        <f t="shared" si="282"/>
        <v/>
      </c>
      <c r="BY97" s="284" t="str">
        <f t="shared" si="282"/>
        <v/>
      </c>
      <c r="BZ97" s="284" t="str">
        <f t="shared" si="282"/>
        <v/>
      </c>
      <c r="CA97" s="284" t="str">
        <f t="shared" si="282"/>
        <v/>
      </c>
      <c r="CB97" s="284" t="str">
        <f t="shared" si="282"/>
        <v/>
      </c>
      <c r="CC97" s="284" t="str">
        <f t="shared" si="282"/>
        <v/>
      </c>
      <c r="CD97" s="284" t="str">
        <f t="shared" si="282"/>
        <v/>
      </c>
      <c r="CE97" s="284" t="str">
        <f t="shared" si="282"/>
        <v/>
      </c>
      <c r="CF97" s="284" t="str">
        <f t="shared" si="282"/>
        <v/>
      </c>
      <c r="CG97" s="284" t="str">
        <f t="shared" si="282"/>
        <v/>
      </c>
      <c r="CH97" s="284" t="str">
        <f t="shared" si="282"/>
        <v/>
      </c>
      <c r="CI97" s="284" t="str">
        <f t="shared" si="282"/>
        <v/>
      </c>
      <c r="CJ97" s="284" t="str">
        <f t="shared" si="282"/>
        <v/>
      </c>
      <c r="CK97" s="284" t="str">
        <f t="shared" si="282"/>
        <v/>
      </c>
      <c r="CL97" s="284" t="str">
        <f t="shared" si="282"/>
        <v/>
      </c>
      <c r="CM97" s="284" t="str">
        <f t="shared" si="282"/>
        <v/>
      </c>
      <c r="CN97" s="284" t="str">
        <f t="shared" si="282"/>
        <v/>
      </c>
      <c r="CO97" s="284" t="str">
        <f t="shared" si="282"/>
        <v/>
      </c>
      <c r="CP97" s="284" t="str">
        <f t="shared" si="282"/>
        <v/>
      </c>
      <c r="CQ97" s="284" t="str">
        <f t="shared" si="282"/>
        <v/>
      </c>
      <c r="CR97" s="284" t="str">
        <f t="shared" si="282"/>
        <v/>
      </c>
      <c r="CS97" s="284" t="str">
        <f t="shared" si="282"/>
        <v/>
      </c>
      <c r="CT97" s="284" t="str">
        <f t="shared" si="282"/>
        <v/>
      </c>
      <c r="CU97" s="284" t="str">
        <f t="shared" si="282"/>
        <v/>
      </c>
      <c r="CV97" s="284" t="str">
        <f t="shared" si="282"/>
        <v/>
      </c>
      <c r="CW97" s="284" t="str">
        <f t="shared" si="282"/>
        <v/>
      </c>
      <c r="CX97" s="284" t="str">
        <f t="shared" si="282"/>
        <v/>
      </c>
      <c r="CY97" s="284" t="str">
        <f t="shared" si="282"/>
        <v/>
      </c>
      <c r="CZ97" s="284" t="str">
        <f t="shared" si="282"/>
        <v/>
      </c>
      <c r="DA97" s="284" t="str">
        <f t="shared" si="282"/>
        <v/>
      </c>
      <c r="DB97" s="284" t="str">
        <f t="shared" si="282"/>
        <v/>
      </c>
      <c r="DC97" s="284" t="str">
        <f t="shared" si="282"/>
        <v/>
      </c>
      <c r="DD97" s="284" t="str">
        <f t="shared" si="282"/>
        <v/>
      </c>
      <c r="DE97" s="284" t="str">
        <f t="shared" si="282"/>
        <v/>
      </c>
      <c r="DF97" s="284" t="str">
        <f t="shared" si="282"/>
        <v/>
      </c>
      <c r="DG97" s="284" t="str">
        <f t="shared" si="282"/>
        <v/>
      </c>
      <c r="DH97" s="284" t="str">
        <f t="shared" si="282"/>
        <v/>
      </c>
      <c r="DI97" s="284" t="str">
        <f t="shared" si="282"/>
        <v/>
      </c>
      <c r="DJ97" s="284" t="str">
        <f t="shared" si="282"/>
        <v/>
      </c>
      <c r="DK97" s="284" t="str">
        <f t="shared" si="282"/>
        <v/>
      </c>
      <c r="DL97" s="284" t="str">
        <f t="shared" si="282"/>
        <v/>
      </c>
      <c r="DM97" s="284" t="str">
        <f t="shared" si="282"/>
        <v/>
      </c>
      <c r="DN97" s="284" t="str">
        <f t="shared" si="282"/>
        <v/>
      </c>
      <c r="DO97" s="284" t="str">
        <f t="shared" si="282"/>
        <v/>
      </c>
      <c r="DP97" s="284" t="str">
        <f t="shared" si="282"/>
        <v/>
      </c>
      <c r="DQ97" s="284" t="str">
        <f t="shared" si="282"/>
        <v/>
      </c>
      <c r="DR97" s="284" t="str">
        <f t="shared" si="282"/>
        <v/>
      </c>
      <c r="DS97" s="284" t="str">
        <f t="shared" si="282"/>
        <v/>
      </c>
      <c r="DT97" s="284" t="str">
        <f t="shared" si="282"/>
        <v/>
      </c>
      <c r="DU97" s="284" t="str">
        <f t="shared" si="282"/>
        <v/>
      </c>
      <c r="DV97" s="284" t="str">
        <f t="shared" si="282"/>
        <v/>
      </c>
      <c r="DW97" s="284" t="str">
        <f t="shared" si="282"/>
        <v/>
      </c>
      <c r="DX97" s="284" t="str">
        <f t="shared" si="282"/>
        <v/>
      </c>
      <c r="DY97" s="284" t="str">
        <f t="shared" si="282"/>
        <v/>
      </c>
      <c r="DZ97" s="284" t="str">
        <f t="shared" si="282"/>
        <v/>
      </c>
      <c r="EA97" s="284" t="str">
        <f t="shared" si="282"/>
        <v/>
      </c>
      <c r="EB97" s="284" t="str">
        <f t="shared" ref="EB97:GM97" si="283">IF(EB41="","",($C18*EB41)/((1+$H$4)^EB$79))</f>
        <v/>
      </c>
      <c r="EC97" s="284" t="str">
        <f t="shared" si="283"/>
        <v/>
      </c>
      <c r="ED97" s="284" t="str">
        <f t="shared" si="283"/>
        <v/>
      </c>
      <c r="EE97" s="284" t="str">
        <f t="shared" si="283"/>
        <v/>
      </c>
      <c r="EF97" s="284" t="str">
        <f t="shared" si="283"/>
        <v/>
      </c>
      <c r="EG97" s="284" t="str">
        <f t="shared" si="283"/>
        <v/>
      </c>
      <c r="EH97" s="284" t="str">
        <f t="shared" si="283"/>
        <v/>
      </c>
      <c r="EI97" s="284" t="str">
        <f t="shared" si="283"/>
        <v/>
      </c>
      <c r="EJ97" s="284" t="str">
        <f t="shared" si="283"/>
        <v/>
      </c>
      <c r="EK97" s="284" t="str">
        <f t="shared" si="283"/>
        <v/>
      </c>
      <c r="EL97" s="284" t="str">
        <f t="shared" si="283"/>
        <v/>
      </c>
      <c r="EM97" s="284" t="str">
        <f t="shared" si="283"/>
        <v/>
      </c>
      <c r="EN97" s="284" t="str">
        <f t="shared" si="283"/>
        <v/>
      </c>
      <c r="EO97" s="284" t="str">
        <f t="shared" si="283"/>
        <v/>
      </c>
      <c r="EP97" s="284" t="str">
        <f t="shared" si="283"/>
        <v/>
      </c>
      <c r="EQ97" s="284" t="str">
        <f t="shared" si="283"/>
        <v/>
      </c>
      <c r="ER97" s="284" t="str">
        <f t="shared" si="283"/>
        <v/>
      </c>
      <c r="ES97" s="284" t="str">
        <f t="shared" si="283"/>
        <v/>
      </c>
      <c r="ET97" s="284" t="str">
        <f t="shared" si="283"/>
        <v/>
      </c>
      <c r="EU97" s="284" t="str">
        <f t="shared" si="283"/>
        <v/>
      </c>
      <c r="EV97" s="284" t="str">
        <f t="shared" si="283"/>
        <v/>
      </c>
      <c r="EW97" s="284" t="str">
        <f t="shared" si="283"/>
        <v/>
      </c>
      <c r="EX97" s="284" t="str">
        <f t="shared" si="283"/>
        <v/>
      </c>
      <c r="EY97" s="284" t="str">
        <f t="shared" si="283"/>
        <v/>
      </c>
      <c r="EZ97" s="284" t="str">
        <f t="shared" si="283"/>
        <v/>
      </c>
      <c r="FA97" s="284" t="str">
        <f t="shared" si="283"/>
        <v/>
      </c>
      <c r="FB97" s="284" t="str">
        <f t="shared" si="283"/>
        <v/>
      </c>
      <c r="FC97" s="284" t="str">
        <f t="shared" si="283"/>
        <v/>
      </c>
      <c r="FD97" s="284" t="str">
        <f t="shared" si="283"/>
        <v/>
      </c>
      <c r="FE97" s="284" t="str">
        <f t="shared" si="283"/>
        <v/>
      </c>
      <c r="FF97" s="284" t="str">
        <f t="shared" si="283"/>
        <v/>
      </c>
      <c r="FG97" s="284" t="str">
        <f t="shared" si="283"/>
        <v/>
      </c>
      <c r="FH97" s="284" t="str">
        <f t="shared" si="283"/>
        <v/>
      </c>
      <c r="FI97" s="284" t="str">
        <f t="shared" si="283"/>
        <v/>
      </c>
      <c r="FJ97" s="284" t="str">
        <f t="shared" si="283"/>
        <v/>
      </c>
      <c r="FK97" s="284" t="str">
        <f t="shared" si="283"/>
        <v/>
      </c>
      <c r="FL97" s="284" t="str">
        <f t="shared" si="283"/>
        <v/>
      </c>
      <c r="FM97" s="284" t="str">
        <f t="shared" si="283"/>
        <v/>
      </c>
      <c r="FN97" s="284" t="str">
        <f t="shared" si="283"/>
        <v/>
      </c>
      <c r="FO97" s="284" t="str">
        <f t="shared" si="283"/>
        <v/>
      </c>
      <c r="FP97" s="284" t="str">
        <f t="shared" si="283"/>
        <v/>
      </c>
      <c r="FQ97" s="284" t="str">
        <f t="shared" si="283"/>
        <v/>
      </c>
      <c r="FR97" s="284" t="str">
        <f t="shared" si="283"/>
        <v/>
      </c>
      <c r="FS97" s="284" t="str">
        <f t="shared" si="283"/>
        <v/>
      </c>
      <c r="FT97" s="284" t="str">
        <f t="shared" si="283"/>
        <v/>
      </c>
      <c r="FU97" s="284" t="str">
        <f t="shared" si="283"/>
        <v/>
      </c>
      <c r="FV97" s="284" t="str">
        <f t="shared" si="283"/>
        <v/>
      </c>
      <c r="FW97" s="284" t="str">
        <f t="shared" si="283"/>
        <v/>
      </c>
      <c r="FX97" s="284" t="str">
        <f t="shared" si="283"/>
        <v/>
      </c>
      <c r="FY97" s="284" t="str">
        <f t="shared" si="283"/>
        <v/>
      </c>
      <c r="FZ97" s="284" t="str">
        <f t="shared" si="283"/>
        <v/>
      </c>
      <c r="GA97" s="284" t="str">
        <f t="shared" si="283"/>
        <v/>
      </c>
      <c r="GB97" s="284" t="str">
        <f t="shared" si="283"/>
        <v/>
      </c>
      <c r="GC97" s="284" t="str">
        <f t="shared" si="283"/>
        <v/>
      </c>
      <c r="GD97" s="284" t="str">
        <f t="shared" si="283"/>
        <v/>
      </c>
      <c r="GE97" s="284" t="str">
        <f t="shared" si="283"/>
        <v/>
      </c>
      <c r="GF97" s="284" t="str">
        <f t="shared" si="283"/>
        <v/>
      </c>
      <c r="GG97" s="284" t="str">
        <f t="shared" si="283"/>
        <v/>
      </c>
      <c r="GH97" s="284" t="str">
        <f t="shared" si="283"/>
        <v/>
      </c>
      <c r="GI97" s="284" t="str">
        <f t="shared" si="283"/>
        <v/>
      </c>
      <c r="GJ97" s="284" t="str">
        <f t="shared" si="283"/>
        <v/>
      </c>
      <c r="GK97" s="284" t="str">
        <f t="shared" si="283"/>
        <v/>
      </c>
      <c r="GL97" s="284" t="str">
        <f t="shared" si="283"/>
        <v/>
      </c>
      <c r="GM97" s="284" t="str">
        <f t="shared" si="283"/>
        <v/>
      </c>
      <c r="GN97" s="284" t="str">
        <f t="shared" ref="GN97:IY97" si="284">IF(GN41="","",($C18*GN41)/((1+$H$4)^GN$79))</f>
        <v/>
      </c>
      <c r="GO97" s="284" t="str">
        <f t="shared" si="284"/>
        <v/>
      </c>
      <c r="GP97" s="284" t="str">
        <f t="shared" si="284"/>
        <v/>
      </c>
      <c r="GQ97" s="284" t="str">
        <f t="shared" si="284"/>
        <v/>
      </c>
      <c r="GR97" s="284" t="str">
        <f t="shared" si="284"/>
        <v/>
      </c>
      <c r="GS97" s="284" t="str">
        <f t="shared" si="284"/>
        <v/>
      </c>
      <c r="GT97" s="284" t="str">
        <f t="shared" si="284"/>
        <v/>
      </c>
      <c r="GU97" s="284" t="str">
        <f t="shared" si="284"/>
        <v/>
      </c>
      <c r="GV97" s="284" t="str">
        <f t="shared" si="284"/>
        <v/>
      </c>
      <c r="GW97" s="284" t="str">
        <f t="shared" si="284"/>
        <v/>
      </c>
      <c r="GX97" s="284" t="str">
        <f t="shared" si="284"/>
        <v/>
      </c>
      <c r="GY97" s="284" t="str">
        <f t="shared" si="284"/>
        <v/>
      </c>
      <c r="GZ97" s="284" t="str">
        <f t="shared" si="284"/>
        <v/>
      </c>
      <c r="HA97" s="284" t="str">
        <f t="shared" si="284"/>
        <v/>
      </c>
      <c r="HB97" s="284" t="str">
        <f t="shared" si="284"/>
        <v/>
      </c>
      <c r="HC97" s="284" t="str">
        <f t="shared" si="284"/>
        <v/>
      </c>
      <c r="HD97" s="284" t="str">
        <f t="shared" si="284"/>
        <v/>
      </c>
      <c r="HE97" s="284" t="str">
        <f t="shared" si="284"/>
        <v/>
      </c>
      <c r="HF97" s="284" t="str">
        <f t="shared" si="284"/>
        <v/>
      </c>
      <c r="HG97" s="284" t="str">
        <f t="shared" si="284"/>
        <v/>
      </c>
      <c r="HH97" s="284" t="str">
        <f t="shared" si="284"/>
        <v/>
      </c>
      <c r="HI97" s="284" t="str">
        <f t="shared" si="284"/>
        <v/>
      </c>
      <c r="HJ97" s="284" t="str">
        <f t="shared" si="284"/>
        <v/>
      </c>
      <c r="HK97" s="284" t="str">
        <f t="shared" si="284"/>
        <v/>
      </c>
      <c r="HL97" s="284" t="str">
        <f t="shared" si="284"/>
        <v/>
      </c>
      <c r="HM97" s="284" t="str">
        <f t="shared" si="284"/>
        <v/>
      </c>
      <c r="HN97" s="284" t="str">
        <f t="shared" si="284"/>
        <v/>
      </c>
      <c r="HO97" s="284" t="str">
        <f t="shared" si="284"/>
        <v/>
      </c>
      <c r="HP97" s="284" t="str">
        <f t="shared" si="284"/>
        <v/>
      </c>
      <c r="HQ97" s="284" t="str">
        <f t="shared" si="284"/>
        <v/>
      </c>
      <c r="HR97" s="284" t="str">
        <f t="shared" si="284"/>
        <v/>
      </c>
      <c r="HS97" s="284" t="str">
        <f t="shared" si="284"/>
        <v/>
      </c>
      <c r="HT97" s="284" t="str">
        <f t="shared" si="284"/>
        <v/>
      </c>
      <c r="HU97" s="284" t="str">
        <f t="shared" si="284"/>
        <v/>
      </c>
      <c r="HV97" s="284" t="str">
        <f t="shared" si="284"/>
        <v/>
      </c>
      <c r="HW97" s="284" t="str">
        <f t="shared" si="284"/>
        <v/>
      </c>
      <c r="HX97" s="284" t="str">
        <f t="shared" si="284"/>
        <v/>
      </c>
      <c r="HY97" s="284" t="str">
        <f t="shared" si="284"/>
        <v/>
      </c>
      <c r="HZ97" s="284" t="str">
        <f t="shared" si="284"/>
        <v/>
      </c>
      <c r="IA97" s="284" t="str">
        <f t="shared" si="284"/>
        <v/>
      </c>
      <c r="IB97" s="284" t="str">
        <f t="shared" si="284"/>
        <v/>
      </c>
      <c r="IC97" s="284" t="str">
        <f t="shared" si="284"/>
        <v/>
      </c>
      <c r="ID97" s="284" t="str">
        <f t="shared" si="284"/>
        <v/>
      </c>
      <c r="IE97" s="284" t="str">
        <f t="shared" si="284"/>
        <v/>
      </c>
      <c r="IF97" s="284" t="str">
        <f t="shared" si="284"/>
        <v/>
      </c>
      <c r="IG97" s="284" t="str">
        <f t="shared" si="284"/>
        <v/>
      </c>
      <c r="IH97" s="284" t="str">
        <f t="shared" si="284"/>
        <v/>
      </c>
      <c r="II97" s="284" t="str">
        <f t="shared" si="284"/>
        <v/>
      </c>
      <c r="IJ97" s="284" t="str">
        <f t="shared" si="284"/>
        <v/>
      </c>
      <c r="IK97" s="284" t="str">
        <f t="shared" si="284"/>
        <v/>
      </c>
      <c r="IL97" s="284" t="str">
        <f t="shared" si="284"/>
        <v/>
      </c>
      <c r="IM97" s="284" t="str">
        <f t="shared" si="284"/>
        <v/>
      </c>
      <c r="IN97" s="284" t="str">
        <f t="shared" si="284"/>
        <v/>
      </c>
      <c r="IO97" s="284" t="str">
        <f t="shared" si="284"/>
        <v/>
      </c>
      <c r="IP97" s="284" t="str">
        <f t="shared" si="284"/>
        <v/>
      </c>
      <c r="IQ97" s="284" t="str">
        <f t="shared" si="284"/>
        <v/>
      </c>
      <c r="IR97" s="284" t="str">
        <f t="shared" si="284"/>
        <v/>
      </c>
      <c r="IS97" s="284" t="str">
        <f t="shared" si="284"/>
        <v/>
      </c>
      <c r="IT97" s="284" t="str">
        <f t="shared" si="284"/>
        <v/>
      </c>
      <c r="IU97" s="284" t="str">
        <f t="shared" si="284"/>
        <v/>
      </c>
      <c r="IV97" s="284" t="str">
        <f t="shared" si="284"/>
        <v/>
      </c>
      <c r="IW97" s="284" t="str">
        <f t="shared" si="284"/>
        <v/>
      </c>
      <c r="IX97" s="284" t="str">
        <f t="shared" si="284"/>
        <v/>
      </c>
      <c r="IY97" s="284" t="str">
        <f t="shared" si="284"/>
        <v/>
      </c>
      <c r="IZ97" s="284" t="str">
        <f t="shared" ref="IZ97:LK97" si="285">IF(IZ41="","",($C18*IZ41)/((1+$H$4)^IZ$79))</f>
        <v/>
      </c>
      <c r="JA97" s="284" t="str">
        <f t="shared" si="285"/>
        <v/>
      </c>
      <c r="JB97" s="284" t="str">
        <f t="shared" si="285"/>
        <v/>
      </c>
      <c r="JC97" s="284" t="str">
        <f t="shared" si="285"/>
        <v/>
      </c>
      <c r="JD97" s="284" t="str">
        <f t="shared" si="285"/>
        <v/>
      </c>
      <c r="JE97" s="284" t="str">
        <f t="shared" si="285"/>
        <v/>
      </c>
      <c r="JF97" s="284" t="str">
        <f t="shared" si="285"/>
        <v/>
      </c>
      <c r="JG97" s="284" t="str">
        <f t="shared" si="285"/>
        <v/>
      </c>
      <c r="JH97" s="284" t="str">
        <f t="shared" si="285"/>
        <v/>
      </c>
      <c r="JI97" s="284" t="str">
        <f t="shared" si="285"/>
        <v/>
      </c>
      <c r="JJ97" s="284" t="str">
        <f t="shared" si="285"/>
        <v/>
      </c>
      <c r="JK97" s="284" t="str">
        <f t="shared" si="285"/>
        <v/>
      </c>
      <c r="JL97" s="284" t="str">
        <f t="shared" si="285"/>
        <v/>
      </c>
      <c r="JM97" s="284" t="str">
        <f t="shared" si="285"/>
        <v/>
      </c>
      <c r="JN97" s="284" t="str">
        <f t="shared" si="285"/>
        <v/>
      </c>
      <c r="JO97" s="284" t="str">
        <f t="shared" si="285"/>
        <v/>
      </c>
      <c r="JP97" s="284" t="str">
        <f t="shared" si="285"/>
        <v/>
      </c>
      <c r="JQ97" s="284" t="str">
        <f t="shared" si="285"/>
        <v/>
      </c>
      <c r="JR97" s="284" t="str">
        <f t="shared" si="285"/>
        <v/>
      </c>
      <c r="JS97" s="284" t="str">
        <f t="shared" si="285"/>
        <v/>
      </c>
      <c r="JT97" s="284" t="str">
        <f t="shared" si="285"/>
        <v/>
      </c>
      <c r="JU97" s="284" t="str">
        <f t="shared" si="285"/>
        <v/>
      </c>
      <c r="JV97" s="284" t="str">
        <f t="shared" si="285"/>
        <v/>
      </c>
      <c r="JW97" s="284" t="str">
        <f t="shared" si="285"/>
        <v/>
      </c>
      <c r="JX97" s="284" t="str">
        <f t="shared" si="285"/>
        <v/>
      </c>
      <c r="JY97" s="284" t="str">
        <f t="shared" si="285"/>
        <v/>
      </c>
      <c r="JZ97" s="284" t="str">
        <f t="shared" si="285"/>
        <v/>
      </c>
      <c r="KA97" s="284" t="str">
        <f t="shared" si="285"/>
        <v/>
      </c>
      <c r="KB97" s="284" t="str">
        <f t="shared" si="285"/>
        <v/>
      </c>
      <c r="KC97" s="284" t="str">
        <f t="shared" si="285"/>
        <v/>
      </c>
      <c r="KD97" s="284" t="str">
        <f t="shared" si="285"/>
        <v/>
      </c>
      <c r="KE97" s="284" t="str">
        <f t="shared" si="285"/>
        <v/>
      </c>
      <c r="KF97" s="284" t="str">
        <f t="shared" si="285"/>
        <v/>
      </c>
      <c r="KG97" s="284" t="str">
        <f t="shared" si="285"/>
        <v/>
      </c>
      <c r="KH97" s="284" t="str">
        <f t="shared" si="285"/>
        <v/>
      </c>
      <c r="KI97" s="284" t="str">
        <f t="shared" si="285"/>
        <v/>
      </c>
      <c r="KJ97" s="284" t="str">
        <f t="shared" si="285"/>
        <v/>
      </c>
      <c r="KK97" s="284" t="str">
        <f t="shared" si="285"/>
        <v/>
      </c>
      <c r="KL97" s="284" t="str">
        <f t="shared" si="285"/>
        <v/>
      </c>
      <c r="KM97" s="284" t="str">
        <f t="shared" si="285"/>
        <v/>
      </c>
      <c r="KN97" s="284" t="str">
        <f t="shared" si="285"/>
        <v/>
      </c>
      <c r="KO97" s="284" t="str">
        <f t="shared" si="285"/>
        <v/>
      </c>
      <c r="KP97" s="284" t="str">
        <f t="shared" si="285"/>
        <v/>
      </c>
      <c r="KQ97" s="284" t="str">
        <f t="shared" si="285"/>
        <v/>
      </c>
      <c r="KR97" s="284" t="str">
        <f t="shared" si="285"/>
        <v/>
      </c>
      <c r="KS97" s="284" t="str">
        <f t="shared" si="285"/>
        <v/>
      </c>
      <c r="KT97" s="284" t="str">
        <f t="shared" si="285"/>
        <v/>
      </c>
      <c r="KU97" s="284" t="str">
        <f t="shared" si="285"/>
        <v/>
      </c>
      <c r="KV97" s="284" t="str">
        <f t="shared" si="285"/>
        <v/>
      </c>
      <c r="KW97" s="284" t="str">
        <f t="shared" si="285"/>
        <v/>
      </c>
      <c r="KX97" s="284" t="str">
        <f t="shared" si="285"/>
        <v/>
      </c>
      <c r="KY97" s="284" t="str">
        <f t="shared" si="285"/>
        <v/>
      </c>
      <c r="KZ97" s="284" t="str">
        <f t="shared" si="285"/>
        <v/>
      </c>
      <c r="LA97" s="284" t="str">
        <f t="shared" si="285"/>
        <v/>
      </c>
      <c r="LB97" s="284" t="str">
        <f t="shared" si="285"/>
        <v/>
      </c>
      <c r="LC97" s="284" t="str">
        <f t="shared" si="285"/>
        <v/>
      </c>
      <c r="LD97" s="284" t="str">
        <f t="shared" si="285"/>
        <v/>
      </c>
      <c r="LE97" s="284" t="str">
        <f t="shared" si="285"/>
        <v/>
      </c>
      <c r="LF97" s="284" t="str">
        <f t="shared" si="285"/>
        <v/>
      </c>
      <c r="LG97" s="284" t="str">
        <f t="shared" si="285"/>
        <v/>
      </c>
      <c r="LH97" s="284" t="str">
        <f t="shared" si="285"/>
        <v/>
      </c>
      <c r="LI97" s="284" t="str">
        <f t="shared" si="285"/>
        <v/>
      </c>
      <c r="LJ97" s="284" t="str">
        <f t="shared" si="285"/>
        <v/>
      </c>
      <c r="LK97" s="284" t="str">
        <f t="shared" si="285"/>
        <v/>
      </c>
      <c r="LL97" s="284" t="str">
        <f t="shared" ref="LL97:NW97" si="286">IF(LL41="","",($C18*LL41)/((1+$H$4)^LL$79))</f>
        <v/>
      </c>
      <c r="LM97" s="284" t="str">
        <f t="shared" si="286"/>
        <v/>
      </c>
      <c r="LN97" s="284" t="str">
        <f t="shared" si="286"/>
        <v/>
      </c>
      <c r="LO97" s="284" t="str">
        <f t="shared" si="286"/>
        <v/>
      </c>
      <c r="LP97" s="284" t="str">
        <f t="shared" si="286"/>
        <v/>
      </c>
      <c r="LQ97" s="284" t="str">
        <f t="shared" si="286"/>
        <v/>
      </c>
      <c r="LR97" s="284" t="str">
        <f t="shared" si="286"/>
        <v/>
      </c>
      <c r="LS97" s="284" t="str">
        <f t="shared" si="286"/>
        <v/>
      </c>
      <c r="LT97" s="284" t="str">
        <f t="shared" si="286"/>
        <v/>
      </c>
      <c r="LU97" s="284" t="str">
        <f t="shared" si="286"/>
        <v/>
      </c>
      <c r="LV97" s="284" t="str">
        <f t="shared" si="286"/>
        <v/>
      </c>
      <c r="LW97" s="284" t="str">
        <f t="shared" si="286"/>
        <v/>
      </c>
      <c r="LX97" s="284" t="str">
        <f t="shared" si="286"/>
        <v/>
      </c>
      <c r="LY97" s="284" t="str">
        <f t="shared" si="286"/>
        <v/>
      </c>
      <c r="LZ97" s="284" t="str">
        <f t="shared" si="286"/>
        <v/>
      </c>
      <c r="MA97" s="284" t="str">
        <f t="shared" si="286"/>
        <v/>
      </c>
      <c r="MB97" s="284" t="str">
        <f t="shared" si="286"/>
        <v/>
      </c>
      <c r="MC97" s="284" t="str">
        <f t="shared" si="286"/>
        <v/>
      </c>
      <c r="MD97" s="284" t="str">
        <f t="shared" si="286"/>
        <v/>
      </c>
      <c r="ME97" s="284" t="str">
        <f t="shared" si="286"/>
        <v/>
      </c>
      <c r="MF97" s="284" t="str">
        <f t="shared" si="286"/>
        <v/>
      </c>
      <c r="MG97" s="284" t="str">
        <f t="shared" si="286"/>
        <v/>
      </c>
      <c r="MH97" s="284" t="str">
        <f t="shared" si="286"/>
        <v/>
      </c>
      <c r="MI97" s="284" t="str">
        <f t="shared" si="286"/>
        <v/>
      </c>
      <c r="MJ97" s="284" t="str">
        <f t="shared" si="286"/>
        <v/>
      </c>
      <c r="MK97" s="284" t="str">
        <f t="shared" si="286"/>
        <v/>
      </c>
      <c r="ML97" s="284" t="str">
        <f t="shared" si="286"/>
        <v/>
      </c>
      <c r="MM97" s="284" t="str">
        <f t="shared" si="286"/>
        <v/>
      </c>
      <c r="MN97" s="284" t="str">
        <f t="shared" si="286"/>
        <v/>
      </c>
      <c r="MO97" s="284" t="str">
        <f t="shared" si="286"/>
        <v/>
      </c>
      <c r="MP97" s="284" t="str">
        <f t="shared" si="286"/>
        <v/>
      </c>
      <c r="MQ97" s="284" t="str">
        <f t="shared" si="286"/>
        <v/>
      </c>
      <c r="MR97" s="284" t="str">
        <f t="shared" si="286"/>
        <v/>
      </c>
      <c r="MS97" s="284" t="str">
        <f t="shared" si="286"/>
        <v/>
      </c>
      <c r="MT97" s="284" t="str">
        <f t="shared" si="286"/>
        <v/>
      </c>
      <c r="MU97" s="284" t="str">
        <f t="shared" si="286"/>
        <v/>
      </c>
      <c r="MV97" s="284" t="str">
        <f t="shared" si="286"/>
        <v/>
      </c>
      <c r="MW97" s="284" t="str">
        <f t="shared" si="286"/>
        <v/>
      </c>
      <c r="MX97" s="284" t="str">
        <f t="shared" si="286"/>
        <v/>
      </c>
      <c r="MY97" s="284" t="str">
        <f t="shared" si="286"/>
        <v/>
      </c>
      <c r="MZ97" s="284" t="str">
        <f t="shared" si="286"/>
        <v/>
      </c>
      <c r="NA97" s="284" t="str">
        <f t="shared" si="286"/>
        <v/>
      </c>
      <c r="NB97" s="284" t="str">
        <f t="shared" si="286"/>
        <v/>
      </c>
      <c r="NC97" s="284" t="str">
        <f t="shared" si="286"/>
        <v/>
      </c>
      <c r="ND97" s="284" t="str">
        <f t="shared" si="286"/>
        <v/>
      </c>
      <c r="NE97" s="284" t="str">
        <f t="shared" si="286"/>
        <v/>
      </c>
      <c r="NF97" s="284" t="str">
        <f t="shared" si="286"/>
        <v/>
      </c>
      <c r="NG97" s="284" t="str">
        <f t="shared" si="286"/>
        <v/>
      </c>
      <c r="NH97" s="284" t="str">
        <f t="shared" si="286"/>
        <v/>
      </c>
      <c r="NI97" s="284" t="str">
        <f t="shared" si="286"/>
        <v/>
      </c>
      <c r="NJ97" s="284" t="str">
        <f t="shared" si="286"/>
        <v/>
      </c>
      <c r="NK97" s="284" t="str">
        <f t="shared" si="286"/>
        <v/>
      </c>
      <c r="NL97" s="284" t="str">
        <f t="shared" si="286"/>
        <v/>
      </c>
      <c r="NM97" s="284" t="str">
        <f t="shared" si="286"/>
        <v/>
      </c>
      <c r="NN97" s="284" t="str">
        <f t="shared" si="286"/>
        <v/>
      </c>
      <c r="NO97" s="284" t="str">
        <f t="shared" si="286"/>
        <v/>
      </c>
      <c r="NP97" s="284" t="str">
        <f t="shared" si="286"/>
        <v/>
      </c>
      <c r="NQ97" s="284" t="str">
        <f t="shared" si="286"/>
        <v/>
      </c>
      <c r="NR97" s="284" t="str">
        <f t="shared" si="286"/>
        <v/>
      </c>
      <c r="NS97" s="284" t="str">
        <f t="shared" si="286"/>
        <v/>
      </c>
      <c r="NT97" s="284" t="str">
        <f t="shared" si="286"/>
        <v/>
      </c>
      <c r="NU97" s="284" t="str">
        <f t="shared" si="286"/>
        <v/>
      </c>
      <c r="NV97" s="284" t="str">
        <f t="shared" si="286"/>
        <v/>
      </c>
      <c r="NW97" s="284" t="str">
        <f t="shared" si="286"/>
        <v/>
      </c>
      <c r="NX97" s="284" t="str">
        <f t="shared" ref="NX97:QI97" si="287">IF(NX41="","",($C18*NX41)/((1+$H$4)^NX$79))</f>
        <v/>
      </c>
      <c r="NY97" s="284" t="str">
        <f t="shared" si="287"/>
        <v/>
      </c>
      <c r="NZ97" s="284" t="str">
        <f t="shared" si="287"/>
        <v/>
      </c>
      <c r="OA97" s="284" t="str">
        <f t="shared" si="287"/>
        <v/>
      </c>
      <c r="OB97" s="284" t="str">
        <f t="shared" si="287"/>
        <v/>
      </c>
      <c r="OC97" s="284" t="str">
        <f t="shared" si="287"/>
        <v/>
      </c>
      <c r="OD97" s="284" t="str">
        <f t="shared" si="287"/>
        <v/>
      </c>
      <c r="OE97" s="284" t="str">
        <f t="shared" si="287"/>
        <v/>
      </c>
      <c r="OF97" s="284" t="str">
        <f t="shared" si="287"/>
        <v/>
      </c>
      <c r="OG97" s="284" t="str">
        <f t="shared" si="287"/>
        <v/>
      </c>
      <c r="OH97" s="284" t="str">
        <f t="shared" si="287"/>
        <v/>
      </c>
      <c r="OI97" s="284" t="str">
        <f t="shared" si="287"/>
        <v/>
      </c>
      <c r="OJ97" s="284" t="str">
        <f t="shared" si="287"/>
        <v/>
      </c>
      <c r="OK97" s="284" t="str">
        <f t="shared" si="287"/>
        <v/>
      </c>
      <c r="OL97" s="284" t="str">
        <f t="shared" si="287"/>
        <v/>
      </c>
      <c r="OM97" s="284" t="str">
        <f t="shared" si="287"/>
        <v/>
      </c>
      <c r="ON97" s="284" t="str">
        <f t="shared" si="287"/>
        <v/>
      </c>
      <c r="OO97" s="284" t="str">
        <f t="shared" si="287"/>
        <v/>
      </c>
      <c r="OP97" s="284" t="str">
        <f t="shared" si="287"/>
        <v/>
      </c>
      <c r="OQ97" s="284" t="str">
        <f t="shared" si="287"/>
        <v/>
      </c>
      <c r="OR97" s="284" t="str">
        <f t="shared" si="287"/>
        <v/>
      </c>
      <c r="OS97" s="284" t="str">
        <f t="shared" si="287"/>
        <v/>
      </c>
      <c r="OT97" s="284" t="str">
        <f t="shared" si="287"/>
        <v/>
      </c>
      <c r="OU97" s="284" t="str">
        <f t="shared" si="287"/>
        <v/>
      </c>
      <c r="OV97" s="284" t="str">
        <f t="shared" si="287"/>
        <v/>
      </c>
      <c r="OW97" s="284" t="str">
        <f t="shared" si="287"/>
        <v/>
      </c>
      <c r="OX97" s="284" t="str">
        <f t="shared" si="287"/>
        <v/>
      </c>
      <c r="OY97" s="284" t="str">
        <f t="shared" si="287"/>
        <v/>
      </c>
      <c r="OZ97" s="284" t="str">
        <f t="shared" si="287"/>
        <v/>
      </c>
      <c r="PA97" s="284" t="str">
        <f t="shared" si="287"/>
        <v/>
      </c>
      <c r="PB97" s="284" t="str">
        <f t="shared" si="287"/>
        <v/>
      </c>
      <c r="PC97" s="284" t="str">
        <f t="shared" si="287"/>
        <v/>
      </c>
      <c r="PD97" s="284" t="str">
        <f t="shared" si="287"/>
        <v/>
      </c>
      <c r="PE97" s="284" t="str">
        <f t="shared" si="287"/>
        <v/>
      </c>
      <c r="PF97" s="284" t="str">
        <f t="shared" si="287"/>
        <v/>
      </c>
      <c r="PG97" s="284" t="str">
        <f t="shared" si="287"/>
        <v/>
      </c>
      <c r="PH97" s="284" t="str">
        <f t="shared" si="287"/>
        <v/>
      </c>
      <c r="PI97" s="284" t="str">
        <f t="shared" si="287"/>
        <v/>
      </c>
      <c r="PJ97" s="284" t="str">
        <f t="shared" si="287"/>
        <v/>
      </c>
      <c r="PK97" s="284" t="str">
        <f t="shared" si="287"/>
        <v/>
      </c>
      <c r="PL97" s="284" t="str">
        <f t="shared" si="287"/>
        <v/>
      </c>
      <c r="PM97" s="284" t="str">
        <f t="shared" si="287"/>
        <v/>
      </c>
      <c r="PN97" s="284" t="str">
        <f t="shared" si="287"/>
        <v/>
      </c>
      <c r="PO97" s="284" t="str">
        <f t="shared" si="287"/>
        <v/>
      </c>
      <c r="PP97" s="284" t="str">
        <f t="shared" si="287"/>
        <v/>
      </c>
      <c r="PQ97" s="284" t="str">
        <f t="shared" si="287"/>
        <v/>
      </c>
      <c r="PR97" s="284" t="str">
        <f t="shared" si="287"/>
        <v/>
      </c>
      <c r="PS97" s="284" t="str">
        <f t="shared" si="287"/>
        <v/>
      </c>
      <c r="PT97" s="284" t="str">
        <f t="shared" si="287"/>
        <v/>
      </c>
      <c r="PU97" s="284" t="str">
        <f t="shared" si="287"/>
        <v/>
      </c>
      <c r="PV97" s="284" t="str">
        <f t="shared" si="287"/>
        <v/>
      </c>
      <c r="PW97" s="284" t="str">
        <f t="shared" si="287"/>
        <v/>
      </c>
      <c r="PX97" s="284" t="str">
        <f t="shared" si="287"/>
        <v/>
      </c>
      <c r="PY97" s="284" t="str">
        <f t="shared" si="287"/>
        <v/>
      </c>
      <c r="PZ97" s="284" t="str">
        <f t="shared" si="287"/>
        <v/>
      </c>
      <c r="QA97" s="284" t="str">
        <f t="shared" si="287"/>
        <v/>
      </c>
      <c r="QB97" s="284" t="str">
        <f t="shared" si="287"/>
        <v/>
      </c>
      <c r="QC97" s="284" t="str">
        <f t="shared" si="287"/>
        <v/>
      </c>
      <c r="QD97" s="284" t="str">
        <f t="shared" si="287"/>
        <v/>
      </c>
      <c r="QE97" s="284" t="str">
        <f t="shared" si="287"/>
        <v/>
      </c>
      <c r="QF97" s="284" t="str">
        <f t="shared" si="287"/>
        <v/>
      </c>
      <c r="QG97" s="284" t="str">
        <f t="shared" si="287"/>
        <v/>
      </c>
      <c r="QH97" s="284" t="str">
        <f t="shared" si="287"/>
        <v/>
      </c>
      <c r="QI97" s="284" t="str">
        <f t="shared" si="287"/>
        <v/>
      </c>
      <c r="QJ97" s="284" t="str">
        <f t="shared" ref="QJ97:SA97" si="288">IF(QJ41="","",($C18*QJ41)/((1+$H$4)^QJ$79))</f>
        <v/>
      </c>
      <c r="QK97" s="284" t="str">
        <f t="shared" si="288"/>
        <v/>
      </c>
      <c r="QL97" s="284" t="str">
        <f t="shared" si="288"/>
        <v/>
      </c>
      <c r="QM97" s="284" t="str">
        <f t="shared" si="288"/>
        <v/>
      </c>
      <c r="QN97" s="284" t="str">
        <f t="shared" si="288"/>
        <v/>
      </c>
      <c r="QO97" s="284" t="str">
        <f t="shared" si="288"/>
        <v/>
      </c>
      <c r="QP97" s="284" t="str">
        <f t="shared" si="288"/>
        <v/>
      </c>
      <c r="QQ97" s="284" t="str">
        <f t="shared" si="288"/>
        <v/>
      </c>
      <c r="QR97" s="284" t="str">
        <f t="shared" si="288"/>
        <v/>
      </c>
      <c r="QS97" s="284" t="str">
        <f t="shared" si="288"/>
        <v/>
      </c>
      <c r="QT97" s="284" t="str">
        <f t="shared" si="288"/>
        <v/>
      </c>
      <c r="QU97" s="284" t="str">
        <f t="shared" si="288"/>
        <v/>
      </c>
      <c r="QV97" s="284" t="str">
        <f t="shared" si="288"/>
        <v/>
      </c>
      <c r="QW97" s="284" t="str">
        <f t="shared" si="288"/>
        <v/>
      </c>
      <c r="QX97" s="284" t="str">
        <f t="shared" si="288"/>
        <v/>
      </c>
      <c r="QY97" s="284" t="str">
        <f t="shared" si="288"/>
        <v/>
      </c>
      <c r="QZ97" s="284" t="str">
        <f t="shared" si="288"/>
        <v/>
      </c>
      <c r="RA97" s="284" t="str">
        <f t="shared" si="288"/>
        <v/>
      </c>
      <c r="RB97" s="284" t="str">
        <f t="shared" si="288"/>
        <v/>
      </c>
      <c r="RC97" s="284" t="str">
        <f t="shared" si="288"/>
        <v/>
      </c>
      <c r="RD97" s="284" t="str">
        <f t="shared" si="288"/>
        <v/>
      </c>
      <c r="RE97" s="284" t="str">
        <f t="shared" si="288"/>
        <v/>
      </c>
      <c r="RF97" s="284" t="str">
        <f t="shared" si="288"/>
        <v/>
      </c>
      <c r="RG97" s="284" t="str">
        <f t="shared" si="288"/>
        <v/>
      </c>
      <c r="RH97" s="284" t="str">
        <f t="shared" si="288"/>
        <v/>
      </c>
      <c r="RI97" s="284" t="str">
        <f t="shared" si="288"/>
        <v/>
      </c>
      <c r="RJ97" s="284" t="str">
        <f t="shared" si="288"/>
        <v/>
      </c>
      <c r="RK97" s="284" t="str">
        <f t="shared" si="288"/>
        <v/>
      </c>
      <c r="RL97" s="284" t="str">
        <f t="shared" si="288"/>
        <v/>
      </c>
      <c r="RM97" s="284" t="str">
        <f t="shared" si="288"/>
        <v/>
      </c>
      <c r="RN97" s="284" t="str">
        <f t="shared" si="288"/>
        <v/>
      </c>
      <c r="RO97" s="284" t="str">
        <f t="shared" si="288"/>
        <v/>
      </c>
      <c r="RP97" s="284" t="str">
        <f t="shared" si="288"/>
        <v/>
      </c>
      <c r="RQ97" s="284" t="str">
        <f t="shared" si="288"/>
        <v/>
      </c>
      <c r="RR97" s="284" t="str">
        <f t="shared" si="288"/>
        <v/>
      </c>
      <c r="RS97" s="284" t="str">
        <f t="shared" si="288"/>
        <v/>
      </c>
      <c r="RT97" s="284" t="str">
        <f t="shared" si="288"/>
        <v/>
      </c>
      <c r="RU97" s="284" t="str">
        <f t="shared" si="288"/>
        <v/>
      </c>
      <c r="RV97" s="284" t="str">
        <f t="shared" si="288"/>
        <v/>
      </c>
      <c r="RW97" s="284" t="str">
        <f t="shared" si="288"/>
        <v/>
      </c>
      <c r="RX97" s="284" t="str">
        <f t="shared" si="288"/>
        <v/>
      </c>
      <c r="RY97" s="284" t="str">
        <f t="shared" si="288"/>
        <v/>
      </c>
      <c r="RZ97" s="284" t="str">
        <f t="shared" si="288"/>
        <v/>
      </c>
      <c r="SA97" s="284" t="str">
        <f t="shared" si="288"/>
        <v/>
      </c>
    </row>
    <row r="98" spans="1:495">
      <c r="A98" s="282"/>
      <c r="B98" s="283" t="str">
        <f>$B$19</f>
        <v>Soil and Vegetation Chemistry</v>
      </c>
      <c r="C98" s="290">
        <f>SUM(D98:S98,T98:INDEX(T98:SA98,$H$5))</f>
        <v>0</v>
      </c>
      <c r="D98" s="284" t="str">
        <f t="shared" ref="D98:BO98" si="289">IF(D42="","",($C19*D42)/((1+$H$4)^D$79))</f>
        <v/>
      </c>
      <c r="E98" s="284" t="str">
        <f t="shared" si="289"/>
        <v/>
      </c>
      <c r="F98" s="284" t="str">
        <f t="shared" si="289"/>
        <v/>
      </c>
      <c r="G98" s="284" t="str">
        <f t="shared" si="289"/>
        <v/>
      </c>
      <c r="H98" s="284" t="str">
        <f t="shared" si="289"/>
        <v/>
      </c>
      <c r="I98" s="284" t="str">
        <f t="shared" si="289"/>
        <v/>
      </c>
      <c r="J98" s="284" t="str">
        <f t="shared" si="289"/>
        <v/>
      </c>
      <c r="K98" s="284" t="str">
        <f t="shared" si="289"/>
        <v/>
      </c>
      <c r="L98" s="284" t="str">
        <f t="shared" si="289"/>
        <v/>
      </c>
      <c r="M98" s="284" t="str">
        <f t="shared" si="289"/>
        <v/>
      </c>
      <c r="N98" s="284" t="str">
        <f t="shared" si="289"/>
        <v/>
      </c>
      <c r="O98" s="284" t="str">
        <f t="shared" si="289"/>
        <v/>
      </c>
      <c r="P98" s="284" t="str">
        <f t="shared" si="289"/>
        <v/>
      </c>
      <c r="Q98" s="284" t="str">
        <f t="shared" si="289"/>
        <v/>
      </c>
      <c r="R98" s="284" t="str">
        <f t="shared" si="289"/>
        <v/>
      </c>
      <c r="S98" s="284" t="str">
        <f t="shared" si="289"/>
        <v/>
      </c>
      <c r="T98" s="284" t="str">
        <f t="shared" si="289"/>
        <v/>
      </c>
      <c r="U98" s="284" t="str">
        <f t="shared" si="289"/>
        <v/>
      </c>
      <c r="V98" s="284" t="str">
        <f t="shared" si="289"/>
        <v/>
      </c>
      <c r="W98" s="284" t="str">
        <f t="shared" si="289"/>
        <v/>
      </c>
      <c r="X98" s="284" t="str">
        <f t="shared" si="289"/>
        <v/>
      </c>
      <c r="Y98" s="284" t="str">
        <f t="shared" si="289"/>
        <v/>
      </c>
      <c r="Z98" s="284" t="str">
        <f t="shared" si="289"/>
        <v/>
      </c>
      <c r="AA98" s="284" t="str">
        <f t="shared" si="289"/>
        <v/>
      </c>
      <c r="AB98" s="284" t="str">
        <f t="shared" si="289"/>
        <v/>
      </c>
      <c r="AC98" s="284" t="str">
        <f t="shared" si="289"/>
        <v/>
      </c>
      <c r="AD98" s="284" t="str">
        <f t="shared" si="289"/>
        <v/>
      </c>
      <c r="AE98" s="284" t="str">
        <f t="shared" si="289"/>
        <v/>
      </c>
      <c r="AF98" s="284" t="str">
        <f t="shared" si="289"/>
        <v/>
      </c>
      <c r="AG98" s="284" t="str">
        <f t="shared" si="289"/>
        <v/>
      </c>
      <c r="AH98" s="284" t="str">
        <f t="shared" si="289"/>
        <v/>
      </c>
      <c r="AI98" s="284" t="str">
        <f t="shared" si="289"/>
        <v/>
      </c>
      <c r="AJ98" s="284" t="str">
        <f t="shared" si="289"/>
        <v/>
      </c>
      <c r="AK98" s="284" t="str">
        <f t="shared" si="289"/>
        <v/>
      </c>
      <c r="AL98" s="284" t="str">
        <f t="shared" si="289"/>
        <v/>
      </c>
      <c r="AM98" s="284" t="str">
        <f t="shared" si="289"/>
        <v/>
      </c>
      <c r="AN98" s="284" t="str">
        <f t="shared" si="289"/>
        <v/>
      </c>
      <c r="AO98" s="284" t="str">
        <f t="shared" si="289"/>
        <v/>
      </c>
      <c r="AP98" s="284" t="str">
        <f t="shared" si="289"/>
        <v/>
      </c>
      <c r="AQ98" s="284" t="str">
        <f t="shared" si="289"/>
        <v/>
      </c>
      <c r="AR98" s="284" t="str">
        <f t="shared" si="289"/>
        <v/>
      </c>
      <c r="AS98" s="284" t="str">
        <f t="shared" si="289"/>
        <v/>
      </c>
      <c r="AT98" s="284" t="str">
        <f t="shared" si="289"/>
        <v/>
      </c>
      <c r="AU98" s="284" t="str">
        <f t="shared" si="289"/>
        <v/>
      </c>
      <c r="AV98" s="284" t="str">
        <f t="shared" si="289"/>
        <v/>
      </c>
      <c r="AW98" s="284" t="str">
        <f t="shared" si="289"/>
        <v/>
      </c>
      <c r="AX98" s="284" t="str">
        <f t="shared" si="289"/>
        <v/>
      </c>
      <c r="AY98" s="284" t="str">
        <f t="shared" si="289"/>
        <v/>
      </c>
      <c r="AZ98" s="284" t="str">
        <f t="shared" si="289"/>
        <v/>
      </c>
      <c r="BA98" s="284" t="str">
        <f t="shared" si="289"/>
        <v/>
      </c>
      <c r="BB98" s="284" t="str">
        <f t="shared" si="289"/>
        <v/>
      </c>
      <c r="BC98" s="284" t="str">
        <f t="shared" si="289"/>
        <v/>
      </c>
      <c r="BD98" s="284" t="str">
        <f t="shared" si="289"/>
        <v/>
      </c>
      <c r="BE98" s="284" t="str">
        <f t="shared" si="289"/>
        <v/>
      </c>
      <c r="BF98" s="284" t="str">
        <f t="shared" si="289"/>
        <v/>
      </c>
      <c r="BG98" s="284" t="str">
        <f t="shared" si="289"/>
        <v/>
      </c>
      <c r="BH98" s="284" t="str">
        <f t="shared" si="289"/>
        <v/>
      </c>
      <c r="BI98" s="284" t="str">
        <f t="shared" si="289"/>
        <v/>
      </c>
      <c r="BJ98" s="284" t="str">
        <f t="shared" si="289"/>
        <v/>
      </c>
      <c r="BK98" s="284" t="str">
        <f t="shared" si="289"/>
        <v/>
      </c>
      <c r="BL98" s="284" t="str">
        <f t="shared" si="289"/>
        <v/>
      </c>
      <c r="BM98" s="284" t="str">
        <f t="shared" si="289"/>
        <v/>
      </c>
      <c r="BN98" s="284" t="str">
        <f t="shared" si="289"/>
        <v/>
      </c>
      <c r="BO98" s="284" t="str">
        <f t="shared" si="289"/>
        <v/>
      </c>
      <c r="BP98" s="284" t="str">
        <f t="shared" ref="BP98:EA98" si="290">IF(BP42="","",($C19*BP42)/((1+$H$4)^BP$79))</f>
        <v/>
      </c>
      <c r="BQ98" s="284" t="str">
        <f t="shared" si="290"/>
        <v/>
      </c>
      <c r="BR98" s="284" t="str">
        <f t="shared" si="290"/>
        <v/>
      </c>
      <c r="BS98" s="284" t="str">
        <f t="shared" si="290"/>
        <v/>
      </c>
      <c r="BT98" s="284" t="str">
        <f t="shared" si="290"/>
        <v/>
      </c>
      <c r="BU98" s="284" t="str">
        <f t="shared" si="290"/>
        <v/>
      </c>
      <c r="BV98" s="284" t="str">
        <f t="shared" si="290"/>
        <v/>
      </c>
      <c r="BW98" s="284" t="str">
        <f t="shared" si="290"/>
        <v/>
      </c>
      <c r="BX98" s="284" t="str">
        <f t="shared" si="290"/>
        <v/>
      </c>
      <c r="BY98" s="284" t="str">
        <f t="shared" si="290"/>
        <v/>
      </c>
      <c r="BZ98" s="284" t="str">
        <f t="shared" si="290"/>
        <v/>
      </c>
      <c r="CA98" s="284" t="str">
        <f t="shared" si="290"/>
        <v/>
      </c>
      <c r="CB98" s="284" t="str">
        <f t="shared" si="290"/>
        <v/>
      </c>
      <c r="CC98" s="284" t="str">
        <f t="shared" si="290"/>
        <v/>
      </c>
      <c r="CD98" s="284" t="str">
        <f t="shared" si="290"/>
        <v/>
      </c>
      <c r="CE98" s="284" t="str">
        <f t="shared" si="290"/>
        <v/>
      </c>
      <c r="CF98" s="284" t="str">
        <f t="shared" si="290"/>
        <v/>
      </c>
      <c r="CG98" s="284" t="str">
        <f t="shared" si="290"/>
        <v/>
      </c>
      <c r="CH98" s="284" t="str">
        <f t="shared" si="290"/>
        <v/>
      </c>
      <c r="CI98" s="284" t="str">
        <f t="shared" si="290"/>
        <v/>
      </c>
      <c r="CJ98" s="284" t="str">
        <f t="shared" si="290"/>
        <v/>
      </c>
      <c r="CK98" s="284" t="str">
        <f t="shared" si="290"/>
        <v/>
      </c>
      <c r="CL98" s="284" t="str">
        <f t="shared" si="290"/>
        <v/>
      </c>
      <c r="CM98" s="284" t="str">
        <f t="shared" si="290"/>
        <v/>
      </c>
      <c r="CN98" s="284" t="str">
        <f t="shared" si="290"/>
        <v/>
      </c>
      <c r="CO98" s="284" t="str">
        <f t="shared" si="290"/>
        <v/>
      </c>
      <c r="CP98" s="284" t="str">
        <f t="shared" si="290"/>
        <v/>
      </c>
      <c r="CQ98" s="284" t="str">
        <f t="shared" si="290"/>
        <v/>
      </c>
      <c r="CR98" s="284" t="str">
        <f t="shared" si="290"/>
        <v/>
      </c>
      <c r="CS98" s="284" t="str">
        <f t="shared" si="290"/>
        <v/>
      </c>
      <c r="CT98" s="284" t="str">
        <f t="shared" si="290"/>
        <v/>
      </c>
      <c r="CU98" s="284" t="str">
        <f t="shared" si="290"/>
        <v/>
      </c>
      <c r="CV98" s="284" t="str">
        <f t="shared" si="290"/>
        <v/>
      </c>
      <c r="CW98" s="284" t="str">
        <f t="shared" si="290"/>
        <v/>
      </c>
      <c r="CX98" s="284" t="str">
        <f t="shared" si="290"/>
        <v/>
      </c>
      <c r="CY98" s="284" t="str">
        <f t="shared" si="290"/>
        <v/>
      </c>
      <c r="CZ98" s="284" t="str">
        <f t="shared" si="290"/>
        <v/>
      </c>
      <c r="DA98" s="284" t="str">
        <f t="shared" si="290"/>
        <v/>
      </c>
      <c r="DB98" s="284" t="str">
        <f t="shared" si="290"/>
        <v/>
      </c>
      <c r="DC98" s="284" t="str">
        <f t="shared" si="290"/>
        <v/>
      </c>
      <c r="DD98" s="284" t="str">
        <f t="shared" si="290"/>
        <v/>
      </c>
      <c r="DE98" s="284" t="str">
        <f t="shared" si="290"/>
        <v/>
      </c>
      <c r="DF98" s="284" t="str">
        <f t="shared" si="290"/>
        <v/>
      </c>
      <c r="DG98" s="284" t="str">
        <f t="shared" si="290"/>
        <v/>
      </c>
      <c r="DH98" s="284" t="str">
        <f t="shared" si="290"/>
        <v/>
      </c>
      <c r="DI98" s="284" t="str">
        <f t="shared" si="290"/>
        <v/>
      </c>
      <c r="DJ98" s="284" t="str">
        <f t="shared" si="290"/>
        <v/>
      </c>
      <c r="DK98" s="284" t="str">
        <f t="shared" si="290"/>
        <v/>
      </c>
      <c r="DL98" s="284" t="str">
        <f t="shared" si="290"/>
        <v/>
      </c>
      <c r="DM98" s="284" t="str">
        <f t="shared" si="290"/>
        <v/>
      </c>
      <c r="DN98" s="284" t="str">
        <f t="shared" si="290"/>
        <v/>
      </c>
      <c r="DO98" s="284" t="str">
        <f t="shared" si="290"/>
        <v/>
      </c>
      <c r="DP98" s="284" t="str">
        <f t="shared" si="290"/>
        <v/>
      </c>
      <c r="DQ98" s="284" t="str">
        <f t="shared" si="290"/>
        <v/>
      </c>
      <c r="DR98" s="284" t="str">
        <f t="shared" si="290"/>
        <v/>
      </c>
      <c r="DS98" s="284" t="str">
        <f t="shared" si="290"/>
        <v/>
      </c>
      <c r="DT98" s="284" t="str">
        <f t="shared" si="290"/>
        <v/>
      </c>
      <c r="DU98" s="284" t="str">
        <f t="shared" si="290"/>
        <v/>
      </c>
      <c r="DV98" s="284" t="str">
        <f t="shared" si="290"/>
        <v/>
      </c>
      <c r="DW98" s="284" t="str">
        <f t="shared" si="290"/>
        <v/>
      </c>
      <c r="DX98" s="284" t="str">
        <f t="shared" si="290"/>
        <v/>
      </c>
      <c r="DY98" s="284" t="str">
        <f t="shared" si="290"/>
        <v/>
      </c>
      <c r="DZ98" s="284" t="str">
        <f t="shared" si="290"/>
        <v/>
      </c>
      <c r="EA98" s="284" t="str">
        <f t="shared" si="290"/>
        <v/>
      </c>
      <c r="EB98" s="284" t="str">
        <f t="shared" ref="EB98:GM98" si="291">IF(EB42="","",($C19*EB42)/((1+$H$4)^EB$79))</f>
        <v/>
      </c>
      <c r="EC98" s="284" t="str">
        <f t="shared" si="291"/>
        <v/>
      </c>
      <c r="ED98" s="284" t="str">
        <f t="shared" si="291"/>
        <v/>
      </c>
      <c r="EE98" s="284" t="str">
        <f t="shared" si="291"/>
        <v/>
      </c>
      <c r="EF98" s="284" t="str">
        <f t="shared" si="291"/>
        <v/>
      </c>
      <c r="EG98" s="284" t="str">
        <f t="shared" si="291"/>
        <v/>
      </c>
      <c r="EH98" s="284" t="str">
        <f t="shared" si="291"/>
        <v/>
      </c>
      <c r="EI98" s="284" t="str">
        <f t="shared" si="291"/>
        <v/>
      </c>
      <c r="EJ98" s="284" t="str">
        <f t="shared" si="291"/>
        <v/>
      </c>
      <c r="EK98" s="284" t="str">
        <f t="shared" si="291"/>
        <v/>
      </c>
      <c r="EL98" s="284" t="str">
        <f t="shared" si="291"/>
        <v/>
      </c>
      <c r="EM98" s="284" t="str">
        <f t="shared" si="291"/>
        <v/>
      </c>
      <c r="EN98" s="284" t="str">
        <f t="shared" si="291"/>
        <v/>
      </c>
      <c r="EO98" s="284" t="str">
        <f t="shared" si="291"/>
        <v/>
      </c>
      <c r="EP98" s="284" t="str">
        <f t="shared" si="291"/>
        <v/>
      </c>
      <c r="EQ98" s="284" t="str">
        <f t="shared" si="291"/>
        <v/>
      </c>
      <c r="ER98" s="284" t="str">
        <f t="shared" si="291"/>
        <v/>
      </c>
      <c r="ES98" s="284" t="str">
        <f t="shared" si="291"/>
        <v/>
      </c>
      <c r="ET98" s="284" t="str">
        <f t="shared" si="291"/>
        <v/>
      </c>
      <c r="EU98" s="284" t="str">
        <f t="shared" si="291"/>
        <v/>
      </c>
      <c r="EV98" s="284" t="str">
        <f t="shared" si="291"/>
        <v/>
      </c>
      <c r="EW98" s="284" t="str">
        <f t="shared" si="291"/>
        <v/>
      </c>
      <c r="EX98" s="284" t="str">
        <f t="shared" si="291"/>
        <v/>
      </c>
      <c r="EY98" s="284" t="str">
        <f t="shared" si="291"/>
        <v/>
      </c>
      <c r="EZ98" s="284" t="str">
        <f t="shared" si="291"/>
        <v/>
      </c>
      <c r="FA98" s="284" t="str">
        <f t="shared" si="291"/>
        <v/>
      </c>
      <c r="FB98" s="284" t="str">
        <f t="shared" si="291"/>
        <v/>
      </c>
      <c r="FC98" s="284" t="str">
        <f t="shared" si="291"/>
        <v/>
      </c>
      <c r="FD98" s="284" t="str">
        <f t="shared" si="291"/>
        <v/>
      </c>
      <c r="FE98" s="284" t="str">
        <f t="shared" si="291"/>
        <v/>
      </c>
      <c r="FF98" s="284" t="str">
        <f t="shared" si="291"/>
        <v/>
      </c>
      <c r="FG98" s="284" t="str">
        <f t="shared" si="291"/>
        <v/>
      </c>
      <c r="FH98" s="284" t="str">
        <f t="shared" si="291"/>
        <v/>
      </c>
      <c r="FI98" s="284" t="str">
        <f t="shared" si="291"/>
        <v/>
      </c>
      <c r="FJ98" s="284" t="str">
        <f t="shared" si="291"/>
        <v/>
      </c>
      <c r="FK98" s="284" t="str">
        <f t="shared" si="291"/>
        <v/>
      </c>
      <c r="FL98" s="284" t="str">
        <f t="shared" si="291"/>
        <v/>
      </c>
      <c r="FM98" s="284" t="str">
        <f t="shared" si="291"/>
        <v/>
      </c>
      <c r="FN98" s="284" t="str">
        <f t="shared" si="291"/>
        <v/>
      </c>
      <c r="FO98" s="284" t="str">
        <f t="shared" si="291"/>
        <v/>
      </c>
      <c r="FP98" s="284" t="str">
        <f t="shared" si="291"/>
        <v/>
      </c>
      <c r="FQ98" s="284" t="str">
        <f t="shared" si="291"/>
        <v/>
      </c>
      <c r="FR98" s="284" t="str">
        <f t="shared" si="291"/>
        <v/>
      </c>
      <c r="FS98" s="284" t="str">
        <f t="shared" si="291"/>
        <v/>
      </c>
      <c r="FT98" s="284" t="str">
        <f t="shared" si="291"/>
        <v/>
      </c>
      <c r="FU98" s="284" t="str">
        <f t="shared" si="291"/>
        <v/>
      </c>
      <c r="FV98" s="284" t="str">
        <f t="shared" si="291"/>
        <v/>
      </c>
      <c r="FW98" s="284" t="str">
        <f t="shared" si="291"/>
        <v/>
      </c>
      <c r="FX98" s="284" t="str">
        <f t="shared" si="291"/>
        <v/>
      </c>
      <c r="FY98" s="284" t="str">
        <f t="shared" si="291"/>
        <v/>
      </c>
      <c r="FZ98" s="284" t="str">
        <f t="shared" si="291"/>
        <v/>
      </c>
      <c r="GA98" s="284" t="str">
        <f t="shared" si="291"/>
        <v/>
      </c>
      <c r="GB98" s="284" t="str">
        <f t="shared" si="291"/>
        <v/>
      </c>
      <c r="GC98" s="284" t="str">
        <f t="shared" si="291"/>
        <v/>
      </c>
      <c r="GD98" s="284" t="str">
        <f t="shared" si="291"/>
        <v/>
      </c>
      <c r="GE98" s="284" t="str">
        <f t="shared" si="291"/>
        <v/>
      </c>
      <c r="GF98" s="284" t="str">
        <f t="shared" si="291"/>
        <v/>
      </c>
      <c r="GG98" s="284" t="str">
        <f t="shared" si="291"/>
        <v/>
      </c>
      <c r="GH98" s="284" t="str">
        <f t="shared" si="291"/>
        <v/>
      </c>
      <c r="GI98" s="284" t="str">
        <f t="shared" si="291"/>
        <v/>
      </c>
      <c r="GJ98" s="284" t="str">
        <f t="shared" si="291"/>
        <v/>
      </c>
      <c r="GK98" s="284" t="str">
        <f t="shared" si="291"/>
        <v/>
      </c>
      <c r="GL98" s="284" t="str">
        <f t="shared" si="291"/>
        <v/>
      </c>
      <c r="GM98" s="284" t="str">
        <f t="shared" si="291"/>
        <v/>
      </c>
      <c r="GN98" s="284" t="str">
        <f t="shared" ref="GN98:IY98" si="292">IF(GN42="","",($C19*GN42)/((1+$H$4)^GN$79))</f>
        <v/>
      </c>
      <c r="GO98" s="284" t="str">
        <f t="shared" si="292"/>
        <v/>
      </c>
      <c r="GP98" s="284" t="str">
        <f t="shared" si="292"/>
        <v/>
      </c>
      <c r="GQ98" s="284" t="str">
        <f t="shared" si="292"/>
        <v/>
      </c>
      <c r="GR98" s="284" t="str">
        <f t="shared" si="292"/>
        <v/>
      </c>
      <c r="GS98" s="284" t="str">
        <f t="shared" si="292"/>
        <v/>
      </c>
      <c r="GT98" s="284" t="str">
        <f t="shared" si="292"/>
        <v/>
      </c>
      <c r="GU98" s="284" t="str">
        <f t="shared" si="292"/>
        <v/>
      </c>
      <c r="GV98" s="284" t="str">
        <f t="shared" si="292"/>
        <v/>
      </c>
      <c r="GW98" s="284" t="str">
        <f t="shared" si="292"/>
        <v/>
      </c>
      <c r="GX98" s="284" t="str">
        <f t="shared" si="292"/>
        <v/>
      </c>
      <c r="GY98" s="284" t="str">
        <f t="shared" si="292"/>
        <v/>
      </c>
      <c r="GZ98" s="284" t="str">
        <f t="shared" si="292"/>
        <v/>
      </c>
      <c r="HA98" s="284" t="str">
        <f t="shared" si="292"/>
        <v/>
      </c>
      <c r="HB98" s="284" t="str">
        <f t="shared" si="292"/>
        <v/>
      </c>
      <c r="HC98" s="284" t="str">
        <f t="shared" si="292"/>
        <v/>
      </c>
      <c r="HD98" s="284" t="str">
        <f t="shared" si="292"/>
        <v/>
      </c>
      <c r="HE98" s="284" t="str">
        <f t="shared" si="292"/>
        <v/>
      </c>
      <c r="HF98" s="284" t="str">
        <f t="shared" si="292"/>
        <v/>
      </c>
      <c r="HG98" s="284" t="str">
        <f t="shared" si="292"/>
        <v/>
      </c>
      <c r="HH98" s="284" t="str">
        <f t="shared" si="292"/>
        <v/>
      </c>
      <c r="HI98" s="284" t="str">
        <f t="shared" si="292"/>
        <v/>
      </c>
      <c r="HJ98" s="284" t="str">
        <f t="shared" si="292"/>
        <v/>
      </c>
      <c r="HK98" s="284" t="str">
        <f t="shared" si="292"/>
        <v/>
      </c>
      <c r="HL98" s="284" t="str">
        <f t="shared" si="292"/>
        <v/>
      </c>
      <c r="HM98" s="284" t="str">
        <f t="shared" si="292"/>
        <v/>
      </c>
      <c r="HN98" s="284" t="str">
        <f t="shared" si="292"/>
        <v/>
      </c>
      <c r="HO98" s="284" t="str">
        <f t="shared" si="292"/>
        <v/>
      </c>
      <c r="HP98" s="284" t="str">
        <f t="shared" si="292"/>
        <v/>
      </c>
      <c r="HQ98" s="284" t="str">
        <f t="shared" si="292"/>
        <v/>
      </c>
      <c r="HR98" s="284" t="str">
        <f t="shared" si="292"/>
        <v/>
      </c>
      <c r="HS98" s="284" t="str">
        <f t="shared" si="292"/>
        <v/>
      </c>
      <c r="HT98" s="284" t="str">
        <f t="shared" si="292"/>
        <v/>
      </c>
      <c r="HU98" s="284" t="str">
        <f t="shared" si="292"/>
        <v/>
      </c>
      <c r="HV98" s="284" t="str">
        <f t="shared" si="292"/>
        <v/>
      </c>
      <c r="HW98" s="284" t="str">
        <f t="shared" si="292"/>
        <v/>
      </c>
      <c r="HX98" s="284" t="str">
        <f t="shared" si="292"/>
        <v/>
      </c>
      <c r="HY98" s="284" t="str">
        <f t="shared" si="292"/>
        <v/>
      </c>
      <c r="HZ98" s="284" t="str">
        <f t="shared" si="292"/>
        <v/>
      </c>
      <c r="IA98" s="284" t="str">
        <f t="shared" si="292"/>
        <v/>
      </c>
      <c r="IB98" s="284" t="str">
        <f t="shared" si="292"/>
        <v/>
      </c>
      <c r="IC98" s="284" t="str">
        <f t="shared" si="292"/>
        <v/>
      </c>
      <c r="ID98" s="284" t="str">
        <f t="shared" si="292"/>
        <v/>
      </c>
      <c r="IE98" s="284" t="str">
        <f t="shared" si="292"/>
        <v/>
      </c>
      <c r="IF98" s="284" t="str">
        <f t="shared" si="292"/>
        <v/>
      </c>
      <c r="IG98" s="284" t="str">
        <f t="shared" si="292"/>
        <v/>
      </c>
      <c r="IH98" s="284" t="str">
        <f t="shared" si="292"/>
        <v/>
      </c>
      <c r="II98" s="284" t="str">
        <f t="shared" si="292"/>
        <v/>
      </c>
      <c r="IJ98" s="284" t="str">
        <f t="shared" si="292"/>
        <v/>
      </c>
      <c r="IK98" s="284" t="str">
        <f t="shared" si="292"/>
        <v/>
      </c>
      <c r="IL98" s="284" t="str">
        <f t="shared" si="292"/>
        <v/>
      </c>
      <c r="IM98" s="284" t="str">
        <f t="shared" si="292"/>
        <v/>
      </c>
      <c r="IN98" s="284" t="str">
        <f t="shared" si="292"/>
        <v/>
      </c>
      <c r="IO98" s="284" t="str">
        <f t="shared" si="292"/>
        <v/>
      </c>
      <c r="IP98" s="284" t="str">
        <f t="shared" si="292"/>
        <v/>
      </c>
      <c r="IQ98" s="284" t="str">
        <f t="shared" si="292"/>
        <v/>
      </c>
      <c r="IR98" s="284" t="str">
        <f t="shared" si="292"/>
        <v/>
      </c>
      <c r="IS98" s="284" t="str">
        <f t="shared" si="292"/>
        <v/>
      </c>
      <c r="IT98" s="284" t="str">
        <f t="shared" si="292"/>
        <v/>
      </c>
      <c r="IU98" s="284" t="str">
        <f t="shared" si="292"/>
        <v/>
      </c>
      <c r="IV98" s="284" t="str">
        <f t="shared" si="292"/>
        <v/>
      </c>
      <c r="IW98" s="284" t="str">
        <f t="shared" si="292"/>
        <v/>
      </c>
      <c r="IX98" s="284" t="str">
        <f t="shared" si="292"/>
        <v/>
      </c>
      <c r="IY98" s="284" t="str">
        <f t="shared" si="292"/>
        <v/>
      </c>
      <c r="IZ98" s="284" t="str">
        <f t="shared" ref="IZ98:LK98" si="293">IF(IZ42="","",($C19*IZ42)/((1+$H$4)^IZ$79))</f>
        <v/>
      </c>
      <c r="JA98" s="284" t="str">
        <f t="shared" si="293"/>
        <v/>
      </c>
      <c r="JB98" s="284" t="str">
        <f t="shared" si="293"/>
        <v/>
      </c>
      <c r="JC98" s="284" t="str">
        <f t="shared" si="293"/>
        <v/>
      </c>
      <c r="JD98" s="284" t="str">
        <f t="shared" si="293"/>
        <v/>
      </c>
      <c r="JE98" s="284" t="str">
        <f t="shared" si="293"/>
        <v/>
      </c>
      <c r="JF98" s="284" t="str">
        <f t="shared" si="293"/>
        <v/>
      </c>
      <c r="JG98" s="284" t="str">
        <f t="shared" si="293"/>
        <v/>
      </c>
      <c r="JH98" s="284" t="str">
        <f t="shared" si="293"/>
        <v/>
      </c>
      <c r="JI98" s="284" t="str">
        <f t="shared" si="293"/>
        <v/>
      </c>
      <c r="JJ98" s="284" t="str">
        <f t="shared" si="293"/>
        <v/>
      </c>
      <c r="JK98" s="284" t="str">
        <f t="shared" si="293"/>
        <v/>
      </c>
      <c r="JL98" s="284" t="str">
        <f t="shared" si="293"/>
        <v/>
      </c>
      <c r="JM98" s="284" t="str">
        <f t="shared" si="293"/>
        <v/>
      </c>
      <c r="JN98" s="284" t="str">
        <f t="shared" si="293"/>
        <v/>
      </c>
      <c r="JO98" s="284" t="str">
        <f t="shared" si="293"/>
        <v/>
      </c>
      <c r="JP98" s="284" t="str">
        <f t="shared" si="293"/>
        <v/>
      </c>
      <c r="JQ98" s="284" t="str">
        <f t="shared" si="293"/>
        <v/>
      </c>
      <c r="JR98" s="284" t="str">
        <f t="shared" si="293"/>
        <v/>
      </c>
      <c r="JS98" s="284" t="str">
        <f t="shared" si="293"/>
        <v/>
      </c>
      <c r="JT98" s="284" t="str">
        <f t="shared" si="293"/>
        <v/>
      </c>
      <c r="JU98" s="284" t="str">
        <f t="shared" si="293"/>
        <v/>
      </c>
      <c r="JV98" s="284" t="str">
        <f t="shared" si="293"/>
        <v/>
      </c>
      <c r="JW98" s="284" t="str">
        <f t="shared" si="293"/>
        <v/>
      </c>
      <c r="JX98" s="284" t="str">
        <f t="shared" si="293"/>
        <v/>
      </c>
      <c r="JY98" s="284" t="str">
        <f t="shared" si="293"/>
        <v/>
      </c>
      <c r="JZ98" s="284" t="str">
        <f t="shared" si="293"/>
        <v/>
      </c>
      <c r="KA98" s="284" t="str">
        <f t="shared" si="293"/>
        <v/>
      </c>
      <c r="KB98" s="284" t="str">
        <f t="shared" si="293"/>
        <v/>
      </c>
      <c r="KC98" s="284" t="str">
        <f t="shared" si="293"/>
        <v/>
      </c>
      <c r="KD98" s="284" t="str">
        <f t="shared" si="293"/>
        <v/>
      </c>
      <c r="KE98" s="284" t="str">
        <f t="shared" si="293"/>
        <v/>
      </c>
      <c r="KF98" s="284" t="str">
        <f t="shared" si="293"/>
        <v/>
      </c>
      <c r="KG98" s="284" t="str">
        <f t="shared" si="293"/>
        <v/>
      </c>
      <c r="KH98" s="284" t="str">
        <f t="shared" si="293"/>
        <v/>
      </c>
      <c r="KI98" s="284" t="str">
        <f t="shared" si="293"/>
        <v/>
      </c>
      <c r="KJ98" s="284" t="str">
        <f t="shared" si="293"/>
        <v/>
      </c>
      <c r="KK98" s="284" t="str">
        <f t="shared" si="293"/>
        <v/>
      </c>
      <c r="KL98" s="284" t="str">
        <f t="shared" si="293"/>
        <v/>
      </c>
      <c r="KM98" s="284" t="str">
        <f t="shared" si="293"/>
        <v/>
      </c>
      <c r="KN98" s="284" t="str">
        <f t="shared" si="293"/>
        <v/>
      </c>
      <c r="KO98" s="284" t="str">
        <f t="shared" si="293"/>
        <v/>
      </c>
      <c r="KP98" s="284" t="str">
        <f t="shared" si="293"/>
        <v/>
      </c>
      <c r="KQ98" s="284" t="str">
        <f t="shared" si="293"/>
        <v/>
      </c>
      <c r="KR98" s="284" t="str">
        <f t="shared" si="293"/>
        <v/>
      </c>
      <c r="KS98" s="284" t="str">
        <f t="shared" si="293"/>
        <v/>
      </c>
      <c r="KT98" s="284" t="str">
        <f t="shared" si="293"/>
        <v/>
      </c>
      <c r="KU98" s="284" t="str">
        <f t="shared" si="293"/>
        <v/>
      </c>
      <c r="KV98" s="284" t="str">
        <f t="shared" si="293"/>
        <v/>
      </c>
      <c r="KW98" s="284" t="str">
        <f t="shared" si="293"/>
        <v/>
      </c>
      <c r="KX98" s="284" t="str">
        <f t="shared" si="293"/>
        <v/>
      </c>
      <c r="KY98" s="284" t="str">
        <f t="shared" si="293"/>
        <v/>
      </c>
      <c r="KZ98" s="284" t="str">
        <f t="shared" si="293"/>
        <v/>
      </c>
      <c r="LA98" s="284" t="str">
        <f t="shared" si="293"/>
        <v/>
      </c>
      <c r="LB98" s="284" t="str">
        <f t="shared" si="293"/>
        <v/>
      </c>
      <c r="LC98" s="284" t="str">
        <f t="shared" si="293"/>
        <v/>
      </c>
      <c r="LD98" s="284" t="str">
        <f t="shared" si="293"/>
        <v/>
      </c>
      <c r="LE98" s="284" t="str">
        <f t="shared" si="293"/>
        <v/>
      </c>
      <c r="LF98" s="284" t="str">
        <f t="shared" si="293"/>
        <v/>
      </c>
      <c r="LG98" s="284" t="str">
        <f t="shared" si="293"/>
        <v/>
      </c>
      <c r="LH98" s="284" t="str">
        <f t="shared" si="293"/>
        <v/>
      </c>
      <c r="LI98" s="284" t="str">
        <f t="shared" si="293"/>
        <v/>
      </c>
      <c r="LJ98" s="284" t="str">
        <f t="shared" si="293"/>
        <v/>
      </c>
      <c r="LK98" s="284" t="str">
        <f t="shared" si="293"/>
        <v/>
      </c>
      <c r="LL98" s="284" t="str">
        <f t="shared" ref="LL98:NW98" si="294">IF(LL42="","",($C19*LL42)/((1+$H$4)^LL$79))</f>
        <v/>
      </c>
      <c r="LM98" s="284" t="str">
        <f t="shared" si="294"/>
        <v/>
      </c>
      <c r="LN98" s="284" t="str">
        <f t="shared" si="294"/>
        <v/>
      </c>
      <c r="LO98" s="284" t="str">
        <f t="shared" si="294"/>
        <v/>
      </c>
      <c r="LP98" s="284" t="str">
        <f t="shared" si="294"/>
        <v/>
      </c>
      <c r="LQ98" s="284" t="str">
        <f t="shared" si="294"/>
        <v/>
      </c>
      <c r="LR98" s="284" t="str">
        <f t="shared" si="294"/>
        <v/>
      </c>
      <c r="LS98" s="284" t="str">
        <f t="shared" si="294"/>
        <v/>
      </c>
      <c r="LT98" s="284" t="str">
        <f t="shared" si="294"/>
        <v/>
      </c>
      <c r="LU98" s="284" t="str">
        <f t="shared" si="294"/>
        <v/>
      </c>
      <c r="LV98" s="284" t="str">
        <f t="shared" si="294"/>
        <v/>
      </c>
      <c r="LW98" s="284" t="str">
        <f t="shared" si="294"/>
        <v/>
      </c>
      <c r="LX98" s="284" t="str">
        <f t="shared" si="294"/>
        <v/>
      </c>
      <c r="LY98" s="284" t="str">
        <f t="shared" si="294"/>
        <v/>
      </c>
      <c r="LZ98" s="284" t="str">
        <f t="shared" si="294"/>
        <v/>
      </c>
      <c r="MA98" s="284" t="str">
        <f t="shared" si="294"/>
        <v/>
      </c>
      <c r="MB98" s="284" t="str">
        <f t="shared" si="294"/>
        <v/>
      </c>
      <c r="MC98" s="284" t="str">
        <f t="shared" si="294"/>
        <v/>
      </c>
      <c r="MD98" s="284" t="str">
        <f t="shared" si="294"/>
        <v/>
      </c>
      <c r="ME98" s="284" t="str">
        <f t="shared" si="294"/>
        <v/>
      </c>
      <c r="MF98" s="284" t="str">
        <f t="shared" si="294"/>
        <v/>
      </c>
      <c r="MG98" s="284" t="str">
        <f t="shared" si="294"/>
        <v/>
      </c>
      <c r="MH98" s="284" t="str">
        <f t="shared" si="294"/>
        <v/>
      </c>
      <c r="MI98" s="284" t="str">
        <f t="shared" si="294"/>
        <v/>
      </c>
      <c r="MJ98" s="284" t="str">
        <f t="shared" si="294"/>
        <v/>
      </c>
      <c r="MK98" s="284" t="str">
        <f t="shared" si="294"/>
        <v/>
      </c>
      <c r="ML98" s="284" t="str">
        <f t="shared" si="294"/>
        <v/>
      </c>
      <c r="MM98" s="284" t="str">
        <f t="shared" si="294"/>
        <v/>
      </c>
      <c r="MN98" s="284" t="str">
        <f t="shared" si="294"/>
        <v/>
      </c>
      <c r="MO98" s="284" t="str">
        <f t="shared" si="294"/>
        <v/>
      </c>
      <c r="MP98" s="284" t="str">
        <f t="shared" si="294"/>
        <v/>
      </c>
      <c r="MQ98" s="284" t="str">
        <f t="shared" si="294"/>
        <v/>
      </c>
      <c r="MR98" s="284" t="str">
        <f t="shared" si="294"/>
        <v/>
      </c>
      <c r="MS98" s="284" t="str">
        <f t="shared" si="294"/>
        <v/>
      </c>
      <c r="MT98" s="284" t="str">
        <f t="shared" si="294"/>
        <v/>
      </c>
      <c r="MU98" s="284" t="str">
        <f t="shared" si="294"/>
        <v/>
      </c>
      <c r="MV98" s="284" t="str">
        <f t="shared" si="294"/>
        <v/>
      </c>
      <c r="MW98" s="284" t="str">
        <f t="shared" si="294"/>
        <v/>
      </c>
      <c r="MX98" s="284" t="str">
        <f t="shared" si="294"/>
        <v/>
      </c>
      <c r="MY98" s="284" t="str">
        <f t="shared" si="294"/>
        <v/>
      </c>
      <c r="MZ98" s="284" t="str">
        <f t="shared" si="294"/>
        <v/>
      </c>
      <c r="NA98" s="284" t="str">
        <f t="shared" si="294"/>
        <v/>
      </c>
      <c r="NB98" s="284" t="str">
        <f t="shared" si="294"/>
        <v/>
      </c>
      <c r="NC98" s="284" t="str">
        <f t="shared" si="294"/>
        <v/>
      </c>
      <c r="ND98" s="284" t="str">
        <f t="shared" si="294"/>
        <v/>
      </c>
      <c r="NE98" s="284" t="str">
        <f t="shared" si="294"/>
        <v/>
      </c>
      <c r="NF98" s="284" t="str">
        <f t="shared" si="294"/>
        <v/>
      </c>
      <c r="NG98" s="284" t="str">
        <f t="shared" si="294"/>
        <v/>
      </c>
      <c r="NH98" s="284" t="str">
        <f t="shared" si="294"/>
        <v/>
      </c>
      <c r="NI98" s="284" t="str">
        <f t="shared" si="294"/>
        <v/>
      </c>
      <c r="NJ98" s="284" t="str">
        <f t="shared" si="294"/>
        <v/>
      </c>
      <c r="NK98" s="284" t="str">
        <f t="shared" si="294"/>
        <v/>
      </c>
      <c r="NL98" s="284" t="str">
        <f t="shared" si="294"/>
        <v/>
      </c>
      <c r="NM98" s="284" t="str">
        <f t="shared" si="294"/>
        <v/>
      </c>
      <c r="NN98" s="284" t="str">
        <f t="shared" si="294"/>
        <v/>
      </c>
      <c r="NO98" s="284" t="str">
        <f t="shared" si="294"/>
        <v/>
      </c>
      <c r="NP98" s="284" t="str">
        <f t="shared" si="294"/>
        <v/>
      </c>
      <c r="NQ98" s="284" t="str">
        <f t="shared" si="294"/>
        <v/>
      </c>
      <c r="NR98" s="284" t="str">
        <f t="shared" si="294"/>
        <v/>
      </c>
      <c r="NS98" s="284" t="str">
        <f t="shared" si="294"/>
        <v/>
      </c>
      <c r="NT98" s="284" t="str">
        <f t="shared" si="294"/>
        <v/>
      </c>
      <c r="NU98" s="284" t="str">
        <f t="shared" si="294"/>
        <v/>
      </c>
      <c r="NV98" s="284" t="str">
        <f t="shared" si="294"/>
        <v/>
      </c>
      <c r="NW98" s="284" t="str">
        <f t="shared" si="294"/>
        <v/>
      </c>
      <c r="NX98" s="284" t="str">
        <f t="shared" ref="NX98:QI98" si="295">IF(NX42="","",($C19*NX42)/((1+$H$4)^NX$79))</f>
        <v/>
      </c>
      <c r="NY98" s="284" t="str">
        <f t="shared" si="295"/>
        <v/>
      </c>
      <c r="NZ98" s="284" t="str">
        <f t="shared" si="295"/>
        <v/>
      </c>
      <c r="OA98" s="284" t="str">
        <f t="shared" si="295"/>
        <v/>
      </c>
      <c r="OB98" s="284" t="str">
        <f t="shared" si="295"/>
        <v/>
      </c>
      <c r="OC98" s="284" t="str">
        <f t="shared" si="295"/>
        <v/>
      </c>
      <c r="OD98" s="284" t="str">
        <f t="shared" si="295"/>
        <v/>
      </c>
      <c r="OE98" s="284" t="str">
        <f t="shared" si="295"/>
        <v/>
      </c>
      <c r="OF98" s="284" t="str">
        <f t="shared" si="295"/>
        <v/>
      </c>
      <c r="OG98" s="284" t="str">
        <f t="shared" si="295"/>
        <v/>
      </c>
      <c r="OH98" s="284" t="str">
        <f t="shared" si="295"/>
        <v/>
      </c>
      <c r="OI98" s="284" t="str">
        <f t="shared" si="295"/>
        <v/>
      </c>
      <c r="OJ98" s="284" t="str">
        <f t="shared" si="295"/>
        <v/>
      </c>
      <c r="OK98" s="284" t="str">
        <f t="shared" si="295"/>
        <v/>
      </c>
      <c r="OL98" s="284" t="str">
        <f t="shared" si="295"/>
        <v/>
      </c>
      <c r="OM98" s="284" t="str">
        <f t="shared" si="295"/>
        <v/>
      </c>
      <c r="ON98" s="284" t="str">
        <f t="shared" si="295"/>
        <v/>
      </c>
      <c r="OO98" s="284" t="str">
        <f t="shared" si="295"/>
        <v/>
      </c>
      <c r="OP98" s="284" t="str">
        <f t="shared" si="295"/>
        <v/>
      </c>
      <c r="OQ98" s="284" t="str">
        <f t="shared" si="295"/>
        <v/>
      </c>
      <c r="OR98" s="284" t="str">
        <f t="shared" si="295"/>
        <v/>
      </c>
      <c r="OS98" s="284" t="str">
        <f t="shared" si="295"/>
        <v/>
      </c>
      <c r="OT98" s="284" t="str">
        <f t="shared" si="295"/>
        <v/>
      </c>
      <c r="OU98" s="284" t="str">
        <f t="shared" si="295"/>
        <v/>
      </c>
      <c r="OV98" s="284" t="str">
        <f t="shared" si="295"/>
        <v/>
      </c>
      <c r="OW98" s="284" t="str">
        <f t="shared" si="295"/>
        <v/>
      </c>
      <c r="OX98" s="284" t="str">
        <f t="shared" si="295"/>
        <v/>
      </c>
      <c r="OY98" s="284" t="str">
        <f t="shared" si="295"/>
        <v/>
      </c>
      <c r="OZ98" s="284" t="str">
        <f t="shared" si="295"/>
        <v/>
      </c>
      <c r="PA98" s="284" t="str">
        <f t="shared" si="295"/>
        <v/>
      </c>
      <c r="PB98" s="284" t="str">
        <f t="shared" si="295"/>
        <v/>
      </c>
      <c r="PC98" s="284" t="str">
        <f t="shared" si="295"/>
        <v/>
      </c>
      <c r="PD98" s="284" t="str">
        <f t="shared" si="295"/>
        <v/>
      </c>
      <c r="PE98" s="284" t="str">
        <f t="shared" si="295"/>
        <v/>
      </c>
      <c r="PF98" s="284" t="str">
        <f t="shared" si="295"/>
        <v/>
      </c>
      <c r="PG98" s="284" t="str">
        <f t="shared" si="295"/>
        <v/>
      </c>
      <c r="PH98" s="284" t="str">
        <f t="shared" si="295"/>
        <v/>
      </c>
      <c r="PI98" s="284" t="str">
        <f t="shared" si="295"/>
        <v/>
      </c>
      <c r="PJ98" s="284" t="str">
        <f t="shared" si="295"/>
        <v/>
      </c>
      <c r="PK98" s="284" t="str">
        <f t="shared" si="295"/>
        <v/>
      </c>
      <c r="PL98" s="284" t="str">
        <f t="shared" si="295"/>
        <v/>
      </c>
      <c r="PM98" s="284" t="str">
        <f t="shared" si="295"/>
        <v/>
      </c>
      <c r="PN98" s="284" t="str">
        <f t="shared" si="295"/>
        <v/>
      </c>
      <c r="PO98" s="284" t="str">
        <f t="shared" si="295"/>
        <v/>
      </c>
      <c r="PP98" s="284" t="str">
        <f t="shared" si="295"/>
        <v/>
      </c>
      <c r="PQ98" s="284" t="str">
        <f t="shared" si="295"/>
        <v/>
      </c>
      <c r="PR98" s="284" t="str">
        <f t="shared" si="295"/>
        <v/>
      </c>
      <c r="PS98" s="284" t="str">
        <f t="shared" si="295"/>
        <v/>
      </c>
      <c r="PT98" s="284" t="str">
        <f t="shared" si="295"/>
        <v/>
      </c>
      <c r="PU98" s="284" t="str">
        <f t="shared" si="295"/>
        <v/>
      </c>
      <c r="PV98" s="284" t="str">
        <f t="shared" si="295"/>
        <v/>
      </c>
      <c r="PW98" s="284" t="str">
        <f t="shared" si="295"/>
        <v/>
      </c>
      <c r="PX98" s="284" t="str">
        <f t="shared" si="295"/>
        <v/>
      </c>
      <c r="PY98" s="284" t="str">
        <f t="shared" si="295"/>
        <v/>
      </c>
      <c r="PZ98" s="284" t="str">
        <f t="shared" si="295"/>
        <v/>
      </c>
      <c r="QA98" s="284" t="str">
        <f t="shared" si="295"/>
        <v/>
      </c>
      <c r="QB98" s="284" t="str">
        <f t="shared" si="295"/>
        <v/>
      </c>
      <c r="QC98" s="284" t="str">
        <f t="shared" si="295"/>
        <v/>
      </c>
      <c r="QD98" s="284" t="str">
        <f t="shared" si="295"/>
        <v/>
      </c>
      <c r="QE98" s="284" t="str">
        <f t="shared" si="295"/>
        <v/>
      </c>
      <c r="QF98" s="284" t="str">
        <f t="shared" si="295"/>
        <v/>
      </c>
      <c r="QG98" s="284" t="str">
        <f t="shared" si="295"/>
        <v/>
      </c>
      <c r="QH98" s="284" t="str">
        <f t="shared" si="295"/>
        <v/>
      </c>
      <c r="QI98" s="284" t="str">
        <f t="shared" si="295"/>
        <v/>
      </c>
      <c r="QJ98" s="284" t="str">
        <f t="shared" ref="QJ98:SA98" si="296">IF(QJ42="","",($C19*QJ42)/((1+$H$4)^QJ$79))</f>
        <v/>
      </c>
      <c r="QK98" s="284" t="str">
        <f t="shared" si="296"/>
        <v/>
      </c>
      <c r="QL98" s="284" t="str">
        <f t="shared" si="296"/>
        <v/>
      </c>
      <c r="QM98" s="284" t="str">
        <f t="shared" si="296"/>
        <v/>
      </c>
      <c r="QN98" s="284" t="str">
        <f t="shared" si="296"/>
        <v/>
      </c>
      <c r="QO98" s="284" t="str">
        <f t="shared" si="296"/>
        <v/>
      </c>
      <c r="QP98" s="284" t="str">
        <f t="shared" si="296"/>
        <v/>
      </c>
      <c r="QQ98" s="284" t="str">
        <f t="shared" si="296"/>
        <v/>
      </c>
      <c r="QR98" s="284" t="str">
        <f t="shared" si="296"/>
        <v/>
      </c>
      <c r="QS98" s="284" t="str">
        <f t="shared" si="296"/>
        <v/>
      </c>
      <c r="QT98" s="284" t="str">
        <f t="shared" si="296"/>
        <v/>
      </c>
      <c r="QU98" s="284" t="str">
        <f t="shared" si="296"/>
        <v/>
      </c>
      <c r="QV98" s="284" t="str">
        <f t="shared" si="296"/>
        <v/>
      </c>
      <c r="QW98" s="284" t="str">
        <f t="shared" si="296"/>
        <v/>
      </c>
      <c r="QX98" s="284" t="str">
        <f t="shared" si="296"/>
        <v/>
      </c>
      <c r="QY98" s="284" t="str">
        <f t="shared" si="296"/>
        <v/>
      </c>
      <c r="QZ98" s="284" t="str">
        <f t="shared" si="296"/>
        <v/>
      </c>
      <c r="RA98" s="284" t="str">
        <f t="shared" si="296"/>
        <v/>
      </c>
      <c r="RB98" s="284" t="str">
        <f t="shared" si="296"/>
        <v/>
      </c>
      <c r="RC98" s="284" t="str">
        <f t="shared" si="296"/>
        <v/>
      </c>
      <c r="RD98" s="284" t="str">
        <f t="shared" si="296"/>
        <v/>
      </c>
      <c r="RE98" s="284" t="str">
        <f t="shared" si="296"/>
        <v/>
      </c>
      <c r="RF98" s="284" t="str">
        <f t="shared" si="296"/>
        <v/>
      </c>
      <c r="RG98" s="284" t="str">
        <f t="shared" si="296"/>
        <v/>
      </c>
      <c r="RH98" s="284" t="str">
        <f t="shared" si="296"/>
        <v/>
      </c>
      <c r="RI98" s="284" t="str">
        <f t="shared" si="296"/>
        <v/>
      </c>
      <c r="RJ98" s="284" t="str">
        <f t="shared" si="296"/>
        <v/>
      </c>
      <c r="RK98" s="284" t="str">
        <f t="shared" si="296"/>
        <v/>
      </c>
      <c r="RL98" s="284" t="str">
        <f t="shared" si="296"/>
        <v/>
      </c>
      <c r="RM98" s="284" t="str">
        <f t="shared" si="296"/>
        <v/>
      </c>
      <c r="RN98" s="284" t="str">
        <f t="shared" si="296"/>
        <v/>
      </c>
      <c r="RO98" s="284" t="str">
        <f t="shared" si="296"/>
        <v/>
      </c>
      <c r="RP98" s="284" t="str">
        <f t="shared" si="296"/>
        <v/>
      </c>
      <c r="RQ98" s="284" t="str">
        <f t="shared" si="296"/>
        <v/>
      </c>
      <c r="RR98" s="284" t="str">
        <f t="shared" si="296"/>
        <v/>
      </c>
      <c r="RS98" s="284" t="str">
        <f t="shared" si="296"/>
        <v/>
      </c>
      <c r="RT98" s="284" t="str">
        <f t="shared" si="296"/>
        <v/>
      </c>
      <c r="RU98" s="284" t="str">
        <f t="shared" si="296"/>
        <v/>
      </c>
      <c r="RV98" s="284" t="str">
        <f t="shared" si="296"/>
        <v/>
      </c>
      <c r="RW98" s="284" t="str">
        <f t="shared" si="296"/>
        <v/>
      </c>
      <c r="RX98" s="284" t="str">
        <f t="shared" si="296"/>
        <v/>
      </c>
      <c r="RY98" s="284" t="str">
        <f t="shared" si="296"/>
        <v/>
      </c>
      <c r="RZ98" s="284" t="str">
        <f t="shared" si="296"/>
        <v/>
      </c>
      <c r="SA98" s="284" t="str">
        <f t="shared" si="296"/>
        <v/>
      </c>
    </row>
    <row r="99" spans="1:495">
      <c r="A99" s="282"/>
      <c r="B99" s="283" t="str">
        <f>$B$20</f>
        <v>Wildlife Aerial Surveys</v>
      </c>
      <c r="C99" s="290">
        <f>SUM(D99:S99,T99:INDEX(T99:SA99,$H$5))</f>
        <v>0</v>
      </c>
      <c r="D99" s="284" t="str">
        <f t="shared" ref="D99:BO99" si="297">IF(D43="","",($C20*D43)/((1+$H$4)^D$79))</f>
        <v/>
      </c>
      <c r="E99" s="284" t="str">
        <f t="shared" si="297"/>
        <v/>
      </c>
      <c r="F99" s="284" t="str">
        <f t="shared" si="297"/>
        <v/>
      </c>
      <c r="G99" s="284" t="str">
        <f t="shared" si="297"/>
        <v/>
      </c>
      <c r="H99" s="284" t="str">
        <f t="shared" si="297"/>
        <v/>
      </c>
      <c r="I99" s="284" t="str">
        <f t="shared" si="297"/>
        <v/>
      </c>
      <c r="J99" s="284" t="str">
        <f t="shared" si="297"/>
        <v/>
      </c>
      <c r="K99" s="284" t="str">
        <f t="shared" si="297"/>
        <v/>
      </c>
      <c r="L99" s="284" t="str">
        <f t="shared" si="297"/>
        <v/>
      </c>
      <c r="M99" s="284" t="str">
        <f t="shared" si="297"/>
        <v/>
      </c>
      <c r="N99" s="284" t="str">
        <f t="shared" si="297"/>
        <v/>
      </c>
      <c r="O99" s="284" t="str">
        <f t="shared" si="297"/>
        <v/>
      </c>
      <c r="P99" s="284" t="str">
        <f t="shared" si="297"/>
        <v/>
      </c>
      <c r="Q99" s="284" t="str">
        <f t="shared" si="297"/>
        <v/>
      </c>
      <c r="R99" s="284" t="str">
        <f t="shared" si="297"/>
        <v/>
      </c>
      <c r="S99" s="284" t="str">
        <f t="shared" si="297"/>
        <v/>
      </c>
      <c r="T99" s="284" t="str">
        <f t="shared" si="297"/>
        <v/>
      </c>
      <c r="U99" s="284" t="str">
        <f t="shared" si="297"/>
        <v/>
      </c>
      <c r="V99" s="284" t="str">
        <f t="shared" si="297"/>
        <v/>
      </c>
      <c r="W99" s="284" t="str">
        <f t="shared" si="297"/>
        <v/>
      </c>
      <c r="X99" s="284" t="str">
        <f t="shared" si="297"/>
        <v/>
      </c>
      <c r="Y99" s="284" t="str">
        <f t="shared" si="297"/>
        <v/>
      </c>
      <c r="Z99" s="284" t="str">
        <f t="shared" si="297"/>
        <v/>
      </c>
      <c r="AA99" s="284" t="str">
        <f t="shared" si="297"/>
        <v/>
      </c>
      <c r="AB99" s="284" t="str">
        <f t="shared" si="297"/>
        <v/>
      </c>
      <c r="AC99" s="284" t="str">
        <f t="shared" si="297"/>
        <v/>
      </c>
      <c r="AD99" s="284" t="str">
        <f t="shared" si="297"/>
        <v/>
      </c>
      <c r="AE99" s="284" t="str">
        <f t="shared" si="297"/>
        <v/>
      </c>
      <c r="AF99" s="284" t="str">
        <f t="shared" si="297"/>
        <v/>
      </c>
      <c r="AG99" s="284" t="str">
        <f t="shared" si="297"/>
        <v/>
      </c>
      <c r="AH99" s="284" t="str">
        <f t="shared" si="297"/>
        <v/>
      </c>
      <c r="AI99" s="284" t="str">
        <f t="shared" si="297"/>
        <v/>
      </c>
      <c r="AJ99" s="284" t="str">
        <f t="shared" si="297"/>
        <v/>
      </c>
      <c r="AK99" s="284" t="str">
        <f t="shared" si="297"/>
        <v/>
      </c>
      <c r="AL99" s="284" t="str">
        <f t="shared" si="297"/>
        <v/>
      </c>
      <c r="AM99" s="284" t="str">
        <f t="shared" si="297"/>
        <v/>
      </c>
      <c r="AN99" s="284" t="str">
        <f t="shared" si="297"/>
        <v/>
      </c>
      <c r="AO99" s="284" t="str">
        <f t="shared" si="297"/>
        <v/>
      </c>
      <c r="AP99" s="284" t="str">
        <f t="shared" si="297"/>
        <v/>
      </c>
      <c r="AQ99" s="284" t="str">
        <f t="shared" si="297"/>
        <v/>
      </c>
      <c r="AR99" s="284" t="str">
        <f t="shared" si="297"/>
        <v/>
      </c>
      <c r="AS99" s="284" t="str">
        <f t="shared" si="297"/>
        <v/>
      </c>
      <c r="AT99" s="284" t="str">
        <f t="shared" si="297"/>
        <v/>
      </c>
      <c r="AU99" s="284" t="str">
        <f t="shared" si="297"/>
        <v/>
      </c>
      <c r="AV99" s="284" t="str">
        <f t="shared" si="297"/>
        <v/>
      </c>
      <c r="AW99" s="284" t="str">
        <f t="shared" si="297"/>
        <v/>
      </c>
      <c r="AX99" s="284" t="str">
        <f t="shared" si="297"/>
        <v/>
      </c>
      <c r="AY99" s="284" t="str">
        <f t="shared" si="297"/>
        <v/>
      </c>
      <c r="AZ99" s="284" t="str">
        <f t="shared" si="297"/>
        <v/>
      </c>
      <c r="BA99" s="284" t="str">
        <f t="shared" si="297"/>
        <v/>
      </c>
      <c r="BB99" s="284" t="str">
        <f t="shared" si="297"/>
        <v/>
      </c>
      <c r="BC99" s="284" t="str">
        <f t="shared" si="297"/>
        <v/>
      </c>
      <c r="BD99" s="284" t="str">
        <f t="shared" si="297"/>
        <v/>
      </c>
      <c r="BE99" s="284" t="str">
        <f t="shared" si="297"/>
        <v/>
      </c>
      <c r="BF99" s="284" t="str">
        <f t="shared" si="297"/>
        <v/>
      </c>
      <c r="BG99" s="284" t="str">
        <f t="shared" si="297"/>
        <v/>
      </c>
      <c r="BH99" s="284" t="str">
        <f t="shared" si="297"/>
        <v/>
      </c>
      <c r="BI99" s="284" t="str">
        <f t="shared" si="297"/>
        <v/>
      </c>
      <c r="BJ99" s="284" t="str">
        <f t="shared" si="297"/>
        <v/>
      </c>
      <c r="BK99" s="284" t="str">
        <f t="shared" si="297"/>
        <v/>
      </c>
      <c r="BL99" s="284" t="str">
        <f t="shared" si="297"/>
        <v/>
      </c>
      <c r="BM99" s="284" t="str">
        <f t="shared" si="297"/>
        <v/>
      </c>
      <c r="BN99" s="284" t="str">
        <f t="shared" si="297"/>
        <v/>
      </c>
      <c r="BO99" s="284" t="str">
        <f t="shared" si="297"/>
        <v/>
      </c>
      <c r="BP99" s="284" t="str">
        <f t="shared" ref="BP99:EA99" si="298">IF(BP43="","",($C20*BP43)/((1+$H$4)^BP$79))</f>
        <v/>
      </c>
      <c r="BQ99" s="284" t="str">
        <f t="shared" si="298"/>
        <v/>
      </c>
      <c r="BR99" s="284" t="str">
        <f t="shared" si="298"/>
        <v/>
      </c>
      <c r="BS99" s="284" t="str">
        <f t="shared" si="298"/>
        <v/>
      </c>
      <c r="BT99" s="284" t="str">
        <f t="shared" si="298"/>
        <v/>
      </c>
      <c r="BU99" s="284" t="str">
        <f t="shared" si="298"/>
        <v/>
      </c>
      <c r="BV99" s="284" t="str">
        <f t="shared" si="298"/>
        <v/>
      </c>
      <c r="BW99" s="284" t="str">
        <f t="shared" si="298"/>
        <v/>
      </c>
      <c r="BX99" s="284" t="str">
        <f t="shared" si="298"/>
        <v/>
      </c>
      <c r="BY99" s="284" t="str">
        <f t="shared" si="298"/>
        <v/>
      </c>
      <c r="BZ99" s="284" t="str">
        <f t="shared" si="298"/>
        <v/>
      </c>
      <c r="CA99" s="284" t="str">
        <f t="shared" si="298"/>
        <v/>
      </c>
      <c r="CB99" s="284" t="str">
        <f t="shared" si="298"/>
        <v/>
      </c>
      <c r="CC99" s="284" t="str">
        <f t="shared" si="298"/>
        <v/>
      </c>
      <c r="CD99" s="284" t="str">
        <f t="shared" si="298"/>
        <v/>
      </c>
      <c r="CE99" s="284" t="str">
        <f t="shared" si="298"/>
        <v/>
      </c>
      <c r="CF99" s="284" t="str">
        <f t="shared" si="298"/>
        <v/>
      </c>
      <c r="CG99" s="284" t="str">
        <f t="shared" si="298"/>
        <v/>
      </c>
      <c r="CH99" s="284" t="str">
        <f t="shared" si="298"/>
        <v/>
      </c>
      <c r="CI99" s="284" t="str">
        <f t="shared" si="298"/>
        <v/>
      </c>
      <c r="CJ99" s="284" t="str">
        <f t="shared" si="298"/>
        <v/>
      </c>
      <c r="CK99" s="284" t="str">
        <f t="shared" si="298"/>
        <v/>
      </c>
      <c r="CL99" s="284" t="str">
        <f t="shared" si="298"/>
        <v/>
      </c>
      <c r="CM99" s="284" t="str">
        <f t="shared" si="298"/>
        <v/>
      </c>
      <c r="CN99" s="284" t="str">
        <f t="shared" si="298"/>
        <v/>
      </c>
      <c r="CO99" s="284" t="str">
        <f t="shared" si="298"/>
        <v/>
      </c>
      <c r="CP99" s="284" t="str">
        <f t="shared" si="298"/>
        <v/>
      </c>
      <c r="CQ99" s="284" t="str">
        <f t="shared" si="298"/>
        <v/>
      </c>
      <c r="CR99" s="284" t="str">
        <f t="shared" si="298"/>
        <v/>
      </c>
      <c r="CS99" s="284" t="str">
        <f t="shared" si="298"/>
        <v/>
      </c>
      <c r="CT99" s="284" t="str">
        <f t="shared" si="298"/>
        <v/>
      </c>
      <c r="CU99" s="284" t="str">
        <f t="shared" si="298"/>
        <v/>
      </c>
      <c r="CV99" s="284" t="str">
        <f t="shared" si="298"/>
        <v/>
      </c>
      <c r="CW99" s="284" t="str">
        <f t="shared" si="298"/>
        <v/>
      </c>
      <c r="CX99" s="284" t="str">
        <f t="shared" si="298"/>
        <v/>
      </c>
      <c r="CY99" s="284" t="str">
        <f t="shared" si="298"/>
        <v/>
      </c>
      <c r="CZ99" s="284" t="str">
        <f t="shared" si="298"/>
        <v/>
      </c>
      <c r="DA99" s="284" t="str">
        <f t="shared" si="298"/>
        <v/>
      </c>
      <c r="DB99" s="284" t="str">
        <f t="shared" si="298"/>
        <v/>
      </c>
      <c r="DC99" s="284" t="str">
        <f t="shared" si="298"/>
        <v/>
      </c>
      <c r="DD99" s="284" t="str">
        <f t="shared" si="298"/>
        <v/>
      </c>
      <c r="DE99" s="284" t="str">
        <f t="shared" si="298"/>
        <v/>
      </c>
      <c r="DF99" s="284" t="str">
        <f t="shared" si="298"/>
        <v/>
      </c>
      <c r="DG99" s="284" t="str">
        <f t="shared" si="298"/>
        <v/>
      </c>
      <c r="DH99" s="284" t="str">
        <f t="shared" si="298"/>
        <v/>
      </c>
      <c r="DI99" s="284" t="str">
        <f t="shared" si="298"/>
        <v/>
      </c>
      <c r="DJ99" s="284" t="str">
        <f t="shared" si="298"/>
        <v/>
      </c>
      <c r="DK99" s="284" t="str">
        <f t="shared" si="298"/>
        <v/>
      </c>
      <c r="DL99" s="284" t="str">
        <f t="shared" si="298"/>
        <v/>
      </c>
      <c r="DM99" s="284" t="str">
        <f t="shared" si="298"/>
        <v/>
      </c>
      <c r="DN99" s="284" t="str">
        <f t="shared" si="298"/>
        <v/>
      </c>
      <c r="DO99" s="284" t="str">
        <f t="shared" si="298"/>
        <v/>
      </c>
      <c r="DP99" s="284" t="str">
        <f t="shared" si="298"/>
        <v/>
      </c>
      <c r="DQ99" s="284" t="str">
        <f t="shared" si="298"/>
        <v/>
      </c>
      <c r="DR99" s="284" t="str">
        <f t="shared" si="298"/>
        <v/>
      </c>
      <c r="DS99" s="284" t="str">
        <f t="shared" si="298"/>
        <v/>
      </c>
      <c r="DT99" s="284" t="str">
        <f t="shared" si="298"/>
        <v/>
      </c>
      <c r="DU99" s="284" t="str">
        <f t="shared" si="298"/>
        <v/>
      </c>
      <c r="DV99" s="284" t="str">
        <f t="shared" si="298"/>
        <v/>
      </c>
      <c r="DW99" s="284" t="str">
        <f t="shared" si="298"/>
        <v/>
      </c>
      <c r="DX99" s="284" t="str">
        <f t="shared" si="298"/>
        <v/>
      </c>
      <c r="DY99" s="284" t="str">
        <f t="shared" si="298"/>
        <v/>
      </c>
      <c r="DZ99" s="284" t="str">
        <f t="shared" si="298"/>
        <v/>
      </c>
      <c r="EA99" s="284" t="str">
        <f t="shared" si="298"/>
        <v/>
      </c>
      <c r="EB99" s="284" t="str">
        <f t="shared" ref="EB99:GM99" si="299">IF(EB43="","",($C20*EB43)/((1+$H$4)^EB$79))</f>
        <v/>
      </c>
      <c r="EC99" s="284" t="str">
        <f t="shared" si="299"/>
        <v/>
      </c>
      <c r="ED99" s="284" t="str">
        <f t="shared" si="299"/>
        <v/>
      </c>
      <c r="EE99" s="284" t="str">
        <f t="shared" si="299"/>
        <v/>
      </c>
      <c r="EF99" s="284" t="str">
        <f t="shared" si="299"/>
        <v/>
      </c>
      <c r="EG99" s="284" t="str">
        <f t="shared" si="299"/>
        <v/>
      </c>
      <c r="EH99" s="284" t="str">
        <f t="shared" si="299"/>
        <v/>
      </c>
      <c r="EI99" s="284" t="str">
        <f t="shared" si="299"/>
        <v/>
      </c>
      <c r="EJ99" s="284" t="str">
        <f t="shared" si="299"/>
        <v/>
      </c>
      <c r="EK99" s="284" t="str">
        <f t="shared" si="299"/>
        <v/>
      </c>
      <c r="EL99" s="284" t="str">
        <f t="shared" si="299"/>
        <v/>
      </c>
      <c r="EM99" s="284" t="str">
        <f t="shared" si="299"/>
        <v/>
      </c>
      <c r="EN99" s="284" t="str">
        <f t="shared" si="299"/>
        <v/>
      </c>
      <c r="EO99" s="284" t="str">
        <f t="shared" si="299"/>
        <v/>
      </c>
      <c r="EP99" s="284" t="str">
        <f t="shared" si="299"/>
        <v/>
      </c>
      <c r="EQ99" s="284" t="str">
        <f t="shared" si="299"/>
        <v/>
      </c>
      <c r="ER99" s="284" t="str">
        <f t="shared" si="299"/>
        <v/>
      </c>
      <c r="ES99" s="284" t="str">
        <f t="shared" si="299"/>
        <v/>
      </c>
      <c r="ET99" s="284" t="str">
        <f t="shared" si="299"/>
        <v/>
      </c>
      <c r="EU99" s="284" t="str">
        <f t="shared" si="299"/>
        <v/>
      </c>
      <c r="EV99" s="284" t="str">
        <f t="shared" si="299"/>
        <v/>
      </c>
      <c r="EW99" s="284" t="str">
        <f t="shared" si="299"/>
        <v/>
      </c>
      <c r="EX99" s="284" t="str">
        <f t="shared" si="299"/>
        <v/>
      </c>
      <c r="EY99" s="284" t="str">
        <f t="shared" si="299"/>
        <v/>
      </c>
      <c r="EZ99" s="284" t="str">
        <f t="shared" si="299"/>
        <v/>
      </c>
      <c r="FA99" s="284" t="str">
        <f t="shared" si="299"/>
        <v/>
      </c>
      <c r="FB99" s="284" t="str">
        <f t="shared" si="299"/>
        <v/>
      </c>
      <c r="FC99" s="284" t="str">
        <f t="shared" si="299"/>
        <v/>
      </c>
      <c r="FD99" s="284" t="str">
        <f t="shared" si="299"/>
        <v/>
      </c>
      <c r="FE99" s="284" t="str">
        <f t="shared" si="299"/>
        <v/>
      </c>
      <c r="FF99" s="284" t="str">
        <f t="shared" si="299"/>
        <v/>
      </c>
      <c r="FG99" s="284" t="str">
        <f t="shared" si="299"/>
        <v/>
      </c>
      <c r="FH99" s="284" t="str">
        <f t="shared" si="299"/>
        <v/>
      </c>
      <c r="FI99" s="284" t="str">
        <f t="shared" si="299"/>
        <v/>
      </c>
      <c r="FJ99" s="284" t="str">
        <f t="shared" si="299"/>
        <v/>
      </c>
      <c r="FK99" s="284" t="str">
        <f t="shared" si="299"/>
        <v/>
      </c>
      <c r="FL99" s="284" t="str">
        <f t="shared" si="299"/>
        <v/>
      </c>
      <c r="FM99" s="284" t="str">
        <f t="shared" si="299"/>
        <v/>
      </c>
      <c r="FN99" s="284" t="str">
        <f t="shared" si="299"/>
        <v/>
      </c>
      <c r="FO99" s="284" t="str">
        <f t="shared" si="299"/>
        <v/>
      </c>
      <c r="FP99" s="284" t="str">
        <f t="shared" si="299"/>
        <v/>
      </c>
      <c r="FQ99" s="284" t="str">
        <f t="shared" si="299"/>
        <v/>
      </c>
      <c r="FR99" s="284" t="str">
        <f t="shared" si="299"/>
        <v/>
      </c>
      <c r="FS99" s="284" t="str">
        <f t="shared" si="299"/>
        <v/>
      </c>
      <c r="FT99" s="284" t="str">
        <f t="shared" si="299"/>
        <v/>
      </c>
      <c r="FU99" s="284" t="str">
        <f t="shared" si="299"/>
        <v/>
      </c>
      <c r="FV99" s="284" t="str">
        <f t="shared" si="299"/>
        <v/>
      </c>
      <c r="FW99" s="284" t="str">
        <f t="shared" si="299"/>
        <v/>
      </c>
      <c r="FX99" s="284" t="str">
        <f t="shared" si="299"/>
        <v/>
      </c>
      <c r="FY99" s="284" t="str">
        <f t="shared" si="299"/>
        <v/>
      </c>
      <c r="FZ99" s="284" t="str">
        <f t="shared" si="299"/>
        <v/>
      </c>
      <c r="GA99" s="284" t="str">
        <f t="shared" si="299"/>
        <v/>
      </c>
      <c r="GB99" s="284" t="str">
        <f t="shared" si="299"/>
        <v/>
      </c>
      <c r="GC99" s="284" t="str">
        <f t="shared" si="299"/>
        <v/>
      </c>
      <c r="GD99" s="284" t="str">
        <f t="shared" si="299"/>
        <v/>
      </c>
      <c r="GE99" s="284" t="str">
        <f t="shared" si="299"/>
        <v/>
      </c>
      <c r="GF99" s="284" t="str">
        <f t="shared" si="299"/>
        <v/>
      </c>
      <c r="GG99" s="284" t="str">
        <f t="shared" si="299"/>
        <v/>
      </c>
      <c r="GH99" s="284" t="str">
        <f t="shared" si="299"/>
        <v/>
      </c>
      <c r="GI99" s="284" t="str">
        <f t="shared" si="299"/>
        <v/>
      </c>
      <c r="GJ99" s="284" t="str">
        <f t="shared" si="299"/>
        <v/>
      </c>
      <c r="GK99" s="284" t="str">
        <f t="shared" si="299"/>
        <v/>
      </c>
      <c r="GL99" s="284" t="str">
        <f t="shared" si="299"/>
        <v/>
      </c>
      <c r="GM99" s="284" t="str">
        <f t="shared" si="299"/>
        <v/>
      </c>
      <c r="GN99" s="284" t="str">
        <f t="shared" ref="GN99:IY99" si="300">IF(GN43="","",($C20*GN43)/((1+$H$4)^GN$79))</f>
        <v/>
      </c>
      <c r="GO99" s="284" t="str">
        <f t="shared" si="300"/>
        <v/>
      </c>
      <c r="GP99" s="284" t="str">
        <f t="shared" si="300"/>
        <v/>
      </c>
      <c r="GQ99" s="284" t="str">
        <f t="shared" si="300"/>
        <v/>
      </c>
      <c r="GR99" s="284" t="str">
        <f t="shared" si="300"/>
        <v/>
      </c>
      <c r="GS99" s="284" t="str">
        <f t="shared" si="300"/>
        <v/>
      </c>
      <c r="GT99" s="284" t="str">
        <f t="shared" si="300"/>
        <v/>
      </c>
      <c r="GU99" s="284" t="str">
        <f t="shared" si="300"/>
        <v/>
      </c>
      <c r="GV99" s="284" t="str">
        <f t="shared" si="300"/>
        <v/>
      </c>
      <c r="GW99" s="284" t="str">
        <f t="shared" si="300"/>
        <v/>
      </c>
      <c r="GX99" s="284" t="str">
        <f t="shared" si="300"/>
        <v/>
      </c>
      <c r="GY99" s="284" t="str">
        <f t="shared" si="300"/>
        <v/>
      </c>
      <c r="GZ99" s="284" t="str">
        <f t="shared" si="300"/>
        <v/>
      </c>
      <c r="HA99" s="284" t="str">
        <f t="shared" si="300"/>
        <v/>
      </c>
      <c r="HB99" s="284" t="str">
        <f t="shared" si="300"/>
        <v/>
      </c>
      <c r="HC99" s="284" t="str">
        <f t="shared" si="300"/>
        <v/>
      </c>
      <c r="HD99" s="284" t="str">
        <f t="shared" si="300"/>
        <v/>
      </c>
      <c r="HE99" s="284" t="str">
        <f t="shared" si="300"/>
        <v/>
      </c>
      <c r="HF99" s="284" t="str">
        <f t="shared" si="300"/>
        <v/>
      </c>
      <c r="HG99" s="284" t="str">
        <f t="shared" si="300"/>
        <v/>
      </c>
      <c r="HH99" s="284" t="str">
        <f t="shared" si="300"/>
        <v/>
      </c>
      <c r="HI99" s="284" t="str">
        <f t="shared" si="300"/>
        <v/>
      </c>
      <c r="HJ99" s="284" t="str">
        <f t="shared" si="300"/>
        <v/>
      </c>
      <c r="HK99" s="284" t="str">
        <f t="shared" si="300"/>
        <v/>
      </c>
      <c r="HL99" s="284" t="str">
        <f t="shared" si="300"/>
        <v/>
      </c>
      <c r="HM99" s="284" t="str">
        <f t="shared" si="300"/>
        <v/>
      </c>
      <c r="HN99" s="284" t="str">
        <f t="shared" si="300"/>
        <v/>
      </c>
      <c r="HO99" s="284" t="str">
        <f t="shared" si="300"/>
        <v/>
      </c>
      <c r="HP99" s="284" t="str">
        <f t="shared" si="300"/>
        <v/>
      </c>
      <c r="HQ99" s="284" t="str">
        <f t="shared" si="300"/>
        <v/>
      </c>
      <c r="HR99" s="284" t="str">
        <f t="shared" si="300"/>
        <v/>
      </c>
      <c r="HS99" s="284" t="str">
        <f t="shared" si="300"/>
        <v/>
      </c>
      <c r="HT99" s="284" t="str">
        <f t="shared" si="300"/>
        <v/>
      </c>
      <c r="HU99" s="284" t="str">
        <f t="shared" si="300"/>
        <v/>
      </c>
      <c r="HV99" s="284" t="str">
        <f t="shared" si="300"/>
        <v/>
      </c>
      <c r="HW99" s="284" t="str">
        <f t="shared" si="300"/>
        <v/>
      </c>
      <c r="HX99" s="284" t="str">
        <f t="shared" si="300"/>
        <v/>
      </c>
      <c r="HY99" s="284" t="str">
        <f t="shared" si="300"/>
        <v/>
      </c>
      <c r="HZ99" s="284" t="str">
        <f t="shared" si="300"/>
        <v/>
      </c>
      <c r="IA99" s="284" t="str">
        <f t="shared" si="300"/>
        <v/>
      </c>
      <c r="IB99" s="284" t="str">
        <f t="shared" si="300"/>
        <v/>
      </c>
      <c r="IC99" s="284" t="str">
        <f t="shared" si="300"/>
        <v/>
      </c>
      <c r="ID99" s="284" t="str">
        <f t="shared" si="300"/>
        <v/>
      </c>
      <c r="IE99" s="284" t="str">
        <f t="shared" si="300"/>
        <v/>
      </c>
      <c r="IF99" s="284" t="str">
        <f t="shared" si="300"/>
        <v/>
      </c>
      <c r="IG99" s="284" t="str">
        <f t="shared" si="300"/>
        <v/>
      </c>
      <c r="IH99" s="284" t="str">
        <f t="shared" si="300"/>
        <v/>
      </c>
      <c r="II99" s="284" t="str">
        <f t="shared" si="300"/>
        <v/>
      </c>
      <c r="IJ99" s="284" t="str">
        <f t="shared" si="300"/>
        <v/>
      </c>
      <c r="IK99" s="284" t="str">
        <f t="shared" si="300"/>
        <v/>
      </c>
      <c r="IL99" s="284" t="str">
        <f t="shared" si="300"/>
        <v/>
      </c>
      <c r="IM99" s="284" t="str">
        <f t="shared" si="300"/>
        <v/>
      </c>
      <c r="IN99" s="284" t="str">
        <f t="shared" si="300"/>
        <v/>
      </c>
      <c r="IO99" s="284" t="str">
        <f t="shared" si="300"/>
        <v/>
      </c>
      <c r="IP99" s="284" t="str">
        <f t="shared" si="300"/>
        <v/>
      </c>
      <c r="IQ99" s="284" t="str">
        <f t="shared" si="300"/>
        <v/>
      </c>
      <c r="IR99" s="284" t="str">
        <f t="shared" si="300"/>
        <v/>
      </c>
      <c r="IS99" s="284" t="str">
        <f t="shared" si="300"/>
        <v/>
      </c>
      <c r="IT99" s="284" t="str">
        <f t="shared" si="300"/>
        <v/>
      </c>
      <c r="IU99" s="284" t="str">
        <f t="shared" si="300"/>
        <v/>
      </c>
      <c r="IV99" s="284" t="str">
        <f t="shared" si="300"/>
        <v/>
      </c>
      <c r="IW99" s="284" t="str">
        <f t="shared" si="300"/>
        <v/>
      </c>
      <c r="IX99" s="284" t="str">
        <f t="shared" si="300"/>
        <v/>
      </c>
      <c r="IY99" s="284" t="str">
        <f t="shared" si="300"/>
        <v/>
      </c>
      <c r="IZ99" s="284" t="str">
        <f t="shared" ref="IZ99:LK99" si="301">IF(IZ43="","",($C20*IZ43)/((1+$H$4)^IZ$79))</f>
        <v/>
      </c>
      <c r="JA99" s="284" t="str">
        <f t="shared" si="301"/>
        <v/>
      </c>
      <c r="JB99" s="284" t="str">
        <f t="shared" si="301"/>
        <v/>
      </c>
      <c r="JC99" s="284" t="str">
        <f t="shared" si="301"/>
        <v/>
      </c>
      <c r="JD99" s="284" t="str">
        <f t="shared" si="301"/>
        <v/>
      </c>
      <c r="JE99" s="284" t="str">
        <f t="shared" si="301"/>
        <v/>
      </c>
      <c r="JF99" s="284" t="str">
        <f t="shared" si="301"/>
        <v/>
      </c>
      <c r="JG99" s="284" t="str">
        <f t="shared" si="301"/>
        <v/>
      </c>
      <c r="JH99" s="284" t="str">
        <f t="shared" si="301"/>
        <v/>
      </c>
      <c r="JI99" s="284" t="str">
        <f t="shared" si="301"/>
        <v/>
      </c>
      <c r="JJ99" s="284" t="str">
        <f t="shared" si="301"/>
        <v/>
      </c>
      <c r="JK99" s="284" t="str">
        <f t="shared" si="301"/>
        <v/>
      </c>
      <c r="JL99" s="284" t="str">
        <f t="shared" si="301"/>
        <v/>
      </c>
      <c r="JM99" s="284" t="str">
        <f t="shared" si="301"/>
        <v/>
      </c>
      <c r="JN99" s="284" t="str">
        <f t="shared" si="301"/>
        <v/>
      </c>
      <c r="JO99" s="284" t="str">
        <f t="shared" si="301"/>
        <v/>
      </c>
      <c r="JP99" s="284" t="str">
        <f t="shared" si="301"/>
        <v/>
      </c>
      <c r="JQ99" s="284" t="str">
        <f t="shared" si="301"/>
        <v/>
      </c>
      <c r="JR99" s="284" t="str">
        <f t="shared" si="301"/>
        <v/>
      </c>
      <c r="JS99" s="284" t="str">
        <f t="shared" si="301"/>
        <v/>
      </c>
      <c r="JT99" s="284" t="str">
        <f t="shared" si="301"/>
        <v/>
      </c>
      <c r="JU99" s="284" t="str">
        <f t="shared" si="301"/>
        <v/>
      </c>
      <c r="JV99" s="284" t="str">
        <f t="shared" si="301"/>
        <v/>
      </c>
      <c r="JW99" s="284" t="str">
        <f t="shared" si="301"/>
        <v/>
      </c>
      <c r="JX99" s="284" t="str">
        <f t="shared" si="301"/>
        <v/>
      </c>
      <c r="JY99" s="284" t="str">
        <f t="shared" si="301"/>
        <v/>
      </c>
      <c r="JZ99" s="284" t="str">
        <f t="shared" si="301"/>
        <v/>
      </c>
      <c r="KA99" s="284" t="str">
        <f t="shared" si="301"/>
        <v/>
      </c>
      <c r="KB99" s="284" t="str">
        <f t="shared" si="301"/>
        <v/>
      </c>
      <c r="KC99" s="284" t="str">
        <f t="shared" si="301"/>
        <v/>
      </c>
      <c r="KD99" s="284" t="str">
        <f t="shared" si="301"/>
        <v/>
      </c>
      <c r="KE99" s="284" t="str">
        <f t="shared" si="301"/>
        <v/>
      </c>
      <c r="KF99" s="284" t="str">
        <f t="shared" si="301"/>
        <v/>
      </c>
      <c r="KG99" s="284" t="str">
        <f t="shared" si="301"/>
        <v/>
      </c>
      <c r="KH99" s="284" t="str">
        <f t="shared" si="301"/>
        <v/>
      </c>
      <c r="KI99" s="284" t="str">
        <f t="shared" si="301"/>
        <v/>
      </c>
      <c r="KJ99" s="284" t="str">
        <f t="shared" si="301"/>
        <v/>
      </c>
      <c r="KK99" s="284" t="str">
        <f t="shared" si="301"/>
        <v/>
      </c>
      <c r="KL99" s="284" t="str">
        <f t="shared" si="301"/>
        <v/>
      </c>
      <c r="KM99" s="284" t="str">
        <f t="shared" si="301"/>
        <v/>
      </c>
      <c r="KN99" s="284" t="str">
        <f t="shared" si="301"/>
        <v/>
      </c>
      <c r="KO99" s="284" t="str">
        <f t="shared" si="301"/>
        <v/>
      </c>
      <c r="KP99" s="284" t="str">
        <f t="shared" si="301"/>
        <v/>
      </c>
      <c r="KQ99" s="284" t="str">
        <f t="shared" si="301"/>
        <v/>
      </c>
      <c r="KR99" s="284" t="str">
        <f t="shared" si="301"/>
        <v/>
      </c>
      <c r="KS99" s="284" t="str">
        <f t="shared" si="301"/>
        <v/>
      </c>
      <c r="KT99" s="284" t="str">
        <f t="shared" si="301"/>
        <v/>
      </c>
      <c r="KU99" s="284" t="str">
        <f t="shared" si="301"/>
        <v/>
      </c>
      <c r="KV99" s="284" t="str">
        <f t="shared" si="301"/>
        <v/>
      </c>
      <c r="KW99" s="284" t="str">
        <f t="shared" si="301"/>
        <v/>
      </c>
      <c r="KX99" s="284" t="str">
        <f t="shared" si="301"/>
        <v/>
      </c>
      <c r="KY99" s="284" t="str">
        <f t="shared" si="301"/>
        <v/>
      </c>
      <c r="KZ99" s="284" t="str">
        <f t="shared" si="301"/>
        <v/>
      </c>
      <c r="LA99" s="284" t="str">
        <f t="shared" si="301"/>
        <v/>
      </c>
      <c r="LB99" s="284" t="str">
        <f t="shared" si="301"/>
        <v/>
      </c>
      <c r="LC99" s="284" t="str">
        <f t="shared" si="301"/>
        <v/>
      </c>
      <c r="LD99" s="284" t="str">
        <f t="shared" si="301"/>
        <v/>
      </c>
      <c r="LE99" s="284" t="str">
        <f t="shared" si="301"/>
        <v/>
      </c>
      <c r="LF99" s="284" t="str">
        <f t="shared" si="301"/>
        <v/>
      </c>
      <c r="LG99" s="284" t="str">
        <f t="shared" si="301"/>
        <v/>
      </c>
      <c r="LH99" s="284" t="str">
        <f t="shared" si="301"/>
        <v/>
      </c>
      <c r="LI99" s="284" t="str">
        <f t="shared" si="301"/>
        <v/>
      </c>
      <c r="LJ99" s="284" t="str">
        <f t="shared" si="301"/>
        <v/>
      </c>
      <c r="LK99" s="284" t="str">
        <f t="shared" si="301"/>
        <v/>
      </c>
      <c r="LL99" s="284" t="str">
        <f t="shared" ref="LL99:NW99" si="302">IF(LL43="","",($C20*LL43)/((1+$H$4)^LL$79))</f>
        <v/>
      </c>
      <c r="LM99" s="284" t="str">
        <f t="shared" si="302"/>
        <v/>
      </c>
      <c r="LN99" s="284" t="str">
        <f t="shared" si="302"/>
        <v/>
      </c>
      <c r="LO99" s="284" t="str">
        <f t="shared" si="302"/>
        <v/>
      </c>
      <c r="LP99" s="284" t="str">
        <f t="shared" si="302"/>
        <v/>
      </c>
      <c r="LQ99" s="284" t="str">
        <f t="shared" si="302"/>
        <v/>
      </c>
      <c r="LR99" s="284" t="str">
        <f t="shared" si="302"/>
        <v/>
      </c>
      <c r="LS99" s="284" t="str">
        <f t="shared" si="302"/>
        <v/>
      </c>
      <c r="LT99" s="284" t="str">
        <f t="shared" si="302"/>
        <v/>
      </c>
      <c r="LU99" s="284" t="str">
        <f t="shared" si="302"/>
        <v/>
      </c>
      <c r="LV99" s="284" t="str">
        <f t="shared" si="302"/>
        <v/>
      </c>
      <c r="LW99" s="284" t="str">
        <f t="shared" si="302"/>
        <v/>
      </c>
      <c r="LX99" s="284" t="str">
        <f t="shared" si="302"/>
        <v/>
      </c>
      <c r="LY99" s="284" t="str">
        <f t="shared" si="302"/>
        <v/>
      </c>
      <c r="LZ99" s="284" t="str">
        <f t="shared" si="302"/>
        <v/>
      </c>
      <c r="MA99" s="284" t="str">
        <f t="shared" si="302"/>
        <v/>
      </c>
      <c r="MB99" s="284" t="str">
        <f t="shared" si="302"/>
        <v/>
      </c>
      <c r="MC99" s="284" t="str">
        <f t="shared" si="302"/>
        <v/>
      </c>
      <c r="MD99" s="284" t="str">
        <f t="shared" si="302"/>
        <v/>
      </c>
      <c r="ME99" s="284" t="str">
        <f t="shared" si="302"/>
        <v/>
      </c>
      <c r="MF99" s="284" t="str">
        <f t="shared" si="302"/>
        <v/>
      </c>
      <c r="MG99" s="284" t="str">
        <f t="shared" si="302"/>
        <v/>
      </c>
      <c r="MH99" s="284" t="str">
        <f t="shared" si="302"/>
        <v/>
      </c>
      <c r="MI99" s="284" t="str">
        <f t="shared" si="302"/>
        <v/>
      </c>
      <c r="MJ99" s="284" t="str">
        <f t="shared" si="302"/>
        <v/>
      </c>
      <c r="MK99" s="284" t="str">
        <f t="shared" si="302"/>
        <v/>
      </c>
      <c r="ML99" s="284" t="str">
        <f t="shared" si="302"/>
        <v/>
      </c>
      <c r="MM99" s="284" t="str">
        <f t="shared" si="302"/>
        <v/>
      </c>
      <c r="MN99" s="284" t="str">
        <f t="shared" si="302"/>
        <v/>
      </c>
      <c r="MO99" s="284" t="str">
        <f t="shared" si="302"/>
        <v/>
      </c>
      <c r="MP99" s="284" t="str">
        <f t="shared" si="302"/>
        <v/>
      </c>
      <c r="MQ99" s="284" t="str">
        <f t="shared" si="302"/>
        <v/>
      </c>
      <c r="MR99" s="284" t="str">
        <f t="shared" si="302"/>
        <v/>
      </c>
      <c r="MS99" s="284" t="str">
        <f t="shared" si="302"/>
        <v/>
      </c>
      <c r="MT99" s="284" t="str">
        <f t="shared" si="302"/>
        <v/>
      </c>
      <c r="MU99" s="284" t="str">
        <f t="shared" si="302"/>
        <v/>
      </c>
      <c r="MV99" s="284" t="str">
        <f t="shared" si="302"/>
        <v/>
      </c>
      <c r="MW99" s="284" t="str">
        <f t="shared" si="302"/>
        <v/>
      </c>
      <c r="MX99" s="284" t="str">
        <f t="shared" si="302"/>
        <v/>
      </c>
      <c r="MY99" s="284" t="str">
        <f t="shared" si="302"/>
        <v/>
      </c>
      <c r="MZ99" s="284" t="str">
        <f t="shared" si="302"/>
        <v/>
      </c>
      <c r="NA99" s="284" t="str">
        <f t="shared" si="302"/>
        <v/>
      </c>
      <c r="NB99" s="284" t="str">
        <f t="shared" si="302"/>
        <v/>
      </c>
      <c r="NC99" s="284" t="str">
        <f t="shared" si="302"/>
        <v/>
      </c>
      <c r="ND99" s="284" t="str">
        <f t="shared" si="302"/>
        <v/>
      </c>
      <c r="NE99" s="284" t="str">
        <f t="shared" si="302"/>
        <v/>
      </c>
      <c r="NF99" s="284" t="str">
        <f t="shared" si="302"/>
        <v/>
      </c>
      <c r="NG99" s="284" t="str">
        <f t="shared" si="302"/>
        <v/>
      </c>
      <c r="NH99" s="284" t="str">
        <f t="shared" si="302"/>
        <v/>
      </c>
      <c r="NI99" s="284" t="str">
        <f t="shared" si="302"/>
        <v/>
      </c>
      <c r="NJ99" s="284" t="str">
        <f t="shared" si="302"/>
        <v/>
      </c>
      <c r="NK99" s="284" t="str">
        <f t="shared" si="302"/>
        <v/>
      </c>
      <c r="NL99" s="284" t="str">
        <f t="shared" si="302"/>
        <v/>
      </c>
      <c r="NM99" s="284" t="str">
        <f t="shared" si="302"/>
        <v/>
      </c>
      <c r="NN99" s="284" t="str">
        <f t="shared" si="302"/>
        <v/>
      </c>
      <c r="NO99" s="284" t="str">
        <f t="shared" si="302"/>
        <v/>
      </c>
      <c r="NP99" s="284" t="str">
        <f t="shared" si="302"/>
        <v/>
      </c>
      <c r="NQ99" s="284" t="str">
        <f t="shared" si="302"/>
        <v/>
      </c>
      <c r="NR99" s="284" t="str">
        <f t="shared" si="302"/>
        <v/>
      </c>
      <c r="NS99" s="284" t="str">
        <f t="shared" si="302"/>
        <v/>
      </c>
      <c r="NT99" s="284" t="str">
        <f t="shared" si="302"/>
        <v/>
      </c>
      <c r="NU99" s="284" t="str">
        <f t="shared" si="302"/>
        <v/>
      </c>
      <c r="NV99" s="284" t="str">
        <f t="shared" si="302"/>
        <v/>
      </c>
      <c r="NW99" s="284" t="str">
        <f t="shared" si="302"/>
        <v/>
      </c>
      <c r="NX99" s="284" t="str">
        <f t="shared" ref="NX99:QI99" si="303">IF(NX43="","",($C20*NX43)/((1+$H$4)^NX$79))</f>
        <v/>
      </c>
      <c r="NY99" s="284" t="str">
        <f t="shared" si="303"/>
        <v/>
      </c>
      <c r="NZ99" s="284" t="str">
        <f t="shared" si="303"/>
        <v/>
      </c>
      <c r="OA99" s="284" t="str">
        <f t="shared" si="303"/>
        <v/>
      </c>
      <c r="OB99" s="284" t="str">
        <f t="shared" si="303"/>
        <v/>
      </c>
      <c r="OC99" s="284" t="str">
        <f t="shared" si="303"/>
        <v/>
      </c>
      <c r="OD99" s="284" t="str">
        <f t="shared" si="303"/>
        <v/>
      </c>
      <c r="OE99" s="284" t="str">
        <f t="shared" si="303"/>
        <v/>
      </c>
      <c r="OF99" s="284" t="str">
        <f t="shared" si="303"/>
        <v/>
      </c>
      <c r="OG99" s="284" t="str">
        <f t="shared" si="303"/>
        <v/>
      </c>
      <c r="OH99" s="284" t="str">
        <f t="shared" si="303"/>
        <v/>
      </c>
      <c r="OI99" s="284" t="str">
        <f t="shared" si="303"/>
        <v/>
      </c>
      <c r="OJ99" s="284" t="str">
        <f t="shared" si="303"/>
        <v/>
      </c>
      <c r="OK99" s="284" t="str">
        <f t="shared" si="303"/>
        <v/>
      </c>
      <c r="OL99" s="284" t="str">
        <f t="shared" si="303"/>
        <v/>
      </c>
      <c r="OM99" s="284" t="str">
        <f t="shared" si="303"/>
        <v/>
      </c>
      <c r="ON99" s="284" t="str">
        <f t="shared" si="303"/>
        <v/>
      </c>
      <c r="OO99" s="284" t="str">
        <f t="shared" si="303"/>
        <v/>
      </c>
      <c r="OP99" s="284" t="str">
        <f t="shared" si="303"/>
        <v/>
      </c>
      <c r="OQ99" s="284" t="str">
        <f t="shared" si="303"/>
        <v/>
      </c>
      <c r="OR99" s="284" t="str">
        <f t="shared" si="303"/>
        <v/>
      </c>
      <c r="OS99" s="284" t="str">
        <f t="shared" si="303"/>
        <v/>
      </c>
      <c r="OT99" s="284" t="str">
        <f t="shared" si="303"/>
        <v/>
      </c>
      <c r="OU99" s="284" t="str">
        <f t="shared" si="303"/>
        <v/>
      </c>
      <c r="OV99" s="284" t="str">
        <f t="shared" si="303"/>
        <v/>
      </c>
      <c r="OW99" s="284" t="str">
        <f t="shared" si="303"/>
        <v/>
      </c>
      <c r="OX99" s="284" t="str">
        <f t="shared" si="303"/>
        <v/>
      </c>
      <c r="OY99" s="284" t="str">
        <f t="shared" si="303"/>
        <v/>
      </c>
      <c r="OZ99" s="284" t="str">
        <f t="shared" si="303"/>
        <v/>
      </c>
      <c r="PA99" s="284" t="str">
        <f t="shared" si="303"/>
        <v/>
      </c>
      <c r="PB99" s="284" t="str">
        <f t="shared" si="303"/>
        <v/>
      </c>
      <c r="PC99" s="284" t="str">
        <f t="shared" si="303"/>
        <v/>
      </c>
      <c r="PD99" s="284" t="str">
        <f t="shared" si="303"/>
        <v/>
      </c>
      <c r="PE99" s="284" t="str">
        <f t="shared" si="303"/>
        <v/>
      </c>
      <c r="PF99" s="284" t="str">
        <f t="shared" si="303"/>
        <v/>
      </c>
      <c r="PG99" s="284" t="str">
        <f t="shared" si="303"/>
        <v/>
      </c>
      <c r="PH99" s="284" t="str">
        <f t="shared" si="303"/>
        <v/>
      </c>
      <c r="PI99" s="284" t="str">
        <f t="shared" si="303"/>
        <v/>
      </c>
      <c r="PJ99" s="284" t="str">
        <f t="shared" si="303"/>
        <v/>
      </c>
      <c r="PK99" s="284" t="str">
        <f t="shared" si="303"/>
        <v/>
      </c>
      <c r="PL99" s="284" t="str">
        <f t="shared" si="303"/>
        <v/>
      </c>
      <c r="PM99" s="284" t="str">
        <f t="shared" si="303"/>
        <v/>
      </c>
      <c r="PN99" s="284" t="str">
        <f t="shared" si="303"/>
        <v/>
      </c>
      <c r="PO99" s="284" t="str">
        <f t="shared" si="303"/>
        <v/>
      </c>
      <c r="PP99" s="284" t="str">
        <f t="shared" si="303"/>
        <v/>
      </c>
      <c r="PQ99" s="284" t="str">
        <f t="shared" si="303"/>
        <v/>
      </c>
      <c r="PR99" s="284" t="str">
        <f t="shared" si="303"/>
        <v/>
      </c>
      <c r="PS99" s="284" t="str">
        <f t="shared" si="303"/>
        <v/>
      </c>
      <c r="PT99" s="284" t="str">
        <f t="shared" si="303"/>
        <v/>
      </c>
      <c r="PU99" s="284" t="str">
        <f t="shared" si="303"/>
        <v/>
      </c>
      <c r="PV99" s="284" t="str">
        <f t="shared" si="303"/>
        <v/>
      </c>
      <c r="PW99" s="284" t="str">
        <f t="shared" si="303"/>
        <v/>
      </c>
      <c r="PX99" s="284" t="str">
        <f t="shared" si="303"/>
        <v/>
      </c>
      <c r="PY99" s="284" t="str">
        <f t="shared" si="303"/>
        <v/>
      </c>
      <c r="PZ99" s="284" t="str">
        <f t="shared" si="303"/>
        <v/>
      </c>
      <c r="QA99" s="284" t="str">
        <f t="shared" si="303"/>
        <v/>
      </c>
      <c r="QB99" s="284" t="str">
        <f t="shared" si="303"/>
        <v/>
      </c>
      <c r="QC99" s="284" t="str">
        <f t="shared" si="303"/>
        <v/>
      </c>
      <c r="QD99" s="284" t="str">
        <f t="shared" si="303"/>
        <v/>
      </c>
      <c r="QE99" s="284" t="str">
        <f t="shared" si="303"/>
        <v/>
      </c>
      <c r="QF99" s="284" t="str">
        <f t="shared" si="303"/>
        <v/>
      </c>
      <c r="QG99" s="284" t="str">
        <f t="shared" si="303"/>
        <v/>
      </c>
      <c r="QH99" s="284" t="str">
        <f t="shared" si="303"/>
        <v/>
      </c>
      <c r="QI99" s="284" t="str">
        <f t="shared" si="303"/>
        <v/>
      </c>
      <c r="QJ99" s="284" t="str">
        <f t="shared" ref="QJ99:SA99" si="304">IF(QJ43="","",($C20*QJ43)/((1+$H$4)^QJ$79))</f>
        <v/>
      </c>
      <c r="QK99" s="284" t="str">
        <f t="shared" si="304"/>
        <v/>
      </c>
      <c r="QL99" s="284" t="str">
        <f t="shared" si="304"/>
        <v/>
      </c>
      <c r="QM99" s="284" t="str">
        <f t="shared" si="304"/>
        <v/>
      </c>
      <c r="QN99" s="284" t="str">
        <f t="shared" si="304"/>
        <v/>
      </c>
      <c r="QO99" s="284" t="str">
        <f t="shared" si="304"/>
        <v/>
      </c>
      <c r="QP99" s="284" t="str">
        <f t="shared" si="304"/>
        <v/>
      </c>
      <c r="QQ99" s="284" t="str">
        <f t="shared" si="304"/>
        <v/>
      </c>
      <c r="QR99" s="284" t="str">
        <f t="shared" si="304"/>
        <v/>
      </c>
      <c r="QS99" s="284" t="str">
        <f t="shared" si="304"/>
        <v/>
      </c>
      <c r="QT99" s="284" t="str">
        <f t="shared" si="304"/>
        <v/>
      </c>
      <c r="QU99" s="284" t="str">
        <f t="shared" si="304"/>
        <v/>
      </c>
      <c r="QV99" s="284" t="str">
        <f t="shared" si="304"/>
        <v/>
      </c>
      <c r="QW99" s="284" t="str">
        <f t="shared" si="304"/>
        <v/>
      </c>
      <c r="QX99" s="284" t="str">
        <f t="shared" si="304"/>
        <v/>
      </c>
      <c r="QY99" s="284" t="str">
        <f t="shared" si="304"/>
        <v/>
      </c>
      <c r="QZ99" s="284" t="str">
        <f t="shared" si="304"/>
        <v/>
      </c>
      <c r="RA99" s="284" t="str">
        <f t="shared" si="304"/>
        <v/>
      </c>
      <c r="RB99" s="284" t="str">
        <f t="shared" si="304"/>
        <v/>
      </c>
      <c r="RC99" s="284" t="str">
        <f t="shared" si="304"/>
        <v/>
      </c>
      <c r="RD99" s="284" t="str">
        <f t="shared" si="304"/>
        <v/>
      </c>
      <c r="RE99" s="284" t="str">
        <f t="shared" si="304"/>
        <v/>
      </c>
      <c r="RF99" s="284" t="str">
        <f t="shared" si="304"/>
        <v/>
      </c>
      <c r="RG99" s="284" t="str">
        <f t="shared" si="304"/>
        <v/>
      </c>
      <c r="RH99" s="284" t="str">
        <f t="shared" si="304"/>
        <v/>
      </c>
      <c r="RI99" s="284" t="str">
        <f t="shared" si="304"/>
        <v/>
      </c>
      <c r="RJ99" s="284" t="str">
        <f t="shared" si="304"/>
        <v/>
      </c>
      <c r="RK99" s="284" t="str">
        <f t="shared" si="304"/>
        <v/>
      </c>
      <c r="RL99" s="284" t="str">
        <f t="shared" si="304"/>
        <v/>
      </c>
      <c r="RM99" s="284" t="str">
        <f t="shared" si="304"/>
        <v/>
      </c>
      <c r="RN99" s="284" t="str">
        <f t="shared" si="304"/>
        <v/>
      </c>
      <c r="RO99" s="284" t="str">
        <f t="shared" si="304"/>
        <v/>
      </c>
      <c r="RP99" s="284" t="str">
        <f t="shared" si="304"/>
        <v/>
      </c>
      <c r="RQ99" s="284" t="str">
        <f t="shared" si="304"/>
        <v/>
      </c>
      <c r="RR99" s="284" t="str">
        <f t="shared" si="304"/>
        <v/>
      </c>
      <c r="RS99" s="284" t="str">
        <f t="shared" si="304"/>
        <v/>
      </c>
      <c r="RT99" s="284" t="str">
        <f t="shared" si="304"/>
        <v/>
      </c>
      <c r="RU99" s="284" t="str">
        <f t="shared" si="304"/>
        <v/>
      </c>
      <c r="RV99" s="284" t="str">
        <f t="shared" si="304"/>
        <v/>
      </c>
      <c r="RW99" s="284" t="str">
        <f t="shared" si="304"/>
        <v/>
      </c>
      <c r="RX99" s="284" t="str">
        <f t="shared" si="304"/>
        <v/>
      </c>
      <c r="RY99" s="284" t="str">
        <f t="shared" si="304"/>
        <v/>
      </c>
      <c r="RZ99" s="284" t="str">
        <f t="shared" si="304"/>
        <v/>
      </c>
      <c r="SA99" s="284" t="str">
        <f t="shared" si="304"/>
        <v/>
      </c>
    </row>
    <row r="100" spans="1:495">
      <c r="A100" s="282"/>
      <c r="B100" s="283" t="str">
        <f>$B$21</f>
        <v>Aquatics</v>
      </c>
      <c r="C100" s="290">
        <f>SUM(D100:S100,T100:INDEX(T100:SA100,$H$5))</f>
        <v>0</v>
      </c>
      <c r="D100" s="284" t="str">
        <f t="shared" ref="D100:BO100" si="305">IF(D44="","",($C21*D44)/((1+$H$4)^D$79))</f>
        <v/>
      </c>
      <c r="E100" s="284" t="str">
        <f t="shared" si="305"/>
        <v/>
      </c>
      <c r="F100" s="284" t="str">
        <f t="shared" si="305"/>
        <v/>
      </c>
      <c r="G100" s="284" t="str">
        <f t="shared" si="305"/>
        <v/>
      </c>
      <c r="H100" s="284" t="str">
        <f t="shared" si="305"/>
        <v/>
      </c>
      <c r="I100" s="284" t="str">
        <f t="shared" si="305"/>
        <v/>
      </c>
      <c r="J100" s="284" t="str">
        <f t="shared" si="305"/>
        <v/>
      </c>
      <c r="K100" s="284" t="str">
        <f t="shared" si="305"/>
        <v/>
      </c>
      <c r="L100" s="284" t="str">
        <f t="shared" si="305"/>
        <v/>
      </c>
      <c r="M100" s="284" t="str">
        <f t="shared" si="305"/>
        <v/>
      </c>
      <c r="N100" s="284" t="str">
        <f t="shared" si="305"/>
        <v/>
      </c>
      <c r="O100" s="284" t="str">
        <f t="shared" si="305"/>
        <v/>
      </c>
      <c r="P100" s="284" t="str">
        <f t="shared" si="305"/>
        <v/>
      </c>
      <c r="Q100" s="284" t="str">
        <f t="shared" si="305"/>
        <v/>
      </c>
      <c r="R100" s="284" t="str">
        <f t="shared" si="305"/>
        <v/>
      </c>
      <c r="S100" s="284" t="str">
        <f t="shared" si="305"/>
        <v/>
      </c>
      <c r="T100" s="284" t="str">
        <f t="shared" si="305"/>
        <v/>
      </c>
      <c r="U100" s="284" t="str">
        <f t="shared" si="305"/>
        <v/>
      </c>
      <c r="V100" s="284" t="str">
        <f t="shared" si="305"/>
        <v/>
      </c>
      <c r="W100" s="284" t="str">
        <f t="shared" si="305"/>
        <v/>
      </c>
      <c r="X100" s="284" t="str">
        <f t="shared" si="305"/>
        <v/>
      </c>
      <c r="Y100" s="284" t="str">
        <f t="shared" si="305"/>
        <v/>
      </c>
      <c r="Z100" s="284" t="str">
        <f t="shared" si="305"/>
        <v/>
      </c>
      <c r="AA100" s="284" t="str">
        <f t="shared" si="305"/>
        <v/>
      </c>
      <c r="AB100" s="284" t="str">
        <f t="shared" si="305"/>
        <v/>
      </c>
      <c r="AC100" s="284" t="str">
        <f t="shared" si="305"/>
        <v/>
      </c>
      <c r="AD100" s="284" t="str">
        <f t="shared" si="305"/>
        <v/>
      </c>
      <c r="AE100" s="284" t="str">
        <f t="shared" si="305"/>
        <v/>
      </c>
      <c r="AF100" s="284" t="str">
        <f t="shared" si="305"/>
        <v/>
      </c>
      <c r="AG100" s="284" t="str">
        <f t="shared" si="305"/>
        <v/>
      </c>
      <c r="AH100" s="284" t="str">
        <f t="shared" si="305"/>
        <v/>
      </c>
      <c r="AI100" s="284" t="str">
        <f t="shared" si="305"/>
        <v/>
      </c>
      <c r="AJ100" s="284" t="str">
        <f t="shared" si="305"/>
        <v/>
      </c>
      <c r="AK100" s="284" t="str">
        <f t="shared" si="305"/>
        <v/>
      </c>
      <c r="AL100" s="284" t="str">
        <f t="shared" si="305"/>
        <v/>
      </c>
      <c r="AM100" s="284" t="str">
        <f t="shared" si="305"/>
        <v/>
      </c>
      <c r="AN100" s="284" t="str">
        <f t="shared" si="305"/>
        <v/>
      </c>
      <c r="AO100" s="284" t="str">
        <f t="shared" si="305"/>
        <v/>
      </c>
      <c r="AP100" s="284" t="str">
        <f t="shared" si="305"/>
        <v/>
      </c>
      <c r="AQ100" s="284" t="str">
        <f t="shared" si="305"/>
        <v/>
      </c>
      <c r="AR100" s="284" t="str">
        <f t="shared" si="305"/>
        <v/>
      </c>
      <c r="AS100" s="284" t="str">
        <f t="shared" si="305"/>
        <v/>
      </c>
      <c r="AT100" s="284" t="str">
        <f t="shared" si="305"/>
        <v/>
      </c>
      <c r="AU100" s="284" t="str">
        <f t="shared" si="305"/>
        <v/>
      </c>
      <c r="AV100" s="284" t="str">
        <f t="shared" si="305"/>
        <v/>
      </c>
      <c r="AW100" s="284" t="str">
        <f t="shared" si="305"/>
        <v/>
      </c>
      <c r="AX100" s="284" t="str">
        <f t="shared" si="305"/>
        <v/>
      </c>
      <c r="AY100" s="284" t="str">
        <f t="shared" si="305"/>
        <v/>
      </c>
      <c r="AZ100" s="284" t="str">
        <f t="shared" si="305"/>
        <v/>
      </c>
      <c r="BA100" s="284" t="str">
        <f t="shared" si="305"/>
        <v/>
      </c>
      <c r="BB100" s="284" t="str">
        <f t="shared" si="305"/>
        <v/>
      </c>
      <c r="BC100" s="284" t="str">
        <f t="shared" si="305"/>
        <v/>
      </c>
      <c r="BD100" s="284" t="str">
        <f t="shared" si="305"/>
        <v/>
      </c>
      <c r="BE100" s="284" t="str">
        <f t="shared" si="305"/>
        <v/>
      </c>
      <c r="BF100" s="284" t="str">
        <f t="shared" si="305"/>
        <v/>
      </c>
      <c r="BG100" s="284" t="str">
        <f t="shared" si="305"/>
        <v/>
      </c>
      <c r="BH100" s="284" t="str">
        <f t="shared" si="305"/>
        <v/>
      </c>
      <c r="BI100" s="284" t="str">
        <f t="shared" si="305"/>
        <v/>
      </c>
      <c r="BJ100" s="284" t="str">
        <f t="shared" si="305"/>
        <v/>
      </c>
      <c r="BK100" s="284" t="str">
        <f t="shared" si="305"/>
        <v/>
      </c>
      <c r="BL100" s="284" t="str">
        <f t="shared" si="305"/>
        <v/>
      </c>
      <c r="BM100" s="284" t="str">
        <f t="shared" si="305"/>
        <v/>
      </c>
      <c r="BN100" s="284" t="str">
        <f t="shared" si="305"/>
        <v/>
      </c>
      <c r="BO100" s="284" t="str">
        <f t="shared" si="305"/>
        <v/>
      </c>
      <c r="BP100" s="284" t="str">
        <f t="shared" ref="BP100:EA100" si="306">IF(BP44="","",($C21*BP44)/((1+$H$4)^BP$79))</f>
        <v/>
      </c>
      <c r="BQ100" s="284" t="str">
        <f t="shared" si="306"/>
        <v/>
      </c>
      <c r="BR100" s="284" t="str">
        <f t="shared" si="306"/>
        <v/>
      </c>
      <c r="BS100" s="284" t="str">
        <f t="shared" si="306"/>
        <v/>
      </c>
      <c r="BT100" s="284" t="str">
        <f t="shared" si="306"/>
        <v/>
      </c>
      <c r="BU100" s="284" t="str">
        <f t="shared" si="306"/>
        <v/>
      </c>
      <c r="BV100" s="284" t="str">
        <f t="shared" si="306"/>
        <v/>
      </c>
      <c r="BW100" s="284" t="str">
        <f t="shared" si="306"/>
        <v/>
      </c>
      <c r="BX100" s="284" t="str">
        <f t="shared" si="306"/>
        <v/>
      </c>
      <c r="BY100" s="284" t="str">
        <f t="shared" si="306"/>
        <v/>
      </c>
      <c r="BZ100" s="284" t="str">
        <f t="shared" si="306"/>
        <v/>
      </c>
      <c r="CA100" s="284" t="str">
        <f t="shared" si="306"/>
        <v/>
      </c>
      <c r="CB100" s="284" t="str">
        <f t="shared" si="306"/>
        <v/>
      </c>
      <c r="CC100" s="284" t="str">
        <f t="shared" si="306"/>
        <v/>
      </c>
      <c r="CD100" s="284" t="str">
        <f t="shared" si="306"/>
        <v/>
      </c>
      <c r="CE100" s="284" t="str">
        <f t="shared" si="306"/>
        <v/>
      </c>
      <c r="CF100" s="284" t="str">
        <f t="shared" si="306"/>
        <v/>
      </c>
      <c r="CG100" s="284" t="str">
        <f t="shared" si="306"/>
        <v/>
      </c>
      <c r="CH100" s="284" t="str">
        <f t="shared" si="306"/>
        <v/>
      </c>
      <c r="CI100" s="284" t="str">
        <f t="shared" si="306"/>
        <v/>
      </c>
      <c r="CJ100" s="284" t="str">
        <f t="shared" si="306"/>
        <v/>
      </c>
      <c r="CK100" s="284" t="str">
        <f t="shared" si="306"/>
        <v/>
      </c>
      <c r="CL100" s="284" t="str">
        <f t="shared" si="306"/>
        <v/>
      </c>
      <c r="CM100" s="284" t="str">
        <f t="shared" si="306"/>
        <v/>
      </c>
      <c r="CN100" s="284" t="str">
        <f t="shared" si="306"/>
        <v/>
      </c>
      <c r="CO100" s="284" t="str">
        <f t="shared" si="306"/>
        <v/>
      </c>
      <c r="CP100" s="284" t="str">
        <f t="shared" si="306"/>
        <v/>
      </c>
      <c r="CQ100" s="284" t="str">
        <f t="shared" si="306"/>
        <v/>
      </c>
      <c r="CR100" s="284" t="str">
        <f t="shared" si="306"/>
        <v/>
      </c>
      <c r="CS100" s="284" t="str">
        <f t="shared" si="306"/>
        <v/>
      </c>
      <c r="CT100" s="284" t="str">
        <f t="shared" si="306"/>
        <v/>
      </c>
      <c r="CU100" s="284" t="str">
        <f t="shared" si="306"/>
        <v/>
      </c>
      <c r="CV100" s="284" t="str">
        <f t="shared" si="306"/>
        <v/>
      </c>
      <c r="CW100" s="284" t="str">
        <f t="shared" si="306"/>
        <v/>
      </c>
      <c r="CX100" s="284" t="str">
        <f t="shared" si="306"/>
        <v/>
      </c>
      <c r="CY100" s="284" t="str">
        <f t="shared" si="306"/>
        <v/>
      </c>
      <c r="CZ100" s="284" t="str">
        <f t="shared" si="306"/>
        <v/>
      </c>
      <c r="DA100" s="284" t="str">
        <f t="shared" si="306"/>
        <v/>
      </c>
      <c r="DB100" s="284" t="str">
        <f t="shared" si="306"/>
        <v/>
      </c>
      <c r="DC100" s="284" t="str">
        <f t="shared" si="306"/>
        <v/>
      </c>
      <c r="DD100" s="284" t="str">
        <f t="shared" si="306"/>
        <v/>
      </c>
      <c r="DE100" s="284" t="str">
        <f t="shared" si="306"/>
        <v/>
      </c>
      <c r="DF100" s="284" t="str">
        <f t="shared" si="306"/>
        <v/>
      </c>
      <c r="DG100" s="284" t="str">
        <f t="shared" si="306"/>
        <v/>
      </c>
      <c r="DH100" s="284" t="str">
        <f t="shared" si="306"/>
        <v/>
      </c>
      <c r="DI100" s="284" t="str">
        <f t="shared" si="306"/>
        <v/>
      </c>
      <c r="DJ100" s="284" t="str">
        <f t="shared" si="306"/>
        <v/>
      </c>
      <c r="DK100" s="284" t="str">
        <f t="shared" si="306"/>
        <v/>
      </c>
      <c r="DL100" s="284" t="str">
        <f t="shared" si="306"/>
        <v/>
      </c>
      <c r="DM100" s="284" t="str">
        <f t="shared" si="306"/>
        <v/>
      </c>
      <c r="DN100" s="284" t="str">
        <f t="shared" si="306"/>
        <v/>
      </c>
      <c r="DO100" s="284" t="str">
        <f t="shared" si="306"/>
        <v/>
      </c>
      <c r="DP100" s="284" t="str">
        <f t="shared" si="306"/>
        <v/>
      </c>
      <c r="DQ100" s="284" t="str">
        <f t="shared" si="306"/>
        <v/>
      </c>
      <c r="DR100" s="284" t="str">
        <f t="shared" si="306"/>
        <v/>
      </c>
      <c r="DS100" s="284" t="str">
        <f t="shared" si="306"/>
        <v/>
      </c>
      <c r="DT100" s="284" t="str">
        <f t="shared" si="306"/>
        <v/>
      </c>
      <c r="DU100" s="284" t="str">
        <f t="shared" si="306"/>
        <v/>
      </c>
      <c r="DV100" s="284" t="str">
        <f t="shared" si="306"/>
        <v/>
      </c>
      <c r="DW100" s="284" t="str">
        <f t="shared" si="306"/>
        <v/>
      </c>
      <c r="DX100" s="284" t="str">
        <f t="shared" si="306"/>
        <v/>
      </c>
      <c r="DY100" s="284" t="str">
        <f t="shared" si="306"/>
        <v/>
      </c>
      <c r="DZ100" s="284" t="str">
        <f t="shared" si="306"/>
        <v/>
      </c>
      <c r="EA100" s="284" t="str">
        <f t="shared" si="306"/>
        <v/>
      </c>
      <c r="EB100" s="284" t="str">
        <f t="shared" ref="EB100:GM100" si="307">IF(EB44="","",($C21*EB44)/((1+$H$4)^EB$79))</f>
        <v/>
      </c>
      <c r="EC100" s="284" t="str">
        <f t="shared" si="307"/>
        <v/>
      </c>
      <c r="ED100" s="284" t="str">
        <f t="shared" si="307"/>
        <v/>
      </c>
      <c r="EE100" s="284" t="str">
        <f t="shared" si="307"/>
        <v/>
      </c>
      <c r="EF100" s="284" t="str">
        <f t="shared" si="307"/>
        <v/>
      </c>
      <c r="EG100" s="284" t="str">
        <f t="shared" si="307"/>
        <v/>
      </c>
      <c r="EH100" s="284" t="str">
        <f t="shared" si="307"/>
        <v/>
      </c>
      <c r="EI100" s="284" t="str">
        <f t="shared" si="307"/>
        <v/>
      </c>
      <c r="EJ100" s="284" t="str">
        <f t="shared" si="307"/>
        <v/>
      </c>
      <c r="EK100" s="284" t="str">
        <f t="shared" si="307"/>
        <v/>
      </c>
      <c r="EL100" s="284" t="str">
        <f t="shared" si="307"/>
        <v/>
      </c>
      <c r="EM100" s="284" t="str">
        <f t="shared" si="307"/>
        <v/>
      </c>
      <c r="EN100" s="284" t="str">
        <f t="shared" si="307"/>
        <v/>
      </c>
      <c r="EO100" s="284" t="str">
        <f t="shared" si="307"/>
        <v/>
      </c>
      <c r="EP100" s="284" t="str">
        <f t="shared" si="307"/>
        <v/>
      </c>
      <c r="EQ100" s="284" t="str">
        <f t="shared" si="307"/>
        <v/>
      </c>
      <c r="ER100" s="284" t="str">
        <f t="shared" si="307"/>
        <v/>
      </c>
      <c r="ES100" s="284" t="str">
        <f t="shared" si="307"/>
        <v/>
      </c>
      <c r="ET100" s="284" t="str">
        <f t="shared" si="307"/>
        <v/>
      </c>
      <c r="EU100" s="284" t="str">
        <f t="shared" si="307"/>
        <v/>
      </c>
      <c r="EV100" s="284" t="str">
        <f t="shared" si="307"/>
        <v/>
      </c>
      <c r="EW100" s="284" t="str">
        <f t="shared" si="307"/>
        <v/>
      </c>
      <c r="EX100" s="284" t="str">
        <f t="shared" si="307"/>
        <v/>
      </c>
      <c r="EY100" s="284" t="str">
        <f t="shared" si="307"/>
        <v/>
      </c>
      <c r="EZ100" s="284" t="str">
        <f t="shared" si="307"/>
        <v/>
      </c>
      <c r="FA100" s="284" t="str">
        <f t="shared" si="307"/>
        <v/>
      </c>
      <c r="FB100" s="284" t="str">
        <f t="shared" si="307"/>
        <v/>
      </c>
      <c r="FC100" s="284" t="str">
        <f t="shared" si="307"/>
        <v/>
      </c>
      <c r="FD100" s="284" t="str">
        <f t="shared" si="307"/>
        <v/>
      </c>
      <c r="FE100" s="284" t="str">
        <f t="shared" si="307"/>
        <v/>
      </c>
      <c r="FF100" s="284" t="str">
        <f t="shared" si="307"/>
        <v/>
      </c>
      <c r="FG100" s="284" t="str">
        <f t="shared" si="307"/>
        <v/>
      </c>
      <c r="FH100" s="284" t="str">
        <f t="shared" si="307"/>
        <v/>
      </c>
      <c r="FI100" s="284" t="str">
        <f t="shared" si="307"/>
        <v/>
      </c>
      <c r="FJ100" s="284" t="str">
        <f t="shared" si="307"/>
        <v/>
      </c>
      <c r="FK100" s="284" t="str">
        <f t="shared" si="307"/>
        <v/>
      </c>
      <c r="FL100" s="284" t="str">
        <f t="shared" si="307"/>
        <v/>
      </c>
      <c r="FM100" s="284" t="str">
        <f t="shared" si="307"/>
        <v/>
      </c>
      <c r="FN100" s="284" t="str">
        <f t="shared" si="307"/>
        <v/>
      </c>
      <c r="FO100" s="284" t="str">
        <f t="shared" si="307"/>
        <v/>
      </c>
      <c r="FP100" s="284" t="str">
        <f t="shared" si="307"/>
        <v/>
      </c>
      <c r="FQ100" s="284" t="str">
        <f t="shared" si="307"/>
        <v/>
      </c>
      <c r="FR100" s="284" t="str">
        <f t="shared" si="307"/>
        <v/>
      </c>
      <c r="FS100" s="284" t="str">
        <f t="shared" si="307"/>
        <v/>
      </c>
      <c r="FT100" s="284" t="str">
        <f t="shared" si="307"/>
        <v/>
      </c>
      <c r="FU100" s="284" t="str">
        <f t="shared" si="307"/>
        <v/>
      </c>
      <c r="FV100" s="284" t="str">
        <f t="shared" si="307"/>
        <v/>
      </c>
      <c r="FW100" s="284" t="str">
        <f t="shared" si="307"/>
        <v/>
      </c>
      <c r="FX100" s="284" t="str">
        <f t="shared" si="307"/>
        <v/>
      </c>
      <c r="FY100" s="284" t="str">
        <f t="shared" si="307"/>
        <v/>
      </c>
      <c r="FZ100" s="284" t="str">
        <f t="shared" si="307"/>
        <v/>
      </c>
      <c r="GA100" s="284" t="str">
        <f t="shared" si="307"/>
        <v/>
      </c>
      <c r="GB100" s="284" t="str">
        <f t="shared" si="307"/>
        <v/>
      </c>
      <c r="GC100" s="284" t="str">
        <f t="shared" si="307"/>
        <v/>
      </c>
      <c r="GD100" s="284" t="str">
        <f t="shared" si="307"/>
        <v/>
      </c>
      <c r="GE100" s="284" t="str">
        <f t="shared" si="307"/>
        <v/>
      </c>
      <c r="GF100" s="284" t="str">
        <f t="shared" si="307"/>
        <v/>
      </c>
      <c r="GG100" s="284" t="str">
        <f t="shared" si="307"/>
        <v/>
      </c>
      <c r="GH100" s="284" t="str">
        <f t="shared" si="307"/>
        <v/>
      </c>
      <c r="GI100" s="284" t="str">
        <f t="shared" si="307"/>
        <v/>
      </c>
      <c r="GJ100" s="284" t="str">
        <f t="shared" si="307"/>
        <v/>
      </c>
      <c r="GK100" s="284" t="str">
        <f t="shared" si="307"/>
        <v/>
      </c>
      <c r="GL100" s="284" t="str">
        <f t="shared" si="307"/>
        <v/>
      </c>
      <c r="GM100" s="284" t="str">
        <f t="shared" si="307"/>
        <v/>
      </c>
      <c r="GN100" s="284" t="str">
        <f t="shared" ref="GN100:IY100" si="308">IF(GN44="","",($C21*GN44)/((1+$H$4)^GN$79))</f>
        <v/>
      </c>
      <c r="GO100" s="284" t="str">
        <f t="shared" si="308"/>
        <v/>
      </c>
      <c r="GP100" s="284" t="str">
        <f t="shared" si="308"/>
        <v/>
      </c>
      <c r="GQ100" s="284" t="str">
        <f t="shared" si="308"/>
        <v/>
      </c>
      <c r="GR100" s="284" t="str">
        <f t="shared" si="308"/>
        <v/>
      </c>
      <c r="GS100" s="284" t="str">
        <f t="shared" si="308"/>
        <v/>
      </c>
      <c r="GT100" s="284" t="str">
        <f t="shared" si="308"/>
        <v/>
      </c>
      <c r="GU100" s="284" t="str">
        <f t="shared" si="308"/>
        <v/>
      </c>
      <c r="GV100" s="284" t="str">
        <f t="shared" si="308"/>
        <v/>
      </c>
      <c r="GW100" s="284" t="str">
        <f t="shared" si="308"/>
        <v/>
      </c>
      <c r="GX100" s="284" t="str">
        <f t="shared" si="308"/>
        <v/>
      </c>
      <c r="GY100" s="284" t="str">
        <f t="shared" si="308"/>
        <v/>
      </c>
      <c r="GZ100" s="284" t="str">
        <f t="shared" si="308"/>
        <v/>
      </c>
      <c r="HA100" s="284" t="str">
        <f t="shared" si="308"/>
        <v/>
      </c>
      <c r="HB100" s="284" t="str">
        <f t="shared" si="308"/>
        <v/>
      </c>
      <c r="HC100" s="284" t="str">
        <f t="shared" si="308"/>
        <v/>
      </c>
      <c r="HD100" s="284" t="str">
        <f t="shared" si="308"/>
        <v/>
      </c>
      <c r="HE100" s="284" t="str">
        <f t="shared" si="308"/>
        <v/>
      </c>
      <c r="HF100" s="284" t="str">
        <f t="shared" si="308"/>
        <v/>
      </c>
      <c r="HG100" s="284" t="str">
        <f t="shared" si="308"/>
        <v/>
      </c>
      <c r="HH100" s="284" t="str">
        <f t="shared" si="308"/>
        <v/>
      </c>
      <c r="HI100" s="284" t="str">
        <f t="shared" si="308"/>
        <v/>
      </c>
      <c r="HJ100" s="284" t="str">
        <f t="shared" si="308"/>
        <v/>
      </c>
      <c r="HK100" s="284" t="str">
        <f t="shared" si="308"/>
        <v/>
      </c>
      <c r="HL100" s="284" t="str">
        <f t="shared" si="308"/>
        <v/>
      </c>
      <c r="HM100" s="284" t="str">
        <f t="shared" si="308"/>
        <v/>
      </c>
      <c r="HN100" s="284" t="str">
        <f t="shared" si="308"/>
        <v/>
      </c>
      <c r="HO100" s="284" t="str">
        <f t="shared" si="308"/>
        <v/>
      </c>
      <c r="HP100" s="284" t="str">
        <f t="shared" si="308"/>
        <v/>
      </c>
      <c r="HQ100" s="284" t="str">
        <f t="shared" si="308"/>
        <v/>
      </c>
      <c r="HR100" s="284" t="str">
        <f t="shared" si="308"/>
        <v/>
      </c>
      <c r="HS100" s="284" t="str">
        <f t="shared" si="308"/>
        <v/>
      </c>
      <c r="HT100" s="284" t="str">
        <f t="shared" si="308"/>
        <v/>
      </c>
      <c r="HU100" s="284" t="str">
        <f t="shared" si="308"/>
        <v/>
      </c>
      <c r="HV100" s="284" t="str">
        <f t="shared" si="308"/>
        <v/>
      </c>
      <c r="HW100" s="284" t="str">
        <f t="shared" si="308"/>
        <v/>
      </c>
      <c r="HX100" s="284" t="str">
        <f t="shared" si="308"/>
        <v/>
      </c>
      <c r="HY100" s="284" t="str">
        <f t="shared" si="308"/>
        <v/>
      </c>
      <c r="HZ100" s="284" t="str">
        <f t="shared" si="308"/>
        <v/>
      </c>
      <c r="IA100" s="284" t="str">
        <f t="shared" si="308"/>
        <v/>
      </c>
      <c r="IB100" s="284" t="str">
        <f t="shared" si="308"/>
        <v/>
      </c>
      <c r="IC100" s="284" t="str">
        <f t="shared" si="308"/>
        <v/>
      </c>
      <c r="ID100" s="284" t="str">
        <f t="shared" si="308"/>
        <v/>
      </c>
      <c r="IE100" s="284" t="str">
        <f t="shared" si="308"/>
        <v/>
      </c>
      <c r="IF100" s="284" t="str">
        <f t="shared" si="308"/>
        <v/>
      </c>
      <c r="IG100" s="284" t="str">
        <f t="shared" si="308"/>
        <v/>
      </c>
      <c r="IH100" s="284" t="str">
        <f t="shared" si="308"/>
        <v/>
      </c>
      <c r="II100" s="284" t="str">
        <f t="shared" si="308"/>
        <v/>
      </c>
      <c r="IJ100" s="284" t="str">
        <f t="shared" si="308"/>
        <v/>
      </c>
      <c r="IK100" s="284" t="str">
        <f t="shared" si="308"/>
        <v/>
      </c>
      <c r="IL100" s="284" t="str">
        <f t="shared" si="308"/>
        <v/>
      </c>
      <c r="IM100" s="284" t="str">
        <f t="shared" si="308"/>
        <v/>
      </c>
      <c r="IN100" s="284" t="str">
        <f t="shared" si="308"/>
        <v/>
      </c>
      <c r="IO100" s="284" t="str">
        <f t="shared" si="308"/>
        <v/>
      </c>
      <c r="IP100" s="284" t="str">
        <f t="shared" si="308"/>
        <v/>
      </c>
      <c r="IQ100" s="284" t="str">
        <f t="shared" si="308"/>
        <v/>
      </c>
      <c r="IR100" s="284" t="str">
        <f t="shared" si="308"/>
        <v/>
      </c>
      <c r="IS100" s="284" t="str">
        <f t="shared" si="308"/>
        <v/>
      </c>
      <c r="IT100" s="284" t="str">
        <f t="shared" si="308"/>
        <v/>
      </c>
      <c r="IU100" s="284" t="str">
        <f t="shared" si="308"/>
        <v/>
      </c>
      <c r="IV100" s="284" t="str">
        <f t="shared" si="308"/>
        <v/>
      </c>
      <c r="IW100" s="284" t="str">
        <f t="shared" si="308"/>
        <v/>
      </c>
      <c r="IX100" s="284" t="str">
        <f t="shared" si="308"/>
        <v/>
      </c>
      <c r="IY100" s="284" t="str">
        <f t="shared" si="308"/>
        <v/>
      </c>
      <c r="IZ100" s="284" t="str">
        <f t="shared" ref="IZ100:LK100" si="309">IF(IZ44="","",($C21*IZ44)/((1+$H$4)^IZ$79))</f>
        <v/>
      </c>
      <c r="JA100" s="284" t="str">
        <f t="shared" si="309"/>
        <v/>
      </c>
      <c r="JB100" s="284" t="str">
        <f t="shared" si="309"/>
        <v/>
      </c>
      <c r="JC100" s="284" t="str">
        <f t="shared" si="309"/>
        <v/>
      </c>
      <c r="JD100" s="284" t="str">
        <f t="shared" si="309"/>
        <v/>
      </c>
      <c r="JE100" s="284" t="str">
        <f t="shared" si="309"/>
        <v/>
      </c>
      <c r="JF100" s="284" t="str">
        <f t="shared" si="309"/>
        <v/>
      </c>
      <c r="JG100" s="284" t="str">
        <f t="shared" si="309"/>
        <v/>
      </c>
      <c r="JH100" s="284" t="str">
        <f t="shared" si="309"/>
        <v/>
      </c>
      <c r="JI100" s="284" t="str">
        <f t="shared" si="309"/>
        <v/>
      </c>
      <c r="JJ100" s="284" t="str">
        <f t="shared" si="309"/>
        <v/>
      </c>
      <c r="JK100" s="284" t="str">
        <f t="shared" si="309"/>
        <v/>
      </c>
      <c r="JL100" s="284" t="str">
        <f t="shared" si="309"/>
        <v/>
      </c>
      <c r="JM100" s="284" t="str">
        <f t="shared" si="309"/>
        <v/>
      </c>
      <c r="JN100" s="284" t="str">
        <f t="shared" si="309"/>
        <v/>
      </c>
      <c r="JO100" s="284" t="str">
        <f t="shared" si="309"/>
        <v/>
      </c>
      <c r="JP100" s="284" t="str">
        <f t="shared" si="309"/>
        <v/>
      </c>
      <c r="JQ100" s="284" t="str">
        <f t="shared" si="309"/>
        <v/>
      </c>
      <c r="JR100" s="284" t="str">
        <f t="shared" si="309"/>
        <v/>
      </c>
      <c r="JS100" s="284" t="str">
        <f t="shared" si="309"/>
        <v/>
      </c>
      <c r="JT100" s="284" t="str">
        <f t="shared" si="309"/>
        <v/>
      </c>
      <c r="JU100" s="284" t="str">
        <f t="shared" si="309"/>
        <v/>
      </c>
      <c r="JV100" s="284" t="str">
        <f t="shared" si="309"/>
        <v/>
      </c>
      <c r="JW100" s="284" t="str">
        <f t="shared" si="309"/>
        <v/>
      </c>
      <c r="JX100" s="284" t="str">
        <f t="shared" si="309"/>
        <v/>
      </c>
      <c r="JY100" s="284" t="str">
        <f t="shared" si="309"/>
        <v/>
      </c>
      <c r="JZ100" s="284" t="str">
        <f t="shared" si="309"/>
        <v/>
      </c>
      <c r="KA100" s="284" t="str">
        <f t="shared" si="309"/>
        <v/>
      </c>
      <c r="KB100" s="284" t="str">
        <f t="shared" si="309"/>
        <v/>
      </c>
      <c r="KC100" s="284" t="str">
        <f t="shared" si="309"/>
        <v/>
      </c>
      <c r="KD100" s="284" t="str">
        <f t="shared" si="309"/>
        <v/>
      </c>
      <c r="KE100" s="284" t="str">
        <f t="shared" si="309"/>
        <v/>
      </c>
      <c r="KF100" s="284" t="str">
        <f t="shared" si="309"/>
        <v/>
      </c>
      <c r="KG100" s="284" t="str">
        <f t="shared" si="309"/>
        <v/>
      </c>
      <c r="KH100" s="284" t="str">
        <f t="shared" si="309"/>
        <v/>
      </c>
      <c r="KI100" s="284" t="str">
        <f t="shared" si="309"/>
        <v/>
      </c>
      <c r="KJ100" s="284" t="str">
        <f t="shared" si="309"/>
        <v/>
      </c>
      <c r="KK100" s="284" t="str">
        <f t="shared" si="309"/>
        <v/>
      </c>
      <c r="KL100" s="284" t="str">
        <f t="shared" si="309"/>
        <v/>
      </c>
      <c r="KM100" s="284" t="str">
        <f t="shared" si="309"/>
        <v/>
      </c>
      <c r="KN100" s="284" t="str">
        <f t="shared" si="309"/>
        <v/>
      </c>
      <c r="KO100" s="284" t="str">
        <f t="shared" si="309"/>
        <v/>
      </c>
      <c r="KP100" s="284" t="str">
        <f t="shared" si="309"/>
        <v/>
      </c>
      <c r="KQ100" s="284" t="str">
        <f t="shared" si="309"/>
        <v/>
      </c>
      <c r="KR100" s="284" t="str">
        <f t="shared" si="309"/>
        <v/>
      </c>
      <c r="KS100" s="284" t="str">
        <f t="shared" si="309"/>
        <v/>
      </c>
      <c r="KT100" s="284" t="str">
        <f t="shared" si="309"/>
        <v/>
      </c>
      <c r="KU100" s="284" t="str">
        <f t="shared" si="309"/>
        <v/>
      </c>
      <c r="KV100" s="284" t="str">
        <f t="shared" si="309"/>
        <v/>
      </c>
      <c r="KW100" s="284" t="str">
        <f t="shared" si="309"/>
        <v/>
      </c>
      <c r="KX100" s="284" t="str">
        <f t="shared" si="309"/>
        <v/>
      </c>
      <c r="KY100" s="284" t="str">
        <f t="shared" si="309"/>
        <v/>
      </c>
      <c r="KZ100" s="284" t="str">
        <f t="shared" si="309"/>
        <v/>
      </c>
      <c r="LA100" s="284" t="str">
        <f t="shared" si="309"/>
        <v/>
      </c>
      <c r="LB100" s="284" t="str">
        <f t="shared" si="309"/>
        <v/>
      </c>
      <c r="LC100" s="284" t="str">
        <f t="shared" si="309"/>
        <v/>
      </c>
      <c r="LD100" s="284" t="str">
        <f t="shared" si="309"/>
        <v/>
      </c>
      <c r="LE100" s="284" t="str">
        <f t="shared" si="309"/>
        <v/>
      </c>
      <c r="LF100" s="284" t="str">
        <f t="shared" si="309"/>
        <v/>
      </c>
      <c r="LG100" s="284" t="str">
        <f t="shared" si="309"/>
        <v/>
      </c>
      <c r="LH100" s="284" t="str">
        <f t="shared" si="309"/>
        <v/>
      </c>
      <c r="LI100" s="284" t="str">
        <f t="shared" si="309"/>
        <v/>
      </c>
      <c r="LJ100" s="284" t="str">
        <f t="shared" si="309"/>
        <v/>
      </c>
      <c r="LK100" s="284" t="str">
        <f t="shared" si="309"/>
        <v/>
      </c>
      <c r="LL100" s="284" t="str">
        <f t="shared" ref="LL100:NW100" si="310">IF(LL44="","",($C21*LL44)/((1+$H$4)^LL$79))</f>
        <v/>
      </c>
      <c r="LM100" s="284" t="str">
        <f t="shared" si="310"/>
        <v/>
      </c>
      <c r="LN100" s="284" t="str">
        <f t="shared" si="310"/>
        <v/>
      </c>
      <c r="LO100" s="284" t="str">
        <f t="shared" si="310"/>
        <v/>
      </c>
      <c r="LP100" s="284" t="str">
        <f t="shared" si="310"/>
        <v/>
      </c>
      <c r="LQ100" s="284" t="str">
        <f t="shared" si="310"/>
        <v/>
      </c>
      <c r="LR100" s="284" t="str">
        <f t="shared" si="310"/>
        <v/>
      </c>
      <c r="LS100" s="284" t="str">
        <f t="shared" si="310"/>
        <v/>
      </c>
      <c r="LT100" s="284" t="str">
        <f t="shared" si="310"/>
        <v/>
      </c>
      <c r="LU100" s="284" t="str">
        <f t="shared" si="310"/>
        <v/>
      </c>
      <c r="LV100" s="284" t="str">
        <f t="shared" si="310"/>
        <v/>
      </c>
      <c r="LW100" s="284" t="str">
        <f t="shared" si="310"/>
        <v/>
      </c>
      <c r="LX100" s="284" t="str">
        <f t="shared" si="310"/>
        <v/>
      </c>
      <c r="LY100" s="284" t="str">
        <f t="shared" si="310"/>
        <v/>
      </c>
      <c r="LZ100" s="284" t="str">
        <f t="shared" si="310"/>
        <v/>
      </c>
      <c r="MA100" s="284" t="str">
        <f t="shared" si="310"/>
        <v/>
      </c>
      <c r="MB100" s="284" t="str">
        <f t="shared" si="310"/>
        <v/>
      </c>
      <c r="MC100" s="284" t="str">
        <f t="shared" si="310"/>
        <v/>
      </c>
      <c r="MD100" s="284" t="str">
        <f t="shared" si="310"/>
        <v/>
      </c>
      <c r="ME100" s="284" t="str">
        <f t="shared" si="310"/>
        <v/>
      </c>
      <c r="MF100" s="284" t="str">
        <f t="shared" si="310"/>
        <v/>
      </c>
      <c r="MG100" s="284" t="str">
        <f t="shared" si="310"/>
        <v/>
      </c>
      <c r="MH100" s="284" t="str">
        <f t="shared" si="310"/>
        <v/>
      </c>
      <c r="MI100" s="284" t="str">
        <f t="shared" si="310"/>
        <v/>
      </c>
      <c r="MJ100" s="284" t="str">
        <f t="shared" si="310"/>
        <v/>
      </c>
      <c r="MK100" s="284" t="str">
        <f t="shared" si="310"/>
        <v/>
      </c>
      <c r="ML100" s="284" t="str">
        <f t="shared" si="310"/>
        <v/>
      </c>
      <c r="MM100" s="284" t="str">
        <f t="shared" si="310"/>
        <v/>
      </c>
      <c r="MN100" s="284" t="str">
        <f t="shared" si="310"/>
        <v/>
      </c>
      <c r="MO100" s="284" t="str">
        <f t="shared" si="310"/>
        <v/>
      </c>
      <c r="MP100" s="284" t="str">
        <f t="shared" si="310"/>
        <v/>
      </c>
      <c r="MQ100" s="284" t="str">
        <f t="shared" si="310"/>
        <v/>
      </c>
      <c r="MR100" s="284" t="str">
        <f t="shared" si="310"/>
        <v/>
      </c>
      <c r="MS100" s="284" t="str">
        <f t="shared" si="310"/>
        <v/>
      </c>
      <c r="MT100" s="284" t="str">
        <f t="shared" si="310"/>
        <v/>
      </c>
      <c r="MU100" s="284" t="str">
        <f t="shared" si="310"/>
        <v/>
      </c>
      <c r="MV100" s="284" t="str">
        <f t="shared" si="310"/>
        <v/>
      </c>
      <c r="MW100" s="284" t="str">
        <f t="shared" si="310"/>
        <v/>
      </c>
      <c r="MX100" s="284" t="str">
        <f t="shared" si="310"/>
        <v/>
      </c>
      <c r="MY100" s="284" t="str">
        <f t="shared" si="310"/>
        <v/>
      </c>
      <c r="MZ100" s="284" t="str">
        <f t="shared" si="310"/>
        <v/>
      </c>
      <c r="NA100" s="284" t="str">
        <f t="shared" si="310"/>
        <v/>
      </c>
      <c r="NB100" s="284" t="str">
        <f t="shared" si="310"/>
        <v/>
      </c>
      <c r="NC100" s="284" t="str">
        <f t="shared" si="310"/>
        <v/>
      </c>
      <c r="ND100" s="284" t="str">
        <f t="shared" si="310"/>
        <v/>
      </c>
      <c r="NE100" s="284" t="str">
        <f t="shared" si="310"/>
        <v/>
      </c>
      <c r="NF100" s="284" t="str">
        <f t="shared" si="310"/>
        <v/>
      </c>
      <c r="NG100" s="284" t="str">
        <f t="shared" si="310"/>
        <v/>
      </c>
      <c r="NH100" s="284" t="str">
        <f t="shared" si="310"/>
        <v/>
      </c>
      <c r="NI100" s="284" t="str">
        <f t="shared" si="310"/>
        <v/>
      </c>
      <c r="NJ100" s="284" t="str">
        <f t="shared" si="310"/>
        <v/>
      </c>
      <c r="NK100" s="284" t="str">
        <f t="shared" si="310"/>
        <v/>
      </c>
      <c r="NL100" s="284" t="str">
        <f t="shared" si="310"/>
        <v/>
      </c>
      <c r="NM100" s="284" t="str">
        <f t="shared" si="310"/>
        <v/>
      </c>
      <c r="NN100" s="284" t="str">
        <f t="shared" si="310"/>
        <v/>
      </c>
      <c r="NO100" s="284" t="str">
        <f t="shared" si="310"/>
        <v/>
      </c>
      <c r="NP100" s="284" t="str">
        <f t="shared" si="310"/>
        <v/>
      </c>
      <c r="NQ100" s="284" t="str">
        <f t="shared" si="310"/>
        <v/>
      </c>
      <c r="NR100" s="284" t="str">
        <f t="shared" si="310"/>
        <v/>
      </c>
      <c r="NS100" s="284" t="str">
        <f t="shared" si="310"/>
        <v/>
      </c>
      <c r="NT100" s="284" t="str">
        <f t="shared" si="310"/>
        <v/>
      </c>
      <c r="NU100" s="284" t="str">
        <f t="shared" si="310"/>
        <v/>
      </c>
      <c r="NV100" s="284" t="str">
        <f t="shared" si="310"/>
        <v/>
      </c>
      <c r="NW100" s="284" t="str">
        <f t="shared" si="310"/>
        <v/>
      </c>
      <c r="NX100" s="284" t="str">
        <f t="shared" ref="NX100:QI100" si="311">IF(NX44="","",($C21*NX44)/((1+$H$4)^NX$79))</f>
        <v/>
      </c>
      <c r="NY100" s="284" t="str">
        <f t="shared" si="311"/>
        <v/>
      </c>
      <c r="NZ100" s="284" t="str">
        <f t="shared" si="311"/>
        <v/>
      </c>
      <c r="OA100" s="284" t="str">
        <f t="shared" si="311"/>
        <v/>
      </c>
      <c r="OB100" s="284" t="str">
        <f t="shared" si="311"/>
        <v/>
      </c>
      <c r="OC100" s="284" t="str">
        <f t="shared" si="311"/>
        <v/>
      </c>
      <c r="OD100" s="284" t="str">
        <f t="shared" si="311"/>
        <v/>
      </c>
      <c r="OE100" s="284" t="str">
        <f t="shared" si="311"/>
        <v/>
      </c>
      <c r="OF100" s="284" t="str">
        <f t="shared" si="311"/>
        <v/>
      </c>
      <c r="OG100" s="284" t="str">
        <f t="shared" si="311"/>
        <v/>
      </c>
      <c r="OH100" s="284" t="str">
        <f t="shared" si="311"/>
        <v/>
      </c>
      <c r="OI100" s="284" t="str">
        <f t="shared" si="311"/>
        <v/>
      </c>
      <c r="OJ100" s="284" t="str">
        <f t="shared" si="311"/>
        <v/>
      </c>
      <c r="OK100" s="284" t="str">
        <f t="shared" si="311"/>
        <v/>
      </c>
      <c r="OL100" s="284" t="str">
        <f t="shared" si="311"/>
        <v/>
      </c>
      <c r="OM100" s="284" t="str">
        <f t="shared" si="311"/>
        <v/>
      </c>
      <c r="ON100" s="284" t="str">
        <f t="shared" si="311"/>
        <v/>
      </c>
      <c r="OO100" s="284" t="str">
        <f t="shared" si="311"/>
        <v/>
      </c>
      <c r="OP100" s="284" t="str">
        <f t="shared" si="311"/>
        <v/>
      </c>
      <c r="OQ100" s="284" t="str">
        <f t="shared" si="311"/>
        <v/>
      </c>
      <c r="OR100" s="284" t="str">
        <f t="shared" si="311"/>
        <v/>
      </c>
      <c r="OS100" s="284" t="str">
        <f t="shared" si="311"/>
        <v/>
      </c>
      <c r="OT100" s="284" t="str">
        <f t="shared" si="311"/>
        <v/>
      </c>
      <c r="OU100" s="284" t="str">
        <f t="shared" si="311"/>
        <v/>
      </c>
      <c r="OV100" s="284" t="str">
        <f t="shared" si="311"/>
        <v/>
      </c>
      <c r="OW100" s="284" t="str">
        <f t="shared" si="311"/>
        <v/>
      </c>
      <c r="OX100" s="284" t="str">
        <f t="shared" si="311"/>
        <v/>
      </c>
      <c r="OY100" s="284" t="str">
        <f t="shared" si="311"/>
        <v/>
      </c>
      <c r="OZ100" s="284" t="str">
        <f t="shared" si="311"/>
        <v/>
      </c>
      <c r="PA100" s="284" t="str">
        <f t="shared" si="311"/>
        <v/>
      </c>
      <c r="PB100" s="284" t="str">
        <f t="shared" si="311"/>
        <v/>
      </c>
      <c r="PC100" s="284" t="str">
        <f t="shared" si="311"/>
        <v/>
      </c>
      <c r="PD100" s="284" t="str">
        <f t="shared" si="311"/>
        <v/>
      </c>
      <c r="PE100" s="284" t="str">
        <f t="shared" si="311"/>
        <v/>
      </c>
      <c r="PF100" s="284" t="str">
        <f t="shared" si="311"/>
        <v/>
      </c>
      <c r="PG100" s="284" t="str">
        <f t="shared" si="311"/>
        <v/>
      </c>
      <c r="PH100" s="284" t="str">
        <f t="shared" si="311"/>
        <v/>
      </c>
      <c r="PI100" s="284" t="str">
        <f t="shared" si="311"/>
        <v/>
      </c>
      <c r="PJ100" s="284" t="str">
        <f t="shared" si="311"/>
        <v/>
      </c>
      <c r="PK100" s="284" t="str">
        <f t="shared" si="311"/>
        <v/>
      </c>
      <c r="PL100" s="284" t="str">
        <f t="shared" si="311"/>
        <v/>
      </c>
      <c r="PM100" s="284" t="str">
        <f t="shared" si="311"/>
        <v/>
      </c>
      <c r="PN100" s="284" t="str">
        <f t="shared" si="311"/>
        <v/>
      </c>
      <c r="PO100" s="284" t="str">
        <f t="shared" si="311"/>
        <v/>
      </c>
      <c r="PP100" s="284" t="str">
        <f t="shared" si="311"/>
        <v/>
      </c>
      <c r="PQ100" s="284" t="str">
        <f t="shared" si="311"/>
        <v/>
      </c>
      <c r="PR100" s="284" t="str">
        <f t="shared" si="311"/>
        <v/>
      </c>
      <c r="PS100" s="284" t="str">
        <f t="shared" si="311"/>
        <v/>
      </c>
      <c r="PT100" s="284" t="str">
        <f t="shared" si="311"/>
        <v/>
      </c>
      <c r="PU100" s="284" t="str">
        <f t="shared" si="311"/>
        <v/>
      </c>
      <c r="PV100" s="284" t="str">
        <f t="shared" si="311"/>
        <v/>
      </c>
      <c r="PW100" s="284" t="str">
        <f t="shared" si="311"/>
        <v/>
      </c>
      <c r="PX100" s="284" t="str">
        <f t="shared" si="311"/>
        <v/>
      </c>
      <c r="PY100" s="284" t="str">
        <f t="shared" si="311"/>
        <v/>
      </c>
      <c r="PZ100" s="284" t="str">
        <f t="shared" si="311"/>
        <v/>
      </c>
      <c r="QA100" s="284" t="str">
        <f t="shared" si="311"/>
        <v/>
      </c>
      <c r="QB100" s="284" t="str">
        <f t="shared" si="311"/>
        <v/>
      </c>
      <c r="QC100" s="284" t="str">
        <f t="shared" si="311"/>
        <v/>
      </c>
      <c r="QD100" s="284" t="str">
        <f t="shared" si="311"/>
        <v/>
      </c>
      <c r="QE100" s="284" t="str">
        <f t="shared" si="311"/>
        <v/>
      </c>
      <c r="QF100" s="284" t="str">
        <f t="shared" si="311"/>
        <v/>
      </c>
      <c r="QG100" s="284" t="str">
        <f t="shared" si="311"/>
        <v/>
      </c>
      <c r="QH100" s="284" t="str">
        <f t="shared" si="311"/>
        <v/>
      </c>
      <c r="QI100" s="284" t="str">
        <f t="shared" si="311"/>
        <v/>
      </c>
      <c r="QJ100" s="284" t="str">
        <f t="shared" ref="QJ100:SA100" si="312">IF(QJ44="","",($C21*QJ44)/((1+$H$4)^QJ$79))</f>
        <v/>
      </c>
      <c r="QK100" s="284" t="str">
        <f t="shared" si="312"/>
        <v/>
      </c>
      <c r="QL100" s="284" t="str">
        <f t="shared" si="312"/>
        <v/>
      </c>
      <c r="QM100" s="284" t="str">
        <f t="shared" si="312"/>
        <v/>
      </c>
      <c r="QN100" s="284" t="str">
        <f t="shared" si="312"/>
        <v/>
      </c>
      <c r="QO100" s="284" t="str">
        <f t="shared" si="312"/>
        <v/>
      </c>
      <c r="QP100" s="284" t="str">
        <f t="shared" si="312"/>
        <v/>
      </c>
      <c r="QQ100" s="284" t="str">
        <f t="shared" si="312"/>
        <v/>
      </c>
      <c r="QR100" s="284" t="str">
        <f t="shared" si="312"/>
        <v/>
      </c>
      <c r="QS100" s="284" t="str">
        <f t="shared" si="312"/>
        <v/>
      </c>
      <c r="QT100" s="284" t="str">
        <f t="shared" si="312"/>
        <v/>
      </c>
      <c r="QU100" s="284" t="str">
        <f t="shared" si="312"/>
        <v/>
      </c>
      <c r="QV100" s="284" t="str">
        <f t="shared" si="312"/>
        <v/>
      </c>
      <c r="QW100" s="284" t="str">
        <f t="shared" si="312"/>
        <v/>
      </c>
      <c r="QX100" s="284" t="str">
        <f t="shared" si="312"/>
        <v/>
      </c>
      <c r="QY100" s="284" t="str">
        <f t="shared" si="312"/>
        <v/>
      </c>
      <c r="QZ100" s="284" t="str">
        <f t="shared" si="312"/>
        <v/>
      </c>
      <c r="RA100" s="284" t="str">
        <f t="shared" si="312"/>
        <v/>
      </c>
      <c r="RB100" s="284" t="str">
        <f t="shared" si="312"/>
        <v/>
      </c>
      <c r="RC100" s="284" t="str">
        <f t="shared" si="312"/>
        <v/>
      </c>
      <c r="RD100" s="284" t="str">
        <f t="shared" si="312"/>
        <v/>
      </c>
      <c r="RE100" s="284" t="str">
        <f t="shared" si="312"/>
        <v/>
      </c>
      <c r="RF100" s="284" t="str">
        <f t="shared" si="312"/>
        <v/>
      </c>
      <c r="RG100" s="284" t="str">
        <f t="shared" si="312"/>
        <v/>
      </c>
      <c r="RH100" s="284" t="str">
        <f t="shared" si="312"/>
        <v/>
      </c>
      <c r="RI100" s="284" t="str">
        <f t="shared" si="312"/>
        <v/>
      </c>
      <c r="RJ100" s="284" t="str">
        <f t="shared" si="312"/>
        <v/>
      </c>
      <c r="RK100" s="284" t="str">
        <f t="shared" si="312"/>
        <v/>
      </c>
      <c r="RL100" s="284" t="str">
        <f t="shared" si="312"/>
        <v/>
      </c>
      <c r="RM100" s="284" t="str">
        <f t="shared" si="312"/>
        <v/>
      </c>
      <c r="RN100" s="284" t="str">
        <f t="shared" si="312"/>
        <v/>
      </c>
      <c r="RO100" s="284" t="str">
        <f t="shared" si="312"/>
        <v/>
      </c>
      <c r="RP100" s="284" t="str">
        <f t="shared" si="312"/>
        <v/>
      </c>
      <c r="RQ100" s="284" t="str">
        <f t="shared" si="312"/>
        <v/>
      </c>
      <c r="RR100" s="284" t="str">
        <f t="shared" si="312"/>
        <v/>
      </c>
      <c r="RS100" s="284" t="str">
        <f t="shared" si="312"/>
        <v/>
      </c>
      <c r="RT100" s="284" t="str">
        <f t="shared" si="312"/>
        <v/>
      </c>
      <c r="RU100" s="284" t="str">
        <f t="shared" si="312"/>
        <v/>
      </c>
      <c r="RV100" s="284" t="str">
        <f t="shared" si="312"/>
        <v/>
      </c>
      <c r="RW100" s="284" t="str">
        <f t="shared" si="312"/>
        <v/>
      </c>
      <c r="RX100" s="284" t="str">
        <f t="shared" si="312"/>
        <v/>
      </c>
      <c r="RY100" s="284" t="str">
        <f t="shared" si="312"/>
        <v/>
      </c>
      <c r="RZ100" s="284" t="str">
        <f t="shared" si="312"/>
        <v/>
      </c>
      <c r="SA100" s="284" t="str">
        <f t="shared" si="312"/>
        <v/>
      </c>
    </row>
    <row r="101" spans="1:495">
      <c r="A101" s="282"/>
      <c r="B101" s="283" t="str">
        <f>$B$22</f>
        <v>Effluent</v>
      </c>
      <c r="C101" s="290">
        <f>SUM(D101:S101,T101:INDEX(T101:SA101,$H$5))</f>
        <v>0</v>
      </c>
      <c r="D101" s="284" t="str">
        <f t="shared" ref="D101:BO101" si="313">IF(D45="","",($C22*D45)/((1+$H$4)^D$79))</f>
        <v/>
      </c>
      <c r="E101" s="284" t="str">
        <f t="shared" si="313"/>
        <v/>
      </c>
      <c r="F101" s="284" t="str">
        <f t="shared" si="313"/>
        <v/>
      </c>
      <c r="G101" s="284" t="str">
        <f t="shared" si="313"/>
        <v/>
      </c>
      <c r="H101" s="284" t="str">
        <f t="shared" si="313"/>
        <v/>
      </c>
      <c r="I101" s="284" t="str">
        <f t="shared" si="313"/>
        <v/>
      </c>
      <c r="J101" s="284" t="str">
        <f t="shared" si="313"/>
        <v/>
      </c>
      <c r="K101" s="284" t="str">
        <f t="shared" si="313"/>
        <v/>
      </c>
      <c r="L101" s="284" t="str">
        <f t="shared" si="313"/>
        <v/>
      </c>
      <c r="M101" s="284" t="str">
        <f t="shared" si="313"/>
        <v/>
      </c>
      <c r="N101" s="284" t="str">
        <f t="shared" si="313"/>
        <v/>
      </c>
      <c r="O101" s="284" t="str">
        <f t="shared" si="313"/>
        <v/>
      </c>
      <c r="P101" s="284" t="str">
        <f t="shared" si="313"/>
        <v/>
      </c>
      <c r="Q101" s="284" t="str">
        <f t="shared" si="313"/>
        <v/>
      </c>
      <c r="R101" s="284" t="str">
        <f t="shared" si="313"/>
        <v/>
      </c>
      <c r="S101" s="284" t="str">
        <f t="shared" si="313"/>
        <v/>
      </c>
      <c r="T101" s="284" t="str">
        <f t="shared" si="313"/>
        <v/>
      </c>
      <c r="U101" s="284" t="str">
        <f t="shared" si="313"/>
        <v/>
      </c>
      <c r="V101" s="284" t="str">
        <f t="shared" si="313"/>
        <v/>
      </c>
      <c r="W101" s="284" t="str">
        <f t="shared" si="313"/>
        <v/>
      </c>
      <c r="X101" s="284" t="str">
        <f t="shared" si="313"/>
        <v/>
      </c>
      <c r="Y101" s="284" t="str">
        <f t="shared" si="313"/>
        <v/>
      </c>
      <c r="Z101" s="284" t="str">
        <f t="shared" si="313"/>
        <v/>
      </c>
      <c r="AA101" s="284" t="str">
        <f t="shared" si="313"/>
        <v/>
      </c>
      <c r="AB101" s="284" t="str">
        <f t="shared" si="313"/>
        <v/>
      </c>
      <c r="AC101" s="284" t="str">
        <f t="shared" si="313"/>
        <v/>
      </c>
      <c r="AD101" s="284" t="str">
        <f t="shared" si="313"/>
        <v/>
      </c>
      <c r="AE101" s="284" t="str">
        <f t="shared" si="313"/>
        <v/>
      </c>
      <c r="AF101" s="284" t="str">
        <f t="shared" si="313"/>
        <v/>
      </c>
      <c r="AG101" s="284" t="str">
        <f t="shared" si="313"/>
        <v/>
      </c>
      <c r="AH101" s="284" t="str">
        <f t="shared" si="313"/>
        <v/>
      </c>
      <c r="AI101" s="284" t="str">
        <f t="shared" si="313"/>
        <v/>
      </c>
      <c r="AJ101" s="284" t="str">
        <f t="shared" si="313"/>
        <v/>
      </c>
      <c r="AK101" s="284" t="str">
        <f t="shared" si="313"/>
        <v/>
      </c>
      <c r="AL101" s="284" t="str">
        <f t="shared" si="313"/>
        <v/>
      </c>
      <c r="AM101" s="284" t="str">
        <f t="shared" si="313"/>
        <v/>
      </c>
      <c r="AN101" s="284" t="str">
        <f t="shared" si="313"/>
        <v/>
      </c>
      <c r="AO101" s="284" t="str">
        <f t="shared" si="313"/>
        <v/>
      </c>
      <c r="AP101" s="284" t="str">
        <f t="shared" si="313"/>
        <v/>
      </c>
      <c r="AQ101" s="284" t="str">
        <f t="shared" si="313"/>
        <v/>
      </c>
      <c r="AR101" s="284" t="str">
        <f t="shared" si="313"/>
        <v/>
      </c>
      <c r="AS101" s="284" t="str">
        <f t="shared" si="313"/>
        <v/>
      </c>
      <c r="AT101" s="284" t="str">
        <f t="shared" si="313"/>
        <v/>
      </c>
      <c r="AU101" s="284" t="str">
        <f t="shared" si="313"/>
        <v/>
      </c>
      <c r="AV101" s="284" t="str">
        <f t="shared" si="313"/>
        <v/>
      </c>
      <c r="AW101" s="284" t="str">
        <f t="shared" si="313"/>
        <v/>
      </c>
      <c r="AX101" s="284" t="str">
        <f t="shared" si="313"/>
        <v/>
      </c>
      <c r="AY101" s="284" t="str">
        <f t="shared" si="313"/>
        <v/>
      </c>
      <c r="AZ101" s="284" t="str">
        <f t="shared" si="313"/>
        <v/>
      </c>
      <c r="BA101" s="284" t="str">
        <f t="shared" si="313"/>
        <v/>
      </c>
      <c r="BB101" s="284" t="str">
        <f t="shared" si="313"/>
        <v/>
      </c>
      <c r="BC101" s="284" t="str">
        <f t="shared" si="313"/>
        <v/>
      </c>
      <c r="BD101" s="284" t="str">
        <f t="shared" si="313"/>
        <v/>
      </c>
      <c r="BE101" s="284" t="str">
        <f t="shared" si="313"/>
        <v/>
      </c>
      <c r="BF101" s="284" t="str">
        <f t="shared" si="313"/>
        <v/>
      </c>
      <c r="BG101" s="284" t="str">
        <f t="shared" si="313"/>
        <v/>
      </c>
      <c r="BH101" s="284" t="str">
        <f t="shared" si="313"/>
        <v/>
      </c>
      <c r="BI101" s="284" t="str">
        <f t="shared" si="313"/>
        <v/>
      </c>
      <c r="BJ101" s="284" t="str">
        <f t="shared" si="313"/>
        <v/>
      </c>
      <c r="BK101" s="284" t="str">
        <f t="shared" si="313"/>
        <v/>
      </c>
      <c r="BL101" s="284" t="str">
        <f t="shared" si="313"/>
        <v/>
      </c>
      <c r="BM101" s="284" t="str">
        <f t="shared" si="313"/>
        <v/>
      </c>
      <c r="BN101" s="284" t="str">
        <f t="shared" si="313"/>
        <v/>
      </c>
      <c r="BO101" s="284" t="str">
        <f t="shared" si="313"/>
        <v/>
      </c>
      <c r="BP101" s="284" t="str">
        <f t="shared" ref="BP101:EA101" si="314">IF(BP45="","",($C22*BP45)/((1+$H$4)^BP$79))</f>
        <v/>
      </c>
      <c r="BQ101" s="284" t="str">
        <f t="shared" si="314"/>
        <v/>
      </c>
      <c r="BR101" s="284" t="str">
        <f t="shared" si="314"/>
        <v/>
      </c>
      <c r="BS101" s="284" t="str">
        <f t="shared" si="314"/>
        <v/>
      </c>
      <c r="BT101" s="284" t="str">
        <f t="shared" si="314"/>
        <v/>
      </c>
      <c r="BU101" s="284" t="str">
        <f t="shared" si="314"/>
        <v/>
      </c>
      <c r="BV101" s="284" t="str">
        <f t="shared" si="314"/>
        <v/>
      </c>
      <c r="BW101" s="284" t="str">
        <f t="shared" si="314"/>
        <v/>
      </c>
      <c r="BX101" s="284" t="str">
        <f t="shared" si="314"/>
        <v/>
      </c>
      <c r="BY101" s="284" t="str">
        <f t="shared" si="314"/>
        <v/>
      </c>
      <c r="BZ101" s="284" t="str">
        <f t="shared" si="314"/>
        <v/>
      </c>
      <c r="CA101" s="284" t="str">
        <f t="shared" si="314"/>
        <v/>
      </c>
      <c r="CB101" s="284" t="str">
        <f t="shared" si="314"/>
        <v/>
      </c>
      <c r="CC101" s="284" t="str">
        <f t="shared" si="314"/>
        <v/>
      </c>
      <c r="CD101" s="284" t="str">
        <f t="shared" si="314"/>
        <v/>
      </c>
      <c r="CE101" s="284" t="str">
        <f t="shared" si="314"/>
        <v/>
      </c>
      <c r="CF101" s="284" t="str">
        <f t="shared" si="314"/>
        <v/>
      </c>
      <c r="CG101" s="284" t="str">
        <f t="shared" si="314"/>
        <v/>
      </c>
      <c r="CH101" s="284" t="str">
        <f t="shared" si="314"/>
        <v/>
      </c>
      <c r="CI101" s="284" t="str">
        <f t="shared" si="314"/>
        <v/>
      </c>
      <c r="CJ101" s="284" t="str">
        <f t="shared" si="314"/>
        <v/>
      </c>
      <c r="CK101" s="284" t="str">
        <f t="shared" si="314"/>
        <v/>
      </c>
      <c r="CL101" s="284" t="str">
        <f t="shared" si="314"/>
        <v/>
      </c>
      <c r="CM101" s="284" t="str">
        <f t="shared" si="314"/>
        <v/>
      </c>
      <c r="CN101" s="284" t="str">
        <f t="shared" si="314"/>
        <v/>
      </c>
      <c r="CO101" s="284" t="str">
        <f t="shared" si="314"/>
        <v/>
      </c>
      <c r="CP101" s="284" t="str">
        <f t="shared" si="314"/>
        <v/>
      </c>
      <c r="CQ101" s="284" t="str">
        <f t="shared" si="314"/>
        <v/>
      </c>
      <c r="CR101" s="284" t="str">
        <f t="shared" si="314"/>
        <v/>
      </c>
      <c r="CS101" s="284" t="str">
        <f t="shared" si="314"/>
        <v/>
      </c>
      <c r="CT101" s="284" t="str">
        <f t="shared" si="314"/>
        <v/>
      </c>
      <c r="CU101" s="284" t="str">
        <f t="shared" si="314"/>
        <v/>
      </c>
      <c r="CV101" s="284" t="str">
        <f t="shared" si="314"/>
        <v/>
      </c>
      <c r="CW101" s="284" t="str">
        <f t="shared" si="314"/>
        <v/>
      </c>
      <c r="CX101" s="284" t="str">
        <f t="shared" si="314"/>
        <v/>
      </c>
      <c r="CY101" s="284" t="str">
        <f t="shared" si="314"/>
        <v/>
      </c>
      <c r="CZ101" s="284" t="str">
        <f t="shared" si="314"/>
        <v/>
      </c>
      <c r="DA101" s="284" t="str">
        <f t="shared" si="314"/>
        <v/>
      </c>
      <c r="DB101" s="284" t="str">
        <f t="shared" si="314"/>
        <v/>
      </c>
      <c r="DC101" s="284" t="str">
        <f t="shared" si="314"/>
        <v/>
      </c>
      <c r="DD101" s="284" t="str">
        <f t="shared" si="314"/>
        <v/>
      </c>
      <c r="DE101" s="284" t="str">
        <f t="shared" si="314"/>
        <v/>
      </c>
      <c r="DF101" s="284" t="str">
        <f t="shared" si="314"/>
        <v/>
      </c>
      <c r="DG101" s="284" t="str">
        <f t="shared" si="314"/>
        <v/>
      </c>
      <c r="DH101" s="284" t="str">
        <f t="shared" si="314"/>
        <v/>
      </c>
      <c r="DI101" s="284" t="str">
        <f t="shared" si="314"/>
        <v/>
      </c>
      <c r="DJ101" s="284" t="str">
        <f t="shared" si="314"/>
        <v/>
      </c>
      <c r="DK101" s="284" t="str">
        <f t="shared" si="314"/>
        <v/>
      </c>
      <c r="DL101" s="284" t="str">
        <f t="shared" si="314"/>
        <v/>
      </c>
      <c r="DM101" s="284" t="str">
        <f t="shared" si="314"/>
        <v/>
      </c>
      <c r="DN101" s="284" t="str">
        <f t="shared" si="314"/>
        <v/>
      </c>
      <c r="DO101" s="284" t="str">
        <f t="shared" si="314"/>
        <v/>
      </c>
      <c r="DP101" s="284" t="str">
        <f t="shared" si="314"/>
        <v/>
      </c>
      <c r="DQ101" s="284" t="str">
        <f t="shared" si="314"/>
        <v/>
      </c>
      <c r="DR101" s="284" t="str">
        <f t="shared" si="314"/>
        <v/>
      </c>
      <c r="DS101" s="284" t="str">
        <f t="shared" si="314"/>
        <v/>
      </c>
      <c r="DT101" s="284" t="str">
        <f t="shared" si="314"/>
        <v/>
      </c>
      <c r="DU101" s="284" t="str">
        <f t="shared" si="314"/>
        <v/>
      </c>
      <c r="DV101" s="284" t="str">
        <f t="shared" si="314"/>
        <v/>
      </c>
      <c r="DW101" s="284" t="str">
        <f t="shared" si="314"/>
        <v/>
      </c>
      <c r="DX101" s="284" t="str">
        <f t="shared" si="314"/>
        <v/>
      </c>
      <c r="DY101" s="284" t="str">
        <f t="shared" si="314"/>
        <v/>
      </c>
      <c r="DZ101" s="284" t="str">
        <f t="shared" si="314"/>
        <v/>
      </c>
      <c r="EA101" s="284" t="str">
        <f t="shared" si="314"/>
        <v/>
      </c>
      <c r="EB101" s="284" t="str">
        <f t="shared" ref="EB101:GM101" si="315">IF(EB45="","",($C22*EB45)/((1+$H$4)^EB$79))</f>
        <v/>
      </c>
      <c r="EC101" s="284" t="str">
        <f t="shared" si="315"/>
        <v/>
      </c>
      <c r="ED101" s="284" t="str">
        <f t="shared" si="315"/>
        <v/>
      </c>
      <c r="EE101" s="284" t="str">
        <f t="shared" si="315"/>
        <v/>
      </c>
      <c r="EF101" s="284" t="str">
        <f t="shared" si="315"/>
        <v/>
      </c>
      <c r="EG101" s="284" t="str">
        <f t="shared" si="315"/>
        <v/>
      </c>
      <c r="EH101" s="284" t="str">
        <f t="shared" si="315"/>
        <v/>
      </c>
      <c r="EI101" s="284" t="str">
        <f t="shared" si="315"/>
        <v/>
      </c>
      <c r="EJ101" s="284" t="str">
        <f t="shared" si="315"/>
        <v/>
      </c>
      <c r="EK101" s="284" t="str">
        <f t="shared" si="315"/>
        <v/>
      </c>
      <c r="EL101" s="284" t="str">
        <f t="shared" si="315"/>
        <v/>
      </c>
      <c r="EM101" s="284" t="str">
        <f t="shared" si="315"/>
        <v/>
      </c>
      <c r="EN101" s="284" t="str">
        <f t="shared" si="315"/>
        <v/>
      </c>
      <c r="EO101" s="284" t="str">
        <f t="shared" si="315"/>
        <v/>
      </c>
      <c r="EP101" s="284" t="str">
        <f t="shared" si="315"/>
        <v/>
      </c>
      <c r="EQ101" s="284" t="str">
        <f t="shared" si="315"/>
        <v/>
      </c>
      <c r="ER101" s="284" t="str">
        <f t="shared" si="315"/>
        <v/>
      </c>
      <c r="ES101" s="284" t="str">
        <f t="shared" si="315"/>
        <v/>
      </c>
      <c r="ET101" s="284" t="str">
        <f t="shared" si="315"/>
        <v/>
      </c>
      <c r="EU101" s="284" t="str">
        <f t="shared" si="315"/>
        <v/>
      </c>
      <c r="EV101" s="284" t="str">
        <f t="shared" si="315"/>
        <v/>
      </c>
      <c r="EW101" s="284" t="str">
        <f t="shared" si="315"/>
        <v/>
      </c>
      <c r="EX101" s="284" t="str">
        <f t="shared" si="315"/>
        <v/>
      </c>
      <c r="EY101" s="284" t="str">
        <f t="shared" si="315"/>
        <v/>
      </c>
      <c r="EZ101" s="284" t="str">
        <f t="shared" si="315"/>
        <v/>
      </c>
      <c r="FA101" s="284" t="str">
        <f t="shared" si="315"/>
        <v/>
      </c>
      <c r="FB101" s="284" t="str">
        <f t="shared" si="315"/>
        <v/>
      </c>
      <c r="FC101" s="284" t="str">
        <f t="shared" si="315"/>
        <v/>
      </c>
      <c r="FD101" s="284" t="str">
        <f t="shared" si="315"/>
        <v/>
      </c>
      <c r="FE101" s="284" t="str">
        <f t="shared" si="315"/>
        <v/>
      </c>
      <c r="FF101" s="284" t="str">
        <f t="shared" si="315"/>
        <v/>
      </c>
      <c r="FG101" s="284" t="str">
        <f t="shared" si="315"/>
        <v/>
      </c>
      <c r="FH101" s="284" t="str">
        <f t="shared" si="315"/>
        <v/>
      </c>
      <c r="FI101" s="284" t="str">
        <f t="shared" si="315"/>
        <v/>
      </c>
      <c r="FJ101" s="284" t="str">
        <f t="shared" si="315"/>
        <v/>
      </c>
      <c r="FK101" s="284" t="str">
        <f t="shared" si="315"/>
        <v/>
      </c>
      <c r="FL101" s="284" t="str">
        <f t="shared" si="315"/>
        <v/>
      </c>
      <c r="FM101" s="284" t="str">
        <f t="shared" si="315"/>
        <v/>
      </c>
      <c r="FN101" s="284" t="str">
        <f t="shared" si="315"/>
        <v/>
      </c>
      <c r="FO101" s="284" t="str">
        <f t="shared" si="315"/>
        <v/>
      </c>
      <c r="FP101" s="284" t="str">
        <f t="shared" si="315"/>
        <v/>
      </c>
      <c r="FQ101" s="284" t="str">
        <f t="shared" si="315"/>
        <v/>
      </c>
      <c r="FR101" s="284" t="str">
        <f t="shared" si="315"/>
        <v/>
      </c>
      <c r="FS101" s="284" t="str">
        <f t="shared" si="315"/>
        <v/>
      </c>
      <c r="FT101" s="284" t="str">
        <f t="shared" si="315"/>
        <v/>
      </c>
      <c r="FU101" s="284" t="str">
        <f t="shared" si="315"/>
        <v/>
      </c>
      <c r="FV101" s="284" t="str">
        <f t="shared" si="315"/>
        <v/>
      </c>
      <c r="FW101" s="284" t="str">
        <f t="shared" si="315"/>
        <v/>
      </c>
      <c r="FX101" s="284" t="str">
        <f t="shared" si="315"/>
        <v/>
      </c>
      <c r="FY101" s="284" t="str">
        <f t="shared" si="315"/>
        <v/>
      </c>
      <c r="FZ101" s="284" t="str">
        <f t="shared" si="315"/>
        <v/>
      </c>
      <c r="GA101" s="284" t="str">
        <f t="shared" si="315"/>
        <v/>
      </c>
      <c r="GB101" s="284" t="str">
        <f t="shared" si="315"/>
        <v/>
      </c>
      <c r="GC101" s="284" t="str">
        <f t="shared" si="315"/>
        <v/>
      </c>
      <c r="GD101" s="284" t="str">
        <f t="shared" si="315"/>
        <v/>
      </c>
      <c r="GE101" s="284" t="str">
        <f t="shared" si="315"/>
        <v/>
      </c>
      <c r="GF101" s="284" t="str">
        <f t="shared" si="315"/>
        <v/>
      </c>
      <c r="GG101" s="284" t="str">
        <f t="shared" si="315"/>
        <v/>
      </c>
      <c r="GH101" s="284" t="str">
        <f t="shared" si="315"/>
        <v/>
      </c>
      <c r="GI101" s="284" t="str">
        <f t="shared" si="315"/>
        <v/>
      </c>
      <c r="GJ101" s="284" t="str">
        <f t="shared" si="315"/>
        <v/>
      </c>
      <c r="GK101" s="284" t="str">
        <f t="shared" si="315"/>
        <v/>
      </c>
      <c r="GL101" s="284" t="str">
        <f t="shared" si="315"/>
        <v/>
      </c>
      <c r="GM101" s="284" t="str">
        <f t="shared" si="315"/>
        <v/>
      </c>
      <c r="GN101" s="284" t="str">
        <f t="shared" ref="GN101:IY101" si="316">IF(GN45="","",($C22*GN45)/((1+$H$4)^GN$79))</f>
        <v/>
      </c>
      <c r="GO101" s="284" t="str">
        <f t="shared" si="316"/>
        <v/>
      </c>
      <c r="GP101" s="284" t="str">
        <f t="shared" si="316"/>
        <v/>
      </c>
      <c r="GQ101" s="284" t="str">
        <f t="shared" si="316"/>
        <v/>
      </c>
      <c r="GR101" s="284" t="str">
        <f t="shared" si="316"/>
        <v/>
      </c>
      <c r="GS101" s="284" t="str">
        <f t="shared" si="316"/>
        <v/>
      </c>
      <c r="GT101" s="284" t="str">
        <f t="shared" si="316"/>
        <v/>
      </c>
      <c r="GU101" s="284" t="str">
        <f t="shared" si="316"/>
        <v/>
      </c>
      <c r="GV101" s="284" t="str">
        <f t="shared" si="316"/>
        <v/>
      </c>
      <c r="GW101" s="284" t="str">
        <f t="shared" si="316"/>
        <v/>
      </c>
      <c r="GX101" s="284" t="str">
        <f t="shared" si="316"/>
        <v/>
      </c>
      <c r="GY101" s="284" t="str">
        <f t="shared" si="316"/>
        <v/>
      </c>
      <c r="GZ101" s="284" t="str">
        <f t="shared" si="316"/>
        <v/>
      </c>
      <c r="HA101" s="284" t="str">
        <f t="shared" si="316"/>
        <v/>
      </c>
      <c r="HB101" s="284" t="str">
        <f t="shared" si="316"/>
        <v/>
      </c>
      <c r="HC101" s="284" t="str">
        <f t="shared" si="316"/>
        <v/>
      </c>
      <c r="HD101" s="284" t="str">
        <f t="shared" si="316"/>
        <v/>
      </c>
      <c r="HE101" s="284" t="str">
        <f t="shared" si="316"/>
        <v/>
      </c>
      <c r="HF101" s="284" t="str">
        <f t="shared" si="316"/>
        <v/>
      </c>
      <c r="HG101" s="284" t="str">
        <f t="shared" si="316"/>
        <v/>
      </c>
      <c r="HH101" s="284" t="str">
        <f t="shared" si="316"/>
        <v/>
      </c>
      <c r="HI101" s="284" t="str">
        <f t="shared" si="316"/>
        <v/>
      </c>
      <c r="HJ101" s="284" t="str">
        <f t="shared" si="316"/>
        <v/>
      </c>
      <c r="HK101" s="284" t="str">
        <f t="shared" si="316"/>
        <v/>
      </c>
      <c r="HL101" s="284" t="str">
        <f t="shared" si="316"/>
        <v/>
      </c>
      <c r="HM101" s="284" t="str">
        <f t="shared" si="316"/>
        <v/>
      </c>
      <c r="HN101" s="284" t="str">
        <f t="shared" si="316"/>
        <v/>
      </c>
      <c r="HO101" s="284" t="str">
        <f t="shared" si="316"/>
        <v/>
      </c>
      <c r="HP101" s="284" t="str">
        <f t="shared" si="316"/>
        <v/>
      </c>
      <c r="HQ101" s="284" t="str">
        <f t="shared" si="316"/>
        <v/>
      </c>
      <c r="HR101" s="284" t="str">
        <f t="shared" si="316"/>
        <v/>
      </c>
      <c r="HS101" s="284" t="str">
        <f t="shared" si="316"/>
        <v/>
      </c>
      <c r="HT101" s="284" t="str">
        <f t="shared" si="316"/>
        <v/>
      </c>
      <c r="HU101" s="284" t="str">
        <f t="shared" si="316"/>
        <v/>
      </c>
      <c r="HV101" s="284" t="str">
        <f t="shared" si="316"/>
        <v/>
      </c>
      <c r="HW101" s="284" t="str">
        <f t="shared" si="316"/>
        <v/>
      </c>
      <c r="HX101" s="284" t="str">
        <f t="shared" si="316"/>
        <v/>
      </c>
      <c r="HY101" s="284" t="str">
        <f t="shared" si="316"/>
        <v/>
      </c>
      <c r="HZ101" s="284" t="str">
        <f t="shared" si="316"/>
        <v/>
      </c>
      <c r="IA101" s="284" t="str">
        <f t="shared" si="316"/>
        <v/>
      </c>
      <c r="IB101" s="284" t="str">
        <f t="shared" si="316"/>
        <v/>
      </c>
      <c r="IC101" s="284" t="str">
        <f t="shared" si="316"/>
        <v/>
      </c>
      <c r="ID101" s="284" t="str">
        <f t="shared" si="316"/>
        <v/>
      </c>
      <c r="IE101" s="284" t="str">
        <f t="shared" si="316"/>
        <v/>
      </c>
      <c r="IF101" s="284" t="str">
        <f t="shared" si="316"/>
        <v/>
      </c>
      <c r="IG101" s="284" t="str">
        <f t="shared" si="316"/>
        <v/>
      </c>
      <c r="IH101" s="284" t="str">
        <f t="shared" si="316"/>
        <v/>
      </c>
      <c r="II101" s="284" t="str">
        <f t="shared" si="316"/>
        <v/>
      </c>
      <c r="IJ101" s="284" t="str">
        <f t="shared" si="316"/>
        <v/>
      </c>
      <c r="IK101" s="284" t="str">
        <f t="shared" si="316"/>
        <v/>
      </c>
      <c r="IL101" s="284" t="str">
        <f t="shared" si="316"/>
        <v/>
      </c>
      <c r="IM101" s="284" t="str">
        <f t="shared" si="316"/>
        <v/>
      </c>
      <c r="IN101" s="284" t="str">
        <f t="shared" si="316"/>
        <v/>
      </c>
      <c r="IO101" s="284" t="str">
        <f t="shared" si="316"/>
        <v/>
      </c>
      <c r="IP101" s="284" t="str">
        <f t="shared" si="316"/>
        <v/>
      </c>
      <c r="IQ101" s="284" t="str">
        <f t="shared" si="316"/>
        <v/>
      </c>
      <c r="IR101" s="284" t="str">
        <f t="shared" si="316"/>
        <v/>
      </c>
      <c r="IS101" s="284" t="str">
        <f t="shared" si="316"/>
        <v/>
      </c>
      <c r="IT101" s="284" t="str">
        <f t="shared" si="316"/>
        <v/>
      </c>
      <c r="IU101" s="284" t="str">
        <f t="shared" si="316"/>
        <v/>
      </c>
      <c r="IV101" s="284" t="str">
        <f t="shared" si="316"/>
        <v/>
      </c>
      <c r="IW101" s="284" t="str">
        <f t="shared" si="316"/>
        <v/>
      </c>
      <c r="IX101" s="284" t="str">
        <f t="shared" si="316"/>
        <v/>
      </c>
      <c r="IY101" s="284" t="str">
        <f t="shared" si="316"/>
        <v/>
      </c>
      <c r="IZ101" s="284" t="str">
        <f t="shared" ref="IZ101:LK101" si="317">IF(IZ45="","",($C22*IZ45)/((1+$H$4)^IZ$79))</f>
        <v/>
      </c>
      <c r="JA101" s="284" t="str">
        <f t="shared" si="317"/>
        <v/>
      </c>
      <c r="JB101" s="284" t="str">
        <f t="shared" si="317"/>
        <v/>
      </c>
      <c r="JC101" s="284" t="str">
        <f t="shared" si="317"/>
        <v/>
      </c>
      <c r="JD101" s="284" t="str">
        <f t="shared" si="317"/>
        <v/>
      </c>
      <c r="JE101" s="284" t="str">
        <f t="shared" si="317"/>
        <v/>
      </c>
      <c r="JF101" s="284" t="str">
        <f t="shared" si="317"/>
        <v/>
      </c>
      <c r="JG101" s="284" t="str">
        <f t="shared" si="317"/>
        <v/>
      </c>
      <c r="JH101" s="284" t="str">
        <f t="shared" si="317"/>
        <v/>
      </c>
      <c r="JI101" s="284" t="str">
        <f t="shared" si="317"/>
        <v/>
      </c>
      <c r="JJ101" s="284" t="str">
        <f t="shared" si="317"/>
        <v/>
      </c>
      <c r="JK101" s="284" t="str">
        <f t="shared" si="317"/>
        <v/>
      </c>
      <c r="JL101" s="284" t="str">
        <f t="shared" si="317"/>
        <v/>
      </c>
      <c r="JM101" s="284" t="str">
        <f t="shared" si="317"/>
        <v/>
      </c>
      <c r="JN101" s="284" t="str">
        <f t="shared" si="317"/>
        <v/>
      </c>
      <c r="JO101" s="284" t="str">
        <f t="shared" si="317"/>
        <v/>
      </c>
      <c r="JP101" s="284" t="str">
        <f t="shared" si="317"/>
        <v/>
      </c>
      <c r="JQ101" s="284" t="str">
        <f t="shared" si="317"/>
        <v/>
      </c>
      <c r="JR101" s="284" t="str">
        <f t="shared" si="317"/>
        <v/>
      </c>
      <c r="JS101" s="284" t="str">
        <f t="shared" si="317"/>
        <v/>
      </c>
      <c r="JT101" s="284" t="str">
        <f t="shared" si="317"/>
        <v/>
      </c>
      <c r="JU101" s="284" t="str">
        <f t="shared" si="317"/>
        <v/>
      </c>
      <c r="JV101" s="284" t="str">
        <f t="shared" si="317"/>
        <v/>
      </c>
      <c r="JW101" s="284" t="str">
        <f t="shared" si="317"/>
        <v/>
      </c>
      <c r="JX101" s="284" t="str">
        <f t="shared" si="317"/>
        <v/>
      </c>
      <c r="JY101" s="284" t="str">
        <f t="shared" si="317"/>
        <v/>
      </c>
      <c r="JZ101" s="284" t="str">
        <f t="shared" si="317"/>
        <v/>
      </c>
      <c r="KA101" s="284" t="str">
        <f t="shared" si="317"/>
        <v/>
      </c>
      <c r="KB101" s="284" t="str">
        <f t="shared" si="317"/>
        <v/>
      </c>
      <c r="KC101" s="284" t="str">
        <f t="shared" si="317"/>
        <v/>
      </c>
      <c r="KD101" s="284" t="str">
        <f t="shared" si="317"/>
        <v/>
      </c>
      <c r="KE101" s="284" t="str">
        <f t="shared" si="317"/>
        <v/>
      </c>
      <c r="KF101" s="284" t="str">
        <f t="shared" si="317"/>
        <v/>
      </c>
      <c r="KG101" s="284" t="str">
        <f t="shared" si="317"/>
        <v/>
      </c>
      <c r="KH101" s="284" t="str">
        <f t="shared" si="317"/>
        <v/>
      </c>
      <c r="KI101" s="284" t="str">
        <f t="shared" si="317"/>
        <v/>
      </c>
      <c r="KJ101" s="284" t="str">
        <f t="shared" si="317"/>
        <v/>
      </c>
      <c r="KK101" s="284" t="str">
        <f t="shared" si="317"/>
        <v/>
      </c>
      <c r="KL101" s="284" t="str">
        <f t="shared" si="317"/>
        <v/>
      </c>
      <c r="KM101" s="284" t="str">
        <f t="shared" si="317"/>
        <v/>
      </c>
      <c r="KN101" s="284" t="str">
        <f t="shared" si="317"/>
        <v/>
      </c>
      <c r="KO101" s="284" t="str">
        <f t="shared" si="317"/>
        <v/>
      </c>
      <c r="KP101" s="284" t="str">
        <f t="shared" si="317"/>
        <v/>
      </c>
      <c r="KQ101" s="284" t="str">
        <f t="shared" si="317"/>
        <v/>
      </c>
      <c r="KR101" s="284" t="str">
        <f t="shared" si="317"/>
        <v/>
      </c>
      <c r="KS101" s="284" t="str">
        <f t="shared" si="317"/>
        <v/>
      </c>
      <c r="KT101" s="284" t="str">
        <f t="shared" si="317"/>
        <v/>
      </c>
      <c r="KU101" s="284" t="str">
        <f t="shared" si="317"/>
        <v/>
      </c>
      <c r="KV101" s="284" t="str">
        <f t="shared" si="317"/>
        <v/>
      </c>
      <c r="KW101" s="284" t="str">
        <f t="shared" si="317"/>
        <v/>
      </c>
      <c r="KX101" s="284" t="str">
        <f t="shared" si="317"/>
        <v/>
      </c>
      <c r="KY101" s="284" t="str">
        <f t="shared" si="317"/>
        <v/>
      </c>
      <c r="KZ101" s="284" t="str">
        <f t="shared" si="317"/>
        <v/>
      </c>
      <c r="LA101" s="284" t="str">
        <f t="shared" si="317"/>
        <v/>
      </c>
      <c r="LB101" s="284" t="str">
        <f t="shared" si="317"/>
        <v/>
      </c>
      <c r="LC101" s="284" t="str">
        <f t="shared" si="317"/>
        <v/>
      </c>
      <c r="LD101" s="284" t="str">
        <f t="shared" si="317"/>
        <v/>
      </c>
      <c r="LE101" s="284" t="str">
        <f t="shared" si="317"/>
        <v/>
      </c>
      <c r="LF101" s="284" t="str">
        <f t="shared" si="317"/>
        <v/>
      </c>
      <c r="LG101" s="284" t="str">
        <f t="shared" si="317"/>
        <v/>
      </c>
      <c r="LH101" s="284" t="str">
        <f t="shared" si="317"/>
        <v/>
      </c>
      <c r="LI101" s="284" t="str">
        <f t="shared" si="317"/>
        <v/>
      </c>
      <c r="LJ101" s="284" t="str">
        <f t="shared" si="317"/>
        <v/>
      </c>
      <c r="LK101" s="284" t="str">
        <f t="shared" si="317"/>
        <v/>
      </c>
      <c r="LL101" s="284" t="str">
        <f t="shared" ref="LL101:NW101" si="318">IF(LL45="","",($C22*LL45)/((1+$H$4)^LL$79))</f>
        <v/>
      </c>
      <c r="LM101" s="284" t="str">
        <f t="shared" si="318"/>
        <v/>
      </c>
      <c r="LN101" s="284" t="str">
        <f t="shared" si="318"/>
        <v/>
      </c>
      <c r="LO101" s="284" t="str">
        <f t="shared" si="318"/>
        <v/>
      </c>
      <c r="LP101" s="284" t="str">
        <f t="shared" si="318"/>
        <v/>
      </c>
      <c r="LQ101" s="284" t="str">
        <f t="shared" si="318"/>
        <v/>
      </c>
      <c r="LR101" s="284" t="str">
        <f t="shared" si="318"/>
        <v/>
      </c>
      <c r="LS101" s="284" t="str">
        <f t="shared" si="318"/>
        <v/>
      </c>
      <c r="LT101" s="284" t="str">
        <f t="shared" si="318"/>
        <v/>
      </c>
      <c r="LU101" s="284" t="str">
        <f t="shared" si="318"/>
        <v/>
      </c>
      <c r="LV101" s="284" t="str">
        <f t="shared" si="318"/>
        <v/>
      </c>
      <c r="LW101" s="284" t="str">
        <f t="shared" si="318"/>
        <v/>
      </c>
      <c r="LX101" s="284" t="str">
        <f t="shared" si="318"/>
        <v/>
      </c>
      <c r="LY101" s="284" t="str">
        <f t="shared" si="318"/>
        <v/>
      </c>
      <c r="LZ101" s="284" t="str">
        <f t="shared" si="318"/>
        <v/>
      </c>
      <c r="MA101" s="284" t="str">
        <f t="shared" si="318"/>
        <v/>
      </c>
      <c r="MB101" s="284" t="str">
        <f t="shared" si="318"/>
        <v/>
      </c>
      <c r="MC101" s="284" t="str">
        <f t="shared" si="318"/>
        <v/>
      </c>
      <c r="MD101" s="284" t="str">
        <f t="shared" si="318"/>
        <v/>
      </c>
      <c r="ME101" s="284" t="str">
        <f t="shared" si="318"/>
        <v/>
      </c>
      <c r="MF101" s="284" t="str">
        <f t="shared" si="318"/>
        <v/>
      </c>
      <c r="MG101" s="284" t="str">
        <f t="shared" si="318"/>
        <v/>
      </c>
      <c r="MH101" s="284" t="str">
        <f t="shared" si="318"/>
        <v/>
      </c>
      <c r="MI101" s="284" t="str">
        <f t="shared" si="318"/>
        <v/>
      </c>
      <c r="MJ101" s="284" t="str">
        <f t="shared" si="318"/>
        <v/>
      </c>
      <c r="MK101" s="284" t="str">
        <f t="shared" si="318"/>
        <v/>
      </c>
      <c r="ML101" s="284" t="str">
        <f t="shared" si="318"/>
        <v/>
      </c>
      <c r="MM101" s="284" t="str">
        <f t="shared" si="318"/>
        <v/>
      </c>
      <c r="MN101" s="284" t="str">
        <f t="shared" si="318"/>
        <v/>
      </c>
      <c r="MO101" s="284" t="str">
        <f t="shared" si="318"/>
        <v/>
      </c>
      <c r="MP101" s="284" t="str">
        <f t="shared" si="318"/>
        <v/>
      </c>
      <c r="MQ101" s="284" t="str">
        <f t="shared" si="318"/>
        <v/>
      </c>
      <c r="MR101" s="284" t="str">
        <f t="shared" si="318"/>
        <v/>
      </c>
      <c r="MS101" s="284" t="str">
        <f t="shared" si="318"/>
        <v/>
      </c>
      <c r="MT101" s="284" t="str">
        <f t="shared" si="318"/>
        <v/>
      </c>
      <c r="MU101" s="284" t="str">
        <f t="shared" si="318"/>
        <v/>
      </c>
      <c r="MV101" s="284" t="str">
        <f t="shared" si="318"/>
        <v/>
      </c>
      <c r="MW101" s="284" t="str">
        <f t="shared" si="318"/>
        <v/>
      </c>
      <c r="MX101" s="284" t="str">
        <f t="shared" si="318"/>
        <v/>
      </c>
      <c r="MY101" s="284" t="str">
        <f t="shared" si="318"/>
        <v/>
      </c>
      <c r="MZ101" s="284" t="str">
        <f t="shared" si="318"/>
        <v/>
      </c>
      <c r="NA101" s="284" t="str">
        <f t="shared" si="318"/>
        <v/>
      </c>
      <c r="NB101" s="284" t="str">
        <f t="shared" si="318"/>
        <v/>
      </c>
      <c r="NC101" s="284" t="str">
        <f t="shared" si="318"/>
        <v/>
      </c>
      <c r="ND101" s="284" t="str">
        <f t="shared" si="318"/>
        <v/>
      </c>
      <c r="NE101" s="284" t="str">
        <f t="shared" si="318"/>
        <v/>
      </c>
      <c r="NF101" s="284" t="str">
        <f t="shared" si="318"/>
        <v/>
      </c>
      <c r="NG101" s="284" t="str">
        <f t="shared" si="318"/>
        <v/>
      </c>
      <c r="NH101" s="284" t="str">
        <f t="shared" si="318"/>
        <v/>
      </c>
      <c r="NI101" s="284" t="str">
        <f t="shared" si="318"/>
        <v/>
      </c>
      <c r="NJ101" s="284" t="str">
        <f t="shared" si="318"/>
        <v/>
      </c>
      <c r="NK101" s="284" t="str">
        <f t="shared" si="318"/>
        <v/>
      </c>
      <c r="NL101" s="284" t="str">
        <f t="shared" si="318"/>
        <v/>
      </c>
      <c r="NM101" s="284" t="str">
        <f t="shared" si="318"/>
        <v/>
      </c>
      <c r="NN101" s="284" t="str">
        <f t="shared" si="318"/>
        <v/>
      </c>
      <c r="NO101" s="284" t="str">
        <f t="shared" si="318"/>
        <v/>
      </c>
      <c r="NP101" s="284" t="str">
        <f t="shared" si="318"/>
        <v/>
      </c>
      <c r="NQ101" s="284" t="str">
        <f t="shared" si="318"/>
        <v/>
      </c>
      <c r="NR101" s="284" t="str">
        <f t="shared" si="318"/>
        <v/>
      </c>
      <c r="NS101" s="284" t="str">
        <f t="shared" si="318"/>
        <v/>
      </c>
      <c r="NT101" s="284" t="str">
        <f t="shared" si="318"/>
        <v/>
      </c>
      <c r="NU101" s="284" t="str">
        <f t="shared" si="318"/>
        <v/>
      </c>
      <c r="NV101" s="284" t="str">
        <f t="shared" si="318"/>
        <v/>
      </c>
      <c r="NW101" s="284" t="str">
        <f t="shared" si="318"/>
        <v/>
      </c>
      <c r="NX101" s="284" t="str">
        <f t="shared" ref="NX101:QI101" si="319">IF(NX45="","",($C22*NX45)/((1+$H$4)^NX$79))</f>
        <v/>
      </c>
      <c r="NY101" s="284" t="str">
        <f t="shared" si="319"/>
        <v/>
      </c>
      <c r="NZ101" s="284" t="str">
        <f t="shared" si="319"/>
        <v/>
      </c>
      <c r="OA101" s="284" t="str">
        <f t="shared" si="319"/>
        <v/>
      </c>
      <c r="OB101" s="284" t="str">
        <f t="shared" si="319"/>
        <v/>
      </c>
      <c r="OC101" s="284" t="str">
        <f t="shared" si="319"/>
        <v/>
      </c>
      <c r="OD101" s="284" t="str">
        <f t="shared" si="319"/>
        <v/>
      </c>
      <c r="OE101" s="284" t="str">
        <f t="shared" si="319"/>
        <v/>
      </c>
      <c r="OF101" s="284" t="str">
        <f t="shared" si="319"/>
        <v/>
      </c>
      <c r="OG101" s="284" t="str">
        <f t="shared" si="319"/>
        <v/>
      </c>
      <c r="OH101" s="284" t="str">
        <f t="shared" si="319"/>
        <v/>
      </c>
      <c r="OI101" s="284" t="str">
        <f t="shared" si="319"/>
        <v/>
      </c>
      <c r="OJ101" s="284" t="str">
        <f t="shared" si="319"/>
        <v/>
      </c>
      <c r="OK101" s="284" t="str">
        <f t="shared" si="319"/>
        <v/>
      </c>
      <c r="OL101" s="284" t="str">
        <f t="shared" si="319"/>
        <v/>
      </c>
      <c r="OM101" s="284" t="str">
        <f t="shared" si="319"/>
        <v/>
      </c>
      <c r="ON101" s="284" t="str">
        <f t="shared" si="319"/>
        <v/>
      </c>
      <c r="OO101" s="284" t="str">
        <f t="shared" si="319"/>
        <v/>
      </c>
      <c r="OP101" s="284" t="str">
        <f t="shared" si="319"/>
        <v/>
      </c>
      <c r="OQ101" s="284" t="str">
        <f t="shared" si="319"/>
        <v/>
      </c>
      <c r="OR101" s="284" t="str">
        <f t="shared" si="319"/>
        <v/>
      </c>
      <c r="OS101" s="284" t="str">
        <f t="shared" si="319"/>
        <v/>
      </c>
      <c r="OT101" s="284" t="str">
        <f t="shared" si="319"/>
        <v/>
      </c>
      <c r="OU101" s="284" t="str">
        <f t="shared" si="319"/>
        <v/>
      </c>
      <c r="OV101" s="284" t="str">
        <f t="shared" si="319"/>
        <v/>
      </c>
      <c r="OW101" s="284" t="str">
        <f t="shared" si="319"/>
        <v/>
      </c>
      <c r="OX101" s="284" t="str">
        <f t="shared" si="319"/>
        <v/>
      </c>
      <c r="OY101" s="284" t="str">
        <f t="shared" si="319"/>
        <v/>
      </c>
      <c r="OZ101" s="284" t="str">
        <f t="shared" si="319"/>
        <v/>
      </c>
      <c r="PA101" s="284" t="str">
        <f t="shared" si="319"/>
        <v/>
      </c>
      <c r="PB101" s="284" t="str">
        <f t="shared" si="319"/>
        <v/>
      </c>
      <c r="PC101" s="284" t="str">
        <f t="shared" si="319"/>
        <v/>
      </c>
      <c r="PD101" s="284" t="str">
        <f t="shared" si="319"/>
        <v/>
      </c>
      <c r="PE101" s="284" t="str">
        <f t="shared" si="319"/>
        <v/>
      </c>
      <c r="PF101" s="284" t="str">
        <f t="shared" si="319"/>
        <v/>
      </c>
      <c r="PG101" s="284" t="str">
        <f t="shared" si="319"/>
        <v/>
      </c>
      <c r="PH101" s="284" t="str">
        <f t="shared" si="319"/>
        <v/>
      </c>
      <c r="PI101" s="284" t="str">
        <f t="shared" si="319"/>
        <v/>
      </c>
      <c r="PJ101" s="284" t="str">
        <f t="shared" si="319"/>
        <v/>
      </c>
      <c r="PK101" s="284" t="str">
        <f t="shared" si="319"/>
        <v/>
      </c>
      <c r="PL101" s="284" t="str">
        <f t="shared" si="319"/>
        <v/>
      </c>
      <c r="PM101" s="284" t="str">
        <f t="shared" si="319"/>
        <v/>
      </c>
      <c r="PN101" s="284" t="str">
        <f t="shared" si="319"/>
        <v/>
      </c>
      <c r="PO101" s="284" t="str">
        <f t="shared" si="319"/>
        <v/>
      </c>
      <c r="PP101" s="284" t="str">
        <f t="shared" si="319"/>
        <v/>
      </c>
      <c r="PQ101" s="284" t="str">
        <f t="shared" si="319"/>
        <v/>
      </c>
      <c r="PR101" s="284" t="str">
        <f t="shared" si="319"/>
        <v/>
      </c>
      <c r="PS101" s="284" t="str">
        <f t="shared" si="319"/>
        <v/>
      </c>
      <c r="PT101" s="284" t="str">
        <f t="shared" si="319"/>
        <v/>
      </c>
      <c r="PU101" s="284" t="str">
        <f t="shared" si="319"/>
        <v/>
      </c>
      <c r="PV101" s="284" t="str">
        <f t="shared" si="319"/>
        <v/>
      </c>
      <c r="PW101" s="284" t="str">
        <f t="shared" si="319"/>
        <v/>
      </c>
      <c r="PX101" s="284" t="str">
        <f t="shared" si="319"/>
        <v/>
      </c>
      <c r="PY101" s="284" t="str">
        <f t="shared" si="319"/>
        <v/>
      </c>
      <c r="PZ101" s="284" t="str">
        <f t="shared" si="319"/>
        <v/>
      </c>
      <c r="QA101" s="284" t="str">
        <f t="shared" si="319"/>
        <v/>
      </c>
      <c r="QB101" s="284" t="str">
        <f t="shared" si="319"/>
        <v/>
      </c>
      <c r="QC101" s="284" t="str">
        <f t="shared" si="319"/>
        <v/>
      </c>
      <c r="QD101" s="284" t="str">
        <f t="shared" si="319"/>
        <v/>
      </c>
      <c r="QE101" s="284" t="str">
        <f t="shared" si="319"/>
        <v/>
      </c>
      <c r="QF101" s="284" t="str">
        <f t="shared" si="319"/>
        <v/>
      </c>
      <c r="QG101" s="284" t="str">
        <f t="shared" si="319"/>
        <v/>
      </c>
      <c r="QH101" s="284" t="str">
        <f t="shared" si="319"/>
        <v/>
      </c>
      <c r="QI101" s="284" t="str">
        <f t="shared" si="319"/>
        <v/>
      </c>
      <c r="QJ101" s="284" t="str">
        <f t="shared" ref="QJ101:SA101" si="320">IF(QJ45="","",($C22*QJ45)/((1+$H$4)^QJ$79))</f>
        <v/>
      </c>
      <c r="QK101" s="284" t="str">
        <f t="shared" si="320"/>
        <v/>
      </c>
      <c r="QL101" s="284" t="str">
        <f t="shared" si="320"/>
        <v/>
      </c>
      <c r="QM101" s="284" t="str">
        <f t="shared" si="320"/>
        <v/>
      </c>
      <c r="QN101" s="284" t="str">
        <f t="shared" si="320"/>
        <v/>
      </c>
      <c r="QO101" s="284" t="str">
        <f t="shared" si="320"/>
        <v/>
      </c>
      <c r="QP101" s="284" t="str">
        <f t="shared" si="320"/>
        <v/>
      </c>
      <c r="QQ101" s="284" t="str">
        <f t="shared" si="320"/>
        <v/>
      </c>
      <c r="QR101" s="284" t="str">
        <f t="shared" si="320"/>
        <v/>
      </c>
      <c r="QS101" s="284" t="str">
        <f t="shared" si="320"/>
        <v/>
      </c>
      <c r="QT101" s="284" t="str">
        <f t="shared" si="320"/>
        <v/>
      </c>
      <c r="QU101" s="284" t="str">
        <f t="shared" si="320"/>
        <v/>
      </c>
      <c r="QV101" s="284" t="str">
        <f t="shared" si="320"/>
        <v/>
      </c>
      <c r="QW101" s="284" t="str">
        <f t="shared" si="320"/>
        <v/>
      </c>
      <c r="QX101" s="284" t="str">
        <f t="shared" si="320"/>
        <v/>
      </c>
      <c r="QY101" s="284" t="str">
        <f t="shared" si="320"/>
        <v/>
      </c>
      <c r="QZ101" s="284" t="str">
        <f t="shared" si="320"/>
        <v/>
      </c>
      <c r="RA101" s="284" t="str">
        <f t="shared" si="320"/>
        <v/>
      </c>
      <c r="RB101" s="284" t="str">
        <f t="shared" si="320"/>
        <v/>
      </c>
      <c r="RC101" s="284" t="str">
        <f t="shared" si="320"/>
        <v/>
      </c>
      <c r="RD101" s="284" t="str">
        <f t="shared" si="320"/>
        <v/>
      </c>
      <c r="RE101" s="284" t="str">
        <f t="shared" si="320"/>
        <v/>
      </c>
      <c r="RF101" s="284" t="str">
        <f t="shared" si="320"/>
        <v/>
      </c>
      <c r="RG101" s="284" t="str">
        <f t="shared" si="320"/>
        <v/>
      </c>
      <c r="RH101" s="284" t="str">
        <f t="shared" si="320"/>
        <v/>
      </c>
      <c r="RI101" s="284" t="str">
        <f t="shared" si="320"/>
        <v/>
      </c>
      <c r="RJ101" s="284" t="str">
        <f t="shared" si="320"/>
        <v/>
      </c>
      <c r="RK101" s="284" t="str">
        <f t="shared" si="320"/>
        <v/>
      </c>
      <c r="RL101" s="284" t="str">
        <f t="shared" si="320"/>
        <v/>
      </c>
      <c r="RM101" s="284" t="str">
        <f t="shared" si="320"/>
        <v/>
      </c>
      <c r="RN101" s="284" t="str">
        <f t="shared" si="320"/>
        <v/>
      </c>
      <c r="RO101" s="284" t="str">
        <f t="shared" si="320"/>
        <v/>
      </c>
      <c r="RP101" s="284" t="str">
        <f t="shared" si="320"/>
        <v/>
      </c>
      <c r="RQ101" s="284" t="str">
        <f t="shared" si="320"/>
        <v/>
      </c>
      <c r="RR101" s="284" t="str">
        <f t="shared" si="320"/>
        <v/>
      </c>
      <c r="RS101" s="284" t="str">
        <f t="shared" si="320"/>
        <v/>
      </c>
      <c r="RT101" s="284" t="str">
        <f t="shared" si="320"/>
        <v/>
      </c>
      <c r="RU101" s="284" t="str">
        <f t="shared" si="320"/>
        <v/>
      </c>
      <c r="RV101" s="284" t="str">
        <f t="shared" si="320"/>
        <v/>
      </c>
      <c r="RW101" s="284" t="str">
        <f t="shared" si="320"/>
        <v/>
      </c>
      <c r="RX101" s="284" t="str">
        <f t="shared" si="320"/>
        <v/>
      </c>
      <c r="RY101" s="284" t="str">
        <f t="shared" si="320"/>
        <v/>
      </c>
      <c r="RZ101" s="284" t="str">
        <f t="shared" si="320"/>
        <v/>
      </c>
      <c r="SA101" s="284" t="str">
        <f t="shared" si="320"/>
        <v/>
      </c>
    </row>
    <row r="102" spans="1:495">
      <c r="A102" s="282"/>
      <c r="B102" s="283" t="str">
        <f>$B$23</f>
        <v>Instrumentation Maintenance/Replacement</v>
      </c>
      <c r="C102" s="290">
        <f>SUM(D102:S102,T102:INDEX(T102:SA102,$H$5))</f>
        <v>0</v>
      </c>
      <c r="D102" s="284" t="str">
        <f t="shared" ref="D102:BO102" si="321">IF(D46="","",($C23*D46)/((1+$H$4)^D$79))</f>
        <v/>
      </c>
      <c r="E102" s="284" t="str">
        <f t="shared" si="321"/>
        <v/>
      </c>
      <c r="F102" s="284" t="str">
        <f t="shared" si="321"/>
        <v/>
      </c>
      <c r="G102" s="284" t="str">
        <f t="shared" si="321"/>
        <v/>
      </c>
      <c r="H102" s="284" t="str">
        <f t="shared" si="321"/>
        <v/>
      </c>
      <c r="I102" s="284" t="str">
        <f t="shared" si="321"/>
        <v/>
      </c>
      <c r="J102" s="284" t="str">
        <f t="shared" si="321"/>
        <v/>
      </c>
      <c r="K102" s="284" t="str">
        <f t="shared" si="321"/>
        <v/>
      </c>
      <c r="L102" s="284" t="str">
        <f t="shared" si="321"/>
        <v/>
      </c>
      <c r="M102" s="284" t="str">
        <f t="shared" si="321"/>
        <v/>
      </c>
      <c r="N102" s="284" t="str">
        <f t="shared" si="321"/>
        <v/>
      </c>
      <c r="O102" s="284" t="str">
        <f t="shared" si="321"/>
        <v/>
      </c>
      <c r="P102" s="284" t="str">
        <f t="shared" si="321"/>
        <v/>
      </c>
      <c r="Q102" s="284" t="str">
        <f t="shared" si="321"/>
        <v/>
      </c>
      <c r="R102" s="284" t="str">
        <f t="shared" si="321"/>
        <v/>
      </c>
      <c r="S102" s="284" t="str">
        <f t="shared" si="321"/>
        <v/>
      </c>
      <c r="T102" s="284" t="str">
        <f t="shared" si="321"/>
        <v/>
      </c>
      <c r="U102" s="284" t="str">
        <f t="shared" si="321"/>
        <v/>
      </c>
      <c r="V102" s="284" t="str">
        <f t="shared" si="321"/>
        <v/>
      </c>
      <c r="W102" s="284" t="str">
        <f t="shared" si="321"/>
        <v/>
      </c>
      <c r="X102" s="284" t="str">
        <f t="shared" si="321"/>
        <v/>
      </c>
      <c r="Y102" s="284" t="str">
        <f t="shared" si="321"/>
        <v/>
      </c>
      <c r="Z102" s="284" t="str">
        <f t="shared" si="321"/>
        <v/>
      </c>
      <c r="AA102" s="284" t="str">
        <f t="shared" si="321"/>
        <v/>
      </c>
      <c r="AB102" s="284" t="str">
        <f t="shared" si="321"/>
        <v/>
      </c>
      <c r="AC102" s="284" t="str">
        <f t="shared" si="321"/>
        <v/>
      </c>
      <c r="AD102" s="284" t="str">
        <f t="shared" si="321"/>
        <v/>
      </c>
      <c r="AE102" s="284" t="str">
        <f t="shared" si="321"/>
        <v/>
      </c>
      <c r="AF102" s="284" t="str">
        <f t="shared" si="321"/>
        <v/>
      </c>
      <c r="AG102" s="284" t="str">
        <f t="shared" si="321"/>
        <v/>
      </c>
      <c r="AH102" s="284" t="str">
        <f t="shared" si="321"/>
        <v/>
      </c>
      <c r="AI102" s="284" t="str">
        <f t="shared" si="321"/>
        <v/>
      </c>
      <c r="AJ102" s="284" t="str">
        <f t="shared" si="321"/>
        <v/>
      </c>
      <c r="AK102" s="284" t="str">
        <f t="shared" si="321"/>
        <v/>
      </c>
      <c r="AL102" s="284" t="str">
        <f t="shared" si="321"/>
        <v/>
      </c>
      <c r="AM102" s="284" t="str">
        <f t="shared" si="321"/>
        <v/>
      </c>
      <c r="AN102" s="284" t="str">
        <f t="shared" si="321"/>
        <v/>
      </c>
      <c r="AO102" s="284" t="str">
        <f t="shared" si="321"/>
        <v/>
      </c>
      <c r="AP102" s="284" t="str">
        <f t="shared" si="321"/>
        <v/>
      </c>
      <c r="AQ102" s="284" t="str">
        <f t="shared" si="321"/>
        <v/>
      </c>
      <c r="AR102" s="284" t="str">
        <f t="shared" si="321"/>
        <v/>
      </c>
      <c r="AS102" s="284" t="str">
        <f t="shared" si="321"/>
        <v/>
      </c>
      <c r="AT102" s="284" t="str">
        <f t="shared" si="321"/>
        <v/>
      </c>
      <c r="AU102" s="284" t="str">
        <f t="shared" si="321"/>
        <v/>
      </c>
      <c r="AV102" s="284" t="str">
        <f t="shared" si="321"/>
        <v/>
      </c>
      <c r="AW102" s="284" t="str">
        <f t="shared" si="321"/>
        <v/>
      </c>
      <c r="AX102" s="284" t="str">
        <f t="shared" si="321"/>
        <v/>
      </c>
      <c r="AY102" s="284" t="str">
        <f t="shared" si="321"/>
        <v/>
      </c>
      <c r="AZ102" s="284" t="str">
        <f t="shared" si="321"/>
        <v/>
      </c>
      <c r="BA102" s="284" t="str">
        <f t="shared" si="321"/>
        <v/>
      </c>
      <c r="BB102" s="284" t="str">
        <f t="shared" si="321"/>
        <v/>
      </c>
      <c r="BC102" s="284" t="str">
        <f t="shared" si="321"/>
        <v/>
      </c>
      <c r="BD102" s="284" t="str">
        <f t="shared" si="321"/>
        <v/>
      </c>
      <c r="BE102" s="284" t="str">
        <f t="shared" si="321"/>
        <v/>
      </c>
      <c r="BF102" s="284" t="str">
        <f t="shared" si="321"/>
        <v/>
      </c>
      <c r="BG102" s="284" t="str">
        <f t="shared" si="321"/>
        <v/>
      </c>
      <c r="BH102" s="284" t="str">
        <f t="shared" si="321"/>
        <v/>
      </c>
      <c r="BI102" s="284" t="str">
        <f t="shared" si="321"/>
        <v/>
      </c>
      <c r="BJ102" s="284" t="str">
        <f t="shared" si="321"/>
        <v/>
      </c>
      <c r="BK102" s="284" t="str">
        <f t="shared" si="321"/>
        <v/>
      </c>
      <c r="BL102" s="284" t="str">
        <f t="shared" si="321"/>
        <v/>
      </c>
      <c r="BM102" s="284" t="str">
        <f t="shared" si="321"/>
        <v/>
      </c>
      <c r="BN102" s="284" t="str">
        <f t="shared" si="321"/>
        <v/>
      </c>
      <c r="BO102" s="284" t="str">
        <f t="shared" si="321"/>
        <v/>
      </c>
      <c r="BP102" s="284" t="str">
        <f t="shared" ref="BP102:EA102" si="322">IF(BP46="","",($C23*BP46)/((1+$H$4)^BP$79))</f>
        <v/>
      </c>
      <c r="BQ102" s="284" t="str">
        <f t="shared" si="322"/>
        <v/>
      </c>
      <c r="BR102" s="284" t="str">
        <f t="shared" si="322"/>
        <v/>
      </c>
      <c r="BS102" s="284" t="str">
        <f t="shared" si="322"/>
        <v/>
      </c>
      <c r="BT102" s="284" t="str">
        <f t="shared" si="322"/>
        <v/>
      </c>
      <c r="BU102" s="284" t="str">
        <f t="shared" si="322"/>
        <v/>
      </c>
      <c r="BV102" s="284" t="str">
        <f t="shared" si="322"/>
        <v/>
      </c>
      <c r="BW102" s="284" t="str">
        <f t="shared" si="322"/>
        <v/>
      </c>
      <c r="BX102" s="284" t="str">
        <f t="shared" si="322"/>
        <v/>
      </c>
      <c r="BY102" s="284" t="str">
        <f t="shared" si="322"/>
        <v/>
      </c>
      <c r="BZ102" s="284" t="str">
        <f t="shared" si="322"/>
        <v/>
      </c>
      <c r="CA102" s="284" t="str">
        <f t="shared" si="322"/>
        <v/>
      </c>
      <c r="CB102" s="284" t="str">
        <f t="shared" si="322"/>
        <v/>
      </c>
      <c r="CC102" s="284" t="str">
        <f t="shared" si="322"/>
        <v/>
      </c>
      <c r="CD102" s="284" t="str">
        <f t="shared" si="322"/>
        <v/>
      </c>
      <c r="CE102" s="284" t="str">
        <f t="shared" si="322"/>
        <v/>
      </c>
      <c r="CF102" s="284" t="str">
        <f t="shared" si="322"/>
        <v/>
      </c>
      <c r="CG102" s="284" t="str">
        <f t="shared" si="322"/>
        <v/>
      </c>
      <c r="CH102" s="284" t="str">
        <f t="shared" si="322"/>
        <v/>
      </c>
      <c r="CI102" s="284" t="str">
        <f t="shared" si="322"/>
        <v/>
      </c>
      <c r="CJ102" s="284" t="str">
        <f t="shared" si="322"/>
        <v/>
      </c>
      <c r="CK102" s="284" t="str">
        <f t="shared" si="322"/>
        <v/>
      </c>
      <c r="CL102" s="284" t="str">
        <f t="shared" si="322"/>
        <v/>
      </c>
      <c r="CM102" s="284" t="str">
        <f t="shared" si="322"/>
        <v/>
      </c>
      <c r="CN102" s="284" t="str">
        <f t="shared" si="322"/>
        <v/>
      </c>
      <c r="CO102" s="284" t="str">
        <f t="shared" si="322"/>
        <v/>
      </c>
      <c r="CP102" s="284" t="str">
        <f t="shared" si="322"/>
        <v/>
      </c>
      <c r="CQ102" s="284" t="str">
        <f t="shared" si="322"/>
        <v/>
      </c>
      <c r="CR102" s="284" t="str">
        <f t="shared" si="322"/>
        <v/>
      </c>
      <c r="CS102" s="284" t="str">
        <f t="shared" si="322"/>
        <v/>
      </c>
      <c r="CT102" s="284" t="str">
        <f t="shared" si="322"/>
        <v/>
      </c>
      <c r="CU102" s="284" t="str">
        <f t="shared" si="322"/>
        <v/>
      </c>
      <c r="CV102" s="284" t="str">
        <f t="shared" si="322"/>
        <v/>
      </c>
      <c r="CW102" s="284" t="str">
        <f t="shared" si="322"/>
        <v/>
      </c>
      <c r="CX102" s="284" t="str">
        <f t="shared" si="322"/>
        <v/>
      </c>
      <c r="CY102" s="284" t="str">
        <f t="shared" si="322"/>
        <v/>
      </c>
      <c r="CZ102" s="284" t="str">
        <f t="shared" si="322"/>
        <v/>
      </c>
      <c r="DA102" s="284" t="str">
        <f t="shared" si="322"/>
        <v/>
      </c>
      <c r="DB102" s="284" t="str">
        <f t="shared" si="322"/>
        <v/>
      </c>
      <c r="DC102" s="284" t="str">
        <f t="shared" si="322"/>
        <v/>
      </c>
      <c r="DD102" s="284" t="str">
        <f t="shared" si="322"/>
        <v/>
      </c>
      <c r="DE102" s="284" t="str">
        <f t="shared" si="322"/>
        <v/>
      </c>
      <c r="DF102" s="284" t="str">
        <f t="shared" si="322"/>
        <v/>
      </c>
      <c r="DG102" s="284" t="str">
        <f t="shared" si="322"/>
        <v/>
      </c>
      <c r="DH102" s="284" t="str">
        <f t="shared" si="322"/>
        <v/>
      </c>
      <c r="DI102" s="284" t="str">
        <f t="shared" si="322"/>
        <v/>
      </c>
      <c r="DJ102" s="284" t="str">
        <f t="shared" si="322"/>
        <v/>
      </c>
      <c r="DK102" s="284" t="str">
        <f t="shared" si="322"/>
        <v/>
      </c>
      <c r="DL102" s="284" t="str">
        <f t="shared" si="322"/>
        <v/>
      </c>
      <c r="DM102" s="284" t="str">
        <f t="shared" si="322"/>
        <v/>
      </c>
      <c r="DN102" s="284" t="str">
        <f t="shared" si="322"/>
        <v/>
      </c>
      <c r="DO102" s="284" t="str">
        <f t="shared" si="322"/>
        <v/>
      </c>
      <c r="DP102" s="284" t="str">
        <f t="shared" si="322"/>
        <v/>
      </c>
      <c r="DQ102" s="284" t="str">
        <f t="shared" si="322"/>
        <v/>
      </c>
      <c r="DR102" s="284" t="str">
        <f t="shared" si="322"/>
        <v/>
      </c>
      <c r="DS102" s="284" t="str">
        <f t="shared" si="322"/>
        <v/>
      </c>
      <c r="DT102" s="284" t="str">
        <f t="shared" si="322"/>
        <v/>
      </c>
      <c r="DU102" s="284" t="str">
        <f t="shared" si="322"/>
        <v/>
      </c>
      <c r="DV102" s="284" t="str">
        <f t="shared" si="322"/>
        <v/>
      </c>
      <c r="DW102" s="284" t="str">
        <f t="shared" si="322"/>
        <v/>
      </c>
      <c r="DX102" s="284" t="str">
        <f t="shared" si="322"/>
        <v/>
      </c>
      <c r="DY102" s="284" t="str">
        <f t="shared" si="322"/>
        <v/>
      </c>
      <c r="DZ102" s="284" t="str">
        <f t="shared" si="322"/>
        <v/>
      </c>
      <c r="EA102" s="284" t="str">
        <f t="shared" si="322"/>
        <v/>
      </c>
      <c r="EB102" s="284" t="str">
        <f t="shared" ref="EB102:GM102" si="323">IF(EB46="","",($C23*EB46)/((1+$H$4)^EB$79))</f>
        <v/>
      </c>
      <c r="EC102" s="284" t="str">
        <f t="shared" si="323"/>
        <v/>
      </c>
      <c r="ED102" s="284" t="str">
        <f t="shared" si="323"/>
        <v/>
      </c>
      <c r="EE102" s="284" t="str">
        <f t="shared" si="323"/>
        <v/>
      </c>
      <c r="EF102" s="284" t="str">
        <f t="shared" si="323"/>
        <v/>
      </c>
      <c r="EG102" s="284" t="str">
        <f t="shared" si="323"/>
        <v/>
      </c>
      <c r="EH102" s="284" t="str">
        <f t="shared" si="323"/>
        <v/>
      </c>
      <c r="EI102" s="284" t="str">
        <f t="shared" si="323"/>
        <v/>
      </c>
      <c r="EJ102" s="284" t="str">
        <f t="shared" si="323"/>
        <v/>
      </c>
      <c r="EK102" s="284" t="str">
        <f t="shared" si="323"/>
        <v/>
      </c>
      <c r="EL102" s="284" t="str">
        <f t="shared" si="323"/>
        <v/>
      </c>
      <c r="EM102" s="284" t="str">
        <f t="shared" si="323"/>
        <v/>
      </c>
      <c r="EN102" s="284" t="str">
        <f t="shared" si="323"/>
        <v/>
      </c>
      <c r="EO102" s="284" t="str">
        <f t="shared" si="323"/>
        <v/>
      </c>
      <c r="EP102" s="284" t="str">
        <f t="shared" si="323"/>
        <v/>
      </c>
      <c r="EQ102" s="284" t="str">
        <f t="shared" si="323"/>
        <v/>
      </c>
      <c r="ER102" s="284" t="str">
        <f t="shared" si="323"/>
        <v/>
      </c>
      <c r="ES102" s="284" t="str">
        <f t="shared" si="323"/>
        <v/>
      </c>
      <c r="ET102" s="284" t="str">
        <f t="shared" si="323"/>
        <v/>
      </c>
      <c r="EU102" s="284" t="str">
        <f t="shared" si="323"/>
        <v/>
      </c>
      <c r="EV102" s="284" t="str">
        <f t="shared" si="323"/>
        <v/>
      </c>
      <c r="EW102" s="284" t="str">
        <f t="shared" si="323"/>
        <v/>
      </c>
      <c r="EX102" s="284" t="str">
        <f t="shared" si="323"/>
        <v/>
      </c>
      <c r="EY102" s="284" t="str">
        <f t="shared" si="323"/>
        <v/>
      </c>
      <c r="EZ102" s="284" t="str">
        <f t="shared" si="323"/>
        <v/>
      </c>
      <c r="FA102" s="284" t="str">
        <f t="shared" si="323"/>
        <v/>
      </c>
      <c r="FB102" s="284" t="str">
        <f t="shared" si="323"/>
        <v/>
      </c>
      <c r="FC102" s="284" t="str">
        <f t="shared" si="323"/>
        <v/>
      </c>
      <c r="FD102" s="284" t="str">
        <f t="shared" si="323"/>
        <v/>
      </c>
      <c r="FE102" s="284" t="str">
        <f t="shared" si="323"/>
        <v/>
      </c>
      <c r="FF102" s="284" t="str">
        <f t="shared" si="323"/>
        <v/>
      </c>
      <c r="FG102" s="284" t="str">
        <f t="shared" si="323"/>
        <v/>
      </c>
      <c r="FH102" s="284" t="str">
        <f t="shared" si="323"/>
        <v/>
      </c>
      <c r="FI102" s="284" t="str">
        <f t="shared" si="323"/>
        <v/>
      </c>
      <c r="FJ102" s="284" t="str">
        <f t="shared" si="323"/>
        <v/>
      </c>
      <c r="FK102" s="284" t="str">
        <f t="shared" si="323"/>
        <v/>
      </c>
      <c r="FL102" s="284" t="str">
        <f t="shared" si="323"/>
        <v/>
      </c>
      <c r="FM102" s="284" t="str">
        <f t="shared" si="323"/>
        <v/>
      </c>
      <c r="FN102" s="284" t="str">
        <f t="shared" si="323"/>
        <v/>
      </c>
      <c r="FO102" s="284" t="str">
        <f t="shared" si="323"/>
        <v/>
      </c>
      <c r="FP102" s="284" t="str">
        <f t="shared" si="323"/>
        <v/>
      </c>
      <c r="FQ102" s="284" t="str">
        <f t="shared" si="323"/>
        <v/>
      </c>
      <c r="FR102" s="284" t="str">
        <f t="shared" si="323"/>
        <v/>
      </c>
      <c r="FS102" s="284" t="str">
        <f t="shared" si="323"/>
        <v/>
      </c>
      <c r="FT102" s="284" t="str">
        <f t="shared" si="323"/>
        <v/>
      </c>
      <c r="FU102" s="284" t="str">
        <f t="shared" si="323"/>
        <v/>
      </c>
      <c r="FV102" s="284" t="str">
        <f t="shared" si="323"/>
        <v/>
      </c>
      <c r="FW102" s="284" t="str">
        <f t="shared" si="323"/>
        <v/>
      </c>
      <c r="FX102" s="284" t="str">
        <f t="shared" si="323"/>
        <v/>
      </c>
      <c r="FY102" s="284" t="str">
        <f t="shared" si="323"/>
        <v/>
      </c>
      <c r="FZ102" s="284" t="str">
        <f t="shared" si="323"/>
        <v/>
      </c>
      <c r="GA102" s="284" t="str">
        <f t="shared" si="323"/>
        <v/>
      </c>
      <c r="GB102" s="284" t="str">
        <f t="shared" si="323"/>
        <v/>
      </c>
      <c r="GC102" s="284" t="str">
        <f t="shared" si="323"/>
        <v/>
      </c>
      <c r="GD102" s="284" t="str">
        <f t="shared" si="323"/>
        <v/>
      </c>
      <c r="GE102" s="284" t="str">
        <f t="shared" si="323"/>
        <v/>
      </c>
      <c r="GF102" s="284" t="str">
        <f t="shared" si="323"/>
        <v/>
      </c>
      <c r="GG102" s="284" t="str">
        <f t="shared" si="323"/>
        <v/>
      </c>
      <c r="GH102" s="284" t="str">
        <f t="shared" si="323"/>
        <v/>
      </c>
      <c r="GI102" s="284" t="str">
        <f t="shared" si="323"/>
        <v/>
      </c>
      <c r="GJ102" s="284" t="str">
        <f t="shared" si="323"/>
        <v/>
      </c>
      <c r="GK102" s="284" t="str">
        <f t="shared" si="323"/>
        <v/>
      </c>
      <c r="GL102" s="284" t="str">
        <f t="shared" si="323"/>
        <v/>
      </c>
      <c r="GM102" s="284" t="str">
        <f t="shared" si="323"/>
        <v/>
      </c>
      <c r="GN102" s="284" t="str">
        <f t="shared" ref="GN102:IY102" si="324">IF(GN46="","",($C23*GN46)/((1+$H$4)^GN$79))</f>
        <v/>
      </c>
      <c r="GO102" s="284" t="str">
        <f t="shared" si="324"/>
        <v/>
      </c>
      <c r="GP102" s="284" t="str">
        <f t="shared" si="324"/>
        <v/>
      </c>
      <c r="GQ102" s="284" t="str">
        <f t="shared" si="324"/>
        <v/>
      </c>
      <c r="GR102" s="284" t="str">
        <f t="shared" si="324"/>
        <v/>
      </c>
      <c r="GS102" s="284" t="str">
        <f t="shared" si="324"/>
        <v/>
      </c>
      <c r="GT102" s="284" t="str">
        <f t="shared" si="324"/>
        <v/>
      </c>
      <c r="GU102" s="284" t="str">
        <f t="shared" si="324"/>
        <v/>
      </c>
      <c r="GV102" s="284" t="str">
        <f t="shared" si="324"/>
        <v/>
      </c>
      <c r="GW102" s="284" t="str">
        <f t="shared" si="324"/>
        <v/>
      </c>
      <c r="GX102" s="284" t="str">
        <f t="shared" si="324"/>
        <v/>
      </c>
      <c r="GY102" s="284" t="str">
        <f t="shared" si="324"/>
        <v/>
      </c>
      <c r="GZ102" s="284" t="str">
        <f t="shared" si="324"/>
        <v/>
      </c>
      <c r="HA102" s="284" t="str">
        <f t="shared" si="324"/>
        <v/>
      </c>
      <c r="HB102" s="284" t="str">
        <f t="shared" si="324"/>
        <v/>
      </c>
      <c r="HC102" s="284" t="str">
        <f t="shared" si="324"/>
        <v/>
      </c>
      <c r="HD102" s="284" t="str">
        <f t="shared" si="324"/>
        <v/>
      </c>
      <c r="HE102" s="284" t="str">
        <f t="shared" si="324"/>
        <v/>
      </c>
      <c r="HF102" s="284" t="str">
        <f t="shared" si="324"/>
        <v/>
      </c>
      <c r="HG102" s="284" t="str">
        <f t="shared" si="324"/>
        <v/>
      </c>
      <c r="HH102" s="284" t="str">
        <f t="shared" si="324"/>
        <v/>
      </c>
      <c r="HI102" s="284" t="str">
        <f t="shared" si="324"/>
        <v/>
      </c>
      <c r="HJ102" s="284" t="str">
        <f t="shared" si="324"/>
        <v/>
      </c>
      <c r="HK102" s="284" t="str">
        <f t="shared" si="324"/>
        <v/>
      </c>
      <c r="HL102" s="284" t="str">
        <f t="shared" si="324"/>
        <v/>
      </c>
      <c r="HM102" s="284" t="str">
        <f t="shared" si="324"/>
        <v/>
      </c>
      <c r="HN102" s="284" t="str">
        <f t="shared" si="324"/>
        <v/>
      </c>
      <c r="HO102" s="284" t="str">
        <f t="shared" si="324"/>
        <v/>
      </c>
      <c r="HP102" s="284" t="str">
        <f t="shared" si="324"/>
        <v/>
      </c>
      <c r="HQ102" s="284" t="str">
        <f t="shared" si="324"/>
        <v/>
      </c>
      <c r="HR102" s="284" t="str">
        <f t="shared" si="324"/>
        <v/>
      </c>
      <c r="HS102" s="284" t="str">
        <f t="shared" si="324"/>
        <v/>
      </c>
      <c r="HT102" s="284" t="str">
        <f t="shared" si="324"/>
        <v/>
      </c>
      <c r="HU102" s="284" t="str">
        <f t="shared" si="324"/>
        <v/>
      </c>
      <c r="HV102" s="284" t="str">
        <f t="shared" si="324"/>
        <v/>
      </c>
      <c r="HW102" s="284" t="str">
        <f t="shared" si="324"/>
        <v/>
      </c>
      <c r="HX102" s="284" t="str">
        <f t="shared" si="324"/>
        <v/>
      </c>
      <c r="HY102" s="284" t="str">
        <f t="shared" si="324"/>
        <v/>
      </c>
      <c r="HZ102" s="284" t="str">
        <f t="shared" si="324"/>
        <v/>
      </c>
      <c r="IA102" s="284" t="str">
        <f t="shared" si="324"/>
        <v/>
      </c>
      <c r="IB102" s="284" t="str">
        <f t="shared" si="324"/>
        <v/>
      </c>
      <c r="IC102" s="284" t="str">
        <f t="shared" si="324"/>
        <v/>
      </c>
      <c r="ID102" s="284" t="str">
        <f t="shared" si="324"/>
        <v/>
      </c>
      <c r="IE102" s="284" t="str">
        <f t="shared" si="324"/>
        <v/>
      </c>
      <c r="IF102" s="284" t="str">
        <f t="shared" si="324"/>
        <v/>
      </c>
      <c r="IG102" s="284" t="str">
        <f t="shared" si="324"/>
        <v/>
      </c>
      <c r="IH102" s="284" t="str">
        <f t="shared" si="324"/>
        <v/>
      </c>
      <c r="II102" s="284" t="str">
        <f t="shared" si="324"/>
        <v/>
      </c>
      <c r="IJ102" s="284" t="str">
        <f t="shared" si="324"/>
        <v/>
      </c>
      <c r="IK102" s="284" t="str">
        <f t="shared" si="324"/>
        <v/>
      </c>
      <c r="IL102" s="284" t="str">
        <f t="shared" si="324"/>
        <v/>
      </c>
      <c r="IM102" s="284" t="str">
        <f t="shared" si="324"/>
        <v/>
      </c>
      <c r="IN102" s="284" t="str">
        <f t="shared" si="324"/>
        <v/>
      </c>
      <c r="IO102" s="284" t="str">
        <f t="shared" si="324"/>
        <v/>
      </c>
      <c r="IP102" s="284" t="str">
        <f t="shared" si="324"/>
        <v/>
      </c>
      <c r="IQ102" s="284" t="str">
        <f t="shared" si="324"/>
        <v/>
      </c>
      <c r="IR102" s="284" t="str">
        <f t="shared" si="324"/>
        <v/>
      </c>
      <c r="IS102" s="284" t="str">
        <f t="shared" si="324"/>
        <v/>
      </c>
      <c r="IT102" s="284" t="str">
        <f t="shared" si="324"/>
        <v/>
      </c>
      <c r="IU102" s="284" t="str">
        <f t="shared" si="324"/>
        <v/>
      </c>
      <c r="IV102" s="284" t="str">
        <f t="shared" si="324"/>
        <v/>
      </c>
      <c r="IW102" s="284" t="str">
        <f t="shared" si="324"/>
        <v/>
      </c>
      <c r="IX102" s="284" t="str">
        <f t="shared" si="324"/>
        <v/>
      </c>
      <c r="IY102" s="284" t="str">
        <f t="shared" si="324"/>
        <v/>
      </c>
      <c r="IZ102" s="284" t="str">
        <f t="shared" ref="IZ102:LK102" si="325">IF(IZ46="","",($C23*IZ46)/((1+$H$4)^IZ$79))</f>
        <v/>
      </c>
      <c r="JA102" s="284" t="str">
        <f t="shared" si="325"/>
        <v/>
      </c>
      <c r="JB102" s="284" t="str">
        <f t="shared" si="325"/>
        <v/>
      </c>
      <c r="JC102" s="284" t="str">
        <f t="shared" si="325"/>
        <v/>
      </c>
      <c r="JD102" s="284" t="str">
        <f t="shared" si="325"/>
        <v/>
      </c>
      <c r="JE102" s="284" t="str">
        <f t="shared" si="325"/>
        <v/>
      </c>
      <c r="JF102" s="284" t="str">
        <f t="shared" si="325"/>
        <v/>
      </c>
      <c r="JG102" s="284" t="str">
        <f t="shared" si="325"/>
        <v/>
      </c>
      <c r="JH102" s="284" t="str">
        <f t="shared" si="325"/>
        <v/>
      </c>
      <c r="JI102" s="284" t="str">
        <f t="shared" si="325"/>
        <v/>
      </c>
      <c r="JJ102" s="284" t="str">
        <f t="shared" si="325"/>
        <v/>
      </c>
      <c r="JK102" s="284" t="str">
        <f t="shared" si="325"/>
        <v/>
      </c>
      <c r="JL102" s="284" t="str">
        <f t="shared" si="325"/>
        <v/>
      </c>
      <c r="JM102" s="284" t="str">
        <f t="shared" si="325"/>
        <v/>
      </c>
      <c r="JN102" s="284" t="str">
        <f t="shared" si="325"/>
        <v/>
      </c>
      <c r="JO102" s="284" t="str">
        <f t="shared" si="325"/>
        <v/>
      </c>
      <c r="JP102" s="284" t="str">
        <f t="shared" si="325"/>
        <v/>
      </c>
      <c r="JQ102" s="284" t="str">
        <f t="shared" si="325"/>
        <v/>
      </c>
      <c r="JR102" s="284" t="str">
        <f t="shared" si="325"/>
        <v/>
      </c>
      <c r="JS102" s="284" t="str">
        <f t="shared" si="325"/>
        <v/>
      </c>
      <c r="JT102" s="284" t="str">
        <f t="shared" si="325"/>
        <v/>
      </c>
      <c r="JU102" s="284" t="str">
        <f t="shared" si="325"/>
        <v/>
      </c>
      <c r="JV102" s="284" t="str">
        <f t="shared" si="325"/>
        <v/>
      </c>
      <c r="JW102" s="284" t="str">
        <f t="shared" si="325"/>
        <v/>
      </c>
      <c r="JX102" s="284" t="str">
        <f t="shared" si="325"/>
        <v/>
      </c>
      <c r="JY102" s="284" t="str">
        <f t="shared" si="325"/>
        <v/>
      </c>
      <c r="JZ102" s="284" t="str">
        <f t="shared" si="325"/>
        <v/>
      </c>
      <c r="KA102" s="284" t="str">
        <f t="shared" si="325"/>
        <v/>
      </c>
      <c r="KB102" s="284" t="str">
        <f t="shared" si="325"/>
        <v/>
      </c>
      <c r="KC102" s="284" t="str">
        <f t="shared" si="325"/>
        <v/>
      </c>
      <c r="KD102" s="284" t="str">
        <f t="shared" si="325"/>
        <v/>
      </c>
      <c r="KE102" s="284" t="str">
        <f t="shared" si="325"/>
        <v/>
      </c>
      <c r="KF102" s="284" t="str">
        <f t="shared" si="325"/>
        <v/>
      </c>
      <c r="KG102" s="284" t="str">
        <f t="shared" si="325"/>
        <v/>
      </c>
      <c r="KH102" s="284" t="str">
        <f t="shared" si="325"/>
        <v/>
      </c>
      <c r="KI102" s="284" t="str">
        <f t="shared" si="325"/>
        <v/>
      </c>
      <c r="KJ102" s="284" t="str">
        <f t="shared" si="325"/>
        <v/>
      </c>
      <c r="KK102" s="284" t="str">
        <f t="shared" si="325"/>
        <v/>
      </c>
      <c r="KL102" s="284" t="str">
        <f t="shared" si="325"/>
        <v/>
      </c>
      <c r="KM102" s="284" t="str">
        <f t="shared" si="325"/>
        <v/>
      </c>
      <c r="KN102" s="284" t="str">
        <f t="shared" si="325"/>
        <v/>
      </c>
      <c r="KO102" s="284" t="str">
        <f t="shared" si="325"/>
        <v/>
      </c>
      <c r="KP102" s="284" t="str">
        <f t="shared" si="325"/>
        <v/>
      </c>
      <c r="KQ102" s="284" t="str">
        <f t="shared" si="325"/>
        <v/>
      </c>
      <c r="KR102" s="284" t="str">
        <f t="shared" si="325"/>
        <v/>
      </c>
      <c r="KS102" s="284" t="str">
        <f t="shared" si="325"/>
        <v/>
      </c>
      <c r="KT102" s="284" t="str">
        <f t="shared" si="325"/>
        <v/>
      </c>
      <c r="KU102" s="284" t="str">
        <f t="shared" si="325"/>
        <v/>
      </c>
      <c r="KV102" s="284" t="str">
        <f t="shared" si="325"/>
        <v/>
      </c>
      <c r="KW102" s="284" t="str">
        <f t="shared" si="325"/>
        <v/>
      </c>
      <c r="KX102" s="284" t="str">
        <f t="shared" si="325"/>
        <v/>
      </c>
      <c r="KY102" s="284" t="str">
        <f t="shared" si="325"/>
        <v/>
      </c>
      <c r="KZ102" s="284" t="str">
        <f t="shared" si="325"/>
        <v/>
      </c>
      <c r="LA102" s="284" t="str">
        <f t="shared" si="325"/>
        <v/>
      </c>
      <c r="LB102" s="284" t="str">
        <f t="shared" si="325"/>
        <v/>
      </c>
      <c r="LC102" s="284" t="str">
        <f t="shared" si="325"/>
        <v/>
      </c>
      <c r="LD102" s="284" t="str">
        <f t="shared" si="325"/>
        <v/>
      </c>
      <c r="LE102" s="284" t="str">
        <f t="shared" si="325"/>
        <v/>
      </c>
      <c r="LF102" s="284" t="str">
        <f t="shared" si="325"/>
        <v/>
      </c>
      <c r="LG102" s="284" t="str">
        <f t="shared" si="325"/>
        <v/>
      </c>
      <c r="LH102" s="284" t="str">
        <f t="shared" si="325"/>
        <v/>
      </c>
      <c r="LI102" s="284" t="str">
        <f t="shared" si="325"/>
        <v/>
      </c>
      <c r="LJ102" s="284" t="str">
        <f t="shared" si="325"/>
        <v/>
      </c>
      <c r="LK102" s="284" t="str">
        <f t="shared" si="325"/>
        <v/>
      </c>
      <c r="LL102" s="284" t="str">
        <f t="shared" ref="LL102:NW102" si="326">IF(LL46="","",($C23*LL46)/((1+$H$4)^LL$79))</f>
        <v/>
      </c>
      <c r="LM102" s="284" t="str">
        <f t="shared" si="326"/>
        <v/>
      </c>
      <c r="LN102" s="284" t="str">
        <f t="shared" si="326"/>
        <v/>
      </c>
      <c r="LO102" s="284" t="str">
        <f t="shared" si="326"/>
        <v/>
      </c>
      <c r="LP102" s="284" t="str">
        <f t="shared" si="326"/>
        <v/>
      </c>
      <c r="LQ102" s="284" t="str">
        <f t="shared" si="326"/>
        <v/>
      </c>
      <c r="LR102" s="284" t="str">
        <f t="shared" si="326"/>
        <v/>
      </c>
      <c r="LS102" s="284" t="str">
        <f t="shared" si="326"/>
        <v/>
      </c>
      <c r="LT102" s="284" t="str">
        <f t="shared" si="326"/>
        <v/>
      </c>
      <c r="LU102" s="284" t="str">
        <f t="shared" si="326"/>
        <v/>
      </c>
      <c r="LV102" s="284" t="str">
        <f t="shared" si="326"/>
        <v/>
      </c>
      <c r="LW102" s="284" t="str">
        <f t="shared" si="326"/>
        <v/>
      </c>
      <c r="LX102" s="284" t="str">
        <f t="shared" si="326"/>
        <v/>
      </c>
      <c r="LY102" s="284" t="str">
        <f t="shared" si="326"/>
        <v/>
      </c>
      <c r="LZ102" s="284" t="str">
        <f t="shared" si="326"/>
        <v/>
      </c>
      <c r="MA102" s="284" t="str">
        <f t="shared" si="326"/>
        <v/>
      </c>
      <c r="MB102" s="284" t="str">
        <f t="shared" si="326"/>
        <v/>
      </c>
      <c r="MC102" s="284" t="str">
        <f t="shared" si="326"/>
        <v/>
      </c>
      <c r="MD102" s="284" t="str">
        <f t="shared" si="326"/>
        <v/>
      </c>
      <c r="ME102" s="284" t="str">
        <f t="shared" si="326"/>
        <v/>
      </c>
      <c r="MF102" s="284" t="str">
        <f t="shared" si="326"/>
        <v/>
      </c>
      <c r="MG102" s="284" t="str">
        <f t="shared" si="326"/>
        <v/>
      </c>
      <c r="MH102" s="284" t="str">
        <f t="shared" si="326"/>
        <v/>
      </c>
      <c r="MI102" s="284" t="str">
        <f t="shared" si="326"/>
        <v/>
      </c>
      <c r="MJ102" s="284" t="str">
        <f t="shared" si="326"/>
        <v/>
      </c>
      <c r="MK102" s="284" t="str">
        <f t="shared" si="326"/>
        <v/>
      </c>
      <c r="ML102" s="284" t="str">
        <f t="shared" si="326"/>
        <v/>
      </c>
      <c r="MM102" s="284" t="str">
        <f t="shared" si="326"/>
        <v/>
      </c>
      <c r="MN102" s="284" t="str">
        <f t="shared" si="326"/>
        <v/>
      </c>
      <c r="MO102" s="284" t="str">
        <f t="shared" si="326"/>
        <v/>
      </c>
      <c r="MP102" s="284" t="str">
        <f t="shared" si="326"/>
        <v/>
      </c>
      <c r="MQ102" s="284" t="str">
        <f t="shared" si="326"/>
        <v/>
      </c>
      <c r="MR102" s="284" t="str">
        <f t="shared" si="326"/>
        <v/>
      </c>
      <c r="MS102" s="284" t="str">
        <f t="shared" si="326"/>
        <v/>
      </c>
      <c r="MT102" s="284" t="str">
        <f t="shared" si="326"/>
        <v/>
      </c>
      <c r="MU102" s="284" t="str">
        <f t="shared" si="326"/>
        <v/>
      </c>
      <c r="MV102" s="284" t="str">
        <f t="shared" si="326"/>
        <v/>
      </c>
      <c r="MW102" s="284" t="str">
        <f t="shared" si="326"/>
        <v/>
      </c>
      <c r="MX102" s="284" t="str">
        <f t="shared" si="326"/>
        <v/>
      </c>
      <c r="MY102" s="284" t="str">
        <f t="shared" si="326"/>
        <v/>
      </c>
      <c r="MZ102" s="284" t="str">
        <f t="shared" si="326"/>
        <v/>
      </c>
      <c r="NA102" s="284" t="str">
        <f t="shared" si="326"/>
        <v/>
      </c>
      <c r="NB102" s="284" t="str">
        <f t="shared" si="326"/>
        <v/>
      </c>
      <c r="NC102" s="284" t="str">
        <f t="shared" si="326"/>
        <v/>
      </c>
      <c r="ND102" s="284" t="str">
        <f t="shared" si="326"/>
        <v/>
      </c>
      <c r="NE102" s="284" t="str">
        <f t="shared" si="326"/>
        <v/>
      </c>
      <c r="NF102" s="284" t="str">
        <f t="shared" si="326"/>
        <v/>
      </c>
      <c r="NG102" s="284" t="str">
        <f t="shared" si="326"/>
        <v/>
      </c>
      <c r="NH102" s="284" t="str">
        <f t="shared" si="326"/>
        <v/>
      </c>
      <c r="NI102" s="284" t="str">
        <f t="shared" si="326"/>
        <v/>
      </c>
      <c r="NJ102" s="284" t="str">
        <f t="shared" si="326"/>
        <v/>
      </c>
      <c r="NK102" s="284" t="str">
        <f t="shared" si="326"/>
        <v/>
      </c>
      <c r="NL102" s="284" t="str">
        <f t="shared" si="326"/>
        <v/>
      </c>
      <c r="NM102" s="284" t="str">
        <f t="shared" si="326"/>
        <v/>
      </c>
      <c r="NN102" s="284" t="str">
        <f t="shared" si="326"/>
        <v/>
      </c>
      <c r="NO102" s="284" t="str">
        <f t="shared" si="326"/>
        <v/>
      </c>
      <c r="NP102" s="284" t="str">
        <f t="shared" si="326"/>
        <v/>
      </c>
      <c r="NQ102" s="284" t="str">
        <f t="shared" si="326"/>
        <v/>
      </c>
      <c r="NR102" s="284" t="str">
        <f t="shared" si="326"/>
        <v/>
      </c>
      <c r="NS102" s="284" t="str">
        <f t="shared" si="326"/>
        <v/>
      </c>
      <c r="NT102" s="284" t="str">
        <f t="shared" si="326"/>
        <v/>
      </c>
      <c r="NU102" s="284" t="str">
        <f t="shared" si="326"/>
        <v/>
      </c>
      <c r="NV102" s="284" t="str">
        <f t="shared" si="326"/>
        <v/>
      </c>
      <c r="NW102" s="284" t="str">
        <f t="shared" si="326"/>
        <v/>
      </c>
      <c r="NX102" s="284" t="str">
        <f t="shared" ref="NX102:QI102" si="327">IF(NX46="","",($C23*NX46)/((1+$H$4)^NX$79))</f>
        <v/>
      </c>
      <c r="NY102" s="284" t="str">
        <f t="shared" si="327"/>
        <v/>
      </c>
      <c r="NZ102" s="284" t="str">
        <f t="shared" si="327"/>
        <v/>
      </c>
      <c r="OA102" s="284" t="str">
        <f t="shared" si="327"/>
        <v/>
      </c>
      <c r="OB102" s="284" t="str">
        <f t="shared" si="327"/>
        <v/>
      </c>
      <c r="OC102" s="284" t="str">
        <f t="shared" si="327"/>
        <v/>
      </c>
      <c r="OD102" s="284" t="str">
        <f t="shared" si="327"/>
        <v/>
      </c>
      <c r="OE102" s="284" t="str">
        <f t="shared" si="327"/>
        <v/>
      </c>
      <c r="OF102" s="284" t="str">
        <f t="shared" si="327"/>
        <v/>
      </c>
      <c r="OG102" s="284" t="str">
        <f t="shared" si="327"/>
        <v/>
      </c>
      <c r="OH102" s="284" t="str">
        <f t="shared" si="327"/>
        <v/>
      </c>
      <c r="OI102" s="284" t="str">
        <f t="shared" si="327"/>
        <v/>
      </c>
      <c r="OJ102" s="284" t="str">
        <f t="shared" si="327"/>
        <v/>
      </c>
      <c r="OK102" s="284" t="str">
        <f t="shared" si="327"/>
        <v/>
      </c>
      <c r="OL102" s="284" t="str">
        <f t="shared" si="327"/>
        <v/>
      </c>
      <c r="OM102" s="284" t="str">
        <f t="shared" si="327"/>
        <v/>
      </c>
      <c r="ON102" s="284" t="str">
        <f t="shared" si="327"/>
        <v/>
      </c>
      <c r="OO102" s="284" t="str">
        <f t="shared" si="327"/>
        <v/>
      </c>
      <c r="OP102" s="284" t="str">
        <f t="shared" si="327"/>
        <v/>
      </c>
      <c r="OQ102" s="284" t="str">
        <f t="shared" si="327"/>
        <v/>
      </c>
      <c r="OR102" s="284" t="str">
        <f t="shared" si="327"/>
        <v/>
      </c>
      <c r="OS102" s="284" t="str">
        <f t="shared" si="327"/>
        <v/>
      </c>
      <c r="OT102" s="284" t="str">
        <f t="shared" si="327"/>
        <v/>
      </c>
      <c r="OU102" s="284" t="str">
        <f t="shared" si="327"/>
        <v/>
      </c>
      <c r="OV102" s="284" t="str">
        <f t="shared" si="327"/>
        <v/>
      </c>
      <c r="OW102" s="284" t="str">
        <f t="shared" si="327"/>
        <v/>
      </c>
      <c r="OX102" s="284" t="str">
        <f t="shared" si="327"/>
        <v/>
      </c>
      <c r="OY102" s="284" t="str">
        <f t="shared" si="327"/>
        <v/>
      </c>
      <c r="OZ102" s="284" t="str">
        <f t="shared" si="327"/>
        <v/>
      </c>
      <c r="PA102" s="284" t="str">
        <f t="shared" si="327"/>
        <v/>
      </c>
      <c r="PB102" s="284" t="str">
        <f t="shared" si="327"/>
        <v/>
      </c>
      <c r="PC102" s="284" t="str">
        <f t="shared" si="327"/>
        <v/>
      </c>
      <c r="PD102" s="284" t="str">
        <f t="shared" si="327"/>
        <v/>
      </c>
      <c r="PE102" s="284" t="str">
        <f t="shared" si="327"/>
        <v/>
      </c>
      <c r="PF102" s="284" t="str">
        <f t="shared" si="327"/>
        <v/>
      </c>
      <c r="PG102" s="284" t="str">
        <f t="shared" si="327"/>
        <v/>
      </c>
      <c r="PH102" s="284" t="str">
        <f t="shared" si="327"/>
        <v/>
      </c>
      <c r="PI102" s="284" t="str">
        <f t="shared" si="327"/>
        <v/>
      </c>
      <c r="PJ102" s="284" t="str">
        <f t="shared" si="327"/>
        <v/>
      </c>
      <c r="PK102" s="284" t="str">
        <f t="shared" si="327"/>
        <v/>
      </c>
      <c r="PL102" s="284" t="str">
        <f t="shared" si="327"/>
        <v/>
      </c>
      <c r="PM102" s="284" t="str">
        <f t="shared" si="327"/>
        <v/>
      </c>
      <c r="PN102" s="284" t="str">
        <f t="shared" si="327"/>
        <v/>
      </c>
      <c r="PO102" s="284" t="str">
        <f t="shared" si="327"/>
        <v/>
      </c>
      <c r="PP102" s="284" t="str">
        <f t="shared" si="327"/>
        <v/>
      </c>
      <c r="PQ102" s="284" t="str">
        <f t="shared" si="327"/>
        <v/>
      </c>
      <c r="PR102" s="284" t="str">
        <f t="shared" si="327"/>
        <v/>
      </c>
      <c r="PS102" s="284" t="str">
        <f t="shared" si="327"/>
        <v/>
      </c>
      <c r="PT102" s="284" t="str">
        <f t="shared" si="327"/>
        <v/>
      </c>
      <c r="PU102" s="284" t="str">
        <f t="shared" si="327"/>
        <v/>
      </c>
      <c r="PV102" s="284" t="str">
        <f t="shared" si="327"/>
        <v/>
      </c>
      <c r="PW102" s="284" t="str">
        <f t="shared" si="327"/>
        <v/>
      </c>
      <c r="PX102" s="284" t="str">
        <f t="shared" si="327"/>
        <v/>
      </c>
      <c r="PY102" s="284" t="str">
        <f t="shared" si="327"/>
        <v/>
      </c>
      <c r="PZ102" s="284" t="str">
        <f t="shared" si="327"/>
        <v/>
      </c>
      <c r="QA102" s="284" t="str">
        <f t="shared" si="327"/>
        <v/>
      </c>
      <c r="QB102" s="284" t="str">
        <f t="shared" si="327"/>
        <v/>
      </c>
      <c r="QC102" s="284" t="str">
        <f t="shared" si="327"/>
        <v/>
      </c>
      <c r="QD102" s="284" t="str">
        <f t="shared" si="327"/>
        <v/>
      </c>
      <c r="QE102" s="284" t="str">
        <f t="shared" si="327"/>
        <v/>
      </c>
      <c r="QF102" s="284" t="str">
        <f t="shared" si="327"/>
        <v/>
      </c>
      <c r="QG102" s="284" t="str">
        <f t="shared" si="327"/>
        <v/>
      </c>
      <c r="QH102" s="284" t="str">
        <f t="shared" si="327"/>
        <v/>
      </c>
      <c r="QI102" s="284" t="str">
        <f t="shared" si="327"/>
        <v/>
      </c>
      <c r="QJ102" s="284" t="str">
        <f t="shared" ref="QJ102:SA102" si="328">IF(QJ46="","",($C23*QJ46)/((1+$H$4)^QJ$79))</f>
        <v/>
      </c>
      <c r="QK102" s="284" t="str">
        <f t="shared" si="328"/>
        <v/>
      </c>
      <c r="QL102" s="284" t="str">
        <f t="shared" si="328"/>
        <v/>
      </c>
      <c r="QM102" s="284" t="str">
        <f t="shared" si="328"/>
        <v/>
      </c>
      <c r="QN102" s="284" t="str">
        <f t="shared" si="328"/>
        <v/>
      </c>
      <c r="QO102" s="284" t="str">
        <f t="shared" si="328"/>
        <v/>
      </c>
      <c r="QP102" s="284" t="str">
        <f t="shared" si="328"/>
        <v/>
      </c>
      <c r="QQ102" s="284" t="str">
        <f t="shared" si="328"/>
        <v/>
      </c>
      <c r="QR102" s="284" t="str">
        <f t="shared" si="328"/>
        <v/>
      </c>
      <c r="QS102" s="284" t="str">
        <f t="shared" si="328"/>
        <v/>
      </c>
      <c r="QT102" s="284" t="str">
        <f t="shared" si="328"/>
        <v/>
      </c>
      <c r="QU102" s="284" t="str">
        <f t="shared" si="328"/>
        <v/>
      </c>
      <c r="QV102" s="284" t="str">
        <f t="shared" si="328"/>
        <v/>
      </c>
      <c r="QW102" s="284" t="str">
        <f t="shared" si="328"/>
        <v/>
      </c>
      <c r="QX102" s="284" t="str">
        <f t="shared" si="328"/>
        <v/>
      </c>
      <c r="QY102" s="284" t="str">
        <f t="shared" si="328"/>
        <v/>
      </c>
      <c r="QZ102" s="284" t="str">
        <f t="shared" si="328"/>
        <v/>
      </c>
      <c r="RA102" s="284" t="str">
        <f t="shared" si="328"/>
        <v/>
      </c>
      <c r="RB102" s="284" t="str">
        <f t="shared" si="328"/>
        <v/>
      </c>
      <c r="RC102" s="284" t="str">
        <f t="shared" si="328"/>
        <v/>
      </c>
      <c r="RD102" s="284" t="str">
        <f t="shared" si="328"/>
        <v/>
      </c>
      <c r="RE102" s="284" t="str">
        <f t="shared" si="328"/>
        <v/>
      </c>
      <c r="RF102" s="284" t="str">
        <f t="shared" si="328"/>
        <v/>
      </c>
      <c r="RG102" s="284" t="str">
        <f t="shared" si="328"/>
        <v/>
      </c>
      <c r="RH102" s="284" t="str">
        <f t="shared" si="328"/>
        <v/>
      </c>
      <c r="RI102" s="284" t="str">
        <f t="shared" si="328"/>
        <v/>
      </c>
      <c r="RJ102" s="284" t="str">
        <f t="shared" si="328"/>
        <v/>
      </c>
      <c r="RK102" s="284" t="str">
        <f t="shared" si="328"/>
        <v/>
      </c>
      <c r="RL102" s="284" t="str">
        <f t="shared" si="328"/>
        <v/>
      </c>
      <c r="RM102" s="284" t="str">
        <f t="shared" si="328"/>
        <v/>
      </c>
      <c r="RN102" s="284" t="str">
        <f t="shared" si="328"/>
        <v/>
      </c>
      <c r="RO102" s="284" t="str">
        <f t="shared" si="328"/>
        <v/>
      </c>
      <c r="RP102" s="284" t="str">
        <f t="shared" si="328"/>
        <v/>
      </c>
      <c r="RQ102" s="284" t="str">
        <f t="shared" si="328"/>
        <v/>
      </c>
      <c r="RR102" s="284" t="str">
        <f t="shared" si="328"/>
        <v/>
      </c>
      <c r="RS102" s="284" t="str">
        <f t="shared" si="328"/>
        <v/>
      </c>
      <c r="RT102" s="284" t="str">
        <f t="shared" si="328"/>
        <v/>
      </c>
      <c r="RU102" s="284" t="str">
        <f t="shared" si="328"/>
        <v/>
      </c>
      <c r="RV102" s="284" t="str">
        <f t="shared" si="328"/>
        <v/>
      </c>
      <c r="RW102" s="284" t="str">
        <f t="shared" si="328"/>
        <v/>
      </c>
      <c r="RX102" s="284" t="str">
        <f t="shared" si="328"/>
        <v/>
      </c>
      <c r="RY102" s="284" t="str">
        <f t="shared" si="328"/>
        <v/>
      </c>
      <c r="RZ102" s="284" t="str">
        <f t="shared" si="328"/>
        <v/>
      </c>
      <c r="SA102" s="284" t="str">
        <f t="shared" si="328"/>
        <v/>
      </c>
    </row>
    <row r="103" spans="1:495">
      <c r="A103" s="282"/>
      <c r="B103" s="283" t="str">
        <f>$B$24</f>
        <v>Road Closure and Reclamation</v>
      </c>
      <c r="C103" s="290">
        <f>SUM(D103:S103,T103:INDEX(T103:SA103,$H$5))</f>
        <v>64593.071835029463</v>
      </c>
      <c r="D103" s="284" t="str">
        <f t="shared" ref="D103:BO103" si="329">IF(D47="","",($C24*D47)/((1+$H$4)^D$79))</f>
        <v/>
      </c>
      <c r="E103" s="284" t="str">
        <f t="shared" si="329"/>
        <v/>
      </c>
      <c r="F103" s="284">
        <f t="shared" si="329"/>
        <v>64593.071835029463</v>
      </c>
      <c r="G103" s="284" t="str">
        <f t="shared" si="329"/>
        <v/>
      </c>
      <c r="H103" s="284" t="str">
        <f t="shared" si="329"/>
        <v/>
      </c>
      <c r="I103" s="284" t="str">
        <f t="shared" si="329"/>
        <v/>
      </c>
      <c r="J103" s="284" t="str">
        <f t="shared" si="329"/>
        <v/>
      </c>
      <c r="K103" s="284" t="str">
        <f t="shared" si="329"/>
        <v/>
      </c>
      <c r="L103" s="284" t="str">
        <f t="shared" si="329"/>
        <v/>
      </c>
      <c r="M103" s="284" t="str">
        <f t="shared" si="329"/>
        <v/>
      </c>
      <c r="N103" s="284" t="str">
        <f t="shared" si="329"/>
        <v/>
      </c>
      <c r="O103" s="284" t="str">
        <f t="shared" si="329"/>
        <v/>
      </c>
      <c r="P103" s="284" t="str">
        <f t="shared" si="329"/>
        <v/>
      </c>
      <c r="Q103" s="284" t="str">
        <f t="shared" si="329"/>
        <v/>
      </c>
      <c r="R103" s="284" t="str">
        <f t="shared" si="329"/>
        <v/>
      </c>
      <c r="S103" s="284" t="str">
        <f t="shared" si="329"/>
        <v/>
      </c>
      <c r="T103" s="284" t="str">
        <f t="shared" si="329"/>
        <v/>
      </c>
      <c r="U103" s="284" t="str">
        <f t="shared" si="329"/>
        <v/>
      </c>
      <c r="V103" s="284" t="str">
        <f t="shared" si="329"/>
        <v/>
      </c>
      <c r="W103" s="284" t="str">
        <f t="shared" si="329"/>
        <v/>
      </c>
      <c r="X103" s="284" t="str">
        <f t="shared" si="329"/>
        <v/>
      </c>
      <c r="Y103" s="284" t="str">
        <f t="shared" si="329"/>
        <v/>
      </c>
      <c r="Z103" s="284" t="str">
        <f t="shared" si="329"/>
        <v/>
      </c>
      <c r="AA103" s="284" t="str">
        <f t="shared" si="329"/>
        <v/>
      </c>
      <c r="AB103" s="284" t="str">
        <f t="shared" si="329"/>
        <v/>
      </c>
      <c r="AC103" s="284" t="str">
        <f t="shared" si="329"/>
        <v/>
      </c>
      <c r="AD103" s="284" t="str">
        <f t="shared" si="329"/>
        <v/>
      </c>
      <c r="AE103" s="284" t="str">
        <f t="shared" si="329"/>
        <v/>
      </c>
      <c r="AF103" s="284" t="str">
        <f t="shared" si="329"/>
        <v/>
      </c>
      <c r="AG103" s="284" t="str">
        <f t="shared" si="329"/>
        <v/>
      </c>
      <c r="AH103" s="284" t="str">
        <f t="shared" si="329"/>
        <v/>
      </c>
      <c r="AI103" s="284" t="str">
        <f t="shared" si="329"/>
        <v/>
      </c>
      <c r="AJ103" s="284" t="str">
        <f t="shared" si="329"/>
        <v/>
      </c>
      <c r="AK103" s="284" t="str">
        <f t="shared" si="329"/>
        <v/>
      </c>
      <c r="AL103" s="284" t="str">
        <f t="shared" si="329"/>
        <v/>
      </c>
      <c r="AM103" s="284" t="str">
        <f t="shared" si="329"/>
        <v/>
      </c>
      <c r="AN103" s="284" t="str">
        <f t="shared" si="329"/>
        <v/>
      </c>
      <c r="AO103" s="284" t="str">
        <f t="shared" si="329"/>
        <v/>
      </c>
      <c r="AP103" s="284" t="str">
        <f t="shared" si="329"/>
        <v/>
      </c>
      <c r="AQ103" s="284" t="str">
        <f t="shared" si="329"/>
        <v/>
      </c>
      <c r="AR103" s="284" t="str">
        <f t="shared" si="329"/>
        <v/>
      </c>
      <c r="AS103" s="284" t="str">
        <f t="shared" si="329"/>
        <v/>
      </c>
      <c r="AT103" s="284" t="str">
        <f t="shared" si="329"/>
        <v/>
      </c>
      <c r="AU103" s="284" t="str">
        <f t="shared" si="329"/>
        <v/>
      </c>
      <c r="AV103" s="284" t="str">
        <f t="shared" si="329"/>
        <v/>
      </c>
      <c r="AW103" s="284" t="str">
        <f t="shared" si="329"/>
        <v/>
      </c>
      <c r="AX103" s="284" t="str">
        <f t="shared" si="329"/>
        <v/>
      </c>
      <c r="AY103" s="284" t="str">
        <f t="shared" si="329"/>
        <v/>
      </c>
      <c r="AZ103" s="284" t="str">
        <f t="shared" si="329"/>
        <v/>
      </c>
      <c r="BA103" s="284" t="str">
        <f t="shared" si="329"/>
        <v/>
      </c>
      <c r="BB103" s="284" t="str">
        <f t="shared" si="329"/>
        <v/>
      </c>
      <c r="BC103" s="284" t="str">
        <f t="shared" si="329"/>
        <v/>
      </c>
      <c r="BD103" s="284" t="str">
        <f t="shared" si="329"/>
        <v/>
      </c>
      <c r="BE103" s="284" t="str">
        <f t="shared" si="329"/>
        <v/>
      </c>
      <c r="BF103" s="284" t="str">
        <f t="shared" si="329"/>
        <v/>
      </c>
      <c r="BG103" s="284" t="str">
        <f t="shared" si="329"/>
        <v/>
      </c>
      <c r="BH103" s="284" t="str">
        <f t="shared" si="329"/>
        <v/>
      </c>
      <c r="BI103" s="284" t="str">
        <f t="shared" si="329"/>
        <v/>
      </c>
      <c r="BJ103" s="284" t="str">
        <f t="shared" si="329"/>
        <v/>
      </c>
      <c r="BK103" s="284" t="str">
        <f t="shared" si="329"/>
        <v/>
      </c>
      <c r="BL103" s="284" t="str">
        <f t="shared" si="329"/>
        <v/>
      </c>
      <c r="BM103" s="284" t="str">
        <f t="shared" si="329"/>
        <v/>
      </c>
      <c r="BN103" s="284" t="str">
        <f t="shared" si="329"/>
        <v/>
      </c>
      <c r="BO103" s="284" t="str">
        <f t="shared" si="329"/>
        <v/>
      </c>
      <c r="BP103" s="284" t="str">
        <f t="shared" ref="BP103:EA103" si="330">IF(BP47="","",($C24*BP47)/((1+$H$4)^BP$79))</f>
        <v/>
      </c>
      <c r="BQ103" s="284" t="str">
        <f t="shared" si="330"/>
        <v/>
      </c>
      <c r="BR103" s="284" t="str">
        <f t="shared" si="330"/>
        <v/>
      </c>
      <c r="BS103" s="284" t="str">
        <f t="shared" si="330"/>
        <v/>
      </c>
      <c r="BT103" s="284" t="str">
        <f t="shared" si="330"/>
        <v/>
      </c>
      <c r="BU103" s="284" t="str">
        <f t="shared" si="330"/>
        <v/>
      </c>
      <c r="BV103" s="284" t="str">
        <f t="shared" si="330"/>
        <v/>
      </c>
      <c r="BW103" s="284" t="str">
        <f t="shared" si="330"/>
        <v/>
      </c>
      <c r="BX103" s="284" t="str">
        <f t="shared" si="330"/>
        <v/>
      </c>
      <c r="BY103" s="284" t="str">
        <f t="shared" si="330"/>
        <v/>
      </c>
      <c r="BZ103" s="284" t="str">
        <f t="shared" si="330"/>
        <v/>
      </c>
      <c r="CA103" s="284" t="str">
        <f t="shared" si="330"/>
        <v/>
      </c>
      <c r="CB103" s="284" t="str">
        <f t="shared" si="330"/>
        <v/>
      </c>
      <c r="CC103" s="284" t="str">
        <f t="shared" si="330"/>
        <v/>
      </c>
      <c r="CD103" s="284" t="str">
        <f t="shared" si="330"/>
        <v/>
      </c>
      <c r="CE103" s="284" t="str">
        <f t="shared" si="330"/>
        <v/>
      </c>
      <c r="CF103" s="284" t="str">
        <f t="shared" si="330"/>
        <v/>
      </c>
      <c r="CG103" s="284" t="str">
        <f t="shared" si="330"/>
        <v/>
      </c>
      <c r="CH103" s="284" t="str">
        <f t="shared" si="330"/>
        <v/>
      </c>
      <c r="CI103" s="284" t="str">
        <f t="shared" si="330"/>
        <v/>
      </c>
      <c r="CJ103" s="284" t="str">
        <f t="shared" si="330"/>
        <v/>
      </c>
      <c r="CK103" s="284" t="str">
        <f t="shared" si="330"/>
        <v/>
      </c>
      <c r="CL103" s="284" t="str">
        <f t="shared" si="330"/>
        <v/>
      </c>
      <c r="CM103" s="284" t="str">
        <f t="shared" si="330"/>
        <v/>
      </c>
      <c r="CN103" s="284" t="str">
        <f t="shared" si="330"/>
        <v/>
      </c>
      <c r="CO103" s="284" t="str">
        <f t="shared" si="330"/>
        <v/>
      </c>
      <c r="CP103" s="284" t="str">
        <f t="shared" si="330"/>
        <v/>
      </c>
      <c r="CQ103" s="284" t="str">
        <f t="shared" si="330"/>
        <v/>
      </c>
      <c r="CR103" s="284" t="str">
        <f t="shared" si="330"/>
        <v/>
      </c>
      <c r="CS103" s="284" t="str">
        <f t="shared" si="330"/>
        <v/>
      </c>
      <c r="CT103" s="284" t="str">
        <f t="shared" si="330"/>
        <v/>
      </c>
      <c r="CU103" s="284" t="str">
        <f t="shared" si="330"/>
        <v/>
      </c>
      <c r="CV103" s="284" t="str">
        <f t="shared" si="330"/>
        <v/>
      </c>
      <c r="CW103" s="284" t="str">
        <f t="shared" si="330"/>
        <v/>
      </c>
      <c r="CX103" s="284" t="str">
        <f t="shared" si="330"/>
        <v/>
      </c>
      <c r="CY103" s="284" t="str">
        <f t="shared" si="330"/>
        <v/>
      </c>
      <c r="CZ103" s="284" t="str">
        <f t="shared" si="330"/>
        <v/>
      </c>
      <c r="DA103" s="284" t="str">
        <f t="shared" si="330"/>
        <v/>
      </c>
      <c r="DB103" s="284" t="str">
        <f t="shared" si="330"/>
        <v/>
      </c>
      <c r="DC103" s="284" t="str">
        <f t="shared" si="330"/>
        <v/>
      </c>
      <c r="DD103" s="284" t="str">
        <f t="shared" si="330"/>
        <v/>
      </c>
      <c r="DE103" s="284" t="str">
        <f t="shared" si="330"/>
        <v/>
      </c>
      <c r="DF103" s="284" t="str">
        <f t="shared" si="330"/>
        <v/>
      </c>
      <c r="DG103" s="284" t="str">
        <f t="shared" si="330"/>
        <v/>
      </c>
      <c r="DH103" s="284" t="str">
        <f t="shared" si="330"/>
        <v/>
      </c>
      <c r="DI103" s="284" t="str">
        <f t="shared" si="330"/>
        <v/>
      </c>
      <c r="DJ103" s="284" t="str">
        <f t="shared" si="330"/>
        <v/>
      </c>
      <c r="DK103" s="284" t="str">
        <f t="shared" si="330"/>
        <v/>
      </c>
      <c r="DL103" s="284" t="str">
        <f t="shared" si="330"/>
        <v/>
      </c>
      <c r="DM103" s="284" t="str">
        <f t="shared" si="330"/>
        <v/>
      </c>
      <c r="DN103" s="284" t="str">
        <f t="shared" si="330"/>
        <v/>
      </c>
      <c r="DO103" s="284" t="str">
        <f t="shared" si="330"/>
        <v/>
      </c>
      <c r="DP103" s="284" t="str">
        <f t="shared" si="330"/>
        <v/>
      </c>
      <c r="DQ103" s="284" t="str">
        <f t="shared" si="330"/>
        <v/>
      </c>
      <c r="DR103" s="284" t="str">
        <f t="shared" si="330"/>
        <v/>
      </c>
      <c r="DS103" s="284" t="str">
        <f t="shared" si="330"/>
        <v/>
      </c>
      <c r="DT103" s="284" t="str">
        <f t="shared" si="330"/>
        <v/>
      </c>
      <c r="DU103" s="284" t="str">
        <f t="shared" si="330"/>
        <v/>
      </c>
      <c r="DV103" s="284" t="str">
        <f t="shared" si="330"/>
        <v/>
      </c>
      <c r="DW103" s="284" t="str">
        <f t="shared" si="330"/>
        <v/>
      </c>
      <c r="DX103" s="284" t="str">
        <f t="shared" si="330"/>
        <v/>
      </c>
      <c r="DY103" s="284" t="str">
        <f t="shared" si="330"/>
        <v/>
      </c>
      <c r="DZ103" s="284" t="str">
        <f t="shared" si="330"/>
        <v/>
      </c>
      <c r="EA103" s="284" t="str">
        <f t="shared" si="330"/>
        <v/>
      </c>
      <c r="EB103" s="284" t="str">
        <f t="shared" ref="EB103:GM103" si="331">IF(EB47="","",($C24*EB47)/((1+$H$4)^EB$79))</f>
        <v/>
      </c>
      <c r="EC103" s="284" t="str">
        <f t="shared" si="331"/>
        <v/>
      </c>
      <c r="ED103" s="284" t="str">
        <f t="shared" si="331"/>
        <v/>
      </c>
      <c r="EE103" s="284" t="str">
        <f t="shared" si="331"/>
        <v/>
      </c>
      <c r="EF103" s="284" t="str">
        <f t="shared" si="331"/>
        <v/>
      </c>
      <c r="EG103" s="284" t="str">
        <f t="shared" si="331"/>
        <v/>
      </c>
      <c r="EH103" s="284" t="str">
        <f t="shared" si="331"/>
        <v/>
      </c>
      <c r="EI103" s="284" t="str">
        <f t="shared" si="331"/>
        <v/>
      </c>
      <c r="EJ103" s="284" t="str">
        <f t="shared" si="331"/>
        <v/>
      </c>
      <c r="EK103" s="284" t="str">
        <f t="shared" si="331"/>
        <v/>
      </c>
      <c r="EL103" s="284" t="str">
        <f t="shared" si="331"/>
        <v/>
      </c>
      <c r="EM103" s="284" t="str">
        <f t="shared" si="331"/>
        <v/>
      </c>
      <c r="EN103" s="284" t="str">
        <f t="shared" si="331"/>
        <v/>
      </c>
      <c r="EO103" s="284" t="str">
        <f t="shared" si="331"/>
        <v/>
      </c>
      <c r="EP103" s="284" t="str">
        <f t="shared" si="331"/>
        <v/>
      </c>
      <c r="EQ103" s="284" t="str">
        <f t="shared" si="331"/>
        <v/>
      </c>
      <c r="ER103" s="284" t="str">
        <f t="shared" si="331"/>
        <v/>
      </c>
      <c r="ES103" s="284" t="str">
        <f t="shared" si="331"/>
        <v/>
      </c>
      <c r="ET103" s="284" t="str">
        <f t="shared" si="331"/>
        <v/>
      </c>
      <c r="EU103" s="284" t="str">
        <f t="shared" si="331"/>
        <v/>
      </c>
      <c r="EV103" s="284" t="str">
        <f t="shared" si="331"/>
        <v/>
      </c>
      <c r="EW103" s="284" t="str">
        <f t="shared" si="331"/>
        <v/>
      </c>
      <c r="EX103" s="284" t="str">
        <f t="shared" si="331"/>
        <v/>
      </c>
      <c r="EY103" s="284" t="str">
        <f t="shared" si="331"/>
        <v/>
      </c>
      <c r="EZ103" s="284" t="str">
        <f t="shared" si="331"/>
        <v/>
      </c>
      <c r="FA103" s="284" t="str">
        <f t="shared" si="331"/>
        <v/>
      </c>
      <c r="FB103" s="284" t="str">
        <f t="shared" si="331"/>
        <v/>
      </c>
      <c r="FC103" s="284" t="str">
        <f t="shared" si="331"/>
        <v/>
      </c>
      <c r="FD103" s="284" t="str">
        <f t="shared" si="331"/>
        <v/>
      </c>
      <c r="FE103" s="284" t="str">
        <f t="shared" si="331"/>
        <v/>
      </c>
      <c r="FF103" s="284" t="str">
        <f t="shared" si="331"/>
        <v/>
      </c>
      <c r="FG103" s="284" t="str">
        <f t="shared" si="331"/>
        <v/>
      </c>
      <c r="FH103" s="284" t="str">
        <f t="shared" si="331"/>
        <v/>
      </c>
      <c r="FI103" s="284" t="str">
        <f t="shared" si="331"/>
        <v/>
      </c>
      <c r="FJ103" s="284" t="str">
        <f t="shared" si="331"/>
        <v/>
      </c>
      <c r="FK103" s="284" t="str">
        <f t="shared" si="331"/>
        <v/>
      </c>
      <c r="FL103" s="284" t="str">
        <f t="shared" si="331"/>
        <v/>
      </c>
      <c r="FM103" s="284" t="str">
        <f t="shared" si="331"/>
        <v/>
      </c>
      <c r="FN103" s="284" t="str">
        <f t="shared" si="331"/>
        <v/>
      </c>
      <c r="FO103" s="284" t="str">
        <f t="shared" si="331"/>
        <v/>
      </c>
      <c r="FP103" s="284" t="str">
        <f t="shared" si="331"/>
        <v/>
      </c>
      <c r="FQ103" s="284" t="str">
        <f t="shared" si="331"/>
        <v/>
      </c>
      <c r="FR103" s="284" t="str">
        <f t="shared" si="331"/>
        <v/>
      </c>
      <c r="FS103" s="284" t="str">
        <f t="shared" si="331"/>
        <v/>
      </c>
      <c r="FT103" s="284" t="str">
        <f t="shared" si="331"/>
        <v/>
      </c>
      <c r="FU103" s="284" t="str">
        <f t="shared" si="331"/>
        <v/>
      </c>
      <c r="FV103" s="284" t="str">
        <f t="shared" si="331"/>
        <v/>
      </c>
      <c r="FW103" s="284" t="str">
        <f t="shared" si="331"/>
        <v/>
      </c>
      <c r="FX103" s="284" t="str">
        <f t="shared" si="331"/>
        <v/>
      </c>
      <c r="FY103" s="284" t="str">
        <f t="shared" si="331"/>
        <v/>
      </c>
      <c r="FZ103" s="284" t="str">
        <f t="shared" si="331"/>
        <v/>
      </c>
      <c r="GA103" s="284" t="str">
        <f t="shared" si="331"/>
        <v/>
      </c>
      <c r="GB103" s="284" t="str">
        <f t="shared" si="331"/>
        <v/>
      </c>
      <c r="GC103" s="284" t="str">
        <f t="shared" si="331"/>
        <v/>
      </c>
      <c r="GD103" s="284" t="str">
        <f t="shared" si="331"/>
        <v/>
      </c>
      <c r="GE103" s="284" t="str">
        <f t="shared" si="331"/>
        <v/>
      </c>
      <c r="GF103" s="284" t="str">
        <f t="shared" si="331"/>
        <v/>
      </c>
      <c r="GG103" s="284" t="str">
        <f t="shared" si="331"/>
        <v/>
      </c>
      <c r="GH103" s="284" t="str">
        <f t="shared" si="331"/>
        <v/>
      </c>
      <c r="GI103" s="284" t="str">
        <f t="shared" si="331"/>
        <v/>
      </c>
      <c r="GJ103" s="284" t="str">
        <f t="shared" si="331"/>
        <v/>
      </c>
      <c r="GK103" s="284" t="str">
        <f t="shared" si="331"/>
        <v/>
      </c>
      <c r="GL103" s="284" t="str">
        <f t="shared" si="331"/>
        <v/>
      </c>
      <c r="GM103" s="284" t="str">
        <f t="shared" si="331"/>
        <v/>
      </c>
      <c r="GN103" s="284" t="str">
        <f t="shared" ref="GN103:IY103" si="332">IF(GN47="","",($C24*GN47)/((1+$H$4)^GN$79))</f>
        <v/>
      </c>
      <c r="GO103" s="284" t="str">
        <f t="shared" si="332"/>
        <v/>
      </c>
      <c r="GP103" s="284" t="str">
        <f t="shared" si="332"/>
        <v/>
      </c>
      <c r="GQ103" s="284" t="str">
        <f t="shared" si="332"/>
        <v/>
      </c>
      <c r="GR103" s="284" t="str">
        <f t="shared" si="332"/>
        <v/>
      </c>
      <c r="GS103" s="284" t="str">
        <f t="shared" si="332"/>
        <v/>
      </c>
      <c r="GT103" s="284" t="str">
        <f t="shared" si="332"/>
        <v/>
      </c>
      <c r="GU103" s="284" t="str">
        <f t="shared" si="332"/>
        <v/>
      </c>
      <c r="GV103" s="284" t="str">
        <f t="shared" si="332"/>
        <v/>
      </c>
      <c r="GW103" s="284" t="str">
        <f t="shared" si="332"/>
        <v/>
      </c>
      <c r="GX103" s="284" t="str">
        <f t="shared" si="332"/>
        <v/>
      </c>
      <c r="GY103" s="284" t="str">
        <f t="shared" si="332"/>
        <v/>
      </c>
      <c r="GZ103" s="284" t="str">
        <f t="shared" si="332"/>
        <v/>
      </c>
      <c r="HA103" s="284" t="str">
        <f t="shared" si="332"/>
        <v/>
      </c>
      <c r="HB103" s="284" t="str">
        <f t="shared" si="332"/>
        <v/>
      </c>
      <c r="HC103" s="284" t="str">
        <f t="shared" si="332"/>
        <v/>
      </c>
      <c r="HD103" s="284" t="str">
        <f t="shared" si="332"/>
        <v/>
      </c>
      <c r="HE103" s="284" t="str">
        <f t="shared" si="332"/>
        <v/>
      </c>
      <c r="HF103" s="284" t="str">
        <f t="shared" si="332"/>
        <v/>
      </c>
      <c r="HG103" s="284" t="str">
        <f t="shared" si="332"/>
        <v/>
      </c>
      <c r="HH103" s="284" t="str">
        <f t="shared" si="332"/>
        <v/>
      </c>
      <c r="HI103" s="284" t="str">
        <f t="shared" si="332"/>
        <v/>
      </c>
      <c r="HJ103" s="284" t="str">
        <f t="shared" si="332"/>
        <v/>
      </c>
      <c r="HK103" s="284" t="str">
        <f t="shared" si="332"/>
        <v/>
      </c>
      <c r="HL103" s="284" t="str">
        <f t="shared" si="332"/>
        <v/>
      </c>
      <c r="HM103" s="284" t="str">
        <f t="shared" si="332"/>
        <v/>
      </c>
      <c r="HN103" s="284" t="str">
        <f t="shared" si="332"/>
        <v/>
      </c>
      <c r="HO103" s="284" t="str">
        <f t="shared" si="332"/>
        <v/>
      </c>
      <c r="HP103" s="284" t="str">
        <f t="shared" si="332"/>
        <v/>
      </c>
      <c r="HQ103" s="284" t="str">
        <f t="shared" si="332"/>
        <v/>
      </c>
      <c r="HR103" s="284" t="str">
        <f t="shared" si="332"/>
        <v/>
      </c>
      <c r="HS103" s="284" t="str">
        <f t="shared" si="332"/>
        <v/>
      </c>
      <c r="HT103" s="284" t="str">
        <f t="shared" si="332"/>
        <v/>
      </c>
      <c r="HU103" s="284" t="str">
        <f t="shared" si="332"/>
        <v/>
      </c>
      <c r="HV103" s="284" t="str">
        <f t="shared" si="332"/>
        <v/>
      </c>
      <c r="HW103" s="284" t="str">
        <f t="shared" si="332"/>
        <v/>
      </c>
      <c r="HX103" s="284" t="str">
        <f t="shared" si="332"/>
        <v/>
      </c>
      <c r="HY103" s="284" t="str">
        <f t="shared" si="332"/>
        <v/>
      </c>
      <c r="HZ103" s="284" t="str">
        <f t="shared" si="332"/>
        <v/>
      </c>
      <c r="IA103" s="284" t="str">
        <f t="shared" si="332"/>
        <v/>
      </c>
      <c r="IB103" s="284" t="str">
        <f t="shared" si="332"/>
        <v/>
      </c>
      <c r="IC103" s="284" t="str">
        <f t="shared" si="332"/>
        <v/>
      </c>
      <c r="ID103" s="284" t="str">
        <f t="shared" si="332"/>
        <v/>
      </c>
      <c r="IE103" s="284" t="str">
        <f t="shared" si="332"/>
        <v/>
      </c>
      <c r="IF103" s="284" t="str">
        <f t="shared" si="332"/>
        <v/>
      </c>
      <c r="IG103" s="284" t="str">
        <f t="shared" si="332"/>
        <v/>
      </c>
      <c r="IH103" s="284" t="str">
        <f t="shared" si="332"/>
        <v/>
      </c>
      <c r="II103" s="284" t="str">
        <f t="shared" si="332"/>
        <v/>
      </c>
      <c r="IJ103" s="284" t="str">
        <f t="shared" si="332"/>
        <v/>
      </c>
      <c r="IK103" s="284" t="str">
        <f t="shared" si="332"/>
        <v/>
      </c>
      <c r="IL103" s="284" t="str">
        <f t="shared" si="332"/>
        <v/>
      </c>
      <c r="IM103" s="284" t="str">
        <f t="shared" si="332"/>
        <v/>
      </c>
      <c r="IN103" s="284" t="str">
        <f t="shared" si="332"/>
        <v/>
      </c>
      <c r="IO103" s="284" t="str">
        <f t="shared" si="332"/>
        <v/>
      </c>
      <c r="IP103" s="284" t="str">
        <f t="shared" si="332"/>
        <v/>
      </c>
      <c r="IQ103" s="284" t="str">
        <f t="shared" si="332"/>
        <v/>
      </c>
      <c r="IR103" s="284" t="str">
        <f t="shared" si="332"/>
        <v/>
      </c>
      <c r="IS103" s="284" t="str">
        <f t="shared" si="332"/>
        <v/>
      </c>
      <c r="IT103" s="284" t="str">
        <f t="shared" si="332"/>
        <v/>
      </c>
      <c r="IU103" s="284" t="str">
        <f t="shared" si="332"/>
        <v/>
      </c>
      <c r="IV103" s="284" t="str">
        <f t="shared" si="332"/>
        <v/>
      </c>
      <c r="IW103" s="284" t="str">
        <f t="shared" si="332"/>
        <v/>
      </c>
      <c r="IX103" s="284" t="str">
        <f t="shared" si="332"/>
        <v/>
      </c>
      <c r="IY103" s="284" t="str">
        <f t="shared" si="332"/>
        <v/>
      </c>
      <c r="IZ103" s="284" t="str">
        <f t="shared" ref="IZ103:LK103" si="333">IF(IZ47="","",($C24*IZ47)/((1+$H$4)^IZ$79))</f>
        <v/>
      </c>
      <c r="JA103" s="284" t="str">
        <f t="shared" si="333"/>
        <v/>
      </c>
      <c r="JB103" s="284" t="str">
        <f t="shared" si="333"/>
        <v/>
      </c>
      <c r="JC103" s="284" t="str">
        <f t="shared" si="333"/>
        <v/>
      </c>
      <c r="JD103" s="284" t="str">
        <f t="shared" si="333"/>
        <v/>
      </c>
      <c r="JE103" s="284" t="str">
        <f t="shared" si="333"/>
        <v/>
      </c>
      <c r="JF103" s="284" t="str">
        <f t="shared" si="333"/>
        <v/>
      </c>
      <c r="JG103" s="284" t="str">
        <f t="shared" si="333"/>
        <v/>
      </c>
      <c r="JH103" s="284" t="str">
        <f t="shared" si="333"/>
        <v/>
      </c>
      <c r="JI103" s="284" t="str">
        <f t="shared" si="333"/>
        <v/>
      </c>
      <c r="JJ103" s="284" t="str">
        <f t="shared" si="333"/>
        <v/>
      </c>
      <c r="JK103" s="284" t="str">
        <f t="shared" si="333"/>
        <v/>
      </c>
      <c r="JL103" s="284" t="str">
        <f t="shared" si="333"/>
        <v/>
      </c>
      <c r="JM103" s="284" t="str">
        <f t="shared" si="333"/>
        <v/>
      </c>
      <c r="JN103" s="284" t="str">
        <f t="shared" si="333"/>
        <v/>
      </c>
      <c r="JO103" s="284" t="str">
        <f t="shared" si="333"/>
        <v/>
      </c>
      <c r="JP103" s="284" t="str">
        <f t="shared" si="333"/>
        <v/>
      </c>
      <c r="JQ103" s="284" t="str">
        <f t="shared" si="333"/>
        <v/>
      </c>
      <c r="JR103" s="284" t="str">
        <f t="shared" si="333"/>
        <v/>
      </c>
      <c r="JS103" s="284" t="str">
        <f t="shared" si="333"/>
        <v/>
      </c>
      <c r="JT103" s="284" t="str">
        <f t="shared" si="333"/>
        <v/>
      </c>
      <c r="JU103" s="284" t="str">
        <f t="shared" si="333"/>
        <v/>
      </c>
      <c r="JV103" s="284" t="str">
        <f t="shared" si="333"/>
        <v/>
      </c>
      <c r="JW103" s="284" t="str">
        <f t="shared" si="333"/>
        <v/>
      </c>
      <c r="JX103" s="284" t="str">
        <f t="shared" si="333"/>
        <v/>
      </c>
      <c r="JY103" s="284" t="str">
        <f t="shared" si="333"/>
        <v/>
      </c>
      <c r="JZ103" s="284" t="str">
        <f t="shared" si="333"/>
        <v/>
      </c>
      <c r="KA103" s="284" t="str">
        <f t="shared" si="333"/>
        <v/>
      </c>
      <c r="KB103" s="284" t="str">
        <f t="shared" si="333"/>
        <v/>
      </c>
      <c r="KC103" s="284" t="str">
        <f t="shared" si="333"/>
        <v/>
      </c>
      <c r="KD103" s="284" t="str">
        <f t="shared" si="333"/>
        <v/>
      </c>
      <c r="KE103" s="284" t="str">
        <f t="shared" si="333"/>
        <v/>
      </c>
      <c r="KF103" s="284" t="str">
        <f t="shared" si="333"/>
        <v/>
      </c>
      <c r="KG103" s="284" t="str">
        <f t="shared" si="333"/>
        <v/>
      </c>
      <c r="KH103" s="284" t="str">
        <f t="shared" si="333"/>
        <v/>
      </c>
      <c r="KI103" s="284" t="str">
        <f t="shared" si="333"/>
        <v/>
      </c>
      <c r="KJ103" s="284" t="str">
        <f t="shared" si="333"/>
        <v/>
      </c>
      <c r="KK103" s="284" t="str">
        <f t="shared" si="333"/>
        <v/>
      </c>
      <c r="KL103" s="284" t="str">
        <f t="shared" si="333"/>
        <v/>
      </c>
      <c r="KM103" s="284" t="str">
        <f t="shared" si="333"/>
        <v/>
      </c>
      <c r="KN103" s="284" t="str">
        <f t="shared" si="333"/>
        <v/>
      </c>
      <c r="KO103" s="284" t="str">
        <f t="shared" si="333"/>
        <v/>
      </c>
      <c r="KP103" s="284" t="str">
        <f t="shared" si="333"/>
        <v/>
      </c>
      <c r="KQ103" s="284" t="str">
        <f t="shared" si="333"/>
        <v/>
      </c>
      <c r="KR103" s="284" t="str">
        <f t="shared" si="333"/>
        <v/>
      </c>
      <c r="KS103" s="284" t="str">
        <f t="shared" si="333"/>
        <v/>
      </c>
      <c r="KT103" s="284" t="str">
        <f t="shared" si="333"/>
        <v/>
      </c>
      <c r="KU103" s="284" t="str">
        <f t="shared" si="333"/>
        <v/>
      </c>
      <c r="KV103" s="284" t="str">
        <f t="shared" si="333"/>
        <v/>
      </c>
      <c r="KW103" s="284" t="str">
        <f t="shared" si="333"/>
        <v/>
      </c>
      <c r="KX103" s="284" t="str">
        <f t="shared" si="333"/>
        <v/>
      </c>
      <c r="KY103" s="284" t="str">
        <f t="shared" si="333"/>
        <v/>
      </c>
      <c r="KZ103" s="284" t="str">
        <f t="shared" si="333"/>
        <v/>
      </c>
      <c r="LA103" s="284" t="str">
        <f t="shared" si="333"/>
        <v/>
      </c>
      <c r="LB103" s="284" t="str">
        <f t="shared" si="333"/>
        <v/>
      </c>
      <c r="LC103" s="284" t="str">
        <f t="shared" si="333"/>
        <v/>
      </c>
      <c r="LD103" s="284" t="str">
        <f t="shared" si="333"/>
        <v/>
      </c>
      <c r="LE103" s="284" t="str">
        <f t="shared" si="333"/>
        <v/>
      </c>
      <c r="LF103" s="284" t="str">
        <f t="shared" si="333"/>
        <v/>
      </c>
      <c r="LG103" s="284" t="str">
        <f t="shared" si="333"/>
        <v/>
      </c>
      <c r="LH103" s="284" t="str">
        <f t="shared" si="333"/>
        <v/>
      </c>
      <c r="LI103" s="284" t="str">
        <f t="shared" si="333"/>
        <v/>
      </c>
      <c r="LJ103" s="284" t="str">
        <f t="shared" si="333"/>
        <v/>
      </c>
      <c r="LK103" s="284" t="str">
        <f t="shared" si="333"/>
        <v/>
      </c>
      <c r="LL103" s="284" t="str">
        <f t="shared" ref="LL103:NW103" si="334">IF(LL47="","",($C24*LL47)/((1+$H$4)^LL$79))</f>
        <v/>
      </c>
      <c r="LM103" s="284" t="str">
        <f t="shared" si="334"/>
        <v/>
      </c>
      <c r="LN103" s="284" t="str">
        <f t="shared" si="334"/>
        <v/>
      </c>
      <c r="LO103" s="284" t="str">
        <f t="shared" si="334"/>
        <v/>
      </c>
      <c r="LP103" s="284" t="str">
        <f t="shared" si="334"/>
        <v/>
      </c>
      <c r="LQ103" s="284" t="str">
        <f t="shared" si="334"/>
        <v/>
      </c>
      <c r="LR103" s="284" t="str">
        <f t="shared" si="334"/>
        <v/>
      </c>
      <c r="LS103" s="284" t="str">
        <f t="shared" si="334"/>
        <v/>
      </c>
      <c r="LT103" s="284" t="str">
        <f t="shared" si="334"/>
        <v/>
      </c>
      <c r="LU103" s="284" t="str">
        <f t="shared" si="334"/>
        <v/>
      </c>
      <c r="LV103" s="284" t="str">
        <f t="shared" si="334"/>
        <v/>
      </c>
      <c r="LW103" s="284" t="str">
        <f t="shared" si="334"/>
        <v/>
      </c>
      <c r="LX103" s="284" t="str">
        <f t="shared" si="334"/>
        <v/>
      </c>
      <c r="LY103" s="284" t="str">
        <f t="shared" si="334"/>
        <v/>
      </c>
      <c r="LZ103" s="284" t="str">
        <f t="shared" si="334"/>
        <v/>
      </c>
      <c r="MA103" s="284" t="str">
        <f t="shared" si="334"/>
        <v/>
      </c>
      <c r="MB103" s="284" t="str">
        <f t="shared" si="334"/>
        <v/>
      </c>
      <c r="MC103" s="284" t="str">
        <f t="shared" si="334"/>
        <v/>
      </c>
      <c r="MD103" s="284" t="str">
        <f t="shared" si="334"/>
        <v/>
      </c>
      <c r="ME103" s="284" t="str">
        <f t="shared" si="334"/>
        <v/>
      </c>
      <c r="MF103" s="284" t="str">
        <f t="shared" si="334"/>
        <v/>
      </c>
      <c r="MG103" s="284" t="str">
        <f t="shared" si="334"/>
        <v/>
      </c>
      <c r="MH103" s="284" t="str">
        <f t="shared" si="334"/>
        <v/>
      </c>
      <c r="MI103" s="284" t="str">
        <f t="shared" si="334"/>
        <v/>
      </c>
      <c r="MJ103" s="284" t="str">
        <f t="shared" si="334"/>
        <v/>
      </c>
      <c r="MK103" s="284" t="str">
        <f t="shared" si="334"/>
        <v/>
      </c>
      <c r="ML103" s="284" t="str">
        <f t="shared" si="334"/>
        <v/>
      </c>
      <c r="MM103" s="284" t="str">
        <f t="shared" si="334"/>
        <v/>
      </c>
      <c r="MN103" s="284" t="str">
        <f t="shared" si="334"/>
        <v/>
      </c>
      <c r="MO103" s="284" t="str">
        <f t="shared" si="334"/>
        <v/>
      </c>
      <c r="MP103" s="284" t="str">
        <f t="shared" si="334"/>
        <v/>
      </c>
      <c r="MQ103" s="284" t="str">
        <f t="shared" si="334"/>
        <v/>
      </c>
      <c r="MR103" s="284" t="str">
        <f t="shared" si="334"/>
        <v/>
      </c>
      <c r="MS103" s="284" t="str">
        <f t="shared" si="334"/>
        <v/>
      </c>
      <c r="MT103" s="284" t="str">
        <f t="shared" si="334"/>
        <v/>
      </c>
      <c r="MU103" s="284" t="str">
        <f t="shared" si="334"/>
        <v/>
      </c>
      <c r="MV103" s="284" t="str">
        <f t="shared" si="334"/>
        <v/>
      </c>
      <c r="MW103" s="284" t="str">
        <f t="shared" si="334"/>
        <v/>
      </c>
      <c r="MX103" s="284" t="str">
        <f t="shared" si="334"/>
        <v/>
      </c>
      <c r="MY103" s="284" t="str">
        <f t="shared" si="334"/>
        <v/>
      </c>
      <c r="MZ103" s="284" t="str">
        <f t="shared" si="334"/>
        <v/>
      </c>
      <c r="NA103" s="284" t="str">
        <f t="shared" si="334"/>
        <v/>
      </c>
      <c r="NB103" s="284" t="str">
        <f t="shared" si="334"/>
        <v/>
      </c>
      <c r="NC103" s="284" t="str">
        <f t="shared" si="334"/>
        <v/>
      </c>
      <c r="ND103" s="284" t="str">
        <f t="shared" si="334"/>
        <v/>
      </c>
      <c r="NE103" s="284" t="str">
        <f t="shared" si="334"/>
        <v/>
      </c>
      <c r="NF103" s="284" t="str">
        <f t="shared" si="334"/>
        <v/>
      </c>
      <c r="NG103" s="284" t="str">
        <f t="shared" si="334"/>
        <v/>
      </c>
      <c r="NH103" s="284" t="str">
        <f t="shared" si="334"/>
        <v/>
      </c>
      <c r="NI103" s="284" t="str">
        <f t="shared" si="334"/>
        <v/>
      </c>
      <c r="NJ103" s="284" t="str">
        <f t="shared" si="334"/>
        <v/>
      </c>
      <c r="NK103" s="284" t="str">
        <f t="shared" si="334"/>
        <v/>
      </c>
      <c r="NL103" s="284" t="str">
        <f t="shared" si="334"/>
        <v/>
      </c>
      <c r="NM103" s="284" t="str">
        <f t="shared" si="334"/>
        <v/>
      </c>
      <c r="NN103" s="284" t="str">
        <f t="shared" si="334"/>
        <v/>
      </c>
      <c r="NO103" s="284" t="str">
        <f t="shared" si="334"/>
        <v/>
      </c>
      <c r="NP103" s="284" t="str">
        <f t="shared" si="334"/>
        <v/>
      </c>
      <c r="NQ103" s="284" t="str">
        <f t="shared" si="334"/>
        <v/>
      </c>
      <c r="NR103" s="284" t="str">
        <f t="shared" si="334"/>
        <v/>
      </c>
      <c r="NS103" s="284" t="str">
        <f t="shared" si="334"/>
        <v/>
      </c>
      <c r="NT103" s="284" t="str">
        <f t="shared" si="334"/>
        <v/>
      </c>
      <c r="NU103" s="284" t="str">
        <f t="shared" si="334"/>
        <v/>
      </c>
      <c r="NV103" s="284" t="str">
        <f t="shared" si="334"/>
        <v/>
      </c>
      <c r="NW103" s="284" t="str">
        <f t="shared" si="334"/>
        <v/>
      </c>
      <c r="NX103" s="284" t="str">
        <f t="shared" ref="NX103:QI103" si="335">IF(NX47="","",($C24*NX47)/((1+$H$4)^NX$79))</f>
        <v/>
      </c>
      <c r="NY103" s="284" t="str">
        <f t="shared" si="335"/>
        <v/>
      </c>
      <c r="NZ103" s="284" t="str">
        <f t="shared" si="335"/>
        <v/>
      </c>
      <c r="OA103" s="284" t="str">
        <f t="shared" si="335"/>
        <v/>
      </c>
      <c r="OB103" s="284" t="str">
        <f t="shared" si="335"/>
        <v/>
      </c>
      <c r="OC103" s="284" t="str">
        <f t="shared" si="335"/>
        <v/>
      </c>
      <c r="OD103" s="284" t="str">
        <f t="shared" si="335"/>
        <v/>
      </c>
      <c r="OE103" s="284" t="str">
        <f t="shared" si="335"/>
        <v/>
      </c>
      <c r="OF103" s="284" t="str">
        <f t="shared" si="335"/>
        <v/>
      </c>
      <c r="OG103" s="284" t="str">
        <f t="shared" si="335"/>
        <v/>
      </c>
      <c r="OH103" s="284" t="str">
        <f t="shared" si="335"/>
        <v/>
      </c>
      <c r="OI103" s="284" t="str">
        <f t="shared" si="335"/>
        <v/>
      </c>
      <c r="OJ103" s="284" t="str">
        <f t="shared" si="335"/>
        <v/>
      </c>
      <c r="OK103" s="284" t="str">
        <f t="shared" si="335"/>
        <v/>
      </c>
      <c r="OL103" s="284" t="str">
        <f t="shared" si="335"/>
        <v/>
      </c>
      <c r="OM103" s="284" t="str">
        <f t="shared" si="335"/>
        <v/>
      </c>
      <c r="ON103" s="284" t="str">
        <f t="shared" si="335"/>
        <v/>
      </c>
      <c r="OO103" s="284" t="str">
        <f t="shared" si="335"/>
        <v/>
      </c>
      <c r="OP103" s="284" t="str">
        <f t="shared" si="335"/>
        <v/>
      </c>
      <c r="OQ103" s="284" t="str">
        <f t="shared" si="335"/>
        <v/>
      </c>
      <c r="OR103" s="284" t="str">
        <f t="shared" si="335"/>
        <v/>
      </c>
      <c r="OS103" s="284" t="str">
        <f t="shared" si="335"/>
        <v/>
      </c>
      <c r="OT103" s="284" t="str">
        <f t="shared" si="335"/>
        <v/>
      </c>
      <c r="OU103" s="284" t="str">
        <f t="shared" si="335"/>
        <v/>
      </c>
      <c r="OV103" s="284" t="str">
        <f t="shared" si="335"/>
        <v/>
      </c>
      <c r="OW103" s="284" t="str">
        <f t="shared" si="335"/>
        <v/>
      </c>
      <c r="OX103" s="284" t="str">
        <f t="shared" si="335"/>
        <v/>
      </c>
      <c r="OY103" s="284" t="str">
        <f t="shared" si="335"/>
        <v/>
      </c>
      <c r="OZ103" s="284" t="str">
        <f t="shared" si="335"/>
        <v/>
      </c>
      <c r="PA103" s="284" t="str">
        <f t="shared" si="335"/>
        <v/>
      </c>
      <c r="PB103" s="284" t="str">
        <f t="shared" si="335"/>
        <v/>
      </c>
      <c r="PC103" s="284" t="str">
        <f t="shared" si="335"/>
        <v/>
      </c>
      <c r="PD103" s="284" t="str">
        <f t="shared" si="335"/>
        <v/>
      </c>
      <c r="PE103" s="284" t="str">
        <f t="shared" si="335"/>
        <v/>
      </c>
      <c r="PF103" s="284" t="str">
        <f t="shared" si="335"/>
        <v/>
      </c>
      <c r="PG103" s="284" t="str">
        <f t="shared" si="335"/>
        <v/>
      </c>
      <c r="PH103" s="284" t="str">
        <f t="shared" si="335"/>
        <v/>
      </c>
      <c r="PI103" s="284" t="str">
        <f t="shared" si="335"/>
        <v/>
      </c>
      <c r="PJ103" s="284" t="str">
        <f t="shared" si="335"/>
        <v/>
      </c>
      <c r="PK103" s="284" t="str">
        <f t="shared" si="335"/>
        <v/>
      </c>
      <c r="PL103" s="284" t="str">
        <f t="shared" si="335"/>
        <v/>
      </c>
      <c r="PM103" s="284" t="str">
        <f t="shared" si="335"/>
        <v/>
      </c>
      <c r="PN103" s="284" t="str">
        <f t="shared" si="335"/>
        <v/>
      </c>
      <c r="PO103" s="284" t="str">
        <f t="shared" si="335"/>
        <v/>
      </c>
      <c r="PP103" s="284" t="str">
        <f t="shared" si="335"/>
        <v/>
      </c>
      <c r="PQ103" s="284" t="str">
        <f t="shared" si="335"/>
        <v/>
      </c>
      <c r="PR103" s="284" t="str">
        <f t="shared" si="335"/>
        <v/>
      </c>
      <c r="PS103" s="284" t="str">
        <f t="shared" si="335"/>
        <v/>
      </c>
      <c r="PT103" s="284" t="str">
        <f t="shared" si="335"/>
        <v/>
      </c>
      <c r="PU103" s="284" t="str">
        <f t="shared" si="335"/>
        <v/>
      </c>
      <c r="PV103" s="284" t="str">
        <f t="shared" si="335"/>
        <v/>
      </c>
      <c r="PW103" s="284" t="str">
        <f t="shared" si="335"/>
        <v/>
      </c>
      <c r="PX103" s="284" t="str">
        <f t="shared" si="335"/>
        <v/>
      </c>
      <c r="PY103" s="284" t="str">
        <f t="shared" si="335"/>
        <v/>
      </c>
      <c r="PZ103" s="284" t="str">
        <f t="shared" si="335"/>
        <v/>
      </c>
      <c r="QA103" s="284" t="str">
        <f t="shared" si="335"/>
        <v/>
      </c>
      <c r="QB103" s="284" t="str">
        <f t="shared" si="335"/>
        <v/>
      </c>
      <c r="QC103" s="284" t="str">
        <f t="shared" si="335"/>
        <v/>
      </c>
      <c r="QD103" s="284" t="str">
        <f t="shared" si="335"/>
        <v/>
      </c>
      <c r="QE103" s="284" t="str">
        <f t="shared" si="335"/>
        <v/>
      </c>
      <c r="QF103" s="284" t="str">
        <f t="shared" si="335"/>
        <v/>
      </c>
      <c r="QG103" s="284" t="str">
        <f t="shared" si="335"/>
        <v/>
      </c>
      <c r="QH103" s="284" t="str">
        <f t="shared" si="335"/>
        <v/>
      </c>
      <c r="QI103" s="284" t="str">
        <f t="shared" si="335"/>
        <v/>
      </c>
      <c r="QJ103" s="284" t="str">
        <f t="shared" ref="QJ103:SA103" si="336">IF(QJ47="","",($C24*QJ47)/((1+$H$4)^QJ$79))</f>
        <v/>
      </c>
      <c r="QK103" s="284" t="str">
        <f t="shared" si="336"/>
        <v/>
      </c>
      <c r="QL103" s="284" t="str">
        <f t="shared" si="336"/>
        <v/>
      </c>
      <c r="QM103" s="284" t="str">
        <f t="shared" si="336"/>
        <v/>
      </c>
      <c r="QN103" s="284" t="str">
        <f t="shared" si="336"/>
        <v/>
      </c>
      <c r="QO103" s="284" t="str">
        <f t="shared" si="336"/>
        <v/>
      </c>
      <c r="QP103" s="284" t="str">
        <f t="shared" si="336"/>
        <v/>
      </c>
      <c r="QQ103" s="284" t="str">
        <f t="shared" si="336"/>
        <v/>
      </c>
      <c r="QR103" s="284" t="str">
        <f t="shared" si="336"/>
        <v/>
      </c>
      <c r="QS103" s="284" t="str">
        <f t="shared" si="336"/>
        <v/>
      </c>
      <c r="QT103" s="284" t="str">
        <f t="shared" si="336"/>
        <v/>
      </c>
      <c r="QU103" s="284" t="str">
        <f t="shared" si="336"/>
        <v/>
      </c>
      <c r="QV103" s="284" t="str">
        <f t="shared" si="336"/>
        <v/>
      </c>
      <c r="QW103" s="284" t="str">
        <f t="shared" si="336"/>
        <v/>
      </c>
      <c r="QX103" s="284" t="str">
        <f t="shared" si="336"/>
        <v/>
      </c>
      <c r="QY103" s="284" t="str">
        <f t="shared" si="336"/>
        <v/>
      </c>
      <c r="QZ103" s="284" t="str">
        <f t="shared" si="336"/>
        <v/>
      </c>
      <c r="RA103" s="284" t="str">
        <f t="shared" si="336"/>
        <v/>
      </c>
      <c r="RB103" s="284" t="str">
        <f t="shared" si="336"/>
        <v/>
      </c>
      <c r="RC103" s="284" t="str">
        <f t="shared" si="336"/>
        <v/>
      </c>
      <c r="RD103" s="284" t="str">
        <f t="shared" si="336"/>
        <v/>
      </c>
      <c r="RE103" s="284" t="str">
        <f t="shared" si="336"/>
        <v/>
      </c>
      <c r="RF103" s="284" t="str">
        <f t="shared" si="336"/>
        <v/>
      </c>
      <c r="RG103" s="284" t="str">
        <f t="shared" si="336"/>
        <v/>
      </c>
      <c r="RH103" s="284" t="str">
        <f t="shared" si="336"/>
        <v/>
      </c>
      <c r="RI103" s="284" t="str">
        <f t="shared" si="336"/>
        <v/>
      </c>
      <c r="RJ103" s="284" t="str">
        <f t="shared" si="336"/>
        <v/>
      </c>
      <c r="RK103" s="284" t="str">
        <f t="shared" si="336"/>
        <v/>
      </c>
      <c r="RL103" s="284" t="str">
        <f t="shared" si="336"/>
        <v/>
      </c>
      <c r="RM103" s="284" t="str">
        <f t="shared" si="336"/>
        <v/>
      </c>
      <c r="RN103" s="284" t="str">
        <f t="shared" si="336"/>
        <v/>
      </c>
      <c r="RO103" s="284" t="str">
        <f t="shared" si="336"/>
        <v/>
      </c>
      <c r="RP103" s="284" t="str">
        <f t="shared" si="336"/>
        <v/>
      </c>
      <c r="RQ103" s="284" t="str">
        <f t="shared" si="336"/>
        <v/>
      </c>
      <c r="RR103" s="284" t="str">
        <f t="shared" si="336"/>
        <v/>
      </c>
      <c r="RS103" s="284" t="str">
        <f t="shared" si="336"/>
        <v/>
      </c>
      <c r="RT103" s="284" t="str">
        <f t="shared" si="336"/>
        <v/>
      </c>
      <c r="RU103" s="284" t="str">
        <f t="shared" si="336"/>
        <v/>
      </c>
      <c r="RV103" s="284" t="str">
        <f t="shared" si="336"/>
        <v/>
      </c>
      <c r="RW103" s="284" t="str">
        <f t="shared" si="336"/>
        <v/>
      </c>
      <c r="RX103" s="284" t="str">
        <f t="shared" si="336"/>
        <v/>
      </c>
      <c r="RY103" s="284" t="str">
        <f t="shared" si="336"/>
        <v/>
      </c>
      <c r="RZ103" s="284" t="str">
        <f t="shared" si="336"/>
        <v/>
      </c>
      <c r="SA103" s="284" t="str">
        <f t="shared" si="336"/>
        <v/>
      </c>
    </row>
    <row r="104" spans="1:495">
      <c r="A104" s="282"/>
      <c r="B104" s="282"/>
      <c r="C104" s="290"/>
      <c r="D104" s="282"/>
      <c r="E104" s="282"/>
      <c r="F104" s="282"/>
      <c r="G104" s="282"/>
      <c r="H104" s="282"/>
      <c r="I104" s="282"/>
      <c r="J104" s="282"/>
      <c r="K104" s="282"/>
      <c r="L104" s="282"/>
      <c r="M104" s="282"/>
      <c r="N104" s="282"/>
      <c r="O104" s="282"/>
      <c r="P104" s="282"/>
      <c r="Q104" s="282"/>
      <c r="R104" s="282"/>
      <c r="S104" s="282"/>
      <c r="T104" s="282"/>
      <c r="U104" s="282"/>
      <c r="V104" s="282"/>
      <c r="W104" s="282"/>
      <c r="X104" s="282"/>
      <c r="Y104" s="282"/>
      <c r="Z104" s="282"/>
      <c r="AA104" s="282"/>
      <c r="AB104" s="282"/>
      <c r="AC104" s="282"/>
      <c r="AD104" s="282"/>
      <c r="AE104" s="282"/>
      <c r="AF104" s="282"/>
      <c r="AG104" s="282"/>
      <c r="AH104" s="282"/>
      <c r="AI104" s="282"/>
      <c r="AJ104" s="282"/>
      <c r="AK104" s="282"/>
      <c r="AL104" s="282"/>
      <c r="AM104" s="282"/>
      <c r="AN104" s="282"/>
      <c r="AO104" s="282"/>
      <c r="AP104" s="282"/>
      <c r="AQ104" s="282"/>
      <c r="AR104" s="282"/>
      <c r="AS104" s="282"/>
      <c r="AT104" s="282"/>
      <c r="AU104" s="282"/>
      <c r="AV104" s="282"/>
      <c r="AW104" s="282"/>
      <c r="AX104" s="282"/>
      <c r="AY104" s="282"/>
      <c r="AZ104" s="282"/>
      <c r="BA104" s="282"/>
      <c r="BB104" s="282"/>
      <c r="BC104" s="282"/>
      <c r="BD104" s="282"/>
      <c r="BE104" s="282"/>
      <c r="BF104" s="282"/>
      <c r="BG104" s="282"/>
      <c r="BH104" s="282"/>
      <c r="BI104" s="282"/>
      <c r="BJ104" s="282"/>
      <c r="BK104" s="282"/>
      <c r="BL104" s="282"/>
      <c r="BM104" s="282"/>
      <c r="BN104" s="282"/>
      <c r="BO104" s="282"/>
      <c r="BP104" s="282"/>
      <c r="BQ104" s="282"/>
      <c r="BR104" s="282"/>
      <c r="BS104" s="282"/>
      <c r="BT104" s="282"/>
      <c r="BU104" s="282"/>
      <c r="BV104" s="282"/>
      <c r="BW104" s="282"/>
      <c r="BX104" s="282"/>
      <c r="BY104" s="282"/>
      <c r="BZ104" s="282"/>
      <c r="CA104" s="282"/>
      <c r="CB104" s="282"/>
      <c r="CC104" s="282"/>
      <c r="CD104" s="282"/>
      <c r="CE104" s="282"/>
      <c r="CF104" s="282"/>
      <c r="CG104" s="282"/>
      <c r="CH104" s="282"/>
      <c r="CI104" s="282"/>
      <c r="CJ104" s="282"/>
      <c r="CK104" s="282"/>
      <c r="CL104" s="282"/>
      <c r="CM104" s="282"/>
      <c r="CN104" s="282"/>
      <c r="CO104" s="282"/>
      <c r="CP104" s="282"/>
      <c r="CQ104" s="282"/>
      <c r="CR104" s="282"/>
      <c r="CS104" s="282"/>
      <c r="CT104" s="282"/>
      <c r="CU104" s="282"/>
      <c r="CV104" s="282"/>
      <c r="CW104" s="282"/>
      <c r="CX104" s="282"/>
      <c r="CY104" s="282"/>
      <c r="CZ104" s="282"/>
      <c r="DA104" s="282"/>
      <c r="DB104" s="282"/>
      <c r="DC104" s="282"/>
      <c r="DD104" s="282"/>
      <c r="DE104" s="282"/>
      <c r="DF104" s="282"/>
      <c r="DG104" s="282"/>
      <c r="DH104" s="282"/>
      <c r="DI104" s="282"/>
      <c r="DJ104" s="282"/>
      <c r="DK104" s="282"/>
      <c r="DL104" s="282"/>
      <c r="DM104" s="282"/>
      <c r="DN104" s="282"/>
      <c r="DO104" s="282"/>
      <c r="DP104" s="282"/>
      <c r="DQ104" s="282"/>
      <c r="DR104" s="282"/>
      <c r="DS104" s="282"/>
      <c r="DT104" s="282"/>
      <c r="DU104" s="282"/>
      <c r="DV104" s="282"/>
      <c r="DW104" s="282"/>
      <c r="DX104" s="282"/>
      <c r="DY104" s="282"/>
      <c r="DZ104" s="282"/>
      <c r="EA104" s="282"/>
      <c r="EB104" s="282"/>
      <c r="EC104" s="282"/>
      <c r="ED104" s="282"/>
      <c r="EE104" s="282"/>
      <c r="EF104" s="282"/>
      <c r="EG104" s="282"/>
      <c r="EH104" s="282"/>
      <c r="EI104" s="282"/>
      <c r="EJ104" s="282"/>
      <c r="EK104" s="282"/>
      <c r="EL104" s="282"/>
      <c r="EM104" s="282"/>
      <c r="EN104" s="282"/>
      <c r="EO104" s="282"/>
      <c r="EP104" s="282"/>
      <c r="EQ104" s="282"/>
      <c r="ER104" s="282"/>
      <c r="ES104" s="282"/>
      <c r="ET104" s="282"/>
      <c r="EU104" s="282"/>
      <c r="EV104" s="282"/>
      <c r="EW104" s="282"/>
      <c r="EX104" s="282"/>
      <c r="EY104" s="282"/>
      <c r="EZ104" s="282"/>
      <c r="FA104" s="282"/>
      <c r="FB104" s="282"/>
      <c r="FC104" s="282"/>
      <c r="FD104" s="282"/>
      <c r="FE104" s="282"/>
      <c r="FF104" s="282"/>
      <c r="FG104" s="282"/>
      <c r="FH104" s="282"/>
      <c r="FI104" s="282"/>
      <c r="FJ104" s="282"/>
      <c r="FK104" s="282"/>
      <c r="FL104" s="282"/>
      <c r="FM104" s="282"/>
      <c r="FN104" s="282"/>
      <c r="FO104" s="282"/>
      <c r="FP104" s="282"/>
      <c r="FQ104" s="282"/>
      <c r="FR104" s="282"/>
      <c r="FS104" s="282"/>
      <c r="FT104" s="282"/>
      <c r="FU104" s="282"/>
      <c r="FV104" s="282"/>
      <c r="FW104" s="282"/>
      <c r="FX104" s="282"/>
      <c r="FY104" s="282"/>
      <c r="FZ104" s="282"/>
      <c r="GA104" s="282"/>
      <c r="GB104" s="282"/>
      <c r="GC104" s="282"/>
      <c r="GD104" s="282"/>
      <c r="GE104" s="282"/>
      <c r="GF104" s="282"/>
      <c r="GG104" s="282"/>
      <c r="GH104" s="282"/>
      <c r="GI104" s="282"/>
      <c r="GJ104" s="282"/>
      <c r="GK104" s="282"/>
      <c r="GL104" s="282"/>
      <c r="GM104" s="282"/>
      <c r="GN104" s="282"/>
      <c r="GO104" s="282"/>
      <c r="GP104" s="282"/>
      <c r="GQ104" s="282"/>
      <c r="GR104" s="282"/>
      <c r="GS104" s="282"/>
      <c r="GT104" s="282"/>
      <c r="GU104" s="282"/>
      <c r="GV104" s="282"/>
      <c r="GW104" s="282"/>
      <c r="GX104" s="282"/>
      <c r="GY104" s="282"/>
      <c r="GZ104" s="282"/>
      <c r="HA104" s="282"/>
      <c r="HB104" s="282"/>
      <c r="HC104" s="282"/>
      <c r="HD104" s="282"/>
      <c r="HE104" s="282"/>
      <c r="HF104" s="282"/>
      <c r="HG104" s="282"/>
      <c r="HH104" s="282"/>
      <c r="HI104" s="282"/>
      <c r="HJ104" s="282"/>
      <c r="HK104" s="282"/>
      <c r="HL104" s="282"/>
      <c r="HM104" s="282"/>
      <c r="HN104" s="282"/>
      <c r="HO104" s="282"/>
      <c r="HP104" s="282"/>
      <c r="HQ104" s="282"/>
      <c r="HR104" s="282"/>
      <c r="HS104" s="282"/>
      <c r="HT104" s="282"/>
      <c r="HU104" s="282"/>
      <c r="HV104" s="282"/>
      <c r="HW104" s="282"/>
      <c r="HX104" s="282"/>
      <c r="HY104" s="282"/>
      <c r="HZ104" s="282"/>
      <c r="IA104" s="282"/>
      <c r="IB104" s="282"/>
      <c r="IC104" s="282"/>
      <c r="ID104" s="282"/>
      <c r="IE104" s="282"/>
      <c r="IF104" s="282"/>
      <c r="IG104" s="282"/>
      <c r="IH104" s="282"/>
      <c r="II104" s="282"/>
      <c r="IJ104" s="282"/>
      <c r="IK104" s="282"/>
      <c r="IL104" s="282"/>
      <c r="IM104" s="282"/>
      <c r="IN104" s="282"/>
      <c r="IO104" s="282"/>
      <c r="IP104" s="282"/>
      <c r="IQ104" s="282"/>
      <c r="IR104" s="282"/>
      <c r="IS104" s="282"/>
      <c r="IT104" s="282"/>
      <c r="IU104" s="282"/>
      <c r="IV104" s="282"/>
      <c r="IW104" s="282"/>
      <c r="IX104" s="282"/>
      <c r="IY104" s="282"/>
      <c r="IZ104" s="282"/>
      <c r="JA104" s="282"/>
      <c r="JB104" s="282"/>
      <c r="JC104" s="282"/>
      <c r="JD104" s="282"/>
      <c r="JE104" s="282"/>
      <c r="JF104" s="282"/>
      <c r="JG104" s="282"/>
      <c r="JH104" s="282"/>
      <c r="JI104" s="282"/>
      <c r="JJ104" s="282"/>
      <c r="JK104" s="282"/>
      <c r="JL104" s="282"/>
      <c r="JM104" s="282"/>
      <c r="JN104" s="282"/>
      <c r="JO104" s="282"/>
      <c r="JP104" s="282"/>
      <c r="JQ104" s="282"/>
      <c r="JR104" s="282"/>
      <c r="JS104" s="282"/>
      <c r="JT104" s="282"/>
      <c r="JU104" s="282"/>
      <c r="JV104" s="282"/>
      <c r="JW104" s="282"/>
      <c r="JX104" s="282"/>
      <c r="JY104" s="282"/>
      <c r="JZ104" s="282"/>
      <c r="KA104" s="282"/>
      <c r="KB104" s="282"/>
      <c r="KC104" s="282"/>
      <c r="KD104" s="282"/>
      <c r="KE104" s="282"/>
      <c r="KF104" s="282"/>
      <c r="KG104" s="282"/>
      <c r="KH104" s="282"/>
      <c r="KI104" s="282"/>
      <c r="KJ104" s="282"/>
      <c r="KK104" s="282"/>
      <c r="KL104" s="282"/>
      <c r="KM104" s="282"/>
      <c r="KN104" s="282"/>
      <c r="KO104" s="282"/>
      <c r="KP104" s="282"/>
      <c r="KQ104" s="282"/>
      <c r="KR104" s="282"/>
      <c r="KS104" s="282"/>
      <c r="KT104" s="282"/>
      <c r="KU104" s="282"/>
      <c r="KV104" s="282"/>
      <c r="KW104" s="282"/>
      <c r="KX104" s="282"/>
      <c r="KY104" s="282"/>
      <c r="KZ104" s="282"/>
      <c r="LA104" s="282"/>
      <c r="LB104" s="282"/>
      <c r="LC104" s="282"/>
      <c r="LD104" s="282"/>
      <c r="LE104" s="282"/>
      <c r="LF104" s="282"/>
      <c r="LG104" s="282"/>
      <c r="LH104" s="282"/>
      <c r="LI104" s="282"/>
      <c r="LJ104" s="282"/>
      <c r="LK104" s="282"/>
      <c r="LL104" s="282"/>
      <c r="LM104" s="282"/>
      <c r="LN104" s="282"/>
      <c r="LO104" s="282"/>
      <c r="LP104" s="282"/>
      <c r="LQ104" s="282"/>
      <c r="LR104" s="282"/>
      <c r="LS104" s="282"/>
      <c r="LT104" s="282"/>
      <c r="LU104" s="282"/>
      <c r="LV104" s="282"/>
      <c r="LW104" s="282"/>
      <c r="LX104" s="282"/>
      <c r="LY104" s="282"/>
      <c r="LZ104" s="282"/>
      <c r="MA104" s="282"/>
      <c r="MB104" s="282"/>
      <c r="MC104" s="282"/>
      <c r="MD104" s="282"/>
      <c r="ME104" s="282"/>
      <c r="MF104" s="282"/>
      <c r="MG104" s="282"/>
      <c r="MH104" s="282"/>
      <c r="MI104" s="282"/>
      <c r="MJ104" s="282"/>
      <c r="MK104" s="282"/>
      <c r="ML104" s="282"/>
      <c r="MM104" s="282"/>
      <c r="MN104" s="282"/>
      <c r="MO104" s="282"/>
      <c r="MP104" s="282"/>
      <c r="MQ104" s="282"/>
      <c r="MR104" s="282"/>
      <c r="MS104" s="282"/>
      <c r="MT104" s="282"/>
      <c r="MU104" s="282"/>
      <c r="MV104" s="282"/>
      <c r="MW104" s="282"/>
      <c r="MX104" s="282"/>
      <c r="MY104" s="282"/>
      <c r="MZ104" s="282"/>
      <c r="NA104" s="282"/>
      <c r="NB104" s="282"/>
      <c r="NC104" s="282"/>
      <c r="ND104" s="282"/>
      <c r="NE104" s="282"/>
      <c r="NF104" s="282"/>
      <c r="NG104" s="282"/>
      <c r="NH104" s="282"/>
      <c r="NI104" s="282"/>
      <c r="NJ104" s="282"/>
      <c r="NK104" s="282"/>
      <c r="NL104" s="282"/>
      <c r="NM104" s="282"/>
      <c r="NN104" s="282"/>
      <c r="NO104" s="282"/>
      <c r="NP104" s="282"/>
      <c r="NQ104" s="282"/>
      <c r="NR104" s="282"/>
      <c r="NS104" s="282"/>
      <c r="NT104" s="282"/>
      <c r="NU104" s="282"/>
      <c r="NV104" s="282"/>
      <c r="NW104" s="282"/>
      <c r="NX104" s="282"/>
      <c r="NY104" s="282"/>
      <c r="NZ104" s="282"/>
      <c r="OA104" s="282"/>
      <c r="OB104" s="282"/>
      <c r="OC104" s="282"/>
      <c r="OD104" s="282"/>
      <c r="OE104" s="282"/>
      <c r="OF104" s="282"/>
      <c r="OG104" s="282"/>
      <c r="OH104" s="282"/>
      <c r="OI104" s="282"/>
      <c r="OJ104" s="282"/>
      <c r="OK104" s="282"/>
      <c r="OL104" s="282"/>
      <c r="OM104" s="282"/>
      <c r="ON104" s="282"/>
      <c r="OO104" s="282"/>
      <c r="OP104" s="282"/>
      <c r="OQ104" s="282"/>
      <c r="OR104" s="282"/>
      <c r="OS104" s="282"/>
      <c r="OT104" s="282"/>
      <c r="OU104" s="282"/>
      <c r="OV104" s="282"/>
      <c r="OW104" s="282"/>
      <c r="OX104" s="282"/>
      <c r="OY104" s="282"/>
      <c r="OZ104" s="282"/>
      <c r="PA104" s="282"/>
      <c r="PB104" s="282"/>
      <c r="PC104" s="282"/>
      <c r="PD104" s="282"/>
      <c r="PE104" s="282"/>
      <c r="PF104" s="282"/>
      <c r="PG104" s="282"/>
      <c r="PH104" s="282"/>
      <c r="PI104" s="282"/>
      <c r="PJ104" s="282"/>
      <c r="PK104" s="282"/>
      <c r="PL104" s="282"/>
      <c r="PM104" s="282"/>
      <c r="PN104" s="282"/>
      <c r="PO104" s="282"/>
      <c r="PP104" s="282"/>
      <c r="PQ104" s="282"/>
      <c r="PR104" s="282"/>
      <c r="PS104" s="282"/>
      <c r="PT104" s="282"/>
      <c r="PU104" s="282"/>
      <c r="PV104" s="282"/>
      <c r="PW104" s="282"/>
      <c r="PX104" s="282"/>
      <c r="PY104" s="282"/>
      <c r="PZ104" s="282"/>
      <c r="QA104" s="282"/>
      <c r="QB104" s="282"/>
      <c r="QC104" s="282"/>
      <c r="QD104" s="282"/>
      <c r="QE104" s="282"/>
      <c r="QF104" s="282"/>
      <c r="QG104" s="282"/>
      <c r="QH104" s="282"/>
      <c r="QI104" s="282"/>
      <c r="QJ104" s="282"/>
      <c r="QK104" s="282"/>
      <c r="QL104" s="282"/>
      <c r="QM104" s="282"/>
      <c r="QN104" s="282"/>
      <c r="QO104" s="282"/>
      <c r="QP104" s="282"/>
      <c r="QQ104" s="282"/>
      <c r="QR104" s="282"/>
      <c r="QS104" s="282"/>
      <c r="QT104" s="282"/>
      <c r="QU104" s="282"/>
      <c r="QV104" s="282"/>
      <c r="QW104" s="282"/>
      <c r="QX104" s="282"/>
      <c r="QY104" s="282"/>
      <c r="QZ104" s="282"/>
      <c r="RA104" s="282"/>
      <c r="RB104" s="282"/>
      <c r="RC104" s="282"/>
      <c r="RD104" s="282"/>
      <c r="RE104" s="282"/>
      <c r="RF104" s="282"/>
      <c r="RG104" s="282"/>
      <c r="RH104" s="282"/>
      <c r="RI104" s="282"/>
      <c r="RJ104" s="282"/>
      <c r="RK104" s="282"/>
      <c r="RL104" s="282"/>
      <c r="RM104" s="282"/>
      <c r="RN104" s="282"/>
      <c r="RO104" s="282"/>
      <c r="RP104" s="282"/>
      <c r="RQ104" s="282"/>
      <c r="RR104" s="282"/>
      <c r="RS104" s="282"/>
      <c r="RT104" s="282"/>
      <c r="RU104" s="282"/>
      <c r="RV104" s="282"/>
      <c r="RW104" s="282"/>
      <c r="RX104" s="282"/>
      <c r="RY104" s="282"/>
      <c r="RZ104" s="282"/>
      <c r="SA104" s="282"/>
    </row>
    <row r="105" spans="1:495" s="236" customFormat="1">
      <c r="A105" s="281"/>
      <c r="B105" s="281" t="s">
        <v>113</v>
      </c>
      <c r="C105" s="290">
        <f>SUM(D105:S105,T105:INDEX(T105:SA105,$H$5))</f>
        <v>64593.071835029463</v>
      </c>
      <c r="D105" s="289">
        <f t="shared" ref="D105:BO105" si="337">SUM(D81:D103)</f>
        <v>0</v>
      </c>
      <c r="E105" s="289">
        <f t="shared" si="337"/>
        <v>0</v>
      </c>
      <c r="F105" s="289">
        <f t="shared" si="337"/>
        <v>64593.071835029463</v>
      </c>
      <c r="G105" s="289">
        <f t="shared" si="337"/>
        <v>0</v>
      </c>
      <c r="H105" s="289">
        <f t="shared" si="337"/>
        <v>0</v>
      </c>
      <c r="I105" s="289">
        <f t="shared" si="337"/>
        <v>0</v>
      </c>
      <c r="J105" s="289">
        <f t="shared" si="337"/>
        <v>0</v>
      </c>
      <c r="K105" s="289">
        <f t="shared" si="337"/>
        <v>0</v>
      </c>
      <c r="L105" s="289">
        <f t="shared" si="337"/>
        <v>0</v>
      </c>
      <c r="M105" s="289">
        <f t="shared" si="337"/>
        <v>0</v>
      </c>
      <c r="N105" s="289">
        <f t="shared" si="337"/>
        <v>0</v>
      </c>
      <c r="O105" s="289">
        <f t="shared" si="337"/>
        <v>0</v>
      </c>
      <c r="P105" s="289">
        <f t="shared" si="337"/>
        <v>0</v>
      </c>
      <c r="Q105" s="289">
        <f t="shared" si="337"/>
        <v>0</v>
      </c>
      <c r="R105" s="289">
        <f t="shared" si="337"/>
        <v>0</v>
      </c>
      <c r="S105" s="289">
        <f t="shared" si="337"/>
        <v>0</v>
      </c>
      <c r="T105" s="289">
        <f t="shared" si="337"/>
        <v>0</v>
      </c>
      <c r="U105" s="289">
        <f t="shared" si="337"/>
        <v>0</v>
      </c>
      <c r="V105" s="289">
        <f t="shared" si="337"/>
        <v>0</v>
      </c>
      <c r="W105" s="289">
        <f t="shared" si="337"/>
        <v>0</v>
      </c>
      <c r="X105" s="289">
        <f t="shared" si="337"/>
        <v>0</v>
      </c>
      <c r="Y105" s="289">
        <f t="shared" si="337"/>
        <v>0</v>
      </c>
      <c r="Z105" s="289">
        <f t="shared" si="337"/>
        <v>0</v>
      </c>
      <c r="AA105" s="289">
        <f t="shared" si="337"/>
        <v>0</v>
      </c>
      <c r="AB105" s="289">
        <f t="shared" si="337"/>
        <v>0</v>
      </c>
      <c r="AC105" s="289">
        <f t="shared" si="337"/>
        <v>0</v>
      </c>
      <c r="AD105" s="289">
        <f t="shared" si="337"/>
        <v>0</v>
      </c>
      <c r="AE105" s="289">
        <f t="shared" si="337"/>
        <v>0</v>
      </c>
      <c r="AF105" s="289">
        <f t="shared" si="337"/>
        <v>0</v>
      </c>
      <c r="AG105" s="289">
        <f t="shared" si="337"/>
        <v>0</v>
      </c>
      <c r="AH105" s="289">
        <f t="shared" si="337"/>
        <v>0</v>
      </c>
      <c r="AI105" s="289">
        <f t="shared" si="337"/>
        <v>0</v>
      </c>
      <c r="AJ105" s="289">
        <f t="shared" si="337"/>
        <v>0</v>
      </c>
      <c r="AK105" s="289">
        <f t="shared" si="337"/>
        <v>0</v>
      </c>
      <c r="AL105" s="289">
        <f t="shared" si="337"/>
        <v>0</v>
      </c>
      <c r="AM105" s="289">
        <f t="shared" si="337"/>
        <v>0</v>
      </c>
      <c r="AN105" s="289">
        <f t="shared" si="337"/>
        <v>0</v>
      </c>
      <c r="AO105" s="289">
        <f t="shared" si="337"/>
        <v>0</v>
      </c>
      <c r="AP105" s="289">
        <f t="shared" si="337"/>
        <v>0</v>
      </c>
      <c r="AQ105" s="289">
        <f t="shared" si="337"/>
        <v>0</v>
      </c>
      <c r="AR105" s="289">
        <f t="shared" si="337"/>
        <v>0</v>
      </c>
      <c r="AS105" s="289">
        <f t="shared" si="337"/>
        <v>0</v>
      </c>
      <c r="AT105" s="289">
        <f t="shared" si="337"/>
        <v>0</v>
      </c>
      <c r="AU105" s="289">
        <f t="shared" si="337"/>
        <v>0</v>
      </c>
      <c r="AV105" s="289">
        <f t="shared" si="337"/>
        <v>0</v>
      </c>
      <c r="AW105" s="289">
        <f t="shared" si="337"/>
        <v>0</v>
      </c>
      <c r="AX105" s="289">
        <f t="shared" si="337"/>
        <v>0</v>
      </c>
      <c r="AY105" s="289">
        <f t="shared" si="337"/>
        <v>0</v>
      </c>
      <c r="AZ105" s="289">
        <f t="shared" si="337"/>
        <v>0</v>
      </c>
      <c r="BA105" s="289">
        <f t="shared" si="337"/>
        <v>0</v>
      </c>
      <c r="BB105" s="289">
        <f t="shared" si="337"/>
        <v>0</v>
      </c>
      <c r="BC105" s="289">
        <f t="shared" si="337"/>
        <v>0</v>
      </c>
      <c r="BD105" s="289">
        <f t="shared" si="337"/>
        <v>0</v>
      </c>
      <c r="BE105" s="289">
        <f t="shared" si="337"/>
        <v>0</v>
      </c>
      <c r="BF105" s="289">
        <f t="shared" si="337"/>
        <v>0</v>
      </c>
      <c r="BG105" s="289">
        <f t="shared" si="337"/>
        <v>0</v>
      </c>
      <c r="BH105" s="289">
        <f t="shared" si="337"/>
        <v>0</v>
      </c>
      <c r="BI105" s="289">
        <f t="shared" si="337"/>
        <v>0</v>
      </c>
      <c r="BJ105" s="289">
        <f t="shared" si="337"/>
        <v>0</v>
      </c>
      <c r="BK105" s="289">
        <f t="shared" si="337"/>
        <v>0</v>
      </c>
      <c r="BL105" s="289">
        <f t="shared" si="337"/>
        <v>0</v>
      </c>
      <c r="BM105" s="289">
        <f t="shared" si="337"/>
        <v>0</v>
      </c>
      <c r="BN105" s="289">
        <f t="shared" si="337"/>
        <v>0</v>
      </c>
      <c r="BO105" s="289">
        <f t="shared" si="337"/>
        <v>0</v>
      </c>
      <c r="BP105" s="289">
        <f t="shared" ref="BP105:EA105" si="338">SUM(BP81:BP103)</f>
        <v>0</v>
      </c>
      <c r="BQ105" s="289">
        <f t="shared" si="338"/>
        <v>0</v>
      </c>
      <c r="BR105" s="289">
        <f t="shared" si="338"/>
        <v>0</v>
      </c>
      <c r="BS105" s="289">
        <f t="shared" si="338"/>
        <v>0</v>
      </c>
      <c r="BT105" s="289">
        <f t="shared" si="338"/>
        <v>0</v>
      </c>
      <c r="BU105" s="289">
        <f t="shared" si="338"/>
        <v>0</v>
      </c>
      <c r="BV105" s="289">
        <f t="shared" si="338"/>
        <v>0</v>
      </c>
      <c r="BW105" s="289">
        <f t="shared" si="338"/>
        <v>0</v>
      </c>
      <c r="BX105" s="289">
        <f t="shared" si="338"/>
        <v>0</v>
      </c>
      <c r="BY105" s="289">
        <f t="shared" si="338"/>
        <v>0</v>
      </c>
      <c r="BZ105" s="289">
        <f t="shared" si="338"/>
        <v>0</v>
      </c>
      <c r="CA105" s="289">
        <f t="shared" si="338"/>
        <v>0</v>
      </c>
      <c r="CB105" s="289">
        <f t="shared" si="338"/>
        <v>0</v>
      </c>
      <c r="CC105" s="289">
        <f t="shared" si="338"/>
        <v>0</v>
      </c>
      <c r="CD105" s="289">
        <f t="shared" si="338"/>
        <v>0</v>
      </c>
      <c r="CE105" s="289">
        <f t="shared" si="338"/>
        <v>0</v>
      </c>
      <c r="CF105" s="289">
        <f t="shared" si="338"/>
        <v>0</v>
      </c>
      <c r="CG105" s="289">
        <f t="shared" si="338"/>
        <v>0</v>
      </c>
      <c r="CH105" s="289">
        <f t="shared" si="338"/>
        <v>0</v>
      </c>
      <c r="CI105" s="289">
        <f t="shared" si="338"/>
        <v>0</v>
      </c>
      <c r="CJ105" s="289">
        <f t="shared" si="338"/>
        <v>0</v>
      </c>
      <c r="CK105" s="289">
        <f t="shared" si="338"/>
        <v>0</v>
      </c>
      <c r="CL105" s="289">
        <f t="shared" si="338"/>
        <v>0</v>
      </c>
      <c r="CM105" s="289">
        <f t="shared" si="338"/>
        <v>0</v>
      </c>
      <c r="CN105" s="289">
        <f t="shared" si="338"/>
        <v>0</v>
      </c>
      <c r="CO105" s="289">
        <f t="shared" si="338"/>
        <v>0</v>
      </c>
      <c r="CP105" s="289">
        <f t="shared" si="338"/>
        <v>0</v>
      </c>
      <c r="CQ105" s="289">
        <f t="shared" si="338"/>
        <v>0</v>
      </c>
      <c r="CR105" s="289">
        <f t="shared" si="338"/>
        <v>0</v>
      </c>
      <c r="CS105" s="289">
        <f t="shared" si="338"/>
        <v>0</v>
      </c>
      <c r="CT105" s="289">
        <f t="shared" si="338"/>
        <v>0</v>
      </c>
      <c r="CU105" s="289">
        <f t="shared" si="338"/>
        <v>0</v>
      </c>
      <c r="CV105" s="289">
        <f t="shared" si="338"/>
        <v>0</v>
      </c>
      <c r="CW105" s="289">
        <f t="shared" si="338"/>
        <v>0</v>
      </c>
      <c r="CX105" s="289">
        <f t="shared" si="338"/>
        <v>0</v>
      </c>
      <c r="CY105" s="289">
        <f t="shared" si="338"/>
        <v>0</v>
      </c>
      <c r="CZ105" s="289">
        <f t="shared" si="338"/>
        <v>0</v>
      </c>
      <c r="DA105" s="289">
        <f t="shared" si="338"/>
        <v>0</v>
      </c>
      <c r="DB105" s="289">
        <f t="shared" si="338"/>
        <v>0</v>
      </c>
      <c r="DC105" s="289">
        <f t="shared" si="338"/>
        <v>0</v>
      </c>
      <c r="DD105" s="289">
        <f t="shared" si="338"/>
        <v>0</v>
      </c>
      <c r="DE105" s="289">
        <f t="shared" si="338"/>
        <v>0</v>
      </c>
      <c r="DF105" s="289">
        <f t="shared" si="338"/>
        <v>0</v>
      </c>
      <c r="DG105" s="289">
        <f t="shared" si="338"/>
        <v>0</v>
      </c>
      <c r="DH105" s="289">
        <f t="shared" si="338"/>
        <v>0</v>
      </c>
      <c r="DI105" s="289">
        <f t="shared" si="338"/>
        <v>0</v>
      </c>
      <c r="DJ105" s="289">
        <f t="shared" si="338"/>
        <v>0</v>
      </c>
      <c r="DK105" s="289">
        <f t="shared" si="338"/>
        <v>0</v>
      </c>
      <c r="DL105" s="289">
        <f t="shared" si="338"/>
        <v>0</v>
      </c>
      <c r="DM105" s="289">
        <f t="shared" si="338"/>
        <v>0</v>
      </c>
      <c r="DN105" s="289">
        <f t="shared" si="338"/>
        <v>0</v>
      </c>
      <c r="DO105" s="289">
        <f t="shared" si="338"/>
        <v>0</v>
      </c>
      <c r="DP105" s="289">
        <f t="shared" si="338"/>
        <v>0</v>
      </c>
      <c r="DQ105" s="289">
        <f t="shared" si="338"/>
        <v>0</v>
      </c>
      <c r="DR105" s="289">
        <f t="shared" si="338"/>
        <v>0</v>
      </c>
      <c r="DS105" s="289">
        <f t="shared" si="338"/>
        <v>0</v>
      </c>
      <c r="DT105" s="289">
        <f t="shared" si="338"/>
        <v>0</v>
      </c>
      <c r="DU105" s="289">
        <f t="shared" si="338"/>
        <v>0</v>
      </c>
      <c r="DV105" s="289">
        <f t="shared" si="338"/>
        <v>0</v>
      </c>
      <c r="DW105" s="289">
        <f t="shared" si="338"/>
        <v>0</v>
      </c>
      <c r="DX105" s="289">
        <f t="shared" si="338"/>
        <v>0</v>
      </c>
      <c r="DY105" s="289">
        <f t="shared" si="338"/>
        <v>0</v>
      </c>
      <c r="DZ105" s="289">
        <f t="shared" si="338"/>
        <v>0</v>
      </c>
      <c r="EA105" s="289">
        <f t="shared" si="338"/>
        <v>0</v>
      </c>
      <c r="EB105" s="289">
        <f t="shared" ref="EB105:GM105" si="339">SUM(EB81:EB103)</f>
        <v>0</v>
      </c>
      <c r="EC105" s="289">
        <f t="shared" si="339"/>
        <v>0</v>
      </c>
      <c r="ED105" s="289">
        <f t="shared" si="339"/>
        <v>0</v>
      </c>
      <c r="EE105" s="289">
        <f t="shared" si="339"/>
        <v>0</v>
      </c>
      <c r="EF105" s="289">
        <f t="shared" si="339"/>
        <v>0</v>
      </c>
      <c r="EG105" s="289">
        <f t="shared" si="339"/>
        <v>0</v>
      </c>
      <c r="EH105" s="289">
        <f t="shared" si="339"/>
        <v>0</v>
      </c>
      <c r="EI105" s="289">
        <f t="shared" si="339"/>
        <v>0</v>
      </c>
      <c r="EJ105" s="289">
        <f t="shared" si="339"/>
        <v>0</v>
      </c>
      <c r="EK105" s="289">
        <f t="shared" si="339"/>
        <v>0</v>
      </c>
      <c r="EL105" s="289">
        <f t="shared" si="339"/>
        <v>0</v>
      </c>
      <c r="EM105" s="289">
        <f t="shared" si="339"/>
        <v>0</v>
      </c>
      <c r="EN105" s="289">
        <f t="shared" si="339"/>
        <v>0</v>
      </c>
      <c r="EO105" s="289">
        <f t="shared" si="339"/>
        <v>0</v>
      </c>
      <c r="EP105" s="289">
        <f t="shared" si="339"/>
        <v>0</v>
      </c>
      <c r="EQ105" s="289">
        <f t="shared" si="339"/>
        <v>0</v>
      </c>
      <c r="ER105" s="289">
        <f t="shared" si="339"/>
        <v>0</v>
      </c>
      <c r="ES105" s="289">
        <f t="shared" si="339"/>
        <v>0</v>
      </c>
      <c r="ET105" s="289">
        <f t="shared" si="339"/>
        <v>0</v>
      </c>
      <c r="EU105" s="289">
        <f t="shared" si="339"/>
        <v>0</v>
      </c>
      <c r="EV105" s="289">
        <f t="shared" si="339"/>
        <v>0</v>
      </c>
      <c r="EW105" s="289">
        <f t="shared" si="339"/>
        <v>0</v>
      </c>
      <c r="EX105" s="289">
        <f t="shared" si="339"/>
        <v>0</v>
      </c>
      <c r="EY105" s="289">
        <f t="shared" si="339"/>
        <v>0</v>
      </c>
      <c r="EZ105" s="289">
        <f t="shared" si="339"/>
        <v>0</v>
      </c>
      <c r="FA105" s="289">
        <f t="shared" si="339"/>
        <v>0</v>
      </c>
      <c r="FB105" s="289">
        <f t="shared" si="339"/>
        <v>0</v>
      </c>
      <c r="FC105" s="289">
        <f t="shared" si="339"/>
        <v>0</v>
      </c>
      <c r="FD105" s="289">
        <f t="shared" si="339"/>
        <v>0</v>
      </c>
      <c r="FE105" s="289">
        <f t="shared" si="339"/>
        <v>0</v>
      </c>
      <c r="FF105" s="289">
        <f t="shared" si="339"/>
        <v>0</v>
      </c>
      <c r="FG105" s="289">
        <f t="shared" si="339"/>
        <v>0</v>
      </c>
      <c r="FH105" s="289">
        <f t="shared" si="339"/>
        <v>0</v>
      </c>
      <c r="FI105" s="289">
        <f t="shared" si="339"/>
        <v>0</v>
      </c>
      <c r="FJ105" s="289">
        <f t="shared" si="339"/>
        <v>0</v>
      </c>
      <c r="FK105" s="289">
        <f t="shared" si="339"/>
        <v>0</v>
      </c>
      <c r="FL105" s="289">
        <f t="shared" si="339"/>
        <v>0</v>
      </c>
      <c r="FM105" s="289">
        <f t="shared" si="339"/>
        <v>0</v>
      </c>
      <c r="FN105" s="289">
        <f t="shared" si="339"/>
        <v>0</v>
      </c>
      <c r="FO105" s="289">
        <f t="shared" si="339"/>
        <v>0</v>
      </c>
      <c r="FP105" s="289">
        <f t="shared" si="339"/>
        <v>0</v>
      </c>
      <c r="FQ105" s="289">
        <f t="shared" si="339"/>
        <v>0</v>
      </c>
      <c r="FR105" s="289">
        <f t="shared" si="339"/>
        <v>0</v>
      </c>
      <c r="FS105" s="289">
        <f t="shared" si="339"/>
        <v>0</v>
      </c>
      <c r="FT105" s="289">
        <f t="shared" si="339"/>
        <v>0</v>
      </c>
      <c r="FU105" s="289">
        <f t="shared" si="339"/>
        <v>0</v>
      </c>
      <c r="FV105" s="289">
        <f t="shared" si="339"/>
        <v>0</v>
      </c>
      <c r="FW105" s="289">
        <f t="shared" si="339"/>
        <v>0</v>
      </c>
      <c r="FX105" s="289">
        <f t="shared" si="339"/>
        <v>0</v>
      </c>
      <c r="FY105" s="289">
        <f t="shared" si="339"/>
        <v>0</v>
      </c>
      <c r="FZ105" s="289">
        <f t="shared" si="339"/>
        <v>0</v>
      </c>
      <c r="GA105" s="289">
        <f t="shared" si="339"/>
        <v>0</v>
      </c>
      <c r="GB105" s="289">
        <f t="shared" si="339"/>
        <v>0</v>
      </c>
      <c r="GC105" s="289">
        <f t="shared" si="339"/>
        <v>0</v>
      </c>
      <c r="GD105" s="289">
        <f t="shared" si="339"/>
        <v>0</v>
      </c>
      <c r="GE105" s="289">
        <f t="shared" si="339"/>
        <v>0</v>
      </c>
      <c r="GF105" s="289">
        <f t="shared" si="339"/>
        <v>0</v>
      </c>
      <c r="GG105" s="289">
        <f t="shared" si="339"/>
        <v>0</v>
      </c>
      <c r="GH105" s="289">
        <f t="shared" si="339"/>
        <v>0</v>
      </c>
      <c r="GI105" s="289">
        <f t="shared" si="339"/>
        <v>0</v>
      </c>
      <c r="GJ105" s="289">
        <f t="shared" si="339"/>
        <v>0</v>
      </c>
      <c r="GK105" s="289">
        <f t="shared" si="339"/>
        <v>0</v>
      </c>
      <c r="GL105" s="289">
        <f t="shared" si="339"/>
        <v>0</v>
      </c>
      <c r="GM105" s="289">
        <f t="shared" si="339"/>
        <v>0</v>
      </c>
      <c r="GN105" s="289">
        <f t="shared" ref="GN105:IY105" si="340">SUM(GN81:GN103)</f>
        <v>0</v>
      </c>
      <c r="GO105" s="289">
        <f t="shared" si="340"/>
        <v>0</v>
      </c>
      <c r="GP105" s="289">
        <f t="shared" si="340"/>
        <v>0</v>
      </c>
      <c r="GQ105" s="289">
        <f t="shared" si="340"/>
        <v>0</v>
      </c>
      <c r="GR105" s="289">
        <f t="shared" si="340"/>
        <v>0</v>
      </c>
      <c r="GS105" s="289">
        <f t="shared" si="340"/>
        <v>0</v>
      </c>
      <c r="GT105" s="289">
        <f t="shared" si="340"/>
        <v>0</v>
      </c>
      <c r="GU105" s="289">
        <f t="shared" si="340"/>
        <v>0</v>
      </c>
      <c r="GV105" s="289">
        <f t="shared" si="340"/>
        <v>0</v>
      </c>
      <c r="GW105" s="289">
        <f t="shared" si="340"/>
        <v>0</v>
      </c>
      <c r="GX105" s="289">
        <f t="shared" si="340"/>
        <v>0</v>
      </c>
      <c r="GY105" s="289">
        <f t="shared" si="340"/>
        <v>0</v>
      </c>
      <c r="GZ105" s="289">
        <f t="shared" si="340"/>
        <v>0</v>
      </c>
      <c r="HA105" s="289">
        <f t="shared" si="340"/>
        <v>0</v>
      </c>
      <c r="HB105" s="289">
        <f t="shared" si="340"/>
        <v>0</v>
      </c>
      <c r="HC105" s="289">
        <f t="shared" si="340"/>
        <v>0</v>
      </c>
      <c r="HD105" s="289">
        <f t="shared" si="340"/>
        <v>0</v>
      </c>
      <c r="HE105" s="289">
        <f t="shared" si="340"/>
        <v>0</v>
      </c>
      <c r="HF105" s="289">
        <f t="shared" si="340"/>
        <v>0</v>
      </c>
      <c r="HG105" s="289">
        <f t="shared" si="340"/>
        <v>0</v>
      </c>
      <c r="HH105" s="289">
        <f t="shared" si="340"/>
        <v>0</v>
      </c>
      <c r="HI105" s="289">
        <f t="shared" si="340"/>
        <v>0</v>
      </c>
      <c r="HJ105" s="289">
        <f t="shared" si="340"/>
        <v>0</v>
      </c>
      <c r="HK105" s="289">
        <f t="shared" si="340"/>
        <v>0</v>
      </c>
      <c r="HL105" s="289">
        <f t="shared" si="340"/>
        <v>0</v>
      </c>
      <c r="HM105" s="289">
        <f t="shared" si="340"/>
        <v>0</v>
      </c>
      <c r="HN105" s="289">
        <f t="shared" si="340"/>
        <v>0</v>
      </c>
      <c r="HO105" s="289">
        <f t="shared" si="340"/>
        <v>0</v>
      </c>
      <c r="HP105" s="289">
        <f t="shared" si="340"/>
        <v>0</v>
      </c>
      <c r="HQ105" s="289">
        <f t="shared" si="340"/>
        <v>0</v>
      </c>
      <c r="HR105" s="289">
        <f t="shared" si="340"/>
        <v>0</v>
      </c>
      <c r="HS105" s="289">
        <f t="shared" si="340"/>
        <v>0</v>
      </c>
      <c r="HT105" s="289">
        <f t="shared" si="340"/>
        <v>0</v>
      </c>
      <c r="HU105" s="289">
        <f t="shared" si="340"/>
        <v>0</v>
      </c>
      <c r="HV105" s="289">
        <f t="shared" si="340"/>
        <v>0</v>
      </c>
      <c r="HW105" s="289">
        <f t="shared" si="340"/>
        <v>0</v>
      </c>
      <c r="HX105" s="289">
        <f t="shared" si="340"/>
        <v>0</v>
      </c>
      <c r="HY105" s="289">
        <f t="shared" si="340"/>
        <v>0</v>
      </c>
      <c r="HZ105" s="289">
        <f t="shared" si="340"/>
        <v>0</v>
      </c>
      <c r="IA105" s="289">
        <f t="shared" si="340"/>
        <v>0</v>
      </c>
      <c r="IB105" s="289">
        <f t="shared" si="340"/>
        <v>0</v>
      </c>
      <c r="IC105" s="289">
        <f t="shared" si="340"/>
        <v>0</v>
      </c>
      <c r="ID105" s="289">
        <f t="shared" si="340"/>
        <v>0</v>
      </c>
      <c r="IE105" s="289">
        <f t="shared" si="340"/>
        <v>0</v>
      </c>
      <c r="IF105" s="289">
        <f t="shared" si="340"/>
        <v>0</v>
      </c>
      <c r="IG105" s="289">
        <f t="shared" si="340"/>
        <v>0</v>
      </c>
      <c r="IH105" s="289">
        <f t="shared" si="340"/>
        <v>0</v>
      </c>
      <c r="II105" s="289">
        <f t="shared" si="340"/>
        <v>0</v>
      </c>
      <c r="IJ105" s="289">
        <f t="shared" si="340"/>
        <v>0</v>
      </c>
      <c r="IK105" s="289">
        <f t="shared" si="340"/>
        <v>0</v>
      </c>
      <c r="IL105" s="289">
        <f t="shared" si="340"/>
        <v>0</v>
      </c>
      <c r="IM105" s="289">
        <f t="shared" si="340"/>
        <v>0</v>
      </c>
      <c r="IN105" s="289">
        <f t="shared" si="340"/>
        <v>0</v>
      </c>
      <c r="IO105" s="289">
        <f t="shared" si="340"/>
        <v>0</v>
      </c>
      <c r="IP105" s="289">
        <f t="shared" si="340"/>
        <v>0</v>
      </c>
      <c r="IQ105" s="289">
        <f t="shared" si="340"/>
        <v>0</v>
      </c>
      <c r="IR105" s="289">
        <f t="shared" si="340"/>
        <v>0</v>
      </c>
      <c r="IS105" s="289">
        <f t="shared" si="340"/>
        <v>0</v>
      </c>
      <c r="IT105" s="289">
        <f t="shared" si="340"/>
        <v>0</v>
      </c>
      <c r="IU105" s="289">
        <f t="shared" si="340"/>
        <v>0</v>
      </c>
      <c r="IV105" s="289">
        <f t="shared" si="340"/>
        <v>0</v>
      </c>
      <c r="IW105" s="289">
        <f t="shared" si="340"/>
        <v>0</v>
      </c>
      <c r="IX105" s="289">
        <f t="shared" si="340"/>
        <v>0</v>
      </c>
      <c r="IY105" s="289">
        <f t="shared" si="340"/>
        <v>0</v>
      </c>
      <c r="IZ105" s="289">
        <f t="shared" ref="IZ105:LK105" si="341">SUM(IZ81:IZ103)</f>
        <v>0</v>
      </c>
      <c r="JA105" s="289">
        <f t="shared" si="341"/>
        <v>0</v>
      </c>
      <c r="JB105" s="289">
        <f t="shared" si="341"/>
        <v>0</v>
      </c>
      <c r="JC105" s="289">
        <f t="shared" si="341"/>
        <v>0</v>
      </c>
      <c r="JD105" s="289">
        <f t="shared" si="341"/>
        <v>0</v>
      </c>
      <c r="JE105" s="289">
        <f t="shared" si="341"/>
        <v>0</v>
      </c>
      <c r="JF105" s="289">
        <f t="shared" si="341"/>
        <v>0</v>
      </c>
      <c r="JG105" s="289">
        <f t="shared" si="341"/>
        <v>0</v>
      </c>
      <c r="JH105" s="289">
        <f t="shared" si="341"/>
        <v>0</v>
      </c>
      <c r="JI105" s="289">
        <f t="shared" si="341"/>
        <v>0</v>
      </c>
      <c r="JJ105" s="289">
        <f t="shared" si="341"/>
        <v>0</v>
      </c>
      <c r="JK105" s="289">
        <f t="shared" si="341"/>
        <v>0</v>
      </c>
      <c r="JL105" s="289">
        <f t="shared" si="341"/>
        <v>0</v>
      </c>
      <c r="JM105" s="289">
        <f t="shared" si="341"/>
        <v>0</v>
      </c>
      <c r="JN105" s="289">
        <f t="shared" si="341"/>
        <v>0</v>
      </c>
      <c r="JO105" s="289">
        <f t="shared" si="341"/>
        <v>0</v>
      </c>
      <c r="JP105" s="289">
        <f t="shared" si="341"/>
        <v>0</v>
      </c>
      <c r="JQ105" s="289">
        <f t="shared" si="341"/>
        <v>0</v>
      </c>
      <c r="JR105" s="289">
        <f t="shared" si="341"/>
        <v>0</v>
      </c>
      <c r="JS105" s="289">
        <f t="shared" si="341"/>
        <v>0</v>
      </c>
      <c r="JT105" s="289">
        <f t="shared" si="341"/>
        <v>0</v>
      </c>
      <c r="JU105" s="289">
        <f t="shared" si="341"/>
        <v>0</v>
      </c>
      <c r="JV105" s="289">
        <f t="shared" si="341"/>
        <v>0</v>
      </c>
      <c r="JW105" s="289">
        <f t="shared" si="341"/>
        <v>0</v>
      </c>
      <c r="JX105" s="289">
        <f t="shared" si="341"/>
        <v>0</v>
      </c>
      <c r="JY105" s="289">
        <f t="shared" si="341"/>
        <v>0</v>
      </c>
      <c r="JZ105" s="289">
        <f t="shared" si="341"/>
        <v>0</v>
      </c>
      <c r="KA105" s="289">
        <f t="shared" si="341"/>
        <v>0</v>
      </c>
      <c r="KB105" s="289">
        <f t="shared" si="341"/>
        <v>0</v>
      </c>
      <c r="KC105" s="289">
        <f t="shared" si="341"/>
        <v>0</v>
      </c>
      <c r="KD105" s="289">
        <f t="shared" si="341"/>
        <v>0</v>
      </c>
      <c r="KE105" s="289">
        <f t="shared" si="341"/>
        <v>0</v>
      </c>
      <c r="KF105" s="289">
        <f t="shared" si="341"/>
        <v>0</v>
      </c>
      <c r="KG105" s="289">
        <f t="shared" si="341"/>
        <v>0</v>
      </c>
      <c r="KH105" s="289">
        <f t="shared" si="341"/>
        <v>0</v>
      </c>
      <c r="KI105" s="289">
        <f t="shared" si="341"/>
        <v>0</v>
      </c>
      <c r="KJ105" s="289">
        <f t="shared" si="341"/>
        <v>0</v>
      </c>
      <c r="KK105" s="289">
        <f t="shared" si="341"/>
        <v>0</v>
      </c>
      <c r="KL105" s="289">
        <f t="shared" si="341"/>
        <v>0</v>
      </c>
      <c r="KM105" s="289">
        <f t="shared" si="341"/>
        <v>0</v>
      </c>
      <c r="KN105" s="289">
        <f t="shared" si="341"/>
        <v>0</v>
      </c>
      <c r="KO105" s="289">
        <f t="shared" si="341"/>
        <v>0</v>
      </c>
      <c r="KP105" s="289">
        <f t="shared" si="341"/>
        <v>0</v>
      </c>
      <c r="KQ105" s="289">
        <f t="shared" si="341"/>
        <v>0</v>
      </c>
      <c r="KR105" s="289">
        <f t="shared" si="341"/>
        <v>0</v>
      </c>
      <c r="KS105" s="289">
        <f t="shared" si="341"/>
        <v>0</v>
      </c>
      <c r="KT105" s="289">
        <f t="shared" si="341"/>
        <v>0</v>
      </c>
      <c r="KU105" s="289">
        <f t="shared" si="341"/>
        <v>0</v>
      </c>
      <c r="KV105" s="289">
        <f t="shared" si="341"/>
        <v>0</v>
      </c>
      <c r="KW105" s="289">
        <f t="shared" si="341"/>
        <v>0</v>
      </c>
      <c r="KX105" s="289">
        <f t="shared" si="341"/>
        <v>0</v>
      </c>
      <c r="KY105" s="289">
        <f t="shared" si="341"/>
        <v>0</v>
      </c>
      <c r="KZ105" s="289">
        <f t="shared" si="341"/>
        <v>0</v>
      </c>
      <c r="LA105" s="289">
        <f t="shared" si="341"/>
        <v>0</v>
      </c>
      <c r="LB105" s="289">
        <f t="shared" si="341"/>
        <v>0</v>
      </c>
      <c r="LC105" s="289">
        <f t="shared" si="341"/>
        <v>0</v>
      </c>
      <c r="LD105" s="289">
        <f t="shared" si="341"/>
        <v>0</v>
      </c>
      <c r="LE105" s="289">
        <f t="shared" si="341"/>
        <v>0</v>
      </c>
      <c r="LF105" s="289">
        <f t="shared" si="341"/>
        <v>0</v>
      </c>
      <c r="LG105" s="289">
        <f t="shared" si="341"/>
        <v>0</v>
      </c>
      <c r="LH105" s="289">
        <f t="shared" si="341"/>
        <v>0</v>
      </c>
      <c r="LI105" s="289">
        <f t="shared" si="341"/>
        <v>0</v>
      </c>
      <c r="LJ105" s="289">
        <f t="shared" si="341"/>
        <v>0</v>
      </c>
      <c r="LK105" s="289">
        <f t="shared" si="341"/>
        <v>0</v>
      </c>
      <c r="LL105" s="289">
        <f t="shared" ref="LL105:NW105" si="342">SUM(LL81:LL103)</f>
        <v>0</v>
      </c>
      <c r="LM105" s="289">
        <f t="shared" si="342"/>
        <v>0</v>
      </c>
      <c r="LN105" s="289">
        <f t="shared" si="342"/>
        <v>0</v>
      </c>
      <c r="LO105" s="289">
        <f t="shared" si="342"/>
        <v>0</v>
      </c>
      <c r="LP105" s="289">
        <f t="shared" si="342"/>
        <v>0</v>
      </c>
      <c r="LQ105" s="289">
        <f t="shared" si="342"/>
        <v>0</v>
      </c>
      <c r="LR105" s="289">
        <f t="shared" si="342"/>
        <v>0</v>
      </c>
      <c r="LS105" s="289">
        <f t="shared" si="342"/>
        <v>0</v>
      </c>
      <c r="LT105" s="289">
        <f t="shared" si="342"/>
        <v>0</v>
      </c>
      <c r="LU105" s="289">
        <f t="shared" si="342"/>
        <v>0</v>
      </c>
      <c r="LV105" s="289">
        <f t="shared" si="342"/>
        <v>0</v>
      </c>
      <c r="LW105" s="289">
        <f t="shared" si="342"/>
        <v>0</v>
      </c>
      <c r="LX105" s="289">
        <f t="shared" si="342"/>
        <v>0</v>
      </c>
      <c r="LY105" s="289">
        <f t="shared" si="342"/>
        <v>0</v>
      </c>
      <c r="LZ105" s="289">
        <f t="shared" si="342"/>
        <v>0</v>
      </c>
      <c r="MA105" s="289">
        <f t="shared" si="342"/>
        <v>0</v>
      </c>
      <c r="MB105" s="289">
        <f t="shared" si="342"/>
        <v>0</v>
      </c>
      <c r="MC105" s="289">
        <f t="shared" si="342"/>
        <v>0</v>
      </c>
      <c r="MD105" s="289">
        <f t="shared" si="342"/>
        <v>0</v>
      </c>
      <c r="ME105" s="289">
        <f t="shared" si="342"/>
        <v>0</v>
      </c>
      <c r="MF105" s="289">
        <f t="shared" si="342"/>
        <v>0</v>
      </c>
      <c r="MG105" s="289">
        <f t="shared" si="342"/>
        <v>0</v>
      </c>
      <c r="MH105" s="289">
        <f t="shared" si="342"/>
        <v>0</v>
      </c>
      <c r="MI105" s="289">
        <f t="shared" si="342"/>
        <v>0</v>
      </c>
      <c r="MJ105" s="289">
        <f t="shared" si="342"/>
        <v>0</v>
      </c>
      <c r="MK105" s="289">
        <f t="shared" si="342"/>
        <v>0</v>
      </c>
      <c r="ML105" s="289">
        <f t="shared" si="342"/>
        <v>0</v>
      </c>
      <c r="MM105" s="289">
        <f t="shared" si="342"/>
        <v>0</v>
      </c>
      <c r="MN105" s="289">
        <f t="shared" si="342"/>
        <v>0</v>
      </c>
      <c r="MO105" s="289">
        <f t="shared" si="342"/>
        <v>0</v>
      </c>
      <c r="MP105" s="289">
        <f t="shared" si="342"/>
        <v>0</v>
      </c>
      <c r="MQ105" s="289">
        <f t="shared" si="342"/>
        <v>0</v>
      </c>
      <c r="MR105" s="289">
        <f t="shared" si="342"/>
        <v>0</v>
      </c>
      <c r="MS105" s="289">
        <f t="shared" si="342"/>
        <v>0</v>
      </c>
      <c r="MT105" s="289">
        <f t="shared" si="342"/>
        <v>0</v>
      </c>
      <c r="MU105" s="289">
        <f t="shared" si="342"/>
        <v>0</v>
      </c>
      <c r="MV105" s="289">
        <f t="shared" si="342"/>
        <v>0</v>
      </c>
      <c r="MW105" s="289">
        <f t="shared" si="342"/>
        <v>0</v>
      </c>
      <c r="MX105" s="289">
        <f t="shared" si="342"/>
        <v>0</v>
      </c>
      <c r="MY105" s="289">
        <f t="shared" si="342"/>
        <v>0</v>
      </c>
      <c r="MZ105" s="289">
        <f t="shared" si="342"/>
        <v>0</v>
      </c>
      <c r="NA105" s="289">
        <f t="shared" si="342"/>
        <v>0</v>
      </c>
      <c r="NB105" s="289">
        <f t="shared" si="342"/>
        <v>0</v>
      </c>
      <c r="NC105" s="289">
        <f t="shared" si="342"/>
        <v>0</v>
      </c>
      <c r="ND105" s="289">
        <f t="shared" si="342"/>
        <v>0</v>
      </c>
      <c r="NE105" s="289">
        <f t="shared" si="342"/>
        <v>0</v>
      </c>
      <c r="NF105" s="289">
        <f t="shared" si="342"/>
        <v>0</v>
      </c>
      <c r="NG105" s="289">
        <f t="shared" si="342"/>
        <v>0</v>
      </c>
      <c r="NH105" s="289">
        <f t="shared" si="342"/>
        <v>0</v>
      </c>
      <c r="NI105" s="289">
        <f t="shared" si="342"/>
        <v>0</v>
      </c>
      <c r="NJ105" s="289">
        <f t="shared" si="342"/>
        <v>0</v>
      </c>
      <c r="NK105" s="289">
        <f t="shared" si="342"/>
        <v>0</v>
      </c>
      <c r="NL105" s="289">
        <f t="shared" si="342"/>
        <v>0</v>
      </c>
      <c r="NM105" s="289">
        <f t="shared" si="342"/>
        <v>0</v>
      </c>
      <c r="NN105" s="289">
        <f t="shared" si="342"/>
        <v>0</v>
      </c>
      <c r="NO105" s="289">
        <f t="shared" si="342"/>
        <v>0</v>
      </c>
      <c r="NP105" s="289">
        <f t="shared" si="342"/>
        <v>0</v>
      </c>
      <c r="NQ105" s="289">
        <f t="shared" si="342"/>
        <v>0</v>
      </c>
      <c r="NR105" s="289">
        <f t="shared" si="342"/>
        <v>0</v>
      </c>
      <c r="NS105" s="289">
        <f t="shared" si="342"/>
        <v>0</v>
      </c>
      <c r="NT105" s="289">
        <f t="shared" si="342"/>
        <v>0</v>
      </c>
      <c r="NU105" s="289">
        <f t="shared" si="342"/>
        <v>0</v>
      </c>
      <c r="NV105" s="289">
        <f t="shared" si="342"/>
        <v>0</v>
      </c>
      <c r="NW105" s="289">
        <f t="shared" si="342"/>
        <v>0</v>
      </c>
      <c r="NX105" s="289">
        <f t="shared" ref="NX105:QI105" si="343">SUM(NX81:NX103)</f>
        <v>0</v>
      </c>
      <c r="NY105" s="289">
        <f t="shared" si="343"/>
        <v>0</v>
      </c>
      <c r="NZ105" s="289">
        <f t="shared" si="343"/>
        <v>0</v>
      </c>
      <c r="OA105" s="289">
        <f t="shared" si="343"/>
        <v>0</v>
      </c>
      <c r="OB105" s="289">
        <f t="shared" si="343"/>
        <v>0</v>
      </c>
      <c r="OC105" s="289">
        <f t="shared" si="343"/>
        <v>0</v>
      </c>
      <c r="OD105" s="289">
        <f t="shared" si="343"/>
        <v>0</v>
      </c>
      <c r="OE105" s="289">
        <f t="shared" si="343"/>
        <v>0</v>
      </c>
      <c r="OF105" s="289">
        <f t="shared" si="343"/>
        <v>0</v>
      </c>
      <c r="OG105" s="289">
        <f t="shared" si="343"/>
        <v>0</v>
      </c>
      <c r="OH105" s="289">
        <f t="shared" si="343"/>
        <v>0</v>
      </c>
      <c r="OI105" s="289">
        <f t="shared" si="343"/>
        <v>0</v>
      </c>
      <c r="OJ105" s="289">
        <f t="shared" si="343"/>
        <v>0</v>
      </c>
      <c r="OK105" s="289">
        <f t="shared" si="343"/>
        <v>0</v>
      </c>
      <c r="OL105" s="289">
        <f t="shared" si="343"/>
        <v>0</v>
      </c>
      <c r="OM105" s="289">
        <f t="shared" si="343"/>
        <v>0</v>
      </c>
      <c r="ON105" s="289">
        <f t="shared" si="343"/>
        <v>0</v>
      </c>
      <c r="OO105" s="289">
        <f t="shared" si="343"/>
        <v>0</v>
      </c>
      <c r="OP105" s="289">
        <f t="shared" si="343"/>
        <v>0</v>
      </c>
      <c r="OQ105" s="289">
        <f t="shared" si="343"/>
        <v>0</v>
      </c>
      <c r="OR105" s="289">
        <f t="shared" si="343"/>
        <v>0</v>
      </c>
      <c r="OS105" s="289">
        <f t="shared" si="343"/>
        <v>0</v>
      </c>
      <c r="OT105" s="289">
        <f t="shared" si="343"/>
        <v>0</v>
      </c>
      <c r="OU105" s="289">
        <f t="shared" si="343"/>
        <v>0</v>
      </c>
      <c r="OV105" s="289">
        <f t="shared" si="343"/>
        <v>0</v>
      </c>
      <c r="OW105" s="289">
        <f t="shared" si="343"/>
        <v>0</v>
      </c>
      <c r="OX105" s="289">
        <f t="shared" si="343"/>
        <v>0</v>
      </c>
      <c r="OY105" s="289">
        <f t="shared" si="343"/>
        <v>0</v>
      </c>
      <c r="OZ105" s="289">
        <f t="shared" si="343"/>
        <v>0</v>
      </c>
      <c r="PA105" s="289">
        <f t="shared" si="343"/>
        <v>0</v>
      </c>
      <c r="PB105" s="289">
        <f t="shared" si="343"/>
        <v>0</v>
      </c>
      <c r="PC105" s="289">
        <f t="shared" si="343"/>
        <v>0</v>
      </c>
      <c r="PD105" s="289">
        <f t="shared" si="343"/>
        <v>0</v>
      </c>
      <c r="PE105" s="289">
        <f t="shared" si="343"/>
        <v>0</v>
      </c>
      <c r="PF105" s="289">
        <f t="shared" si="343"/>
        <v>0</v>
      </c>
      <c r="PG105" s="289">
        <f t="shared" si="343"/>
        <v>0</v>
      </c>
      <c r="PH105" s="289">
        <f t="shared" si="343"/>
        <v>0</v>
      </c>
      <c r="PI105" s="289">
        <f t="shared" si="343"/>
        <v>0</v>
      </c>
      <c r="PJ105" s="289">
        <f t="shared" si="343"/>
        <v>0</v>
      </c>
      <c r="PK105" s="289">
        <f t="shared" si="343"/>
        <v>0</v>
      </c>
      <c r="PL105" s="289">
        <f t="shared" si="343"/>
        <v>0</v>
      </c>
      <c r="PM105" s="289">
        <f t="shared" si="343"/>
        <v>0</v>
      </c>
      <c r="PN105" s="289">
        <f t="shared" si="343"/>
        <v>0</v>
      </c>
      <c r="PO105" s="289">
        <f t="shared" si="343"/>
        <v>0</v>
      </c>
      <c r="PP105" s="289">
        <f t="shared" si="343"/>
        <v>0</v>
      </c>
      <c r="PQ105" s="289">
        <f t="shared" si="343"/>
        <v>0</v>
      </c>
      <c r="PR105" s="289">
        <f t="shared" si="343"/>
        <v>0</v>
      </c>
      <c r="PS105" s="289">
        <f t="shared" si="343"/>
        <v>0</v>
      </c>
      <c r="PT105" s="289">
        <f t="shared" si="343"/>
        <v>0</v>
      </c>
      <c r="PU105" s="289">
        <f t="shared" si="343"/>
        <v>0</v>
      </c>
      <c r="PV105" s="289">
        <f t="shared" si="343"/>
        <v>0</v>
      </c>
      <c r="PW105" s="289">
        <f t="shared" si="343"/>
        <v>0</v>
      </c>
      <c r="PX105" s="289">
        <f t="shared" si="343"/>
        <v>0</v>
      </c>
      <c r="PY105" s="289">
        <f t="shared" si="343"/>
        <v>0</v>
      </c>
      <c r="PZ105" s="289">
        <f t="shared" si="343"/>
        <v>0</v>
      </c>
      <c r="QA105" s="289">
        <f t="shared" si="343"/>
        <v>0</v>
      </c>
      <c r="QB105" s="289">
        <f t="shared" si="343"/>
        <v>0</v>
      </c>
      <c r="QC105" s="289">
        <f t="shared" si="343"/>
        <v>0</v>
      </c>
      <c r="QD105" s="289">
        <f t="shared" si="343"/>
        <v>0</v>
      </c>
      <c r="QE105" s="289">
        <f t="shared" si="343"/>
        <v>0</v>
      </c>
      <c r="QF105" s="289">
        <f t="shared" si="343"/>
        <v>0</v>
      </c>
      <c r="QG105" s="289">
        <f t="shared" si="343"/>
        <v>0</v>
      </c>
      <c r="QH105" s="289">
        <f t="shared" si="343"/>
        <v>0</v>
      </c>
      <c r="QI105" s="289">
        <f t="shared" si="343"/>
        <v>0</v>
      </c>
      <c r="QJ105" s="289">
        <f t="shared" ref="QJ105:SA105" si="344">SUM(QJ81:QJ103)</f>
        <v>0</v>
      </c>
      <c r="QK105" s="289">
        <f t="shared" si="344"/>
        <v>0</v>
      </c>
      <c r="QL105" s="289">
        <f t="shared" si="344"/>
        <v>0</v>
      </c>
      <c r="QM105" s="289">
        <f t="shared" si="344"/>
        <v>0</v>
      </c>
      <c r="QN105" s="289">
        <f t="shared" si="344"/>
        <v>0</v>
      </c>
      <c r="QO105" s="289">
        <f t="shared" si="344"/>
        <v>0</v>
      </c>
      <c r="QP105" s="289">
        <f t="shared" si="344"/>
        <v>0</v>
      </c>
      <c r="QQ105" s="289">
        <f t="shared" si="344"/>
        <v>0</v>
      </c>
      <c r="QR105" s="289">
        <f t="shared" si="344"/>
        <v>0</v>
      </c>
      <c r="QS105" s="289">
        <f t="shared" si="344"/>
        <v>0</v>
      </c>
      <c r="QT105" s="289">
        <f t="shared" si="344"/>
        <v>0</v>
      </c>
      <c r="QU105" s="289">
        <f t="shared" si="344"/>
        <v>0</v>
      </c>
      <c r="QV105" s="289">
        <f t="shared" si="344"/>
        <v>0</v>
      </c>
      <c r="QW105" s="289">
        <f t="shared" si="344"/>
        <v>0</v>
      </c>
      <c r="QX105" s="289">
        <f t="shared" si="344"/>
        <v>0</v>
      </c>
      <c r="QY105" s="289">
        <f t="shared" si="344"/>
        <v>0</v>
      </c>
      <c r="QZ105" s="289">
        <f t="shared" si="344"/>
        <v>0</v>
      </c>
      <c r="RA105" s="289">
        <f t="shared" si="344"/>
        <v>0</v>
      </c>
      <c r="RB105" s="289">
        <f t="shared" si="344"/>
        <v>0</v>
      </c>
      <c r="RC105" s="289">
        <f t="shared" si="344"/>
        <v>0</v>
      </c>
      <c r="RD105" s="289">
        <f t="shared" si="344"/>
        <v>0</v>
      </c>
      <c r="RE105" s="289">
        <f t="shared" si="344"/>
        <v>0</v>
      </c>
      <c r="RF105" s="289">
        <f t="shared" si="344"/>
        <v>0</v>
      </c>
      <c r="RG105" s="289">
        <f t="shared" si="344"/>
        <v>0</v>
      </c>
      <c r="RH105" s="289">
        <f t="shared" si="344"/>
        <v>0</v>
      </c>
      <c r="RI105" s="289">
        <f t="shared" si="344"/>
        <v>0</v>
      </c>
      <c r="RJ105" s="289">
        <f t="shared" si="344"/>
        <v>0</v>
      </c>
      <c r="RK105" s="289">
        <f t="shared" si="344"/>
        <v>0</v>
      </c>
      <c r="RL105" s="289">
        <f t="shared" si="344"/>
        <v>0</v>
      </c>
      <c r="RM105" s="289">
        <f t="shared" si="344"/>
        <v>0</v>
      </c>
      <c r="RN105" s="289">
        <f t="shared" si="344"/>
        <v>0</v>
      </c>
      <c r="RO105" s="289">
        <f t="shared" si="344"/>
        <v>0</v>
      </c>
      <c r="RP105" s="289">
        <f t="shared" si="344"/>
        <v>0</v>
      </c>
      <c r="RQ105" s="289">
        <f t="shared" si="344"/>
        <v>0</v>
      </c>
      <c r="RR105" s="289">
        <f t="shared" si="344"/>
        <v>0</v>
      </c>
      <c r="RS105" s="289">
        <f t="shared" si="344"/>
        <v>0</v>
      </c>
      <c r="RT105" s="289">
        <f t="shared" si="344"/>
        <v>0</v>
      </c>
      <c r="RU105" s="289">
        <f t="shared" si="344"/>
        <v>0</v>
      </c>
      <c r="RV105" s="289">
        <f t="shared" si="344"/>
        <v>0</v>
      </c>
      <c r="RW105" s="289">
        <f t="shared" si="344"/>
        <v>0</v>
      </c>
      <c r="RX105" s="289">
        <f t="shared" si="344"/>
        <v>0</v>
      </c>
      <c r="RY105" s="289">
        <f t="shared" si="344"/>
        <v>0</v>
      </c>
      <c r="RZ105" s="289">
        <f t="shared" si="344"/>
        <v>0</v>
      </c>
      <c r="SA105" s="289">
        <f t="shared" si="344"/>
        <v>0</v>
      </c>
    </row>
    <row r="107" spans="1:495">
      <c r="C107" s="237"/>
    </row>
    <row r="110" spans="1:495">
      <c r="C110" s="237"/>
    </row>
  </sheetData>
  <mergeCells count="2">
    <mergeCell ref="E5:G5"/>
    <mergeCell ref="E4:G4"/>
  </mergeCells>
  <pageMargins left="0.7" right="0.7" top="0.75" bottom="0.75" header="0.3" footer="0.3"/>
  <pageSetup paperSize="17" scale="35" orientation="landscape" horizontalDpi="1200" verticalDpi="120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rgb="FF00B050"/>
  </sheetPr>
  <dimension ref="A1:SA110"/>
  <sheetViews>
    <sheetView zoomScaleNormal="100" workbookViewId="0">
      <pane xSplit="2" topLeftCell="C1" activePane="topRight" state="frozen"/>
      <selection pane="topRight" activeCell="C1" sqref="C1"/>
    </sheetView>
  </sheetViews>
  <sheetFormatPr defaultColWidth="9.140625" defaultRowHeight="12.75"/>
  <cols>
    <col min="1" max="1" width="14.28515625" style="235" customWidth="1"/>
    <col min="2" max="2" width="36.7109375" style="235" bestFit="1" customWidth="1"/>
    <col min="3" max="3" width="11.85546875" style="235" bestFit="1" customWidth="1"/>
    <col min="4" max="79" width="9.7109375" style="235" customWidth="1"/>
    <col min="80" max="16384" width="9.140625" style="235"/>
  </cols>
  <sheetData>
    <row r="1" spans="2:10">
      <c r="B1" s="94" t="s">
        <v>454</v>
      </c>
    </row>
    <row r="2" spans="2:10">
      <c r="B2" s="95" t="s">
        <v>457</v>
      </c>
    </row>
    <row r="4" spans="2:10">
      <c r="B4" s="285" t="s">
        <v>397</v>
      </c>
      <c r="C4" s="286"/>
      <c r="D4" s="286"/>
      <c r="E4" s="768" t="s">
        <v>321</v>
      </c>
      <c r="F4" s="768"/>
      <c r="G4" s="768"/>
      <c r="H4" s="287">
        <f>'T20-NPV-EOM'!H4</f>
        <v>7.0000000000000007E-2</v>
      </c>
    </row>
    <row r="5" spans="2:10" s="236" customFormat="1" ht="15" customHeight="1">
      <c r="B5" s="285" t="s">
        <v>319</v>
      </c>
      <c r="C5" s="285" t="s">
        <v>320</v>
      </c>
      <c r="D5" s="285" t="s">
        <v>53</v>
      </c>
      <c r="E5" s="768" t="s">
        <v>400</v>
      </c>
      <c r="F5" s="768"/>
      <c r="G5" s="768"/>
      <c r="H5" s="292">
        <v>5</v>
      </c>
      <c r="J5" s="235" t="s">
        <v>399</v>
      </c>
    </row>
    <row r="6" spans="2:10" s="236" customFormat="1">
      <c r="B6" s="283" t="str">
        <f>'T16-PCMM'!$C$27</f>
        <v>Active Treatment System</v>
      </c>
      <c r="C6" s="284">
        <f>'T16-PCMM'!P27</f>
        <v>0</v>
      </c>
      <c r="D6" s="282" t="s">
        <v>303</v>
      </c>
      <c r="F6" s="235"/>
      <c r="G6" s="238"/>
    </row>
    <row r="7" spans="2:10" s="236" customFormat="1">
      <c r="B7" s="283" t="str">
        <f>'T16-PCMM'!$C$30</f>
        <v>Passive Treatment System</v>
      </c>
      <c r="C7" s="284">
        <f>'T16-PCMM'!P30</f>
        <v>0</v>
      </c>
      <c r="D7" s="282" t="s">
        <v>303</v>
      </c>
      <c r="F7" s="235"/>
      <c r="G7" s="238"/>
    </row>
    <row r="8" spans="2:10" s="236" customFormat="1">
      <c r="B8" s="283" t="str">
        <f>'T16-PCMM'!$C$36</f>
        <v>Field Support Staff &amp; Vehicles</v>
      </c>
      <c r="C8" s="284">
        <f>'T16-PCMM'!P36</f>
        <v>32001.375000000004</v>
      </c>
      <c r="D8" s="282" t="s">
        <v>303</v>
      </c>
    </row>
    <row r="9" spans="2:10" s="236" customFormat="1">
      <c r="B9" s="283" t="str">
        <f>'T16-PCMM'!$C$42</f>
        <v>Project Management</v>
      </c>
      <c r="C9" s="284">
        <f>'T16-PCMM'!P42</f>
        <v>44895</v>
      </c>
      <c r="D9" s="282" t="s">
        <v>303</v>
      </c>
    </row>
    <row r="10" spans="2:10" s="236" customFormat="1">
      <c r="B10" s="283" t="str">
        <f>'T16-PCMM'!$C$49</f>
        <v>Camp and General</v>
      </c>
      <c r="C10" s="284">
        <f>'T16-PCMM'!P49</f>
        <v>22948.5</v>
      </c>
      <c r="D10" s="282" t="s">
        <v>303</v>
      </c>
      <c r="F10" s="235"/>
      <c r="G10" s="238"/>
    </row>
    <row r="11" spans="2:10" s="236" customFormat="1">
      <c r="B11" s="283" t="str">
        <f>'T16-PCMM'!$C$58</f>
        <v>Reclamation Maintenance</v>
      </c>
      <c r="C11" s="284">
        <f>'T16-PCMM'!P65</f>
        <v>14927.088375000001</v>
      </c>
      <c r="D11" s="282" t="s">
        <v>303</v>
      </c>
      <c r="F11" s="235"/>
      <c r="G11" s="238"/>
    </row>
    <row r="12" spans="2:10" s="236" customFormat="1">
      <c r="B12" s="283" t="str">
        <f>'T16-PCMM'!$C$66</f>
        <v>Site Maintenance</v>
      </c>
      <c r="C12" s="284">
        <f>'T16-PCMM'!P71</f>
        <v>17805.599999999999</v>
      </c>
      <c r="D12" s="282" t="s">
        <v>303</v>
      </c>
      <c r="F12" s="235"/>
      <c r="G12" s="238"/>
    </row>
    <row r="13" spans="2:10">
      <c r="B13" s="283" t="str">
        <f>'T16-PCMM'!$C$72</f>
        <v>Transportation Costs</v>
      </c>
      <c r="C13" s="284">
        <f>'T16-PCMM'!P76</f>
        <v>29137.75</v>
      </c>
      <c r="D13" s="282" t="s">
        <v>303</v>
      </c>
    </row>
    <row r="14" spans="2:10">
      <c r="B14" s="283" t="str">
        <f>'T16-PCMM'!$C$77</f>
        <v>Water Quality Monitoring</v>
      </c>
      <c r="C14" s="284">
        <f>'T16-PCMM'!P81</f>
        <v>0</v>
      </c>
      <c r="D14" s="282" t="s">
        <v>179</v>
      </c>
    </row>
    <row r="15" spans="2:10">
      <c r="B15" s="283" t="str">
        <f>'T16-PCMM'!$C$83</f>
        <v>Physical/Geotech Stability Monitoring</v>
      </c>
      <c r="C15" s="284">
        <f>'T16-PCMM'!P79</f>
        <v>0</v>
      </c>
      <c r="D15" s="282" t="s">
        <v>179</v>
      </c>
    </row>
    <row r="16" spans="2:10">
      <c r="B16" s="283" t="str">
        <f>'T16-PCMM'!$C$84</f>
        <v>Surface Water Monitoring</v>
      </c>
      <c r="C16" s="284">
        <f>'T16-PCMM'!P83</f>
        <v>20069</v>
      </c>
      <c r="D16" s="282" t="s">
        <v>179</v>
      </c>
    </row>
    <row r="17" spans="2:495">
      <c r="B17" s="283" t="str">
        <f>'T16-PCMM'!$C$85</f>
        <v>Groundwater Monitoring</v>
      </c>
      <c r="C17" s="284">
        <f>'T16-PCMM'!P86</f>
        <v>54889</v>
      </c>
      <c r="D17" s="282" t="s">
        <v>179</v>
      </c>
    </row>
    <row r="18" spans="2:495">
      <c r="B18" s="283" t="str">
        <f>'T16-PCMM'!$C$86</f>
        <v>Revegetation Success</v>
      </c>
      <c r="C18" s="284">
        <f>'T16-PCMM'!P87</f>
        <v>86663</v>
      </c>
      <c r="D18" s="282" t="s">
        <v>179</v>
      </c>
    </row>
    <row r="19" spans="2:495">
      <c r="B19" s="283" t="str">
        <f>'T16-PCMM'!$C$87</f>
        <v>Soil and Vegetation Chemistry</v>
      </c>
      <c r="C19" s="284">
        <f>'T16-PCMM'!P88</f>
        <v>157466</v>
      </c>
      <c r="D19" s="282" t="s">
        <v>179</v>
      </c>
    </row>
    <row r="20" spans="2:495">
      <c r="B20" s="283" t="str">
        <f>'T16-PCMM'!$C$88</f>
        <v>Wildlife Aerial Surveys</v>
      </c>
      <c r="C20" s="284">
        <f>'T16-PCMM'!P89</f>
        <v>103824</v>
      </c>
      <c r="D20" s="282" t="s">
        <v>179</v>
      </c>
    </row>
    <row r="21" spans="2:495">
      <c r="B21" s="283" t="str">
        <f>'T16-PCMM'!$C$89</f>
        <v>Aquatics</v>
      </c>
      <c r="C21" s="284">
        <f>'T16-PCMM'!P90</f>
        <v>21455</v>
      </c>
      <c r="D21" s="282" t="s">
        <v>179</v>
      </c>
    </row>
    <row r="22" spans="2:495">
      <c r="B22" s="283" t="str">
        <f>'T16-PCMM'!$C$90</f>
        <v>Effluent</v>
      </c>
      <c r="C22" s="284">
        <f>'T16-PCMM'!P91</f>
        <v>0</v>
      </c>
      <c r="D22" s="282" t="s">
        <v>179</v>
      </c>
    </row>
    <row r="23" spans="2:495">
      <c r="B23" s="283" t="str">
        <f>'T16-PCMM'!$C$94</f>
        <v>Instrumentation Maintenance/Replacement</v>
      </c>
      <c r="C23" s="284">
        <f>'T16-PCMM'!P99</f>
        <v>20000</v>
      </c>
      <c r="D23" s="282" t="s">
        <v>303</v>
      </c>
    </row>
    <row r="24" spans="2:495">
      <c r="B24" s="283" t="str">
        <f>'T16-PCMM'!$C$100</f>
        <v>Road Closure and Reclamation</v>
      </c>
      <c r="C24" s="284">
        <f>'T16-PCMM'!P106</f>
        <v>86459.978799999997</v>
      </c>
      <c r="D24" s="282" t="s">
        <v>303</v>
      </c>
    </row>
    <row r="25" spans="2:495">
      <c r="B25" s="10"/>
      <c r="C25" s="237"/>
    </row>
    <row r="27" spans="2:495">
      <c r="B27" s="291" t="s">
        <v>322</v>
      </c>
      <c r="C27" s="291"/>
      <c r="D27" s="291" t="s">
        <v>323</v>
      </c>
    </row>
    <row r="28" spans="2:495">
      <c r="B28" s="285" t="s">
        <v>319</v>
      </c>
      <c r="C28" s="285"/>
      <c r="D28" s="276">
        <v>1</v>
      </c>
      <c r="E28" s="276">
        <f>D28+1</f>
        <v>2</v>
      </c>
      <c r="F28" s="276">
        <f t="shared" ref="F28:BQ28" si="0">E28+1</f>
        <v>3</v>
      </c>
      <c r="G28" s="276">
        <f t="shared" si="0"/>
        <v>4</v>
      </c>
      <c r="H28" s="276">
        <f t="shared" si="0"/>
        <v>5</v>
      </c>
      <c r="I28" s="276">
        <f t="shared" si="0"/>
        <v>6</v>
      </c>
      <c r="J28" s="276">
        <f t="shared" si="0"/>
        <v>7</v>
      </c>
      <c r="K28" s="276">
        <f t="shared" si="0"/>
        <v>8</v>
      </c>
      <c r="L28" s="276">
        <f t="shared" si="0"/>
        <v>9</v>
      </c>
      <c r="M28" s="276">
        <f t="shared" si="0"/>
        <v>10</v>
      </c>
      <c r="N28" s="276">
        <f t="shared" si="0"/>
        <v>11</v>
      </c>
      <c r="O28" s="276">
        <f t="shared" si="0"/>
        <v>12</v>
      </c>
      <c r="P28" s="276">
        <f t="shared" si="0"/>
        <v>13</v>
      </c>
      <c r="Q28" s="276">
        <f t="shared" si="0"/>
        <v>14</v>
      </c>
      <c r="R28" s="276">
        <f t="shared" si="0"/>
        <v>15</v>
      </c>
      <c r="S28" s="276">
        <f t="shared" si="0"/>
        <v>16</v>
      </c>
      <c r="T28" s="276">
        <f t="shared" si="0"/>
        <v>17</v>
      </c>
      <c r="U28" s="276">
        <f t="shared" si="0"/>
        <v>18</v>
      </c>
      <c r="V28" s="276">
        <f t="shared" si="0"/>
        <v>19</v>
      </c>
      <c r="W28" s="276">
        <f t="shared" si="0"/>
        <v>20</v>
      </c>
      <c r="X28" s="276">
        <f t="shared" si="0"/>
        <v>21</v>
      </c>
      <c r="Y28" s="276">
        <f t="shared" si="0"/>
        <v>22</v>
      </c>
      <c r="Z28" s="276">
        <f t="shared" si="0"/>
        <v>23</v>
      </c>
      <c r="AA28" s="276">
        <f t="shared" si="0"/>
        <v>24</v>
      </c>
      <c r="AB28" s="276">
        <f t="shared" si="0"/>
        <v>25</v>
      </c>
      <c r="AC28" s="276">
        <f t="shared" si="0"/>
        <v>26</v>
      </c>
      <c r="AD28" s="276">
        <f t="shared" si="0"/>
        <v>27</v>
      </c>
      <c r="AE28" s="276">
        <f t="shared" si="0"/>
        <v>28</v>
      </c>
      <c r="AF28" s="276">
        <f t="shared" si="0"/>
        <v>29</v>
      </c>
      <c r="AG28" s="276">
        <f t="shared" si="0"/>
        <v>30</v>
      </c>
      <c r="AH28" s="276">
        <f t="shared" si="0"/>
        <v>31</v>
      </c>
      <c r="AI28" s="276">
        <f t="shared" si="0"/>
        <v>32</v>
      </c>
      <c r="AJ28" s="276">
        <f t="shared" si="0"/>
        <v>33</v>
      </c>
      <c r="AK28" s="276">
        <f t="shared" si="0"/>
        <v>34</v>
      </c>
      <c r="AL28" s="276">
        <f t="shared" si="0"/>
        <v>35</v>
      </c>
      <c r="AM28" s="276">
        <f t="shared" si="0"/>
        <v>36</v>
      </c>
      <c r="AN28" s="276">
        <f t="shared" si="0"/>
        <v>37</v>
      </c>
      <c r="AO28" s="276">
        <f t="shared" si="0"/>
        <v>38</v>
      </c>
      <c r="AP28" s="276">
        <f t="shared" si="0"/>
        <v>39</v>
      </c>
      <c r="AQ28" s="276">
        <f t="shared" si="0"/>
        <v>40</v>
      </c>
      <c r="AR28" s="276">
        <f t="shared" si="0"/>
        <v>41</v>
      </c>
      <c r="AS28" s="276">
        <f t="shared" si="0"/>
        <v>42</v>
      </c>
      <c r="AT28" s="276">
        <f t="shared" si="0"/>
        <v>43</v>
      </c>
      <c r="AU28" s="276">
        <f t="shared" si="0"/>
        <v>44</v>
      </c>
      <c r="AV28" s="276">
        <f t="shared" si="0"/>
        <v>45</v>
      </c>
      <c r="AW28" s="276">
        <f t="shared" si="0"/>
        <v>46</v>
      </c>
      <c r="AX28" s="276">
        <f t="shared" si="0"/>
        <v>47</v>
      </c>
      <c r="AY28" s="276">
        <f t="shared" si="0"/>
        <v>48</v>
      </c>
      <c r="AZ28" s="276">
        <f t="shared" si="0"/>
        <v>49</v>
      </c>
      <c r="BA28" s="276">
        <f t="shared" si="0"/>
        <v>50</v>
      </c>
      <c r="BB28" s="276">
        <f t="shared" si="0"/>
        <v>51</v>
      </c>
      <c r="BC28" s="276">
        <f t="shared" si="0"/>
        <v>52</v>
      </c>
      <c r="BD28" s="276">
        <f t="shared" si="0"/>
        <v>53</v>
      </c>
      <c r="BE28" s="276">
        <f t="shared" si="0"/>
        <v>54</v>
      </c>
      <c r="BF28" s="276">
        <f t="shared" si="0"/>
        <v>55</v>
      </c>
      <c r="BG28" s="276">
        <f t="shared" si="0"/>
        <v>56</v>
      </c>
      <c r="BH28" s="276">
        <f t="shared" si="0"/>
        <v>57</v>
      </c>
      <c r="BI28" s="276">
        <f t="shared" si="0"/>
        <v>58</v>
      </c>
      <c r="BJ28" s="276">
        <f t="shared" si="0"/>
        <v>59</v>
      </c>
      <c r="BK28" s="276">
        <f t="shared" si="0"/>
        <v>60</v>
      </c>
      <c r="BL28" s="276">
        <f t="shared" si="0"/>
        <v>61</v>
      </c>
      <c r="BM28" s="276">
        <f t="shared" si="0"/>
        <v>62</v>
      </c>
      <c r="BN28" s="276">
        <f t="shared" si="0"/>
        <v>63</v>
      </c>
      <c r="BO28" s="276">
        <f t="shared" si="0"/>
        <v>64</v>
      </c>
      <c r="BP28" s="276">
        <f t="shared" si="0"/>
        <v>65</v>
      </c>
      <c r="BQ28" s="276">
        <f t="shared" si="0"/>
        <v>66</v>
      </c>
      <c r="BR28" s="276">
        <f t="shared" ref="BR28:EC28" si="1">BQ28+1</f>
        <v>67</v>
      </c>
      <c r="BS28" s="276">
        <f t="shared" si="1"/>
        <v>68</v>
      </c>
      <c r="BT28" s="276">
        <f t="shared" si="1"/>
        <v>69</v>
      </c>
      <c r="BU28" s="276">
        <f t="shared" si="1"/>
        <v>70</v>
      </c>
      <c r="BV28" s="276">
        <f t="shared" si="1"/>
        <v>71</v>
      </c>
      <c r="BW28" s="276">
        <f t="shared" si="1"/>
        <v>72</v>
      </c>
      <c r="BX28" s="276">
        <f t="shared" si="1"/>
        <v>73</v>
      </c>
      <c r="BY28" s="276">
        <f t="shared" si="1"/>
        <v>74</v>
      </c>
      <c r="BZ28" s="276">
        <f t="shared" si="1"/>
        <v>75</v>
      </c>
      <c r="CA28" s="276">
        <f t="shared" si="1"/>
        <v>76</v>
      </c>
      <c r="CB28" s="276">
        <f t="shared" si="1"/>
        <v>77</v>
      </c>
      <c r="CC28" s="276">
        <f t="shared" si="1"/>
        <v>78</v>
      </c>
      <c r="CD28" s="276">
        <f t="shared" si="1"/>
        <v>79</v>
      </c>
      <c r="CE28" s="276">
        <f t="shared" si="1"/>
        <v>80</v>
      </c>
      <c r="CF28" s="276">
        <f t="shared" si="1"/>
        <v>81</v>
      </c>
      <c r="CG28" s="276">
        <f t="shared" si="1"/>
        <v>82</v>
      </c>
      <c r="CH28" s="276">
        <f t="shared" si="1"/>
        <v>83</v>
      </c>
      <c r="CI28" s="276">
        <f t="shared" si="1"/>
        <v>84</v>
      </c>
      <c r="CJ28" s="276">
        <f t="shared" si="1"/>
        <v>85</v>
      </c>
      <c r="CK28" s="276">
        <f t="shared" si="1"/>
        <v>86</v>
      </c>
      <c r="CL28" s="276">
        <f t="shared" si="1"/>
        <v>87</v>
      </c>
      <c r="CM28" s="276">
        <f t="shared" si="1"/>
        <v>88</v>
      </c>
      <c r="CN28" s="276">
        <f t="shared" si="1"/>
        <v>89</v>
      </c>
      <c r="CO28" s="276">
        <f t="shared" si="1"/>
        <v>90</v>
      </c>
      <c r="CP28" s="276">
        <f t="shared" si="1"/>
        <v>91</v>
      </c>
      <c r="CQ28" s="276">
        <f t="shared" si="1"/>
        <v>92</v>
      </c>
      <c r="CR28" s="276">
        <f t="shared" si="1"/>
        <v>93</v>
      </c>
      <c r="CS28" s="276">
        <f t="shared" si="1"/>
        <v>94</v>
      </c>
      <c r="CT28" s="276">
        <f t="shared" si="1"/>
        <v>95</v>
      </c>
      <c r="CU28" s="276">
        <f t="shared" si="1"/>
        <v>96</v>
      </c>
      <c r="CV28" s="276">
        <f t="shared" si="1"/>
        <v>97</v>
      </c>
      <c r="CW28" s="276">
        <f t="shared" si="1"/>
        <v>98</v>
      </c>
      <c r="CX28" s="276">
        <f t="shared" si="1"/>
        <v>99</v>
      </c>
      <c r="CY28" s="276">
        <f t="shared" si="1"/>
        <v>100</v>
      </c>
      <c r="CZ28" s="276">
        <f t="shared" si="1"/>
        <v>101</v>
      </c>
      <c r="DA28" s="276">
        <f t="shared" si="1"/>
        <v>102</v>
      </c>
      <c r="DB28" s="276">
        <f t="shared" si="1"/>
        <v>103</v>
      </c>
      <c r="DC28" s="276">
        <f t="shared" si="1"/>
        <v>104</v>
      </c>
      <c r="DD28" s="276">
        <f t="shared" si="1"/>
        <v>105</v>
      </c>
      <c r="DE28" s="276">
        <f t="shared" si="1"/>
        <v>106</v>
      </c>
      <c r="DF28" s="276">
        <f t="shared" si="1"/>
        <v>107</v>
      </c>
      <c r="DG28" s="276">
        <f t="shared" si="1"/>
        <v>108</v>
      </c>
      <c r="DH28" s="276">
        <f t="shared" si="1"/>
        <v>109</v>
      </c>
      <c r="DI28" s="276">
        <f t="shared" si="1"/>
        <v>110</v>
      </c>
      <c r="DJ28" s="276">
        <f t="shared" si="1"/>
        <v>111</v>
      </c>
      <c r="DK28" s="276">
        <f t="shared" si="1"/>
        <v>112</v>
      </c>
      <c r="DL28" s="276">
        <f t="shared" si="1"/>
        <v>113</v>
      </c>
      <c r="DM28" s="276">
        <f t="shared" si="1"/>
        <v>114</v>
      </c>
      <c r="DN28" s="276">
        <f t="shared" si="1"/>
        <v>115</v>
      </c>
      <c r="DO28" s="276">
        <f t="shared" si="1"/>
        <v>116</v>
      </c>
      <c r="DP28" s="276">
        <f t="shared" si="1"/>
        <v>117</v>
      </c>
      <c r="DQ28" s="276">
        <f t="shared" si="1"/>
        <v>118</v>
      </c>
      <c r="DR28" s="276">
        <f t="shared" si="1"/>
        <v>119</v>
      </c>
      <c r="DS28" s="276">
        <f t="shared" si="1"/>
        <v>120</v>
      </c>
      <c r="DT28" s="276">
        <f t="shared" si="1"/>
        <v>121</v>
      </c>
      <c r="DU28" s="276">
        <f t="shared" si="1"/>
        <v>122</v>
      </c>
      <c r="DV28" s="276">
        <f t="shared" si="1"/>
        <v>123</v>
      </c>
      <c r="DW28" s="276">
        <f t="shared" si="1"/>
        <v>124</v>
      </c>
      <c r="DX28" s="276">
        <f t="shared" si="1"/>
        <v>125</v>
      </c>
      <c r="DY28" s="276">
        <f t="shared" si="1"/>
        <v>126</v>
      </c>
      <c r="DZ28" s="276">
        <f t="shared" si="1"/>
        <v>127</v>
      </c>
      <c r="EA28" s="276">
        <f t="shared" si="1"/>
        <v>128</v>
      </c>
      <c r="EB28" s="276">
        <f t="shared" si="1"/>
        <v>129</v>
      </c>
      <c r="EC28" s="276">
        <f t="shared" si="1"/>
        <v>130</v>
      </c>
      <c r="ED28" s="276">
        <f t="shared" ref="ED28:GO28" si="2">EC28+1</f>
        <v>131</v>
      </c>
      <c r="EE28" s="276">
        <f t="shared" si="2"/>
        <v>132</v>
      </c>
      <c r="EF28" s="276">
        <f t="shared" si="2"/>
        <v>133</v>
      </c>
      <c r="EG28" s="276">
        <f t="shared" si="2"/>
        <v>134</v>
      </c>
      <c r="EH28" s="276">
        <f t="shared" si="2"/>
        <v>135</v>
      </c>
      <c r="EI28" s="276">
        <f t="shared" si="2"/>
        <v>136</v>
      </c>
      <c r="EJ28" s="276">
        <f t="shared" si="2"/>
        <v>137</v>
      </c>
      <c r="EK28" s="276">
        <f t="shared" si="2"/>
        <v>138</v>
      </c>
      <c r="EL28" s="276">
        <f t="shared" si="2"/>
        <v>139</v>
      </c>
      <c r="EM28" s="276">
        <f t="shared" si="2"/>
        <v>140</v>
      </c>
      <c r="EN28" s="276">
        <f t="shared" si="2"/>
        <v>141</v>
      </c>
      <c r="EO28" s="276">
        <f t="shared" si="2"/>
        <v>142</v>
      </c>
      <c r="EP28" s="276">
        <f t="shared" si="2"/>
        <v>143</v>
      </c>
      <c r="EQ28" s="276">
        <f t="shared" si="2"/>
        <v>144</v>
      </c>
      <c r="ER28" s="276">
        <f t="shared" si="2"/>
        <v>145</v>
      </c>
      <c r="ES28" s="276">
        <f t="shared" si="2"/>
        <v>146</v>
      </c>
      <c r="ET28" s="276">
        <f t="shared" si="2"/>
        <v>147</v>
      </c>
      <c r="EU28" s="276">
        <f t="shared" si="2"/>
        <v>148</v>
      </c>
      <c r="EV28" s="276">
        <f t="shared" si="2"/>
        <v>149</v>
      </c>
      <c r="EW28" s="276">
        <f t="shared" si="2"/>
        <v>150</v>
      </c>
      <c r="EX28" s="276">
        <f t="shared" si="2"/>
        <v>151</v>
      </c>
      <c r="EY28" s="276">
        <f t="shared" si="2"/>
        <v>152</v>
      </c>
      <c r="EZ28" s="276">
        <f t="shared" si="2"/>
        <v>153</v>
      </c>
      <c r="FA28" s="276">
        <f t="shared" si="2"/>
        <v>154</v>
      </c>
      <c r="FB28" s="276">
        <f t="shared" si="2"/>
        <v>155</v>
      </c>
      <c r="FC28" s="276">
        <f t="shared" si="2"/>
        <v>156</v>
      </c>
      <c r="FD28" s="276">
        <f t="shared" si="2"/>
        <v>157</v>
      </c>
      <c r="FE28" s="276">
        <f t="shared" si="2"/>
        <v>158</v>
      </c>
      <c r="FF28" s="276">
        <f t="shared" si="2"/>
        <v>159</v>
      </c>
      <c r="FG28" s="276">
        <f t="shared" si="2"/>
        <v>160</v>
      </c>
      <c r="FH28" s="276">
        <f t="shared" si="2"/>
        <v>161</v>
      </c>
      <c r="FI28" s="276">
        <f t="shared" si="2"/>
        <v>162</v>
      </c>
      <c r="FJ28" s="276">
        <f t="shared" si="2"/>
        <v>163</v>
      </c>
      <c r="FK28" s="276">
        <f t="shared" si="2"/>
        <v>164</v>
      </c>
      <c r="FL28" s="276">
        <f t="shared" si="2"/>
        <v>165</v>
      </c>
      <c r="FM28" s="276">
        <f t="shared" si="2"/>
        <v>166</v>
      </c>
      <c r="FN28" s="276">
        <f t="shared" si="2"/>
        <v>167</v>
      </c>
      <c r="FO28" s="276">
        <f t="shared" si="2"/>
        <v>168</v>
      </c>
      <c r="FP28" s="276">
        <f t="shared" si="2"/>
        <v>169</v>
      </c>
      <c r="FQ28" s="276">
        <f t="shared" si="2"/>
        <v>170</v>
      </c>
      <c r="FR28" s="276">
        <f t="shared" si="2"/>
        <v>171</v>
      </c>
      <c r="FS28" s="276">
        <f t="shared" si="2"/>
        <v>172</v>
      </c>
      <c r="FT28" s="276">
        <f t="shared" si="2"/>
        <v>173</v>
      </c>
      <c r="FU28" s="276">
        <f t="shared" si="2"/>
        <v>174</v>
      </c>
      <c r="FV28" s="276">
        <f t="shared" si="2"/>
        <v>175</v>
      </c>
      <c r="FW28" s="276">
        <f t="shared" si="2"/>
        <v>176</v>
      </c>
      <c r="FX28" s="276">
        <f t="shared" si="2"/>
        <v>177</v>
      </c>
      <c r="FY28" s="276">
        <f t="shared" si="2"/>
        <v>178</v>
      </c>
      <c r="FZ28" s="276">
        <f t="shared" si="2"/>
        <v>179</v>
      </c>
      <c r="GA28" s="276">
        <f t="shared" si="2"/>
        <v>180</v>
      </c>
      <c r="GB28" s="276">
        <f t="shared" si="2"/>
        <v>181</v>
      </c>
      <c r="GC28" s="276">
        <f t="shared" si="2"/>
        <v>182</v>
      </c>
      <c r="GD28" s="276">
        <f t="shared" si="2"/>
        <v>183</v>
      </c>
      <c r="GE28" s="276">
        <f t="shared" si="2"/>
        <v>184</v>
      </c>
      <c r="GF28" s="276">
        <f t="shared" si="2"/>
        <v>185</v>
      </c>
      <c r="GG28" s="276">
        <f t="shared" si="2"/>
        <v>186</v>
      </c>
      <c r="GH28" s="276">
        <f t="shared" si="2"/>
        <v>187</v>
      </c>
      <c r="GI28" s="276">
        <f t="shared" si="2"/>
        <v>188</v>
      </c>
      <c r="GJ28" s="276">
        <f t="shared" si="2"/>
        <v>189</v>
      </c>
      <c r="GK28" s="276">
        <f t="shared" si="2"/>
        <v>190</v>
      </c>
      <c r="GL28" s="276">
        <f t="shared" si="2"/>
        <v>191</v>
      </c>
      <c r="GM28" s="276">
        <f t="shared" si="2"/>
        <v>192</v>
      </c>
      <c r="GN28" s="276">
        <f t="shared" si="2"/>
        <v>193</v>
      </c>
      <c r="GO28" s="276">
        <f t="shared" si="2"/>
        <v>194</v>
      </c>
      <c r="GP28" s="276">
        <f t="shared" ref="GP28:JA28" si="3">GO28+1</f>
        <v>195</v>
      </c>
      <c r="GQ28" s="276">
        <f t="shared" si="3"/>
        <v>196</v>
      </c>
      <c r="GR28" s="276">
        <f t="shared" si="3"/>
        <v>197</v>
      </c>
      <c r="GS28" s="276">
        <f t="shared" si="3"/>
        <v>198</v>
      </c>
      <c r="GT28" s="276">
        <f t="shared" si="3"/>
        <v>199</v>
      </c>
      <c r="GU28" s="276">
        <f t="shared" si="3"/>
        <v>200</v>
      </c>
      <c r="GV28" s="276">
        <f t="shared" si="3"/>
        <v>201</v>
      </c>
      <c r="GW28" s="276">
        <f t="shared" si="3"/>
        <v>202</v>
      </c>
      <c r="GX28" s="276">
        <f t="shared" si="3"/>
        <v>203</v>
      </c>
      <c r="GY28" s="276">
        <f t="shared" si="3"/>
        <v>204</v>
      </c>
      <c r="GZ28" s="276">
        <f t="shared" si="3"/>
        <v>205</v>
      </c>
      <c r="HA28" s="276">
        <f t="shared" si="3"/>
        <v>206</v>
      </c>
      <c r="HB28" s="276">
        <f t="shared" si="3"/>
        <v>207</v>
      </c>
      <c r="HC28" s="276">
        <f t="shared" si="3"/>
        <v>208</v>
      </c>
      <c r="HD28" s="276">
        <f t="shared" si="3"/>
        <v>209</v>
      </c>
      <c r="HE28" s="276">
        <f t="shared" si="3"/>
        <v>210</v>
      </c>
      <c r="HF28" s="276">
        <f t="shared" si="3"/>
        <v>211</v>
      </c>
      <c r="HG28" s="276">
        <f t="shared" si="3"/>
        <v>212</v>
      </c>
      <c r="HH28" s="276">
        <f t="shared" si="3"/>
        <v>213</v>
      </c>
      <c r="HI28" s="276">
        <f t="shared" si="3"/>
        <v>214</v>
      </c>
      <c r="HJ28" s="276">
        <f t="shared" si="3"/>
        <v>215</v>
      </c>
      <c r="HK28" s="276">
        <f t="shared" si="3"/>
        <v>216</v>
      </c>
      <c r="HL28" s="276">
        <f t="shared" si="3"/>
        <v>217</v>
      </c>
      <c r="HM28" s="276">
        <f t="shared" si="3"/>
        <v>218</v>
      </c>
      <c r="HN28" s="276">
        <f t="shared" si="3"/>
        <v>219</v>
      </c>
      <c r="HO28" s="276">
        <f t="shared" si="3"/>
        <v>220</v>
      </c>
      <c r="HP28" s="276">
        <f t="shared" si="3"/>
        <v>221</v>
      </c>
      <c r="HQ28" s="276">
        <f t="shared" si="3"/>
        <v>222</v>
      </c>
      <c r="HR28" s="276">
        <f t="shared" si="3"/>
        <v>223</v>
      </c>
      <c r="HS28" s="276">
        <f t="shared" si="3"/>
        <v>224</v>
      </c>
      <c r="HT28" s="276">
        <f t="shared" si="3"/>
        <v>225</v>
      </c>
      <c r="HU28" s="276">
        <f t="shared" si="3"/>
        <v>226</v>
      </c>
      <c r="HV28" s="276">
        <f t="shared" si="3"/>
        <v>227</v>
      </c>
      <c r="HW28" s="276">
        <f t="shared" si="3"/>
        <v>228</v>
      </c>
      <c r="HX28" s="276">
        <f t="shared" si="3"/>
        <v>229</v>
      </c>
      <c r="HY28" s="276">
        <f t="shared" si="3"/>
        <v>230</v>
      </c>
      <c r="HZ28" s="276">
        <f t="shared" si="3"/>
        <v>231</v>
      </c>
      <c r="IA28" s="276">
        <f t="shared" si="3"/>
        <v>232</v>
      </c>
      <c r="IB28" s="276">
        <f t="shared" si="3"/>
        <v>233</v>
      </c>
      <c r="IC28" s="276">
        <f t="shared" si="3"/>
        <v>234</v>
      </c>
      <c r="ID28" s="276">
        <f t="shared" si="3"/>
        <v>235</v>
      </c>
      <c r="IE28" s="276">
        <f t="shared" si="3"/>
        <v>236</v>
      </c>
      <c r="IF28" s="276">
        <f t="shared" si="3"/>
        <v>237</v>
      </c>
      <c r="IG28" s="276">
        <f t="shared" si="3"/>
        <v>238</v>
      </c>
      <c r="IH28" s="276">
        <f t="shared" si="3"/>
        <v>239</v>
      </c>
      <c r="II28" s="276">
        <f t="shared" si="3"/>
        <v>240</v>
      </c>
      <c r="IJ28" s="276">
        <f t="shared" si="3"/>
        <v>241</v>
      </c>
      <c r="IK28" s="276">
        <f t="shared" si="3"/>
        <v>242</v>
      </c>
      <c r="IL28" s="276">
        <f t="shared" si="3"/>
        <v>243</v>
      </c>
      <c r="IM28" s="276">
        <f t="shared" si="3"/>
        <v>244</v>
      </c>
      <c r="IN28" s="276">
        <f t="shared" si="3"/>
        <v>245</v>
      </c>
      <c r="IO28" s="276">
        <f t="shared" si="3"/>
        <v>246</v>
      </c>
      <c r="IP28" s="276">
        <f t="shared" si="3"/>
        <v>247</v>
      </c>
      <c r="IQ28" s="276">
        <f t="shared" si="3"/>
        <v>248</v>
      </c>
      <c r="IR28" s="276">
        <f t="shared" si="3"/>
        <v>249</v>
      </c>
      <c r="IS28" s="276">
        <f t="shared" si="3"/>
        <v>250</v>
      </c>
      <c r="IT28" s="276">
        <f t="shared" si="3"/>
        <v>251</v>
      </c>
      <c r="IU28" s="276">
        <f t="shared" si="3"/>
        <v>252</v>
      </c>
      <c r="IV28" s="276">
        <f t="shared" si="3"/>
        <v>253</v>
      </c>
      <c r="IW28" s="276">
        <f t="shared" si="3"/>
        <v>254</v>
      </c>
      <c r="IX28" s="276">
        <f t="shared" si="3"/>
        <v>255</v>
      </c>
      <c r="IY28" s="276">
        <f t="shared" si="3"/>
        <v>256</v>
      </c>
      <c r="IZ28" s="276">
        <f t="shared" si="3"/>
        <v>257</v>
      </c>
      <c r="JA28" s="276">
        <f t="shared" si="3"/>
        <v>258</v>
      </c>
      <c r="JB28" s="276">
        <f t="shared" ref="JB28:LM28" si="4">JA28+1</f>
        <v>259</v>
      </c>
      <c r="JC28" s="276">
        <f t="shared" si="4"/>
        <v>260</v>
      </c>
      <c r="JD28" s="276">
        <f t="shared" si="4"/>
        <v>261</v>
      </c>
      <c r="JE28" s="276">
        <f t="shared" si="4"/>
        <v>262</v>
      </c>
      <c r="JF28" s="276">
        <f t="shared" si="4"/>
        <v>263</v>
      </c>
      <c r="JG28" s="276">
        <f t="shared" si="4"/>
        <v>264</v>
      </c>
      <c r="JH28" s="276">
        <f t="shared" si="4"/>
        <v>265</v>
      </c>
      <c r="JI28" s="276">
        <f t="shared" si="4"/>
        <v>266</v>
      </c>
      <c r="JJ28" s="276">
        <f t="shared" si="4"/>
        <v>267</v>
      </c>
      <c r="JK28" s="276">
        <f t="shared" si="4"/>
        <v>268</v>
      </c>
      <c r="JL28" s="276">
        <f t="shared" si="4"/>
        <v>269</v>
      </c>
      <c r="JM28" s="276">
        <f t="shared" si="4"/>
        <v>270</v>
      </c>
      <c r="JN28" s="276">
        <f t="shared" si="4"/>
        <v>271</v>
      </c>
      <c r="JO28" s="276">
        <f t="shared" si="4"/>
        <v>272</v>
      </c>
      <c r="JP28" s="276">
        <f t="shared" si="4"/>
        <v>273</v>
      </c>
      <c r="JQ28" s="276">
        <f t="shared" si="4"/>
        <v>274</v>
      </c>
      <c r="JR28" s="276">
        <f t="shared" si="4"/>
        <v>275</v>
      </c>
      <c r="JS28" s="276">
        <f t="shared" si="4"/>
        <v>276</v>
      </c>
      <c r="JT28" s="276">
        <f t="shared" si="4"/>
        <v>277</v>
      </c>
      <c r="JU28" s="276">
        <f t="shared" si="4"/>
        <v>278</v>
      </c>
      <c r="JV28" s="276">
        <f t="shared" si="4"/>
        <v>279</v>
      </c>
      <c r="JW28" s="276">
        <f t="shared" si="4"/>
        <v>280</v>
      </c>
      <c r="JX28" s="276">
        <f t="shared" si="4"/>
        <v>281</v>
      </c>
      <c r="JY28" s="276">
        <f t="shared" si="4"/>
        <v>282</v>
      </c>
      <c r="JZ28" s="276">
        <f t="shared" si="4"/>
        <v>283</v>
      </c>
      <c r="KA28" s="276">
        <f t="shared" si="4"/>
        <v>284</v>
      </c>
      <c r="KB28" s="276">
        <f t="shared" si="4"/>
        <v>285</v>
      </c>
      <c r="KC28" s="276">
        <f t="shared" si="4"/>
        <v>286</v>
      </c>
      <c r="KD28" s="276">
        <f t="shared" si="4"/>
        <v>287</v>
      </c>
      <c r="KE28" s="276">
        <f t="shared" si="4"/>
        <v>288</v>
      </c>
      <c r="KF28" s="276">
        <f t="shared" si="4"/>
        <v>289</v>
      </c>
      <c r="KG28" s="276">
        <f t="shared" si="4"/>
        <v>290</v>
      </c>
      <c r="KH28" s="276">
        <f t="shared" si="4"/>
        <v>291</v>
      </c>
      <c r="KI28" s="276">
        <f t="shared" si="4"/>
        <v>292</v>
      </c>
      <c r="KJ28" s="276">
        <f t="shared" si="4"/>
        <v>293</v>
      </c>
      <c r="KK28" s="276">
        <f t="shared" si="4"/>
        <v>294</v>
      </c>
      <c r="KL28" s="276">
        <f t="shared" si="4"/>
        <v>295</v>
      </c>
      <c r="KM28" s="276">
        <f t="shared" si="4"/>
        <v>296</v>
      </c>
      <c r="KN28" s="276">
        <f t="shared" si="4"/>
        <v>297</v>
      </c>
      <c r="KO28" s="276">
        <f t="shared" si="4"/>
        <v>298</v>
      </c>
      <c r="KP28" s="276">
        <f t="shared" si="4"/>
        <v>299</v>
      </c>
      <c r="KQ28" s="276">
        <f t="shared" si="4"/>
        <v>300</v>
      </c>
      <c r="KR28" s="276">
        <f t="shared" si="4"/>
        <v>301</v>
      </c>
      <c r="KS28" s="276">
        <f t="shared" si="4"/>
        <v>302</v>
      </c>
      <c r="KT28" s="276">
        <f t="shared" si="4"/>
        <v>303</v>
      </c>
      <c r="KU28" s="276">
        <f t="shared" si="4"/>
        <v>304</v>
      </c>
      <c r="KV28" s="276">
        <f t="shared" si="4"/>
        <v>305</v>
      </c>
      <c r="KW28" s="276">
        <f t="shared" si="4"/>
        <v>306</v>
      </c>
      <c r="KX28" s="276">
        <f t="shared" si="4"/>
        <v>307</v>
      </c>
      <c r="KY28" s="276">
        <f t="shared" si="4"/>
        <v>308</v>
      </c>
      <c r="KZ28" s="276">
        <f t="shared" si="4"/>
        <v>309</v>
      </c>
      <c r="LA28" s="276">
        <f t="shared" si="4"/>
        <v>310</v>
      </c>
      <c r="LB28" s="276">
        <f t="shared" si="4"/>
        <v>311</v>
      </c>
      <c r="LC28" s="276">
        <f t="shared" si="4"/>
        <v>312</v>
      </c>
      <c r="LD28" s="276">
        <f t="shared" si="4"/>
        <v>313</v>
      </c>
      <c r="LE28" s="276">
        <f t="shared" si="4"/>
        <v>314</v>
      </c>
      <c r="LF28" s="276">
        <f t="shared" si="4"/>
        <v>315</v>
      </c>
      <c r="LG28" s="276">
        <f t="shared" si="4"/>
        <v>316</v>
      </c>
      <c r="LH28" s="276">
        <f t="shared" si="4"/>
        <v>317</v>
      </c>
      <c r="LI28" s="276">
        <f t="shared" si="4"/>
        <v>318</v>
      </c>
      <c r="LJ28" s="276">
        <f t="shared" si="4"/>
        <v>319</v>
      </c>
      <c r="LK28" s="276">
        <f t="shared" si="4"/>
        <v>320</v>
      </c>
      <c r="LL28" s="276">
        <f t="shared" si="4"/>
        <v>321</v>
      </c>
      <c r="LM28" s="276">
        <f t="shared" si="4"/>
        <v>322</v>
      </c>
      <c r="LN28" s="276">
        <f t="shared" ref="LN28:NY28" si="5">LM28+1</f>
        <v>323</v>
      </c>
      <c r="LO28" s="276">
        <f t="shared" si="5"/>
        <v>324</v>
      </c>
      <c r="LP28" s="276">
        <f t="shared" si="5"/>
        <v>325</v>
      </c>
      <c r="LQ28" s="276">
        <f t="shared" si="5"/>
        <v>326</v>
      </c>
      <c r="LR28" s="276">
        <f t="shared" si="5"/>
        <v>327</v>
      </c>
      <c r="LS28" s="276">
        <f t="shared" si="5"/>
        <v>328</v>
      </c>
      <c r="LT28" s="276">
        <f t="shared" si="5"/>
        <v>329</v>
      </c>
      <c r="LU28" s="276">
        <f t="shared" si="5"/>
        <v>330</v>
      </c>
      <c r="LV28" s="276">
        <f t="shared" si="5"/>
        <v>331</v>
      </c>
      <c r="LW28" s="276">
        <f t="shared" si="5"/>
        <v>332</v>
      </c>
      <c r="LX28" s="276">
        <f t="shared" si="5"/>
        <v>333</v>
      </c>
      <c r="LY28" s="276">
        <f t="shared" si="5"/>
        <v>334</v>
      </c>
      <c r="LZ28" s="276">
        <f t="shared" si="5"/>
        <v>335</v>
      </c>
      <c r="MA28" s="276">
        <f t="shared" si="5"/>
        <v>336</v>
      </c>
      <c r="MB28" s="276">
        <f t="shared" si="5"/>
        <v>337</v>
      </c>
      <c r="MC28" s="276">
        <f t="shared" si="5"/>
        <v>338</v>
      </c>
      <c r="MD28" s="276">
        <f t="shared" si="5"/>
        <v>339</v>
      </c>
      <c r="ME28" s="276">
        <f t="shared" si="5"/>
        <v>340</v>
      </c>
      <c r="MF28" s="276">
        <f t="shared" si="5"/>
        <v>341</v>
      </c>
      <c r="MG28" s="276">
        <f t="shared" si="5"/>
        <v>342</v>
      </c>
      <c r="MH28" s="276">
        <f t="shared" si="5"/>
        <v>343</v>
      </c>
      <c r="MI28" s="276">
        <f t="shared" si="5"/>
        <v>344</v>
      </c>
      <c r="MJ28" s="276">
        <f t="shared" si="5"/>
        <v>345</v>
      </c>
      <c r="MK28" s="276">
        <f t="shared" si="5"/>
        <v>346</v>
      </c>
      <c r="ML28" s="276">
        <f t="shared" si="5"/>
        <v>347</v>
      </c>
      <c r="MM28" s="276">
        <f t="shared" si="5"/>
        <v>348</v>
      </c>
      <c r="MN28" s="276">
        <f t="shared" si="5"/>
        <v>349</v>
      </c>
      <c r="MO28" s="276">
        <f t="shared" si="5"/>
        <v>350</v>
      </c>
      <c r="MP28" s="276">
        <f t="shared" si="5"/>
        <v>351</v>
      </c>
      <c r="MQ28" s="276">
        <f t="shared" si="5"/>
        <v>352</v>
      </c>
      <c r="MR28" s="276">
        <f t="shared" si="5"/>
        <v>353</v>
      </c>
      <c r="MS28" s="276">
        <f t="shared" si="5"/>
        <v>354</v>
      </c>
      <c r="MT28" s="276">
        <f t="shared" si="5"/>
        <v>355</v>
      </c>
      <c r="MU28" s="276">
        <f t="shared" si="5"/>
        <v>356</v>
      </c>
      <c r="MV28" s="276">
        <f t="shared" si="5"/>
        <v>357</v>
      </c>
      <c r="MW28" s="276">
        <f t="shared" si="5"/>
        <v>358</v>
      </c>
      <c r="MX28" s="276">
        <f t="shared" si="5"/>
        <v>359</v>
      </c>
      <c r="MY28" s="276">
        <f t="shared" si="5"/>
        <v>360</v>
      </c>
      <c r="MZ28" s="276">
        <f t="shared" si="5"/>
        <v>361</v>
      </c>
      <c r="NA28" s="276">
        <f t="shared" si="5"/>
        <v>362</v>
      </c>
      <c r="NB28" s="276">
        <f t="shared" si="5"/>
        <v>363</v>
      </c>
      <c r="NC28" s="276">
        <f t="shared" si="5"/>
        <v>364</v>
      </c>
      <c r="ND28" s="276">
        <f t="shared" si="5"/>
        <v>365</v>
      </c>
      <c r="NE28" s="276">
        <f t="shared" si="5"/>
        <v>366</v>
      </c>
      <c r="NF28" s="276">
        <f t="shared" si="5"/>
        <v>367</v>
      </c>
      <c r="NG28" s="276">
        <f t="shared" si="5"/>
        <v>368</v>
      </c>
      <c r="NH28" s="276">
        <f t="shared" si="5"/>
        <v>369</v>
      </c>
      <c r="NI28" s="276">
        <f t="shared" si="5"/>
        <v>370</v>
      </c>
      <c r="NJ28" s="276">
        <f t="shared" si="5"/>
        <v>371</v>
      </c>
      <c r="NK28" s="276">
        <f t="shared" si="5"/>
        <v>372</v>
      </c>
      <c r="NL28" s="276">
        <f t="shared" si="5"/>
        <v>373</v>
      </c>
      <c r="NM28" s="276">
        <f t="shared" si="5"/>
        <v>374</v>
      </c>
      <c r="NN28" s="276">
        <f t="shared" si="5"/>
        <v>375</v>
      </c>
      <c r="NO28" s="276">
        <f t="shared" si="5"/>
        <v>376</v>
      </c>
      <c r="NP28" s="276">
        <f t="shared" si="5"/>
        <v>377</v>
      </c>
      <c r="NQ28" s="276">
        <f t="shared" si="5"/>
        <v>378</v>
      </c>
      <c r="NR28" s="276">
        <f t="shared" si="5"/>
        <v>379</v>
      </c>
      <c r="NS28" s="276">
        <f t="shared" si="5"/>
        <v>380</v>
      </c>
      <c r="NT28" s="276">
        <f t="shared" si="5"/>
        <v>381</v>
      </c>
      <c r="NU28" s="276">
        <f t="shared" si="5"/>
        <v>382</v>
      </c>
      <c r="NV28" s="276">
        <f t="shared" si="5"/>
        <v>383</v>
      </c>
      <c r="NW28" s="276">
        <f t="shared" si="5"/>
        <v>384</v>
      </c>
      <c r="NX28" s="276">
        <f t="shared" si="5"/>
        <v>385</v>
      </c>
      <c r="NY28" s="276">
        <f t="shared" si="5"/>
        <v>386</v>
      </c>
      <c r="NZ28" s="276">
        <f t="shared" ref="NZ28:QK28" si="6">NY28+1</f>
        <v>387</v>
      </c>
      <c r="OA28" s="276">
        <f t="shared" si="6"/>
        <v>388</v>
      </c>
      <c r="OB28" s="276">
        <f t="shared" si="6"/>
        <v>389</v>
      </c>
      <c r="OC28" s="276">
        <f t="shared" si="6"/>
        <v>390</v>
      </c>
      <c r="OD28" s="276">
        <f t="shared" si="6"/>
        <v>391</v>
      </c>
      <c r="OE28" s="276">
        <f t="shared" si="6"/>
        <v>392</v>
      </c>
      <c r="OF28" s="276">
        <f t="shared" si="6"/>
        <v>393</v>
      </c>
      <c r="OG28" s="276">
        <f t="shared" si="6"/>
        <v>394</v>
      </c>
      <c r="OH28" s="276">
        <f t="shared" si="6"/>
        <v>395</v>
      </c>
      <c r="OI28" s="276">
        <f t="shared" si="6"/>
        <v>396</v>
      </c>
      <c r="OJ28" s="276">
        <f t="shared" si="6"/>
        <v>397</v>
      </c>
      <c r="OK28" s="276">
        <f t="shared" si="6"/>
        <v>398</v>
      </c>
      <c r="OL28" s="276">
        <f t="shared" si="6"/>
        <v>399</v>
      </c>
      <c r="OM28" s="276">
        <f t="shared" si="6"/>
        <v>400</v>
      </c>
      <c r="ON28" s="276">
        <f t="shared" si="6"/>
        <v>401</v>
      </c>
      <c r="OO28" s="276">
        <f t="shared" si="6"/>
        <v>402</v>
      </c>
      <c r="OP28" s="276">
        <f t="shared" si="6"/>
        <v>403</v>
      </c>
      <c r="OQ28" s="276">
        <f t="shared" si="6"/>
        <v>404</v>
      </c>
      <c r="OR28" s="276">
        <f t="shared" si="6"/>
        <v>405</v>
      </c>
      <c r="OS28" s="276">
        <f t="shared" si="6"/>
        <v>406</v>
      </c>
      <c r="OT28" s="276">
        <f t="shared" si="6"/>
        <v>407</v>
      </c>
      <c r="OU28" s="276">
        <f t="shared" si="6"/>
        <v>408</v>
      </c>
      <c r="OV28" s="276">
        <f t="shared" si="6"/>
        <v>409</v>
      </c>
      <c r="OW28" s="276">
        <f t="shared" si="6"/>
        <v>410</v>
      </c>
      <c r="OX28" s="276">
        <f t="shared" si="6"/>
        <v>411</v>
      </c>
      <c r="OY28" s="276">
        <f t="shared" si="6"/>
        <v>412</v>
      </c>
      <c r="OZ28" s="276">
        <f t="shared" si="6"/>
        <v>413</v>
      </c>
      <c r="PA28" s="276">
        <f t="shared" si="6"/>
        <v>414</v>
      </c>
      <c r="PB28" s="276">
        <f t="shared" si="6"/>
        <v>415</v>
      </c>
      <c r="PC28" s="276">
        <f t="shared" si="6"/>
        <v>416</v>
      </c>
      <c r="PD28" s="276">
        <f t="shared" si="6"/>
        <v>417</v>
      </c>
      <c r="PE28" s="276">
        <f t="shared" si="6"/>
        <v>418</v>
      </c>
      <c r="PF28" s="276">
        <f t="shared" si="6"/>
        <v>419</v>
      </c>
      <c r="PG28" s="276">
        <f t="shared" si="6"/>
        <v>420</v>
      </c>
      <c r="PH28" s="276">
        <f t="shared" si="6"/>
        <v>421</v>
      </c>
      <c r="PI28" s="276">
        <f t="shared" si="6"/>
        <v>422</v>
      </c>
      <c r="PJ28" s="276">
        <f t="shared" si="6"/>
        <v>423</v>
      </c>
      <c r="PK28" s="276">
        <f t="shared" si="6"/>
        <v>424</v>
      </c>
      <c r="PL28" s="276">
        <f t="shared" si="6"/>
        <v>425</v>
      </c>
      <c r="PM28" s="276">
        <f t="shared" si="6"/>
        <v>426</v>
      </c>
      <c r="PN28" s="276">
        <f t="shared" si="6"/>
        <v>427</v>
      </c>
      <c r="PO28" s="276">
        <f t="shared" si="6"/>
        <v>428</v>
      </c>
      <c r="PP28" s="276">
        <f t="shared" si="6"/>
        <v>429</v>
      </c>
      <c r="PQ28" s="276">
        <f t="shared" si="6"/>
        <v>430</v>
      </c>
      <c r="PR28" s="276">
        <f t="shared" si="6"/>
        <v>431</v>
      </c>
      <c r="PS28" s="276">
        <f t="shared" si="6"/>
        <v>432</v>
      </c>
      <c r="PT28" s="276">
        <f t="shared" si="6"/>
        <v>433</v>
      </c>
      <c r="PU28" s="276">
        <f t="shared" si="6"/>
        <v>434</v>
      </c>
      <c r="PV28" s="276">
        <f t="shared" si="6"/>
        <v>435</v>
      </c>
      <c r="PW28" s="276">
        <f t="shared" si="6"/>
        <v>436</v>
      </c>
      <c r="PX28" s="276">
        <f t="shared" si="6"/>
        <v>437</v>
      </c>
      <c r="PY28" s="276">
        <f t="shared" si="6"/>
        <v>438</v>
      </c>
      <c r="PZ28" s="276">
        <f t="shared" si="6"/>
        <v>439</v>
      </c>
      <c r="QA28" s="276">
        <f t="shared" si="6"/>
        <v>440</v>
      </c>
      <c r="QB28" s="276">
        <f t="shared" si="6"/>
        <v>441</v>
      </c>
      <c r="QC28" s="276">
        <f t="shared" si="6"/>
        <v>442</v>
      </c>
      <c r="QD28" s="276">
        <f t="shared" si="6"/>
        <v>443</v>
      </c>
      <c r="QE28" s="276">
        <f t="shared" si="6"/>
        <v>444</v>
      </c>
      <c r="QF28" s="276">
        <f t="shared" si="6"/>
        <v>445</v>
      </c>
      <c r="QG28" s="276">
        <f t="shared" si="6"/>
        <v>446</v>
      </c>
      <c r="QH28" s="276">
        <f t="shared" si="6"/>
        <v>447</v>
      </c>
      <c r="QI28" s="276">
        <f t="shared" si="6"/>
        <v>448</v>
      </c>
      <c r="QJ28" s="276">
        <f t="shared" si="6"/>
        <v>449</v>
      </c>
      <c r="QK28" s="276">
        <f t="shared" si="6"/>
        <v>450</v>
      </c>
      <c r="QL28" s="276">
        <f t="shared" ref="QL28:SA28" si="7">QK28+1</f>
        <v>451</v>
      </c>
      <c r="QM28" s="276">
        <f t="shared" si="7"/>
        <v>452</v>
      </c>
      <c r="QN28" s="276">
        <f t="shared" si="7"/>
        <v>453</v>
      </c>
      <c r="QO28" s="276">
        <f t="shared" si="7"/>
        <v>454</v>
      </c>
      <c r="QP28" s="276">
        <f t="shared" si="7"/>
        <v>455</v>
      </c>
      <c r="QQ28" s="276">
        <f t="shared" si="7"/>
        <v>456</v>
      </c>
      <c r="QR28" s="276">
        <f t="shared" si="7"/>
        <v>457</v>
      </c>
      <c r="QS28" s="276">
        <f t="shared" si="7"/>
        <v>458</v>
      </c>
      <c r="QT28" s="276">
        <f t="shared" si="7"/>
        <v>459</v>
      </c>
      <c r="QU28" s="276">
        <f t="shared" si="7"/>
        <v>460</v>
      </c>
      <c r="QV28" s="276">
        <f t="shared" si="7"/>
        <v>461</v>
      </c>
      <c r="QW28" s="276">
        <f t="shared" si="7"/>
        <v>462</v>
      </c>
      <c r="QX28" s="276">
        <f t="shared" si="7"/>
        <v>463</v>
      </c>
      <c r="QY28" s="276">
        <f t="shared" si="7"/>
        <v>464</v>
      </c>
      <c r="QZ28" s="276">
        <f t="shared" si="7"/>
        <v>465</v>
      </c>
      <c r="RA28" s="276">
        <f t="shared" si="7"/>
        <v>466</v>
      </c>
      <c r="RB28" s="276">
        <f t="shared" si="7"/>
        <v>467</v>
      </c>
      <c r="RC28" s="276">
        <f t="shared" si="7"/>
        <v>468</v>
      </c>
      <c r="RD28" s="276">
        <f t="shared" si="7"/>
        <v>469</v>
      </c>
      <c r="RE28" s="276">
        <f t="shared" si="7"/>
        <v>470</v>
      </c>
      <c r="RF28" s="276">
        <f t="shared" si="7"/>
        <v>471</v>
      </c>
      <c r="RG28" s="276">
        <f t="shared" si="7"/>
        <v>472</v>
      </c>
      <c r="RH28" s="276">
        <f t="shared" si="7"/>
        <v>473</v>
      </c>
      <c r="RI28" s="276">
        <f t="shared" si="7"/>
        <v>474</v>
      </c>
      <c r="RJ28" s="276">
        <f t="shared" si="7"/>
        <v>475</v>
      </c>
      <c r="RK28" s="276">
        <f t="shared" si="7"/>
        <v>476</v>
      </c>
      <c r="RL28" s="276">
        <f t="shared" si="7"/>
        <v>477</v>
      </c>
      <c r="RM28" s="276">
        <f t="shared" si="7"/>
        <v>478</v>
      </c>
      <c r="RN28" s="276">
        <f t="shared" si="7"/>
        <v>479</v>
      </c>
      <c r="RO28" s="276">
        <f t="shared" si="7"/>
        <v>480</v>
      </c>
      <c r="RP28" s="276">
        <f t="shared" si="7"/>
        <v>481</v>
      </c>
      <c r="RQ28" s="276">
        <f t="shared" si="7"/>
        <v>482</v>
      </c>
      <c r="RR28" s="276">
        <f t="shared" si="7"/>
        <v>483</v>
      </c>
      <c r="RS28" s="276">
        <f t="shared" si="7"/>
        <v>484</v>
      </c>
      <c r="RT28" s="276">
        <f t="shared" si="7"/>
        <v>485</v>
      </c>
      <c r="RU28" s="276">
        <f t="shared" si="7"/>
        <v>486</v>
      </c>
      <c r="RV28" s="276">
        <f t="shared" si="7"/>
        <v>487</v>
      </c>
      <c r="RW28" s="276">
        <f t="shared" si="7"/>
        <v>488</v>
      </c>
      <c r="RX28" s="276">
        <f t="shared" si="7"/>
        <v>489</v>
      </c>
      <c r="RY28" s="276">
        <f t="shared" si="7"/>
        <v>490</v>
      </c>
      <c r="RZ28" s="276">
        <f t="shared" si="7"/>
        <v>491</v>
      </c>
      <c r="SA28" s="276">
        <f t="shared" si="7"/>
        <v>492</v>
      </c>
    </row>
    <row r="29" spans="2:495">
      <c r="B29" s="283" t="str">
        <f>B6</f>
        <v>Active Treatment System</v>
      </c>
      <c r="C29" s="281"/>
      <c r="D29" s="263"/>
      <c r="E29" s="263"/>
      <c r="F29" s="263"/>
      <c r="G29" s="263"/>
      <c r="H29" s="263"/>
      <c r="I29" s="263"/>
      <c r="J29" s="263"/>
      <c r="K29" s="263"/>
      <c r="L29" s="263"/>
      <c r="M29" s="263"/>
      <c r="N29" s="263"/>
      <c r="O29" s="263"/>
      <c r="P29" s="263"/>
      <c r="Q29" s="263"/>
      <c r="R29" s="263"/>
      <c r="S29" s="263"/>
      <c r="T29" s="263"/>
      <c r="U29" s="263"/>
      <c r="V29" s="263"/>
      <c r="W29" s="263"/>
      <c r="X29" s="263"/>
      <c r="Y29" s="263"/>
      <c r="Z29" s="263"/>
      <c r="AA29" s="263"/>
      <c r="AB29" s="263"/>
      <c r="AC29" s="263"/>
      <c r="AD29" s="263"/>
      <c r="AE29" s="263"/>
      <c r="AF29" s="263"/>
      <c r="AG29" s="263"/>
      <c r="AH29" s="263"/>
      <c r="AI29" s="263"/>
      <c r="AJ29" s="263"/>
      <c r="AK29" s="263"/>
      <c r="AL29" s="263"/>
      <c r="AM29" s="263"/>
      <c r="AN29" s="263"/>
      <c r="AO29" s="263"/>
      <c r="AP29" s="263"/>
      <c r="AQ29" s="263"/>
      <c r="AR29" s="263"/>
      <c r="AS29" s="263"/>
      <c r="AT29" s="263"/>
      <c r="AU29" s="263"/>
      <c r="AV29" s="263"/>
      <c r="AW29" s="263"/>
      <c r="AX29" s="263"/>
      <c r="AY29" s="263"/>
      <c r="AZ29" s="263"/>
      <c r="BA29" s="263"/>
      <c r="BB29" s="263"/>
      <c r="BC29" s="263"/>
      <c r="BD29" s="263"/>
      <c r="BE29" s="263"/>
      <c r="BF29" s="263"/>
      <c r="BG29" s="263"/>
      <c r="BH29" s="263"/>
      <c r="BI29" s="263"/>
      <c r="BJ29" s="263"/>
      <c r="BK29" s="263"/>
      <c r="BL29" s="263"/>
      <c r="BM29" s="263"/>
      <c r="BN29" s="263"/>
      <c r="BO29" s="263"/>
      <c r="BP29" s="263"/>
      <c r="BQ29" s="263"/>
      <c r="BR29" s="263"/>
      <c r="BS29" s="263"/>
      <c r="BT29" s="263"/>
      <c r="BU29" s="263"/>
      <c r="BV29" s="263"/>
      <c r="BW29" s="263"/>
      <c r="BX29" s="263"/>
      <c r="BY29" s="263"/>
      <c r="BZ29" s="263"/>
      <c r="CA29" s="263"/>
      <c r="CB29" s="263"/>
      <c r="CC29" s="263"/>
      <c r="CD29" s="263"/>
      <c r="CE29" s="263"/>
      <c r="CF29" s="263"/>
      <c r="CG29" s="263"/>
      <c r="CH29" s="263"/>
      <c r="CI29" s="263"/>
      <c r="CJ29" s="263"/>
      <c r="CK29" s="263"/>
      <c r="CL29" s="263"/>
      <c r="CM29" s="263"/>
      <c r="CN29" s="263"/>
      <c r="CO29" s="263"/>
      <c r="CP29" s="263"/>
      <c r="CQ29" s="263"/>
      <c r="CR29" s="263"/>
      <c r="CS29" s="263"/>
      <c r="CT29" s="263"/>
      <c r="CU29" s="263"/>
      <c r="CV29" s="263"/>
      <c r="CW29" s="263"/>
      <c r="CX29" s="263"/>
      <c r="CY29" s="263"/>
      <c r="CZ29" s="263"/>
      <c r="DA29" s="263"/>
      <c r="DB29" s="263"/>
      <c r="DC29" s="263"/>
      <c r="DD29" s="263"/>
      <c r="DE29" s="263"/>
      <c r="DF29" s="263"/>
      <c r="DG29" s="263"/>
      <c r="DH29" s="263"/>
      <c r="DI29" s="263"/>
      <c r="DJ29" s="263"/>
      <c r="DK29" s="263"/>
      <c r="DL29" s="263"/>
      <c r="DM29" s="263"/>
      <c r="DN29" s="263"/>
      <c r="DO29" s="263"/>
      <c r="DP29" s="263"/>
      <c r="DQ29" s="263"/>
      <c r="DR29" s="263"/>
      <c r="DS29" s="263"/>
      <c r="DT29" s="263"/>
      <c r="DU29" s="263"/>
      <c r="DV29" s="263"/>
      <c r="DW29" s="263"/>
      <c r="DX29" s="263"/>
      <c r="DY29" s="263"/>
      <c r="DZ29" s="263"/>
      <c r="EA29" s="263"/>
      <c r="EB29" s="263"/>
      <c r="EC29" s="263"/>
      <c r="ED29" s="263"/>
      <c r="EE29" s="263"/>
      <c r="EF29" s="263"/>
      <c r="EG29" s="263"/>
      <c r="EH29" s="263"/>
      <c r="EI29" s="263"/>
      <c r="EJ29" s="263"/>
      <c r="EK29" s="263"/>
      <c r="EL29" s="263"/>
      <c r="EM29" s="263"/>
      <c r="EN29" s="263"/>
      <c r="EO29" s="263"/>
      <c r="EP29" s="263"/>
      <c r="EQ29" s="263"/>
      <c r="ER29" s="263"/>
      <c r="ES29" s="263"/>
      <c r="ET29" s="263"/>
      <c r="EU29" s="263"/>
      <c r="EV29" s="263"/>
      <c r="EW29" s="263"/>
      <c r="EX29" s="263"/>
      <c r="EY29" s="263"/>
      <c r="EZ29" s="263"/>
      <c r="FA29" s="263"/>
      <c r="FB29" s="263"/>
      <c r="FC29" s="263"/>
      <c r="FD29" s="263"/>
      <c r="FE29" s="263"/>
      <c r="FF29" s="263"/>
      <c r="FG29" s="263"/>
      <c r="FH29" s="263"/>
      <c r="FI29" s="263"/>
      <c r="FJ29" s="263"/>
      <c r="FK29" s="263"/>
      <c r="FL29" s="263"/>
      <c r="FM29" s="263"/>
      <c r="FN29" s="263"/>
      <c r="FO29" s="263"/>
      <c r="FP29" s="263"/>
      <c r="FQ29" s="263"/>
      <c r="FR29" s="263"/>
      <c r="FS29" s="263"/>
      <c r="FT29" s="263"/>
      <c r="FU29" s="263"/>
      <c r="FV29" s="263"/>
      <c r="FW29" s="263"/>
      <c r="FX29" s="263"/>
      <c r="FY29" s="263"/>
      <c r="FZ29" s="263"/>
      <c r="GA29" s="263"/>
      <c r="GB29" s="263"/>
      <c r="GC29" s="263"/>
      <c r="GD29" s="263"/>
      <c r="GE29" s="263"/>
      <c r="GF29" s="263"/>
      <c r="GG29" s="263"/>
      <c r="GH29" s="263"/>
      <c r="GI29" s="263"/>
      <c r="GJ29" s="263"/>
      <c r="GK29" s="263"/>
      <c r="GL29" s="263"/>
      <c r="GM29" s="263"/>
      <c r="GN29" s="263"/>
      <c r="GO29" s="263"/>
      <c r="GP29" s="263"/>
      <c r="GQ29" s="263"/>
      <c r="GR29" s="263"/>
      <c r="GS29" s="263"/>
      <c r="GT29" s="263"/>
      <c r="GU29" s="263"/>
      <c r="GV29" s="263"/>
      <c r="GW29" s="263"/>
      <c r="GX29" s="263"/>
      <c r="GY29" s="263"/>
      <c r="GZ29" s="263"/>
      <c r="HA29" s="263"/>
      <c r="HB29" s="263"/>
      <c r="HC29" s="263"/>
      <c r="HD29" s="263"/>
      <c r="HE29" s="263"/>
      <c r="HF29" s="263"/>
      <c r="HG29" s="263"/>
      <c r="HH29" s="263"/>
      <c r="HI29" s="263"/>
      <c r="HJ29" s="263"/>
      <c r="HK29" s="263"/>
      <c r="HL29" s="263"/>
      <c r="HM29" s="263"/>
      <c r="HN29" s="263"/>
      <c r="HO29" s="263"/>
      <c r="HP29" s="263"/>
      <c r="HQ29" s="263"/>
      <c r="HR29" s="263"/>
      <c r="HS29" s="263"/>
      <c r="HT29" s="263"/>
      <c r="HU29" s="263"/>
      <c r="HV29" s="263"/>
      <c r="HW29" s="263"/>
      <c r="HX29" s="263"/>
      <c r="HY29" s="263"/>
      <c r="HZ29" s="263"/>
      <c r="IA29" s="263"/>
      <c r="IB29" s="263"/>
      <c r="IC29" s="263"/>
      <c r="ID29" s="263"/>
      <c r="IE29" s="263"/>
      <c r="IF29" s="263"/>
      <c r="IG29" s="263"/>
      <c r="IH29" s="263"/>
      <c r="II29" s="263"/>
      <c r="IJ29" s="263"/>
      <c r="IK29" s="263"/>
      <c r="IL29" s="263"/>
      <c r="IM29" s="263"/>
      <c r="IN29" s="263"/>
      <c r="IO29" s="263"/>
      <c r="IP29" s="263"/>
      <c r="IQ29" s="263"/>
      <c r="IR29" s="263"/>
      <c r="IS29" s="263"/>
      <c r="IT29" s="263"/>
      <c r="IU29" s="263"/>
      <c r="IV29" s="263"/>
      <c r="IW29" s="263"/>
      <c r="IX29" s="263"/>
      <c r="IY29" s="263"/>
      <c r="IZ29" s="263"/>
      <c r="JA29" s="263"/>
      <c r="JB29" s="263"/>
      <c r="JC29" s="263"/>
      <c r="JD29" s="263"/>
      <c r="JE29" s="263"/>
      <c r="JF29" s="263"/>
      <c r="JG29" s="263"/>
      <c r="JH29" s="263"/>
      <c r="JI29" s="263"/>
      <c r="JJ29" s="263"/>
      <c r="JK29" s="263"/>
      <c r="JL29" s="263"/>
      <c r="JM29" s="263"/>
      <c r="JN29" s="263"/>
      <c r="JO29" s="263"/>
      <c r="JP29" s="263"/>
      <c r="JQ29" s="263"/>
      <c r="JR29" s="263"/>
      <c r="JS29" s="263"/>
      <c r="JT29" s="263"/>
      <c r="JU29" s="263"/>
      <c r="JV29" s="263"/>
      <c r="JW29" s="263"/>
      <c r="JX29" s="263"/>
      <c r="JY29" s="263"/>
      <c r="JZ29" s="263"/>
      <c r="KA29" s="263"/>
      <c r="KB29" s="263"/>
      <c r="KC29" s="263"/>
      <c r="KD29" s="263"/>
      <c r="KE29" s="263"/>
      <c r="KF29" s="263"/>
      <c r="KG29" s="263"/>
      <c r="KH29" s="263"/>
      <c r="KI29" s="263"/>
      <c r="KJ29" s="263"/>
      <c r="KK29" s="263"/>
      <c r="KL29" s="263"/>
      <c r="KM29" s="263"/>
      <c r="KN29" s="263"/>
      <c r="KO29" s="263"/>
      <c r="KP29" s="263"/>
      <c r="KQ29" s="263"/>
      <c r="KR29" s="263"/>
      <c r="KS29" s="263"/>
      <c r="KT29" s="263"/>
      <c r="KU29" s="263"/>
      <c r="KV29" s="263"/>
      <c r="KW29" s="263"/>
      <c r="KX29" s="263"/>
      <c r="KY29" s="263"/>
      <c r="KZ29" s="263"/>
      <c r="LA29" s="263"/>
      <c r="LB29" s="263"/>
      <c r="LC29" s="263"/>
      <c r="LD29" s="263"/>
      <c r="LE29" s="263"/>
      <c r="LF29" s="263"/>
      <c r="LG29" s="263"/>
      <c r="LH29" s="263"/>
      <c r="LI29" s="263"/>
      <c r="LJ29" s="263"/>
      <c r="LK29" s="263"/>
      <c r="LL29" s="263"/>
      <c r="LM29" s="263"/>
      <c r="LN29" s="263"/>
      <c r="LO29" s="263"/>
      <c r="LP29" s="263"/>
      <c r="LQ29" s="263"/>
      <c r="LR29" s="263"/>
      <c r="LS29" s="263"/>
      <c r="LT29" s="263"/>
      <c r="LU29" s="263"/>
      <c r="LV29" s="263"/>
      <c r="LW29" s="263"/>
      <c r="LX29" s="263"/>
      <c r="LY29" s="263"/>
      <c r="LZ29" s="263"/>
      <c r="MA29" s="263"/>
      <c r="MB29" s="263"/>
      <c r="MC29" s="263"/>
      <c r="MD29" s="263"/>
      <c r="ME29" s="263"/>
      <c r="MF29" s="263"/>
      <c r="MG29" s="263"/>
      <c r="MH29" s="263"/>
      <c r="MI29" s="263"/>
      <c r="MJ29" s="263"/>
      <c r="MK29" s="263"/>
      <c r="ML29" s="263"/>
      <c r="MM29" s="263"/>
      <c r="MN29" s="263"/>
      <c r="MO29" s="263"/>
      <c r="MP29" s="263"/>
      <c r="MQ29" s="263"/>
      <c r="MR29" s="263"/>
      <c r="MS29" s="263"/>
      <c r="MT29" s="263"/>
      <c r="MU29" s="263"/>
      <c r="MV29" s="263"/>
      <c r="MW29" s="263"/>
      <c r="MX29" s="263"/>
      <c r="MY29" s="263"/>
      <c r="MZ29" s="263"/>
      <c r="NA29" s="263"/>
      <c r="NB29" s="263"/>
      <c r="NC29" s="263"/>
      <c r="ND29" s="263"/>
      <c r="NE29" s="263"/>
      <c r="NF29" s="263"/>
      <c r="NG29" s="263"/>
      <c r="NH29" s="263"/>
      <c r="NI29" s="263"/>
      <c r="NJ29" s="263"/>
      <c r="NK29" s="263"/>
      <c r="NL29" s="263"/>
      <c r="NM29" s="263"/>
      <c r="NN29" s="263"/>
      <c r="NO29" s="263"/>
      <c r="NP29" s="263"/>
      <c r="NQ29" s="263"/>
      <c r="NR29" s="263"/>
      <c r="NS29" s="263"/>
      <c r="NT29" s="263"/>
      <c r="NU29" s="263"/>
      <c r="NV29" s="263"/>
      <c r="NW29" s="263"/>
      <c r="NX29" s="263"/>
      <c r="NY29" s="263"/>
      <c r="NZ29" s="263"/>
      <c r="OA29" s="263"/>
      <c r="OB29" s="263"/>
      <c r="OC29" s="263"/>
      <c r="OD29" s="263"/>
      <c r="OE29" s="263"/>
      <c r="OF29" s="263"/>
      <c r="OG29" s="263"/>
      <c r="OH29" s="263"/>
      <c r="OI29" s="263"/>
      <c r="OJ29" s="263"/>
      <c r="OK29" s="263"/>
      <c r="OL29" s="263"/>
      <c r="OM29" s="263"/>
      <c r="ON29" s="263"/>
      <c r="OO29" s="263"/>
      <c r="OP29" s="263"/>
      <c r="OQ29" s="263"/>
      <c r="OR29" s="263"/>
      <c r="OS29" s="263"/>
      <c r="OT29" s="263"/>
      <c r="OU29" s="263"/>
      <c r="OV29" s="263"/>
      <c r="OW29" s="263"/>
      <c r="OX29" s="263"/>
      <c r="OY29" s="263"/>
      <c r="OZ29" s="263"/>
      <c r="PA29" s="263"/>
      <c r="PB29" s="263"/>
      <c r="PC29" s="263"/>
      <c r="PD29" s="263"/>
      <c r="PE29" s="263"/>
      <c r="PF29" s="263"/>
      <c r="PG29" s="263"/>
      <c r="PH29" s="263"/>
      <c r="PI29" s="263"/>
      <c r="PJ29" s="263"/>
      <c r="PK29" s="263"/>
      <c r="PL29" s="263"/>
      <c r="PM29" s="263"/>
      <c r="PN29" s="263"/>
      <c r="PO29" s="263"/>
      <c r="PP29" s="263"/>
      <c r="PQ29" s="263"/>
      <c r="PR29" s="263"/>
      <c r="PS29" s="263"/>
      <c r="PT29" s="263"/>
      <c r="PU29" s="263"/>
      <c r="PV29" s="263"/>
      <c r="PW29" s="263"/>
      <c r="PX29" s="263"/>
      <c r="PY29" s="263"/>
      <c r="PZ29" s="263"/>
      <c r="QA29" s="263"/>
      <c r="QB29" s="263"/>
      <c r="QC29" s="263"/>
      <c r="QD29" s="263"/>
      <c r="QE29" s="263"/>
      <c r="QF29" s="263"/>
      <c r="QG29" s="263"/>
      <c r="QH29" s="263"/>
      <c r="QI29" s="263"/>
      <c r="QJ29" s="263"/>
      <c r="QK29" s="263"/>
      <c r="QL29" s="263"/>
      <c r="QM29" s="263"/>
      <c r="QN29" s="263"/>
      <c r="QO29" s="263"/>
      <c r="QP29" s="263"/>
      <c r="QQ29" s="263"/>
      <c r="QR29" s="263"/>
      <c r="QS29" s="263"/>
      <c r="QT29" s="263"/>
      <c r="QU29" s="263"/>
      <c r="QV29" s="263"/>
      <c r="QW29" s="263"/>
      <c r="QX29" s="263"/>
      <c r="QY29" s="263"/>
      <c r="QZ29" s="263"/>
      <c r="RA29" s="263"/>
      <c r="RB29" s="263"/>
      <c r="RC29" s="263"/>
      <c r="RD29" s="263"/>
      <c r="RE29" s="263"/>
      <c r="RF29" s="263"/>
      <c r="RG29" s="263"/>
      <c r="RH29" s="263"/>
      <c r="RI29" s="263"/>
      <c r="RJ29" s="263"/>
      <c r="RK29" s="263"/>
      <c r="RL29" s="263"/>
      <c r="RM29" s="263"/>
      <c r="RN29" s="263"/>
      <c r="RO29" s="263"/>
      <c r="RP29" s="263"/>
      <c r="RQ29" s="263"/>
      <c r="RR29" s="263"/>
      <c r="RS29" s="263"/>
      <c r="RT29" s="263"/>
      <c r="RU29" s="263"/>
      <c r="RV29" s="263"/>
      <c r="RW29" s="263"/>
      <c r="RX29" s="263"/>
      <c r="RY29" s="263"/>
      <c r="RZ29" s="263"/>
      <c r="SA29" s="263"/>
    </row>
    <row r="30" spans="2:495">
      <c r="B30" s="283" t="str">
        <f t="shared" ref="B30:B47" si="8">B7</f>
        <v>Passive Treatment System</v>
      </c>
      <c r="C30" s="281"/>
      <c r="D30" s="263"/>
      <c r="E30" s="263"/>
      <c r="F30" s="263"/>
      <c r="G30" s="263"/>
      <c r="H30" s="263"/>
      <c r="I30" s="263"/>
      <c r="J30" s="263"/>
      <c r="K30" s="263"/>
      <c r="L30" s="263"/>
      <c r="M30" s="263"/>
      <c r="N30" s="263"/>
      <c r="O30" s="263"/>
      <c r="P30" s="263"/>
      <c r="Q30" s="263"/>
      <c r="R30" s="263"/>
      <c r="S30" s="263"/>
      <c r="T30" s="263"/>
      <c r="U30" s="263"/>
      <c r="V30" s="263"/>
      <c r="W30" s="263"/>
      <c r="X30" s="263"/>
      <c r="Y30" s="263"/>
      <c r="Z30" s="263"/>
      <c r="AA30" s="263"/>
      <c r="AB30" s="263"/>
      <c r="AC30" s="263"/>
      <c r="AD30" s="263"/>
      <c r="AE30" s="263"/>
      <c r="AF30" s="263"/>
      <c r="AG30" s="263"/>
      <c r="AH30" s="263"/>
      <c r="AI30" s="263"/>
      <c r="AJ30" s="263"/>
      <c r="AK30" s="263"/>
      <c r="AL30" s="263"/>
      <c r="AM30" s="263"/>
      <c r="AN30" s="263"/>
      <c r="AO30" s="263"/>
      <c r="AP30" s="263"/>
      <c r="AQ30" s="263"/>
      <c r="AR30" s="263">
        <v>1</v>
      </c>
      <c r="AS30" s="263"/>
      <c r="AT30" s="263"/>
      <c r="AU30" s="263"/>
      <c r="AV30" s="263"/>
      <c r="AW30" s="263">
        <v>1</v>
      </c>
      <c r="AX30" s="263"/>
      <c r="AY30" s="263"/>
      <c r="AZ30" s="263"/>
      <c r="BA30" s="263"/>
      <c r="BB30" s="263">
        <v>1</v>
      </c>
      <c r="BC30" s="263"/>
      <c r="BD30" s="263"/>
      <c r="BE30" s="263"/>
      <c r="BF30" s="263"/>
      <c r="BG30" s="263">
        <v>1</v>
      </c>
      <c r="BH30" s="263"/>
      <c r="BI30" s="263"/>
      <c r="BJ30" s="263"/>
      <c r="BK30" s="263"/>
      <c r="BL30" s="263">
        <v>1</v>
      </c>
      <c r="BM30" s="263"/>
      <c r="BN30" s="263"/>
      <c r="BO30" s="263"/>
      <c r="BP30" s="263"/>
      <c r="BQ30" s="263">
        <v>1</v>
      </c>
      <c r="BR30" s="263"/>
      <c r="BS30" s="263"/>
      <c r="BT30" s="263"/>
      <c r="BU30" s="263"/>
      <c r="BV30" s="263">
        <v>1</v>
      </c>
      <c r="BW30" s="263"/>
      <c r="BX30" s="263"/>
      <c r="BY30" s="263"/>
      <c r="BZ30" s="263"/>
      <c r="CA30" s="263">
        <v>1</v>
      </c>
      <c r="CB30" s="263"/>
      <c r="CC30" s="263"/>
      <c r="CD30" s="263"/>
      <c r="CE30" s="263"/>
      <c r="CF30" s="263">
        <v>1</v>
      </c>
      <c r="CG30" s="263"/>
      <c r="CH30" s="263"/>
      <c r="CI30" s="263"/>
      <c r="CJ30" s="263"/>
      <c r="CK30" s="263">
        <v>1</v>
      </c>
      <c r="CL30" s="263"/>
      <c r="CM30" s="263"/>
      <c r="CN30" s="263"/>
      <c r="CO30" s="263"/>
      <c r="CP30" s="263">
        <v>1</v>
      </c>
      <c r="CQ30" s="263"/>
      <c r="CR30" s="263"/>
      <c r="CS30" s="263"/>
      <c r="CT30" s="263"/>
      <c r="CU30" s="263">
        <v>1</v>
      </c>
      <c r="CV30" s="263"/>
      <c r="CW30" s="263"/>
      <c r="CX30" s="263"/>
      <c r="CY30" s="263"/>
      <c r="CZ30" s="263">
        <v>1</v>
      </c>
      <c r="DA30" s="263"/>
      <c r="DB30" s="263"/>
      <c r="DC30" s="263"/>
      <c r="DD30" s="263"/>
      <c r="DE30" s="263">
        <v>1</v>
      </c>
      <c r="DF30" s="263"/>
      <c r="DG30" s="263"/>
      <c r="DH30" s="263"/>
      <c r="DI30" s="263"/>
      <c r="DJ30" s="263">
        <v>1</v>
      </c>
      <c r="DK30" s="263"/>
      <c r="DL30" s="263"/>
      <c r="DM30" s="263"/>
      <c r="DN30" s="263"/>
      <c r="DO30" s="263">
        <v>1</v>
      </c>
      <c r="DP30" s="263"/>
      <c r="DQ30" s="263"/>
      <c r="DR30" s="263"/>
      <c r="DS30" s="263"/>
      <c r="DT30" s="263">
        <v>1</v>
      </c>
      <c r="DU30" s="263"/>
      <c r="DV30" s="263"/>
      <c r="DW30" s="263"/>
      <c r="DX30" s="263"/>
      <c r="DY30" s="263">
        <v>1</v>
      </c>
      <c r="DZ30" s="263"/>
      <c r="EA30" s="263"/>
      <c r="EB30" s="263"/>
      <c r="EC30" s="263"/>
      <c r="ED30" s="263">
        <v>1</v>
      </c>
      <c r="EE30" s="263"/>
      <c r="EF30" s="263"/>
      <c r="EG30" s="263"/>
      <c r="EH30" s="263"/>
      <c r="EI30" s="263">
        <v>1</v>
      </c>
      <c r="EJ30" s="263"/>
      <c r="EK30" s="263"/>
      <c r="EL30" s="263"/>
      <c r="EM30" s="263"/>
      <c r="EN30" s="263">
        <v>1</v>
      </c>
      <c r="EO30" s="263"/>
      <c r="EP30" s="263"/>
      <c r="EQ30" s="263"/>
      <c r="ER30" s="263"/>
      <c r="ES30" s="263">
        <v>1</v>
      </c>
      <c r="ET30" s="263"/>
      <c r="EU30" s="263"/>
      <c r="EV30" s="263"/>
      <c r="EW30" s="263"/>
      <c r="EX30" s="263">
        <v>1</v>
      </c>
      <c r="EY30" s="263"/>
      <c r="EZ30" s="263"/>
      <c r="FA30" s="263"/>
      <c r="FB30" s="263"/>
      <c r="FC30" s="263">
        <v>1</v>
      </c>
      <c r="FD30" s="263"/>
      <c r="FE30" s="263"/>
      <c r="FF30" s="263"/>
      <c r="FG30" s="263"/>
      <c r="FH30" s="263">
        <v>1</v>
      </c>
      <c r="FI30" s="263"/>
      <c r="FJ30" s="263"/>
      <c r="FK30" s="263"/>
      <c r="FL30" s="263"/>
      <c r="FM30" s="263">
        <v>1</v>
      </c>
      <c r="FN30" s="263"/>
      <c r="FO30" s="263"/>
      <c r="FP30" s="263"/>
      <c r="FQ30" s="263"/>
      <c r="FR30" s="263">
        <v>1</v>
      </c>
      <c r="FS30" s="263"/>
      <c r="FT30" s="263"/>
      <c r="FU30" s="263"/>
      <c r="FV30" s="263"/>
      <c r="FW30" s="263">
        <v>1</v>
      </c>
      <c r="FX30" s="263"/>
      <c r="FY30" s="263"/>
      <c r="FZ30" s="263"/>
      <c r="GA30" s="263"/>
      <c r="GB30" s="263">
        <v>1</v>
      </c>
      <c r="GC30" s="263"/>
      <c r="GD30" s="263"/>
      <c r="GE30" s="263"/>
      <c r="GF30" s="263"/>
      <c r="GG30" s="263">
        <v>1</v>
      </c>
      <c r="GH30" s="263"/>
      <c r="GI30" s="263"/>
      <c r="GJ30" s="263"/>
      <c r="GK30" s="263"/>
      <c r="GL30" s="263">
        <v>1</v>
      </c>
      <c r="GM30" s="263"/>
      <c r="GN30" s="263"/>
      <c r="GO30" s="263"/>
      <c r="GP30" s="263"/>
      <c r="GQ30" s="263">
        <v>1</v>
      </c>
      <c r="GR30" s="263"/>
      <c r="GS30" s="263"/>
      <c r="GT30" s="263"/>
      <c r="GU30" s="263"/>
      <c r="GV30" s="263">
        <v>1</v>
      </c>
      <c r="GW30" s="263"/>
      <c r="GX30" s="263"/>
      <c r="GY30" s="263"/>
      <c r="GZ30" s="263"/>
      <c r="HA30" s="263">
        <v>1</v>
      </c>
      <c r="HB30" s="263"/>
      <c r="HC30" s="263"/>
      <c r="HD30" s="263"/>
      <c r="HE30" s="263"/>
      <c r="HF30" s="263">
        <v>1</v>
      </c>
      <c r="HG30" s="263"/>
      <c r="HH30" s="263"/>
      <c r="HI30" s="263"/>
      <c r="HJ30" s="263"/>
      <c r="HK30" s="263">
        <v>1</v>
      </c>
      <c r="HL30" s="263"/>
      <c r="HM30" s="263"/>
      <c r="HN30" s="263"/>
      <c r="HO30" s="263"/>
      <c r="HP30" s="263">
        <v>1</v>
      </c>
      <c r="HQ30" s="263"/>
      <c r="HR30" s="263"/>
      <c r="HS30" s="263"/>
      <c r="HT30" s="263"/>
      <c r="HU30" s="263">
        <v>1</v>
      </c>
      <c r="HV30" s="263"/>
      <c r="HW30" s="263"/>
      <c r="HX30" s="263"/>
      <c r="HY30" s="263"/>
      <c r="HZ30" s="263">
        <v>1</v>
      </c>
      <c r="IA30" s="263"/>
      <c r="IB30" s="263"/>
      <c r="IC30" s="263"/>
      <c r="ID30" s="263"/>
      <c r="IE30" s="263">
        <v>1</v>
      </c>
      <c r="IF30" s="263"/>
      <c r="IG30" s="263"/>
      <c r="IH30" s="263"/>
      <c r="II30" s="263"/>
      <c r="IJ30" s="263">
        <v>1</v>
      </c>
      <c r="IK30" s="263"/>
      <c r="IL30" s="263"/>
      <c r="IM30" s="263"/>
      <c r="IN30" s="263"/>
      <c r="IO30" s="263">
        <v>1</v>
      </c>
      <c r="IP30" s="263"/>
      <c r="IQ30" s="263"/>
      <c r="IR30" s="263"/>
      <c r="IS30" s="263"/>
      <c r="IT30" s="263">
        <v>1</v>
      </c>
      <c r="IU30" s="263"/>
      <c r="IV30" s="263"/>
      <c r="IW30" s="263"/>
      <c r="IX30" s="263"/>
      <c r="IY30" s="263">
        <v>1</v>
      </c>
      <c r="IZ30" s="263"/>
      <c r="JA30" s="263"/>
      <c r="JB30" s="263"/>
      <c r="JC30" s="263"/>
      <c r="JD30" s="263">
        <v>1</v>
      </c>
      <c r="JE30" s="263"/>
      <c r="JF30" s="263"/>
      <c r="JG30" s="263"/>
      <c r="JH30" s="263"/>
      <c r="JI30" s="263">
        <v>1</v>
      </c>
      <c r="JJ30" s="263"/>
      <c r="JK30" s="263"/>
      <c r="JL30" s="263"/>
      <c r="JM30" s="263"/>
      <c r="JN30" s="263">
        <v>1</v>
      </c>
      <c r="JO30" s="263"/>
      <c r="JP30" s="263"/>
      <c r="JQ30" s="263"/>
      <c r="JR30" s="263"/>
      <c r="JS30" s="263">
        <v>1</v>
      </c>
      <c r="JT30" s="263"/>
      <c r="JU30" s="263"/>
      <c r="JV30" s="263"/>
      <c r="JW30" s="263"/>
      <c r="JX30" s="263">
        <v>1</v>
      </c>
      <c r="JY30" s="263"/>
      <c r="JZ30" s="263"/>
      <c r="KA30" s="263"/>
      <c r="KB30" s="263"/>
      <c r="KC30" s="263">
        <v>1</v>
      </c>
      <c r="KD30" s="263"/>
      <c r="KE30" s="263"/>
      <c r="KF30" s="263"/>
      <c r="KG30" s="263"/>
      <c r="KH30" s="263">
        <v>1</v>
      </c>
      <c r="KI30" s="263"/>
      <c r="KJ30" s="263"/>
      <c r="KK30" s="263"/>
      <c r="KL30" s="263"/>
      <c r="KM30" s="263">
        <v>1</v>
      </c>
      <c r="KN30" s="263"/>
      <c r="KO30" s="263"/>
      <c r="KP30" s="263"/>
      <c r="KQ30" s="263"/>
      <c r="KR30" s="263">
        <v>1</v>
      </c>
      <c r="KS30" s="263"/>
      <c r="KT30" s="263"/>
      <c r="KU30" s="263"/>
      <c r="KV30" s="263"/>
      <c r="KW30" s="263">
        <v>1</v>
      </c>
      <c r="KX30" s="263"/>
      <c r="KY30" s="263"/>
      <c r="KZ30" s="263"/>
      <c r="LA30" s="263"/>
      <c r="LB30" s="263">
        <v>1</v>
      </c>
      <c r="LC30" s="263"/>
      <c r="LD30" s="263"/>
      <c r="LE30" s="263"/>
      <c r="LF30" s="263"/>
      <c r="LG30" s="263">
        <v>1</v>
      </c>
      <c r="LH30" s="263"/>
      <c r="LI30" s="263"/>
      <c r="LJ30" s="263"/>
      <c r="LK30" s="263"/>
      <c r="LL30" s="263">
        <v>1</v>
      </c>
      <c r="LM30" s="263"/>
      <c r="LN30" s="263"/>
      <c r="LO30" s="263"/>
      <c r="LP30" s="263"/>
      <c r="LQ30" s="263">
        <v>1</v>
      </c>
      <c r="LR30" s="263"/>
      <c r="LS30" s="263"/>
      <c r="LT30" s="263"/>
      <c r="LU30" s="263"/>
      <c r="LV30" s="263">
        <v>1</v>
      </c>
      <c r="LW30" s="263"/>
      <c r="LX30" s="263"/>
      <c r="LY30" s="263"/>
      <c r="LZ30" s="263"/>
      <c r="MA30" s="263">
        <v>1</v>
      </c>
      <c r="MB30" s="263"/>
      <c r="MC30" s="263"/>
      <c r="MD30" s="263"/>
      <c r="ME30" s="263"/>
      <c r="MF30" s="263">
        <v>1</v>
      </c>
      <c r="MG30" s="263"/>
      <c r="MH30" s="263"/>
      <c r="MI30" s="263"/>
      <c r="MJ30" s="263"/>
      <c r="MK30" s="263">
        <v>1</v>
      </c>
      <c r="ML30" s="263"/>
      <c r="MM30" s="263"/>
      <c r="MN30" s="263"/>
      <c r="MO30" s="263"/>
      <c r="MP30" s="263">
        <v>1</v>
      </c>
      <c r="MQ30" s="263"/>
      <c r="MR30" s="263"/>
      <c r="MS30" s="263"/>
      <c r="MT30" s="263"/>
      <c r="MU30" s="263">
        <v>1</v>
      </c>
      <c r="MV30" s="263"/>
      <c r="MW30" s="263"/>
      <c r="MX30" s="263"/>
      <c r="MY30" s="263"/>
      <c r="MZ30" s="263">
        <v>1</v>
      </c>
      <c r="NA30" s="263"/>
      <c r="NB30" s="263"/>
      <c r="NC30" s="263"/>
      <c r="ND30" s="263"/>
      <c r="NE30" s="263">
        <v>1</v>
      </c>
      <c r="NF30" s="263"/>
      <c r="NG30" s="263"/>
      <c r="NH30" s="263"/>
      <c r="NI30" s="263"/>
      <c r="NJ30" s="263">
        <v>1</v>
      </c>
      <c r="NK30" s="263"/>
      <c r="NL30" s="263"/>
      <c r="NM30" s="263"/>
      <c r="NN30" s="263"/>
      <c r="NO30" s="263">
        <v>1</v>
      </c>
      <c r="NP30" s="263"/>
      <c r="NQ30" s="263"/>
      <c r="NR30" s="263"/>
      <c r="NS30" s="263"/>
      <c r="NT30" s="263">
        <v>1</v>
      </c>
      <c r="NU30" s="263"/>
      <c r="NV30" s="263"/>
      <c r="NW30" s="263"/>
      <c r="NX30" s="263"/>
      <c r="NY30" s="263">
        <v>1</v>
      </c>
      <c r="NZ30" s="263"/>
      <c r="OA30" s="263"/>
      <c r="OB30" s="263"/>
      <c r="OC30" s="263"/>
      <c r="OD30" s="263">
        <v>1</v>
      </c>
      <c r="OE30" s="263"/>
      <c r="OF30" s="263"/>
      <c r="OG30" s="263"/>
      <c r="OH30" s="263"/>
      <c r="OI30" s="263">
        <v>1</v>
      </c>
      <c r="OJ30" s="263"/>
      <c r="OK30" s="263"/>
      <c r="OL30" s="263"/>
      <c r="OM30" s="263"/>
      <c r="ON30" s="263">
        <v>1</v>
      </c>
      <c r="OO30" s="263"/>
      <c r="OP30" s="263"/>
      <c r="OQ30" s="263"/>
      <c r="OR30" s="263"/>
      <c r="OS30" s="263">
        <v>1</v>
      </c>
      <c r="OT30" s="263"/>
      <c r="OU30" s="263"/>
      <c r="OV30" s="263"/>
      <c r="OW30" s="263"/>
      <c r="OX30" s="263">
        <v>1</v>
      </c>
      <c r="OY30" s="263"/>
      <c r="OZ30" s="263"/>
      <c r="PA30" s="263"/>
      <c r="PB30" s="263"/>
      <c r="PC30" s="263">
        <v>1</v>
      </c>
      <c r="PD30" s="263"/>
      <c r="PE30" s="263"/>
      <c r="PF30" s="263"/>
      <c r="PG30" s="263"/>
      <c r="PH30" s="263">
        <v>1</v>
      </c>
      <c r="PI30" s="263"/>
      <c r="PJ30" s="263"/>
      <c r="PK30" s="263"/>
      <c r="PL30" s="263"/>
      <c r="PM30" s="263">
        <v>1</v>
      </c>
      <c r="PN30" s="263"/>
      <c r="PO30" s="263"/>
      <c r="PP30" s="263"/>
      <c r="PQ30" s="263"/>
      <c r="PR30" s="263">
        <v>1</v>
      </c>
      <c r="PS30" s="263"/>
      <c r="PT30" s="263"/>
      <c r="PU30" s="263"/>
      <c r="PV30" s="263"/>
      <c r="PW30" s="263">
        <v>1</v>
      </c>
      <c r="PX30" s="263"/>
      <c r="PY30" s="263"/>
      <c r="PZ30" s="263"/>
      <c r="QA30" s="263"/>
      <c r="QB30" s="263">
        <v>1</v>
      </c>
      <c r="QC30" s="263"/>
      <c r="QD30" s="263"/>
      <c r="QE30" s="263"/>
      <c r="QF30" s="263"/>
      <c r="QG30" s="263">
        <v>1</v>
      </c>
      <c r="QH30" s="263"/>
      <c r="QI30" s="263"/>
      <c r="QJ30" s="263"/>
      <c r="QK30" s="263"/>
      <c r="QL30" s="263">
        <v>1</v>
      </c>
      <c r="QM30" s="263"/>
      <c r="QN30" s="263"/>
      <c r="QO30" s="263"/>
      <c r="QP30" s="263"/>
      <c r="QQ30" s="263">
        <v>1</v>
      </c>
      <c r="QR30" s="263"/>
      <c r="QS30" s="263"/>
      <c r="QT30" s="263"/>
      <c r="QU30" s="263"/>
      <c r="QV30" s="263">
        <v>1</v>
      </c>
      <c r="QW30" s="263"/>
      <c r="QX30" s="263"/>
      <c r="QY30" s="263"/>
      <c r="QZ30" s="263"/>
      <c r="RA30" s="263">
        <v>1</v>
      </c>
      <c r="RB30" s="263"/>
      <c r="RC30" s="263"/>
      <c r="RD30" s="263"/>
      <c r="RE30" s="263"/>
      <c r="RF30" s="263">
        <v>1</v>
      </c>
      <c r="RG30" s="263"/>
      <c r="RH30" s="263"/>
      <c r="RI30" s="263"/>
      <c r="RJ30" s="263"/>
      <c r="RK30" s="263">
        <v>1</v>
      </c>
      <c r="RL30" s="263"/>
      <c r="RM30" s="263"/>
      <c r="RN30" s="263"/>
      <c r="RO30" s="263"/>
      <c r="RP30" s="263">
        <v>1</v>
      </c>
      <c r="RQ30" s="263"/>
      <c r="RR30" s="263"/>
      <c r="RS30" s="263"/>
      <c r="RT30" s="263"/>
      <c r="RU30" s="263">
        <v>1</v>
      </c>
      <c r="RV30" s="263"/>
      <c r="RW30" s="263"/>
      <c r="RX30" s="263"/>
      <c r="RY30" s="263"/>
      <c r="RZ30" s="263">
        <v>1</v>
      </c>
      <c r="SA30" s="263"/>
    </row>
    <row r="31" spans="2:495">
      <c r="B31" s="283" t="str">
        <f t="shared" si="8"/>
        <v>Field Support Staff &amp; Vehicles</v>
      </c>
      <c r="C31" s="281"/>
      <c r="D31" s="263"/>
      <c r="E31" s="263">
        <v>1</v>
      </c>
      <c r="F31" s="263">
        <v>1</v>
      </c>
      <c r="G31" s="263">
        <v>1</v>
      </c>
      <c r="H31" s="263">
        <v>1</v>
      </c>
      <c r="I31" s="263">
        <v>0.5</v>
      </c>
      <c r="J31" s="263">
        <v>0.5</v>
      </c>
      <c r="K31" s="263">
        <v>0.5</v>
      </c>
      <c r="L31" s="263">
        <v>0.5</v>
      </c>
      <c r="M31" s="263"/>
      <c r="N31" s="263"/>
      <c r="O31" s="263"/>
      <c r="P31" s="263"/>
      <c r="Q31" s="263"/>
      <c r="R31" s="263"/>
      <c r="S31" s="263"/>
      <c r="T31" s="263"/>
      <c r="U31" s="263"/>
      <c r="V31" s="263"/>
      <c r="W31" s="263"/>
      <c r="X31" s="263"/>
      <c r="Y31" s="263"/>
      <c r="Z31" s="263"/>
      <c r="AA31" s="263"/>
      <c r="AB31" s="263"/>
      <c r="AC31" s="263"/>
      <c r="AD31" s="263"/>
      <c r="AE31" s="263"/>
      <c r="AF31" s="263"/>
      <c r="AG31" s="263"/>
      <c r="AH31" s="263"/>
      <c r="AI31" s="263"/>
      <c r="AJ31" s="263"/>
      <c r="AK31" s="263"/>
      <c r="AL31" s="263"/>
      <c r="AM31" s="263"/>
      <c r="AN31" s="263"/>
      <c r="AO31" s="263"/>
      <c r="AP31" s="263"/>
      <c r="AQ31" s="263"/>
      <c r="AR31" s="263">
        <v>1</v>
      </c>
      <c r="AS31" s="263"/>
      <c r="AT31" s="263"/>
      <c r="AU31" s="263"/>
      <c r="AV31" s="263"/>
      <c r="AW31" s="263">
        <v>1</v>
      </c>
      <c r="AX31" s="263"/>
      <c r="AY31" s="263"/>
      <c r="AZ31" s="263"/>
      <c r="BA31" s="263"/>
      <c r="BB31" s="263">
        <v>1</v>
      </c>
      <c r="BC31" s="263"/>
      <c r="BD31" s="263"/>
      <c r="BE31" s="263"/>
      <c r="BF31" s="263"/>
      <c r="BG31" s="263">
        <v>1</v>
      </c>
      <c r="BH31" s="263"/>
      <c r="BI31" s="263"/>
      <c r="BJ31" s="263"/>
      <c r="BK31" s="263"/>
      <c r="BL31" s="263">
        <v>1</v>
      </c>
      <c r="BM31" s="263"/>
      <c r="BN31" s="263"/>
      <c r="BO31" s="263"/>
      <c r="BP31" s="263"/>
      <c r="BQ31" s="263">
        <v>1</v>
      </c>
      <c r="BR31" s="263"/>
      <c r="BS31" s="263"/>
      <c r="BT31" s="263"/>
      <c r="BU31" s="263"/>
      <c r="BV31" s="263">
        <v>1</v>
      </c>
      <c r="BW31" s="263"/>
      <c r="BX31" s="263"/>
      <c r="BY31" s="263"/>
      <c r="BZ31" s="263"/>
      <c r="CA31" s="263">
        <v>1</v>
      </c>
      <c r="CB31" s="263"/>
      <c r="CC31" s="263"/>
      <c r="CD31" s="263"/>
      <c r="CE31" s="263"/>
      <c r="CF31" s="263">
        <v>1</v>
      </c>
      <c r="CG31" s="263"/>
      <c r="CH31" s="263"/>
      <c r="CI31" s="263"/>
      <c r="CJ31" s="263"/>
      <c r="CK31" s="263">
        <v>1</v>
      </c>
      <c r="CL31" s="263"/>
      <c r="CM31" s="263"/>
      <c r="CN31" s="263"/>
      <c r="CO31" s="263"/>
      <c r="CP31" s="263">
        <v>1</v>
      </c>
      <c r="CQ31" s="263"/>
      <c r="CR31" s="263"/>
      <c r="CS31" s="263"/>
      <c r="CT31" s="263"/>
      <c r="CU31" s="263">
        <v>1</v>
      </c>
      <c r="CV31" s="263"/>
      <c r="CW31" s="263"/>
      <c r="CX31" s="263"/>
      <c r="CY31" s="263"/>
      <c r="CZ31" s="263">
        <v>1</v>
      </c>
      <c r="DA31" s="263"/>
      <c r="DB31" s="263"/>
      <c r="DC31" s="263"/>
      <c r="DD31" s="263"/>
      <c r="DE31" s="263">
        <v>1</v>
      </c>
      <c r="DF31" s="263"/>
      <c r="DG31" s="263"/>
      <c r="DH31" s="263"/>
      <c r="DI31" s="263"/>
      <c r="DJ31" s="263">
        <v>1</v>
      </c>
      <c r="DK31" s="263"/>
      <c r="DL31" s="263"/>
      <c r="DM31" s="263"/>
      <c r="DN31" s="263"/>
      <c r="DO31" s="263">
        <v>1</v>
      </c>
      <c r="DP31" s="263"/>
      <c r="DQ31" s="263"/>
      <c r="DR31" s="263"/>
      <c r="DS31" s="263"/>
      <c r="DT31" s="263">
        <v>1</v>
      </c>
      <c r="DU31" s="263"/>
      <c r="DV31" s="263"/>
      <c r="DW31" s="263"/>
      <c r="DX31" s="263"/>
      <c r="DY31" s="263">
        <v>1</v>
      </c>
      <c r="DZ31" s="263"/>
      <c r="EA31" s="263"/>
      <c r="EB31" s="263"/>
      <c r="EC31" s="263"/>
      <c r="ED31" s="263">
        <v>1</v>
      </c>
      <c r="EE31" s="263"/>
      <c r="EF31" s="263"/>
      <c r="EG31" s="263"/>
      <c r="EH31" s="263"/>
      <c r="EI31" s="263">
        <v>1</v>
      </c>
      <c r="EJ31" s="263"/>
      <c r="EK31" s="263"/>
      <c r="EL31" s="263"/>
      <c r="EM31" s="263"/>
      <c r="EN31" s="263">
        <v>1</v>
      </c>
      <c r="EO31" s="263"/>
      <c r="EP31" s="263"/>
      <c r="EQ31" s="263"/>
      <c r="ER31" s="263"/>
      <c r="ES31" s="263">
        <v>1</v>
      </c>
      <c r="ET31" s="263"/>
      <c r="EU31" s="263"/>
      <c r="EV31" s="263"/>
      <c r="EW31" s="263"/>
      <c r="EX31" s="263">
        <v>1</v>
      </c>
      <c r="EY31" s="263"/>
      <c r="EZ31" s="263"/>
      <c r="FA31" s="263"/>
      <c r="FB31" s="263"/>
      <c r="FC31" s="263">
        <v>1</v>
      </c>
      <c r="FD31" s="263"/>
      <c r="FE31" s="263"/>
      <c r="FF31" s="263"/>
      <c r="FG31" s="263"/>
      <c r="FH31" s="263">
        <v>1</v>
      </c>
      <c r="FI31" s="263"/>
      <c r="FJ31" s="263"/>
      <c r="FK31" s="263"/>
      <c r="FL31" s="263"/>
      <c r="FM31" s="263">
        <v>1</v>
      </c>
      <c r="FN31" s="263"/>
      <c r="FO31" s="263"/>
      <c r="FP31" s="263"/>
      <c r="FQ31" s="263"/>
      <c r="FR31" s="263">
        <v>1</v>
      </c>
      <c r="FS31" s="263"/>
      <c r="FT31" s="263"/>
      <c r="FU31" s="263"/>
      <c r="FV31" s="263"/>
      <c r="FW31" s="263">
        <v>1</v>
      </c>
      <c r="FX31" s="263"/>
      <c r="FY31" s="263"/>
      <c r="FZ31" s="263"/>
      <c r="GA31" s="263"/>
      <c r="GB31" s="263">
        <v>1</v>
      </c>
      <c r="GC31" s="263"/>
      <c r="GD31" s="263"/>
      <c r="GE31" s="263"/>
      <c r="GF31" s="263"/>
      <c r="GG31" s="263">
        <v>1</v>
      </c>
      <c r="GH31" s="263"/>
      <c r="GI31" s="263"/>
      <c r="GJ31" s="263"/>
      <c r="GK31" s="263"/>
      <c r="GL31" s="263">
        <v>1</v>
      </c>
      <c r="GM31" s="263"/>
      <c r="GN31" s="263"/>
      <c r="GO31" s="263"/>
      <c r="GP31" s="263"/>
      <c r="GQ31" s="263">
        <v>1</v>
      </c>
      <c r="GR31" s="263"/>
      <c r="GS31" s="263"/>
      <c r="GT31" s="263"/>
      <c r="GU31" s="263"/>
      <c r="GV31" s="263">
        <v>1</v>
      </c>
      <c r="GW31" s="263"/>
      <c r="GX31" s="263"/>
      <c r="GY31" s="263"/>
      <c r="GZ31" s="263"/>
      <c r="HA31" s="263">
        <v>1</v>
      </c>
      <c r="HB31" s="263"/>
      <c r="HC31" s="263"/>
      <c r="HD31" s="263"/>
      <c r="HE31" s="263"/>
      <c r="HF31" s="263">
        <v>1</v>
      </c>
      <c r="HG31" s="263"/>
      <c r="HH31" s="263"/>
      <c r="HI31" s="263"/>
      <c r="HJ31" s="263"/>
      <c r="HK31" s="263">
        <v>1</v>
      </c>
      <c r="HL31" s="263"/>
      <c r="HM31" s="263"/>
      <c r="HN31" s="263"/>
      <c r="HO31" s="263"/>
      <c r="HP31" s="263">
        <v>1</v>
      </c>
      <c r="HQ31" s="263"/>
      <c r="HR31" s="263"/>
      <c r="HS31" s="263"/>
      <c r="HT31" s="263"/>
      <c r="HU31" s="263">
        <v>1</v>
      </c>
      <c r="HV31" s="263"/>
      <c r="HW31" s="263"/>
      <c r="HX31" s="263"/>
      <c r="HY31" s="263"/>
      <c r="HZ31" s="263">
        <v>1</v>
      </c>
      <c r="IA31" s="263"/>
      <c r="IB31" s="263"/>
      <c r="IC31" s="263"/>
      <c r="ID31" s="263"/>
      <c r="IE31" s="263">
        <v>1</v>
      </c>
      <c r="IF31" s="263"/>
      <c r="IG31" s="263"/>
      <c r="IH31" s="263"/>
      <c r="II31" s="263"/>
      <c r="IJ31" s="263">
        <v>1</v>
      </c>
      <c r="IK31" s="263"/>
      <c r="IL31" s="263"/>
      <c r="IM31" s="263"/>
      <c r="IN31" s="263"/>
      <c r="IO31" s="263">
        <v>1</v>
      </c>
      <c r="IP31" s="263"/>
      <c r="IQ31" s="263"/>
      <c r="IR31" s="263"/>
      <c r="IS31" s="263"/>
      <c r="IT31" s="263">
        <v>1</v>
      </c>
      <c r="IU31" s="263"/>
      <c r="IV31" s="263"/>
      <c r="IW31" s="263"/>
      <c r="IX31" s="263"/>
      <c r="IY31" s="263">
        <v>1</v>
      </c>
      <c r="IZ31" s="263"/>
      <c r="JA31" s="263"/>
      <c r="JB31" s="263"/>
      <c r="JC31" s="263"/>
      <c r="JD31" s="263">
        <v>1</v>
      </c>
      <c r="JE31" s="263"/>
      <c r="JF31" s="263"/>
      <c r="JG31" s="263"/>
      <c r="JH31" s="263"/>
      <c r="JI31" s="263">
        <v>1</v>
      </c>
      <c r="JJ31" s="263"/>
      <c r="JK31" s="263"/>
      <c r="JL31" s="263"/>
      <c r="JM31" s="263"/>
      <c r="JN31" s="263">
        <v>1</v>
      </c>
      <c r="JO31" s="263"/>
      <c r="JP31" s="263"/>
      <c r="JQ31" s="263"/>
      <c r="JR31" s="263"/>
      <c r="JS31" s="263">
        <v>1</v>
      </c>
      <c r="JT31" s="263"/>
      <c r="JU31" s="263"/>
      <c r="JV31" s="263"/>
      <c r="JW31" s="263"/>
      <c r="JX31" s="263">
        <v>1</v>
      </c>
      <c r="JY31" s="263"/>
      <c r="JZ31" s="263"/>
      <c r="KA31" s="263"/>
      <c r="KB31" s="263"/>
      <c r="KC31" s="263">
        <v>1</v>
      </c>
      <c r="KD31" s="263"/>
      <c r="KE31" s="263"/>
      <c r="KF31" s="263"/>
      <c r="KG31" s="263"/>
      <c r="KH31" s="263">
        <v>1</v>
      </c>
      <c r="KI31" s="263"/>
      <c r="KJ31" s="263"/>
      <c r="KK31" s="263"/>
      <c r="KL31" s="263"/>
      <c r="KM31" s="263">
        <v>1</v>
      </c>
      <c r="KN31" s="263"/>
      <c r="KO31" s="263"/>
      <c r="KP31" s="263"/>
      <c r="KQ31" s="263"/>
      <c r="KR31" s="263">
        <v>1</v>
      </c>
      <c r="KS31" s="263"/>
      <c r="KT31" s="263"/>
      <c r="KU31" s="263"/>
      <c r="KV31" s="263"/>
      <c r="KW31" s="263">
        <v>1</v>
      </c>
      <c r="KX31" s="263"/>
      <c r="KY31" s="263"/>
      <c r="KZ31" s="263"/>
      <c r="LA31" s="263"/>
      <c r="LB31" s="263">
        <v>1</v>
      </c>
      <c r="LC31" s="263"/>
      <c r="LD31" s="263"/>
      <c r="LE31" s="263"/>
      <c r="LF31" s="263"/>
      <c r="LG31" s="263">
        <v>1</v>
      </c>
      <c r="LH31" s="263"/>
      <c r="LI31" s="263"/>
      <c r="LJ31" s="263"/>
      <c r="LK31" s="263"/>
      <c r="LL31" s="263">
        <v>1</v>
      </c>
      <c r="LM31" s="263"/>
      <c r="LN31" s="263"/>
      <c r="LO31" s="263"/>
      <c r="LP31" s="263"/>
      <c r="LQ31" s="263">
        <v>1</v>
      </c>
      <c r="LR31" s="263"/>
      <c r="LS31" s="263"/>
      <c r="LT31" s="263"/>
      <c r="LU31" s="263"/>
      <c r="LV31" s="263">
        <v>1</v>
      </c>
      <c r="LW31" s="263"/>
      <c r="LX31" s="263"/>
      <c r="LY31" s="263"/>
      <c r="LZ31" s="263"/>
      <c r="MA31" s="263">
        <v>1</v>
      </c>
      <c r="MB31" s="263"/>
      <c r="MC31" s="263"/>
      <c r="MD31" s="263"/>
      <c r="ME31" s="263"/>
      <c r="MF31" s="263">
        <v>1</v>
      </c>
      <c r="MG31" s="263"/>
      <c r="MH31" s="263"/>
      <c r="MI31" s="263"/>
      <c r="MJ31" s="263"/>
      <c r="MK31" s="263">
        <v>1</v>
      </c>
      <c r="ML31" s="263"/>
      <c r="MM31" s="263"/>
      <c r="MN31" s="263"/>
      <c r="MO31" s="263"/>
      <c r="MP31" s="263">
        <v>1</v>
      </c>
      <c r="MQ31" s="263"/>
      <c r="MR31" s="263"/>
      <c r="MS31" s="263"/>
      <c r="MT31" s="263"/>
      <c r="MU31" s="263">
        <v>1</v>
      </c>
      <c r="MV31" s="263"/>
      <c r="MW31" s="263"/>
      <c r="MX31" s="263"/>
      <c r="MY31" s="263"/>
      <c r="MZ31" s="263">
        <v>1</v>
      </c>
      <c r="NA31" s="263"/>
      <c r="NB31" s="263"/>
      <c r="NC31" s="263"/>
      <c r="ND31" s="263"/>
      <c r="NE31" s="263">
        <v>1</v>
      </c>
      <c r="NF31" s="263"/>
      <c r="NG31" s="263"/>
      <c r="NH31" s="263"/>
      <c r="NI31" s="263"/>
      <c r="NJ31" s="263">
        <v>1</v>
      </c>
      <c r="NK31" s="263"/>
      <c r="NL31" s="263"/>
      <c r="NM31" s="263"/>
      <c r="NN31" s="263"/>
      <c r="NO31" s="263">
        <v>1</v>
      </c>
      <c r="NP31" s="263"/>
      <c r="NQ31" s="263"/>
      <c r="NR31" s="263"/>
      <c r="NS31" s="263"/>
      <c r="NT31" s="263">
        <v>1</v>
      </c>
      <c r="NU31" s="263"/>
      <c r="NV31" s="263"/>
      <c r="NW31" s="263"/>
      <c r="NX31" s="263"/>
      <c r="NY31" s="263">
        <v>1</v>
      </c>
      <c r="NZ31" s="263"/>
      <c r="OA31" s="263"/>
      <c r="OB31" s="263"/>
      <c r="OC31" s="263"/>
      <c r="OD31" s="263">
        <v>1</v>
      </c>
      <c r="OE31" s="263"/>
      <c r="OF31" s="263"/>
      <c r="OG31" s="263"/>
      <c r="OH31" s="263"/>
      <c r="OI31" s="263">
        <v>1</v>
      </c>
      <c r="OJ31" s="263"/>
      <c r="OK31" s="263"/>
      <c r="OL31" s="263"/>
      <c r="OM31" s="263"/>
      <c r="ON31" s="263">
        <v>1</v>
      </c>
      <c r="OO31" s="263"/>
      <c r="OP31" s="263"/>
      <c r="OQ31" s="263"/>
      <c r="OR31" s="263"/>
      <c r="OS31" s="263">
        <v>1</v>
      </c>
      <c r="OT31" s="263"/>
      <c r="OU31" s="263"/>
      <c r="OV31" s="263"/>
      <c r="OW31" s="263"/>
      <c r="OX31" s="263">
        <v>1</v>
      </c>
      <c r="OY31" s="263"/>
      <c r="OZ31" s="263"/>
      <c r="PA31" s="263"/>
      <c r="PB31" s="263"/>
      <c r="PC31" s="263">
        <v>1</v>
      </c>
      <c r="PD31" s="263"/>
      <c r="PE31" s="263"/>
      <c r="PF31" s="263"/>
      <c r="PG31" s="263"/>
      <c r="PH31" s="263">
        <v>1</v>
      </c>
      <c r="PI31" s="263"/>
      <c r="PJ31" s="263"/>
      <c r="PK31" s="263"/>
      <c r="PL31" s="263"/>
      <c r="PM31" s="263">
        <v>1</v>
      </c>
      <c r="PN31" s="263"/>
      <c r="PO31" s="263"/>
      <c r="PP31" s="263"/>
      <c r="PQ31" s="263"/>
      <c r="PR31" s="263">
        <v>1</v>
      </c>
      <c r="PS31" s="263"/>
      <c r="PT31" s="263"/>
      <c r="PU31" s="263"/>
      <c r="PV31" s="263"/>
      <c r="PW31" s="263">
        <v>1</v>
      </c>
      <c r="PX31" s="263"/>
      <c r="PY31" s="263"/>
      <c r="PZ31" s="263"/>
      <c r="QA31" s="263"/>
      <c r="QB31" s="263">
        <v>1</v>
      </c>
      <c r="QC31" s="263"/>
      <c r="QD31" s="263"/>
      <c r="QE31" s="263"/>
      <c r="QF31" s="263"/>
      <c r="QG31" s="263">
        <v>1</v>
      </c>
      <c r="QH31" s="263"/>
      <c r="QI31" s="263"/>
      <c r="QJ31" s="263"/>
      <c r="QK31" s="263"/>
      <c r="QL31" s="263">
        <v>1</v>
      </c>
      <c r="QM31" s="263"/>
      <c r="QN31" s="263"/>
      <c r="QO31" s="263"/>
      <c r="QP31" s="263"/>
      <c r="QQ31" s="263">
        <v>1</v>
      </c>
      <c r="QR31" s="263"/>
      <c r="QS31" s="263"/>
      <c r="QT31" s="263"/>
      <c r="QU31" s="263"/>
      <c r="QV31" s="263">
        <v>1</v>
      </c>
      <c r="QW31" s="263"/>
      <c r="QX31" s="263"/>
      <c r="QY31" s="263"/>
      <c r="QZ31" s="263"/>
      <c r="RA31" s="263">
        <v>1</v>
      </c>
      <c r="RB31" s="263"/>
      <c r="RC31" s="263"/>
      <c r="RD31" s="263"/>
      <c r="RE31" s="263"/>
      <c r="RF31" s="263">
        <v>1</v>
      </c>
      <c r="RG31" s="263"/>
      <c r="RH31" s="263"/>
      <c r="RI31" s="263"/>
      <c r="RJ31" s="263"/>
      <c r="RK31" s="263">
        <v>1</v>
      </c>
      <c r="RL31" s="263"/>
      <c r="RM31" s="263"/>
      <c r="RN31" s="263"/>
      <c r="RO31" s="263"/>
      <c r="RP31" s="263">
        <v>1</v>
      </c>
      <c r="RQ31" s="263"/>
      <c r="RR31" s="263"/>
      <c r="RS31" s="263"/>
      <c r="RT31" s="263"/>
      <c r="RU31" s="263">
        <v>1</v>
      </c>
      <c r="RV31" s="263"/>
      <c r="RW31" s="263"/>
      <c r="RX31" s="263"/>
      <c r="RY31" s="263"/>
      <c r="RZ31" s="263">
        <v>1</v>
      </c>
      <c r="SA31" s="263"/>
    </row>
    <row r="32" spans="2:495">
      <c r="B32" s="283" t="str">
        <f t="shared" si="8"/>
        <v>Project Management</v>
      </c>
      <c r="C32" s="281"/>
      <c r="D32" s="263"/>
      <c r="E32" s="263">
        <v>1</v>
      </c>
      <c r="F32" s="263">
        <v>1</v>
      </c>
      <c r="G32" s="263">
        <v>1</v>
      </c>
      <c r="H32" s="263">
        <v>1</v>
      </c>
      <c r="I32" s="263">
        <v>0.5</v>
      </c>
      <c r="J32" s="263">
        <v>0.5</v>
      </c>
      <c r="K32" s="263">
        <v>0.5</v>
      </c>
      <c r="L32" s="263">
        <v>0.5</v>
      </c>
      <c r="M32" s="263"/>
      <c r="N32" s="263"/>
      <c r="O32" s="263"/>
      <c r="P32" s="263"/>
      <c r="Q32" s="263"/>
      <c r="R32" s="263"/>
      <c r="S32" s="263"/>
      <c r="T32" s="263"/>
      <c r="U32" s="263"/>
      <c r="V32" s="263"/>
      <c r="W32" s="263"/>
      <c r="X32" s="263"/>
      <c r="Y32" s="263"/>
      <c r="Z32" s="263"/>
      <c r="AA32" s="263"/>
      <c r="AB32" s="263"/>
      <c r="AC32" s="263"/>
      <c r="AD32" s="263"/>
      <c r="AE32" s="263"/>
      <c r="AF32" s="263"/>
      <c r="AG32" s="263"/>
      <c r="AH32" s="263"/>
      <c r="AI32" s="263"/>
      <c r="AJ32" s="263"/>
      <c r="AK32" s="263"/>
      <c r="AL32" s="263"/>
      <c r="AM32" s="263"/>
      <c r="AN32" s="263"/>
      <c r="AO32" s="263"/>
      <c r="AP32" s="263"/>
      <c r="AQ32" s="263"/>
      <c r="AR32" s="263">
        <v>1</v>
      </c>
      <c r="AS32" s="263"/>
      <c r="AT32" s="263"/>
      <c r="AU32" s="263"/>
      <c r="AV32" s="263"/>
      <c r="AW32" s="263">
        <v>1</v>
      </c>
      <c r="AX32" s="263"/>
      <c r="AY32" s="263"/>
      <c r="AZ32" s="263"/>
      <c r="BA32" s="263"/>
      <c r="BB32" s="263">
        <v>1</v>
      </c>
      <c r="BC32" s="263"/>
      <c r="BD32" s="263"/>
      <c r="BE32" s="263"/>
      <c r="BF32" s="263"/>
      <c r="BG32" s="263">
        <v>1</v>
      </c>
      <c r="BH32" s="263"/>
      <c r="BI32" s="263"/>
      <c r="BJ32" s="263"/>
      <c r="BK32" s="263"/>
      <c r="BL32" s="263">
        <v>1</v>
      </c>
      <c r="BM32" s="263"/>
      <c r="BN32" s="263"/>
      <c r="BO32" s="263"/>
      <c r="BP32" s="263"/>
      <c r="BQ32" s="263">
        <v>1</v>
      </c>
      <c r="BR32" s="263"/>
      <c r="BS32" s="263"/>
      <c r="BT32" s="263"/>
      <c r="BU32" s="263"/>
      <c r="BV32" s="263">
        <v>1</v>
      </c>
      <c r="BW32" s="263"/>
      <c r="BX32" s="263"/>
      <c r="BY32" s="263"/>
      <c r="BZ32" s="263"/>
      <c r="CA32" s="263">
        <v>1</v>
      </c>
      <c r="CB32" s="263"/>
      <c r="CC32" s="263"/>
      <c r="CD32" s="263"/>
      <c r="CE32" s="263"/>
      <c r="CF32" s="263">
        <v>1</v>
      </c>
      <c r="CG32" s="263"/>
      <c r="CH32" s="263"/>
      <c r="CI32" s="263"/>
      <c r="CJ32" s="263"/>
      <c r="CK32" s="263">
        <v>1</v>
      </c>
      <c r="CL32" s="263"/>
      <c r="CM32" s="263"/>
      <c r="CN32" s="263"/>
      <c r="CO32" s="263"/>
      <c r="CP32" s="263">
        <v>1</v>
      </c>
      <c r="CQ32" s="263"/>
      <c r="CR32" s="263"/>
      <c r="CS32" s="263"/>
      <c r="CT32" s="263"/>
      <c r="CU32" s="263">
        <v>1</v>
      </c>
      <c r="CV32" s="263"/>
      <c r="CW32" s="263"/>
      <c r="CX32" s="263"/>
      <c r="CY32" s="263"/>
      <c r="CZ32" s="263">
        <v>1</v>
      </c>
      <c r="DA32" s="263"/>
      <c r="DB32" s="263"/>
      <c r="DC32" s="263"/>
      <c r="DD32" s="263"/>
      <c r="DE32" s="263">
        <v>1</v>
      </c>
      <c r="DF32" s="263"/>
      <c r="DG32" s="263"/>
      <c r="DH32" s="263"/>
      <c r="DI32" s="263"/>
      <c r="DJ32" s="263">
        <v>1</v>
      </c>
      <c r="DK32" s="263"/>
      <c r="DL32" s="263"/>
      <c r="DM32" s="263"/>
      <c r="DN32" s="263"/>
      <c r="DO32" s="263">
        <v>1</v>
      </c>
      <c r="DP32" s="263"/>
      <c r="DQ32" s="263"/>
      <c r="DR32" s="263"/>
      <c r="DS32" s="263"/>
      <c r="DT32" s="263">
        <v>1</v>
      </c>
      <c r="DU32" s="263"/>
      <c r="DV32" s="263"/>
      <c r="DW32" s="263"/>
      <c r="DX32" s="263"/>
      <c r="DY32" s="263">
        <v>1</v>
      </c>
      <c r="DZ32" s="263"/>
      <c r="EA32" s="263"/>
      <c r="EB32" s="263"/>
      <c r="EC32" s="263"/>
      <c r="ED32" s="263">
        <v>1</v>
      </c>
      <c r="EE32" s="263"/>
      <c r="EF32" s="263"/>
      <c r="EG32" s="263"/>
      <c r="EH32" s="263"/>
      <c r="EI32" s="263">
        <v>1</v>
      </c>
      <c r="EJ32" s="263"/>
      <c r="EK32" s="263"/>
      <c r="EL32" s="263"/>
      <c r="EM32" s="263"/>
      <c r="EN32" s="263">
        <v>1</v>
      </c>
      <c r="EO32" s="263"/>
      <c r="EP32" s="263"/>
      <c r="EQ32" s="263"/>
      <c r="ER32" s="263"/>
      <c r="ES32" s="263">
        <v>1</v>
      </c>
      <c r="ET32" s="263"/>
      <c r="EU32" s="263"/>
      <c r="EV32" s="263"/>
      <c r="EW32" s="263"/>
      <c r="EX32" s="263">
        <v>1</v>
      </c>
      <c r="EY32" s="263"/>
      <c r="EZ32" s="263"/>
      <c r="FA32" s="263"/>
      <c r="FB32" s="263"/>
      <c r="FC32" s="263">
        <v>1</v>
      </c>
      <c r="FD32" s="263"/>
      <c r="FE32" s="263"/>
      <c r="FF32" s="263"/>
      <c r="FG32" s="263"/>
      <c r="FH32" s="263">
        <v>1</v>
      </c>
      <c r="FI32" s="263"/>
      <c r="FJ32" s="263"/>
      <c r="FK32" s="263"/>
      <c r="FL32" s="263"/>
      <c r="FM32" s="263">
        <v>1</v>
      </c>
      <c r="FN32" s="263"/>
      <c r="FO32" s="263"/>
      <c r="FP32" s="263"/>
      <c r="FQ32" s="263"/>
      <c r="FR32" s="263">
        <v>1</v>
      </c>
      <c r="FS32" s="263"/>
      <c r="FT32" s="263"/>
      <c r="FU32" s="263"/>
      <c r="FV32" s="263"/>
      <c r="FW32" s="263">
        <v>1</v>
      </c>
      <c r="FX32" s="263"/>
      <c r="FY32" s="263"/>
      <c r="FZ32" s="263"/>
      <c r="GA32" s="263"/>
      <c r="GB32" s="263">
        <v>1</v>
      </c>
      <c r="GC32" s="263"/>
      <c r="GD32" s="263"/>
      <c r="GE32" s="263"/>
      <c r="GF32" s="263"/>
      <c r="GG32" s="263">
        <v>1</v>
      </c>
      <c r="GH32" s="263"/>
      <c r="GI32" s="263"/>
      <c r="GJ32" s="263"/>
      <c r="GK32" s="263"/>
      <c r="GL32" s="263">
        <v>1</v>
      </c>
      <c r="GM32" s="263"/>
      <c r="GN32" s="263"/>
      <c r="GO32" s="263"/>
      <c r="GP32" s="263"/>
      <c r="GQ32" s="263">
        <v>1</v>
      </c>
      <c r="GR32" s="263"/>
      <c r="GS32" s="263"/>
      <c r="GT32" s="263"/>
      <c r="GU32" s="263"/>
      <c r="GV32" s="263">
        <v>1</v>
      </c>
      <c r="GW32" s="263"/>
      <c r="GX32" s="263"/>
      <c r="GY32" s="263"/>
      <c r="GZ32" s="263"/>
      <c r="HA32" s="263">
        <v>1</v>
      </c>
      <c r="HB32" s="263"/>
      <c r="HC32" s="263"/>
      <c r="HD32" s="263"/>
      <c r="HE32" s="263"/>
      <c r="HF32" s="263">
        <v>1</v>
      </c>
      <c r="HG32" s="263"/>
      <c r="HH32" s="263"/>
      <c r="HI32" s="263"/>
      <c r="HJ32" s="263"/>
      <c r="HK32" s="263">
        <v>1</v>
      </c>
      <c r="HL32" s="263"/>
      <c r="HM32" s="263"/>
      <c r="HN32" s="263"/>
      <c r="HO32" s="263"/>
      <c r="HP32" s="263">
        <v>1</v>
      </c>
      <c r="HQ32" s="263"/>
      <c r="HR32" s="263"/>
      <c r="HS32" s="263"/>
      <c r="HT32" s="263"/>
      <c r="HU32" s="263">
        <v>1</v>
      </c>
      <c r="HV32" s="263"/>
      <c r="HW32" s="263"/>
      <c r="HX32" s="263"/>
      <c r="HY32" s="263"/>
      <c r="HZ32" s="263">
        <v>1</v>
      </c>
      <c r="IA32" s="263"/>
      <c r="IB32" s="263"/>
      <c r="IC32" s="263"/>
      <c r="ID32" s="263"/>
      <c r="IE32" s="263">
        <v>1</v>
      </c>
      <c r="IF32" s="263"/>
      <c r="IG32" s="263"/>
      <c r="IH32" s="263"/>
      <c r="II32" s="263"/>
      <c r="IJ32" s="263">
        <v>1</v>
      </c>
      <c r="IK32" s="263"/>
      <c r="IL32" s="263"/>
      <c r="IM32" s="263"/>
      <c r="IN32" s="263"/>
      <c r="IO32" s="263">
        <v>1</v>
      </c>
      <c r="IP32" s="263"/>
      <c r="IQ32" s="263"/>
      <c r="IR32" s="263"/>
      <c r="IS32" s="263"/>
      <c r="IT32" s="263">
        <v>1</v>
      </c>
      <c r="IU32" s="263"/>
      <c r="IV32" s="263"/>
      <c r="IW32" s="263"/>
      <c r="IX32" s="263"/>
      <c r="IY32" s="263">
        <v>1</v>
      </c>
      <c r="IZ32" s="263"/>
      <c r="JA32" s="263"/>
      <c r="JB32" s="263"/>
      <c r="JC32" s="263"/>
      <c r="JD32" s="263">
        <v>1</v>
      </c>
      <c r="JE32" s="263"/>
      <c r="JF32" s="263"/>
      <c r="JG32" s="263"/>
      <c r="JH32" s="263"/>
      <c r="JI32" s="263">
        <v>1</v>
      </c>
      <c r="JJ32" s="263"/>
      <c r="JK32" s="263"/>
      <c r="JL32" s="263"/>
      <c r="JM32" s="263"/>
      <c r="JN32" s="263">
        <v>1</v>
      </c>
      <c r="JO32" s="263"/>
      <c r="JP32" s="263"/>
      <c r="JQ32" s="263"/>
      <c r="JR32" s="263"/>
      <c r="JS32" s="263">
        <v>1</v>
      </c>
      <c r="JT32" s="263"/>
      <c r="JU32" s="263"/>
      <c r="JV32" s="263"/>
      <c r="JW32" s="263"/>
      <c r="JX32" s="263">
        <v>1</v>
      </c>
      <c r="JY32" s="263"/>
      <c r="JZ32" s="263"/>
      <c r="KA32" s="263"/>
      <c r="KB32" s="263"/>
      <c r="KC32" s="263">
        <v>1</v>
      </c>
      <c r="KD32" s="263"/>
      <c r="KE32" s="263"/>
      <c r="KF32" s="263"/>
      <c r="KG32" s="263"/>
      <c r="KH32" s="263">
        <v>1</v>
      </c>
      <c r="KI32" s="263"/>
      <c r="KJ32" s="263"/>
      <c r="KK32" s="263"/>
      <c r="KL32" s="263"/>
      <c r="KM32" s="263">
        <v>1</v>
      </c>
      <c r="KN32" s="263"/>
      <c r="KO32" s="263"/>
      <c r="KP32" s="263"/>
      <c r="KQ32" s="263"/>
      <c r="KR32" s="263">
        <v>1</v>
      </c>
      <c r="KS32" s="263"/>
      <c r="KT32" s="263"/>
      <c r="KU32" s="263"/>
      <c r="KV32" s="263"/>
      <c r="KW32" s="263">
        <v>1</v>
      </c>
      <c r="KX32" s="263"/>
      <c r="KY32" s="263"/>
      <c r="KZ32" s="263"/>
      <c r="LA32" s="263"/>
      <c r="LB32" s="263">
        <v>1</v>
      </c>
      <c r="LC32" s="263"/>
      <c r="LD32" s="263"/>
      <c r="LE32" s="263"/>
      <c r="LF32" s="263"/>
      <c r="LG32" s="263">
        <v>1</v>
      </c>
      <c r="LH32" s="263"/>
      <c r="LI32" s="263"/>
      <c r="LJ32" s="263"/>
      <c r="LK32" s="263"/>
      <c r="LL32" s="263">
        <v>1</v>
      </c>
      <c r="LM32" s="263"/>
      <c r="LN32" s="263"/>
      <c r="LO32" s="263"/>
      <c r="LP32" s="263"/>
      <c r="LQ32" s="263">
        <v>1</v>
      </c>
      <c r="LR32" s="263"/>
      <c r="LS32" s="263"/>
      <c r="LT32" s="263"/>
      <c r="LU32" s="263"/>
      <c r="LV32" s="263">
        <v>1</v>
      </c>
      <c r="LW32" s="263"/>
      <c r="LX32" s="263"/>
      <c r="LY32" s="263"/>
      <c r="LZ32" s="263"/>
      <c r="MA32" s="263">
        <v>1</v>
      </c>
      <c r="MB32" s="263"/>
      <c r="MC32" s="263"/>
      <c r="MD32" s="263"/>
      <c r="ME32" s="263"/>
      <c r="MF32" s="263">
        <v>1</v>
      </c>
      <c r="MG32" s="263"/>
      <c r="MH32" s="263"/>
      <c r="MI32" s="263"/>
      <c r="MJ32" s="263"/>
      <c r="MK32" s="263">
        <v>1</v>
      </c>
      <c r="ML32" s="263"/>
      <c r="MM32" s="263"/>
      <c r="MN32" s="263"/>
      <c r="MO32" s="263"/>
      <c r="MP32" s="263">
        <v>1</v>
      </c>
      <c r="MQ32" s="263"/>
      <c r="MR32" s="263"/>
      <c r="MS32" s="263"/>
      <c r="MT32" s="263"/>
      <c r="MU32" s="263">
        <v>1</v>
      </c>
      <c r="MV32" s="263"/>
      <c r="MW32" s="263"/>
      <c r="MX32" s="263"/>
      <c r="MY32" s="263"/>
      <c r="MZ32" s="263">
        <v>1</v>
      </c>
      <c r="NA32" s="263"/>
      <c r="NB32" s="263"/>
      <c r="NC32" s="263"/>
      <c r="ND32" s="263"/>
      <c r="NE32" s="263">
        <v>1</v>
      </c>
      <c r="NF32" s="263"/>
      <c r="NG32" s="263"/>
      <c r="NH32" s="263"/>
      <c r="NI32" s="263"/>
      <c r="NJ32" s="263">
        <v>1</v>
      </c>
      <c r="NK32" s="263"/>
      <c r="NL32" s="263"/>
      <c r="NM32" s="263"/>
      <c r="NN32" s="263"/>
      <c r="NO32" s="263">
        <v>1</v>
      </c>
      <c r="NP32" s="263"/>
      <c r="NQ32" s="263"/>
      <c r="NR32" s="263"/>
      <c r="NS32" s="263"/>
      <c r="NT32" s="263">
        <v>1</v>
      </c>
      <c r="NU32" s="263"/>
      <c r="NV32" s="263"/>
      <c r="NW32" s="263"/>
      <c r="NX32" s="263"/>
      <c r="NY32" s="263">
        <v>1</v>
      </c>
      <c r="NZ32" s="263"/>
      <c r="OA32" s="263"/>
      <c r="OB32" s="263"/>
      <c r="OC32" s="263"/>
      <c r="OD32" s="263">
        <v>1</v>
      </c>
      <c r="OE32" s="263"/>
      <c r="OF32" s="263"/>
      <c r="OG32" s="263"/>
      <c r="OH32" s="263"/>
      <c r="OI32" s="263">
        <v>1</v>
      </c>
      <c r="OJ32" s="263"/>
      <c r="OK32" s="263"/>
      <c r="OL32" s="263"/>
      <c r="OM32" s="263"/>
      <c r="ON32" s="263">
        <v>1</v>
      </c>
      <c r="OO32" s="263"/>
      <c r="OP32" s="263"/>
      <c r="OQ32" s="263"/>
      <c r="OR32" s="263"/>
      <c r="OS32" s="263">
        <v>1</v>
      </c>
      <c r="OT32" s="263"/>
      <c r="OU32" s="263"/>
      <c r="OV32" s="263"/>
      <c r="OW32" s="263"/>
      <c r="OX32" s="263">
        <v>1</v>
      </c>
      <c r="OY32" s="263"/>
      <c r="OZ32" s="263"/>
      <c r="PA32" s="263"/>
      <c r="PB32" s="263"/>
      <c r="PC32" s="263">
        <v>1</v>
      </c>
      <c r="PD32" s="263"/>
      <c r="PE32" s="263"/>
      <c r="PF32" s="263"/>
      <c r="PG32" s="263"/>
      <c r="PH32" s="263">
        <v>1</v>
      </c>
      <c r="PI32" s="263"/>
      <c r="PJ32" s="263"/>
      <c r="PK32" s="263"/>
      <c r="PL32" s="263"/>
      <c r="PM32" s="263">
        <v>1</v>
      </c>
      <c r="PN32" s="263"/>
      <c r="PO32" s="263"/>
      <c r="PP32" s="263"/>
      <c r="PQ32" s="263"/>
      <c r="PR32" s="263">
        <v>1</v>
      </c>
      <c r="PS32" s="263"/>
      <c r="PT32" s="263"/>
      <c r="PU32" s="263"/>
      <c r="PV32" s="263"/>
      <c r="PW32" s="263">
        <v>1</v>
      </c>
      <c r="PX32" s="263"/>
      <c r="PY32" s="263"/>
      <c r="PZ32" s="263"/>
      <c r="QA32" s="263"/>
      <c r="QB32" s="263">
        <v>1</v>
      </c>
      <c r="QC32" s="263"/>
      <c r="QD32" s="263"/>
      <c r="QE32" s="263"/>
      <c r="QF32" s="263"/>
      <c r="QG32" s="263">
        <v>1</v>
      </c>
      <c r="QH32" s="263"/>
      <c r="QI32" s="263"/>
      <c r="QJ32" s="263"/>
      <c r="QK32" s="263"/>
      <c r="QL32" s="263">
        <v>1</v>
      </c>
      <c r="QM32" s="263"/>
      <c r="QN32" s="263"/>
      <c r="QO32" s="263"/>
      <c r="QP32" s="263"/>
      <c r="QQ32" s="263">
        <v>1</v>
      </c>
      <c r="QR32" s="263"/>
      <c r="QS32" s="263"/>
      <c r="QT32" s="263"/>
      <c r="QU32" s="263"/>
      <c r="QV32" s="263">
        <v>1</v>
      </c>
      <c r="QW32" s="263"/>
      <c r="QX32" s="263"/>
      <c r="QY32" s="263"/>
      <c r="QZ32" s="263"/>
      <c r="RA32" s="263">
        <v>1</v>
      </c>
      <c r="RB32" s="263"/>
      <c r="RC32" s="263"/>
      <c r="RD32" s="263"/>
      <c r="RE32" s="263"/>
      <c r="RF32" s="263">
        <v>1</v>
      </c>
      <c r="RG32" s="263"/>
      <c r="RH32" s="263"/>
      <c r="RI32" s="263"/>
      <c r="RJ32" s="263"/>
      <c r="RK32" s="263">
        <v>1</v>
      </c>
      <c r="RL32" s="263"/>
      <c r="RM32" s="263"/>
      <c r="RN32" s="263"/>
      <c r="RO32" s="263"/>
      <c r="RP32" s="263">
        <v>1</v>
      </c>
      <c r="RQ32" s="263"/>
      <c r="RR32" s="263"/>
      <c r="RS32" s="263"/>
      <c r="RT32" s="263"/>
      <c r="RU32" s="263">
        <v>1</v>
      </c>
      <c r="RV32" s="263"/>
      <c r="RW32" s="263"/>
      <c r="RX32" s="263"/>
      <c r="RY32" s="263"/>
      <c r="RZ32" s="263">
        <v>1</v>
      </c>
      <c r="SA32" s="263"/>
    </row>
    <row r="33" spans="1:495">
      <c r="B33" s="283" t="str">
        <f t="shared" si="8"/>
        <v>Camp and General</v>
      </c>
      <c r="C33" s="281"/>
      <c r="D33" s="263"/>
      <c r="E33" s="263">
        <v>1</v>
      </c>
      <c r="F33" s="263">
        <v>1</v>
      </c>
      <c r="G33" s="263">
        <v>1</v>
      </c>
      <c r="H33" s="263">
        <v>1</v>
      </c>
      <c r="I33" s="263">
        <v>0.5</v>
      </c>
      <c r="J33" s="263">
        <v>0.5</v>
      </c>
      <c r="K33" s="263">
        <v>0.5</v>
      </c>
      <c r="L33" s="263">
        <v>0.5</v>
      </c>
      <c r="M33" s="263"/>
      <c r="N33" s="263"/>
      <c r="O33" s="263"/>
      <c r="P33" s="263"/>
      <c r="Q33" s="263"/>
      <c r="R33" s="263"/>
      <c r="S33" s="263"/>
      <c r="T33" s="263"/>
      <c r="U33" s="263"/>
      <c r="V33" s="263"/>
      <c r="W33" s="263"/>
      <c r="X33" s="263"/>
      <c r="Y33" s="263"/>
      <c r="Z33" s="263"/>
      <c r="AA33" s="263"/>
      <c r="AB33" s="263"/>
      <c r="AC33" s="263"/>
      <c r="AD33" s="263"/>
      <c r="AE33" s="263"/>
      <c r="AF33" s="263"/>
      <c r="AG33" s="263"/>
      <c r="AH33" s="263"/>
      <c r="AI33" s="263"/>
      <c r="AJ33" s="263"/>
      <c r="AK33" s="263"/>
      <c r="AL33" s="263"/>
      <c r="AM33" s="263"/>
      <c r="AN33" s="263"/>
      <c r="AO33" s="263"/>
      <c r="AP33" s="263"/>
      <c r="AQ33" s="263"/>
      <c r="AR33" s="263">
        <v>1</v>
      </c>
      <c r="AS33" s="263"/>
      <c r="AT33" s="263"/>
      <c r="AU33" s="263"/>
      <c r="AV33" s="263"/>
      <c r="AW33" s="263">
        <v>1</v>
      </c>
      <c r="AX33" s="263"/>
      <c r="AY33" s="263"/>
      <c r="AZ33" s="263"/>
      <c r="BA33" s="263"/>
      <c r="BB33" s="263">
        <v>1</v>
      </c>
      <c r="BC33" s="263"/>
      <c r="BD33" s="263"/>
      <c r="BE33" s="263"/>
      <c r="BF33" s="263"/>
      <c r="BG33" s="263">
        <v>1</v>
      </c>
      <c r="BH33" s="263"/>
      <c r="BI33" s="263"/>
      <c r="BJ33" s="263"/>
      <c r="BK33" s="263"/>
      <c r="BL33" s="263">
        <v>1</v>
      </c>
      <c r="BM33" s="263"/>
      <c r="BN33" s="263"/>
      <c r="BO33" s="263"/>
      <c r="BP33" s="263"/>
      <c r="BQ33" s="263">
        <v>1</v>
      </c>
      <c r="BR33" s="263"/>
      <c r="BS33" s="263"/>
      <c r="BT33" s="263"/>
      <c r="BU33" s="263"/>
      <c r="BV33" s="263">
        <v>1</v>
      </c>
      <c r="BW33" s="263"/>
      <c r="BX33" s="263"/>
      <c r="BY33" s="263"/>
      <c r="BZ33" s="263"/>
      <c r="CA33" s="263">
        <v>1</v>
      </c>
      <c r="CB33" s="263"/>
      <c r="CC33" s="263"/>
      <c r="CD33" s="263"/>
      <c r="CE33" s="263"/>
      <c r="CF33" s="263">
        <v>1</v>
      </c>
      <c r="CG33" s="263"/>
      <c r="CH33" s="263"/>
      <c r="CI33" s="263"/>
      <c r="CJ33" s="263"/>
      <c r="CK33" s="263">
        <v>1</v>
      </c>
      <c r="CL33" s="263"/>
      <c r="CM33" s="263"/>
      <c r="CN33" s="263"/>
      <c r="CO33" s="263"/>
      <c r="CP33" s="263">
        <v>1</v>
      </c>
      <c r="CQ33" s="263"/>
      <c r="CR33" s="263"/>
      <c r="CS33" s="263"/>
      <c r="CT33" s="263"/>
      <c r="CU33" s="263">
        <v>1</v>
      </c>
      <c r="CV33" s="263"/>
      <c r="CW33" s="263"/>
      <c r="CX33" s="263"/>
      <c r="CY33" s="263"/>
      <c r="CZ33" s="263">
        <v>1</v>
      </c>
      <c r="DA33" s="263"/>
      <c r="DB33" s="263"/>
      <c r="DC33" s="263"/>
      <c r="DD33" s="263"/>
      <c r="DE33" s="263">
        <v>1</v>
      </c>
      <c r="DF33" s="263"/>
      <c r="DG33" s="263"/>
      <c r="DH33" s="263"/>
      <c r="DI33" s="263"/>
      <c r="DJ33" s="263">
        <v>1</v>
      </c>
      <c r="DK33" s="263"/>
      <c r="DL33" s="263"/>
      <c r="DM33" s="263"/>
      <c r="DN33" s="263"/>
      <c r="DO33" s="263">
        <v>1</v>
      </c>
      <c r="DP33" s="263"/>
      <c r="DQ33" s="263"/>
      <c r="DR33" s="263"/>
      <c r="DS33" s="263"/>
      <c r="DT33" s="263">
        <v>1</v>
      </c>
      <c r="DU33" s="263"/>
      <c r="DV33" s="263"/>
      <c r="DW33" s="263"/>
      <c r="DX33" s="263"/>
      <c r="DY33" s="263">
        <v>1</v>
      </c>
      <c r="DZ33" s="263"/>
      <c r="EA33" s="263"/>
      <c r="EB33" s="263"/>
      <c r="EC33" s="263"/>
      <c r="ED33" s="263">
        <v>1</v>
      </c>
      <c r="EE33" s="263"/>
      <c r="EF33" s="263"/>
      <c r="EG33" s="263"/>
      <c r="EH33" s="263"/>
      <c r="EI33" s="263">
        <v>1</v>
      </c>
      <c r="EJ33" s="263"/>
      <c r="EK33" s="263"/>
      <c r="EL33" s="263"/>
      <c r="EM33" s="263"/>
      <c r="EN33" s="263">
        <v>1</v>
      </c>
      <c r="EO33" s="263"/>
      <c r="EP33" s="263"/>
      <c r="EQ33" s="263"/>
      <c r="ER33" s="263"/>
      <c r="ES33" s="263">
        <v>1</v>
      </c>
      <c r="ET33" s="263"/>
      <c r="EU33" s="263"/>
      <c r="EV33" s="263"/>
      <c r="EW33" s="263"/>
      <c r="EX33" s="263">
        <v>1</v>
      </c>
      <c r="EY33" s="263"/>
      <c r="EZ33" s="263"/>
      <c r="FA33" s="263"/>
      <c r="FB33" s="263"/>
      <c r="FC33" s="263">
        <v>1</v>
      </c>
      <c r="FD33" s="263"/>
      <c r="FE33" s="263"/>
      <c r="FF33" s="263"/>
      <c r="FG33" s="263"/>
      <c r="FH33" s="263">
        <v>1</v>
      </c>
      <c r="FI33" s="263"/>
      <c r="FJ33" s="263"/>
      <c r="FK33" s="263"/>
      <c r="FL33" s="263"/>
      <c r="FM33" s="263">
        <v>1</v>
      </c>
      <c r="FN33" s="263"/>
      <c r="FO33" s="263"/>
      <c r="FP33" s="263"/>
      <c r="FQ33" s="263"/>
      <c r="FR33" s="263">
        <v>1</v>
      </c>
      <c r="FS33" s="263"/>
      <c r="FT33" s="263"/>
      <c r="FU33" s="263"/>
      <c r="FV33" s="263"/>
      <c r="FW33" s="263">
        <v>1</v>
      </c>
      <c r="FX33" s="263"/>
      <c r="FY33" s="263"/>
      <c r="FZ33" s="263"/>
      <c r="GA33" s="263"/>
      <c r="GB33" s="263">
        <v>1</v>
      </c>
      <c r="GC33" s="263"/>
      <c r="GD33" s="263"/>
      <c r="GE33" s="263"/>
      <c r="GF33" s="263"/>
      <c r="GG33" s="263">
        <v>1</v>
      </c>
      <c r="GH33" s="263"/>
      <c r="GI33" s="263"/>
      <c r="GJ33" s="263"/>
      <c r="GK33" s="263"/>
      <c r="GL33" s="263">
        <v>1</v>
      </c>
      <c r="GM33" s="263"/>
      <c r="GN33" s="263"/>
      <c r="GO33" s="263"/>
      <c r="GP33" s="263"/>
      <c r="GQ33" s="263">
        <v>1</v>
      </c>
      <c r="GR33" s="263"/>
      <c r="GS33" s="263"/>
      <c r="GT33" s="263"/>
      <c r="GU33" s="263"/>
      <c r="GV33" s="263">
        <v>1</v>
      </c>
      <c r="GW33" s="263"/>
      <c r="GX33" s="263"/>
      <c r="GY33" s="263"/>
      <c r="GZ33" s="263"/>
      <c r="HA33" s="263">
        <v>1</v>
      </c>
      <c r="HB33" s="263"/>
      <c r="HC33" s="263"/>
      <c r="HD33" s="263"/>
      <c r="HE33" s="263"/>
      <c r="HF33" s="263">
        <v>1</v>
      </c>
      <c r="HG33" s="263"/>
      <c r="HH33" s="263"/>
      <c r="HI33" s="263"/>
      <c r="HJ33" s="263"/>
      <c r="HK33" s="263">
        <v>1</v>
      </c>
      <c r="HL33" s="263"/>
      <c r="HM33" s="263"/>
      <c r="HN33" s="263"/>
      <c r="HO33" s="263"/>
      <c r="HP33" s="263">
        <v>1</v>
      </c>
      <c r="HQ33" s="263"/>
      <c r="HR33" s="263"/>
      <c r="HS33" s="263"/>
      <c r="HT33" s="263"/>
      <c r="HU33" s="263">
        <v>1</v>
      </c>
      <c r="HV33" s="263"/>
      <c r="HW33" s="263"/>
      <c r="HX33" s="263"/>
      <c r="HY33" s="263"/>
      <c r="HZ33" s="263">
        <v>1</v>
      </c>
      <c r="IA33" s="263"/>
      <c r="IB33" s="263"/>
      <c r="IC33" s="263"/>
      <c r="ID33" s="263"/>
      <c r="IE33" s="263">
        <v>1</v>
      </c>
      <c r="IF33" s="263"/>
      <c r="IG33" s="263"/>
      <c r="IH33" s="263"/>
      <c r="II33" s="263"/>
      <c r="IJ33" s="263">
        <v>1</v>
      </c>
      <c r="IK33" s="263"/>
      <c r="IL33" s="263"/>
      <c r="IM33" s="263"/>
      <c r="IN33" s="263"/>
      <c r="IO33" s="263">
        <v>1</v>
      </c>
      <c r="IP33" s="263"/>
      <c r="IQ33" s="263"/>
      <c r="IR33" s="263"/>
      <c r="IS33" s="263"/>
      <c r="IT33" s="263">
        <v>1</v>
      </c>
      <c r="IU33" s="263"/>
      <c r="IV33" s="263"/>
      <c r="IW33" s="263"/>
      <c r="IX33" s="263"/>
      <c r="IY33" s="263">
        <v>1</v>
      </c>
      <c r="IZ33" s="263"/>
      <c r="JA33" s="263"/>
      <c r="JB33" s="263"/>
      <c r="JC33" s="263"/>
      <c r="JD33" s="263">
        <v>1</v>
      </c>
      <c r="JE33" s="263"/>
      <c r="JF33" s="263"/>
      <c r="JG33" s="263"/>
      <c r="JH33" s="263"/>
      <c r="JI33" s="263">
        <v>1</v>
      </c>
      <c r="JJ33" s="263"/>
      <c r="JK33" s="263"/>
      <c r="JL33" s="263"/>
      <c r="JM33" s="263"/>
      <c r="JN33" s="263">
        <v>1</v>
      </c>
      <c r="JO33" s="263"/>
      <c r="JP33" s="263"/>
      <c r="JQ33" s="263"/>
      <c r="JR33" s="263"/>
      <c r="JS33" s="263">
        <v>1</v>
      </c>
      <c r="JT33" s="263"/>
      <c r="JU33" s="263"/>
      <c r="JV33" s="263"/>
      <c r="JW33" s="263"/>
      <c r="JX33" s="263">
        <v>1</v>
      </c>
      <c r="JY33" s="263"/>
      <c r="JZ33" s="263"/>
      <c r="KA33" s="263"/>
      <c r="KB33" s="263"/>
      <c r="KC33" s="263">
        <v>1</v>
      </c>
      <c r="KD33" s="263"/>
      <c r="KE33" s="263"/>
      <c r="KF33" s="263"/>
      <c r="KG33" s="263"/>
      <c r="KH33" s="263">
        <v>1</v>
      </c>
      <c r="KI33" s="263"/>
      <c r="KJ33" s="263"/>
      <c r="KK33" s="263"/>
      <c r="KL33" s="263"/>
      <c r="KM33" s="263">
        <v>1</v>
      </c>
      <c r="KN33" s="263"/>
      <c r="KO33" s="263"/>
      <c r="KP33" s="263"/>
      <c r="KQ33" s="263"/>
      <c r="KR33" s="263">
        <v>1</v>
      </c>
      <c r="KS33" s="263"/>
      <c r="KT33" s="263"/>
      <c r="KU33" s="263"/>
      <c r="KV33" s="263"/>
      <c r="KW33" s="263">
        <v>1</v>
      </c>
      <c r="KX33" s="263"/>
      <c r="KY33" s="263"/>
      <c r="KZ33" s="263"/>
      <c r="LA33" s="263"/>
      <c r="LB33" s="263">
        <v>1</v>
      </c>
      <c r="LC33" s="263"/>
      <c r="LD33" s="263"/>
      <c r="LE33" s="263"/>
      <c r="LF33" s="263"/>
      <c r="LG33" s="263">
        <v>1</v>
      </c>
      <c r="LH33" s="263"/>
      <c r="LI33" s="263"/>
      <c r="LJ33" s="263"/>
      <c r="LK33" s="263"/>
      <c r="LL33" s="263">
        <v>1</v>
      </c>
      <c r="LM33" s="263"/>
      <c r="LN33" s="263"/>
      <c r="LO33" s="263"/>
      <c r="LP33" s="263"/>
      <c r="LQ33" s="263">
        <v>1</v>
      </c>
      <c r="LR33" s="263"/>
      <c r="LS33" s="263"/>
      <c r="LT33" s="263"/>
      <c r="LU33" s="263"/>
      <c r="LV33" s="263">
        <v>1</v>
      </c>
      <c r="LW33" s="263"/>
      <c r="LX33" s="263"/>
      <c r="LY33" s="263"/>
      <c r="LZ33" s="263"/>
      <c r="MA33" s="263">
        <v>1</v>
      </c>
      <c r="MB33" s="263"/>
      <c r="MC33" s="263"/>
      <c r="MD33" s="263"/>
      <c r="ME33" s="263"/>
      <c r="MF33" s="263">
        <v>1</v>
      </c>
      <c r="MG33" s="263"/>
      <c r="MH33" s="263"/>
      <c r="MI33" s="263"/>
      <c r="MJ33" s="263"/>
      <c r="MK33" s="263">
        <v>1</v>
      </c>
      <c r="ML33" s="263"/>
      <c r="MM33" s="263"/>
      <c r="MN33" s="263"/>
      <c r="MO33" s="263"/>
      <c r="MP33" s="263">
        <v>1</v>
      </c>
      <c r="MQ33" s="263"/>
      <c r="MR33" s="263"/>
      <c r="MS33" s="263"/>
      <c r="MT33" s="263"/>
      <c r="MU33" s="263">
        <v>1</v>
      </c>
      <c r="MV33" s="263"/>
      <c r="MW33" s="263"/>
      <c r="MX33" s="263"/>
      <c r="MY33" s="263"/>
      <c r="MZ33" s="263">
        <v>1</v>
      </c>
      <c r="NA33" s="263"/>
      <c r="NB33" s="263"/>
      <c r="NC33" s="263"/>
      <c r="ND33" s="263"/>
      <c r="NE33" s="263">
        <v>1</v>
      </c>
      <c r="NF33" s="263"/>
      <c r="NG33" s="263"/>
      <c r="NH33" s="263"/>
      <c r="NI33" s="263"/>
      <c r="NJ33" s="263">
        <v>1</v>
      </c>
      <c r="NK33" s="263"/>
      <c r="NL33" s="263"/>
      <c r="NM33" s="263"/>
      <c r="NN33" s="263"/>
      <c r="NO33" s="263">
        <v>1</v>
      </c>
      <c r="NP33" s="263"/>
      <c r="NQ33" s="263"/>
      <c r="NR33" s="263"/>
      <c r="NS33" s="263"/>
      <c r="NT33" s="263">
        <v>1</v>
      </c>
      <c r="NU33" s="263"/>
      <c r="NV33" s="263"/>
      <c r="NW33" s="263"/>
      <c r="NX33" s="263"/>
      <c r="NY33" s="263">
        <v>1</v>
      </c>
      <c r="NZ33" s="263"/>
      <c r="OA33" s="263"/>
      <c r="OB33" s="263"/>
      <c r="OC33" s="263"/>
      <c r="OD33" s="263">
        <v>1</v>
      </c>
      <c r="OE33" s="263"/>
      <c r="OF33" s="263"/>
      <c r="OG33" s="263"/>
      <c r="OH33" s="263"/>
      <c r="OI33" s="263">
        <v>1</v>
      </c>
      <c r="OJ33" s="263"/>
      <c r="OK33" s="263"/>
      <c r="OL33" s="263"/>
      <c r="OM33" s="263"/>
      <c r="ON33" s="263">
        <v>1</v>
      </c>
      <c r="OO33" s="263"/>
      <c r="OP33" s="263"/>
      <c r="OQ33" s="263"/>
      <c r="OR33" s="263"/>
      <c r="OS33" s="263">
        <v>1</v>
      </c>
      <c r="OT33" s="263"/>
      <c r="OU33" s="263"/>
      <c r="OV33" s="263"/>
      <c r="OW33" s="263"/>
      <c r="OX33" s="263">
        <v>1</v>
      </c>
      <c r="OY33" s="263"/>
      <c r="OZ33" s="263"/>
      <c r="PA33" s="263"/>
      <c r="PB33" s="263"/>
      <c r="PC33" s="263">
        <v>1</v>
      </c>
      <c r="PD33" s="263"/>
      <c r="PE33" s="263"/>
      <c r="PF33" s="263"/>
      <c r="PG33" s="263"/>
      <c r="PH33" s="263">
        <v>1</v>
      </c>
      <c r="PI33" s="263"/>
      <c r="PJ33" s="263"/>
      <c r="PK33" s="263"/>
      <c r="PL33" s="263"/>
      <c r="PM33" s="263">
        <v>1</v>
      </c>
      <c r="PN33" s="263"/>
      <c r="PO33" s="263"/>
      <c r="PP33" s="263"/>
      <c r="PQ33" s="263"/>
      <c r="PR33" s="263">
        <v>1</v>
      </c>
      <c r="PS33" s="263"/>
      <c r="PT33" s="263"/>
      <c r="PU33" s="263"/>
      <c r="PV33" s="263"/>
      <c r="PW33" s="263">
        <v>1</v>
      </c>
      <c r="PX33" s="263"/>
      <c r="PY33" s="263"/>
      <c r="PZ33" s="263"/>
      <c r="QA33" s="263"/>
      <c r="QB33" s="263">
        <v>1</v>
      </c>
      <c r="QC33" s="263"/>
      <c r="QD33" s="263"/>
      <c r="QE33" s="263"/>
      <c r="QF33" s="263"/>
      <c r="QG33" s="263">
        <v>1</v>
      </c>
      <c r="QH33" s="263"/>
      <c r="QI33" s="263"/>
      <c r="QJ33" s="263"/>
      <c r="QK33" s="263"/>
      <c r="QL33" s="263">
        <v>1</v>
      </c>
      <c r="QM33" s="263"/>
      <c r="QN33" s="263"/>
      <c r="QO33" s="263"/>
      <c r="QP33" s="263"/>
      <c r="QQ33" s="263">
        <v>1</v>
      </c>
      <c r="QR33" s="263"/>
      <c r="QS33" s="263"/>
      <c r="QT33" s="263"/>
      <c r="QU33" s="263"/>
      <c r="QV33" s="263">
        <v>1</v>
      </c>
      <c r="QW33" s="263"/>
      <c r="QX33" s="263"/>
      <c r="QY33" s="263"/>
      <c r="QZ33" s="263"/>
      <c r="RA33" s="263">
        <v>1</v>
      </c>
      <c r="RB33" s="263"/>
      <c r="RC33" s="263"/>
      <c r="RD33" s="263"/>
      <c r="RE33" s="263"/>
      <c r="RF33" s="263">
        <v>1</v>
      </c>
      <c r="RG33" s="263"/>
      <c r="RH33" s="263"/>
      <c r="RI33" s="263"/>
      <c r="RJ33" s="263"/>
      <c r="RK33" s="263">
        <v>1</v>
      </c>
      <c r="RL33" s="263"/>
      <c r="RM33" s="263"/>
      <c r="RN33" s="263"/>
      <c r="RO33" s="263"/>
      <c r="RP33" s="263">
        <v>1</v>
      </c>
      <c r="RQ33" s="263"/>
      <c r="RR33" s="263"/>
      <c r="RS33" s="263"/>
      <c r="RT33" s="263"/>
      <c r="RU33" s="263">
        <v>1</v>
      </c>
      <c r="RV33" s="263"/>
      <c r="RW33" s="263"/>
      <c r="RX33" s="263"/>
      <c r="RY33" s="263"/>
      <c r="RZ33" s="263">
        <v>1</v>
      </c>
      <c r="SA33" s="263"/>
    </row>
    <row r="34" spans="1:495">
      <c r="B34" s="283" t="str">
        <f t="shared" si="8"/>
        <v>Reclamation Maintenance</v>
      </c>
      <c r="C34" s="281"/>
      <c r="D34" s="263"/>
      <c r="E34" s="263">
        <v>1</v>
      </c>
      <c r="F34" s="263">
        <v>1</v>
      </c>
      <c r="G34" s="263">
        <v>0.5</v>
      </c>
      <c r="H34" s="263">
        <v>0.5</v>
      </c>
      <c r="I34" s="263">
        <v>0.25</v>
      </c>
      <c r="J34" s="263">
        <v>0.25</v>
      </c>
      <c r="K34" s="263">
        <v>0.25</v>
      </c>
      <c r="L34" s="263">
        <v>0.25</v>
      </c>
      <c r="M34" s="263"/>
      <c r="N34" s="263"/>
      <c r="O34" s="263"/>
      <c r="P34" s="263"/>
      <c r="Q34" s="263"/>
      <c r="R34" s="263"/>
      <c r="S34" s="263"/>
      <c r="T34" s="263"/>
      <c r="U34" s="263"/>
      <c r="V34" s="263"/>
      <c r="W34" s="263"/>
      <c r="X34" s="263"/>
      <c r="Y34" s="263"/>
      <c r="Z34" s="263"/>
      <c r="AA34" s="263"/>
      <c r="AB34" s="263"/>
      <c r="AC34" s="263"/>
      <c r="AD34" s="263"/>
      <c r="AE34" s="263"/>
      <c r="AF34" s="263"/>
      <c r="AG34" s="263"/>
      <c r="AH34" s="263"/>
      <c r="AI34" s="263"/>
      <c r="AJ34" s="263"/>
      <c r="AK34" s="263"/>
      <c r="AL34" s="263"/>
      <c r="AM34" s="263"/>
      <c r="AN34" s="263"/>
      <c r="AO34" s="263"/>
      <c r="AP34" s="263"/>
      <c r="AQ34" s="263"/>
      <c r="AR34" s="263">
        <v>1</v>
      </c>
      <c r="AS34" s="263"/>
      <c r="AT34" s="263"/>
      <c r="AU34" s="263"/>
      <c r="AV34" s="263"/>
      <c r="AW34" s="263">
        <v>1</v>
      </c>
      <c r="AX34" s="263"/>
      <c r="AY34" s="263"/>
      <c r="AZ34" s="263"/>
      <c r="BA34" s="263"/>
      <c r="BB34" s="263">
        <v>1</v>
      </c>
      <c r="BC34" s="263"/>
      <c r="BD34" s="263"/>
      <c r="BE34" s="263"/>
      <c r="BF34" s="263"/>
      <c r="BG34" s="263">
        <v>1</v>
      </c>
      <c r="BH34" s="263"/>
      <c r="BI34" s="263"/>
      <c r="BJ34" s="263"/>
      <c r="BK34" s="263"/>
      <c r="BL34" s="263">
        <v>1</v>
      </c>
      <c r="BM34" s="263"/>
      <c r="BN34" s="263"/>
      <c r="BO34" s="263"/>
      <c r="BP34" s="263"/>
      <c r="BQ34" s="263">
        <v>1</v>
      </c>
      <c r="BR34" s="263"/>
      <c r="BS34" s="263"/>
      <c r="BT34" s="263"/>
      <c r="BU34" s="263"/>
      <c r="BV34" s="263">
        <v>1</v>
      </c>
      <c r="BW34" s="263"/>
      <c r="BX34" s="263"/>
      <c r="BY34" s="263"/>
      <c r="BZ34" s="263"/>
      <c r="CA34" s="263">
        <v>1</v>
      </c>
      <c r="CB34" s="263"/>
      <c r="CC34" s="263"/>
      <c r="CD34" s="263"/>
      <c r="CE34" s="263"/>
      <c r="CF34" s="263">
        <v>1</v>
      </c>
      <c r="CG34" s="263"/>
      <c r="CH34" s="263"/>
      <c r="CI34" s="263"/>
      <c r="CJ34" s="263"/>
      <c r="CK34" s="263">
        <v>1</v>
      </c>
      <c r="CL34" s="263"/>
      <c r="CM34" s="263"/>
      <c r="CN34" s="263"/>
      <c r="CO34" s="263"/>
      <c r="CP34" s="263">
        <v>1</v>
      </c>
      <c r="CQ34" s="263"/>
      <c r="CR34" s="263"/>
      <c r="CS34" s="263"/>
      <c r="CT34" s="263"/>
      <c r="CU34" s="263">
        <v>1</v>
      </c>
      <c r="CV34" s="263"/>
      <c r="CW34" s="263"/>
      <c r="CX34" s="263"/>
      <c r="CY34" s="263"/>
      <c r="CZ34" s="263">
        <v>1</v>
      </c>
      <c r="DA34" s="263"/>
      <c r="DB34" s="263"/>
      <c r="DC34" s="263"/>
      <c r="DD34" s="263"/>
      <c r="DE34" s="263">
        <v>1</v>
      </c>
      <c r="DF34" s="263"/>
      <c r="DG34" s="263"/>
      <c r="DH34" s="263"/>
      <c r="DI34" s="263"/>
      <c r="DJ34" s="263">
        <v>1</v>
      </c>
      <c r="DK34" s="263"/>
      <c r="DL34" s="263"/>
      <c r="DM34" s="263"/>
      <c r="DN34" s="263"/>
      <c r="DO34" s="263">
        <v>1</v>
      </c>
      <c r="DP34" s="263"/>
      <c r="DQ34" s="263"/>
      <c r="DR34" s="263"/>
      <c r="DS34" s="263"/>
      <c r="DT34" s="263">
        <v>1</v>
      </c>
      <c r="DU34" s="263"/>
      <c r="DV34" s="263"/>
      <c r="DW34" s="263"/>
      <c r="DX34" s="263"/>
      <c r="DY34" s="263">
        <v>1</v>
      </c>
      <c r="DZ34" s="263"/>
      <c r="EA34" s="263"/>
      <c r="EB34" s="263"/>
      <c r="EC34" s="263"/>
      <c r="ED34" s="263">
        <v>1</v>
      </c>
      <c r="EE34" s="263"/>
      <c r="EF34" s="263"/>
      <c r="EG34" s="263"/>
      <c r="EH34" s="263"/>
      <c r="EI34" s="263">
        <v>1</v>
      </c>
      <c r="EJ34" s="263"/>
      <c r="EK34" s="263"/>
      <c r="EL34" s="263"/>
      <c r="EM34" s="263"/>
      <c r="EN34" s="263">
        <v>1</v>
      </c>
      <c r="EO34" s="263"/>
      <c r="EP34" s="263"/>
      <c r="EQ34" s="263"/>
      <c r="ER34" s="263"/>
      <c r="ES34" s="263">
        <v>1</v>
      </c>
      <c r="ET34" s="263"/>
      <c r="EU34" s="263"/>
      <c r="EV34" s="263"/>
      <c r="EW34" s="263"/>
      <c r="EX34" s="263">
        <v>1</v>
      </c>
      <c r="EY34" s="263"/>
      <c r="EZ34" s="263"/>
      <c r="FA34" s="263"/>
      <c r="FB34" s="263"/>
      <c r="FC34" s="263">
        <v>1</v>
      </c>
      <c r="FD34" s="263"/>
      <c r="FE34" s="263"/>
      <c r="FF34" s="263"/>
      <c r="FG34" s="263"/>
      <c r="FH34" s="263">
        <v>1</v>
      </c>
      <c r="FI34" s="263"/>
      <c r="FJ34" s="263"/>
      <c r="FK34" s="263"/>
      <c r="FL34" s="263"/>
      <c r="FM34" s="263">
        <v>1</v>
      </c>
      <c r="FN34" s="263"/>
      <c r="FO34" s="263"/>
      <c r="FP34" s="263"/>
      <c r="FQ34" s="263"/>
      <c r="FR34" s="263">
        <v>1</v>
      </c>
      <c r="FS34" s="263"/>
      <c r="FT34" s="263"/>
      <c r="FU34" s="263"/>
      <c r="FV34" s="263"/>
      <c r="FW34" s="263">
        <v>1</v>
      </c>
      <c r="FX34" s="263"/>
      <c r="FY34" s="263"/>
      <c r="FZ34" s="263"/>
      <c r="GA34" s="263"/>
      <c r="GB34" s="263">
        <v>1</v>
      </c>
      <c r="GC34" s="263"/>
      <c r="GD34" s="263"/>
      <c r="GE34" s="263"/>
      <c r="GF34" s="263"/>
      <c r="GG34" s="263">
        <v>1</v>
      </c>
      <c r="GH34" s="263"/>
      <c r="GI34" s="263"/>
      <c r="GJ34" s="263"/>
      <c r="GK34" s="263"/>
      <c r="GL34" s="263">
        <v>1</v>
      </c>
      <c r="GM34" s="263"/>
      <c r="GN34" s="263"/>
      <c r="GO34" s="263"/>
      <c r="GP34" s="263"/>
      <c r="GQ34" s="263">
        <v>1</v>
      </c>
      <c r="GR34" s="263"/>
      <c r="GS34" s="263"/>
      <c r="GT34" s="263"/>
      <c r="GU34" s="263"/>
      <c r="GV34" s="263">
        <v>1</v>
      </c>
      <c r="GW34" s="263"/>
      <c r="GX34" s="263"/>
      <c r="GY34" s="263"/>
      <c r="GZ34" s="263"/>
      <c r="HA34" s="263">
        <v>1</v>
      </c>
      <c r="HB34" s="263"/>
      <c r="HC34" s="263"/>
      <c r="HD34" s="263"/>
      <c r="HE34" s="263"/>
      <c r="HF34" s="263">
        <v>1</v>
      </c>
      <c r="HG34" s="263"/>
      <c r="HH34" s="263"/>
      <c r="HI34" s="263"/>
      <c r="HJ34" s="263"/>
      <c r="HK34" s="263">
        <v>1</v>
      </c>
      <c r="HL34" s="263"/>
      <c r="HM34" s="263"/>
      <c r="HN34" s="263"/>
      <c r="HO34" s="263"/>
      <c r="HP34" s="263">
        <v>1</v>
      </c>
      <c r="HQ34" s="263"/>
      <c r="HR34" s="263"/>
      <c r="HS34" s="263"/>
      <c r="HT34" s="263"/>
      <c r="HU34" s="263">
        <v>1</v>
      </c>
      <c r="HV34" s="263"/>
      <c r="HW34" s="263"/>
      <c r="HX34" s="263"/>
      <c r="HY34" s="263"/>
      <c r="HZ34" s="263">
        <v>1</v>
      </c>
      <c r="IA34" s="263"/>
      <c r="IB34" s="263"/>
      <c r="IC34" s="263"/>
      <c r="ID34" s="263"/>
      <c r="IE34" s="263">
        <v>1</v>
      </c>
      <c r="IF34" s="263"/>
      <c r="IG34" s="263"/>
      <c r="IH34" s="263"/>
      <c r="II34" s="263"/>
      <c r="IJ34" s="263">
        <v>1</v>
      </c>
      <c r="IK34" s="263"/>
      <c r="IL34" s="263"/>
      <c r="IM34" s="263"/>
      <c r="IN34" s="263"/>
      <c r="IO34" s="263">
        <v>1</v>
      </c>
      <c r="IP34" s="263"/>
      <c r="IQ34" s="263"/>
      <c r="IR34" s="263"/>
      <c r="IS34" s="263"/>
      <c r="IT34" s="263">
        <v>1</v>
      </c>
      <c r="IU34" s="263"/>
      <c r="IV34" s="263"/>
      <c r="IW34" s="263"/>
      <c r="IX34" s="263"/>
      <c r="IY34" s="263">
        <v>1</v>
      </c>
      <c r="IZ34" s="263"/>
      <c r="JA34" s="263"/>
      <c r="JB34" s="263"/>
      <c r="JC34" s="263"/>
      <c r="JD34" s="263">
        <v>1</v>
      </c>
      <c r="JE34" s="263"/>
      <c r="JF34" s="263"/>
      <c r="JG34" s="263"/>
      <c r="JH34" s="263"/>
      <c r="JI34" s="263">
        <v>1</v>
      </c>
      <c r="JJ34" s="263"/>
      <c r="JK34" s="263"/>
      <c r="JL34" s="263"/>
      <c r="JM34" s="263"/>
      <c r="JN34" s="263">
        <v>1</v>
      </c>
      <c r="JO34" s="263"/>
      <c r="JP34" s="263"/>
      <c r="JQ34" s="263"/>
      <c r="JR34" s="263"/>
      <c r="JS34" s="263">
        <v>1</v>
      </c>
      <c r="JT34" s="263"/>
      <c r="JU34" s="263"/>
      <c r="JV34" s="263"/>
      <c r="JW34" s="263"/>
      <c r="JX34" s="263">
        <v>1</v>
      </c>
      <c r="JY34" s="263"/>
      <c r="JZ34" s="263"/>
      <c r="KA34" s="263"/>
      <c r="KB34" s="263"/>
      <c r="KC34" s="263">
        <v>1</v>
      </c>
      <c r="KD34" s="263"/>
      <c r="KE34" s="263"/>
      <c r="KF34" s="263"/>
      <c r="KG34" s="263"/>
      <c r="KH34" s="263">
        <v>1</v>
      </c>
      <c r="KI34" s="263"/>
      <c r="KJ34" s="263"/>
      <c r="KK34" s="263"/>
      <c r="KL34" s="263"/>
      <c r="KM34" s="263">
        <v>1</v>
      </c>
      <c r="KN34" s="263"/>
      <c r="KO34" s="263"/>
      <c r="KP34" s="263"/>
      <c r="KQ34" s="263"/>
      <c r="KR34" s="263">
        <v>1</v>
      </c>
      <c r="KS34" s="263"/>
      <c r="KT34" s="263"/>
      <c r="KU34" s="263"/>
      <c r="KV34" s="263"/>
      <c r="KW34" s="263">
        <v>1</v>
      </c>
      <c r="KX34" s="263"/>
      <c r="KY34" s="263"/>
      <c r="KZ34" s="263"/>
      <c r="LA34" s="263"/>
      <c r="LB34" s="263">
        <v>1</v>
      </c>
      <c r="LC34" s="263"/>
      <c r="LD34" s="263"/>
      <c r="LE34" s="263"/>
      <c r="LF34" s="263"/>
      <c r="LG34" s="263">
        <v>1</v>
      </c>
      <c r="LH34" s="263"/>
      <c r="LI34" s="263"/>
      <c r="LJ34" s="263"/>
      <c r="LK34" s="263"/>
      <c r="LL34" s="263">
        <v>1</v>
      </c>
      <c r="LM34" s="263"/>
      <c r="LN34" s="263"/>
      <c r="LO34" s="263"/>
      <c r="LP34" s="263"/>
      <c r="LQ34" s="263">
        <v>1</v>
      </c>
      <c r="LR34" s="263"/>
      <c r="LS34" s="263"/>
      <c r="LT34" s="263"/>
      <c r="LU34" s="263"/>
      <c r="LV34" s="263">
        <v>1</v>
      </c>
      <c r="LW34" s="263"/>
      <c r="LX34" s="263"/>
      <c r="LY34" s="263"/>
      <c r="LZ34" s="263"/>
      <c r="MA34" s="263">
        <v>1</v>
      </c>
      <c r="MB34" s="263"/>
      <c r="MC34" s="263"/>
      <c r="MD34" s="263"/>
      <c r="ME34" s="263"/>
      <c r="MF34" s="263">
        <v>1</v>
      </c>
      <c r="MG34" s="263"/>
      <c r="MH34" s="263"/>
      <c r="MI34" s="263"/>
      <c r="MJ34" s="263"/>
      <c r="MK34" s="263">
        <v>1</v>
      </c>
      <c r="ML34" s="263"/>
      <c r="MM34" s="263"/>
      <c r="MN34" s="263"/>
      <c r="MO34" s="263"/>
      <c r="MP34" s="263">
        <v>1</v>
      </c>
      <c r="MQ34" s="263"/>
      <c r="MR34" s="263"/>
      <c r="MS34" s="263"/>
      <c r="MT34" s="263"/>
      <c r="MU34" s="263">
        <v>1</v>
      </c>
      <c r="MV34" s="263"/>
      <c r="MW34" s="263"/>
      <c r="MX34" s="263"/>
      <c r="MY34" s="263"/>
      <c r="MZ34" s="263">
        <v>1</v>
      </c>
      <c r="NA34" s="263"/>
      <c r="NB34" s="263"/>
      <c r="NC34" s="263"/>
      <c r="ND34" s="263"/>
      <c r="NE34" s="263">
        <v>1</v>
      </c>
      <c r="NF34" s="263"/>
      <c r="NG34" s="263"/>
      <c r="NH34" s="263"/>
      <c r="NI34" s="263"/>
      <c r="NJ34" s="263">
        <v>1</v>
      </c>
      <c r="NK34" s="263"/>
      <c r="NL34" s="263"/>
      <c r="NM34" s="263"/>
      <c r="NN34" s="263"/>
      <c r="NO34" s="263">
        <v>1</v>
      </c>
      <c r="NP34" s="263"/>
      <c r="NQ34" s="263"/>
      <c r="NR34" s="263"/>
      <c r="NS34" s="263"/>
      <c r="NT34" s="263">
        <v>1</v>
      </c>
      <c r="NU34" s="263"/>
      <c r="NV34" s="263"/>
      <c r="NW34" s="263"/>
      <c r="NX34" s="263"/>
      <c r="NY34" s="263">
        <v>1</v>
      </c>
      <c r="NZ34" s="263"/>
      <c r="OA34" s="263"/>
      <c r="OB34" s="263"/>
      <c r="OC34" s="263"/>
      <c r="OD34" s="263">
        <v>1</v>
      </c>
      <c r="OE34" s="263"/>
      <c r="OF34" s="263"/>
      <c r="OG34" s="263"/>
      <c r="OH34" s="263"/>
      <c r="OI34" s="263">
        <v>1</v>
      </c>
      <c r="OJ34" s="263"/>
      <c r="OK34" s="263"/>
      <c r="OL34" s="263"/>
      <c r="OM34" s="263"/>
      <c r="ON34" s="263">
        <v>1</v>
      </c>
      <c r="OO34" s="263"/>
      <c r="OP34" s="263"/>
      <c r="OQ34" s="263"/>
      <c r="OR34" s="263"/>
      <c r="OS34" s="263">
        <v>1</v>
      </c>
      <c r="OT34" s="263"/>
      <c r="OU34" s="263"/>
      <c r="OV34" s="263"/>
      <c r="OW34" s="263"/>
      <c r="OX34" s="263">
        <v>1</v>
      </c>
      <c r="OY34" s="263"/>
      <c r="OZ34" s="263"/>
      <c r="PA34" s="263"/>
      <c r="PB34" s="263"/>
      <c r="PC34" s="263">
        <v>1</v>
      </c>
      <c r="PD34" s="263"/>
      <c r="PE34" s="263"/>
      <c r="PF34" s="263"/>
      <c r="PG34" s="263"/>
      <c r="PH34" s="263">
        <v>1</v>
      </c>
      <c r="PI34" s="263"/>
      <c r="PJ34" s="263"/>
      <c r="PK34" s="263"/>
      <c r="PL34" s="263"/>
      <c r="PM34" s="263">
        <v>1</v>
      </c>
      <c r="PN34" s="263"/>
      <c r="PO34" s="263"/>
      <c r="PP34" s="263"/>
      <c r="PQ34" s="263"/>
      <c r="PR34" s="263">
        <v>1</v>
      </c>
      <c r="PS34" s="263"/>
      <c r="PT34" s="263"/>
      <c r="PU34" s="263"/>
      <c r="PV34" s="263"/>
      <c r="PW34" s="263">
        <v>1</v>
      </c>
      <c r="PX34" s="263"/>
      <c r="PY34" s="263"/>
      <c r="PZ34" s="263"/>
      <c r="QA34" s="263"/>
      <c r="QB34" s="263">
        <v>1</v>
      </c>
      <c r="QC34" s="263"/>
      <c r="QD34" s="263"/>
      <c r="QE34" s="263"/>
      <c r="QF34" s="263"/>
      <c r="QG34" s="263">
        <v>1</v>
      </c>
      <c r="QH34" s="263"/>
      <c r="QI34" s="263"/>
      <c r="QJ34" s="263"/>
      <c r="QK34" s="263"/>
      <c r="QL34" s="263">
        <v>1</v>
      </c>
      <c r="QM34" s="263"/>
      <c r="QN34" s="263"/>
      <c r="QO34" s="263"/>
      <c r="QP34" s="263"/>
      <c r="QQ34" s="263">
        <v>1</v>
      </c>
      <c r="QR34" s="263"/>
      <c r="QS34" s="263"/>
      <c r="QT34" s="263"/>
      <c r="QU34" s="263"/>
      <c r="QV34" s="263">
        <v>1</v>
      </c>
      <c r="QW34" s="263"/>
      <c r="QX34" s="263"/>
      <c r="QY34" s="263"/>
      <c r="QZ34" s="263"/>
      <c r="RA34" s="263">
        <v>1</v>
      </c>
      <c r="RB34" s="263"/>
      <c r="RC34" s="263"/>
      <c r="RD34" s="263"/>
      <c r="RE34" s="263"/>
      <c r="RF34" s="263">
        <v>1</v>
      </c>
      <c r="RG34" s="263"/>
      <c r="RH34" s="263"/>
      <c r="RI34" s="263"/>
      <c r="RJ34" s="263"/>
      <c r="RK34" s="263">
        <v>1</v>
      </c>
      <c r="RL34" s="263"/>
      <c r="RM34" s="263"/>
      <c r="RN34" s="263"/>
      <c r="RO34" s="263"/>
      <c r="RP34" s="263">
        <v>1</v>
      </c>
      <c r="RQ34" s="263"/>
      <c r="RR34" s="263"/>
      <c r="RS34" s="263"/>
      <c r="RT34" s="263"/>
      <c r="RU34" s="263">
        <v>1</v>
      </c>
      <c r="RV34" s="263"/>
      <c r="RW34" s="263"/>
      <c r="RX34" s="263"/>
      <c r="RY34" s="263"/>
      <c r="RZ34" s="263">
        <v>1</v>
      </c>
      <c r="SA34" s="263"/>
    </row>
    <row r="35" spans="1:495">
      <c r="B35" s="283" t="str">
        <f t="shared" si="8"/>
        <v>Site Maintenance</v>
      </c>
      <c r="C35" s="281"/>
      <c r="D35" s="263"/>
      <c r="E35" s="263">
        <v>1</v>
      </c>
      <c r="F35" s="263">
        <v>1</v>
      </c>
      <c r="G35" s="263">
        <v>1</v>
      </c>
      <c r="H35" s="263">
        <v>1</v>
      </c>
      <c r="I35" s="263">
        <v>0.5</v>
      </c>
      <c r="J35" s="263">
        <v>0.5</v>
      </c>
      <c r="K35" s="263">
        <v>0.5</v>
      </c>
      <c r="L35" s="263">
        <v>0.5</v>
      </c>
      <c r="M35" s="263"/>
      <c r="N35" s="263"/>
      <c r="O35" s="263"/>
      <c r="P35" s="263"/>
      <c r="Q35" s="263"/>
      <c r="R35" s="263"/>
      <c r="S35" s="263"/>
      <c r="T35" s="263"/>
      <c r="U35" s="263"/>
      <c r="V35" s="263"/>
      <c r="W35" s="263"/>
      <c r="X35" s="263"/>
      <c r="Y35" s="263"/>
      <c r="Z35" s="263"/>
      <c r="AA35" s="263"/>
      <c r="AB35" s="263"/>
      <c r="AC35" s="263"/>
      <c r="AD35" s="263"/>
      <c r="AE35" s="263"/>
      <c r="AF35" s="263"/>
      <c r="AG35" s="263"/>
      <c r="AH35" s="263"/>
      <c r="AI35" s="263"/>
      <c r="AJ35" s="263"/>
      <c r="AK35" s="263"/>
      <c r="AL35" s="263"/>
      <c r="AM35" s="263"/>
      <c r="AN35" s="263"/>
      <c r="AO35" s="263"/>
      <c r="AP35" s="263"/>
      <c r="AQ35" s="263"/>
      <c r="AR35" s="263">
        <v>1</v>
      </c>
      <c r="AS35" s="263"/>
      <c r="AT35" s="263"/>
      <c r="AU35" s="263"/>
      <c r="AV35" s="263"/>
      <c r="AW35" s="263">
        <v>1</v>
      </c>
      <c r="AX35" s="263"/>
      <c r="AY35" s="263"/>
      <c r="AZ35" s="263"/>
      <c r="BA35" s="263"/>
      <c r="BB35" s="263">
        <v>1</v>
      </c>
      <c r="BC35" s="263"/>
      <c r="BD35" s="263"/>
      <c r="BE35" s="263"/>
      <c r="BF35" s="263"/>
      <c r="BG35" s="263">
        <v>1</v>
      </c>
      <c r="BH35" s="263"/>
      <c r="BI35" s="263"/>
      <c r="BJ35" s="263"/>
      <c r="BK35" s="263"/>
      <c r="BL35" s="263">
        <v>1</v>
      </c>
      <c r="BM35" s="263"/>
      <c r="BN35" s="263"/>
      <c r="BO35" s="263"/>
      <c r="BP35" s="263"/>
      <c r="BQ35" s="263">
        <v>1</v>
      </c>
      <c r="BR35" s="263"/>
      <c r="BS35" s="263"/>
      <c r="BT35" s="263"/>
      <c r="BU35" s="263"/>
      <c r="BV35" s="263">
        <v>1</v>
      </c>
      <c r="BW35" s="263"/>
      <c r="BX35" s="263"/>
      <c r="BY35" s="263"/>
      <c r="BZ35" s="263"/>
      <c r="CA35" s="263">
        <v>1</v>
      </c>
      <c r="CB35" s="263"/>
      <c r="CC35" s="263"/>
      <c r="CD35" s="263"/>
      <c r="CE35" s="263"/>
      <c r="CF35" s="263">
        <v>1</v>
      </c>
      <c r="CG35" s="263"/>
      <c r="CH35" s="263"/>
      <c r="CI35" s="263"/>
      <c r="CJ35" s="263"/>
      <c r="CK35" s="263">
        <v>1</v>
      </c>
      <c r="CL35" s="263"/>
      <c r="CM35" s="263"/>
      <c r="CN35" s="263"/>
      <c r="CO35" s="263"/>
      <c r="CP35" s="263">
        <v>1</v>
      </c>
      <c r="CQ35" s="263"/>
      <c r="CR35" s="263"/>
      <c r="CS35" s="263"/>
      <c r="CT35" s="263"/>
      <c r="CU35" s="263">
        <v>1</v>
      </c>
      <c r="CV35" s="263"/>
      <c r="CW35" s="263"/>
      <c r="CX35" s="263"/>
      <c r="CY35" s="263"/>
      <c r="CZ35" s="263">
        <v>1</v>
      </c>
      <c r="DA35" s="263"/>
      <c r="DB35" s="263"/>
      <c r="DC35" s="263"/>
      <c r="DD35" s="263"/>
      <c r="DE35" s="263">
        <v>1</v>
      </c>
      <c r="DF35" s="263"/>
      <c r="DG35" s="263"/>
      <c r="DH35" s="263"/>
      <c r="DI35" s="263"/>
      <c r="DJ35" s="263">
        <v>1</v>
      </c>
      <c r="DK35" s="263"/>
      <c r="DL35" s="263"/>
      <c r="DM35" s="263"/>
      <c r="DN35" s="263"/>
      <c r="DO35" s="263">
        <v>1</v>
      </c>
      <c r="DP35" s="263"/>
      <c r="DQ35" s="263"/>
      <c r="DR35" s="263"/>
      <c r="DS35" s="263"/>
      <c r="DT35" s="263">
        <v>1</v>
      </c>
      <c r="DU35" s="263"/>
      <c r="DV35" s="263"/>
      <c r="DW35" s="263"/>
      <c r="DX35" s="263"/>
      <c r="DY35" s="263">
        <v>1</v>
      </c>
      <c r="DZ35" s="263"/>
      <c r="EA35" s="263"/>
      <c r="EB35" s="263"/>
      <c r="EC35" s="263"/>
      <c r="ED35" s="263">
        <v>1</v>
      </c>
      <c r="EE35" s="263"/>
      <c r="EF35" s="263"/>
      <c r="EG35" s="263"/>
      <c r="EH35" s="263"/>
      <c r="EI35" s="263">
        <v>1</v>
      </c>
      <c r="EJ35" s="263"/>
      <c r="EK35" s="263"/>
      <c r="EL35" s="263"/>
      <c r="EM35" s="263"/>
      <c r="EN35" s="263">
        <v>1</v>
      </c>
      <c r="EO35" s="263"/>
      <c r="EP35" s="263"/>
      <c r="EQ35" s="263"/>
      <c r="ER35" s="263"/>
      <c r="ES35" s="263">
        <v>1</v>
      </c>
      <c r="ET35" s="263"/>
      <c r="EU35" s="263"/>
      <c r="EV35" s="263"/>
      <c r="EW35" s="263"/>
      <c r="EX35" s="263">
        <v>1</v>
      </c>
      <c r="EY35" s="263"/>
      <c r="EZ35" s="263"/>
      <c r="FA35" s="263"/>
      <c r="FB35" s="263"/>
      <c r="FC35" s="263">
        <v>1</v>
      </c>
      <c r="FD35" s="263"/>
      <c r="FE35" s="263"/>
      <c r="FF35" s="263"/>
      <c r="FG35" s="263"/>
      <c r="FH35" s="263">
        <v>1</v>
      </c>
      <c r="FI35" s="263"/>
      <c r="FJ35" s="263"/>
      <c r="FK35" s="263"/>
      <c r="FL35" s="263"/>
      <c r="FM35" s="263">
        <v>1</v>
      </c>
      <c r="FN35" s="263"/>
      <c r="FO35" s="263"/>
      <c r="FP35" s="263"/>
      <c r="FQ35" s="263"/>
      <c r="FR35" s="263">
        <v>1</v>
      </c>
      <c r="FS35" s="263"/>
      <c r="FT35" s="263"/>
      <c r="FU35" s="263"/>
      <c r="FV35" s="263"/>
      <c r="FW35" s="263">
        <v>1</v>
      </c>
      <c r="FX35" s="263"/>
      <c r="FY35" s="263"/>
      <c r="FZ35" s="263"/>
      <c r="GA35" s="263"/>
      <c r="GB35" s="263">
        <v>1</v>
      </c>
      <c r="GC35" s="263"/>
      <c r="GD35" s="263"/>
      <c r="GE35" s="263"/>
      <c r="GF35" s="263"/>
      <c r="GG35" s="263">
        <v>1</v>
      </c>
      <c r="GH35" s="263"/>
      <c r="GI35" s="263"/>
      <c r="GJ35" s="263"/>
      <c r="GK35" s="263"/>
      <c r="GL35" s="263">
        <v>1</v>
      </c>
      <c r="GM35" s="263"/>
      <c r="GN35" s="263"/>
      <c r="GO35" s="263"/>
      <c r="GP35" s="263"/>
      <c r="GQ35" s="263">
        <v>1</v>
      </c>
      <c r="GR35" s="263"/>
      <c r="GS35" s="263"/>
      <c r="GT35" s="263"/>
      <c r="GU35" s="263"/>
      <c r="GV35" s="263">
        <v>1</v>
      </c>
      <c r="GW35" s="263"/>
      <c r="GX35" s="263"/>
      <c r="GY35" s="263"/>
      <c r="GZ35" s="263"/>
      <c r="HA35" s="263">
        <v>1</v>
      </c>
      <c r="HB35" s="263"/>
      <c r="HC35" s="263"/>
      <c r="HD35" s="263"/>
      <c r="HE35" s="263"/>
      <c r="HF35" s="263">
        <v>1</v>
      </c>
      <c r="HG35" s="263"/>
      <c r="HH35" s="263"/>
      <c r="HI35" s="263"/>
      <c r="HJ35" s="263"/>
      <c r="HK35" s="263">
        <v>1</v>
      </c>
      <c r="HL35" s="263"/>
      <c r="HM35" s="263"/>
      <c r="HN35" s="263"/>
      <c r="HO35" s="263"/>
      <c r="HP35" s="263">
        <v>1</v>
      </c>
      <c r="HQ35" s="263"/>
      <c r="HR35" s="263"/>
      <c r="HS35" s="263"/>
      <c r="HT35" s="263"/>
      <c r="HU35" s="263">
        <v>1</v>
      </c>
      <c r="HV35" s="263"/>
      <c r="HW35" s="263"/>
      <c r="HX35" s="263"/>
      <c r="HY35" s="263"/>
      <c r="HZ35" s="263">
        <v>1</v>
      </c>
      <c r="IA35" s="263"/>
      <c r="IB35" s="263"/>
      <c r="IC35" s="263"/>
      <c r="ID35" s="263"/>
      <c r="IE35" s="263">
        <v>1</v>
      </c>
      <c r="IF35" s="263"/>
      <c r="IG35" s="263"/>
      <c r="IH35" s="263"/>
      <c r="II35" s="263"/>
      <c r="IJ35" s="263">
        <v>1</v>
      </c>
      <c r="IK35" s="263"/>
      <c r="IL35" s="263"/>
      <c r="IM35" s="263"/>
      <c r="IN35" s="263"/>
      <c r="IO35" s="263">
        <v>1</v>
      </c>
      <c r="IP35" s="263"/>
      <c r="IQ35" s="263"/>
      <c r="IR35" s="263"/>
      <c r="IS35" s="263"/>
      <c r="IT35" s="263">
        <v>1</v>
      </c>
      <c r="IU35" s="263"/>
      <c r="IV35" s="263"/>
      <c r="IW35" s="263"/>
      <c r="IX35" s="263"/>
      <c r="IY35" s="263">
        <v>1</v>
      </c>
      <c r="IZ35" s="263"/>
      <c r="JA35" s="263"/>
      <c r="JB35" s="263"/>
      <c r="JC35" s="263"/>
      <c r="JD35" s="263">
        <v>1</v>
      </c>
      <c r="JE35" s="263"/>
      <c r="JF35" s="263"/>
      <c r="JG35" s="263"/>
      <c r="JH35" s="263"/>
      <c r="JI35" s="263">
        <v>1</v>
      </c>
      <c r="JJ35" s="263"/>
      <c r="JK35" s="263"/>
      <c r="JL35" s="263"/>
      <c r="JM35" s="263"/>
      <c r="JN35" s="263">
        <v>1</v>
      </c>
      <c r="JO35" s="263"/>
      <c r="JP35" s="263"/>
      <c r="JQ35" s="263"/>
      <c r="JR35" s="263"/>
      <c r="JS35" s="263">
        <v>1</v>
      </c>
      <c r="JT35" s="263"/>
      <c r="JU35" s="263"/>
      <c r="JV35" s="263"/>
      <c r="JW35" s="263"/>
      <c r="JX35" s="263">
        <v>1</v>
      </c>
      <c r="JY35" s="263"/>
      <c r="JZ35" s="263"/>
      <c r="KA35" s="263"/>
      <c r="KB35" s="263"/>
      <c r="KC35" s="263">
        <v>1</v>
      </c>
      <c r="KD35" s="263"/>
      <c r="KE35" s="263"/>
      <c r="KF35" s="263"/>
      <c r="KG35" s="263"/>
      <c r="KH35" s="263">
        <v>1</v>
      </c>
      <c r="KI35" s="263"/>
      <c r="KJ35" s="263"/>
      <c r="KK35" s="263"/>
      <c r="KL35" s="263"/>
      <c r="KM35" s="263">
        <v>1</v>
      </c>
      <c r="KN35" s="263"/>
      <c r="KO35" s="263"/>
      <c r="KP35" s="263"/>
      <c r="KQ35" s="263"/>
      <c r="KR35" s="263">
        <v>1</v>
      </c>
      <c r="KS35" s="263"/>
      <c r="KT35" s="263"/>
      <c r="KU35" s="263"/>
      <c r="KV35" s="263"/>
      <c r="KW35" s="263">
        <v>1</v>
      </c>
      <c r="KX35" s="263"/>
      <c r="KY35" s="263"/>
      <c r="KZ35" s="263"/>
      <c r="LA35" s="263"/>
      <c r="LB35" s="263">
        <v>1</v>
      </c>
      <c r="LC35" s="263"/>
      <c r="LD35" s="263"/>
      <c r="LE35" s="263"/>
      <c r="LF35" s="263"/>
      <c r="LG35" s="263">
        <v>1</v>
      </c>
      <c r="LH35" s="263"/>
      <c r="LI35" s="263"/>
      <c r="LJ35" s="263"/>
      <c r="LK35" s="263"/>
      <c r="LL35" s="263">
        <v>1</v>
      </c>
      <c r="LM35" s="263"/>
      <c r="LN35" s="263"/>
      <c r="LO35" s="263"/>
      <c r="LP35" s="263"/>
      <c r="LQ35" s="263">
        <v>1</v>
      </c>
      <c r="LR35" s="263"/>
      <c r="LS35" s="263"/>
      <c r="LT35" s="263"/>
      <c r="LU35" s="263"/>
      <c r="LV35" s="263">
        <v>1</v>
      </c>
      <c r="LW35" s="263"/>
      <c r="LX35" s="263"/>
      <c r="LY35" s="263"/>
      <c r="LZ35" s="263"/>
      <c r="MA35" s="263">
        <v>1</v>
      </c>
      <c r="MB35" s="263"/>
      <c r="MC35" s="263"/>
      <c r="MD35" s="263"/>
      <c r="ME35" s="263"/>
      <c r="MF35" s="263">
        <v>1</v>
      </c>
      <c r="MG35" s="263"/>
      <c r="MH35" s="263"/>
      <c r="MI35" s="263"/>
      <c r="MJ35" s="263"/>
      <c r="MK35" s="263">
        <v>1</v>
      </c>
      <c r="ML35" s="263"/>
      <c r="MM35" s="263"/>
      <c r="MN35" s="263"/>
      <c r="MO35" s="263"/>
      <c r="MP35" s="263">
        <v>1</v>
      </c>
      <c r="MQ35" s="263"/>
      <c r="MR35" s="263"/>
      <c r="MS35" s="263"/>
      <c r="MT35" s="263"/>
      <c r="MU35" s="263">
        <v>1</v>
      </c>
      <c r="MV35" s="263"/>
      <c r="MW35" s="263"/>
      <c r="MX35" s="263"/>
      <c r="MY35" s="263"/>
      <c r="MZ35" s="263">
        <v>1</v>
      </c>
      <c r="NA35" s="263"/>
      <c r="NB35" s="263"/>
      <c r="NC35" s="263"/>
      <c r="ND35" s="263"/>
      <c r="NE35" s="263">
        <v>1</v>
      </c>
      <c r="NF35" s="263"/>
      <c r="NG35" s="263"/>
      <c r="NH35" s="263"/>
      <c r="NI35" s="263"/>
      <c r="NJ35" s="263">
        <v>1</v>
      </c>
      <c r="NK35" s="263"/>
      <c r="NL35" s="263"/>
      <c r="NM35" s="263"/>
      <c r="NN35" s="263"/>
      <c r="NO35" s="263">
        <v>1</v>
      </c>
      <c r="NP35" s="263"/>
      <c r="NQ35" s="263"/>
      <c r="NR35" s="263"/>
      <c r="NS35" s="263"/>
      <c r="NT35" s="263">
        <v>1</v>
      </c>
      <c r="NU35" s="263"/>
      <c r="NV35" s="263"/>
      <c r="NW35" s="263"/>
      <c r="NX35" s="263"/>
      <c r="NY35" s="263">
        <v>1</v>
      </c>
      <c r="NZ35" s="263"/>
      <c r="OA35" s="263"/>
      <c r="OB35" s="263"/>
      <c r="OC35" s="263"/>
      <c r="OD35" s="263">
        <v>1</v>
      </c>
      <c r="OE35" s="263"/>
      <c r="OF35" s="263"/>
      <c r="OG35" s="263"/>
      <c r="OH35" s="263"/>
      <c r="OI35" s="263">
        <v>1</v>
      </c>
      <c r="OJ35" s="263"/>
      <c r="OK35" s="263"/>
      <c r="OL35" s="263"/>
      <c r="OM35" s="263"/>
      <c r="ON35" s="263">
        <v>1</v>
      </c>
      <c r="OO35" s="263"/>
      <c r="OP35" s="263"/>
      <c r="OQ35" s="263"/>
      <c r="OR35" s="263"/>
      <c r="OS35" s="263">
        <v>1</v>
      </c>
      <c r="OT35" s="263"/>
      <c r="OU35" s="263"/>
      <c r="OV35" s="263"/>
      <c r="OW35" s="263"/>
      <c r="OX35" s="263">
        <v>1</v>
      </c>
      <c r="OY35" s="263"/>
      <c r="OZ35" s="263"/>
      <c r="PA35" s="263"/>
      <c r="PB35" s="263"/>
      <c r="PC35" s="263">
        <v>1</v>
      </c>
      <c r="PD35" s="263"/>
      <c r="PE35" s="263"/>
      <c r="PF35" s="263"/>
      <c r="PG35" s="263"/>
      <c r="PH35" s="263">
        <v>1</v>
      </c>
      <c r="PI35" s="263"/>
      <c r="PJ35" s="263"/>
      <c r="PK35" s="263"/>
      <c r="PL35" s="263"/>
      <c r="PM35" s="263">
        <v>1</v>
      </c>
      <c r="PN35" s="263"/>
      <c r="PO35" s="263"/>
      <c r="PP35" s="263"/>
      <c r="PQ35" s="263"/>
      <c r="PR35" s="263">
        <v>1</v>
      </c>
      <c r="PS35" s="263"/>
      <c r="PT35" s="263"/>
      <c r="PU35" s="263"/>
      <c r="PV35" s="263"/>
      <c r="PW35" s="263">
        <v>1</v>
      </c>
      <c r="PX35" s="263"/>
      <c r="PY35" s="263"/>
      <c r="PZ35" s="263"/>
      <c r="QA35" s="263"/>
      <c r="QB35" s="263">
        <v>1</v>
      </c>
      <c r="QC35" s="263"/>
      <c r="QD35" s="263"/>
      <c r="QE35" s="263"/>
      <c r="QF35" s="263"/>
      <c r="QG35" s="263">
        <v>1</v>
      </c>
      <c r="QH35" s="263"/>
      <c r="QI35" s="263"/>
      <c r="QJ35" s="263"/>
      <c r="QK35" s="263"/>
      <c r="QL35" s="263">
        <v>1</v>
      </c>
      <c r="QM35" s="263"/>
      <c r="QN35" s="263"/>
      <c r="QO35" s="263"/>
      <c r="QP35" s="263"/>
      <c r="QQ35" s="263">
        <v>1</v>
      </c>
      <c r="QR35" s="263"/>
      <c r="QS35" s="263"/>
      <c r="QT35" s="263"/>
      <c r="QU35" s="263"/>
      <c r="QV35" s="263">
        <v>1</v>
      </c>
      <c r="QW35" s="263"/>
      <c r="QX35" s="263"/>
      <c r="QY35" s="263"/>
      <c r="QZ35" s="263"/>
      <c r="RA35" s="263">
        <v>1</v>
      </c>
      <c r="RB35" s="263"/>
      <c r="RC35" s="263"/>
      <c r="RD35" s="263"/>
      <c r="RE35" s="263"/>
      <c r="RF35" s="263">
        <v>1</v>
      </c>
      <c r="RG35" s="263"/>
      <c r="RH35" s="263"/>
      <c r="RI35" s="263"/>
      <c r="RJ35" s="263"/>
      <c r="RK35" s="263">
        <v>1</v>
      </c>
      <c r="RL35" s="263"/>
      <c r="RM35" s="263"/>
      <c r="RN35" s="263"/>
      <c r="RO35" s="263"/>
      <c r="RP35" s="263">
        <v>1</v>
      </c>
      <c r="RQ35" s="263"/>
      <c r="RR35" s="263"/>
      <c r="RS35" s="263"/>
      <c r="RT35" s="263"/>
      <c r="RU35" s="263">
        <v>1</v>
      </c>
      <c r="RV35" s="263"/>
      <c r="RW35" s="263"/>
      <c r="RX35" s="263"/>
      <c r="RY35" s="263"/>
      <c r="RZ35" s="263">
        <v>1</v>
      </c>
      <c r="SA35" s="263"/>
    </row>
    <row r="36" spans="1:495" s="239" customFormat="1">
      <c r="A36" s="235"/>
      <c r="B36" s="283" t="str">
        <f t="shared" si="8"/>
        <v>Transportation Costs</v>
      </c>
      <c r="C36" s="283"/>
      <c r="D36" s="263"/>
      <c r="E36" s="263">
        <f t="shared" ref="E36:L36" si="9">E34</f>
        <v>1</v>
      </c>
      <c r="F36" s="263">
        <f t="shared" si="9"/>
        <v>1</v>
      </c>
      <c r="G36" s="263">
        <f t="shared" si="9"/>
        <v>0.5</v>
      </c>
      <c r="H36" s="263">
        <f t="shared" si="9"/>
        <v>0.5</v>
      </c>
      <c r="I36" s="263">
        <f t="shared" si="9"/>
        <v>0.25</v>
      </c>
      <c r="J36" s="263">
        <f t="shared" si="9"/>
        <v>0.25</v>
      </c>
      <c r="K36" s="263">
        <f t="shared" si="9"/>
        <v>0.25</v>
      </c>
      <c r="L36" s="263">
        <f t="shared" si="9"/>
        <v>0.25</v>
      </c>
      <c r="M36" s="263"/>
      <c r="N36" s="263"/>
      <c r="O36" s="263"/>
      <c r="P36" s="263"/>
      <c r="Q36" s="263"/>
      <c r="R36" s="263"/>
      <c r="S36" s="263"/>
      <c r="T36" s="263"/>
      <c r="U36" s="263"/>
      <c r="V36" s="263"/>
      <c r="W36" s="263"/>
      <c r="X36" s="263"/>
      <c r="Y36" s="263"/>
      <c r="Z36" s="263"/>
      <c r="AA36" s="263"/>
      <c r="AB36" s="263"/>
      <c r="AC36" s="263"/>
      <c r="AD36" s="263"/>
      <c r="AE36" s="263"/>
      <c r="AF36" s="263"/>
      <c r="AG36" s="263"/>
      <c r="AH36" s="263"/>
      <c r="AI36" s="263"/>
      <c r="AJ36" s="263"/>
      <c r="AK36" s="263"/>
      <c r="AL36" s="263"/>
      <c r="AM36" s="263"/>
      <c r="AN36" s="263"/>
      <c r="AO36" s="263"/>
      <c r="AP36" s="263"/>
      <c r="AQ36" s="263"/>
      <c r="AR36" s="263">
        <v>1</v>
      </c>
      <c r="AS36" s="263"/>
      <c r="AT36" s="263"/>
      <c r="AU36" s="263"/>
      <c r="AV36" s="263"/>
      <c r="AW36" s="263">
        <v>1</v>
      </c>
      <c r="AX36" s="263"/>
      <c r="AY36" s="263"/>
      <c r="AZ36" s="263"/>
      <c r="BA36" s="263"/>
      <c r="BB36" s="263">
        <v>1</v>
      </c>
      <c r="BC36" s="263"/>
      <c r="BD36" s="263"/>
      <c r="BE36" s="263"/>
      <c r="BF36" s="263"/>
      <c r="BG36" s="263">
        <v>1</v>
      </c>
      <c r="BH36" s="263"/>
      <c r="BI36" s="263"/>
      <c r="BJ36" s="263"/>
      <c r="BK36" s="263"/>
      <c r="BL36" s="263">
        <v>1</v>
      </c>
      <c r="BM36" s="263"/>
      <c r="BN36" s="263"/>
      <c r="BO36" s="263"/>
      <c r="BP36" s="263"/>
      <c r="BQ36" s="263">
        <v>1</v>
      </c>
      <c r="BR36" s="263"/>
      <c r="BS36" s="263"/>
      <c r="BT36" s="263"/>
      <c r="BU36" s="263"/>
      <c r="BV36" s="263">
        <v>1</v>
      </c>
      <c r="BW36" s="263"/>
      <c r="BX36" s="263"/>
      <c r="BY36" s="263"/>
      <c r="BZ36" s="263"/>
      <c r="CA36" s="263">
        <v>1</v>
      </c>
      <c r="CB36" s="263"/>
      <c r="CC36" s="263"/>
      <c r="CD36" s="263"/>
      <c r="CE36" s="263"/>
      <c r="CF36" s="263">
        <v>1</v>
      </c>
      <c r="CG36" s="263"/>
      <c r="CH36" s="263"/>
      <c r="CI36" s="263"/>
      <c r="CJ36" s="263"/>
      <c r="CK36" s="263">
        <v>1</v>
      </c>
      <c r="CL36" s="263"/>
      <c r="CM36" s="263"/>
      <c r="CN36" s="263"/>
      <c r="CO36" s="263"/>
      <c r="CP36" s="263">
        <v>1</v>
      </c>
      <c r="CQ36" s="263"/>
      <c r="CR36" s="263"/>
      <c r="CS36" s="263"/>
      <c r="CT36" s="263"/>
      <c r="CU36" s="263">
        <v>1</v>
      </c>
      <c r="CV36" s="263"/>
      <c r="CW36" s="263"/>
      <c r="CX36" s="263"/>
      <c r="CY36" s="263"/>
      <c r="CZ36" s="263">
        <v>1</v>
      </c>
      <c r="DA36" s="263"/>
      <c r="DB36" s="263"/>
      <c r="DC36" s="263"/>
      <c r="DD36" s="263"/>
      <c r="DE36" s="263">
        <v>1</v>
      </c>
      <c r="DF36" s="263"/>
      <c r="DG36" s="263"/>
      <c r="DH36" s="263"/>
      <c r="DI36" s="263"/>
      <c r="DJ36" s="263">
        <v>1</v>
      </c>
      <c r="DK36" s="263"/>
      <c r="DL36" s="263"/>
      <c r="DM36" s="263"/>
      <c r="DN36" s="263"/>
      <c r="DO36" s="263">
        <v>1</v>
      </c>
      <c r="DP36" s="263"/>
      <c r="DQ36" s="263"/>
      <c r="DR36" s="263"/>
      <c r="DS36" s="263"/>
      <c r="DT36" s="263">
        <v>1</v>
      </c>
      <c r="DU36" s="263"/>
      <c r="DV36" s="263"/>
      <c r="DW36" s="263"/>
      <c r="DX36" s="263"/>
      <c r="DY36" s="263">
        <v>1</v>
      </c>
      <c r="DZ36" s="263"/>
      <c r="EA36" s="263"/>
      <c r="EB36" s="263"/>
      <c r="EC36" s="263"/>
      <c r="ED36" s="263">
        <v>1</v>
      </c>
      <c r="EE36" s="263"/>
      <c r="EF36" s="263"/>
      <c r="EG36" s="263"/>
      <c r="EH36" s="263"/>
      <c r="EI36" s="263">
        <v>1</v>
      </c>
      <c r="EJ36" s="263"/>
      <c r="EK36" s="263"/>
      <c r="EL36" s="263"/>
      <c r="EM36" s="263"/>
      <c r="EN36" s="263">
        <v>1</v>
      </c>
      <c r="EO36" s="263"/>
      <c r="EP36" s="263"/>
      <c r="EQ36" s="263"/>
      <c r="ER36" s="263"/>
      <c r="ES36" s="263">
        <v>1</v>
      </c>
      <c r="ET36" s="263"/>
      <c r="EU36" s="263"/>
      <c r="EV36" s="263"/>
      <c r="EW36" s="263"/>
      <c r="EX36" s="263">
        <v>1</v>
      </c>
      <c r="EY36" s="263"/>
      <c r="EZ36" s="263"/>
      <c r="FA36" s="263"/>
      <c r="FB36" s="263"/>
      <c r="FC36" s="263">
        <v>1</v>
      </c>
      <c r="FD36" s="263"/>
      <c r="FE36" s="263"/>
      <c r="FF36" s="263"/>
      <c r="FG36" s="263"/>
      <c r="FH36" s="263">
        <v>1</v>
      </c>
      <c r="FI36" s="263"/>
      <c r="FJ36" s="263"/>
      <c r="FK36" s="263"/>
      <c r="FL36" s="263"/>
      <c r="FM36" s="263">
        <v>1</v>
      </c>
      <c r="FN36" s="263"/>
      <c r="FO36" s="263"/>
      <c r="FP36" s="263"/>
      <c r="FQ36" s="263"/>
      <c r="FR36" s="263">
        <v>1</v>
      </c>
      <c r="FS36" s="263"/>
      <c r="FT36" s="263"/>
      <c r="FU36" s="263"/>
      <c r="FV36" s="263"/>
      <c r="FW36" s="263">
        <v>1</v>
      </c>
      <c r="FX36" s="263"/>
      <c r="FY36" s="263"/>
      <c r="FZ36" s="263"/>
      <c r="GA36" s="263"/>
      <c r="GB36" s="263">
        <v>1</v>
      </c>
      <c r="GC36" s="263"/>
      <c r="GD36" s="263"/>
      <c r="GE36" s="263"/>
      <c r="GF36" s="263"/>
      <c r="GG36" s="263">
        <v>1</v>
      </c>
      <c r="GH36" s="263"/>
      <c r="GI36" s="263"/>
      <c r="GJ36" s="263"/>
      <c r="GK36" s="263"/>
      <c r="GL36" s="263">
        <v>1</v>
      </c>
      <c r="GM36" s="263"/>
      <c r="GN36" s="263"/>
      <c r="GO36" s="263"/>
      <c r="GP36" s="263"/>
      <c r="GQ36" s="263">
        <v>1</v>
      </c>
      <c r="GR36" s="263"/>
      <c r="GS36" s="263"/>
      <c r="GT36" s="263"/>
      <c r="GU36" s="263"/>
      <c r="GV36" s="263">
        <v>1</v>
      </c>
      <c r="GW36" s="263"/>
      <c r="GX36" s="263"/>
      <c r="GY36" s="263"/>
      <c r="GZ36" s="263"/>
      <c r="HA36" s="263">
        <v>1</v>
      </c>
      <c r="HB36" s="263"/>
      <c r="HC36" s="263"/>
      <c r="HD36" s="263"/>
      <c r="HE36" s="263"/>
      <c r="HF36" s="263">
        <v>1</v>
      </c>
      <c r="HG36" s="263"/>
      <c r="HH36" s="263"/>
      <c r="HI36" s="263"/>
      <c r="HJ36" s="263"/>
      <c r="HK36" s="263">
        <v>1</v>
      </c>
      <c r="HL36" s="263"/>
      <c r="HM36" s="263"/>
      <c r="HN36" s="263"/>
      <c r="HO36" s="263"/>
      <c r="HP36" s="263">
        <v>1</v>
      </c>
      <c r="HQ36" s="263"/>
      <c r="HR36" s="263"/>
      <c r="HS36" s="263"/>
      <c r="HT36" s="263"/>
      <c r="HU36" s="263">
        <v>1</v>
      </c>
      <c r="HV36" s="263"/>
      <c r="HW36" s="263"/>
      <c r="HX36" s="263"/>
      <c r="HY36" s="263"/>
      <c r="HZ36" s="263">
        <v>1</v>
      </c>
      <c r="IA36" s="263"/>
      <c r="IB36" s="263"/>
      <c r="IC36" s="263"/>
      <c r="ID36" s="263"/>
      <c r="IE36" s="263">
        <v>1</v>
      </c>
      <c r="IF36" s="263"/>
      <c r="IG36" s="263"/>
      <c r="IH36" s="263"/>
      <c r="II36" s="263"/>
      <c r="IJ36" s="263">
        <v>1</v>
      </c>
      <c r="IK36" s="263"/>
      <c r="IL36" s="263"/>
      <c r="IM36" s="263"/>
      <c r="IN36" s="263"/>
      <c r="IO36" s="263">
        <v>1</v>
      </c>
      <c r="IP36" s="263"/>
      <c r="IQ36" s="263"/>
      <c r="IR36" s="263"/>
      <c r="IS36" s="263"/>
      <c r="IT36" s="263">
        <v>1</v>
      </c>
      <c r="IU36" s="263"/>
      <c r="IV36" s="263"/>
      <c r="IW36" s="263"/>
      <c r="IX36" s="263"/>
      <c r="IY36" s="263">
        <v>1</v>
      </c>
      <c r="IZ36" s="263"/>
      <c r="JA36" s="263"/>
      <c r="JB36" s="263"/>
      <c r="JC36" s="263"/>
      <c r="JD36" s="263">
        <v>1</v>
      </c>
      <c r="JE36" s="263"/>
      <c r="JF36" s="263"/>
      <c r="JG36" s="263"/>
      <c r="JH36" s="263"/>
      <c r="JI36" s="263">
        <v>1</v>
      </c>
      <c r="JJ36" s="263"/>
      <c r="JK36" s="263"/>
      <c r="JL36" s="263"/>
      <c r="JM36" s="263"/>
      <c r="JN36" s="263">
        <v>1</v>
      </c>
      <c r="JO36" s="263"/>
      <c r="JP36" s="263"/>
      <c r="JQ36" s="263"/>
      <c r="JR36" s="263"/>
      <c r="JS36" s="263">
        <v>1</v>
      </c>
      <c r="JT36" s="263"/>
      <c r="JU36" s="263"/>
      <c r="JV36" s="263"/>
      <c r="JW36" s="263"/>
      <c r="JX36" s="263">
        <v>1</v>
      </c>
      <c r="JY36" s="263"/>
      <c r="JZ36" s="263"/>
      <c r="KA36" s="263"/>
      <c r="KB36" s="263"/>
      <c r="KC36" s="263">
        <v>1</v>
      </c>
      <c r="KD36" s="263"/>
      <c r="KE36" s="263"/>
      <c r="KF36" s="263"/>
      <c r="KG36" s="263"/>
      <c r="KH36" s="263">
        <v>1</v>
      </c>
      <c r="KI36" s="263"/>
      <c r="KJ36" s="263"/>
      <c r="KK36" s="263"/>
      <c r="KL36" s="263"/>
      <c r="KM36" s="263">
        <v>1</v>
      </c>
      <c r="KN36" s="263"/>
      <c r="KO36" s="263"/>
      <c r="KP36" s="263"/>
      <c r="KQ36" s="263"/>
      <c r="KR36" s="263">
        <v>1</v>
      </c>
      <c r="KS36" s="263"/>
      <c r="KT36" s="263"/>
      <c r="KU36" s="263"/>
      <c r="KV36" s="263"/>
      <c r="KW36" s="263">
        <v>1</v>
      </c>
      <c r="KX36" s="263"/>
      <c r="KY36" s="263"/>
      <c r="KZ36" s="263"/>
      <c r="LA36" s="263"/>
      <c r="LB36" s="263">
        <v>1</v>
      </c>
      <c r="LC36" s="263"/>
      <c r="LD36" s="263"/>
      <c r="LE36" s="263"/>
      <c r="LF36" s="263"/>
      <c r="LG36" s="263">
        <v>1</v>
      </c>
      <c r="LH36" s="263"/>
      <c r="LI36" s="263"/>
      <c r="LJ36" s="263"/>
      <c r="LK36" s="263"/>
      <c r="LL36" s="263">
        <v>1</v>
      </c>
      <c r="LM36" s="263"/>
      <c r="LN36" s="263"/>
      <c r="LO36" s="263"/>
      <c r="LP36" s="263"/>
      <c r="LQ36" s="263">
        <v>1</v>
      </c>
      <c r="LR36" s="263"/>
      <c r="LS36" s="263"/>
      <c r="LT36" s="263"/>
      <c r="LU36" s="263"/>
      <c r="LV36" s="263">
        <v>1</v>
      </c>
      <c r="LW36" s="263"/>
      <c r="LX36" s="263"/>
      <c r="LY36" s="263"/>
      <c r="LZ36" s="263"/>
      <c r="MA36" s="263">
        <v>1</v>
      </c>
      <c r="MB36" s="263"/>
      <c r="MC36" s="263"/>
      <c r="MD36" s="263"/>
      <c r="ME36" s="263"/>
      <c r="MF36" s="263">
        <v>1</v>
      </c>
      <c r="MG36" s="263"/>
      <c r="MH36" s="263"/>
      <c r="MI36" s="263"/>
      <c r="MJ36" s="263"/>
      <c r="MK36" s="263">
        <v>1</v>
      </c>
      <c r="ML36" s="263"/>
      <c r="MM36" s="263"/>
      <c r="MN36" s="263"/>
      <c r="MO36" s="263"/>
      <c r="MP36" s="263">
        <v>1</v>
      </c>
      <c r="MQ36" s="263"/>
      <c r="MR36" s="263"/>
      <c r="MS36" s="263"/>
      <c r="MT36" s="263"/>
      <c r="MU36" s="263">
        <v>1</v>
      </c>
      <c r="MV36" s="263"/>
      <c r="MW36" s="263"/>
      <c r="MX36" s="263"/>
      <c r="MY36" s="263"/>
      <c r="MZ36" s="263">
        <v>1</v>
      </c>
      <c r="NA36" s="263"/>
      <c r="NB36" s="263"/>
      <c r="NC36" s="263"/>
      <c r="ND36" s="263"/>
      <c r="NE36" s="263">
        <v>1</v>
      </c>
      <c r="NF36" s="263"/>
      <c r="NG36" s="263"/>
      <c r="NH36" s="263"/>
      <c r="NI36" s="263"/>
      <c r="NJ36" s="263">
        <v>1</v>
      </c>
      <c r="NK36" s="263"/>
      <c r="NL36" s="263"/>
      <c r="NM36" s="263"/>
      <c r="NN36" s="263"/>
      <c r="NO36" s="263">
        <v>1</v>
      </c>
      <c r="NP36" s="263"/>
      <c r="NQ36" s="263"/>
      <c r="NR36" s="263"/>
      <c r="NS36" s="263"/>
      <c r="NT36" s="263">
        <v>1</v>
      </c>
      <c r="NU36" s="263"/>
      <c r="NV36" s="263"/>
      <c r="NW36" s="263"/>
      <c r="NX36" s="263"/>
      <c r="NY36" s="263">
        <v>1</v>
      </c>
      <c r="NZ36" s="263"/>
      <c r="OA36" s="263"/>
      <c r="OB36" s="263"/>
      <c r="OC36" s="263"/>
      <c r="OD36" s="263">
        <v>1</v>
      </c>
      <c r="OE36" s="263"/>
      <c r="OF36" s="263"/>
      <c r="OG36" s="263"/>
      <c r="OH36" s="263"/>
      <c r="OI36" s="263">
        <v>1</v>
      </c>
      <c r="OJ36" s="263"/>
      <c r="OK36" s="263"/>
      <c r="OL36" s="263"/>
      <c r="OM36" s="263"/>
      <c r="ON36" s="263">
        <v>1</v>
      </c>
      <c r="OO36" s="263"/>
      <c r="OP36" s="263"/>
      <c r="OQ36" s="263"/>
      <c r="OR36" s="263"/>
      <c r="OS36" s="263">
        <v>1</v>
      </c>
      <c r="OT36" s="263"/>
      <c r="OU36" s="263"/>
      <c r="OV36" s="263"/>
      <c r="OW36" s="263"/>
      <c r="OX36" s="263">
        <v>1</v>
      </c>
      <c r="OY36" s="263"/>
      <c r="OZ36" s="263"/>
      <c r="PA36" s="263"/>
      <c r="PB36" s="263"/>
      <c r="PC36" s="263">
        <v>1</v>
      </c>
      <c r="PD36" s="263"/>
      <c r="PE36" s="263"/>
      <c r="PF36" s="263"/>
      <c r="PG36" s="263"/>
      <c r="PH36" s="263">
        <v>1</v>
      </c>
      <c r="PI36" s="263"/>
      <c r="PJ36" s="263"/>
      <c r="PK36" s="263"/>
      <c r="PL36" s="263"/>
      <c r="PM36" s="263">
        <v>1</v>
      </c>
      <c r="PN36" s="263"/>
      <c r="PO36" s="263"/>
      <c r="PP36" s="263"/>
      <c r="PQ36" s="263"/>
      <c r="PR36" s="263">
        <v>1</v>
      </c>
      <c r="PS36" s="263"/>
      <c r="PT36" s="263"/>
      <c r="PU36" s="263"/>
      <c r="PV36" s="263"/>
      <c r="PW36" s="263">
        <v>1</v>
      </c>
      <c r="PX36" s="263"/>
      <c r="PY36" s="263"/>
      <c r="PZ36" s="263"/>
      <c r="QA36" s="263"/>
      <c r="QB36" s="263">
        <v>1</v>
      </c>
      <c r="QC36" s="263"/>
      <c r="QD36" s="263"/>
      <c r="QE36" s="263"/>
      <c r="QF36" s="263"/>
      <c r="QG36" s="263">
        <v>1</v>
      </c>
      <c r="QH36" s="263"/>
      <c r="QI36" s="263"/>
      <c r="QJ36" s="263"/>
      <c r="QK36" s="263"/>
      <c r="QL36" s="263">
        <v>1</v>
      </c>
      <c r="QM36" s="263"/>
      <c r="QN36" s="263"/>
      <c r="QO36" s="263"/>
      <c r="QP36" s="263"/>
      <c r="QQ36" s="263">
        <v>1</v>
      </c>
      <c r="QR36" s="263"/>
      <c r="QS36" s="263"/>
      <c r="QT36" s="263"/>
      <c r="QU36" s="263"/>
      <c r="QV36" s="263">
        <v>1</v>
      </c>
      <c r="QW36" s="263"/>
      <c r="QX36" s="263"/>
      <c r="QY36" s="263"/>
      <c r="QZ36" s="263"/>
      <c r="RA36" s="263">
        <v>1</v>
      </c>
      <c r="RB36" s="263"/>
      <c r="RC36" s="263"/>
      <c r="RD36" s="263"/>
      <c r="RE36" s="263"/>
      <c r="RF36" s="263">
        <v>1</v>
      </c>
      <c r="RG36" s="263"/>
      <c r="RH36" s="263"/>
      <c r="RI36" s="263"/>
      <c r="RJ36" s="263"/>
      <c r="RK36" s="263">
        <v>1</v>
      </c>
      <c r="RL36" s="263"/>
      <c r="RM36" s="263"/>
      <c r="RN36" s="263"/>
      <c r="RO36" s="263"/>
      <c r="RP36" s="263">
        <v>1</v>
      </c>
      <c r="RQ36" s="263"/>
      <c r="RR36" s="263"/>
      <c r="RS36" s="263"/>
      <c r="RT36" s="263"/>
      <c r="RU36" s="263">
        <v>1</v>
      </c>
      <c r="RV36" s="263"/>
      <c r="RW36" s="263"/>
      <c r="RX36" s="263"/>
      <c r="RY36" s="263"/>
      <c r="RZ36" s="263">
        <v>1</v>
      </c>
      <c r="SA36" s="263"/>
    </row>
    <row r="37" spans="1:495" s="239" customFormat="1">
      <c r="A37" s="235"/>
      <c r="B37" s="283" t="str">
        <f t="shared" si="8"/>
        <v>Water Quality Monitoring</v>
      </c>
      <c r="C37" s="283"/>
      <c r="D37" s="263"/>
      <c r="E37" s="263"/>
      <c r="F37" s="263"/>
      <c r="G37" s="263"/>
      <c r="H37" s="263"/>
      <c r="I37" s="263"/>
      <c r="J37" s="263"/>
      <c r="K37" s="263"/>
      <c r="L37" s="263"/>
      <c r="M37" s="263"/>
      <c r="N37" s="263"/>
      <c r="O37" s="263"/>
      <c r="P37" s="263"/>
      <c r="Q37" s="263"/>
      <c r="R37" s="263"/>
      <c r="S37" s="263"/>
      <c r="T37" s="263"/>
      <c r="U37" s="263"/>
      <c r="V37" s="263"/>
      <c r="W37" s="263"/>
      <c r="X37" s="263"/>
      <c r="Y37" s="263"/>
      <c r="Z37" s="263"/>
      <c r="AA37" s="263"/>
      <c r="AB37" s="263"/>
      <c r="AC37" s="263"/>
      <c r="AD37" s="263"/>
      <c r="AE37" s="263"/>
      <c r="AF37" s="263"/>
      <c r="AG37" s="263"/>
      <c r="AH37" s="263"/>
      <c r="AI37" s="263"/>
      <c r="AJ37" s="263"/>
      <c r="AK37" s="263"/>
      <c r="AL37" s="263"/>
      <c r="AM37" s="263"/>
      <c r="AN37" s="263"/>
      <c r="AO37" s="263"/>
      <c r="AP37" s="263"/>
      <c r="AQ37" s="263"/>
      <c r="AR37" s="263">
        <v>1</v>
      </c>
      <c r="AS37" s="263"/>
      <c r="AT37" s="263"/>
      <c r="AU37" s="263"/>
      <c r="AV37" s="263"/>
      <c r="AW37" s="263">
        <v>1</v>
      </c>
      <c r="AX37" s="263"/>
      <c r="AY37" s="263"/>
      <c r="AZ37" s="263"/>
      <c r="BA37" s="263"/>
      <c r="BB37" s="263">
        <v>1</v>
      </c>
      <c r="BC37" s="263"/>
      <c r="BD37" s="263"/>
      <c r="BE37" s="263"/>
      <c r="BF37" s="263"/>
      <c r="BG37" s="263">
        <v>1</v>
      </c>
      <c r="BH37" s="263"/>
      <c r="BI37" s="263"/>
      <c r="BJ37" s="263"/>
      <c r="BK37" s="263"/>
      <c r="BL37" s="263">
        <v>1</v>
      </c>
      <c r="BM37" s="263"/>
      <c r="BN37" s="263"/>
      <c r="BO37" s="263"/>
      <c r="BP37" s="263"/>
      <c r="BQ37" s="263">
        <v>1</v>
      </c>
      <c r="BR37" s="263"/>
      <c r="BS37" s="263"/>
      <c r="BT37" s="263"/>
      <c r="BU37" s="263"/>
      <c r="BV37" s="263">
        <v>1</v>
      </c>
      <c r="BW37" s="263"/>
      <c r="BX37" s="263"/>
      <c r="BY37" s="263"/>
      <c r="BZ37" s="263"/>
      <c r="CA37" s="263">
        <v>1</v>
      </c>
      <c r="CB37" s="263"/>
      <c r="CC37" s="263"/>
      <c r="CD37" s="263"/>
      <c r="CE37" s="263"/>
      <c r="CF37" s="263">
        <v>1</v>
      </c>
      <c r="CG37" s="263"/>
      <c r="CH37" s="263"/>
      <c r="CI37" s="263"/>
      <c r="CJ37" s="263"/>
      <c r="CK37" s="263">
        <v>1</v>
      </c>
      <c r="CL37" s="263"/>
      <c r="CM37" s="263"/>
      <c r="CN37" s="263"/>
      <c r="CO37" s="263"/>
      <c r="CP37" s="263">
        <v>1</v>
      </c>
      <c r="CQ37" s="263"/>
      <c r="CR37" s="263"/>
      <c r="CS37" s="263"/>
      <c r="CT37" s="263"/>
      <c r="CU37" s="263">
        <v>1</v>
      </c>
      <c r="CV37" s="263"/>
      <c r="CW37" s="263"/>
      <c r="CX37" s="263"/>
      <c r="CY37" s="263"/>
      <c r="CZ37" s="263">
        <v>1</v>
      </c>
      <c r="DA37" s="263"/>
      <c r="DB37" s="263"/>
      <c r="DC37" s="263"/>
      <c r="DD37" s="263"/>
      <c r="DE37" s="263">
        <v>1</v>
      </c>
      <c r="DF37" s="263"/>
      <c r="DG37" s="263"/>
      <c r="DH37" s="263"/>
      <c r="DI37" s="263"/>
      <c r="DJ37" s="263">
        <v>1</v>
      </c>
      <c r="DK37" s="263"/>
      <c r="DL37" s="263"/>
      <c r="DM37" s="263"/>
      <c r="DN37" s="263"/>
      <c r="DO37" s="263">
        <v>1</v>
      </c>
      <c r="DP37" s="263"/>
      <c r="DQ37" s="263"/>
      <c r="DR37" s="263"/>
      <c r="DS37" s="263"/>
      <c r="DT37" s="263">
        <v>1</v>
      </c>
      <c r="DU37" s="263"/>
      <c r="DV37" s="263"/>
      <c r="DW37" s="263"/>
      <c r="DX37" s="263"/>
      <c r="DY37" s="263">
        <v>1</v>
      </c>
      <c r="DZ37" s="263"/>
      <c r="EA37" s="263"/>
      <c r="EB37" s="263"/>
      <c r="EC37" s="263"/>
      <c r="ED37" s="263">
        <v>1</v>
      </c>
      <c r="EE37" s="263"/>
      <c r="EF37" s="263"/>
      <c r="EG37" s="263"/>
      <c r="EH37" s="263"/>
      <c r="EI37" s="263">
        <v>1</v>
      </c>
      <c r="EJ37" s="263"/>
      <c r="EK37" s="263"/>
      <c r="EL37" s="263"/>
      <c r="EM37" s="263"/>
      <c r="EN37" s="263">
        <v>1</v>
      </c>
      <c r="EO37" s="263"/>
      <c r="EP37" s="263"/>
      <c r="EQ37" s="263"/>
      <c r="ER37" s="263"/>
      <c r="ES37" s="263">
        <v>1</v>
      </c>
      <c r="ET37" s="263"/>
      <c r="EU37" s="263"/>
      <c r="EV37" s="263"/>
      <c r="EW37" s="263"/>
      <c r="EX37" s="263">
        <v>1</v>
      </c>
      <c r="EY37" s="263"/>
      <c r="EZ37" s="263"/>
      <c r="FA37" s="263"/>
      <c r="FB37" s="263"/>
      <c r="FC37" s="263">
        <v>1</v>
      </c>
      <c r="FD37" s="263"/>
      <c r="FE37" s="263"/>
      <c r="FF37" s="263"/>
      <c r="FG37" s="263"/>
      <c r="FH37" s="263">
        <v>1</v>
      </c>
      <c r="FI37" s="263"/>
      <c r="FJ37" s="263"/>
      <c r="FK37" s="263"/>
      <c r="FL37" s="263"/>
      <c r="FM37" s="263">
        <v>1</v>
      </c>
      <c r="FN37" s="263"/>
      <c r="FO37" s="263"/>
      <c r="FP37" s="263"/>
      <c r="FQ37" s="263"/>
      <c r="FR37" s="263">
        <v>1</v>
      </c>
      <c r="FS37" s="263"/>
      <c r="FT37" s="263"/>
      <c r="FU37" s="263"/>
      <c r="FV37" s="263"/>
      <c r="FW37" s="263">
        <v>1</v>
      </c>
      <c r="FX37" s="263"/>
      <c r="FY37" s="263"/>
      <c r="FZ37" s="263"/>
      <c r="GA37" s="263"/>
      <c r="GB37" s="263">
        <v>1</v>
      </c>
      <c r="GC37" s="263"/>
      <c r="GD37" s="263"/>
      <c r="GE37" s="263"/>
      <c r="GF37" s="263"/>
      <c r="GG37" s="263">
        <v>1</v>
      </c>
      <c r="GH37" s="263"/>
      <c r="GI37" s="263"/>
      <c r="GJ37" s="263"/>
      <c r="GK37" s="263"/>
      <c r="GL37" s="263">
        <v>1</v>
      </c>
      <c r="GM37" s="263"/>
      <c r="GN37" s="263"/>
      <c r="GO37" s="263"/>
      <c r="GP37" s="263"/>
      <c r="GQ37" s="263">
        <v>1</v>
      </c>
      <c r="GR37" s="263"/>
      <c r="GS37" s="263"/>
      <c r="GT37" s="263"/>
      <c r="GU37" s="263"/>
      <c r="GV37" s="263">
        <v>1</v>
      </c>
      <c r="GW37" s="263"/>
      <c r="GX37" s="263"/>
      <c r="GY37" s="263"/>
      <c r="GZ37" s="263"/>
      <c r="HA37" s="263">
        <v>1</v>
      </c>
      <c r="HB37" s="263"/>
      <c r="HC37" s="263"/>
      <c r="HD37" s="263"/>
      <c r="HE37" s="263"/>
      <c r="HF37" s="263">
        <v>1</v>
      </c>
      <c r="HG37" s="263"/>
      <c r="HH37" s="263"/>
      <c r="HI37" s="263"/>
      <c r="HJ37" s="263"/>
      <c r="HK37" s="263">
        <v>1</v>
      </c>
      <c r="HL37" s="263"/>
      <c r="HM37" s="263"/>
      <c r="HN37" s="263"/>
      <c r="HO37" s="263"/>
      <c r="HP37" s="263">
        <v>1</v>
      </c>
      <c r="HQ37" s="263"/>
      <c r="HR37" s="263"/>
      <c r="HS37" s="263"/>
      <c r="HT37" s="263"/>
      <c r="HU37" s="263">
        <v>1</v>
      </c>
      <c r="HV37" s="263"/>
      <c r="HW37" s="263"/>
      <c r="HX37" s="263"/>
      <c r="HY37" s="263"/>
      <c r="HZ37" s="263">
        <v>1</v>
      </c>
      <c r="IA37" s="263"/>
      <c r="IB37" s="263"/>
      <c r="IC37" s="263"/>
      <c r="ID37" s="263"/>
      <c r="IE37" s="263">
        <v>1</v>
      </c>
      <c r="IF37" s="263"/>
      <c r="IG37" s="263"/>
      <c r="IH37" s="263"/>
      <c r="II37" s="263"/>
      <c r="IJ37" s="263">
        <v>1</v>
      </c>
      <c r="IK37" s="263"/>
      <c r="IL37" s="263"/>
      <c r="IM37" s="263"/>
      <c r="IN37" s="263"/>
      <c r="IO37" s="263">
        <v>1</v>
      </c>
      <c r="IP37" s="263"/>
      <c r="IQ37" s="263"/>
      <c r="IR37" s="263"/>
      <c r="IS37" s="263"/>
      <c r="IT37" s="263">
        <v>1</v>
      </c>
      <c r="IU37" s="263"/>
      <c r="IV37" s="263"/>
      <c r="IW37" s="263"/>
      <c r="IX37" s="263"/>
      <c r="IY37" s="263">
        <v>1</v>
      </c>
      <c r="IZ37" s="263"/>
      <c r="JA37" s="263"/>
      <c r="JB37" s="263"/>
      <c r="JC37" s="263"/>
      <c r="JD37" s="263">
        <v>1</v>
      </c>
      <c r="JE37" s="263"/>
      <c r="JF37" s="263"/>
      <c r="JG37" s="263"/>
      <c r="JH37" s="263"/>
      <c r="JI37" s="263">
        <v>1</v>
      </c>
      <c r="JJ37" s="263"/>
      <c r="JK37" s="263"/>
      <c r="JL37" s="263"/>
      <c r="JM37" s="263"/>
      <c r="JN37" s="263">
        <v>1</v>
      </c>
      <c r="JO37" s="263"/>
      <c r="JP37" s="263"/>
      <c r="JQ37" s="263"/>
      <c r="JR37" s="263"/>
      <c r="JS37" s="263">
        <v>1</v>
      </c>
      <c r="JT37" s="263"/>
      <c r="JU37" s="263"/>
      <c r="JV37" s="263"/>
      <c r="JW37" s="263"/>
      <c r="JX37" s="263">
        <v>1</v>
      </c>
      <c r="JY37" s="263"/>
      <c r="JZ37" s="263"/>
      <c r="KA37" s="263"/>
      <c r="KB37" s="263"/>
      <c r="KC37" s="263">
        <v>1</v>
      </c>
      <c r="KD37" s="263"/>
      <c r="KE37" s="263"/>
      <c r="KF37" s="263"/>
      <c r="KG37" s="263"/>
      <c r="KH37" s="263">
        <v>1</v>
      </c>
      <c r="KI37" s="263"/>
      <c r="KJ37" s="263"/>
      <c r="KK37" s="263"/>
      <c r="KL37" s="263"/>
      <c r="KM37" s="263">
        <v>1</v>
      </c>
      <c r="KN37" s="263"/>
      <c r="KO37" s="263"/>
      <c r="KP37" s="263"/>
      <c r="KQ37" s="263"/>
      <c r="KR37" s="263">
        <v>1</v>
      </c>
      <c r="KS37" s="263"/>
      <c r="KT37" s="263"/>
      <c r="KU37" s="263"/>
      <c r="KV37" s="263"/>
      <c r="KW37" s="263">
        <v>1</v>
      </c>
      <c r="KX37" s="263"/>
      <c r="KY37" s="263"/>
      <c r="KZ37" s="263"/>
      <c r="LA37" s="263"/>
      <c r="LB37" s="263">
        <v>1</v>
      </c>
      <c r="LC37" s="263"/>
      <c r="LD37" s="263"/>
      <c r="LE37" s="263"/>
      <c r="LF37" s="263"/>
      <c r="LG37" s="263">
        <v>1</v>
      </c>
      <c r="LH37" s="263"/>
      <c r="LI37" s="263"/>
      <c r="LJ37" s="263"/>
      <c r="LK37" s="263"/>
      <c r="LL37" s="263">
        <v>1</v>
      </c>
      <c r="LM37" s="263"/>
      <c r="LN37" s="263"/>
      <c r="LO37" s="263"/>
      <c r="LP37" s="263"/>
      <c r="LQ37" s="263">
        <v>1</v>
      </c>
      <c r="LR37" s="263"/>
      <c r="LS37" s="263"/>
      <c r="LT37" s="263"/>
      <c r="LU37" s="263"/>
      <c r="LV37" s="263">
        <v>1</v>
      </c>
      <c r="LW37" s="263"/>
      <c r="LX37" s="263"/>
      <c r="LY37" s="263"/>
      <c r="LZ37" s="263"/>
      <c r="MA37" s="263">
        <v>1</v>
      </c>
      <c r="MB37" s="263"/>
      <c r="MC37" s="263"/>
      <c r="MD37" s="263"/>
      <c r="ME37" s="263"/>
      <c r="MF37" s="263">
        <v>1</v>
      </c>
      <c r="MG37" s="263"/>
      <c r="MH37" s="263"/>
      <c r="MI37" s="263"/>
      <c r="MJ37" s="263"/>
      <c r="MK37" s="263">
        <v>1</v>
      </c>
      <c r="ML37" s="263"/>
      <c r="MM37" s="263"/>
      <c r="MN37" s="263"/>
      <c r="MO37" s="263"/>
      <c r="MP37" s="263">
        <v>1</v>
      </c>
      <c r="MQ37" s="263"/>
      <c r="MR37" s="263"/>
      <c r="MS37" s="263"/>
      <c r="MT37" s="263"/>
      <c r="MU37" s="263">
        <v>1</v>
      </c>
      <c r="MV37" s="263"/>
      <c r="MW37" s="263"/>
      <c r="MX37" s="263"/>
      <c r="MY37" s="263"/>
      <c r="MZ37" s="263">
        <v>1</v>
      </c>
      <c r="NA37" s="263"/>
      <c r="NB37" s="263"/>
      <c r="NC37" s="263"/>
      <c r="ND37" s="263"/>
      <c r="NE37" s="263">
        <v>1</v>
      </c>
      <c r="NF37" s="263"/>
      <c r="NG37" s="263"/>
      <c r="NH37" s="263"/>
      <c r="NI37" s="263"/>
      <c r="NJ37" s="263">
        <v>1</v>
      </c>
      <c r="NK37" s="263"/>
      <c r="NL37" s="263"/>
      <c r="NM37" s="263"/>
      <c r="NN37" s="263"/>
      <c r="NO37" s="263">
        <v>1</v>
      </c>
      <c r="NP37" s="263"/>
      <c r="NQ37" s="263"/>
      <c r="NR37" s="263"/>
      <c r="NS37" s="263"/>
      <c r="NT37" s="263">
        <v>1</v>
      </c>
      <c r="NU37" s="263"/>
      <c r="NV37" s="263"/>
      <c r="NW37" s="263"/>
      <c r="NX37" s="263"/>
      <c r="NY37" s="263">
        <v>1</v>
      </c>
      <c r="NZ37" s="263"/>
      <c r="OA37" s="263"/>
      <c r="OB37" s="263"/>
      <c r="OC37" s="263"/>
      <c r="OD37" s="263">
        <v>1</v>
      </c>
      <c r="OE37" s="263"/>
      <c r="OF37" s="263"/>
      <c r="OG37" s="263"/>
      <c r="OH37" s="263"/>
      <c r="OI37" s="263">
        <v>1</v>
      </c>
      <c r="OJ37" s="263"/>
      <c r="OK37" s="263"/>
      <c r="OL37" s="263"/>
      <c r="OM37" s="263"/>
      <c r="ON37" s="263">
        <v>1</v>
      </c>
      <c r="OO37" s="263"/>
      <c r="OP37" s="263"/>
      <c r="OQ37" s="263"/>
      <c r="OR37" s="263"/>
      <c r="OS37" s="263">
        <v>1</v>
      </c>
      <c r="OT37" s="263"/>
      <c r="OU37" s="263"/>
      <c r="OV37" s="263"/>
      <c r="OW37" s="263"/>
      <c r="OX37" s="263">
        <v>1</v>
      </c>
      <c r="OY37" s="263"/>
      <c r="OZ37" s="263"/>
      <c r="PA37" s="263"/>
      <c r="PB37" s="263"/>
      <c r="PC37" s="263">
        <v>1</v>
      </c>
      <c r="PD37" s="263"/>
      <c r="PE37" s="263"/>
      <c r="PF37" s="263"/>
      <c r="PG37" s="263"/>
      <c r="PH37" s="263">
        <v>1</v>
      </c>
      <c r="PI37" s="263"/>
      <c r="PJ37" s="263"/>
      <c r="PK37" s="263"/>
      <c r="PL37" s="263"/>
      <c r="PM37" s="263">
        <v>1</v>
      </c>
      <c r="PN37" s="263"/>
      <c r="PO37" s="263"/>
      <c r="PP37" s="263"/>
      <c r="PQ37" s="263"/>
      <c r="PR37" s="263">
        <v>1</v>
      </c>
      <c r="PS37" s="263"/>
      <c r="PT37" s="263"/>
      <c r="PU37" s="263"/>
      <c r="PV37" s="263"/>
      <c r="PW37" s="263">
        <v>1</v>
      </c>
      <c r="PX37" s="263"/>
      <c r="PY37" s="263"/>
      <c r="PZ37" s="263"/>
      <c r="QA37" s="263"/>
      <c r="QB37" s="263">
        <v>1</v>
      </c>
      <c r="QC37" s="263"/>
      <c r="QD37" s="263"/>
      <c r="QE37" s="263"/>
      <c r="QF37" s="263"/>
      <c r="QG37" s="263">
        <v>1</v>
      </c>
      <c r="QH37" s="263"/>
      <c r="QI37" s="263"/>
      <c r="QJ37" s="263"/>
      <c r="QK37" s="263"/>
      <c r="QL37" s="263">
        <v>1</v>
      </c>
      <c r="QM37" s="263"/>
      <c r="QN37" s="263"/>
      <c r="QO37" s="263"/>
      <c r="QP37" s="263"/>
      <c r="QQ37" s="263">
        <v>1</v>
      </c>
      <c r="QR37" s="263"/>
      <c r="QS37" s="263"/>
      <c r="QT37" s="263"/>
      <c r="QU37" s="263"/>
      <c r="QV37" s="263">
        <v>1</v>
      </c>
      <c r="QW37" s="263"/>
      <c r="QX37" s="263"/>
      <c r="QY37" s="263"/>
      <c r="QZ37" s="263"/>
      <c r="RA37" s="263">
        <v>1</v>
      </c>
      <c r="RB37" s="263"/>
      <c r="RC37" s="263"/>
      <c r="RD37" s="263"/>
      <c r="RE37" s="263"/>
      <c r="RF37" s="263">
        <v>1</v>
      </c>
      <c r="RG37" s="263"/>
      <c r="RH37" s="263"/>
      <c r="RI37" s="263"/>
      <c r="RJ37" s="263"/>
      <c r="RK37" s="263">
        <v>1</v>
      </c>
      <c r="RL37" s="263"/>
      <c r="RM37" s="263"/>
      <c r="RN37" s="263"/>
      <c r="RO37" s="263"/>
      <c r="RP37" s="263">
        <v>1</v>
      </c>
      <c r="RQ37" s="263"/>
      <c r="RR37" s="263"/>
      <c r="RS37" s="263"/>
      <c r="RT37" s="263"/>
      <c r="RU37" s="263">
        <v>1</v>
      </c>
      <c r="RV37" s="263"/>
      <c r="RW37" s="263"/>
      <c r="RX37" s="263"/>
      <c r="RY37" s="263"/>
      <c r="RZ37" s="263">
        <v>1</v>
      </c>
      <c r="SA37" s="263"/>
    </row>
    <row r="38" spans="1:495" s="239" customFormat="1">
      <c r="A38" s="235"/>
      <c r="B38" s="283" t="str">
        <f t="shared" si="8"/>
        <v>Physical/Geotech Stability Monitoring</v>
      </c>
      <c r="C38" s="283"/>
      <c r="D38" s="263"/>
      <c r="E38" s="263"/>
      <c r="F38" s="263"/>
      <c r="G38" s="263"/>
      <c r="H38" s="263"/>
      <c r="I38" s="263"/>
      <c r="J38" s="263"/>
      <c r="M38" s="263"/>
      <c r="N38" s="263"/>
      <c r="O38" s="263"/>
      <c r="P38" s="263"/>
      <c r="Q38" s="263"/>
      <c r="R38" s="263"/>
      <c r="S38" s="263"/>
      <c r="T38" s="263"/>
      <c r="U38" s="263"/>
      <c r="V38" s="263"/>
      <c r="W38" s="263"/>
      <c r="X38" s="263"/>
      <c r="Y38" s="263"/>
      <c r="Z38" s="263"/>
      <c r="AA38" s="263"/>
      <c r="AB38" s="263"/>
      <c r="AC38" s="263"/>
      <c r="AD38" s="263"/>
      <c r="AE38" s="263"/>
      <c r="AF38" s="263"/>
      <c r="AG38" s="263"/>
      <c r="AH38" s="263"/>
      <c r="AI38" s="263"/>
      <c r="AJ38" s="263"/>
      <c r="AK38" s="263"/>
      <c r="AL38" s="263"/>
      <c r="AM38" s="263"/>
      <c r="AN38" s="263"/>
      <c r="AO38" s="263"/>
      <c r="AP38" s="263"/>
      <c r="AQ38" s="263"/>
      <c r="AR38" s="263">
        <v>1</v>
      </c>
      <c r="AS38" s="263"/>
      <c r="AT38" s="263"/>
      <c r="AU38" s="263"/>
      <c r="AV38" s="263"/>
      <c r="AW38" s="263">
        <v>1</v>
      </c>
      <c r="AX38" s="263"/>
      <c r="AY38" s="263"/>
      <c r="AZ38" s="263"/>
      <c r="BA38" s="263"/>
      <c r="BB38" s="263">
        <v>1</v>
      </c>
      <c r="BC38" s="263"/>
      <c r="BD38" s="263"/>
      <c r="BE38" s="263"/>
      <c r="BF38" s="263"/>
      <c r="BG38" s="263">
        <v>1</v>
      </c>
      <c r="BH38" s="263"/>
      <c r="BI38" s="263"/>
      <c r="BJ38" s="263"/>
      <c r="BK38" s="263"/>
      <c r="BL38" s="263">
        <v>1</v>
      </c>
      <c r="BM38" s="263"/>
      <c r="BN38" s="263"/>
      <c r="BO38" s="263"/>
      <c r="BP38" s="263"/>
      <c r="BQ38" s="263">
        <v>1</v>
      </c>
      <c r="BR38" s="263"/>
      <c r="BS38" s="263"/>
      <c r="BT38" s="263"/>
      <c r="BU38" s="263"/>
      <c r="BV38" s="263">
        <v>1</v>
      </c>
      <c r="BW38" s="263"/>
      <c r="BX38" s="263"/>
      <c r="BY38" s="263"/>
      <c r="BZ38" s="263"/>
      <c r="CA38" s="263">
        <v>1</v>
      </c>
      <c r="CB38" s="263"/>
      <c r="CC38" s="263"/>
      <c r="CD38" s="263"/>
      <c r="CE38" s="263"/>
      <c r="CF38" s="263">
        <v>1</v>
      </c>
      <c r="CG38" s="263"/>
      <c r="CH38" s="263"/>
      <c r="CI38" s="263"/>
      <c r="CJ38" s="263"/>
      <c r="CK38" s="263">
        <v>1</v>
      </c>
      <c r="CL38" s="263"/>
      <c r="CM38" s="263"/>
      <c r="CN38" s="263"/>
      <c r="CO38" s="263"/>
      <c r="CP38" s="263">
        <v>1</v>
      </c>
      <c r="CQ38" s="263"/>
      <c r="CR38" s="263"/>
      <c r="CS38" s="263"/>
      <c r="CT38" s="263"/>
      <c r="CU38" s="263">
        <v>1</v>
      </c>
      <c r="CV38" s="263"/>
      <c r="CW38" s="263"/>
      <c r="CX38" s="263"/>
      <c r="CY38" s="263"/>
      <c r="CZ38" s="263">
        <v>1</v>
      </c>
      <c r="DA38" s="263"/>
      <c r="DB38" s="263"/>
      <c r="DC38" s="263"/>
      <c r="DD38" s="263"/>
      <c r="DE38" s="263">
        <v>1</v>
      </c>
      <c r="DF38" s="263"/>
      <c r="DG38" s="263"/>
      <c r="DH38" s="263"/>
      <c r="DI38" s="263"/>
      <c r="DJ38" s="263">
        <v>1</v>
      </c>
      <c r="DK38" s="263"/>
      <c r="DL38" s="263"/>
      <c r="DM38" s="263"/>
      <c r="DN38" s="263"/>
      <c r="DO38" s="263">
        <v>1</v>
      </c>
      <c r="DP38" s="263"/>
      <c r="DQ38" s="263"/>
      <c r="DR38" s="263"/>
      <c r="DS38" s="263"/>
      <c r="DT38" s="263">
        <v>1</v>
      </c>
      <c r="DU38" s="263"/>
      <c r="DV38" s="263"/>
      <c r="DW38" s="263"/>
      <c r="DX38" s="263"/>
      <c r="DY38" s="263">
        <v>1</v>
      </c>
      <c r="DZ38" s="263"/>
      <c r="EA38" s="263"/>
      <c r="EB38" s="263"/>
      <c r="EC38" s="263"/>
      <c r="ED38" s="263">
        <v>1</v>
      </c>
      <c r="EE38" s="263"/>
      <c r="EF38" s="263"/>
      <c r="EG38" s="263"/>
      <c r="EH38" s="263"/>
      <c r="EI38" s="263">
        <v>1</v>
      </c>
      <c r="EJ38" s="263"/>
      <c r="EK38" s="263"/>
      <c r="EL38" s="263"/>
      <c r="EM38" s="263"/>
      <c r="EN38" s="263">
        <v>1</v>
      </c>
      <c r="EO38" s="263"/>
      <c r="EP38" s="263"/>
      <c r="EQ38" s="263"/>
      <c r="ER38" s="263"/>
      <c r="ES38" s="263">
        <v>1</v>
      </c>
      <c r="ET38" s="263"/>
      <c r="EU38" s="263"/>
      <c r="EV38" s="263"/>
      <c r="EW38" s="263"/>
      <c r="EX38" s="263">
        <v>1</v>
      </c>
      <c r="EY38" s="263"/>
      <c r="EZ38" s="263"/>
      <c r="FA38" s="263"/>
      <c r="FB38" s="263"/>
      <c r="FC38" s="263">
        <v>1</v>
      </c>
      <c r="FD38" s="263"/>
      <c r="FE38" s="263"/>
      <c r="FF38" s="263"/>
      <c r="FG38" s="263"/>
      <c r="FH38" s="263">
        <v>1</v>
      </c>
      <c r="FI38" s="263"/>
      <c r="FJ38" s="263"/>
      <c r="FK38" s="263"/>
      <c r="FL38" s="263"/>
      <c r="FM38" s="263">
        <v>1</v>
      </c>
      <c r="FN38" s="263"/>
      <c r="FO38" s="263"/>
      <c r="FP38" s="263"/>
      <c r="FQ38" s="263"/>
      <c r="FR38" s="263">
        <v>1</v>
      </c>
      <c r="FS38" s="263"/>
      <c r="FT38" s="263"/>
      <c r="FU38" s="263"/>
      <c r="FV38" s="263"/>
      <c r="FW38" s="263">
        <v>1</v>
      </c>
      <c r="FX38" s="263"/>
      <c r="FY38" s="263"/>
      <c r="FZ38" s="263"/>
      <c r="GA38" s="263"/>
      <c r="GB38" s="263">
        <v>1</v>
      </c>
      <c r="GC38" s="263"/>
      <c r="GD38" s="263"/>
      <c r="GE38" s="263"/>
      <c r="GF38" s="263"/>
      <c r="GG38" s="263">
        <v>1</v>
      </c>
      <c r="GH38" s="263"/>
      <c r="GI38" s="263"/>
      <c r="GJ38" s="263"/>
      <c r="GK38" s="263"/>
      <c r="GL38" s="263">
        <v>1</v>
      </c>
      <c r="GM38" s="263"/>
      <c r="GN38" s="263"/>
      <c r="GO38" s="263"/>
      <c r="GP38" s="263"/>
      <c r="GQ38" s="263">
        <v>1</v>
      </c>
      <c r="GR38" s="263"/>
      <c r="GS38" s="263"/>
      <c r="GT38" s="263"/>
      <c r="GU38" s="263"/>
      <c r="GV38" s="263">
        <v>1</v>
      </c>
      <c r="GW38" s="263"/>
      <c r="GX38" s="263"/>
      <c r="GY38" s="263"/>
      <c r="GZ38" s="263"/>
      <c r="HA38" s="263">
        <v>1</v>
      </c>
      <c r="HB38" s="263"/>
      <c r="HC38" s="263"/>
      <c r="HD38" s="263"/>
      <c r="HE38" s="263"/>
      <c r="HF38" s="263">
        <v>1</v>
      </c>
      <c r="HG38" s="263"/>
      <c r="HH38" s="263"/>
      <c r="HI38" s="263"/>
      <c r="HJ38" s="263"/>
      <c r="HK38" s="263">
        <v>1</v>
      </c>
      <c r="HL38" s="263"/>
      <c r="HM38" s="263"/>
      <c r="HN38" s="263"/>
      <c r="HO38" s="263"/>
      <c r="HP38" s="263">
        <v>1</v>
      </c>
      <c r="HQ38" s="263"/>
      <c r="HR38" s="263"/>
      <c r="HS38" s="263"/>
      <c r="HT38" s="263"/>
      <c r="HU38" s="263">
        <v>1</v>
      </c>
      <c r="HV38" s="263"/>
      <c r="HW38" s="263"/>
      <c r="HX38" s="263"/>
      <c r="HY38" s="263"/>
      <c r="HZ38" s="263">
        <v>1</v>
      </c>
      <c r="IA38" s="263"/>
      <c r="IB38" s="263"/>
      <c r="IC38" s="263"/>
      <c r="ID38" s="263"/>
      <c r="IE38" s="263">
        <v>1</v>
      </c>
      <c r="IF38" s="263"/>
      <c r="IG38" s="263"/>
      <c r="IH38" s="263"/>
      <c r="II38" s="263"/>
      <c r="IJ38" s="263">
        <v>1</v>
      </c>
      <c r="IK38" s="263"/>
      <c r="IL38" s="263"/>
      <c r="IM38" s="263"/>
      <c r="IN38" s="263"/>
      <c r="IO38" s="263">
        <v>1</v>
      </c>
      <c r="IP38" s="263"/>
      <c r="IQ38" s="263"/>
      <c r="IR38" s="263"/>
      <c r="IS38" s="263"/>
      <c r="IT38" s="263">
        <v>1</v>
      </c>
      <c r="IU38" s="263"/>
      <c r="IV38" s="263"/>
      <c r="IW38" s="263"/>
      <c r="IX38" s="263"/>
      <c r="IY38" s="263">
        <v>1</v>
      </c>
      <c r="IZ38" s="263"/>
      <c r="JA38" s="263"/>
      <c r="JB38" s="263"/>
      <c r="JC38" s="263"/>
      <c r="JD38" s="263">
        <v>1</v>
      </c>
      <c r="JE38" s="263"/>
      <c r="JF38" s="263"/>
      <c r="JG38" s="263"/>
      <c r="JH38" s="263"/>
      <c r="JI38" s="263">
        <v>1</v>
      </c>
      <c r="JJ38" s="263"/>
      <c r="JK38" s="263"/>
      <c r="JL38" s="263"/>
      <c r="JM38" s="263"/>
      <c r="JN38" s="263">
        <v>1</v>
      </c>
      <c r="JO38" s="263"/>
      <c r="JP38" s="263"/>
      <c r="JQ38" s="263"/>
      <c r="JR38" s="263"/>
      <c r="JS38" s="263">
        <v>1</v>
      </c>
      <c r="JT38" s="263"/>
      <c r="JU38" s="263"/>
      <c r="JV38" s="263"/>
      <c r="JW38" s="263"/>
      <c r="JX38" s="263">
        <v>1</v>
      </c>
      <c r="JY38" s="263"/>
      <c r="JZ38" s="263"/>
      <c r="KA38" s="263"/>
      <c r="KB38" s="263"/>
      <c r="KC38" s="263">
        <v>1</v>
      </c>
      <c r="KD38" s="263"/>
      <c r="KE38" s="263"/>
      <c r="KF38" s="263"/>
      <c r="KG38" s="263"/>
      <c r="KH38" s="263">
        <v>1</v>
      </c>
      <c r="KI38" s="263"/>
      <c r="KJ38" s="263"/>
      <c r="KK38" s="263"/>
      <c r="KL38" s="263"/>
      <c r="KM38" s="263">
        <v>1</v>
      </c>
      <c r="KN38" s="263"/>
      <c r="KO38" s="263"/>
      <c r="KP38" s="263"/>
      <c r="KQ38" s="263"/>
      <c r="KR38" s="263">
        <v>1</v>
      </c>
      <c r="KS38" s="263"/>
      <c r="KT38" s="263"/>
      <c r="KU38" s="263"/>
      <c r="KV38" s="263"/>
      <c r="KW38" s="263">
        <v>1</v>
      </c>
      <c r="KX38" s="263"/>
      <c r="KY38" s="263"/>
      <c r="KZ38" s="263"/>
      <c r="LA38" s="263"/>
      <c r="LB38" s="263">
        <v>1</v>
      </c>
      <c r="LC38" s="263"/>
      <c r="LD38" s="263"/>
      <c r="LE38" s="263"/>
      <c r="LF38" s="263"/>
      <c r="LG38" s="263">
        <v>1</v>
      </c>
      <c r="LH38" s="263"/>
      <c r="LI38" s="263"/>
      <c r="LJ38" s="263"/>
      <c r="LK38" s="263"/>
      <c r="LL38" s="263">
        <v>1</v>
      </c>
      <c r="LM38" s="263"/>
      <c r="LN38" s="263"/>
      <c r="LO38" s="263"/>
      <c r="LP38" s="263"/>
      <c r="LQ38" s="263">
        <v>1</v>
      </c>
      <c r="LR38" s="263"/>
      <c r="LS38" s="263"/>
      <c r="LT38" s="263"/>
      <c r="LU38" s="263"/>
      <c r="LV38" s="263">
        <v>1</v>
      </c>
      <c r="LW38" s="263"/>
      <c r="LX38" s="263"/>
      <c r="LY38" s="263"/>
      <c r="LZ38" s="263"/>
      <c r="MA38" s="263">
        <v>1</v>
      </c>
      <c r="MB38" s="263"/>
      <c r="MC38" s="263"/>
      <c r="MD38" s="263"/>
      <c r="ME38" s="263"/>
      <c r="MF38" s="263">
        <v>1</v>
      </c>
      <c r="MG38" s="263"/>
      <c r="MH38" s="263"/>
      <c r="MI38" s="263"/>
      <c r="MJ38" s="263"/>
      <c r="MK38" s="263">
        <v>1</v>
      </c>
      <c r="ML38" s="263"/>
      <c r="MM38" s="263"/>
      <c r="MN38" s="263"/>
      <c r="MO38" s="263"/>
      <c r="MP38" s="263">
        <v>1</v>
      </c>
      <c r="MQ38" s="263"/>
      <c r="MR38" s="263"/>
      <c r="MS38" s="263"/>
      <c r="MT38" s="263"/>
      <c r="MU38" s="263">
        <v>1</v>
      </c>
      <c r="MV38" s="263"/>
      <c r="MW38" s="263"/>
      <c r="MX38" s="263"/>
      <c r="MY38" s="263"/>
      <c r="MZ38" s="263">
        <v>1</v>
      </c>
      <c r="NA38" s="263"/>
      <c r="NB38" s="263"/>
      <c r="NC38" s="263"/>
      <c r="ND38" s="263"/>
      <c r="NE38" s="263">
        <v>1</v>
      </c>
      <c r="NF38" s="263"/>
      <c r="NG38" s="263"/>
      <c r="NH38" s="263"/>
      <c r="NI38" s="263"/>
      <c r="NJ38" s="263">
        <v>1</v>
      </c>
      <c r="NK38" s="263"/>
      <c r="NL38" s="263"/>
      <c r="NM38" s="263"/>
      <c r="NN38" s="263"/>
      <c r="NO38" s="263">
        <v>1</v>
      </c>
      <c r="NP38" s="263"/>
      <c r="NQ38" s="263"/>
      <c r="NR38" s="263"/>
      <c r="NS38" s="263"/>
      <c r="NT38" s="263">
        <v>1</v>
      </c>
      <c r="NU38" s="263"/>
      <c r="NV38" s="263"/>
      <c r="NW38" s="263"/>
      <c r="NX38" s="263"/>
      <c r="NY38" s="263">
        <v>1</v>
      </c>
      <c r="NZ38" s="263"/>
      <c r="OA38" s="263"/>
      <c r="OB38" s="263"/>
      <c r="OC38" s="263"/>
      <c r="OD38" s="263">
        <v>1</v>
      </c>
      <c r="OE38" s="263"/>
      <c r="OF38" s="263"/>
      <c r="OG38" s="263"/>
      <c r="OH38" s="263"/>
      <c r="OI38" s="263">
        <v>1</v>
      </c>
      <c r="OJ38" s="263"/>
      <c r="OK38" s="263"/>
      <c r="OL38" s="263"/>
      <c r="OM38" s="263"/>
      <c r="ON38" s="263">
        <v>1</v>
      </c>
      <c r="OO38" s="263"/>
      <c r="OP38" s="263"/>
      <c r="OQ38" s="263"/>
      <c r="OR38" s="263"/>
      <c r="OS38" s="263">
        <v>1</v>
      </c>
      <c r="OT38" s="263"/>
      <c r="OU38" s="263"/>
      <c r="OV38" s="263"/>
      <c r="OW38" s="263"/>
      <c r="OX38" s="263">
        <v>1</v>
      </c>
      <c r="OY38" s="263"/>
      <c r="OZ38" s="263"/>
      <c r="PA38" s="263"/>
      <c r="PB38" s="263"/>
      <c r="PC38" s="263">
        <v>1</v>
      </c>
      <c r="PD38" s="263"/>
      <c r="PE38" s="263"/>
      <c r="PF38" s="263"/>
      <c r="PG38" s="263"/>
      <c r="PH38" s="263">
        <v>1</v>
      </c>
      <c r="PI38" s="263"/>
      <c r="PJ38" s="263"/>
      <c r="PK38" s="263"/>
      <c r="PL38" s="263"/>
      <c r="PM38" s="263">
        <v>1</v>
      </c>
      <c r="PN38" s="263"/>
      <c r="PO38" s="263"/>
      <c r="PP38" s="263"/>
      <c r="PQ38" s="263"/>
      <c r="PR38" s="263">
        <v>1</v>
      </c>
      <c r="PS38" s="263"/>
      <c r="PT38" s="263"/>
      <c r="PU38" s="263"/>
      <c r="PV38" s="263"/>
      <c r="PW38" s="263">
        <v>1</v>
      </c>
      <c r="PX38" s="263"/>
      <c r="PY38" s="263"/>
      <c r="PZ38" s="263"/>
      <c r="QA38" s="263"/>
      <c r="QB38" s="263">
        <v>1</v>
      </c>
      <c r="QC38" s="263"/>
      <c r="QD38" s="263"/>
      <c r="QE38" s="263"/>
      <c r="QF38" s="263"/>
      <c r="QG38" s="263">
        <v>1</v>
      </c>
      <c r="QH38" s="263"/>
      <c r="QI38" s="263"/>
      <c r="QJ38" s="263"/>
      <c r="QK38" s="263"/>
      <c r="QL38" s="263">
        <v>1</v>
      </c>
      <c r="QM38" s="263"/>
      <c r="QN38" s="263"/>
      <c r="QO38" s="263"/>
      <c r="QP38" s="263"/>
      <c r="QQ38" s="263">
        <v>1</v>
      </c>
      <c r="QR38" s="263"/>
      <c r="QS38" s="263"/>
      <c r="QT38" s="263"/>
      <c r="QU38" s="263"/>
      <c r="QV38" s="263">
        <v>1</v>
      </c>
      <c r="QW38" s="263"/>
      <c r="QX38" s="263"/>
      <c r="QY38" s="263"/>
      <c r="QZ38" s="263"/>
      <c r="RA38" s="263">
        <v>1</v>
      </c>
      <c r="RB38" s="263"/>
      <c r="RC38" s="263"/>
      <c r="RD38" s="263"/>
      <c r="RE38" s="263"/>
      <c r="RF38" s="263">
        <v>1</v>
      </c>
      <c r="RG38" s="263"/>
      <c r="RH38" s="263"/>
      <c r="RI38" s="263"/>
      <c r="RJ38" s="263"/>
      <c r="RK38" s="263">
        <v>1</v>
      </c>
      <c r="RL38" s="263"/>
      <c r="RM38" s="263"/>
      <c r="RN38" s="263"/>
      <c r="RO38" s="263"/>
      <c r="RP38" s="263">
        <v>1</v>
      </c>
      <c r="RQ38" s="263"/>
      <c r="RR38" s="263"/>
      <c r="RS38" s="263"/>
      <c r="RT38" s="263"/>
      <c r="RU38" s="263">
        <v>1</v>
      </c>
      <c r="RV38" s="263"/>
      <c r="RW38" s="263"/>
      <c r="RX38" s="263"/>
      <c r="RY38" s="263"/>
      <c r="RZ38" s="263">
        <v>1</v>
      </c>
      <c r="SA38" s="263"/>
    </row>
    <row r="39" spans="1:495" s="239" customFormat="1">
      <c r="A39" s="235"/>
      <c r="B39" s="283" t="str">
        <f t="shared" si="8"/>
        <v>Surface Water Monitoring</v>
      </c>
      <c r="C39" s="283"/>
      <c r="D39" s="263">
        <v>12</v>
      </c>
      <c r="E39" s="263">
        <v>12</v>
      </c>
      <c r="F39" s="263">
        <v>6</v>
      </c>
      <c r="G39" s="263">
        <v>6</v>
      </c>
      <c r="H39" s="263">
        <v>4</v>
      </c>
      <c r="I39" s="263">
        <v>2</v>
      </c>
      <c r="J39" s="263">
        <v>2</v>
      </c>
      <c r="K39" s="263">
        <v>2</v>
      </c>
      <c r="L39" s="263">
        <v>2</v>
      </c>
      <c r="M39" s="263">
        <v>1</v>
      </c>
      <c r="N39" s="263"/>
      <c r="O39" s="263"/>
      <c r="P39" s="263"/>
      <c r="Q39" s="263"/>
      <c r="R39" s="263"/>
      <c r="S39" s="263"/>
      <c r="T39" s="263"/>
      <c r="U39" s="263"/>
      <c r="V39" s="263"/>
      <c r="W39" s="263"/>
      <c r="X39" s="263"/>
      <c r="Y39" s="263"/>
      <c r="Z39" s="263"/>
      <c r="AA39" s="263"/>
      <c r="AB39" s="263"/>
      <c r="AC39" s="263"/>
      <c r="AD39" s="263"/>
      <c r="AE39" s="263"/>
      <c r="AF39" s="263"/>
      <c r="AG39" s="263"/>
      <c r="AH39" s="263"/>
      <c r="AI39" s="263"/>
      <c r="AJ39" s="263"/>
      <c r="AK39" s="263"/>
      <c r="AL39" s="263"/>
      <c r="AM39" s="263"/>
      <c r="AN39" s="263"/>
      <c r="AO39" s="263"/>
      <c r="AP39" s="263"/>
      <c r="AQ39" s="263"/>
      <c r="AR39" s="263">
        <v>1</v>
      </c>
      <c r="AS39" s="263"/>
      <c r="AT39" s="263"/>
      <c r="AU39" s="263"/>
      <c r="AV39" s="263"/>
      <c r="AW39" s="263">
        <v>1</v>
      </c>
      <c r="AX39" s="263"/>
      <c r="AY39" s="263"/>
      <c r="AZ39" s="263"/>
      <c r="BA39" s="263"/>
      <c r="BB39" s="263">
        <v>1</v>
      </c>
      <c r="BC39" s="263"/>
      <c r="BD39" s="263"/>
      <c r="BE39" s="263"/>
      <c r="BF39" s="263"/>
      <c r="BG39" s="263">
        <v>1</v>
      </c>
      <c r="BH39" s="263"/>
      <c r="BI39" s="263"/>
      <c r="BJ39" s="263"/>
      <c r="BK39" s="263"/>
      <c r="BL39" s="263">
        <v>1</v>
      </c>
      <c r="BM39" s="263"/>
      <c r="BN39" s="263"/>
      <c r="BO39" s="263"/>
      <c r="BP39" s="263"/>
      <c r="BQ39" s="263">
        <v>1</v>
      </c>
      <c r="BR39" s="263"/>
      <c r="BS39" s="263"/>
      <c r="BT39" s="263"/>
      <c r="BU39" s="263"/>
      <c r="BV39" s="263">
        <v>1</v>
      </c>
      <c r="BW39" s="263"/>
      <c r="BX39" s="263"/>
      <c r="BY39" s="263"/>
      <c r="BZ39" s="263"/>
      <c r="CA39" s="263">
        <v>1</v>
      </c>
      <c r="CB39" s="263"/>
      <c r="CC39" s="263"/>
      <c r="CD39" s="263"/>
      <c r="CE39" s="263"/>
      <c r="CF39" s="263">
        <v>1</v>
      </c>
      <c r="CG39" s="263"/>
      <c r="CH39" s="263"/>
      <c r="CI39" s="263"/>
      <c r="CJ39" s="263"/>
      <c r="CK39" s="263">
        <v>1</v>
      </c>
      <c r="CL39" s="263"/>
      <c r="CM39" s="263"/>
      <c r="CN39" s="263"/>
      <c r="CO39" s="263"/>
      <c r="CP39" s="263">
        <v>1</v>
      </c>
      <c r="CQ39" s="263"/>
      <c r="CR39" s="263"/>
      <c r="CS39" s="263"/>
      <c r="CT39" s="263"/>
      <c r="CU39" s="263">
        <v>1</v>
      </c>
      <c r="CV39" s="263"/>
      <c r="CW39" s="263"/>
      <c r="CX39" s="263"/>
      <c r="CY39" s="263"/>
      <c r="CZ39" s="263">
        <v>1</v>
      </c>
      <c r="DA39" s="263"/>
      <c r="DB39" s="263"/>
      <c r="DC39" s="263"/>
      <c r="DD39" s="263"/>
      <c r="DE39" s="263">
        <v>1</v>
      </c>
      <c r="DF39" s="263"/>
      <c r="DG39" s="263"/>
      <c r="DH39" s="263"/>
      <c r="DI39" s="263"/>
      <c r="DJ39" s="263">
        <v>1</v>
      </c>
      <c r="DK39" s="263"/>
      <c r="DL39" s="263"/>
      <c r="DM39" s="263"/>
      <c r="DN39" s="263"/>
      <c r="DO39" s="263">
        <v>1</v>
      </c>
      <c r="DP39" s="263"/>
      <c r="DQ39" s="263"/>
      <c r="DR39" s="263"/>
      <c r="DS39" s="263"/>
      <c r="DT39" s="263">
        <v>1</v>
      </c>
      <c r="DU39" s="263"/>
      <c r="DV39" s="263"/>
      <c r="DW39" s="263"/>
      <c r="DX39" s="263"/>
      <c r="DY39" s="263">
        <v>1</v>
      </c>
      <c r="DZ39" s="263"/>
      <c r="EA39" s="263"/>
      <c r="EB39" s="263"/>
      <c r="EC39" s="263"/>
      <c r="ED39" s="263">
        <v>1</v>
      </c>
      <c r="EE39" s="263"/>
      <c r="EF39" s="263"/>
      <c r="EG39" s="263"/>
      <c r="EH39" s="263"/>
      <c r="EI39" s="263">
        <v>1</v>
      </c>
      <c r="EJ39" s="263"/>
      <c r="EK39" s="263"/>
      <c r="EL39" s="263"/>
      <c r="EM39" s="263"/>
      <c r="EN39" s="263">
        <v>1</v>
      </c>
      <c r="EO39" s="263"/>
      <c r="EP39" s="263"/>
      <c r="EQ39" s="263"/>
      <c r="ER39" s="263"/>
      <c r="ES39" s="263">
        <v>1</v>
      </c>
      <c r="ET39" s="263"/>
      <c r="EU39" s="263"/>
      <c r="EV39" s="263"/>
      <c r="EW39" s="263"/>
      <c r="EX39" s="263">
        <v>1</v>
      </c>
      <c r="EY39" s="263"/>
      <c r="EZ39" s="263"/>
      <c r="FA39" s="263"/>
      <c r="FB39" s="263"/>
      <c r="FC39" s="263">
        <v>1</v>
      </c>
      <c r="FD39" s="263"/>
      <c r="FE39" s="263"/>
      <c r="FF39" s="263"/>
      <c r="FG39" s="263"/>
      <c r="FH39" s="263">
        <v>1</v>
      </c>
      <c r="FI39" s="263"/>
      <c r="FJ39" s="263"/>
      <c r="FK39" s="263"/>
      <c r="FL39" s="263"/>
      <c r="FM39" s="263">
        <v>1</v>
      </c>
      <c r="FN39" s="263"/>
      <c r="FO39" s="263"/>
      <c r="FP39" s="263"/>
      <c r="FQ39" s="263"/>
      <c r="FR39" s="263">
        <v>1</v>
      </c>
      <c r="FS39" s="263"/>
      <c r="FT39" s="263"/>
      <c r="FU39" s="263"/>
      <c r="FV39" s="263"/>
      <c r="FW39" s="263">
        <v>1</v>
      </c>
      <c r="FX39" s="263"/>
      <c r="FY39" s="263"/>
      <c r="FZ39" s="263"/>
      <c r="GA39" s="263"/>
      <c r="GB39" s="263">
        <v>1</v>
      </c>
      <c r="GC39" s="263"/>
      <c r="GD39" s="263"/>
      <c r="GE39" s="263"/>
      <c r="GF39" s="263"/>
      <c r="GG39" s="263">
        <v>1</v>
      </c>
      <c r="GH39" s="263"/>
      <c r="GI39" s="263"/>
      <c r="GJ39" s="263"/>
      <c r="GK39" s="263"/>
      <c r="GL39" s="263">
        <v>1</v>
      </c>
      <c r="GM39" s="263"/>
      <c r="GN39" s="263"/>
      <c r="GO39" s="263"/>
      <c r="GP39" s="263"/>
      <c r="GQ39" s="263">
        <v>1</v>
      </c>
      <c r="GR39" s="263"/>
      <c r="GS39" s="263"/>
      <c r="GT39" s="263"/>
      <c r="GU39" s="263"/>
      <c r="GV39" s="263">
        <v>1</v>
      </c>
      <c r="GW39" s="263"/>
      <c r="GX39" s="263"/>
      <c r="GY39" s="263"/>
      <c r="GZ39" s="263"/>
      <c r="HA39" s="263">
        <v>1</v>
      </c>
      <c r="HB39" s="263"/>
      <c r="HC39" s="263"/>
      <c r="HD39" s="263"/>
      <c r="HE39" s="263"/>
      <c r="HF39" s="263">
        <v>1</v>
      </c>
      <c r="HG39" s="263"/>
      <c r="HH39" s="263"/>
      <c r="HI39" s="263"/>
      <c r="HJ39" s="263"/>
      <c r="HK39" s="263">
        <v>1</v>
      </c>
      <c r="HL39" s="263"/>
      <c r="HM39" s="263"/>
      <c r="HN39" s="263"/>
      <c r="HO39" s="263"/>
      <c r="HP39" s="263">
        <v>1</v>
      </c>
      <c r="HQ39" s="263"/>
      <c r="HR39" s="263"/>
      <c r="HS39" s="263"/>
      <c r="HT39" s="263"/>
      <c r="HU39" s="263">
        <v>1</v>
      </c>
      <c r="HV39" s="263"/>
      <c r="HW39" s="263"/>
      <c r="HX39" s="263"/>
      <c r="HY39" s="263"/>
      <c r="HZ39" s="263">
        <v>1</v>
      </c>
      <c r="IA39" s="263"/>
      <c r="IB39" s="263"/>
      <c r="IC39" s="263"/>
      <c r="ID39" s="263"/>
      <c r="IE39" s="263">
        <v>1</v>
      </c>
      <c r="IF39" s="263"/>
      <c r="IG39" s="263"/>
      <c r="IH39" s="263"/>
      <c r="II39" s="263"/>
      <c r="IJ39" s="263">
        <v>1</v>
      </c>
      <c r="IK39" s="263"/>
      <c r="IL39" s="263"/>
      <c r="IM39" s="263"/>
      <c r="IN39" s="263"/>
      <c r="IO39" s="263">
        <v>1</v>
      </c>
      <c r="IP39" s="263"/>
      <c r="IQ39" s="263"/>
      <c r="IR39" s="263"/>
      <c r="IS39" s="263"/>
      <c r="IT39" s="263">
        <v>1</v>
      </c>
      <c r="IU39" s="263"/>
      <c r="IV39" s="263"/>
      <c r="IW39" s="263"/>
      <c r="IX39" s="263"/>
      <c r="IY39" s="263">
        <v>1</v>
      </c>
      <c r="IZ39" s="263"/>
      <c r="JA39" s="263"/>
      <c r="JB39" s="263"/>
      <c r="JC39" s="263"/>
      <c r="JD39" s="263">
        <v>1</v>
      </c>
      <c r="JE39" s="263"/>
      <c r="JF39" s="263"/>
      <c r="JG39" s="263"/>
      <c r="JH39" s="263"/>
      <c r="JI39" s="263">
        <v>1</v>
      </c>
      <c r="JJ39" s="263"/>
      <c r="JK39" s="263"/>
      <c r="JL39" s="263"/>
      <c r="JM39" s="263"/>
      <c r="JN39" s="263">
        <v>1</v>
      </c>
      <c r="JO39" s="263"/>
      <c r="JP39" s="263"/>
      <c r="JQ39" s="263"/>
      <c r="JR39" s="263"/>
      <c r="JS39" s="263">
        <v>1</v>
      </c>
      <c r="JT39" s="263"/>
      <c r="JU39" s="263"/>
      <c r="JV39" s="263"/>
      <c r="JW39" s="263"/>
      <c r="JX39" s="263">
        <v>1</v>
      </c>
      <c r="JY39" s="263"/>
      <c r="JZ39" s="263"/>
      <c r="KA39" s="263"/>
      <c r="KB39" s="263"/>
      <c r="KC39" s="263">
        <v>1</v>
      </c>
      <c r="KD39" s="263"/>
      <c r="KE39" s="263"/>
      <c r="KF39" s="263"/>
      <c r="KG39" s="263"/>
      <c r="KH39" s="263">
        <v>1</v>
      </c>
      <c r="KI39" s="263"/>
      <c r="KJ39" s="263"/>
      <c r="KK39" s="263"/>
      <c r="KL39" s="263"/>
      <c r="KM39" s="263">
        <v>1</v>
      </c>
      <c r="KN39" s="263"/>
      <c r="KO39" s="263"/>
      <c r="KP39" s="263"/>
      <c r="KQ39" s="263"/>
      <c r="KR39" s="263">
        <v>1</v>
      </c>
      <c r="KS39" s="263"/>
      <c r="KT39" s="263"/>
      <c r="KU39" s="263"/>
      <c r="KV39" s="263"/>
      <c r="KW39" s="263">
        <v>1</v>
      </c>
      <c r="KX39" s="263"/>
      <c r="KY39" s="263"/>
      <c r="KZ39" s="263"/>
      <c r="LA39" s="263"/>
      <c r="LB39" s="263">
        <v>1</v>
      </c>
      <c r="LC39" s="263"/>
      <c r="LD39" s="263"/>
      <c r="LE39" s="263"/>
      <c r="LF39" s="263"/>
      <c r="LG39" s="263">
        <v>1</v>
      </c>
      <c r="LH39" s="263"/>
      <c r="LI39" s="263"/>
      <c r="LJ39" s="263"/>
      <c r="LK39" s="263"/>
      <c r="LL39" s="263">
        <v>1</v>
      </c>
      <c r="LM39" s="263"/>
      <c r="LN39" s="263"/>
      <c r="LO39" s="263"/>
      <c r="LP39" s="263"/>
      <c r="LQ39" s="263">
        <v>1</v>
      </c>
      <c r="LR39" s="263"/>
      <c r="LS39" s="263"/>
      <c r="LT39" s="263"/>
      <c r="LU39" s="263"/>
      <c r="LV39" s="263">
        <v>1</v>
      </c>
      <c r="LW39" s="263"/>
      <c r="LX39" s="263"/>
      <c r="LY39" s="263"/>
      <c r="LZ39" s="263"/>
      <c r="MA39" s="263">
        <v>1</v>
      </c>
      <c r="MB39" s="263"/>
      <c r="MC39" s="263"/>
      <c r="MD39" s="263"/>
      <c r="ME39" s="263"/>
      <c r="MF39" s="263">
        <v>1</v>
      </c>
      <c r="MG39" s="263"/>
      <c r="MH39" s="263"/>
      <c r="MI39" s="263"/>
      <c r="MJ39" s="263"/>
      <c r="MK39" s="263">
        <v>1</v>
      </c>
      <c r="ML39" s="263"/>
      <c r="MM39" s="263"/>
      <c r="MN39" s="263"/>
      <c r="MO39" s="263"/>
      <c r="MP39" s="263">
        <v>1</v>
      </c>
      <c r="MQ39" s="263"/>
      <c r="MR39" s="263"/>
      <c r="MS39" s="263"/>
      <c r="MT39" s="263"/>
      <c r="MU39" s="263">
        <v>1</v>
      </c>
      <c r="MV39" s="263"/>
      <c r="MW39" s="263"/>
      <c r="MX39" s="263"/>
      <c r="MY39" s="263"/>
      <c r="MZ39" s="263">
        <v>1</v>
      </c>
      <c r="NA39" s="263"/>
      <c r="NB39" s="263"/>
      <c r="NC39" s="263"/>
      <c r="ND39" s="263"/>
      <c r="NE39" s="263">
        <v>1</v>
      </c>
      <c r="NF39" s="263"/>
      <c r="NG39" s="263"/>
      <c r="NH39" s="263"/>
      <c r="NI39" s="263"/>
      <c r="NJ39" s="263">
        <v>1</v>
      </c>
      <c r="NK39" s="263"/>
      <c r="NL39" s="263"/>
      <c r="NM39" s="263"/>
      <c r="NN39" s="263"/>
      <c r="NO39" s="263">
        <v>1</v>
      </c>
      <c r="NP39" s="263"/>
      <c r="NQ39" s="263"/>
      <c r="NR39" s="263"/>
      <c r="NS39" s="263"/>
      <c r="NT39" s="263">
        <v>1</v>
      </c>
      <c r="NU39" s="263"/>
      <c r="NV39" s="263"/>
      <c r="NW39" s="263"/>
      <c r="NX39" s="263"/>
      <c r="NY39" s="263">
        <v>1</v>
      </c>
      <c r="NZ39" s="263"/>
      <c r="OA39" s="263"/>
      <c r="OB39" s="263"/>
      <c r="OC39" s="263"/>
      <c r="OD39" s="263">
        <v>1</v>
      </c>
      <c r="OE39" s="263"/>
      <c r="OF39" s="263"/>
      <c r="OG39" s="263"/>
      <c r="OH39" s="263"/>
      <c r="OI39" s="263">
        <v>1</v>
      </c>
      <c r="OJ39" s="263"/>
      <c r="OK39" s="263"/>
      <c r="OL39" s="263"/>
      <c r="OM39" s="263"/>
      <c r="ON39" s="263">
        <v>1</v>
      </c>
      <c r="OO39" s="263"/>
      <c r="OP39" s="263"/>
      <c r="OQ39" s="263"/>
      <c r="OR39" s="263"/>
      <c r="OS39" s="263">
        <v>1</v>
      </c>
      <c r="OT39" s="263"/>
      <c r="OU39" s="263"/>
      <c r="OV39" s="263"/>
      <c r="OW39" s="263"/>
      <c r="OX39" s="263">
        <v>1</v>
      </c>
      <c r="OY39" s="263"/>
      <c r="OZ39" s="263"/>
      <c r="PA39" s="263"/>
      <c r="PB39" s="263"/>
      <c r="PC39" s="263">
        <v>1</v>
      </c>
      <c r="PD39" s="263"/>
      <c r="PE39" s="263"/>
      <c r="PF39" s="263"/>
      <c r="PG39" s="263"/>
      <c r="PH39" s="263">
        <v>1</v>
      </c>
      <c r="PI39" s="263"/>
      <c r="PJ39" s="263"/>
      <c r="PK39" s="263"/>
      <c r="PL39" s="263"/>
      <c r="PM39" s="263">
        <v>1</v>
      </c>
      <c r="PN39" s="263"/>
      <c r="PO39" s="263"/>
      <c r="PP39" s="263"/>
      <c r="PQ39" s="263"/>
      <c r="PR39" s="263">
        <v>1</v>
      </c>
      <c r="PS39" s="263"/>
      <c r="PT39" s="263"/>
      <c r="PU39" s="263"/>
      <c r="PV39" s="263"/>
      <c r="PW39" s="263">
        <v>1</v>
      </c>
      <c r="PX39" s="263"/>
      <c r="PY39" s="263"/>
      <c r="PZ39" s="263"/>
      <c r="QA39" s="263"/>
      <c r="QB39" s="263">
        <v>1</v>
      </c>
      <c r="QC39" s="263"/>
      <c r="QD39" s="263"/>
      <c r="QE39" s="263"/>
      <c r="QF39" s="263"/>
      <c r="QG39" s="263">
        <v>1</v>
      </c>
      <c r="QH39" s="263"/>
      <c r="QI39" s="263"/>
      <c r="QJ39" s="263"/>
      <c r="QK39" s="263"/>
      <c r="QL39" s="263">
        <v>1</v>
      </c>
      <c r="QM39" s="263"/>
      <c r="QN39" s="263"/>
      <c r="QO39" s="263"/>
      <c r="QP39" s="263"/>
      <c r="QQ39" s="263">
        <v>1</v>
      </c>
      <c r="QR39" s="263"/>
      <c r="QS39" s="263"/>
      <c r="QT39" s="263"/>
      <c r="QU39" s="263"/>
      <c r="QV39" s="263">
        <v>1</v>
      </c>
      <c r="QW39" s="263"/>
      <c r="QX39" s="263"/>
      <c r="QY39" s="263"/>
      <c r="QZ39" s="263"/>
      <c r="RA39" s="263">
        <v>1</v>
      </c>
      <c r="RB39" s="263"/>
      <c r="RC39" s="263"/>
      <c r="RD39" s="263"/>
      <c r="RE39" s="263"/>
      <c r="RF39" s="263">
        <v>1</v>
      </c>
      <c r="RG39" s="263"/>
      <c r="RH39" s="263"/>
      <c r="RI39" s="263"/>
      <c r="RJ39" s="263"/>
      <c r="RK39" s="263">
        <v>1</v>
      </c>
      <c r="RL39" s="263"/>
      <c r="RM39" s="263"/>
      <c r="RN39" s="263"/>
      <c r="RO39" s="263"/>
      <c r="RP39" s="263">
        <v>1</v>
      </c>
      <c r="RQ39" s="263"/>
      <c r="RR39" s="263"/>
      <c r="RS39" s="263"/>
      <c r="RT39" s="263"/>
      <c r="RU39" s="263">
        <v>1</v>
      </c>
      <c r="RV39" s="263"/>
      <c r="RW39" s="263"/>
      <c r="RX39" s="263"/>
      <c r="RY39" s="263"/>
      <c r="RZ39" s="263">
        <v>1</v>
      </c>
      <c r="SA39" s="263"/>
    </row>
    <row r="40" spans="1:495" s="239" customFormat="1">
      <c r="A40" s="235"/>
      <c r="B40" s="283" t="str">
        <f t="shared" si="8"/>
        <v>Groundwater Monitoring</v>
      </c>
      <c r="C40" s="283"/>
      <c r="D40" s="263">
        <v>4</v>
      </c>
      <c r="E40" s="263">
        <v>4</v>
      </c>
      <c r="F40" s="263">
        <v>2</v>
      </c>
      <c r="G40" s="263">
        <v>2</v>
      </c>
      <c r="H40" s="263">
        <v>2</v>
      </c>
      <c r="I40" s="263">
        <v>1</v>
      </c>
      <c r="J40" s="263">
        <v>1</v>
      </c>
      <c r="K40" s="263">
        <v>1</v>
      </c>
      <c r="L40" s="263">
        <v>1</v>
      </c>
      <c r="M40" s="263">
        <v>1</v>
      </c>
      <c r="N40" s="263"/>
      <c r="O40" s="263"/>
      <c r="P40" s="263"/>
      <c r="Q40" s="263"/>
      <c r="R40" s="263"/>
      <c r="S40" s="263"/>
      <c r="T40" s="263"/>
      <c r="U40" s="263"/>
      <c r="V40" s="263"/>
      <c r="W40" s="263"/>
      <c r="X40" s="263"/>
      <c r="Y40" s="263"/>
      <c r="Z40" s="263"/>
      <c r="AA40" s="263"/>
      <c r="AB40" s="263"/>
      <c r="AC40" s="263"/>
      <c r="AD40" s="263"/>
      <c r="AE40" s="263"/>
      <c r="AF40" s="263"/>
      <c r="AG40" s="263"/>
      <c r="AH40" s="263"/>
      <c r="AI40" s="263"/>
      <c r="AJ40" s="263"/>
      <c r="AK40" s="263"/>
      <c r="AL40" s="263"/>
      <c r="AM40" s="263"/>
      <c r="AN40" s="263"/>
      <c r="AO40" s="263"/>
      <c r="AP40" s="263"/>
      <c r="AQ40" s="263"/>
      <c r="AR40" s="263">
        <v>1</v>
      </c>
      <c r="AS40" s="263"/>
      <c r="AT40" s="263"/>
      <c r="AU40" s="263"/>
      <c r="AV40" s="263"/>
      <c r="AW40" s="263">
        <v>1</v>
      </c>
      <c r="AX40" s="263"/>
      <c r="AY40" s="263"/>
      <c r="AZ40" s="263"/>
      <c r="BA40" s="263"/>
      <c r="BB40" s="263">
        <v>1</v>
      </c>
      <c r="BC40" s="263"/>
      <c r="BD40" s="263"/>
      <c r="BE40" s="263"/>
      <c r="BF40" s="263"/>
      <c r="BG40" s="263">
        <v>1</v>
      </c>
      <c r="BH40" s="263"/>
      <c r="BI40" s="263"/>
      <c r="BJ40" s="263"/>
      <c r="BK40" s="263"/>
      <c r="BL40" s="263">
        <v>1</v>
      </c>
      <c r="BM40" s="263"/>
      <c r="BN40" s="263"/>
      <c r="BO40" s="263"/>
      <c r="BP40" s="263"/>
      <c r="BQ40" s="263">
        <v>1</v>
      </c>
      <c r="BR40" s="263"/>
      <c r="BS40" s="263"/>
      <c r="BT40" s="263"/>
      <c r="BU40" s="263"/>
      <c r="BV40" s="263">
        <v>1</v>
      </c>
      <c r="BW40" s="263"/>
      <c r="BX40" s="263"/>
      <c r="BY40" s="263"/>
      <c r="BZ40" s="263"/>
      <c r="CA40" s="263">
        <v>1</v>
      </c>
      <c r="CB40" s="263"/>
      <c r="CC40" s="263"/>
      <c r="CD40" s="263"/>
      <c r="CE40" s="263"/>
      <c r="CF40" s="263">
        <v>1</v>
      </c>
      <c r="CG40" s="263"/>
      <c r="CH40" s="263"/>
      <c r="CI40" s="263"/>
      <c r="CJ40" s="263"/>
      <c r="CK40" s="263">
        <v>1</v>
      </c>
      <c r="CL40" s="263"/>
      <c r="CM40" s="263"/>
      <c r="CN40" s="263"/>
      <c r="CO40" s="263"/>
      <c r="CP40" s="263">
        <v>1</v>
      </c>
      <c r="CQ40" s="263"/>
      <c r="CR40" s="263"/>
      <c r="CS40" s="263"/>
      <c r="CT40" s="263"/>
      <c r="CU40" s="263">
        <v>1</v>
      </c>
      <c r="CV40" s="263"/>
      <c r="CW40" s="263"/>
      <c r="CX40" s="263"/>
      <c r="CY40" s="263"/>
      <c r="CZ40" s="263">
        <v>1</v>
      </c>
      <c r="DA40" s="263"/>
      <c r="DB40" s="263"/>
      <c r="DC40" s="263"/>
      <c r="DD40" s="263"/>
      <c r="DE40" s="263">
        <v>1</v>
      </c>
      <c r="DF40" s="263"/>
      <c r="DG40" s="263"/>
      <c r="DH40" s="263"/>
      <c r="DI40" s="263"/>
      <c r="DJ40" s="263">
        <v>1</v>
      </c>
      <c r="DK40" s="263"/>
      <c r="DL40" s="263"/>
      <c r="DM40" s="263"/>
      <c r="DN40" s="263"/>
      <c r="DO40" s="263">
        <v>1</v>
      </c>
      <c r="DP40" s="263"/>
      <c r="DQ40" s="263"/>
      <c r="DR40" s="263"/>
      <c r="DS40" s="263"/>
      <c r="DT40" s="263">
        <v>1</v>
      </c>
      <c r="DU40" s="263"/>
      <c r="DV40" s="263"/>
      <c r="DW40" s="263"/>
      <c r="DX40" s="263"/>
      <c r="DY40" s="263">
        <v>1</v>
      </c>
      <c r="DZ40" s="263"/>
      <c r="EA40" s="263"/>
      <c r="EB40" s="263"/>
      <c r="EC40" s="263"/>
      <c r="ED40" s="263">
        <v>1</v>
      </c>
      <c r="EE40" s="263"/>
      <c r="EF40" s="263"/>
      <c r="EG40" s="263"/>
      <c r="EH40" s="263"/>
      <c r="EI40" s="263">
        <v>1</v>
      </c>
      <c r="EJ40" s="263"/>
      <c r="EK40" s="263"/>
      <c r="EL40" s="263"/>
      <c r="EM40" s="263"/>
      <c r="EN40" s="263">
        <v>1</v>
      </c>
      <c r="EO40" s="263"/>
      <c r="EP40" s="263"/>
      <c r="EQ40" s="263"/>
      <c r="ER40" s="263"/>
      <c r="ES40" s="263">
        <v>1</v>
      </c>
      <c r="ET40" s="263"/>
      <c r="EU40" s="263"/>
      <c r="EV40" s="263"/>
      <c r="EW40" s="263"/>
      <c r="EX40" s="263">
        <v>1</v>
      </c>
      <c r="EY40" s="263"/>
      <c r="EZ40" s="263"/>
      <c r="FA40" s="263"/>
      <c r="FB40" s="263"/>
      <c r="FC40" s="263">
        <v>1</v>
      </c>
      <c r="FD40" s="263"/>
      <c r="FE40" s="263"/>
      <c r="FF40" s="263"/>
      <c r="FG40" s="263"/>
      <c r="FH40" s="263">
        <v>1</v>
      </c>
      <c r="FI40" s="263"/>
      <c r="FJ40" s="263"/>
      <c r="FK40" s="263"/>
      <c r="FL40" s="263"/>
      <c r="FM40" s="263">
        <v>1</v>
      </c>
      <c r="FN40" s="263"/>
      <c r="FO40" s="263"/>
      <c r="FP40" s="263"/>
      <c r="FQ40" s="263"/>
      <c r="FR40" s="263">
        <v>1</v>
      </c>
      <c r="FS40" s="263"/>
      <c r="FT40" s="263"/>
      <c r="FU40" s="263"/>
      <c r="FV40" s="263"/>
      <c r="FW40" s="263">
        <v>1</v>
      </c>
      <c r="FX40" s="263"/>
      <c r="FY40" s="263"/>
      <c r="FZ40" s="263"/>
      <c r="GA40" s="263"/>
      <c r="GB40" s="263">
        <v>1</v>
      </c>
      <c r="GC40" s="263"/>
      <c r="GD40" s="263"/>
      <c r="GE40" s="263"/>
      <c r="GF40" s="263"/>
      <c r="GG40" s="263">
        <v>1</v>
      </c>
      <c r="GH40" s="263"/>
      <c r="GI40" s="263"/>
      <c r="GJ40" s="263"/>
      <c r="GK40" s="263"/>
      <c r="GL40" s="263">
        <v>1</v>
      </c>
      <c r="GM40" s="263"/>
      <c r="GN40" s="263"/>
      <c r="GO40" s="263"/>
      <c r="GP40" s="263"/>
      <c r="GQ40" s="263">
        <v>1</v>
      </c>
      <c r="GR40" s="263"/>
      <c r="GS40" s="263"/>
      <c r="GT40" s="263"/>
      <c r="GU40" s="263"/>
      <c r="GV40" s="263">
        <v>1</v>
      </c>
      <c r="GW40" s="263"/>
      <c r="GX40" s="263"/>
      <c r="GY40" s="263"/>
      <c r="GZ40" s="263"/>
      <c r="HA40" s="263">
        <v>1</v>
      </c>
      <c r="HB40" s="263"/>
      <c r="HC40" s="263"/>
      <c r="HD40" s="263"/>
      <c r="HE40" s="263"/>
      <c r="HF40" s="263">
        <v>1</v>
      </c>
      <c r="HG40" s="263"/>
      <c r="HH40" s="263"/>
      <c r="HI40" s="263"/>
      <c r="HJ40" s="263"/>
      <c r="HK40" s="263">
        <v>1</v>
      </c>
      <c r="HL40" s="263"/>
      <c r="HM40" s="263"/>
      <c r="HN40" s="263"/>
      <c r="HO40" s="263"/>
      <c r="HP40" s="263">
        <v>1</v>
      </c>
      <c r="HQ40" s="263"/>
      <c r="HR40" s="263"/>
      <c r="HS40" s="263"/>
      <c r="HT40" s="263"/>
      <c r="HU40" s="263">
        <v>1</v>
      </c>
      <c r="HV40" s="263"/>
      <c r="HW40" s="263"/>
      <c r="HX40" s="263"/>
      <c r="HY40" s="263"/>
      <c r="HZ40" s="263">
        <v>1</v>
      </c>
      <c r="IA40" s="263"/>
      <c r="IB40" s="263"/>
      <c r="IC40" s="263"/>
      <c r="ID40" s="263"/>
      <c r="IE40" s="263">
        <v>1</v>
      </c>
      <c r="IF40" s="263"/>
      <c r="IG40" s="263"/>
      <c r="IH40" s="263"/>
      <c r="II40" s="263"/>
      <c r="IJ40" s="263">
        <v>1</v>
      </c>
      <c r="IK40" s="263"/>
      <c r="IL40" s="263"/>
      <c r="IM40" s="263"/>
      <c r="IN40" s="263"/>
      <c r="IO40" s="263">
        <v>1</v>
      </c>
      <c r="IP40" s="263"/>
      <c r="IQ40" s="263"/>
      <c r="IR40" s="263"/>
      <c r="IS40" s="263"/>
      <c r="IT40" s="263">
        <v>1</v>
      </c>
      <c r="IU40" s="263"/>
      <c r="IV40" s="263"/>
      <c r="IW40" s="263"/>
      <c r="IX40" s="263"/>
      <c r="IY40" s="263">
        <v>1</v>
      </c>
      <c r="IZ40" s="263"/>
      <c r="JA40" s="263"/>
      <c r="JB40" s="263"/>
      <c r="JC40" s="263"/>
      <c r="JD40" s="263">
        <v>1</v>
      </c>
      <c r="JE40" s="263"/>
      <c r="JF40" s="263"/>
      <c r="JG40" s="263"/>
      <c r="JH40" s="263"/>
      <c r="JI40" s="263">
        <v>1</v>
      </c>
      <c r="JJ40" s="263"/>
      <c r="JK40" s="263"/>
      <c r="JL40" s="263"/>
      <c r="JM40" s="263"/>
      <c r="JN40" s="263">
        <v>1</v>
      </c>
      <c r="JO40" s="263"/>
      <c r="JP40" s="263"/>
      <c r="JQ40" s="263"/>
      <c r="JR40" s="263"/>
      <c r="JS40" s="263">
        <v>1</v>
      </c>
      <c r="JT40" s="263"/>
      <c r="JU40" s="263"/>
      <c r="JV40" s="263"/>
      <c r="JW40" s="263"/>
      <c r="JX40" s="263">
        <v>1</v>
      </c>
      <c r="JY40" s="263"/>
      <c r="JZ40" s="263"/>
      <c r="KA40" s="263"/>
      <c r="KB40" s="263"/>
      <c r="KC40" s="263">
        <v>1</v>
      </c>
      <c r="KD40" s="263"/>
      <c r="KE40" s="263"/>
      <c r="KF40" s="263"/>
      <c r="KG40" s="263"/>
      <c r="KH40" s="263">
        <v>1</v>
      </c>
      <c r="KI40" s="263"/>
      <c r="KJ40" s="263"/>
      <c r="KK40" s="263"/>
      <c r="KL40" s="263"/>
      <c r="KM40" s="263">
        <v>1</v>
      </c>
      <c r="KN40" s="263"/>
      <c r="KO40" s="263"/>
      <c r="KP40" s="263"/>
      <c r="KQ40" s="263"/>
      <c r="KR40" s="263">
        <v>1</v>
      </c>
      <c r="KS40" s="263"/>
      <c r="KT40" s="263"/>
      <c r="KU40" s="263"/>
      <c r="KV40" s="263"/>
      <c r="KW40" s="263">
        <v>1</v>
      </c>
      <c r="KX40" s="263"/>
      <c r="KY40" s="263"/>
      <c r="KZ40" s="263"/>
      <c r="LA40" s="263"/>
      <c r="LB40" s="263">
        <v>1</v>
      </c>
      <c r="LC40" s="263"/>
      <c r="LD40" s="263"/>
      <c r="LE40" s="263"/>
      <c r="LF40" s="263"/>
      <c r="LG40" s="263">
        <v>1</v>
      </c>
      <c r="LH40" s="263"/>
      <c r="LI40" s="263"/>
      <c r="LJ40" s="263"/>
      <c r="LK40" s="263"/>
      <c r="LL40" s="263">
        <v>1</v>
      </c>
      <c r="LM40" s="263"/>
      <c r="LN40" s="263"/>
      <c r="LO40" s="263"/>
      <c r="LP40" s="263"/>
      <c r="LQ40" s="263">
        <v>1</v>
      </c>
      <c r="LR40" s="263"/>
      <c r="LS40" s="263"/>
      <c r="LT40" s="263"/>
      <c r="LU40" s="263"/>
      <c r="LV40" s="263">
        <v>1</v>
      </c>
      <c r="LW40" s="263"/>
      <c r="LX40" s="263"/>
      <c r="LY40" s="263"/>
      <c r="LZ40" s="263"/>
      <c r="MA40" s="263">
        <v>1</v>
      </c>
      <c r="MB40" s="263"/>
      <c r="MC40" s="263"/>
      <c r="MD40" s="263"/>
      <c r="ME40" s="263"/>
      <c r="MF40" s="263">
        <v>1</v>
      </c>
      <c r="MG40" s="263"/>
      <c r="MH40" s="263"/>
      <c r="MI40" s="263"/>
      <c r="MJ40" s="263"/>
      <c r="MK40" s="263">
        <v>1</v>
      </c>
      <c r="ML40" s="263"/>
      <c r="MM40" s="263"/>
      <c r="MN40" s="263"/>
      <c r="MO40" s="263"/>
      <c r="MP40" s="263">
        <v>1</v>
      </c>
      <c r="MQ40" s="263"/>
      <c r="MR40" s="263"/>
      <c r="MS40" s="263"/>
      <c r="MT40" s="263"/>
      <c r="MU40" s="263">
        <v>1</v>
      </c>
      <c r="MV40" s="263"/>
      <c r="MW40" s="263"/>
      <c r="MX40" s="263"/>
      <c r="MY40" s="263"/>
      <c r="MZ40" s="263">
        <v>1</v>
      </c>
      <c r="NA40" s="263"/>
      <c r="NB40" s="263"/>
      <c r="NC40" s="263"/>
      <c r="ND40" s="263"/>
      <c r="NE40" s="263">
        <v>1</v>
      </c>
      <c r="NF40" s="263"/>
      <c r="NG40" s="263"/>
      <c r="NH40" s="263"/>
      <c r="NI40" s="263"/>
      <c r="NJ40" s="263">
        <v>1</v>
      </c>
      <c r="NK40" s="263"/>
      <c r="NL40" s="263"/>
      <c r="NM40" s="263"/>
      <c r="NN40" s="263"/>
      <c r="NO40" s="263">
        <v>1</v>
      </c>
      <c r="NP40" s="263"/>
      <c r="NQ40" s="263"/>
      <c r="NR40" s="263"/>
      <c r="NS40" s="263"/>
      <c r="NT40" s="263">
        <v>1</v>
      </c>
      <c r="NU40" s="263"/>
      <c r="NV40" s="263"/>
      <c r="NW40" s="263"/>
      <c r="NX40" s="263"/>
      <c r="NY40" s="263">
        <v>1</v>
      </c>
      <c r="NZ40" s="263"/>
      <c r="OA40" s="263"/>
      <c r="OB40" s="263"/>
      <c r="OC40" s="263"/>
      <c r="OD40" s="263">
        <v>1</v>
      </c>
      <c r="OE40" s="263"/>
      <c r="OF40" s="263"/>
      <c r="OG40" s="263"/>
      <c r="OH40" s="263"/>
      <c r="OI40" s="263">
        <v>1</v>
      </c>
      <c r="OJ40" s="263"/>
      <c r="OK40" s="263"/>
      <c r="OL40" s="263"/>
      <c r="OM40" s="263"/>
      <c r="ON40" s="263">
        <v>1</v>
      </c>
      <c r="OO40" s="263"/>
      <c r="OP40" s="263"/>
      <c r="OQ40" s="263"/>
      <c r="OR40" s="263"/>
      <c r="OS40" s="263">
        <v>1</v>
      </c>
      <c r="OT40" s="263"/>
      <c r="OU40" s="263"/>
      <c r="OV40" s="263"/>
      <c r="OW40" s="263"/>
      <c r="OX40" s="263">
        <v>1</v>
      </c>
      <c r="OY40" s="263"/>
      <c r="OZ40" s="263"/>
      <c r="PA40" s="263"/>
      <c r="PB40" s="263"/>
      <c r="PC40" s="263">
        <v>1</v>
      </c>
      <c r="PD40" s="263"/>
      <c r="PE40" s="263"/>
      <c r="PF40" s="263"/>
      <c r="PG40" s="263"/>
      <c r="PH40" s="263">
        <v>1</v>
      </c>
      <c r="PI40" s="263"/>
      <c r="PJ40" s="263"/>
      <c r="PK40" s="263"/>
      <c r="PL40" s="263"/>
      <c r="PM40" s="263">
        <v>1</v>
      </c>
      <c r="PN40" s="263"/>
      <c r="PO40" s="263"/>
      <c r="PP40" s="263"/>
      <c r="PQ40" s="263"/>
      <c r="PR40" s="263">
        <v>1</v>
      </c>
      <c r="PS40" s="263"/>
      <c r="PT40" s="263"/>
      <c r="PU40" s="263"/>
      <c r="PV40" s="263"/>
      <c r="PW40" s="263">
        <v>1</v>
      </c>
      <c r="PX40" s="263"/>
      <c r="PY40" s="263"/>
      <c r="PZ40" s="263"/>
      <c r="QA40" s="263"/>
      <c r="QB40" s="263">
        <v>1</v>
      </c>
      <c r="QC40" s="263"/>
      <c r="QD40" s="263"/>
      <c r="QE40" s="263"/>
      <c r="QF40" s="263"/>
      <c r="QG40" s="263">
        <v>1</v>
      </c>
      <c r="QH40" s="263"/>
      <c r="QI40" s="263"/>
      <c r="QJ40" s="263"/>
      <c r="QK40" s="263"/>
      <c r="QL40" s="263">
        <v>1</v>
      </c>
      <c r="QM40" s="263"/>
      <c r="QN40" s="263"/>
      <c r="QO40" s="263"/>
      <c r="QP40" s="263"/>
      <c r="QQ40" s="263">
        <v>1</v>
      </c>
      <c r="QR40" s="263"/>
      <c r="QS40" s="263"/>
      <c r="QT40" s="263"/>
      <c r="QU40" s="263"/>
      <c r="QV40" s="263">
        <v>1</v>
      </c>
      <c r="QW40" s="263"/>
      <c r="QX40" s="263"/>
      <c r="QY40" s="263"/>
      <c r="QZ40" s="263"/>
      <c r="RA40" s="263">
        <v>1</v>
      </c>
      <c r="RB40" s="263"/>
      <c r="RC40" s="263"/>
      <c r="RD40" s="263"/>
      <c r="RE40" s="263"/>
      <c r="RF40" s="263">
        <v>1</v>
      </c>
      <c r="RG40" s="263"/>
      <c r="RH40" s="263"/>
      <c r="RI40" s="263"/>
      <c r="RJ40" s="263"/>
      <c r="RK40" s="263">
        <v>1</v>
      </c>
      <c r="RL40" s="263"/>
      <c r="RM40" s="263"/>
      <c r="RN40" s="263"/>
      <c r="RO40" s="263"/>
      <c r="RP40" s="263">
        <v>1</v>
      </c>
      <c r="RQ40" s="263"/>
      <c r="RR40" s="263"/>
      <c r="RS40" s="263"/>
      <c r="RT40" s="263"/>
      <c r="RU40" s="263">
        <v>1</v>
      </c>
      <c r="RV40" s="263"/>
      <c r="RW40" s="263"/>
      <c r="RX40" s="263"/>
      <c r="RY40" s="263"/>
      <c r="RZ40" s="263">
        <v>1</v>
      </c>
      <c r="SA40" s="263"/>
    </row>
    <row r="41" spans="1:495" s="239" customFormat="1">
      <c r="A41" s="235"/>
      <c r="B41" s="283" t="str">
        <f t="shared" si="8"/>
        <v>Revegetation Success</v>
      </c>
      <c r="C41" s="283"/>
      <c r="D41" s="263">
        <v>1</v>
      </c>
      <c r="E41" s="263">
        <v>1</v>
      </c>
      <c r="F41" s="263">
        <v>1</v>
      </c>
      <c r="G41" s="263"/>
      <c r="H41" s="263">
        <v>1</v>
      </c>
      <c r="I41" s="263"/>
      <c r="J41" s="263">
        <v>1</v>
      </c>
      <c r="K41" s="263"/>
      <c r="L41" s="263"/>
      <c r="M41" s="263">
        <v>1</v>
      </c>
      <c r="N41" s="263"/>
      <c r="O41" s="263"/>
      <c r="P41" s="263"/>
      <c r="Q41" s="263"/>
      <c r="R41" s="263"/>
      <c r="S41" s="263"/>
      <c r="T41" s="263"/>
      <c r="U41" s="263"/>
      <c r="V41" s="263"/>
      <c r="W41" s="263"/>
      <c r="X41" s="263"/>
      <c r="Y41" s="263"/>
      <c r="Z41" s="263"/>
      <c r="AA41" s="263"/>
      <c r="AB41" s="263"/>
      <c r="AC41" s="263"/>
      <c r="AD41" s="263"/>
      <c r="AE41" s="263"/>
      <c r="AF41" s="263"/>
      <c r="AG41" s="263"/>
      <c r="AH41" s="263"/>
      <c r="AI41" s="263"/>
      <c r="AJ41" s="263"/>
      <c r="AK41" s="263"/>
      <c r="AL41" s="263"/>
      <c r="AM41" s="263"/>
      <c r="AN41" s="263"/>
      <c r="AO41" s="263"/>
      <c r="AP41" s="263"/>
      <c r="AQ41" s="263"/>
      <c r="AR41" s="263">
        <v>1</v>
      </c>
      <c r="AS41" s="263"/>
      <c r="AT41" s="263"/>
      <c r="AU41" s="263"/>
      <c r="AV41" s="263"/>
      <c r="AW41" s="263">
        <v>1</v>
      </c>
      <c r="AX41" s="263"/>
      <c r="AY41" s="263"/>
      <c r="AZ41" s="263"/>
      <c r="BA41" s="263"/>
      <c r="BB41" s="263">
        <v>1</v>
      </c>
      <c r="BC41" s="263"/>
      <c r="BD41" s="263"/>
      <c r="BE41" s="263"/>
      <c r="BF41" s="263"/>
      <c r="BG41" s="263">
        <v>1</v>
      </c>
      <c r="BH41" s="263"/>
      <c r="BI41" s="263"/>
      <c r="BJ41" s="263"/>
      <c r="BK41" s="263"/>
      <c r="BL41" s="263">
        <v>1</v>
      </c>
      <c r="BM41" s="263"/>
      <c r="BN41" s="263"/>
      <c r="BO41" s="263"/>
      <c r="BP41" s="263"/>
      <c r="BQ41" s="263">
        <v>1</v>
      </c>
      <c r="BR41" s="263"/>
      <c r="BS41" s="263"/>
      <c r="BT41" s="263"/>
      <c r="BU41" s="263"/>
      <c r="BV41" s="263">
        <v>1</v>
      </c>
      <c r="BW41" s="263"/>
      <c r="BX41" s="263"/>
      <c r="BY41" s="263"/>
      <c r="BZ41" s="263"/>
      <c r="CA41" s="263">
        <v>1</v>
      </c>
      <c r="CB41" s="263"/>
      <c r="CC41" s="263"/>
      <c r="CD41" s="263"/>
      <c r="CE41" s="263"/>
      <c r="CF41" s="263">
        <v>1</v>
      </c>
      <c r="CG41" s="263"/>
      <c r="CH41" s="263"/>
      <c r="CI41" s="263"/>
      <c r="CJ41" s="263"/>
      <c r="CK41" s="263">
        <v>1</v>
      </c>
      <c r="CL41" s="263"/>
      <c r="CM41" s="263"/>
      <c r="CN41" s="263"/>
      <c r="CO41" s="263"/>
      <c r="CP41" s="263">
        <v>1</v>
      </c>
      <c r="CQ41" s="263"/>
      <c r="CR41" s="263"/>
      <c r="CS41" s="263"/>
      <c r="CT41" s="263"/>
      <c r="CU41" s="263">
        <v>1</v>
      </c>
      <c r="CV41" s="263"/>
      <c r="CW41" s="263"/>
      <c r="CX41" s="263"/>
      <c r="CY41" s="263"/>
      <c r="CZ41" s="263">
        <v>1</v>
      </c>
      <c r="DA41" s="263"/>
      <c r="DB41" s="263"/>
      <c r="DC41" s="263"/>
      <c r="DD41" s="263"/>
      <c r="DE41" s="263">
        <v>1</v>
      </c>
      <c r="DF41" s="263"/>
      <c r="DG41" s="263"/>
      <c r="DH41" s="263"/>
      <c r="DI41" s="263"/>
      <c r="DJ41" s="263">
        <v>1</v>
      </c>
      <c r="DK41" s="263"/>
      <c r="DL41" s="263"/>
      <c r="DM41" s="263"/>
      <c r="DN41" s="263"/>
      <c r="DO41" s="263">
        <v>1</v>
      </c>
      <c r="DP41" s="263"/>
      <c r="DQ41" s="263"/>
      <c r="DR41" s="263"/>
      <c r="DS41" s="263"/>
      <c r="DT41" s="263">
        <v>1</v>
      </c>
      <c r="DU41" s="263"/>
      <c r="DV41" s="263"/>
      <c r="DW41" s="263"/>
      <c r="DX41" s="263"/>
      <c r="DY41" s="263">
        <v>1</v>
      </c>
      <c r="DZ41" s="263"/>
      <c r="EA41" s="263"/>
      <c r="EB41" s="263"/>
      <c r="EC41" s="263"/>
      <c r="ED41" s="263">
        <v>1</v>
      </c>
      <c r="EE41" s="263"/>
      <c r="EF41" s="263"/>
      <c r="EG41" s="263"/>
      <c r="EH41" s="263"/>
      <c r="EI41" s="263">
        <v>1</v>
      </c>
      <c r="EJ41" s="263"/>
      <c r="EK41" s="263"/>
      <c r="EL41" s="263"/>
      <c r="EM41" s="263"/>
      <c r="EN41" s="263">
        <v>1</v>
      </c>
      <c r="EO41" s="263"/>
      <c r="EP41" s="263"/>
      <c r="EQ41" s="263"/>
      <c r="ER41" s="263"/>
      <c r="ES41" s="263">
        <v>1</v>
      </c>
      <c r="ET41" s="263"/>
      <c r="EU41" s="263"/>
      <c r="EV41" s="263"/>
      <c r="EW41" s="263"/>
      <c r="EX41" s="263">
        <v>1</v>
      </c>
      <c r="EY41" s="263"/>
      <c r="EZ41" s="263"/>
      <c r="FA41" s="263"/>
      <c r="FB41" s="263"/>
      <c r="FC41" s="263">
        <v>1</v>
      </c>
      <c r="FD41" s="263"/>
      <c r="FE41" s="263"/>
      <c r="FF41" s="263"/>
      <c r="FG41" s="263"/>
      <c r="FH41" s="263">
        <v>1</v>
      </c>
      <c r="FI41" s="263"/>
      <c r="FJ41" s="263"/>
      <c r="FK41" s="263"/>
      <c r="FL41" s="263"/>
      <c r="FM41" s="263">
        <v>1</v>
      </c>
      <c r="FN41" s="263"/>
      <c r="FO41" s="263"/>
      <c r="FP41" s="263"/>
      <c r="FQ41" s="263"/>
      <c r="FR41" s="263">
        <v>1</v>
      </c>
      <c r="FS41" s="263"/>
      <c r="FT41" s="263"/>
      <c r="FU41" s="263"/>
      <c r="FV41" s="263"/>
      <c r="FW41" s="263">
        <v>1</v>
      </c>
      <c r="FX41" s="263"/>
      <c r="FY41" s="263"/>
      <c r="FZ41" s="263"/>
      <c r="GA41" s="263"/>
      <c r="GB41" s="263">
        <v>1</v>
      </c>
      <c r="GC41" s="263"/>
      <c r="GD41" s="263"/>
      <c r="GE41" s="263"/>
      <c r="GF41" s="263"/>
      <c r="GG41" s="263">
        <v>1</v>
      </c>
      <c r="GH41" s="263"/>
      <c r="GI41" s="263"/>
      <c r="GJ41" s="263"/>
      <c r="GK41" s="263"/>
      <c r="GL41" s="263">
        <v>1</v>
      </c>
      <c r="GM41" s="263"/>
      <c r="GN41" s="263"/>
      <c r="GO41" s="263"/>
      <c r="GP41" s="263"/>
      <c r="GQ41" s="263">
        <v>1</v>
      </c>
      <c r="GR41" s="263"/>
      <c r="GS41" s="263"/>
      <c r="GT41" s="263"/>
      <c r="GU41" s="263"/>
      <c r="GV41" s="263">
        <v>1</v>
      </c>
      <c r="GW41" s="263"/>
      <c r="GX41" s="263"/>
      <c r="GY41" s="263"/>
      <c r="GZ41" s="263"/>
      <c r="HA41" s="263">
        <v>1</v>
      </c>
      <c r="HB41" s="263"/>
      <c r="HC41" s="263"/>
      <c r="HD41" s="263"/>
      <c r="HE41" s="263"/>
      <c r="HF41" s="263">
        <v>1</v>
      </c>
      <c r="HG41" s="263"/>
      <c r="HH41" s="263"/>
      <c r="HI41" s="263"/>
      <c r="HJ41" s="263"/>
      <c r="HK41" s="263">
        <v>1</v>
      </c>
      <c r="HL41" s="263"/>
      <c r="HM41" s="263"/>
      <c r="HN41" s="263"/>
      <c r="HO41" s="263"/>
      <c r="HP41" s="263">
        <v>1</v>
      </c>
      <c r="HQ41" s="263"/>
      <c r="HR41" s="263"/>
      <c r="HS41" s="263"/>
      <c r="HT41" s="263"/>
      <c r="HU41" s="263">
        <v>1</v>
      </c>
      <c r="HV41" s="263"/>
      <c r="HW41" s="263"/>
      <c r="HX41" s="263"/>
      <c r="HY41" s="263"/>
      <c r="HZ41" s="263">
        <v>1</v>
      </c>
      <c r="IA41" s="263"/>
      <c r="IB41" s="263"/>
      <c r="IC41" s="263"/>
      <c r="ID41" s="263"/>
      <c r="IE41" s="263">
        <v>1</v>
      </c>
      <c r="IF41" s="263"/>
      <c r="IG41" s="263"/>
      <c r="IH41" s="263"/>
      <c r="II41" s="263"/>
      <c r="IJ41" s="263">
        <v>1</v>
      </c>
      <c r="IK41" s="263"/>
      <c r="IL41" s="263"/>
      <c r="IM41" s="263"/>
      <c r="IN41" s="263"/>
      <c r="IO41" s="263">
        <v>1</v>
      </c>
      <c r="IP41" s="263"/>
      <c r="IQ41" s="263"/>
      <c r="IR41" s="263"/>
      <c r="IS41" s="263"/>
      <c r="IT41" s="263">
        <v>1</v>
      </c>
      <c r="IU41" s="263"/>
      <c r="IV41" s="263"/>
      <c r="IW41" s="263"/>
      <c r="IX41" s="263"/>
      <c r="IY41" s="263">
        <v>1</v>
      </c>
      <c r="IZ41" s="263"/>
      <c r="JA41" s="263"/>
      <c r="JB41" s="263"/>
      <c r="JC41" s="263"/>
      <c r="JD41" s="263">
        <v>1</v>
      </c>
      <c r="JE41" s="263"/>
      <c r="JF41" s="263"/>
      <c r="JG41" s="263"/>
      <c r="JH41" s="263"/>
      <c r="JI41" s="263">
        <v>1</v>
      </c>
      <c r="JJ41" s="263"/>
      <c r="JK41" s="263"/>
      <c r="JL41" s="263"/>
      <c r="JM41" s="263"/>
      <c r="JN41" s="263">
        <v>1</v>
      </c>
      <c r="JO41" s="263"/>
      <c r="JP41" s="263"/>
      <c r="JQ41" s="263"/>
      <c r="JR41" s="263"/>
      <c r="JS41" s="263">
        <v>1</v>
      </c>
      <c r="JT41" s="263"/>
      <c r="JU41" s="263"/>
      <c r="JV41" s="263"/>
      <c r="JW41" s="263"/>
      <c r="JX41" s="263">
        <v>1</v>
      </c>
      <c r="JY41" s="263"/>
      <c r="JZ41" s="263"/>
      <c r="KA41" s="263"/>
      <c r="KB41" s="263"/>
      <c r="KC41" s="263">
        <v>1</v>
      </c>
      <c r="KD41" s="263"/>
      <c r="KE41" s="263"/>
      <c r="KF41" s="263"/>
      <c r="KG41" s="263"/>
      <c r="KH41" s="263">
        <v>1</v>
      </c>
      <c r="KI41" s="263"/>
      <c r="KJ41" s="263"/>
      <c r="KK41" s="263"/>
      <c r="KL41" s="263"/>
      <c r="KM41" s="263">
        <v>1</v>
      </c>
      <c r="KN41" s="263"/>
      <c r="KO41" s="263"/>
      <c r="KP41" s="263"/>
      <c r="KQ41" s="263"/>
      <c r="KR41" s="263">
        <v>1</v>
      </c>
      <c r="KS41" s="263"/>
      <c r="KT41" s="263"/>
      <c r="KU41" s="263"/>
      <c r="KV41" s="263"/>
      <c r="KW41" s="263">
        <v>1</v>
      </c>
      <c r="KX41" s="263"/>
      <c r="KY41" s="263"/>
      <c r="KZ41" s="263"/>
      <c r="LA41" s="263"/>
      <c r="LB41" s="263">
        <v>1</v>
      </c>
      <c r="LC41" s="263"/>
      <c r="LD41" s="263"/>
      <c r="LE41" s="263"/>
      <c r="LF41" s="263"/>
      <c r="LG41" s="263">
        <v>1</v>
      </c>
      <c r="LH41" s="263"/>
      <c r="LI41" s="263"/>
      <c r="LJ41" s="263"/>
      <c r="LK41" s="263"/>
      <c r="LL41" s="263">
        <v>1</v>
      </c>
      <c r="LM41" s="263"/>
      <c r="LN41" s="263"/>
      <c r="LO41" s="263"/>
      <c r="LP41" s="263"/>
      <c r="LQ41" s="263">
        <v>1</v>
      </c>
      <c r="LR41" s="263"/>
      <c r="LS41" s="263"/>
      <c r="LT41" s="263"/>
      <c r="LU41" s="263"/>
      <c r="LV41" s="263">
        <v>1</v>
      </c>
      <c r="LW41" s="263"/>
      <c r="LX41" s="263"/>
      <c r="LY41" s="263"/>
      <c r="LZ41" s="263"/>
      <c r="MA41" s="263">
        <v>1</v>
      </c>
      <c r="MB41" s="263"/>
      <c r="MC41" s="263"/>
      <c r="MD41" s="263"/>
      <c r="ME41" s="263"/>
      <c r="MF41" s="263">
        <v>1</v>
      </c>
      <c r="MG41" s="263"/>
      <c r="MH41" s="263"/>
      <c r="MI41" s="263"/>
      <c r="MJ41" s="263"/>
      <c r="MK41" s="263">
        <v>1</v>
      </c>
      <c r="ML41" s="263"/>
      <c r="MM41" s="263"/>
      <c r="MN41" s="263"/>
      <c r="MO41" s="263"/>
      <c r="MP41" s="263">
        <v>1</v>
      </c>
      <c r="MQ41" s="263"/>
      <c r="MR41" s="263"/>
      <c r="MS41" s="263"/>
      <c r="MT41" s="263"/>
      <c r="MU41" s="263">
        <v>1</v>
      </c>
      <c r="MV41" s="263"/>
      <c r="MW41" s="263"/>
      <c r="MX41" s="263"/>
      <c r="MY41" s="263"/>
      <c r="MZ41" s="263">
        <v>1</v>
      </c>
      <c r="NA41" s="263"/>
      <c r="NB41" s="263"/>
      <c r="NC41" s="263"/>
      <c r="ND41" s="263"/>
      <c r="NE41" s="263">
        <v>1</v>
      </c>
      <c r="NF41" s="263"/>
      <c r="NG41" s="263"/>
      <c r="NH41" s="263"/>
      <c r="NI41" s="263"/>
      <c r="NJ41" s="263">
        <v>1</v>
      </c>
      <c r="NK41" s="263"/>
      <c r="NL41" s="263"/>
      <c r="NM41" s="263"/>
      <c r="NN41" s="263"/>
      <c r="NO41" s="263">
        <v>1</v>
      </c>
      <c r="NP41" s="263"/>
      <c r="NQ41" s="263"/>
      <c r="NR41" s="263"/>
      <c r="NS41" s="263"/>
      <c r="NT41" s="263">
        <v>1</v>
      </c>
      <c r="NU41" s="263"/>
      <c r="NV41" s="263"/>
      <c r="NW41" s="263"/>
      <c r="NX41" s="263"/>
      <c r="NY41" s="263">
        <v>1</v>
      </c>
      <c r="NZ41" s="263"/>
      <c r="OA41" s="263"/>
      <c r="OB41" s="263"/>
      <c r="OC41" s="263"/>
      <c r="OD41" s="263">
        <v>1</v>
      </c>
      <c r="OE41" s="263"/>
      <c r="OF41" s="263"/>
      <c r="OG41" s="263"/>
      <c r="OH41" s="263"/>
      <c r="OI41" s="263">
        <v>1</v>
      </c>
      <c r="OJ41" s="263"/>
      <c r="OK41" s="263"/>
      <c r="OL41" s="263"/>
      <c r="OM41" s="263"/>
      <c r="ON41" s="263">
        <v>1</v>
      </c>
      <c r="OO41" s="263"/>
      <c r="OP41" s="263"/>
      <c r="OQ41" s="263"/>
      <c r="OR41" s="263"/>
      <c r="OS41" s="263">
        <v>1</v>
      </c>
      <c r="OT41" s="263"/>
      <c r="OU41" s="263"/>
      <c r="OV41" s="263"/>
      <c r="OW41" s="263"/>
      <c r="OX41" s="263">
        <v>1</v>
      </c>
      <c r="OY41" s="263"/>
      <c r="OZ41" s="263"/>
      <c r="PA41" s="263"/>
      <c r="PB41" s="263"/>
      <c r="PC41" s="263">
        <v>1</v>
      </c>
      <c r="PD41" s="263"/>
      <c r="PE41" s="263"/>
      <c r="PF41" s="263"/>
      <c r="PG41" s="263"/>
      <c r="PH41" s="263">
        <v>1</v>
      </c>
      <c r="PI41" s="263"/>
      <c r="PJ41" s="263"/>
      <c r="PK41" s="263"/>
      <c r="PL41" s="263"/>
      <c r="PM41" s="263">
        <v>1</v>
      </c>
      <c r="PN41" s="263"/>
      <c r="PO41" s="263"/>
      <c r="PP41" s="263"/>
      <c r="PQ41" s="263"/>
      <c r="PR41" s="263">
        <v>1</v>
      </c>
      <c r="PS41" s="263"/>
      <c r="PT41" s="263"/>
      <c r="PU41" s="263"/>
      <c r="PV41" s="263"/>
      <c r="PW41" s="263">
        <v>1</v>
      </c>
      <c r="PX41" s="263"/>
      <c r="PY41" s="263"/>
      <c r="PZ41" s="263"/>
      <c r="QA41" s="263"/>
      <c r="QB41" s="263">
        <v>1</v>
      </c>
      <c r="QC41" s="263"/>
      <c r="QD41" s="263"/>
      <c r="QE41" s="263"/>
      <c r="QF41" s="263"/>
      <c r="QG41" s="263">
        <v>1</v>
      </c>
      <c r="QH41" s="263"/>
      <c r="QI41" s="263"/>
      <c r="QJ41" s="263"/>
      <c r="QK41" s="263"/>
      <c r="QL41" s="263">
        <v>1</v>
      </c>
      <c r="QM41" s="263"/>
      <c r="QN41" s="263"/>
      <c r="QO41" s="263"/>
      <c r="QP41" s="263"/>
      <c r="QQ41" s="263">
        <v>1</v>
      </c>
      <c r="QR41" s="263"/>
      <c r="QS41" s="263"/>
      <c r="QT41" s="263"/>
      <c r="QU41" s="263"/>
      <c r="QV41" s="263">
        <v>1</v>
      </c>
      <c r="QW41" s="263"/>
      <c r="QX41" s="263"/>
      <c r="QY41" s="263"/>
      <c r="QZ41" s="263"/>
      <c r="RA41" s="263">
        <v>1</v>
      </c>
      <c r="RB41" s="263"/>
      <c r="RC41" s="263"/>
      <c r="RD41" s="263"/>
      <c r="RE41" s="263"/>
      <c r="RF41" s="263">
        <v>1</v>
      </c>
      <c r="RG41" s="263"/>
      <c r="RH41" s="263"/>
      <c r="RI41" s="263"/>
      <c r="RJ41" s="263"/>
      <c r="RK41" s="263">
        <v>1</v>
      </c>
      <c r="RL41" s="263"/>
      <c r="RM41" s="263"/>
      <c r="RN41" s="263"/>
      <c r="RO41" s="263"/>
      <c r="RP41" s="263">
        <v>1</v>
      </c>
      <c r="RQ41" s="263"/>
      <c r="RR41" s="263"/>
      <c r="RS41" s="263"/>
      <c r="RT41" s="263"/>
      <c r="RU41" s="263">
        <v>1</v>
      </c>
      <c r="RV41" s="263"/>
      <c r="RW41" s="263"/>
      <c r="RX41" s="263"/>
      <c r="RY41" s="263"/>
      <c r="RZ41" s="263">
        <v>1</v>
      </c>
      <c r="SA41" s="263"/>
    </row>
    <row r="42" spans="1:495" s="239" customFormat="1">
      <c r="A42" s="235"/>
      <c r="B42" s="283" t="str">
        <f t="shared" si="8"/>
        <v>Soil and Vegetation Chemistry</v>
      </c>
      <c r="C42" s="283"/>
      <c r="D42" s="263">
        <v>1</v>
      </c>
      <c r="E42" s="263"/>
      <c r="F42" s="263"/>
      <c r="G42" s="263">
        <v>1</v>
      </c>
      <c r="H42" s="263"/>
      <c r="I42" s="263"/>
      <c r="J42" s="263">
        <v>1</v>
      </c>
      <c r="K42" s="263"/>
      <c r="L42" s="263"/>
      <c r="M42" s="263">
        <v>1</v>
      </c>
      <c r="N42" s="263"/>
      <c r="O42" s="263"/>
      <c r="P42" s="263"/>
      <c r="Q42" s="263"/>
      <c r="R42" s="263"/>
      <c r="S42" s="263"/>
      <c r="T42" s="263"/>
      <c r="U42" s="263"/>
      <c r="V42" s="263"/>
      <c r="W42" s="263"/>
      <c r="X42" s="263"/>
      <c r="Y42" s="263"/>
      <c r="Z42" s="263"/>
      <c r="AA42" s="263"/>
      <c r="AB42" s="263"/>
      <c r="AC42" s="263"/>
      <c r="AD42" s="263"/>
      <c r="AE42" s="263"/>
      <c r="AF42" s="263"/>
      <c r="AG42" s="263"/>
      <c r="AH42" s="263"/>
      <c r="AI42" s="263"/>
      <c r="AJ42" s="263"/>
      <c r="AK42" s="263"/>
      <c r="AL42" s="263"/>
      <c r="AM42" s="263"/>
      <c r="AN42" s="263"/>
      <c r="AO42" s="263"/>
      <c r="AP42" s="263"/>
      <c r="AQ42" s="263"/>
      <c r="AR42" s="263">
        <v>1</v>
      </c>
      <c r="AS42" s="263"/>
      <c r="AT42" s="263"/>
      <c r="AU42" s="263"/>
      <c r="AV42" s="263"/>
      <c r="AW42" s="263">
        <v>1</v>
      </c>
      <c r="AX42" s="263"/>
      <c r="AY42" s="263"/>
      <c r="AZ42" s="263"/>
      <c r="BA42" s="263"/>
      <c r="BB42" s="263">
        <v>1</v>
      </c>
      <c r="BC42" s="263"/>
      <c r="BD42" s="263"/>
      <c r="BE42" s="263"/>
      <c r="BF42" s="263"/>
      <c r="BG42" s="263">
        <v>1</v>
      </c>
      <c r="BH42" s="263"/>
      <c r="BI42" s="263"/>
      <c r="BJ42" s="263"/>
      <c r="BK42" s="263"/>
      <c r="BL42" s="263">
        <v>1</v>
      </c>
      <c r="BM42" s="263"/>
      <c r="BN42" s="263"/>
      <c r="BO42" s="263"/>
      <c r="BP42" s="263"/>
      <c r="BQ42" s="263">
        <v>1</v>
      </c>
      <c r="BR42" s="263"/>
      <c r="BS42" s="263"/>
      <c r="BT42" s="263"/>
      <c r="BU42" s="263"/>
      <c r="BV42" s="263">
        <v>1</v>
      </c>
      <c r="BW42" s="263"/>
      <c r="BX42" s="263"/>
      <c r="BY42" s="263"/>
      <c r="BZ42" s="263"/>
      <c r="CA42" s="263">
        <v>1</v>
      </c>
      <c r="CB42" s="263"/>
      <c r="CC42" s="263"/>
      <c r="CD42" s="263"/>
      <c r="CE42" s="263"/>
      <c r="CF42" s="263">
        <v>1</v>
      </c>
      <c r="CG42" s="263"/>
      <c r="CH42" s="263"/>
      <c r="CI42" s="263"/>
      <c r="CJ42" s="263"/>
      <c r="CK42" s="263">
        <v>1</v>
      </c>
      <c r="CL42" s="263"/>
      <c r="CM42" s="263"/>
      <c r="CN42" s="263"/>
      <c r="CO42" s="263"/>
      <c r="CP42" s="263">
        <v>1</v>
      </c>
      <c r="CQ42" s="263"/>
      <c r="CR42" s="263"/>
      <c r="CS42" s="263"/>
      <c r="CT42" s="263"/>
      <c r="CU42" s="263">
        <v>1</v>
      </c>
      <c r="CV42" s="263"/>
      <c r="CW42" s="263"/>
      <c r="CX42" s="263"/>
      <c r="CY42" s="263"/>
      <c r="CZ42" s="263">
        <v>1</v>
      </c>
      <c r="DA42" s="263"/>
      <c r="DB42" s="263"/>
      <c r="DC42" s="263"/>
      <c r="DD42" s="263"/>
      <c r="DE42" s="263">
        <v>1</v>
      </c>
      <c r="DF42" s="263"/>
      <c r="DG42" s="263"/>
      <c r="DH42" s="263"/>
      <c r="DI42" s="263"/>
      <c r="DJ42" s="263">
        <v>1</v>
      </c>
      <c r="DK42" s="263"/>
      <c r="DL42" s="263"/>
      <c r="DM42" s="263"/>
      <c r="DN42" s="263"/>
      <c r="DO42" s="263">
        <v>1</v>
      </c>
      <c r="DP42" s="263"/>
      <c r="DQ42" s="263"/>
      <c r="DR42" s="263"/>
      <c r="DS42" s="263"/>
      <c r="DT42" s="263">
        <v>1</v>
      </c>
      <c r="DU42" s="263"/>
      <c r="DV42" s="263"/>
      <c r="DW42" s="263"/>
      <c r="DX42" s="263"/>
      <c r="DY42" s="263">
        <v>1</v>
      </c>
      <c r="DZ42" s="263"/>
      <c r="EA42" s="263"/>
      <c r="EB42" s="263"/>
      <c r="EC42" s="263"/>
      <c r="ED42" s="263">
        <v>1</v>
      </c>
      <c r="EE42" s="263"/>
      <c r="EF42" s="263"/>
      <c r="EG42" s="263"/>
      <c r="EH42" s="263"/>
      <c r="EI42" s="263">
        <v>1</v>
      </c>
      <c r="EJ42" s="263"/>
      <c r="EK42" s="263"/>
      <c r="EL42" s="263"/>
      <c r="EM42" s="263"/>
      <c r="EN42" s="263">
        <v>1</v>
      </c>
      <c r="EO42" s="263"/>
      <c r="EP42" s="263"/>
      <c r="EQ42" s="263"/>
      <c r="ER42" s="263"/>
      <c r="ES42" s="263">
        <v>1</v>
      </c>
      <c r="ET42" s="263"/>
      <c r="EU42" s="263"/>
      <c r="EV42" s="263"/>
      <c r="EW42" s="263"/>
      <c r="EX42" s="263">
        <v>1</v>
      </c>
      <c r="EY42" s="263"/>
      <c r="EZ42" s="263"/>
      <c r="FA42" s="263"/>
      <c r="FB42" s="263"/>
      <c r="FC42" s="263">
        <v>1</v>
      </c>
      <c r="FD42" s="263"/>
      <c r="FE42" s="263"/>
      <c r="FF42" s="263"/>
      <c r="FG42" s="263"/>
      <c r="FH42" s="263">
        <v>1</v>
      </c>
      <c r="FI42" s="263"/>
      <c r="FJ42" s="263"/>
      <c r="FK42" s="263"/>
      <c r="FL42" s="263"/>
      <c r="FM42" s="263">
        <v>1</v>
      </c>
      <c r="FN42" s="263"/>
      <c r="FO42" s="263"/>
      <c r="FP42" s="263"/>
      <c r="FQ42" s="263"/>
      <c r="FR42" s="263">
        <v>1</v>
      </c>
      <c r="FS42" s="263"/>
      <c r="FT42" s="263"/>
      <c r="FU42" s="263"/>
      <c r="FV42" s="263"/>
      <c r="FW42" s="263">
        <v>1</v>
      </c>
      <c r="FX42" s="263"/>
      <c r="FY42" s="263"/>
      <c r="FZ42" s="263"/>
      <c r="GA42" s="263"/>
      <c r="GB42" s="263">
        <v>1</v>
      </c>
      <c r="GC42" s="263"/>
      <c r="GD42" s="263"/>
      <c r="GE42" s="263"/>
      <c r="GF42" s="263"/>
      <c r="GG42" s="263">
        <v>1</v>
      </c>
      <c r="GH42" s="263"/>
      <c r="GI42" s="263"/>
      <c r="GJ42" s="263"/>
      <c r="GK42" s="263"/>
      <c r="GL42" s="263">
        <v>1</v>
      </c>
      <c r="GM42" s="263"/>
      <c r="GN42" s="263"/>
      <c r="GO42" s="263"/>
      <c r="GP42" s="263"/>
      <c r="GQ42" s="263">
        <v>1</v>
      </c>
      <c r="GR42" s="263"/>
      <c r="GS42" s="263"/>
      <c r="GT42" s="263"/>
      <c r="GU42" s="263"/>
      <c r="GV42" s="263">
        <v>1</v>
      </c>
      <c r="GW42" s="263"/>
      <c r="GX42" s="263"/>
      <c r="GY42" s="263"/>
      <c r="GZ42" s="263"/>
      <c r="HA42" s="263">
        <v>1</v>
      </c>
      <c r="HB42" s="263"/>
      <c r="HC42" s="263"/>
      <c r="HD42" s="263"/>
      <c r="HE42" s="263"/>
      <c r="HF42" s="263">
        <v>1</v>
      </c>
      <c r="HG42" s="263"/>
      <c r="HH42" s="263"/>
      <c r="HI42" s="263"/>
      <c r="HJ42" s="263"/>
      <c r="HK42" s="263">
        <v>1</v>
      </c>
      <c r="HL42" s="263"/>
      <c r="HM42" s="263"/>
      <c r="HN42" s="263"/>
      <c r="HO42" s="263"/>
      <c r="HP42" s="263">
        <v>1</v>
      </c>
      <c r="HQ42" s="263"/>
      <c r="HR42" s="263"/>
      <c r="HS42" s="263"/>
      <c r="HT42" s="263"/>
      <c r="HU42" s="263">
        <v>1</v>
      </c>
      <c r="HV42" s="263"/>
      <c r="HW42" s="263"/>
      <c r="HX42" s="263"/>
      <c r="HY42" s="263"/>
      <c r="HZ42" s="263">
        <v>1</v>
      </c>
      <c r="IA42" s="263"/>
      <c r="IB42" s="263"/>
      <c r="IC42" s="263"/>
      <c r="ID42" s="263"/>
      <c r="IE42" s="263">
        <v>1</v>
      </c>
      <c r="IF42" s="263"/>
      <c r="IG42" s="263"/>
      <c r="IH42" s="263"/>
      <c r="II42" s="263"/>
      <c r="IJ42" s="263">
        <v>1</v>
      </c>
      <c r="IK42" s="263"/>
      <c r="IL42" s="263"/>
      <c r="IM42" s="263"/>
      <c r="IN42" s="263"/>
      <c r="IO42" s="263">
        <v>1</v>
      </c>
      <c r="IP42" s="263"/>
      <c r="IQ42" s="263"/>
      <c r="IR42" s="263"/>
      <c r="IS42" s="263"/>
      <c r="IT42" s="263">
        <v>1</v>
      </c>
      <c r="IU42" s="263"/>
      <c r="IV42" s="263"/>
      <c r="IW42" s="263"/>
      <c r="IX42" s="263"/>
      <c r="IY42" s="263">
        <v>1</v>
      </c>
      <c r="IZ42" s="263"/>
      <c r="JA42" s="263"/>
      <c r="JB42" s="263"/>
      <c r="JC42" s="263"/>
      <c r="JD42" s="263">
        <v>1</v>
      </c>
      <c r="JE42" s="263"/>
      <c r="JF42" s="263"/>
      <c r="JG42" s="263"/>
      <c r="JH42" s="263"/>
      <c r="JI42" s="263">
        <v>1</v>
      </c>
      <c r="JJ42" s="263"/>
      <c r="JK42" s="263"/>
      <c r="JL42" s="263"/>
      <c r="JM42" s="263"/>
      <c r="JN42" s="263">
        <v>1</v>
      </c>
      <c r="JO42" s="263"/>
      <c r="JP42" s="263"/>
      <c r="JQ42" s="263"/>
      <c r="JR42" s="263"/>
      <c r="JS42" s="263">
        <v>1</v>
      </c>
      <c r="JT42" s="263"/>
      <c r="JU42" s="263"/>
      <c r="JV42" s="263"/>
      <c r="JW42" s="263"/>
      <c r="JX42" s="263">
        <v>1</v>
      </c>
      <c r="JY42" s="263"/>
      <c r="JZ42" s="263"/>
      <c r="KA42" s="263"/>
      <c r="KB42" s="263"/>
      <c r="KC42" s="263">
        <v>1</v>
      </c>
      <c r="KD42" s="263"/>
      <c r="KE42" s="263"/>
      <c r="KF42" s="263"/>
      <c r="KG42" s="263"/>
      <c r="KH42" s="263">
        <v>1</v>
      </c>
      <c r="KI42" s="263"/>
      <c r="KJ42" s="263"/>
      <c r="KK42" s="263"/>
      <c r="KL42" s="263"/>
      <c r="KM42" s="263">
        <v>1</v>
      </c>
      <c r="KN42" s="263"/>
      <c r="KO42" s="263"/>
      <c r="KP42" s="263"/>
      <c r="KQ42" s="263"/>
      <c r="KR42" s="263">
        <v>1</v>
      </c>
      <c r="KS42" s="263"/>
      <c r="KT42" s="263"/>
      <c r="KU42" s="263"/>
      <c r="KV42" s="263"/>
      <c r="KW42" s="263">
        <v>1</v>
      </c>
      <c r="KX42" s="263"/>
      <c r="KY42" s="263"/>
      <c r="KZ42" s="263"/>
      <c r="LA42" s="263"/>
      <c r="LB42" s="263">
        <v>1</v>
      </c>
      <c r="LC42" s="263"/>
      <c r="LD42" s="263"/>
      <c r="LE42" s="263"/>
      <c r="LF42" s="263"/>
      <c r="LG42" s="263">
        <v>1</v>
      </c>
      <c r="LH42" s="263"/>
      <c r="LI42" s="263"/>
      <c r="LJ42" s="263"/>
      <c r="LK42" s="263"/>
      <c r="LL42" s="263">
        <v>1</v>
      </c>
      <c r="LM42" s="263"/>
      <c r="LN42" s="263"/>
      <c r="LO42" s="263"/>
      <c r="LP42" s="263"/>
      <c r="LQ42" s="263">
        <v>1</v>
      </c>
      <c r="LR42" s="263"/>
      <c r="LS42" s="263"/>
      <c r="LT42" s="263"/>
      <c r="LU42" s="263"/>
      <c r="LV42" s="263">
        <v>1</v>
      </c>
      <c r="LW42" s="263"/>
      <c r="LX42" s="263"/>
      <c r="LY42" s="263"/>
      <c r="LZ42" s="263"/>
      <c r="MA42" s="263">
        <v>1</v>
      </c>
      <c r="MB42" s="263"/>
      <c r="MC42" s="263"/>
      <c r="MD42" s="263"/>
      <c r="ME42" s="263"/>
      <c r="MF42" s="263">
        <v>1</v>
      </c>
      <c r="MG42" s="263"/>
      <c r="MH42" s="263"/>
      <c r="MI42" s="263"/>
      <c r="MJ42" s="263"/>
      <c r="MK42" s="263">
        <v>1</v>
      </c>
      <c r="ML42" s="263"/>
      <c r="MM42" s="263"/>
      <c r="MN42" s="263"/>
      <c r="MO42" s="263"/>
      <c r="MP42" s="263">
        <v>1</v>
      </c>
      <c r="MQ42" s="263"/>
      <c r="MR42" s="263"/>
      <c r="MS42" s="263"/>
      <c r="MT42" s="263"/>
      <c r="MU42" s="263">
        <v>1</v>
      </c>
      <c r="MV42" s="263"/>
      <c r="MW42" s="263"/>
      <c r="MX42" s="263"/>
      <c r="MY42" s="263"/>
      <c r="MZ42" s="263">
        <v>1</v>
      </c>
      <c r="NA42" s="263"/>
      <c r="NB42" s="263"/>
      <c r="NC42" s="263"/>
      <c r="ND42" s="263"/>
      <c r="NE42" s="263">
        <v>1</v>
      </c>
      <c r="NF42" s="263"/>
      <c r="NG42" s="263"/>
      <c r="NH42" s="263"/>
      <c r="NI42" s="263"/>
      <c r="NJ42" s="263">
        <v>1</v>
      </c>
      <c r="NK42" s="263"/>
      <c r="NL42" s="263"/>
      <c r="NM42" s="263"/>
      <c r="NN42" s="263"/>
      <c r="NO42" s="263">
        <v>1</v>
      </c>
      <c r="NP42" s="263"/>
      <c r="NQ42" s="263"/>
      <c r="NR42" s="263"/>
      <c r="NS42" s="263"/>
      <c r="NT42" s="263">
        <v>1</v>
      </c>
      <c r="NU42" s="263"/>
      <c r="NV42" s="263"/>
      <c r="NW42" s="263"/>
      <c r="NX42" s="263"/>
      <c r="NY42" s="263">
        <v>1</v>
      </c>
      <c r="NZ42" s="263"/>
      <c r="OA42" s="263"/>
      <c r="OB42" s="263"/>
      <c r="OC42" s="263"/>
      <c r="OD42" s="263">
        <v>1</v>
      </c>
      <c r="OE42" s="263"/>
      <c r="OF42" s="263"/>
      <c r="OG42" s="263"/>
      <c r="OH42" s="263"/>
      <c r="OI42" s="263">
        <v>1</v>
      </c>
      <c r="OJ42" s="263"/>
      <c r="OK42" s="263"/>
      <c r="OL42" s="263"/>
      <c r="OM42" s="263"/>
      <c r="ON42" s="263">
        <v>1</v>
      </c>
      <c r="OO42" s="263"/>
      <c r="OP42" s="263"/>
      <c r="OQ42" s="263"/>
      <c r="OR42" s="263"/>
      <c r="OS42" s="263">
        <v>1</v>
      </c>
      <c r="OT42" s="263"/>
      <c r="OU42" s="263"/>
      <c r="OV42" s="263"/>
      <c r="OW42" s="263"/>
      <c r="OX42" s="263">
        <v>1</v>
      </c>
      <c r="OY42" s="263"/>
      <c r="OZ42" s="263"/>
      <c r="PA42" s="263"/>
      <c r="PB42" s="263"/>
      <c r="PC42" s="263">
        <v>1</v>
      </c>
      <c r="PD42" s="263"/>
      <c r="PE42" s="263"/>
      <c r="PF42" s="263"/>
      <c r="PG42" s="263"/>
      <c r="PH42" s="263">
        <v>1</v>
      </c>
      <c r="PI42" s="263"/>
      <c r="PJ42" s="263"/>
      <c r="PK42" s="263"/>
      <c r="PL42" s="263"/>
      <c r="PM42" s="263">
        <v>1</v>
      </c>
      <c r="PN42" s="263"/>
      <c r="PO42" s="263"/>
      <c r="PP42" s="263"/>
      <c r="PQ42" s="263"/>
      <c r="PR42" s="263">
        <v>1</v>
      </c>
      <c r="PS42" s="263"/>
      <c r="PT42" s="263"/>
      <c r="PU42" s="263"/>
      <c r="PV42" s="263"/>
      <c r="PW42" s="263">
        <v>1</v>
      </c>
      <c r="PX42" s="263"/>
      <c r="PY42" s="263"/>
      <c r="PZ42" s="263"/>
      <c r="QA42" s="263"/>
      <c r="QB42" s="263">
        <v>1</v>
      </c>
      <c r="QC42" s="263"/>
      <c r="QD42" s="263"/>
      <c r="QE42" s="263"/>
      <c r="QF42" s="263"/>
      <c r="QG42" s="263">
        <v>1</v>
      </c>
      <c r="QH42" s="263"/>
      <c r="QI42" s="263"/>
      <c r="QJ42" s="263"/>
      <c r="QK42" s="263"/>
      <c r="QL42" s="263">
        <v>1</v>
      </c>
      <c r="QM42" s="263"/>
      <c r="QN42" s="263"/>
      <c r="QO42" s="263"/>
      <c r="QP42" s="263"/>
      <c r="QQ42" s="263">
        <v>1</v>
      </c>
      <c r="QR42" s="263"/>
      <c r="QS42" s="263"/>
      <c r="QT42" s="263"/>
      <c r="QU42" s="263"/>
      <c r="QV42" s="263">
        <v>1</v>
      </c>
      <c r="QW42" s="263"/>
      <c r="QX42" s="263"/>
      <c r="QY42" s="263"/>
      <c r="QZ42" s="263"/>
      <c r="RA42" s="263">
        <v>1</v>
      </c>
      <c r="RB42" s="263"/>
      <c r="RC42" s="263"/>
      <c r="RD42" s="263"/>
      <c r="RE42" s="263"/>
      <c r="RF42" s="263">
        <v>1</v>
      </c>
      <c r="RG42" s="263"/>
      <c r="RH42" s="263"/>
      <c r="RI42" s="263"/>
      <c r="RJ42" s="263"/>
      <c r="RK42" s="263">
        <v>1</v>
      </c>
      <c r="RL42" s="263"/>
      <c r="RM42" s="263"/>
      <c r="RN42" s="263"/>
      <c r="RO42" s="263"/>
      <c r="RP42" s="263">
        <v>1</v>
      </c>
      <c r="RQ42" s="263"/>
      <c r="RR42" s="263"/>
      <c r="RS42" s="263"/>
      <c r="RT42" s="263"/>
      <c r="RU42" s="263">
        <v>1</v>
      </c>
      <c r="RV42" s="263"/>
      <c r="RW42" s="263"/>
      <c r="RX42" s="263"/>
      <c r="RY42" s="263"/>
      <c r="RZ42" s="263">
        <v>1</v>
      </c>
      <c r="SA42" s="263"/>
    </row>
    <row r="43" spans="1:495" s="239" customFormat="1">
      <c r="A43" s="235"/>
      <c r="B43" s="283" t="str">
        <f t="shared" si="8"/>
        <v>Wildlife Aerial Surveys</v>
      </c>
      <c r="C43" s="283"/>
      <c r="D43" s="263">
        <v>1</v>
      </c>
      <c r="E43" s="263"/>
      <c r="F43" s="263"/>
      <c r="G43" s="263">
        <v>1</v>
      </c>
      <c r="H43" s="263"/>
      <c r="I43" s="263"/>
      <c r="J43" s="263">
        <v>1</v>
      </c>
      <c r="K43" s="263"/>
      <c r="L43" s="263"/>
      <c r="M43" s="263">
        <v>1</v>
      </c>
      <c r="N43" s="263"/>
      <c r="O43" s="263"/>
      <c r="P43" s="263"/>
      <c r="Q43" s="263"/>
      <c r="R43" s="263"/>
      <c r="S43" s="263"/>
      <c r="T43" s="263"/>
      <c r="U43" s="263"/>
      <c r="V43" s="263"/>
      <c r="W43" s="263"/>
      <c r="X43" s="263"/>
      <c r="Y43" s="263"/>
      <c r="Z43" s="263"/>
      <c r="AA43" s="263"/>
      <c r="AB43" s="263"/>
      <c r="AC43" s="263"/>
      <c r="AD43" s="263"/>
      <c r="AE43" s="263"/>
      <c r="AF43" s="263"/>
      <c r="AG43" s="263"/>
      <c r="AH43" s="263"/>
      <c r="AI43" s="263"/>
      <c r="AJ43" s="263"/>
      <c r="AK43" s="263"/>
      <c r="AL43" s="263"/>
      <c r="AM43" s="263"/>
      <c r="AN43" s="263"/>
      <c r="AO43" s="263"/>
      <c r="AP43" s="263"/>
      <c r="AQ43" s="263"/>
      <c r="AR43" s="263">
        <v>1</v>
      </c>
      <c r="AS43" s="263"/>
      <c r="AT43" s="263"/>
      <c r="AU43" s="263"/>
      <c r="AV43" s="263"/>
      <c r="AW43" s="263">
        <v>1</v>
      </c>
      <c r="AX43" s="263"/>
      <c r="AY43" s="263"/>
      <c r="AZ43" s="263"/>
      <c r="BA43" s="263"/>
      <c r="BB43" s="263">
        <v>1</v>
      </c>
      <c r="BC43" s="263"/>
      <c r="BD43" s="263"/>
      <c r="BE43" s="263"/>
      <c r="BF43" s="263"/>
      <c r="BG43" s="263">
        <v>1</v>
      </c>
      <c r="BH43" s="263"/>
      <c r="BI43" s="263"/>
      <c r="BJ43" s="263"/>
      <c r="BK43" s="263"/>
      <c r="BL43" s="263">
        <v>1</v>
      </c>
      <c r="BM43" s="263"/>
      <c r="BN43" s="263"/>
      <c r="BO43" s="263"/>
      <c r="BP43" s="263"/>
      <c r="BQ43" s="263">
        <v>1</v>
      </c>
      <c r="BR43" s="263"/>
      <c r="BS43" s="263"/>
      <c r="BT43" s="263"/>
      <c r="BU43" s="263"/>
      <c r="BV43" s="263">
        <v>1</v>
      </c>
      <c r="BW43" s="263"/>
      <c r="BX43" s="263"/>
      <c r="BY43" s="263"/>
      <c r="BZ43" s="263"/>
      <c r="CA43" s="263">
        <v>1</v>
      </c>
      <c r="CB43" s="263"/>
      <c r="CC43" s="263"/>
      <c r="CD43" s="263"/>
      <c r="CE43" s="263"/>
      <c r="CF43" s="263">
        <v>1</v>
      </c>
      <c r="CG43" s="263"/>
      <c r="CH43" s="263"/>
      <c r="CI43" s="263"/>
      <c r="CJ43" s="263"/>
      <c r="CK43" s="263">
        <v>1</v>
      </c>
      <c r="CL43" s="263"/>
      <c r="CM43" s="263"/>
      <c r="CN43" s="263"/>
      <c r="CO43" s="263"/>
      <c r="CP43" s="263">
        <v>1</v>
      </c>
      <c r="CQ43" s="263"/>
      <c r="CR43" s="263"/>
      <c r="CS43" s="263"/>
      <c r="CT43" s="263"/>
      <c r="CU43" s="263">
        <v>1</v>
      </c>
      <c r="CV43" s="263"/>
      <c r="CW43" s="263"/>
      <c r="CX43" s="263"/>
      <c r="CY43" s="263"/>
      <c r="CZ43" s="263">
        <v>1</v>
      </c>
      <c r="DA43" s="263"/>
      <c r="DB43" s="263"/>
      <c r="DC43" s="263"/>
      <c r="DD43" s="263"/>
      <c r="DE43" s="263">
        <v>1</v>
      </c>
      <c r="DF43" s="263"/>
      <c r="DG43" s="263"/>
      <c r="DH43" s="263"/>
      <c r="DI43" s="263"/>
      <c r="DJ43" s="263">
        <v>1</v>
      </c>
      <c r="DK43" s="263"/>
      <c r="DL43" s="263"/>
      <c r="DM43" s="263"/>
      <c r="DN43" s="263"/>
      <c r="DO43" s="263">
        <v>1</v>
      </c>
      <c r="DP43" s="263"/>
      <c r="DQ43" s="263"/>
      <c r="DR43" s="263"/>
      <c r="DS43" s="263"/>
      <c r="DT43" s="263">
        <v>1</v>
      </c>
      <c r="DU43" s="263"/>
      <c r="DV43" s="263"/>
      <c r="DW43" s="263"/>
      <c r="DX43" s="263"/>
      <c r="DY43" s="263">
        <v>1</v>
      </c>
      <c r="DZ43" s="263"/>
      <c r="EA43" s="263"/>
      <c r="EB43" s="263"/>
      <c r="EC43" s="263"/>
      <c r="ED43" s="263">
        <v>1</v>
      </c>
      <c r="EE43" s="263"/>
      <c r="EF43" s="263"/>
      <c r="EG43" s="263"/>
      <c r="EH43" s="263"/>
      <c r="EI43" s="263">
        <v>1</v>
      </c>
      <c r="EJ43" s="263"/>
      <c r="EK43" s="263"/>
      <c r="EL43" s="263"/>
      <c r="EM43" s="263"/>
      <c r="EN43" s="263">
        <v>1</v>
      </c>
      <c r="EO43" s="263"/>
      <c r="EP43" s="263"/>
      <c r="EQ43" s="263"/>
      <c r="ER43" s="263"/>
      <c r="ES43" s="263">
        <v>1</v>
      </c>
      <c r="ET43" s="263"/>
      <c r="EU43" s="263"/>
      <c r="EV43" s="263"/>
      <c r="EW43" s="263"/>
      <c r="EX43" s="263">
        <v>1</v>
      </c>
      <c r="EY43" s="263"/>
      <c r="EZ43" s="263"/>
      <c r="FA43" s="263"/>
      <c r="FB43" s="263"/>
      <c r="FC43" s="263">
        <v>1</v>
      </c>
      <c r="FD43" s="263"/>
      <c r="FE43" s="263"/>
      <c r="FF43" s="263"/>
      <c r="FG43" s="263"/>
      <c r="FH43" s="263">
        <v>1</v>
      </c>
      <c r="FI43" s="263"/>
      <c r="FJ43" s="263"/>
      <c r="FK43" s="263"/>
      <c r="FL43" s="263"/>
      <c r="FM43" s="263">
        <v>1</v>
      </c>
      <c r="FN43" s="263"/>
      <c r="FO43" s="263"/>
      <c r="FP43" s="263"/>
      <c r="FQ43" s="263"/>
      <c r="FR43" s="263">
        <v>1</v>
      </c>
      <c r="FS43" s="263"/>
      <c r="FT43" s="263"/>
      <c r="FU43" s="263"/>
      <c r="FV43" s="263"/>
      <c r="FW43" s="263">
        <v>1</v>
      </c>
      <c r="FX43" s="263"/>
      <c r="FY43" s="263"/>
      <c r="FZ43" s="263"/>
      <c r="GA43" s="263"/>
      <c r="GB43" s="263">
        <v>1</v>
      </c>
      <c r="GC43" s="263"/>
      <c r="GD43" s="263"/>
      <c r="GE43" s="263"/>
      <c r="GF43" s="263"/>
      <c r="GG43" s="263">
        <v>1</v>
      </c>
      <c r="GH43" s="263"/>
      <c r="GI43" s="263"/>
      <c r="GJ43" s="263"/>
      <c r="GK43" s="263"/>
      <c r="GL43" s="263">
        <v>1</v>
      </c>
      <c r="GM43" s="263"/>
      <c r="GN43" s="263"/>
      <c r="GO43" s="263"/>
      <c r="GP43" s="263"/>
      <c r="GQ43" s="263">
        <v>1</v>
      </c>
      <c r="GR43" s="263"/>
      <c r="GS43" s="263"/>
      <c r="GT43" s="263"/>
      <c r="GU43" s="263"/>
      <c r="GV43" s="263">
        <v>1</v>
      </c>
      <c r="GW43" s="263"/>
      <c r="GX43" s="263"/>
      <c r="GY43" s="263"/>
      <c r="GZ43" s="263"/>
      <c r="HA43" s="263">
        <v>1</v>
      </c>
      <c r="HB43" s="263"/>
      <c r="HC43" s="263"/>
      <c r="HD43" s="263"/>
      <c r="HE43" s="263"/>
      <c r="HF43" s="263">
        <v>1</v>
      </c>
      <c r="HG43" s="263"/>
      <c r="HH43" s="263"/>
      <c r="HI43" s="263"/>
      <c r="HJ43" s="263"/>
      <c r="HK43" s="263">
        <v>1</v>
      </c>
      <c r="HL43" s="263"/>
      <c r="HM43" s="263"/>
      <c r="HN43" s="263"/>
      <c r="HO43" s="263"/>
      <c r="HP43" s="263">
        <v>1</v>
      </c>
      <c r="HQ43" s="263"/>
      <c r="HR43" s="263"/>
      <c r="HS43" s="263"/>
      <c r="HT43" s="263"/>
      <c r="HU43" s="263">
        <v>1</v>
      </c>
      <c r="HV43" s="263"/>
      <c r="HW43" s="263"/>
      <c r="HX43" s="263"/>
      <c r="HY43" s="263"/>
      <c r="HZ43" s="263">
        <v>1</v>
      </c>
      <c r="IA43" s="263"/>
      <c r="IB43" s="263"/>
      <c r="IC43" s="263"/>
      <c r="ID43" s="263"/>
      <c r="IE43" s="263">
        <v>1</v>
      </c>
      <c r="IF43" s="263"/>
      <c r="IG43" s="263"/>
      <c r="IH43" s="263"/>
      <c r="II43" s="263"/>
      <c r="IJ43" s="263">
        <v>1</v>
      </c>
      <c r="IK43" s="263"/>
      <c r="IL43" s="263"/>
      <c r="IM43" s="263"/>
      <c r="IN43" s="263"/>
      <c r="IO43" s="263">
        <v>1</v>
      </c>
      <c r="IP43" s="263"/>
      <c r="IQ43" s="263"/>
      <c r="IR43" s="263"/>
      <c r="IS43" s="263"/>
      <c r="IT43" s="263">
        <v>1</v>
      </c>
      <c r="IU43" s="263"/>
      <c r="IV43" s="263"/>
      <c r="IW43" s="263"/>
      <c r="IX43" s="263"/>
      <c r="IY43" s="263">
        <v>1</v>
      </c>
      <c r="IZ43" s="263"/>
      <c r="JA43" s="263"/>
      <c r="JB43" s="263"/>
      <c r="JC43" s="263"/>
      <c r="JD43" s="263">
        <v>1</v>
      </c>
      <c r="JE43" s="263"/>
      <c r="JF43" s="263"/>
      <c r="JG43" s="263"/>
      <c r="JH43" s="263"/>
      <c r="JI43" s="263">
        <v>1</v>
      </c>
      <c r="JJ43" s="263"/>
      <c r="JK43" s="263"/>
      <c r="JL43" s="263"/>
      <c r="JM43" s="263"/>
      <c r="JN43" s="263">
        <v>1</v>
      </c>
      <c r="JO43" s="263"/>
      <c r="JP43" s="263"/>
      <c r="JQ43" s="263"/>
      <c r="JR43" s="263"/>
      <c r="JS43" s="263">
        <v>1</v>
      </c>
      <c r="JT43" s="263"/>
      <c r="JU43" s="263"/>
      <c r="JV43" s="263"/>
      <c r="JW43" s="263"/>
      <c r="JX43" s="263">
        <v>1</v>
      </c>
      <c r="JY43" s="263"/>
      <c r="JZ43" s="263"/>
      <c r="KA43" s="263"/>
      <c r="KB43" s="263"/>
      <c r="KC43" s="263">
        <v>1</v>
      </c>
      <c r="KD43" s="263"/>
      <c r="KE43" s="263"/>
      <c r="KF43" s="263"/>
      <c r="KG43" s="263"/>
      <c r="KH43" s="263">
        <v>1</v>
      </c>
      <c r="KI43" s="263"/>
      <c r="KJ43" s="263"/>
      <c r="KK43" s="263"/>
      <c r="KL43" s="263"/>
      <c r="KM43" s="263">
        <v>1</v>
      </c>
      <c r="KN43" s="263"/>
      <c r="KO43" s="263"/>
      <c r="KP43" s="263"/>
      <c r="KQ43" s="263"/>
      <c r="KR43" s="263">
        <v>1</v>
      </c>
      <c r="KS43" s="263"/>
      <c r="KT43" s="263"/>
      <c r="KU43" s="263"/>
      <c r="KV43" s="263"/>
      <c r="KW43" s="263">
        <v>1</v>
      </c>
      <c r="KX43" s="263"/>
      <c r="KY43" s="263"/>
      <c r="KZ43" s="263"/>
      <c r="LA43" s="263"/>
      <c r="LB43" s="263">
        <v>1</v>
      </c>
      <c r="LC43" s="263"/>
      <c r="LD43" s="263"/>
      <c r="LE43" s="263"/>
      <c r="LF43" s="263"/>
      <c r="LG43" s="263">
        <v>1</v>
      </c>
      <c r="LH43" s="263"/>
      <c r="LI43" s="263"/>
      <c r="LJ43" s="263"/>
      <c r="LK43" s="263"/>
      <c r="LL43" s="263">
        <v>1</v>
      </c>
      <c r="LM43" s="263"/>
      <c r="LN43" s="263"/>
      <c r="LO43" s="263"/>
      <c r="LP43" s="263"/>
      <c r="LQ43" s="263">
        <v>1</v>
      </c>
      <c r="LR43" s="263"/>
      <c r="LS43" s="263"/>
      <c r="LT43" s="263"/>
      <c r="LU43" s="263"/>
      <c r="LV43" s="263">
        <v>1</v>
      </c>
      <c r="LW43" s="263"/>
      <c r="LX43" s="263"/>
      <c r="LY43" s="263"/>
      <c r="LZ43" s="263"/>
      <c r="MA43" s="263">
        <v>1</v>
      </c>
      <c r="MB43" s="263"/>
      <c r="MC43" s="263"/>
      <c r="MD43" s="263"/>
      <c r="ME43" s="263"/>
      <c r="MF43" s="263">
        <v>1</v>
      </c>
      <c r="MG43" s="263"/>
      <c r="MH43" s="263"/>
      <c r="MI43" s="263"/>
      <c r="MJ43" s="263"/>
      <c r="MK43" s="263">
        <v>1</v>
      </c>
      <c r="ML43" s="263"/>
      <c r="MM43" s="263"/>
      <c r="MN43" s="263"/>
      <c r="MO43" s="263"/>
      <c r="MP43" s="263">
        <v>1</v>
      </c>
      <c r="MQ43" s="263"/>
      <c r="MR43" s="263"/>
      <c r="MS43" s="263"/>
      <c r="MT43" s="263"/>
      <c r="MU43" s="263">
        <v>1</v>
      </c>
      <c r="MV43" s="263"/>
      <c r="MW43" s="263"/>
      <c r="MX43" s="263"/>
      <c r="MY43" s="263"/>
      <c r="MZ43" s="263">
        <v>1</v>
      </c>
      <c r="NA43" s="263"/>
      <c r="NB43" s="263"/>
      <c r="NC43" s="263"/>
      <c r="ND43" s="263"/>
      <c r="NE43" s="263">
        <v>1</v>
      </c>
      <c r="NF43" s="263"/>
      <c r="NG43" s="263"/>
      <c r="NH43" s="263"/>
      <c r="NI43" s="263"/>
      <c r="NJ43" s="263">
        <v>1</v>
      </c>
      <c r="NK43" s="263"/>
      <c r="NL43" s="263"/>
      <c r="NM43" s="263"/>
      <c r="NN43" s="263"/>
      <c r="NO43" s="263">
        <v>1</v>
      </c>
      <c r="NP43" s="263"/>
      <c r="NQ43" s="263"/>
      <c r="NR43" s="263"/>
      <c r="NS43" s="263"/>
      <c r="NT43" s="263">
        <v>1</v>
      </c>
      <c r="NU43" s="263"/>
      <c r="NV43" s="263"/>
      <c r="NW43" s="263"/>
      <c r="NX43" s="263"/>
      <c r="NY43" s="263">
        <v>1</v>
      </c>
      <c r="NZ43" s="263"/>
      <c r="OA43" s="263"/>
      <c r="OB43" s="263"/>
      <c r="OC43" s="263"/>
      <c r="OD43" s="263">
        <v>1</v>
      </c>
      <c r="OE43" s="263"/>
      <c r="OF43" s="263"/>
      <c r="OG43" s="263"/>
      <c r="OH43" s="263"/>
      <c r="OI43" s="263">
        <v>1</v>
      </c>
      <c r="OJ43" s="263"/>
      <c r="OK43" s="263"/>
      <c r="OL43" s="263"/>
      <c r="OM43" s="263"/>
      <c r="ON43" s="263">
        <v>1</v>
      </c>
      <c r="OO43" s="263"/>
      <c r="OP43" s="263"/>
      <c r="OQ43" s="263"/>
      <c r="OR43" s="263"/>
      <c r="OS43" s="263">
        <v>1</v>
      </c>
      <c r="OT43" s="263"/>
      <c r="OU43" s="263"/>
      <c r="OV43" s="263"/>
      <c r="OW43" s="263"/>
      <c r="OX43" s="263">
        <v>1</v>
      </c>
      <c r="OY43" s="263"/>
      <c r="OZ43" s="263"/>
      <c r="PA43" s="263"/>
      <c r="PB43" s="263"/>
      <c r="PC43" s="263">
        <v>1</v>
      </c>
      <c r="PD43" s="263"/>
      <c r="PE43" s="263"/>
      <c r="PF43" s="263"/>
      <c r="PG43" s="263"/>
      <c r="PH43" s="263">
        <v>1</v>
      </c>
      <c r="PI43" s="263"/>
      <c r="PJ43" s="263"/>
      <c r="PK43" s="263"/>
      <c r="PL43" s="263"/>
      <c r="PM43" s="263">
        <v>1</v>
      </c>
      <c r="PN43" s="263"/>
      <c r="PO43" s="263"/>
      <c r="PP43" s="263"/>
      <c r="PQ43" s="263"/>
      <c r="PR43" s="263">
        <v>1</v>
      </c>
      <c r="PS43" s="263"/>
      <c r="PT43" s="263"/>
      <c r="PU43" s="263"/>
      <c r="PV43" s="263"/>
      <c r="PW43" s="263">
        <v>1</v>
      </c>
      <c r="PX43" s="263"/>
      <c r="PY43" s="263"/>
      <c r="PZ43" s="263"/>
      <c r="QA43" s="263"/>
      <c r="QB43" s="263">
        <v>1</v>
      </c>
      <c r="QC43" s="263"/>
      <c r="QD43" s="263"/>
      <c r="QE43" s="263"/>
      <c r="QF43" s="263"/>
      <c r="QG43" s="263">
        <v>1</v>
      </c>
      <c r="QH43" s="263"/>
      <c r="QI43" s="263"/>
      <c r="QJ43" s="263"/>
      <c r="QK43" s="263"/>
      <c r="QL43" s="263">
        <v>1</v>
      </c>
      <c r="QM43" s="263"/>
      <c r="QN43" s="263"/>
      <c r="QO43" s="263"/>
      <c r="QP43" s="263"/>
      <c r="QQ43" s="263">
        <v>1</v>
      </c>
      <c r="QR43" s="263"/>
      <c r="QS43" s="263"/>
      <c r="QT43" s="263"/>
      <c r="QU43" s="263"/>
      <c r="QV43" s="263">
        <v>1</v>
      </c>
      <c r="QW43" s="263"/>
      <c r="QX43" s="263"/>
      <c r="QY43" s="263"/>
      <c r="QZ43" s="263"/>
      <c r="RA43" s="263">
        <v>1</v>
      </c>
      <c r="RB43" s="263"/>
      <c r="RC43" s="263"/>
      <c r="RD43" s="263"/>
      <c r="RE43" s="263"/>
      <c r="RF43" s="263">
        <v>1</v>
      </c>
      <c r="RG43" s="263"/>
      <c r="RH43" s="263"/>
      <c r="RI43" s="263"/>
      <c r="RJ43" s="263"/>
      <c r="RK43" s="263">
        <v>1</v>
      </c>
      <c r="RL43" s="263"/>
      <c r="RM43" s="263"/>
      <c r="RN43" s="263"/>
      <c r="RO43" s="263"/>
      <c r="RP43" s="263">
        <v>1</v>
      </c>
      <c r="RQ43" s="263"/>
      <c r="RR43" s="263"/>
      <c r="RS43" s="263"/>
      <c r="RT43" s="263"/>
      <c r="RU43" s="263">
        <v>1</v>
      </c>
      <c r="RV43" s="263"/>
      <c r="RW43" s="263"/>
      <c r="RX43" s="263"/>
      <c r="RY43" s="263"/>
      <c r="RZ43" s="263">
        <v>1</v>
      </c>
      <c r="SA43" s="263"/>
    </row>
    <row r="44" spans="1:495" s="239" customFormat="1">
      <c r="A44" s="235"/>
      <c r="B44" s="283" t="str">
        <f t="shared" si="8"/>
        <v>Aquatics</v>
      </c>
      <c r="C44" s="283"/>
      <c r="D44" s="263">
        <v>1</v>
      </c>
      <c r="E44" s="263"/>
      <c r="F44" s="263"/>
      <c r="G44" s="263">
        <v>1</v>
      </c>
      <c r="H44" s="263"/>
      <c r="I44" s="263"/>
      <c r="J44" s="263">
        <v>1</v>
      </c>
      <c r="K44" s="263"/>
      <c r="L44" s="263"/>
      <c r="M44" s="263">
        <v>1</v>
      </c>
      <c r="N44" s="263"/>
      <c r="O44" s="263"/>
      <c r="P44" s="263"/>
      <c r="Q44" s="263"/>
      <c r="R44" s="263"/>
      <c r="S44" s="263"/>
      <c r="T44" s="263"/>
      <c r="U44" s="263"/>
      <c r="V44" s="263"/>
      <c r="W44" s="263"/>
      <c r="X44" s="263"/>
      <c r="Y44" s="263"/>
      <c r="Z44" s="263"/>
      <c r="AA44" s="263"/>
      <c r="AB44" s="263"/>
      <c r="AC44" s="263"/>
      <c r="AD44" s="263"/>
      <c r="AE44" s="263"/>
      <c r="AF44" s="263"/>
      <c r="AG44" s="263"/>
      <c r="AH44" s="263"/>
      <c r="AI44" s="263"/>
      <c r="AJ44" s="263"/>
      <c r="AK44" s="263"/>
      <c r="AL44" s="263"/>
      <c r="AM44" s="263"/>
      <c r="AN44" s="263"/>
      <c r="AO44" s="263"/>
      <c r="AP44" s="263"/>
      <c r="AQ44" s="263"/>
      <c r="AR44" s="263">
        <v>1</v>
      </c>
      <c r="AS44" s="263"/>
      <c r="AT44" s="263"/>
      <c r="AU44" s="263"/>
      <c r="AV44" s="263"/>
      <c r="AW44" s="263">
        <v>1</v>
      </c>
      <c r="AX44" s="263"/>
      <c r="AY44" s="263"/>
      <c r="AZ44" s="263"/>
      <c r="BA44" s="263"/>
      <c r="BB44" s="263">
        <v>1</v>
      </c>
      <c r="BC44" s="263"/>
      <c r="BD44" s="263"/>
      <c r="BE44" s="263"/>
      <c r="BF44" s="263"/>
      <c r="BG44" s="263">
        <v>1</v>
      </c>
      <c r="BH44" s="263"/>
      <c r="BI44" s="263"/>
      <c r="BJ44" s="263"/>
      <c r="BK44" s="263"/>
      <c r="BL44" s="263">
        <v>1</v>
      </c>
      <c r="BM44" s="263"/>
      <c r="BN44" s="263"/>
      <c r="BO44" s="263"/>
      <c r="BP44" s="263"/>
      <c r="BQ44" s="263">
        <v>1</v>
      </c>
      <c r="BR44" s="263"/>
      <c r="BS44" s="263"/>
      <c r="BT44" s="263"/>
      <c r="BU44" s="263"/>
      <c r="BV44" s="263">
        <v>1</v>
      </c>
      <c r="BW44" s="263"/>
      <c r="BX44" s="263"/>
      <c r="BY44" s="263"/>
      <c r="BZ44" s="263"/>
      <c r="CA44" s="263">
        <v>1</v>
      </c>
      <c r="CB44" s="263"/>
      <c r="CC44" s="263"/>
      <c r="CD44" s="263"/>
      <c r="CE44" s="263"/>
      <c r="CF44" s="263">
        <v>1</v>
      </c>
      <c r="CG44" s="263"/>
      <c r="CH44" s="263"/>
      <c r="CI44" s="263"/>
      <c r="CJ44" s="263"/>
      <c r="CK44" s="263">
        <v>1</v>
      </c>
      <c r="CL44" s="263"/>
      <c r="CM44" s="263"/>
      <c r="CN44" s="263"/>
      <c r="CO44" s="263"/>
      <c r="CP44" s="263">
        <v>1</v>
      </c>
      <c r="CQ44" s="263"/>
      <c r="CR44" s="263"/>
      <c r="CS44" s="263"/>
      <c r="CT44" s="263"/>
      <c r="CU44" s="263">
        <v>1</v>
      </c>
      <c r="CV44" s="263"/>
      <c r="CW44" s="263"/>
      <c r="CX44" s="263"/>
      <c r="CY44" s="263"/>
      <c r="CZ44" s="263">
        <v>1</v>
      </c>
      <c r="DA44" s="263"/>
      <c r="DB44" s="263"/>
      <c r="DC44" s="263"/>
      <c r="DD44" s="263"/>
      <c r="DE44" s="263">
        <v>1</v>
      </c>
      <c r="DF44" s="263"/>
      <c r="DG44" s="263"/>
      <c r="DH44" s="263"/>
      <c r="DI44" s="263"/>
      <c r="DJ44" s="263">
        <v>1</v>
      </c>
      <c r="DK44" s="263"/>
      <c r="DL44" s="263"/>
      <c r="DM44" s="263"/>
      <c r="DN44" s="263"/>
      <c r="DO44" s="263">
        <v>1</v>
      </c>
      <c r="DP44" s="263"/>
      <c r="DQ44" s="263"/>
      <c r="DR44" s="263"/>
      <c r="DS44" s="263"/>
      <c r="DT44" s="263">
        <v>1</v>
      </c>
      <c r="DU44" s="263"/>
      <c r="DV44" s="263"/>
      <c r="DW44" s="263"/>
      <c r="DX44" s="263"/>
      <c r="DY44" s="263">
        <v>1</v>
      </c>
      <c r="DZ44" s="263"/>
      <c r="EA44" s="263"/>
      <c r="EB44" s="263"/>
      <c r="EC44" s="263"/>
      <c r="ED44" s="263">
        <v>1</v>
      </c>
      <c r="EE44" s="263"/>
      <c r="EF44" s="263"/>
      <c r="EG44" s="263"/>
      <c r="EH44" s="263"/>
      <c r="EI44" s="263">
        <v>1</v>
      </c>
      <c r="EJ44" s="263"/>
      <c r="EK44" s="263"/>
      <c r="EL44" s="263"/>
      <c r="EM44" s="263"/>
      <c r="EN44" s="263">
        <v>1</v>
      </c>
      <c r="EO44" s="263"/>
      <c r="EP44" s="263"/>
      <c r="EQ44" s="263"/>
      <c r="ER44" s="263"/>
      <c r="ES44" s="263">
        <v>1</v>
      </c>
      <c r="ET44" s="263"/>
      <c r="EU44" s="263"/>
      <c r="EV44" s="263"/>
      <c r="EW44" s="263"/>
      <c r="EX44" s="263">
        <v>1</v>
      </c>
      <c r="EY44" s="263"/>
      <c r="EZ44" s="263"/>
      <c r="FA44" s="263"/>
      <c r="FB44" s="263"/>
      <c r="FC44" s="263">
        <v>1</v>
      </c>
      <c r="FD44" s="263"/>
      <c r="FE44" s="263"/>
      <c r="FF44" s="263"/>
      <c r="FG44" s="263"/>
      <c r="FH44" s="263">
        <v>1</v>
      </c>
      <c r="FI44" s="263"/>
      <c r="FJ44" s="263"/>
      <c r="FK44" s="263"/>
      <c r="FL44" s="263"/>
      <c r="FM44" s="263">
        <v>1</v>
      </c>
      <c r="FN44" s="263"/>
      <c r="FO44" s="263"/>
      <c r="FP44" s="263"/>
      <c r="FQ44" s="263"/>
      <c r="FR44" s="263">
        <v>1</v>
      </c>
      <c r="FS44" s="263"/>
      <c r="FT44" s="263"/>
      <c r="FU44" s="263"/>
      <c r="FV44" s="263"/>
      <c r="FW44" s="263">
        <v>1</v>
      </c>
      <c r="FX44" s="263"/>
      <c r="FY44" s="263"/>
      <c r="FZ44" s="263"/>
      <c r="GA44" s="263"/>
      <c r="GB44" s="263">
        <v>1</v>
      </c>
      <c r="GC44" s="263"/>
      <c r="GD44" s="263"/>
      <c r="GE44" s="263"/>
      <c r="GF44" s="263"/>
      <c r="GG44" s="263">
        <v>1</v>
      </c>
      <c r="GH44" s="263"/>
      <c r="GI44" s="263"/>
      <c r="GJ44" s="263"/>
      <c r="GK44" s="263"/>
      <c r="GL44" s="263">
        <v>1</v>
      </c>
      <c r="GM44" s="263"/>
      <c r="GN44" s="263"/>
      <c r="GO44" s="263"/>
      <c r="GP44" s="263"/>
      <c r="GQ44" s="263">
        <v>1</v>
      </c>
      <c r="GR44" s="263"/>
      <c r="GS44" s="263"/>
      <c r="GT44" s="263"/>
      <c r="GU44" s="263"/>
      <c r="GV44" s="263">
        <v>1</v>
      </c>
      <c r="GW44" s="263"/>
      <c r="GX44" s="263"/>
      <c r="GY44" s="263"/>
      <c r="GZ44" s="263"/>
      <c r="HA44" s="263">
        <v>1</v>
      </c>
      <c r="HB44" s="263"/>
      <c r="HC44" s="263"/>
      <c r="HD44" s="263"/>
      <c r="HE44" s="263"/>
      <c r="HF44" s="263">
        <v>1</v>
      </c>
      <c r="HG44" s="263"/>
      <c r="HH44" s="263"/>
      <c r="HI44" s="263"/>
      <c r="HJ44" s="263"/>
      <c r="HK44" s="263">
        <v>1</v>
      </c>
      <c r="HL44" s="263"/>
      <c r="HM44" s="263"/>
      <c r="HN44" s="263"/>
      <c r="HO44" s="263"/>
      <c r="HP44" s="263">
        <v>1</v>
      </c>
      <c r="HQ44" s="263"/>
      <c r="HR44" s="263"/>
      <c r="HS44" s="263"/>
      <c r="HT44" s="263"/>
      <c r="HU44" s="263">
        <v>1</v>
      </c>
      <c r="HV44" s="263"/>
      <c r="HW44" s="263"/>
      <c r="HX44" s="263"/>
      <c r="HY44" s="263"/>
      <c r="HZ44" s="263">
        <v>1</v>
      </c>
      <c r="IA44" s="263"/>
      <c r="IB44" s="263"/>
      <c r="IC44" s="263"/>
      <c r="ID44" s="263"/>
      <c r="IE44" s="263">
        <v>1</v>
      </c>
      <c r="IF44" s="263"/>
      <c r="IG44" s="263"/>
      <c r="IH44" s="263"/>
      <c r="II44" s="263"/>
      <c r="IJ44" s="263">
        <v>1</v>
      </c>
      <c r="IK44" s="263"/>
      <c r="IL44" s="263"/>
      <c r="IM44" s="263"/>
      <c r="IN44" s="263"/>
      <c r="IO44" s="263">
        <v>1</v>
      </c>
      <c r="IP44" s="263"/>
      <c r="IQ44" s="263"/>
      <c r="IR44" s="263"/>
      <c r="IS44" s="263"/>
      <c r="IT44" s="263">
        <v>1</v>
      </c>
      <c r="IU44" s="263"/>
      <c r="IV44" s="263"/>
      <c r="IW44" s="263"/>
      <c r="IX44" s="263"/>
      <c r="IY44" s="263">
        <v>1</v>
      </c>
      <c r="IZ44" s="263"/>
      <c r="JA44" s="263"/>
      <c r="JB44" s="263"/>
      <c r="JC44" s="263"/>
      <c r="JD44" s="263">
        <v>1</v>
      </c>
      <c r="JE44" s="263"/>
      <c r="JF44" s="263"/>
      <c r="JG44" s="263"/>
      <c r="JH44" s="263"/>
      <c r="JI44" s="263">
        <v>1</v>
      </c>
      <c r="JJ44" s="263"/>
      <c r="JK44" s="263"/>
      <c r="JL44" s="263"/>
      <c r="JM44" s="263"/>
      <c r="JN44" s="263">
        <v>1</v>
      </c>
      <c r="JO44" s="263"/>
      <c r="JP44" s="263"/>
      <c r="JQ44" s="263"/>
      <c r="JR44" s="263"/>
      <c r="JS44" s="263">
        <v>1</v>
      </c>
      <c r="JT44" s="263"/>
      <c r="JU44" s="263"/>
      <c r="JV44" s="263"/>
      <c r="JW44" s="263"/>
      <c r="JX44" s="263">
        <v>1</v>
      </c>
      <c r="JY44" s="263"/>
      <c r="JZ44" s="263"/>
      <c r="KA44" s="263"/>
      <c r="KB44" s="263"/>
      <c r="KC44" s="263">
        <v>1</v>
      </c>
      <c r="KD44" s="263"/>
      <c r="KE44" s="263"/>
      <c r="KF44" s="263"/>
      <c r="KG44" s="263"/>
      <c r="KH44" s="263">
        <v>1</v>
      </c>
      <c r="KI44" s="263"/>
      <c r="KJ44" s="263"/>
      <c r="KK44" s="263"/>
      <c r="KL44" s="263"/>
      <c r="KM44" s="263">
        <v>1</v>
      </c>
      <c r="KN44" s="263"/>
      <c r="KO44" s="263"/>
      <c r="KP44" s="263"/>
      <c r="KQ44" s="263"/>
      <c r="KR44" s="263">
        <v>1</v>
      </c>
      <c r="KS44" s="263"/>
      <c r="KT44" s="263"/>
      <c r="KU44" s="263"/>
      <c r="KV44" s="263"/>
      <c r="KW44" s="263">
        <v>1</v>
      </c>
      <c r="KX44" s="263"/>
      <c r="KY44" s="263"/>
      <c r="KZ44" s="263"/>
      <c r="LA44" s="263"/>
      <c r="LB44" s="263">
        <v>1</v>
      </c>
      <c r="LC44" s="263"/>
      <c r="LD44" s="263"/>
      <c r="LE44" s="263"/>
      <c r="LF44" s="263"/>
      <c r="LG44" s="263">
        <v>1</v>
      </c>
      <c r="LH44" s="263"/>
      <c r="LI44" s="263"/>
      <c r="LJ44" s="263"/>
      <c r="LK44" s="263"/>
      <c r="LL44" s="263">
        <v>1</v>
      </c>
      <c r="LM44" s="263"/>
      <c r="LN44" s="263"/>
      <c r="LO44" s="263"/>
      <c r="LP44" s="263"/>
      <c r="LQ44" s="263">
        <v>1</v>
      </c>
      <c r="LR44" s="263"/>
      <c r="LS44" s="263"/>
      <c r="LT44" s="263"/>
      <c r="LU44" s="263"/>
      <c r="LV44" s="263">
        <v>1</v>
      </c>
      <c r="LW44" s="263"/>
      <c r="LX44" s="263"/>
      <c r="LY44" s="263"/>
      <c r="LZ44" s="263"/>
      <c r="MA44" s="263">
        <v>1</v>
      </c>
      <c r="MB44" s="263"/>
      <c r="MC44" s="263"/>
      <c r="MD44" s="263"/>
      <c r="ME44" s="263"/>
      <c r="MF44" s="263">
        <v>1</v>
      </c>
      <c r="MG44" s="263"/>
      <c r="MH44" s="263"/>
      <c r="MI44" s="263"/>
      <c r="MJ44" s="263"/>
      <c r="MK44" s="263">
        <v>1</v>
      </c>
      <c r="ML44" s="263"/>
      <c r="MM44" s="263"/>
      <c r="MN44" s="263"/>
      <c r="MO44" s="263"/>
      <c r="MP44" s="263">
        <v>1</v>
      </c>
      <c r="MQ44" s="263"/>
      <c r="MR44" s="263"/>
      <c r="MS44" s="263"/>
      <c r="MT44" s="263"/>
      <c r="MU44" s="263">
        <v>1</v>
      </c>
      <c r="MV44" s="263"/>
      <c r="MW44" s="263"/>
      <c r="MX44" s="263"/>
      <c r="MY44" s="263"/>
      <c r="MZ44" s="263">
        <v>1</v>
      </c>
      <c r="NA44" s="263"/>
      <c r="NB44" s="263"/>
      <c r="NC44" s="263"/>
      <c r="ND44" s="263"/>
      <c r="NE44" s="263">
        <v>1</v>
      </c>
      <c r="NF44" s="263"/>
      <c r="NG44" s="263"/>
      <c r="NH44" s="263"/>
      <c r="NI44" s="263"/>
      <c r="NJ44" s="263">
        <v>1</v>
      </c>
      <c r="NK44" s="263"/>
      <c r="NL44" s="263"/>
      <c r="NM44" s="263"/>
      <c r="NN44" s="263"/>
      <c r="NO44" s="263">
        <v>1</v>
      </c>
      <c r="NP44" s="263"/>
      <c r="NQ44" s="263"/>
      <c r="NR44" s="263"/>
      <c r="NS44" s="263"/>
      <c r="NT44" s="263">
        <v>1</v>
      </c>
      <c r="NU44" s="263"/>
      <c r="NV44" s="263"/>
      <c r="NW44" s="263"/>
      <c r="NX44" s="263"/>
      <c r="NY44" s="263">
        <v>1</v>
      </c>
      <c r="NZ44" s="263"/>
      <c r="OA44" s="263"/>
      <c r="OB44" s="263"/>
      <c r="OC44" s="263"/>
      <c r="OD44" s="263">
        <v>1</v>
      </c>
      <c r="OE44" s="263"/>
      <c r="OF44" s="263"/>
      <c r="OG44" s="263"/>
      <c r="OH44" s="263"/>
      <c r="OI44" s="263">
        <v>1</v>
      </c>
      <c r="OJ44" s="263"/>
      <c r="OK44" s="263"/>
      <c r="OL44" s="263"/>
      <c r="OM44" s="263"/>
      <c r="ON44" s="263">
        <v>1</v>
      </c>
      <c r="OO44" s="263"/>
      <c r="OP44" s="263"/>
      <c r="OQ44" s="263"/>
      <c r="OR44" s="263"/>
      <c r="OS44" s="263">
        <v>1</v>
      </c>
      <c r="OT44" s="263"/>
      <c r="OU44" s="263"/>
      <c r="OV44" s="263"/>
      <c r="OW44" s="263"/>
      <c r="OX44" s="263">
        <v>1</v>
      </c>
      <c r="OY44" s="263"/>
      <c r="OZ44" s="263"/>
      <c r="PA44" s="263"/>
      <c r="PB44" s="263"/>
      <c r="PC44" s="263">
        <v>1</v>
      </c>
      <c r="PD44" s="263"/>
      <c r="PE44" s="263"/>
      <c r="PF44" s="263"/>
      <c r="PG44" s="263"/>
      <c r="PH44" s="263">
        <v>1</v>
      </c>
      <c r="PI44" s="263"/>
      <c r="PJ44" s="263"/>
      <c r="PK44" s="263"/>
      <c r="PL44" s="263"/>
      <c r="PM44" s="263">
        <v>1</v>
      </c>
      <c r="PN44" s="263"/>
      <c r="PO44" s="263"/>
      <c r="PP44" s="263"/>
      <c r="PQ44" s="263"/>
      <c r="PR44" s="263">
        <v>1</v>
      </c>
      <c r="PS44" s="263"/>
      <c r="PT44" s="263"/>
      <c r="PU44" s="263"/>
      <c r="PV44" s="263"/>
      <c r="PW44" s="263">
        <v>1</v>
      </c>
      <c r="PX44" s="263"/>
      <c r="PY44" s="263"/>
      <c r="PZ44" s="263"/>
      <c r="QA44" s="263"/>
      <c r="QB44" s="263">
        <v>1</v>
      </c>
      <c r="QC44" s="263"/>
      <c r="QD44" s="263"/>
      <c r="QE44" s="263"/>
      <c r="QF44" s="263"/>
      <c r="QG44" s="263">
        <v>1</v>
      </c>
      <c r="QH44" s="263"/>
      <c r="QI44" s="263"/>
      <c r="QJ44" s="263"/>
      <c r="QK44" s="263"/>
      <c r="QL44" s="263">
        <v>1</v>
      </c>
      <c r="QM44" s="263"/>
      <c r="QN44" s="263"/>
      <c r="QO44" s="263"/>
      <c r="QP44" s="263"/>
      <c r="QQ44" s="263">
        <v>1</v>
      </c>
      <c r="QR44" s="263"/>
      <c r="QS44" s="263"/>
      <c r="QT44" s="263"/>
      <c r="QU44" s="263"/>
      <c r="QV44" s="263">
        <v>1</v>
      </c>
      <c r="QW44" s="263"/>
      <c r="QX44" s="263"/>
      <c r="QY44" s="263"/>
      <c r="QZ44" s="263"/>
      <c r="RA44" s="263">
        <v>1</v>
      </c>
      <c r="RB44" s="263"/>
      <c r="RC44" s="263"/>
      <c r="RD44" s="263"/>
      <c r="RE44" s="263"/>
      <c r="RF44" s="263">
        <v>1</v>
      </c>
      <c r="RG44" s="263"/>
      <c r="RH44" s="263"/>
      <c r="RI44" s="263"/>
      <c r="RJ44" s="263"/>
      <c r="RK44" s="263">
        <v>1</v>
      </c>
      <c r="RL44" s="263"/>
      <c r="RM44" s="263"/>
      <c r="RN44" s="263"/>
      <c r="RO44" s="263"/>
      <c r="RP44" s="263">
        <v>1</v>
      </c>
      <c r="RQ44" s="263"/>
      <c r="RR44" s="263"/>
      <c r="RS44" s="263"/>
      <c r="RT44" s="263"/>
      <c r="RU44" s="263">
        <v>1</v>
      </c>
      <c r="RV44" s="263"/>
      <c r="RW44" s="263"/>
      <c r="RX44" s="263"/>
      <c r="RY44" s="263"/>
      <c r="RZ44" s="263">
        <v>1</v>
      </c>
      <c r="SA44" s="263"/>
    </row>
    <row r="45" spans="1:495" s="239" customFormat="1">
      <c r="A45" s="235"/>
      <c r="B45" s="283" t="str">
        <f t="shared" si="8"/>
        <v>Effluent</v>
      </c>
      <c r="C45" s="283"/>
      <c r="D45" s="263">
        <v>1</v>
      </c>
      <c r="E45" s="263"/>
      <c r="F45" s="263"/>
      <c r="G45" s="263">
        <v>1</v>
      </c>
      <c r="H45" s="263"/>
      <c r="I45" s="263"/>
      <c r="J45" s="263">
        <v>1</v>
      </c>
      <c r="K45" s="263"/>
      <c r="L45" s="263"/>
      <c r="M45" s="263">
        <v>1</v>
      </c>
      <c r="N45" s="263"/>
      <c r="O45" s="263"/>
      <c r="P45" s="263"/>
      <c r="Q45" s="263"/>
      <c r="R45" s="263"/>
      <c r="S45" s="263"/>
      <c r="T45" s="263"/>
      <c r="U45" s="263"/>
      <c r="V45" s="263"/>
      <c r="W45" s="263"/>
      <c r="X45" s="263"/>
      <c r="Y45" s="263"/>
      <c r="Z45" s="263"/>
      <c r="AA45" s="263"/>
      <c r="AB45" s="263"/>
      <c r="AC45" s="263"/>
      <c r="AD45" s="263"/>
      <c r="AE45" s="263"/>
      <c r="AF45" s="263"/>
      <c r="AG45" s="263"/>
      <c r="AH45" s="263"/>
      <c r="AI45" s="263"/>
      <c r="AJ45" s="263"/>
      <c r="AK45" s="263"/>
      <c r="AL45" s="263"/>
      <c r="AM45" s="263"/>
      <c r="AN45" s="263"/>
      <c r="AO45" s="263"/>
      <c r="AP45" s="263"/>
      <c r="AQ45" s="263"/>
      <c r="AR45" s="263">
        <v>1</v>
      </c>
      <c r="AS45" s="263"/>
      <c r="AT45" s="263"/>
      <c r="AU45" s="263"/>
      <c r="AV45" s="263"/>
      <c r="AW45" s="263">
        <v>1</v>
      </c>
      <c r="AX45" s="263"/>
      <c r="AY45" s="263"/>
      <c r="AZ45" s="263"/>
      <c r="BA45" s="263"/>
      <c r="BB45" s="263">
        <v>1</v>
      </c>
      <c r="BC45" s="263"/>
      <c r="BD45" s="263"/>
      <c r="BE45" s="263"/>
      <c r="BF45" s="263"/>
      <c r="BG45" s="263">
        <v>1</v>
      </c>
      <c r="BH45" s="263"/>
      <c r="BI45" s="263"/>
      <c r="BJ45" s="263"/>
      <c r="BK45" s="263"/>
      <c r="BL45" s="263">
        <v>1</v>
      </c>
      <c r="BM45" s="263"/>
      <c r="BN45" s="263"/>
      <c r="BO45" s="263"/>
      <c r="BP45" s="263"/>
      <c r="BQ45" s="263">
        <v>1</v>
      </c>
      <c r="BR45" s="263"/>
      <c r="BS45" s="263"/>
      <c r="BT45" s="263"/>
      <c r="BU45" s="263"/>
      <c r="BV45" s="263">
        <v>1</v>
      </c>
      <c r="BW45" s="263"/>
      <c r="BX45" s="263"/>
      <c r="BY45" s="263"/>
      <c r="BZ45" s="263"/>
      <c r="CA45" s="263">
        <v>1</v>
      </c>
      <c r="CB45" s="263"/>
      <c r="CC45" s="263"/>
      <c r="CD45" s="263"/>
      <c r="CE45" s="263"/>
      <c r="CF45" s="263">
        <v>1</v>
      </c>
      <c r="CG45" s="263"/>
      <c r="CH45" s="263"/>
      <c r="CI45" s="263"/>
      <c r="CJ45" s="263"/>
      <c r="CK45" s="263">
        <v>1</v>
      </c>
      <c r="CL45" s="263"/>
      <c r="CM45" s="263"/>
      <c r="CN45" s="263"/>
      <c r="CO45" s="263"/>
      <c r="CP45" s="263">
        <v>1</v>
      </c>
      <c r="CQ45" s="263"/>
      <c r="CR45" s="263"/>
      <c r="CS45" s="263"/>
      <c r="CT45" s="263"/>
      <c r="CU45" s="263">
        <v>1</v>
      </c>
      <c r="CV45" s="263"/>
      <c r="CW45" s="263"/>
      <c r="CX45" s="263"/>
      <c r="CY45" s="263"/>
      <c r="CZ45" s="263">
        <v>1</v>
      </c>
      <c r="DA45" s="263"/>
      <c r="DB45" s="263"/>
      <c r="DC45" s="263"/>
      <c r="DD45" s="263"/>
      <c r="DE45" s="263">
        <v>1</v>
      </c>
      <c r="DF45" s="263"/>
      <c r="DG45" s="263"/>
      <c r="DH45" s="263"/>
      <c r="DI45" s="263"/>
      <c r="DJ45" s="263">
        <v>1</v>
      </c>
      <c r="DK45" s="263"/>
      <c r="DL45" s="263"/>
      <c r="DM45" s="263"/>
      <c r="DN45" s="263"/>
      <c r="DO45" s="263">
        <v>1</v>
      </c>
      <c r="DP45" s="263"/>
      <c r="DQ45" s="263"/>
      <c r="DR45" s="263"/>
      <c r="DS45" s="263"/>
      <c r="DT45" s="263">
        <v>1</v>
      </c>
      <c r="DU45" s="263"/>
      <c r="DV45" s="263"/>
      <c r="DW45" s="263"/>
      <c r="DX45" s="263"/>
      <c r="DY45" s="263">
        <v>1</v>
      </c>
      <c r="DZ45" s="263"/>
      <c r="EA45" s="263"/>
      <c r="EB45" s="263"/>
      <c r="EC45" s="263"/>
      <c r="ED45" s="263">
        <v>1</v>
      </c>
      <c r="EE45" s="263"/>
      <c r="EF45" s="263"/>
      <c r="EG45" s="263"/>
      <c r="EH45" s="263"/>
      <c r="EI45" s="263">
        <v>1</v>
      </c>
      <c r="EJ45" s="263"/>
      <c r="EK45" s="263"/>
      <c r="EL45" s="263"/>
      <c r="EM45" s="263"/>
      <c r="EN45" s="263">
        <v>1</v>
      </c>
      <c r="EO45" s="263"/>
      <c r="EP45" s="263"/>
      <c r="EQ45" s="263"/>
      <c r="ER45" s="263"/>
      <c r="ES45" s="263">
        <v>1</v>
      </c>
      <c r="ET45" s="263"/>
      <c r="EU45" s="263"/>
      <c r="EV45" s="263"/>
      <c r="EW45" s="263"/>
      <c r="EX45" s="263">
        <v>1</v>
      </c>
      <c r="EY45" s="263"/>
      <c r="EZ45" s="263"/>
      <c r="FA45" s="263"/>
      <c r="FB45" s="263"/>
      <c r="FC45" s="263">
        <v>1</v>
      </c>
      <c r="FD45" s="263"/>
      <c r="FE45" s="263"/>
      <c r="FF45" s="263"/>
      <c r="FG45" s="263"/>
      <c r="FH45" s="263">
        <v>1</v>
      </c>
      <c r="FI45" s="263"/>
      <c r="FJ45" s="263"/>
      <c r="FK45" s="263"/>
      <c r="FL45" s="263"/>
      <c r="FM45" s="263">
        <v>1</v>
      </c>
      <c r="FN45" s="263"/>
      <c r="FO45" s="263"/>
      <c r="FP45" s="263"/>
      <c r="FQ45" s="263"/>
      <c r="FR45" s="263">
        <v>1</v>
      </c>
      <c r="FS45" s="263"/>
      <c r="FT45" s="263"/>
      <c r="FU45" s="263"/>
      <c r="FV45" s="263"/>
      <c r="FW45" s="263">
        <v>1</v>
      </c>
      <c r="FX45" s="263"/>
      <c r="FY45" s="263"/>
      <c r="FZ45" s="263"/>
      <c r="GA45" s="263"/>
      <c r="GB45" s="263">
        <v>1</v>
      </c>
      <c r="GC45" s="263"/>
      <c r="GD45" s="263"/>
      <c r="GE45" s="263"/>
      <c r="GF45" s="263"/>
      <c r="GG45" s="263">
        <v>1</v>
      </c>
      <c r="GH45" s="263"/>
      <c r="GI45" s="263"/>
      <c r="GJ45" s="263"/>
      <c r="GK45" s="263"/>
      <c r="GL45" s="263">
        <v>1</v>
      </c>
      <c r="GM45" s="263"/>
      <c r="GN45" s="263"/>
      <c r="GO45" s="263"/>
      <c r="GP45" s="263"/>
      <c r="GQ45" s="263">
        <v>1</v>
      </c>
      <c r="GR45" s="263"/>
      <c r="GS45" s="263"/>
      <c r="GT45" s="263"/>
      <c r="GU45" s="263"/>
      <c r="GV45" s="263">
        <v>1</v>
      </c>
      <c r="GW45" s="263"/>
      <c r="GX45" s="263"/>
      <c r="GY45" s="263"/>
      <c r="GZ45" s="263"/>
      <c r="HA45" s="263">
        <v>1</v>
      </c>
      <c r="HB45" s="263"/>
      <c r="HC45" s="263"/>
      <c r="HD45" s="263"/>
      <c r="HE45" s="263"/>
      <c r="HF45" s="263">
        <v>1</v>
      </c>
      <c r="HG45" s="263"/>
      <c r="HH45" s="263"/>
      <c r="HI45" s="263"/>
      <c r="HJ45" s="263"/>
      <c r="HK45" s="263">
        <v>1</v>
      </c>
      <c r="HL45" s="263"/>
      <c r="HM45" s="263"/>
      <c r="HN45" s="263"/>
      <c r="HO45" s="263"/>
      <c r="HP45" s="263">
        <v>1</v>
      </c>
      <c r="HQ45" s="263"/>
      <c r="HR45" s="263"/>
      <c r="HS45" s="263"/>
      <c r="HT45" s="263"/>
      <c r="HU45" s="263">
        <v>1</v>
      </c>
      <c r="HV45" s="263"/>
      <c r="HW45" s="263"/>
      <c r="HX45" s="263"/>
      <c r="HY45" s="263"/>
      <c r="HZ45" s="263">
        <v>1</v>
      </c>
      <c r="IA45" s="263"/>
      <c r="IB45" s="263"/>
      <c r="IC45" s="263"/>
      <c r="ID45" s="263"/>
      <c r="IE45" s="263">
        <v>1</v>
      </c>
      <c r="IF45" s="263"/>
      <c r="IG45" s="263"/>
      <c r="IH45" s="263"/>
      <c r="II45" s="263"/>
      <c r="IJ45" s="263">
        <v>1</v>
      </c>
      <c r="IK45" s="263"/>
      <c r="IL45" s="263"/>
      <c r="IM45" s="263"/>
      <c r="IN45" s="263"/>
      <c r="IO45" s="263">
        <v>1</v>
      </c>
      <c r="IP45" s="263"/>
      <c r="IQ45" s="263"/>
      <c r="IR45" s="263"/>
      <c r="IS45" s="263"/>
      <c r="IT45" s="263">
        <v>1</v>
      </c>
      <c r="IU45" s="263"/>
      <c r="IV45" s="263"/>
      <c r="IW45" s="263"/>
      <c r="IX45" s="263"/>
      <c r="IY45" s="263">
        <v>1</v>
      </c>
      <c r="IZ45" s="263"/>
      <c r="JA45" s="263"/>
      <c r="JB45" s="263"/>
      <c r="JC45" s="263"/>
      <c r="JD45" s="263">
        <v>1</v>
      </c>
      <c r="JE45" s="263"/>
      <c r="JF45" s="263"/>
      <c r="JG45" s="263"/>
      <c r="JH45" s="263"/>
      <c r="JI45" s="263">
        <v>1</v>
      </c>
      <c r="JJ45" s="263"/>
      <c r="JK45" s="263"/>
      <c r="JL45" s="263"/>
      <c r="JM45" s="263"/>
      <c r="JN45" s="263">
        <v>1</v>
      </c>
      <c r="JO45" s="263"/>
      <c r="JP45" s="263"/>
      <c r="JQ45" s="263"/>
      <c r="JR45" s="263"/>
      <c r="JS45" s="263">
        <v>1</v>
      </c>
      <c r="JT45" s="263"/>
      <c r="JU45" s="263"/>
      <c r="JV45" s="263"/>
      <c r="JW45" s="263"/>
      <c r="JX45" s="263">
        <v>1</v>
      </c>
      <c r="JY45" s="263"/>
      <c r="JZ45" s="263"/>
      <c r="KA45" s="263"/>
      <c r="KB45" s="263"/>
      <c r="KC45" s="263">
        <v>1</v>
      </c>
      <c r="KD45" s="263"/>
      <c r="KE45" s="263"/>
      <c r="KF45" s="263"/>
      <c r="KG45" s="263"/>
      <c r="KH45" s="263">
        <v>1</v>
      </c>
      <c r="KI45" s="263"/>
      <c r="KJ45" s="263"/>
      <c r="KK45" s="263"/>
      <c r="KL45" s="263"/>
      <c r="KM45" s="263">
        <v>1</v>
      </c>
      <c r="KN45" s="263"/>
      <c r="KO45" s="263"/>
      <c r="KP45" s="263"/>
      <c r="KQ45" s="263"/>
      <c r="KR45" s="263">
        <v>1</v>
      </c>
      <c r="KS45" s="263"/>
      <c r="KT45" s="263"/>
      <c r="KU45" s="263"/>
      <c r="KV45" s="263"/>
      <c r="KW45" s="263">
        <v>1</v>
      </c>
      <c r="KX45" s="263"/>
      <c r="KY45" s="263"/>
      <c r="KZ45" s="263"/>
      <c r="LA45" s="263"/>
      <c r="LB45" s="263">
        <v>1</v>
      </c>
      <c r="LC45" s="263"/>
      <c r="LD45" s="263"/>
      <c r="LE45" s="263"/>
      <c r="LF45" s="263"/>
      <c r="LG45" s="263">
        <v>1</v>
      </c>
      <c r="LH45" s="263"/>
      <c r="LI45" s="263"/>
      <c r="LJ45" s="263"/>
      <c r="LK45" s="263"/>
      <c r="LL45" s="263">
        <v>1</v>
      </c>
      <c r="LM45" s="263"/>
      <c r="LN45" s="263"/>
      <c r="LO45" s="263"/>
      <c r="LP45" s="263"/>
      <c r="LQ45" s="263">
        <v>1</v>
      </c>
      <c r="LR45" s="263"/>
      <c r="LS45" s="263"/>
      <c r="LT45" s="263"/>
      <c r="LU45" s="263"/>
      <c r="LV45" s="263">
        <v>1</v>
      </c>
      <c r="LW45" s="263"/>
      <c r="LX45" s="263"/>
      <c r="LY45" s="263"/>
      <c r="LZ45" s="263"/>
      <c r="MA45" s="263">
        <v>1</v>
      </c>
      <c r="MB45" s="263"/>
      <c r="MC45" s="263"/>
      <c r="MD45" s="263"/>
      <c r="ME45" s="263"/>
      <c r="MF45" s="263">
        <v>1</v>
      </c>
      <c r="MG45" s="263"/>
      <c r="MH45" s="263"/>
      <c r="MI45" s="263"/>
      <c r="MJ45" s="263"/>
      <c r="MK45" s="263">
        <v>1</v>
      </c>
      <c r="ML45" s="263"/>
      <c r="MM45" s="263"/>
      <c r="MN45" s="263"/>
      <c r="MO45" s="263"/>
      <c r="MP45" s="263">
        <v>1</v>
      </c>
      <c r="MQ45" s="263"/>
      <c r="MR45" s="263"/>
      <c r="MS45" s="263"/>
      <c r="MT45" s="263"/>
      <c r="MU45" s="263">
        <v>1</v>
      </c>
      <c r="MV45" s="263"/>
      <c r="MW45" s="263"/>
      <c r="MX45" s="263"/>
      <c r="MY45" s="263"/>
      <c r="MZ45" s="263">
        <v>1</v>
      </c>
      <c r="NA45" s="263"/>
      <c r="NB45" s="263"/>
      <c r="NC45" s="263"/>
      <c r="ND45" s="263"/>
      <c r="NE45" s="263">
        <v>1</v>
      </c>
      <c r="NF45" s="263"/>
      <c r="NG45" s="263"/>
      <c r="NH45" s="263"/>
      <c r="NI45" s="263"/>
      <c r="NJ45" s="263">
        <v>1</v>
      </c>
      <c r="NK45" s="263"/>
      <c r="NL45" s="263"/>
      <c r="NM45" s="263"/>
      <c r="NN45" s="263"/>
      <c r="NO45" s="263">
        <v>1</v>
      </c>
      <c r="NP45" s="263"/>
      <c r="NQ45" s="263"/>
      <c r="NR45" s="263"/>
      <c r="NS45" s="263"/>
      <c r="NT45" s="263">
        <v>1</v>
      </c>
      <c r="NU45" s="263"/>
      <c r="NV45" s="263"/>
      <c r="NW45" s="263"/>
      <c r="NX45" s="263"/>
      <c r="NY45" s="263">
        <v>1</v>
      </c>
      <c r="NZ45" s="263"/>
      <c r="OA45" s="263"/>
      <c r="OB45" s="263"/>
      <c r="OC45" s="263"/>
      <c r="OD45" s="263">
        <v>1</v>
      </c>
      <c r="OE45" s="263"/>
      <c r="OF45" s="263"/>
      <c r="OG45" s="263"/>
      <c r="OH45" s="263"/>
      <c r="OI45" s="263">
        <v>1</v>
      </c>
      <c r="OJ45" s="263"/>
      <c r="OK45" s="263"/>
      <c r="OL45" s="263"/>
      <c r="OM45" s="263"/>
      <c r="ON45" s="263">
        <v>1</v>
      </c>
      <c r="OO45" s="263"/>
      <c r="OP45" s="263"/>
      <c r="OQ45" s="263"/>
      <c r="OR45" s="263"/>
      <c r="OS45" s="263">
        <v>1</v>
      </c>
      <c r="OT45" s="263"/>
      <c r="OU45" s="263"/>
      <c r="OV45" s="263"/>
      <c r="OW45" s="263"/>
      <c r="OX45" s="263">
        <v>1</v>
      </c>
      <c r="OY45" s="263"/>
      <c r="OZ45" s="263"/>
      <c r="PA45" s="263"/>
      <c r="PB45" s="263"/>
      <c r="PC45" s="263">
        <v>1</v>
      </c>
      <c r="PD45" s="263"/>
      <c r="PE45" s="263"/>
      <c r="PF45" s="263"/>
      <c r="PG45" s="263"/>
      <c r="PH45" s="263">
        <v>1</v>
      </c>
      <c r="PI45" s="263"/>
      <c r="PJ45" s="263"/>
      <c r="PK45" s="263"/>
      <c r="PL45" s="263"/>
      <c r="PM45" s="263">
        <v>1</v>
      </c>
      <c r="PN45" s="263"/>
      <c r="PO45" s="263"/>
      <c r="PP45" s="263"/>
      <c r="PQ45" s="263"/>
      <c r="PR45" s="263">
        <v>1</v>
      </c>
      <c r="PS45" s="263"/>
      <c r="PT45" s="263"/>
      <c r="PU45" s="263"/>
      <c r="PV45" s="263"/>
      <c r="PW45" s="263">
        <v>1</v>
      </c>
      <c r="PX45" s="263"/>
      <c r="PY45" s="263"/>
      <c r="PZ45" s="263"/>
      <c r="QA45" s="263"/>
      <c r="QB45" s="263">
        <v>1</v>
      </c>
      <c r="QC45" s="263"/>
      <c r="QD45" s="263"/>
      <c r="QE45" s="263"/>
      <c r="QF45" s="263"/>
      <c r="QG45" s="263">
        <v>1</v>
      </c>
      <c r="QH45" s="263"/>
      <c r="QI45" s="263"/>
      <c r="QJ45" s="263"/>
      <c r="QK45" s="263"/>
      <c r="QL45" s="263">
        <v>1</v>
      </c>
      <c r="QM45" s="263"/>
      <c r="QN45" s="263"/>
      <c r="QO45" s="263"/>
      <c r="QP45" s="263"/>
      <c r="QQ45" s="263">
        <v>1</v>
      </c>
      <c r="QR45" s="263"/>
      <c r="QS45" s="263"/>
      <c r="QT45" s="263"/>
      <c r="QU45" s="263"/>
      <c r="QV45" s="263">
        <v>1</v>
      </c>
      <c r="QW45" s="263"/>
      <c r="QX45" s="263"/>
      <c r="QY45" s="263"/>
      <c r="QZ45" s="263"/>
      <c r="RA45" s="263">
        <v>1</v>
      </c>
      <c r="RB45" s="263"/>
      <c r="RC45" s="263"/>
      <c r="RD45" s="263"/>
      <c r="RE45" s="263"/>
      <c r="RF45" s="263">
        <v>1</v>
      </c>
      <c r="RG45" s="263"/>
      <c r="RH45" s="263"/>
      <c r="RI45" s="263"/>
      <c r="RJ45" s="263"/>
      <c r="RK45" s="263">
        <v>1</v>
      </c>
      <c r="RL45" s="263"/>
      <c r="RM45" s="263"/>
      <c r="RN45" s="263"/>
      <c r="RO45" s="263"/>
      <c r="RP45" s="263">
        <v>1</v>
      </c>
      <c r="RQ45" s="263"/>
      <c r="RR45" s="263"/>
      <c r="RS45" s="263"/>
      <c r="RT45" s="263"/>
      <c r="RU45" s="263">
        <v>1</v>
      </c>
      <c r="RV45" s="263"/>
      <c r="RW45" s="263"/>
      <c r="RX45" s="263"/>
      <c r="RY45" s="263"/>
      <c r="RZ45" s="263">
        <v>1</v>
      </c>
      <c r="SA45" s="263"/>
    </row>
    <row r="46" spans="1:495" s="239" customFormat="1">
      <c r="A46" s="235"/>
      <c r="B46" s="283" t="str">
        <f t="shared" si="8"/>
        <v>Instrumentation Maintenance/Replacement</v>
      </c>
      <c r="C46" s="283"/>
      <c r="D46" s="263">
        <v>1</v>
      </c>
      <c r="E46" s="263">
        <v>1</v>
      </c>
      <c r="F46" s="263">
        <v>1</v>
      </c>
      <c r="G46" s="263">
        <v>1</v>
      </c>
      <c r="H46" s="263">
        <v>1</v>
      </c>
      <c r="I46" s="263">
        <v>1</v>
      </c>
      <c r="J46" s="263">
        <v>1</v>
      </c>
      <c r="K46" s="263">
        <v>1</v>
      </c>
      <c r="L46" s="263">
        <v>1</v>
      </c>
      <c r="M46" s="263">
        <v>1</v>
      </c>
      <c r="N46" s="263"/>
      <c r="O46" s="263"/>
      <c r="P46" s="263"/>
      <c r="Q46" s="263"/>
      <c r="R46" s="263"/>
      <c r="S46" s="263"/>
      <c r="T46" s="263"/>
      <c r="U46" s="263"/>
      <c r="V46" s="263"/>
      <c r="W46" s="263"/>
      <c r="X46" s="263"/>
      <c r="Y46" s="263"/>
      <c r="Z46" s="263"/>
      <c r="AA46" s="263"/>
      <c r="AB46" s="263"/>
      <c r="AC46" s="263"/>
      <c r="AD46" s="263"/>
      <c r="AE46" s="263"/>
      <c r="AF46" s="263"/>
      <c r="AG46" s="263"/>
      <c r="AH46" s="263"/>
      <c r="AI46" s="263"/>
      <c r="AJ46" s="263"/>
      <c r="AK46" s="263"/>
      <c r="AL46" s="263"/>
      <c r="AM46" s="263"/>
      <c r="AN46" s="263"/>
      <c r="AO46" s="263"/>
      <c r="AP46" s="263"/>
      <c r="AQ46" s="263"/>
      <c r="AR46" s="263">
        <v>1</v>
      </c>
      <c r="AS46" s="263"/>
      <c r="AT46" s="263"/>
      <c r="AU46" s="263"/>
      <c r="AV46" s="263"/>
      <c r="AW46" s="263">
        <v>1</v>
      </c>
      <c r="AX46" s="263"/>
      <c r="AY46" s="263"/>
      <c r="AZ46" s="263"/>
      <c r="BA46" s="263"/>
      <c r="BB46" s="263">
        <v>1</v>
      </c>
      <c r="BC46" s="263"/>
      <c r="BD46" s="263"/>
      <c r="BE46" s="263"/>
      <c r="BF46" s="263"/>
      <c r="BG46" s="263">
        <v>1</v>
      </c>
      <c r="BH46" s="263"/>
      <c r="BI46" s="263"/>
      <c r="BJ46" s="263"/>
      <c r="BK46" s="263"/>
      <c r="BL46" s="263">
        <v>1</v>
      </c>
      <c r="BM46" s="263"/>
      <c r="BN46" s="263"/>
      <c r="BO46" s="263"/>
      <c r="BP46" s="263"/>
      <c r="BQ46" s="263">
        <v>1</v>
      </c>
      <c r="BR46" s="263"/>
      <c r="BS46" s="263"/>
      <c r="BT46" s="263"/>
      <c r="BU46" s="263"/>
      <c r="BV46" s="263">
        <v>1</v>
      </c>
      <c r="BW46" s="263"/>
      <c r="BX46" s="263"/>
      <c r="BY46" s="263"/>
      <c r="BZ46" s="263"/>
      <c r="CA46" s="263">
        <v>1</v>
      </c>
      <c r="CB46" s="263"/>
      <c r="CC46" s="263"/>
      <c r="CD46" s="263"/>
      <c r="CE46" s="263"/>
      <c r="CF46" s="263">
        <v>1</v>
      </c>
      <c r="CG46" s="263"/>
      <c r="CH46" s="263"/>
      <c r="CI46" s="263"/>
      <c r="CJ46" s="263"/>
      <c r="CK46" s="263">
        <v>1</v>
      </c>
      <c r="CL46" s="263"/>
      <c r="CM46" s="263"/>
      <c r="CN46" s="263"/>
      <c r="CO46" s="263"/>
      <c r="CP46" s="263">
        <v>1</v>
      </c>
      <c r="CQ46" s="263"/>
      <c r="CR46" s="263"/>
      <c r="CS46" s="263"/>
      <c r="CT46" s="263"/>
      <c r="CU46" s="263">
        <v>1</v>
      </c>
      <c r="CV46" s="263"/>
      <c r="CW46" s="263"/>
      <c r="CX46" s="263"/>
      <c r="CY46" s="263"/>
      <c r="CZ46" s="263">
        <v>1</v>
      </c>
      <c r="DA46" s="263"/>
      <c r="DB46" s="263"/>
      <c r="DC46" s="263"/>
      <c r="DD46" s="263"/>
      <c r="DE46" s="263">
        <v>1</v>
      </c>
      <c r="DF46" s="263"/>
      <c r="DG46" s="263"/>
      <c r="DH46" s="263"/>
      <c r="DI46" s="263"/>
      <c r="DJ46" s="263">
        <v>1</v>
      </c>
      <c r="DK46" s="263"/>
      <c r="DL46" s="263"/>
      <c r="DM46" s="263"/>
      <c r="DN46" s="263"/>
      <c r="DO46" s="263">
        <v>1</v>
      </c>
      <c r="DP46" s="263"/>
      <c r="DQ46" s="263"/>
      <c r="DR46" s="263"/>
      <c r="DS46" s="263"/>
      <c r="DT46" s="263">
        <v>1</v>
      </c>
      <c r="DU46" s="263"/>
      <c r="DV46" s="263"/>
      <c r="DW46" s="263"/>
      <c r="DX46" s="263"/>
      <c r="DY46" s="263">
        <v>1</v>
      </c>
      <c r="DZ46" s="263"/>
      <c r="EA46" s="263"/>
      <c r="EB46" s="263"/>
      <c r="EC46" s="263"/>
      <c r="ED46" s="263">
        <v>1</v>
      </c>
      <c r="EE46" s="263"/>
      <c r="EF46" s="263"/>
      <c r="EG46" s="263"/>
      <c r="EH46" s="263"/>
      <c r="EI46" s="263">
        <v>1</v>
      </c>
      <c r="EJ46" s="263"/>
      <c r="EK46" s="263"/>
      <c r="EL46" s="263"/>
      <c r="EM46" s="263"/>
      <c r="EN46" s="263">
        <v>1</v>
      </c>
      <c r="EO46" s="263"/>
      <c r="EP46" s="263"/>
      <c r="EQ46" s="263"/>
      <c r="ER46" s="263"/>
      <c r="ES46" s="263">
        <v>1</v>
      </c>
      <c r="ET46" s="263"/>
      <c r="EU46" s="263"/>
      <c r="EV46" s="263"/>
      <c r="EW46" s="263"/>
      <c r="EX46" s="263">
        <v>1</v>
      </c>
      <c r="EY46" s="263"/>
      <c r="EZ46" s="263"/>
      <c r="FA46" s="263"/>
      <c r="FB46" s="263"/>
      <c r="FC46" s="263">
        <v>1</v>
      </c>
      <c r="FD46" s="263"/>
      <c r="FE46" s="263"/>
      <c r="FF46" s="263"/>
      <c r="FG46" s="263"/>
      <c r="FH46" s="263">
        <v>1</v>
      </c>
      <c r="FI46" s="263"/>
      <c r="FJ46" s="263"/>
      <c r="FK46" s="263"/>
      <c r="FL46" s="263"/>
      <c r="FM46" s="263">
        <v>1</v>
      </c>
      <c r="FN46" s="263"/>
      <c r="FO46" s="263"/>
      <c r="FP46" s="263"/>
      <c r="FQ46" s="263"/>
      <c r="FR46" s="263">
        <v>1</v>
      </c>
      <c r="FS46" s="263"/>
      <c r="FT46" s="263"/>
      <c r="FU46" s="263"/>
      <c r="FV46" s="263"/>
      <c r="FW46" s="263">
        <v>1</v>
      </c>
      <c r="FX46" s="263"/>
      <c r="FY46" s="263"/>
      <c r="FZ46" s="263"/>
      <c r="GA46" s="263"/>
      <c r="GB46" s="263">
        <v>1</v>
      </c>
      <c r="GC46" s="263"/>
      <c r="GD46" s="263"/>
      <c r="GE46" s="263"/>
      <c r="GF46" s="263"/>
      <c r="GG46" s="263">
        <v>1</v>
      </c>
      <c r="GH46" s="263"/>
      <c r="GI46" s="263"/>
      <c r="GJ46" s="263"/>
      <c r="GK46" s="263"/>
      <c r="GL46" s="263">
        <v>1</v>
      </c>
      <c r="GM46" s="263"/>
      <c r="GN46" s="263"/>
      <c r="GO46" s="263"/>
      <c r="GP46" s="263"/>
      <c r="GQ46" s="263">
        <v>1</v>
      </c>
      <c r="GR46" s="263"/>
      <c r="GS46" s="263"/>
      <c r="GT46" s="263"/>
      <c r="GU46" s="263"/>
      <c r="GV46" s="263">
        <v>1</v>
      </c>
      <c r="GW46" s="263"/>
      <c r="GX46" s="263"/>
      <c r="GY46" s="263"/>
      <c r="GZ46" s="263"/>
      <c r="HA46" s="263">
        <v>1</v>
      </c>
      <c r="HB46" s="263"/>
      <c r="HC46" s="263"/>
      <c r="HD46" s="263"/>
      <c r="HE46" s="263"/>
      <c r="HF46" s="263">
        <v>1</v>
      </c>
      <c r="HG46" s="263"/>
      <c r="HH46" s="263"/>
      <c r="HI46" s="263"/>
      <c r="HJ46" s="263"/>
      <c r="HK46" s="263">
        <v>1</v>
      </c>
      <c r="HL46" s="263"/>
      <c r="HM46" s="263"/>
      <c r="HN46" s="263"/>
      <c r="HO46" s="263"/>
      <c r="HP46" s="263">
        <v>1</v>
      </c>
      <c r="HQ46" s="263"/>
      <c r="HR46" s="263"/>
      <c r="HS46" s="263"/>
      <c r="HT46" s="263"/>
      <c r="HU46" s="263">
        <v>1</v>
      </c>
      <c r="HV46" s="263"/>
      <c r="HW46" s="263"/>
      <c r="HX46" s="263"/>
      <c r="HY46" s="263"/>
      <c r="HZ46" s="263">
        <v>1</v>
      </c>
      <c r="IA46" s="263"/>
      <c r="IB46" s="263"/>
      <c r="IC46" s="263"/>
      <c r="ID46" s="263"/>
      <c r="IE46" s="263">
        <v>1</v>
      </c>
      <c r="IF46" s="263"/>
      <c r="IG46" s="263"/>
      <c r="IH46" s="263"/>
      <c r="II46" s="263"/>
      <c r="IJ46" s="263">
        <v>1</v>
      </c>
      <c r="IK46" s="263"/>
      <c r="IL46" s="263"/>
      <c r="IM46" s="263"/>
      <c r="IN46" s="263"/>
      <c r="IO46" s="263">
        <v>1</v>
      </c>
      <c r="IP46" s="263"/>
      <c r="IQ46" s="263"/>
      <c r="IR46" s="263"/>
      <c r="IS46" s="263"/>
      <c r="IT46" s="263">
        <v>1</v>
      </c>
      <c r="IU46" s="263"/>
      <c r="IV46" s="263"/>
      <c r="IW46" s="263"/>
      <c r="IX46" s="263"/>
      <c r="IY46" s="263">
        <v>1</v>
      </c>
      <c r="IZ46" s="263"/>
      <c r="JA46" s="263"/>
      <c r="JB46" s="263"/>
      <c r="JC46" s="263"/>
      <c r="JD46" s="263">
        <v>1</v>
      </c>
      <c r="JE46" s="263"/>
      <c r="JF46" s="263"/>
      <c r="JG46" s="263"/>
      <c r="JH46" s="263"/>
      <c r="JI46" s="263">
        <v>1</v>
      </c>
      <c r="JJ46" s="263"/>
      <c r="JK46" s="263"/>
      <c r="JL46" s="263"/>
      <c r="JM46" s="263"/>
      <c r="JN46" s="263">
        <v>1</v>
      </c>
      <c r="JO46" s="263"/>
      <c r="JP46" s="263"/>
      <c r="JQ46" s="263"/>
      <c r="JR46" s="263"/>
      <c r="JS46" s="263">
        <v>1</v>
      </c>
      <c r="JT46" s="263"/>
      <c r="JU46" s="263"/>
      <c r="JV46" s="263"/>
      <c r="JW46" s="263"/>
      <c r="JX46" s="263">
        <v>1</v>
      </c>
      <c r="JY46" s="263"/>
      <c r="JZ46" s="263"/>
      <c r="KA46" s="263"/>
      <c r="KB46" s="263"/>
      <c r="KC46" s="263">
        <v>1</v>
      </c>
      <c r="KD46" s="263"/>
      <c r="KE46" s="263"/>
      <c r="KF46" s="263"/>
      <c r="KG46" s="263"/>
      <c r="KH46" s="263">
        <v>1</v>
      </c>
      <c r="KI46" s="263"/>
      <c r="KJ46" s="263"/>
      <c r="KK46" s="263"/>
      <c r="KL46" s="263"/>
      <c r="KM46" s="263">
        <v>1</v>
      </c>
      <c r="KN46" s="263"/>
      <c r="KO46" s="263"/>
      <c r="KP46" s="263"/>
      <c r="KQ46" s="263"/>
      <c r="KR46" s="263">
        <v>1</v>
      </c>
      <c r="KS46" s="263"/>
      <c r="KT46" s="263"/>
      <c r="KU46" s="263"/>
      <c r="KV46" s="263"/>
      <c r="KW46" s="263">
        <v>1</v>
      </c>
      <c r="KX46" s="263"/>
      <c r="KY46" s="263"/>
      <c r="KZ46" s="263"/>
      <c r="LA46" s="263"/>
      <c r="LB46" s="263">
        <v>1</v>
      </c>
      <c r="LC46" s="263"/>
      <c r="LD46" s="263"/>
      <c r="LE46" s="263"/>
      <c r="LF46" s="263"/>
      <c r="LG46" s="263">
        <v>1</v>
      </c>
      <c r="LH46" s="263"/>
      <c r="LI46" s="263"/>
      <c r="LJ46" s="263"/>
      <c r="LK46" s="263"/>
      <c r="LL46" s="263">
        <v>1</v>
      </c>
      <c r="LM46" s="263"/>
      <c r="LN46" s="263"/>
      <c r="LO46" s="263"/>
      <c r="LP46" s="263"/>
      <c r="LQ46" s="263">
        <v>1</v>
      </c>
      <c r="LR46" s="263"/>
      <c r="LS46" s="263"/>
      <c r="LT46" s="263"/>
      <c r="LU46" s="263"/>
      <c r="LV46" s="263">
        <v>1</v>
      </c>
      <c r="LW46" s="263"/>
      <c r="LX46" s="263"/>
      <c r="LY46" s="263"/>
      <c r="LZ46" s="263"/>
      <c r="MA46" s="263">
        <v>1</v>
      </c>
      <c r="MB46" s="263"/>
      <c r="MC46" s="263"/>
      <c r="MD46" s="263"/>
      <c r="ME46" s="263"/>
      <c r="MF46" s="263">
        <v>1</v>
      </c>
      <c r="MG46" s="263"/>
      <c r="MH46" s="263"/>
      <c r="MI46" s="263"/>
      <c r="MJ46" s="263"/>
      <c r="MK46" s="263">
        <v>1</v>
      </c>
      <c r="ML46" s="263"/>
      <c r="MM46" s="263"/>
      <c r="MN46" s="263"/>
      <c r="MO46" s="263"/>
      <c r="MP46" s="263">
        <v>1</v>
      </c>
      <c r="MQ46" s="263"/>
      <c r="MR46" s="263"/>
      <c r="MS46" s="263"/>
      <c r="MT46" s="263"/>
      <c r="MU46" s="263">
        <v>1</v>
      </c>
      <c r="MV46" s="263"/>
      <c r="MW46" s="263"/>
      <c r="MX46" s="263"/>
      <c r="MY46" s="263"/>
      <c r="MZ46" s="263">
        <v>1</v>
      </c>
      <c r="NA46" s="263"/>
      <c r="NB46" s="263"/>
      <c r="NC46" s="263"/>
      <c r="ND46" s="263"/>
      <c r="NE46" s="263">
        <v>1</v>
      </c>
      <c r="NF46" s="263"/>
      <c r="NG46" s="263"/>
      <c r="NH46" s="263"/>
      <c r="NI46" s="263"/>
      <c r="NJ46" s="263">
        <v>1</v>
      </c>
      <c r="NK46" s="263"/>
      <c r="NL46" s="263"/>
      <c r="NM46" s="263"/>
      <c r="NN46" s="263"/>
      <c r="NO46" s="263">
        <v>1</v>
      </c>
      <c r="NP46" s="263"/>
      <c r="NQ46" s="263"/>
      <c r="NR46" s="263"/>
      <c r="NS46" s="263"/>
      <c r="NT46" s="263">
        <v>1</v>
      </c>
      <c r="NU46" s="263"/>
      <c r="NV46" s="263"/>
      <c r="NW46" s="263"/>
      <c r="NX46" s="263"/>
      <c r="NY46" s="263">
        <v>1</v>
      </c>
      <c r="NZ46" s="263"/>
      <c r="OA46" s="263"/>
      <c r="OB46" s="263"/>
      <c r="OC46" s="263"/>
      <c r="OD46" s="263">
        <v>1</v>
      </c>
      <c r="OE46" s="263"/>
      <c r="OF46" s="263"/>
      <c r="OG46" s="263"/>
      <c r="OH46" s="263"/>
      <c r="OI46" s="263">
        <v>1</v>
      </c>
      <c r="OJ46" s="263"/>
      <c r="OK46" s="263"/>
      <c r="OL46" s="263"/>
      <c r="OM46" s="263"/>
      <c r="ON46" s="263">
        <v>1</v>
      </c>
      <c r="OO46" s="263"/>
      <c r="OP46" s="263"/>
      <c r="OQ46" s="263"/>
      <c r="OR46" s="263"/>
      <c r="OS46" s="263">
        <v>1</v>
      </c>
      <c r="OT46" s="263"/>
      <c r="OU46" s="263"/>
      <c r="OV46" s="263"/>
      <c r="OW46" s="263"/>
      <c r="OX46" s="263">
        <v>1</v>
      </c>
      <c r="OY46" s="263"/>
      <c r="OZ46" s="263"/>
      <c r="PA46" s="263"/>
      <c r="PB46" s="263"/>
      <c r="PC46" s="263">
        <v>1</v>
      </c>
      <c r="PD46" s="263"/>
      <c r="PE46" s="263"/>
      <c r="PF46" s="263"/>
      <c r="PG46" s="263"/>
      <c r="PH46" s="263">
        <v>1</v>
      </c>
      <c r="PI46" s="263"/>
      <c r="PJ46" s="263"/>
      <c r="PK46" s="263"/>
      <c r="PL46" s="263"/>
      <c r="PM46" s="263">
        <v>1</v>
      </c>
      <c r="PN46" s="263"/>
      <c r="PO46" s="263"/>
      <c r="PP46" s="263"/>
      <c r="PQ46" s="263"/>
      <c r="PR46" s="263">
        <v>1</v>
      </c>
      <c r="PS46" s="263"/>
      <c r="PT46" s="263"/>
      <c r="PU46" s="263"/>
      <c r="PV46" s="263"/>
      <c r="PW46" s="263">
        <v>1</v>
      </c>
      <c r="PX46" s="263"/>
      <c r="PY46" s="263"/>
      <c r="PZ46" s="263"/>
      <c r="QA46" s="263"/>
      <c r="QB46" s="263">
        <v>1</v>
      </c>
      <c r="QC46" s="263"/>
      <c r="QD46" s="263"/>
      <c r="QE46" s="263"/>
      <c r="QF46" s="263"/>
      <c r="QG46" s="263">
        <v>1</v>
      </c>
      <c r="QH46" s="263"/>
      <c r="QI46" s="263"/>
      <c r="QJ46" s="263"/>
      <c r="QK46" s="263"/>
      <c r="QL46" s="263">
        <v>1</v>
      </c>
      <c r="QM46" s="263"/>
      <c r="QN46" s="263"/>
      <c r="QO46" s="263"/>
      <c r="QP46" s="263"/>
      <c r="QQ46" s="263">
        <v>1</v>
      </c>
      <c r="QR46" s="263"/>
      <c r="QS46" s="263"/>
      <c r="QT46" s="263"/>
      <c r="QU46" s="263"/>
      <c r="QV46" s="263">
        <v>1</v>
      </c>
      <c r="QW46" s="263"/>
      <c r="QX46" s="263"/>
      <c r="QY46" s="263"/>
      <c r="QZ46" s="263"/>
      <c r="RA46" s="263">
        <v>1</v>
      </c>
      <c r="RB46" s="263"/>
      <c r="RC46" s="263"/>
      <c r="RD46" s="263"/>
      <c r="RE46" s="263"/>
      <c r="RF46" s="263">
        <v>1</v>
      </c>
      <c r="RG46" s="263"/>
      <c r="RH46" s="263"/>
      <c r="RI46" s="263"/>
      <c r="RJ46" s="263"/>
      <c r="RK46" s="263">
        <v>1</v>
      </c>
      <c r="RL46" s="263"/>
      <c r="RM46" s="263"/>
      <c r="RN46" s="263"/>
      <c r="RO46" s="263"/>
      <c r="RP46" s="263">
        <v>1</v>
      </c>
      <c r="RQ46" s="263"/>
      <c r="RR46" s="263"/>
      <c r="RS46" s="263"/>
      <c r="RT46" s="263"/>
      <c r="RU46" s="263">
        <v>1</v>
      </c>
      <c r="RV46" s="263"/>
      <c r="RW46" s="263"/>
      <c r="RX46" s="263"/>
      <c r="RY46" s="263"/>
      <c r="RZ46" s="263">
        <v>1</v>
      </c>
      <c r="SA46" s="263"/>
    </row>
    <row r="47" spans="1:495" s="239" customFormat="1">
      <c r="A47" s="235"/>
      <c r="B47" s="283" t="str">
        <f t="shared" si="8"/>
        <v>Road Closure and Reclamation</v>
      </c>
      <c r="C47" s="283"/>
      <c r="D47" s="263">
        <v>0.25</v>
      </c>
      <c r="E47" s="263"/>
      <c r="F47" s="263"/>
      <c r="G47" s="263"/>
      <c r="H47" s="263">
        <v>0.75</v>
      </c>
      <c r="I47" s="263"/>
      <c r="J47" s="263"/>
      <c r="K47" s="263"/>
      <c r="L47" s="263"/>
      <c r="M47" s="263"/>
      <c r="N47" s="263"/>
      <c r="O47" s="263"/>
      <c r="P47" s="263"/>
      <c r="Q47" s="263"/>
      <c r="R47" s="263"/>
      <c r="S47" s="263"/>
      <c r="T47" s="263"/>
      <c r="U47" s="263"/>
      <c r="V47" s="263"/>
      <c r="W47" s="263"/>
      <c r="X47" s="263"/>
      <c r="Y47" s="263"/>
      <c r="Z47" s="263"/>
      <c r="AA47" s="263"/>
      <c r="AB47" s="263"/>
      <c r="AC47" s="263"/>
      <c r="AD47" s="263"/>
      <c r="AE47" s="263"/>
      <c r="AF47" s="263"/>
      <c r="AG47" s="263"/>
      <c r="AH47" s="263"/>
      <c r="AI47" s="263"/>
      <c r="AJ47" s="263"/>
      <c r="AK47" s="263"/>
      <c r="AL47" s="263"/>
      <c r="AM47" s="263"/>
      <c r="AN47" s="263"/>
      <c r="AO47" s="263"/>
      <c r="AP47" s="263"/>
      <c r="AQ47" s="263"/>
      <c r="AR47" s="263">
        <v>1</v>
      </c>
      <c r="AS47" s="263"/>
      <c r="AT47" s="263"/>
      <c r="AU47" s="263"/>
      <c r="AV47" s="263"/>
      <c r="AW47" s="263">
        <v>1</v>
      </c>
      <c r="AX47" s="263"/>
      <c r="AY47" s="263"/>
      <c r="AZ47" s="263"/>
      <c r="BA47" s="263"/>
      <c r="BB47" s="263">
        <v>1</v>
      </c>
      <c r="BC47" s="263"/>
      <c r="BD47" s="263"/>
      <c r="BE47" s="263"/>
      <c r="BF47" s="263"/>
      <c r="BG47" s="263">
        <v>1</v>
      </c>
      <c r="BH47" s="263"/>
      <c r="BI47" s="263"/>
      <c r="BJ47" s="263"/>
      <c r="BK47" s="263"/>
      <c r="BL47" s="263">
        <v>1</v>
      </c>
      <c r="BM47" s="263"/>
      <c r="BN47" s="263"/>
      <c r="BO47" s="263"/>
      <c r="BP47" s="263"/>
      <c r="BQ47" s="263">
        <v>1</v>
      </c>
      <c r="BR47" s="263"/>
      <c r="BS47" s="263"/>
      <c r="BT47" s="263"/>
      <c r="BU47" s="263"/>
      <c r="BV47" s="263">
        <v>1</v>
      </c>
      <c r="BW47" s="263"/>
      <c r="BX47" s="263"/>
      <c r="BY47" s="263"/>
      <c r="BZ47" s="263"/>
      <c r="CA47" s="263">
        <v>1</v>
      </c>
      <c r="CB47" s="263"/>
      <c r="CC47" s="263"/>
      <c r="CD47" s="263"/>
      <c r="CE47" s="263"/>
      <c r="CF47" s="263">
        <v>1</v>
      </c>
      <c r="CG47" s="263"/>
      <c r="CH47" s="263"/>
      <c r="CI47" s="263"/>
      <c r="CJ47" s="263"/>
      <c r="CK47" s="263">
        <v>1</v>
      </c>
      <c r="CL47" s="263"/>
      <c r="CM47" s="263"/>
      <c r="CN47" s="263"/>
      <c r="CO47" s="263"/>
      <c r="CP47" s="263">
        <v>1</v>
      </c>
      <c r="CQ47" s="263"/>
      <c r="CR47" s="263"/>
      <c r="CS47" s="263"/>
      <c r="CT47" s="263"/>
      <c r="CU47" s="263">
        <v>1</v>
      </c>
      <c r="CV47" s="263"/>
      <c r="CW47" s="263"/>
      <c r="CX47" s="263"/>
      <c r="CY47" s="263"/>
      <c r="CZ47" s="263">
        <v>1</v>
      </c>
      <c r="DA47" s="263"/>
      <c r="DB47" s="263"/>
      <c r="DC47" s="263"/>
      <c r="DD47" s="263"/>
      <c r="DE47" s="263">
        <v>1</v>
      </c>
      <c r="DF47" s="263"/>
      <c r="DG47" s="263"/>
      <c r="DH47" s="263"/>
      <c r="DI47" s="263"/>
      <c r="DJ47" s="263">
        <v>1</v>
      </c>
      <c r="DK47" s="263"/>
      <c r="DL47" s="263"/>
      <c r="DM47" s="263"/>
      <c r="DN47" s="263"/>
      <c r="DO47" s="263">
        <v>1</v>
      </c>
      <c r="DP47" s="263"/>
      <c r="DQ47" s="263"/>
      <c r="DR47" s="263"/>
      <c r="DS47" s="263"/>
      <c r="DT47" s="263">
        <v>1</v>
      </c>
      <c r="DU47" s="263"/>
      <c r="DV47" s="263"/>
      <c r="DW47" s="263"/>
      <c r="DX47" s="263"/>
      <c r="DY47" s="263">
        <v>1</v>
      </c>
      <c r="DZ47" s="263"/>
      <c r="EA47" s="263"/>
      <c r="EB47" s="263"/>
      <c r="EC47" s="263"/>
      <c r="ED47" s="263">
        <v>1</v>
      </c>
      <c r="EE47" s="263"/>
      <c r="EF47" s="263"/>
      <c r="EG47" s="263"/>
      <c r="EH47" s="263"/>
      <c r="EI47" s="263">
        <v>1</v>
      </c>
      <c r="EJ47" s="263"/>
      <c r="EK47" s="263"/>
      <c r="EL47" s="263"/>
      <c r="EM47" s="263"/>
      <c r="EN47" s="263">
        <v>1</v>
      </c>
      <c r="EO47" s="263"/>
      <c r="EP47" s="263"/>
      <c r="EQ47" s="263"/>
      <c r="ER47" s="263"/>
      <c r="ES47" s="263">
        <v>1</v>
      </c>
      <c r="ET47" s="263"/>
      <c r="EU47" s="263"/>
      <c r="EV47" s="263"/>
      <c r="EW47" s="263"/>
      <c r="EX47" s="263">
        <v>1</v>
      </c>
      <c r="EY47" s="263"/>
      <c r="EZ47" s="263"/>
      <c r="FA47" s="263"/>
      <c r="FB47" s="263"/>
      <c r="FC47" s="263">
        <v>1</v>
      </c>
      <c r="FD47" s="263"/>
      <c r="FE47" s="263"/>
      <c r="FF47" s="263"/>
      <c r="FG47" s="263"/>
      <c r="FH47" s="263">
        <v>1</v>
      </c>
      <c r="FI47" s="263"/>
      <c r="FJ47" s="263"/>
      <c r="FK47" s="263"/>
      <c r="FL47" s="263"/>
      <c r="FM47" s="263">
        <v>1</v>
      </c>
      <c r="FN47" s="263"/>
      <c r="FO47" s="263"/>
      <c r="FP47" s="263"/>
      <c r="FQ47" s="263"/>
      <c r="FR47" s="263">
        <v>1</v>
      </c>
      <c r="FS47" s="263"/>
      <c r="FT47" s="263"/>
      <c r="FU47" s="263"/>
      <c r="FV47" s="263"/>
      <c r="FW47" s="263">
        <v>1</v>
      </c>
      <c r="FX47" s="263"/>
      <c r="FY47" s="263"/>
      <c r="FZ47" s="263"/>
      <c r="GA47" s="263"/>
      <c r="GB47" s="263">
        <v>1</v>
      </c>
      <c r="GC47" s="263"/>
      <c r="GD47" s="263"/>
      <c r="GE47" s="263"/>
      <c r="GF47" s="263"/>
      <c r="GG47" s="263">
        <v>1</v>
      </c>
      <c r="GH47" s="263"/>
      <c r="GI47" s="263"/>
      <c r="GJ47" s="263"/>
      <c r="GK47" s="263"/>
      <c r="GL47" s="263">
        <v>1</v>
      </c>
      <c r="GM47" s="263"/>
      <c r="GN47" s="263"/>
      <c r="GO47" s="263"/>
      <c r="GP47" s="263"/>
      <c r="GQ47" s="263">
        <v>1</v>
      </c>
      <c r="GR47" s="263"/>
      <c r="GS47" s="263"/>
      <c r="GT47" s="263"/>
      <c r="GU47" s="263"/>
      <c r="GV47" s="263">
        <v>1</v>
      </c>
      <c r="GW47" s="263"/>
      <c r="GX47" s="263"/>
      <c r="GY47" s="263"/>
      <c r="GZ47" s="263"/>
      <c r="HA47" s="263">
        <v>1</v>
      </c>
      <c r="HB47" s="263"/>
      <c r="HC47" s="263"/>
      <c r="HD47" s="263"/>
      <c r="HE47" s="263"/>
      <c r="HF47" s="263">
        <v>1</v>
      </c>
      <c r="HG47" s="263"/>
      <c r="HH47" s="263"/>
      <c r="HI47" s="263"/>
      <c r="HJ47" s="263"/>
      <c r="HK47" s="263">
        <v>1</v>
      </c>
      <c r="HL47" s="263"/>
      <c r="HM47" s="263"/>
      <c r="HN47" s="263"/>
      <c r="HO47" s="263"/>
      <c r="HP47" s="263">
        <v>1</v>
      </c>
      <c r="HQ47" s="263"/>
      <c r="HR47" s="263"/>
      <c r="HS47" s="263"/>
      <c r="HT47" s="263"/>
      <c r="HU47" s="263">
        <v>1</v>
      </c>
      <c r="HV47" s="263"/>
      <c r="HW47" s="263"/>
      <c r="HX47" s="263"/>
      <c r="HY47" s="263"/>
      <c r="HZ47" s="263">
        <v>1</v>
      </c>
      <c r="IA47" s="263"/>
      <c r="IB47" s="263"/>
      <c r="IC47" s="263"/>
      <c r="ID47" s="263"/>
      <c r="IE47" s="263">
        <v>1</v>
      </c>
      <c r="IF47" s="263"/>
      <c r="IG47" s="263"/>
      <c r="IH47" s="263"/>
      <c r="II47" s="263"/>
      <c r="IJ47" s="263">
        <v>1</v>
      </c>
      <c r="IK47" s="263"/>
      <c r="IL47" s="263"/>
      <c r="IM47" s="263"/>
      <c r="IN47" s="263"/>
      <c r="IO47" s="263">
        <v>1</v>
      </c>
      <c r="IP47" s="263"/>
      <c r="IQ47" s="263"/>
      <c r="IR47" s="263"/>
      <c r="IS47" s="263"/>
      <c r="IT47" s="263">
        <v>1</v>
      </c>
      <c r="IU47" s="263"/>
      <c r="IV47" s="263"/>
      <c r="IW47" s="263"/>
      <c r="IX47" s="263"/>
      <c r="IY47" s="263">
        <v>1</v>
      </c>
      <c r="IZ47" s="263"/>
      <c r="JA47" s="263"/>
      <c r="JB47" s="263"/>
      <c r="JC47" s="263"/>
      <c r="JD47" s="263">
        <v>1</v>
      </c>
      <c r="JE47" s="263"/>
      <c r="JF47" s="263"/>
      <c r="JG47" s="263"/>
      <c r="JH47" s="263"/>
      <c r="JI47" s="263">
        <v>1</v>
      </c>
      <c r="JJ47" s="263"/>
      <c r="JK47" s="263"/>
      <c r="JL47" s="263"/>
      <c r="JM47" s="263"/>
      <c r="JN47" s="263">
        <v>1</v>
      </c>
      <c r="JO47" s="263"/>
      <c r="JP47" s="263"/>
      <c r="JQ47" s="263"/>
      <c r="JR47" s="263"/>
      <c r="JS47" s="263">
        <v>1</v>
      </c>
      <c r="JT47" s="263"/>
      <c r="JU47" s="263"/>
      <c r="JV47" s="263"/>
      <c r="JW47" s="263"/>
      <c r="JX47" s="263">
        <v>1</v>
      </c>
      <c r="JY47" s="263"/>
      <c r="JZ47" s="263"/>
      <c r="KA47" s="263"/>
      <c r="KB47" s="263"/>
      <c r="KC47" s="263">
        <v>1</v>
      </c>
      <c r="KD47" s="263"/>
      <c r="KE47" s="263"/>
      <c r="KF47" s="263"/>
      <c r="KG47" s="263"/>
      <c r="KH47" s="263">
        <v>1</v>
      </c>
      <c r="KI47" s="263"/>
      <c r="KJ47" s="263"/>
      <c r="KK47" s="263"/>
      <c r="KL47" s="263"/>
      <c r="KM47" s="263">
        <v>1</v>
      </c>
      <c r="KN47" s="263"/>
      <c r="KO47" s="263"/>
      <c r="KP47" s="263"/>
      <c r="KQ47" s="263"/>
      <c r="KR47" s="263">
        <v>1</v>
      </c>
      <c r="KS47" s="263"/>
      <c r="KT47" s="263"/>
      <c r="KU47" s="263"/>
      <c r="KV47" s="263"/>
      <c r="KW47" s="263">
        <v>1</v>
      </c>
      <c r="KX47" s="263"/>
      <c r="KY47" s="263"/>
      <c r="KZ47" s="263"/>
      <c r="LA47" s="263"/>
      <c r="LB47" s="263">
        <v>1</v>
      </c>
      <c r="LC47" s="263"/>
      <c r="LD47" s="263"/>
      <c r="LE47" s="263"/>
      <c r="LF47" s="263"/>
      <c r="LG47" s="263">
        <v>1</v>
      </c>
      <c r="LH47" s="263"/>
      <c r="LI47" s="263"/>
      <c r="LJ47" s="263"/>
      <c r="LK47" s="263"/>
      <c r="LL47" s="263">
        <v>1</v>
      </c>
      <c r="LM47" s="263"/>
      <c r="LN47" s="263"/>
      <c r="LO47" s="263"/>
      <c r="LP47" s="263"/>
      <c r="LQ47" s="263">
        <v>1</v>
      </c>
      <c r="LR47" s="263"/>
      <c r="LS47" s="263"/>
      <c r="LT47" s="263"/>
      <c r="LU47" s="263"/>
      <c r="LV47" s="263">
        <v>1</v>
      </c>
      <c r="LW47" s="263"/>
      <c r="LX47" s="263"/>
      <c r="LY47" s="263"/>
      <c r="LZ47" s="263"/>
      <c r="MA47" s="263">
        <v>1</v>
      </c>
      <c r="MB47" s="263"/>
      <c r="MC47" s="263"/>
      <c r="MD47" s="263"/>
      <c r="ME47" s="263"/>
      <c r="MF47" s="263">
        <v>1</v>
      </c>
      <c r="MG47" s="263"/>
      <c r="MH47" s="263"/>
      <c r="MI47" s="263"/>
      <c r="MJ47" s="263"/>
      <c r="MK47" s="263">
        <v>1</v>
      </c>
      <c r="ML47" s="263"/>
      <c r="MM47" s="263"/>
      <c r="MN47" s="263"/>
      <c r="MO47" s="263"/>
      <c r="MP47" s="263">
        <v>1</v>
      </c>
      <c r="MQ47" s="263"/>
      <c r="MR47" s="263"/>
      <c r="MS47" s="263"/>
      <c r="MT47" s="263"/>
      <c r="MU47" s="263">
        <v>1</v>
      </c>
      <c r="MV47" s="263"/>
      <c r="MW47" s="263"/>
      <c r="MX47" s="263"/>
      <c r="MY47" s="263"/>
      <c r="MZ47" s="263">
        <v>1</v>
      </c>
      <c r="NA47" s="263"/>
      <c r="NB47" s="263"/>
      <c r="NC47" s="263"/>
      <c r="ND47" s="263"/>
      <c r="NE47" s="263">
        <v>1</v>
      </c>
      <c r="NF47" s="263"/>
      <c r="NG47" s="263"/>
      <c r="NH47" s="263"/>
      <c r="NI47" s="263"/>
      <c r="NJ47" s="263">
        <v>1</v>
      </c>
      <c r="NK47" s="263"/>
      <c r="NL47" s="263"/>
      <c r="NM47" s="263"/>
      <c r="NN47" s="263"/>
      <c r="NO47" s="263">
        <v>1</v>
      </c>
      <c r="NP47" s="263"/>
      <c r="NQ47" s="263"/>
      <c r="NR47" s="263"/>
      <c r="NS47" s="263"/>
      <c r="NT47" s="263">
        <v>1</v>
      </c>
      <c r="NU47" s="263"/>
      <c r="NV47" s="263"/>
      <c r="NW47" s="263"/>
      <c r="NX47" s="263"/>
      <c r="NY47" s="263">
        <v>1</v>
      </c>
      <c r="NZ47" s="263"/>
      <c r="OA47" s="263"/>
      <c r="OB47" s="263"/>
      <c r="OC47" s="263"/>
      <c r="OD47" s="263">
        <v>1</v>
      </c>
      <c r="OE47" s="263"/>
      <c r="OF47" s="263"/>
      <c r="OG47" s="263"/>
      <c r="OH47" s="263"/>
      <c r="OI47" s="263">
        <v>1</v>
      </c>
      <c r="OJ47" s="263"/>
      <c r="OK47" s="263"/>
      <c r="OL47" s="263"/>
      <c r="OM47" s="263"/>
      <c r="ON47" s="263">
        <v>1</v>
      </c>
      <c r="OO47" s="263"/>
      <c r="OP47" s="263"/>
      <c r="OQ47" s="263"/>
      <c r="OR47" s="263"/>
      <c r="OS47" s="263">
        <v>1</v>
      </c>
      <c r="OT47" s="263"/>
      <c r="OU47" s="263"/>
      <c r="OV47" s="263"/>
      <c r="OW47" s="263"/>
      <c r="OX47" s="263">
        <v>1</v>
      </c>
      <c r="OY47" s="263"/>
      <c r="OZ47" s="263"/>
      <c r="PA47" s="263"/>
      <c r="PB47" s="263"/>
      <c r="PC47" s="263">
        <v>1</v>
      </c>
      <c r="PD47" s="263"/>
      <c r="PE47" s="263"/>
      <c r="PF47" s="263"/>
      <c r="PG47" s="263"/>
      <c r="PH47" s="263">
        <v>1</v>
      </c>
      <c r="PI47" s="263"/>
      <c r="PJ47" s="263"/>
      <c r="PK47" s="263"/>
      <c r="PL47" s="263"/>
      <c r="PM47" s="263">
        <v>1</v>
      </c>
      <c r="PN47" s="263"/>
      <c r="PO47" s="263"/>
      <c r="PP47" s="263"/>
      <c r="PQ47" s="263"/>
      <c r="PR47" s="263">
        <v>1</v>
      </c>
      <c r="PS47" s="263"/>
      <c r="PT47" s="263"/>
      <c r="PU47" s="263"/>
      <c r="PV47" s="263"/>
      <c r="PW47" s="263">
        <v>1</v>
      </c>
      <c r="PX47" s="263"/>
      <c r="PY47" s="263"/>
      <c r="PZ47" s="263"/>
      <c r="QA47" s="263"/>
      <c r="QB47" s="263">
        <v>1</v>
      </c>
      <c r="QC47" s="263"/>
      <c r="QD47" s="263"/>
      <c r="QE47" s="263"/>
      <c r="QF47" s="263"/>
      <c r="QG47" s="263">
        <v>1</v>
      </c>
      <c r="QH47" s="263"/>
      <c r="QI47" s="263"/>
      <c r="QJ47" s="263"/>
      <c r="QK47" s="263"/>
      <c r="QL47" s="263">
        <v>1</v>
      </c>
      <c r="QM47" s="263"/>
      <c r="QN47" s="263"/>
      <c r="QO47" s="263"/>
      <c r="QP47" s="263"/>
      <c r="QQ47" s="263">
        <v>1</v>
      </c>
      <c r="QR47" s="263"/>
      <c r="QS47" s="263"/>
      <c r="QT47" s="263"/>
      <c r="QU47" s="263"/>
      <c r="QV47" s="263">
        <v>1</v>
      </c>
      <c r="QW47" s="263"/>
      <c r="QX47" s="263"/>
      <c r="QY47" s="263"/>
      <c r="QZ47" s="263"/>
      <c r="RA47" s="263">
        <v>1</v>
      </c>
      <c r="RB47" s="263"/>
      <c r="RC47" s="263"/>
      <c r="RD47" s="263"/>
      <c r="RE47" s="263"/>
      <c r="RF47" s="263">
        <v>1</v>
      </c>
      <c r="RG47" s="263"/>
      <c r="RH47" s="263"/>
      <c r="RI47" s="263"/>
      <c r="RJ47" s="263"/>
      <c r="RK47" s="263">
        <v>1</v>
      </c>
      <c r="RL47" s="263"/>
      <c r="RM47" s="263"/>
      <c r="RN47" s="263"/>
      <c r="RO47" s="263"/>
      <c r="RP47" s="263">
        <v>1</v>
      </c>
      <c r="RQ47" s="263"/>
      <c r="RR47" s="263"/>
      <c r="RS47" s="263"/>
      <c r="RT47" s="263"/>
      <c r="RU47" s="263">
        <v>1</v>
      </c>
      <c r="RV47" s="263"/>
      <c r="RW47" s="263"/>
      <c r="RX47" s="263"/>
      <c r="RY47" s="263"/>
      <c r="RZ47" s="263">
        <v>1</v>
      </c>
      <c r="SA47" s="263"/>
    </row>
    <row r="49" spans="1:495">
      <c r="B49" s="285" t="s">
        <v>398</v>
      </c>
      <c r="C49" s="285"/>
      <c r="D49" s="285" t="s">
        <v>323</v>
      </c>
    </row>
    <row r="50" spans="1:495">
      <c r="A50" s="282"/>
      <c r="B50" s="285" t="s">
        <v>319</v>
      </c>
      <c r="C50" s="285"/>
      <c r="D50" s="276">
        <f>D28</f>
        <v>1</v>
      </c>
      <c r="E50" s="276">
        <f>D50+1</f>
        <v>2</v>
      </c>
      <c r="F50" s="276">
        <f t="shared" ref="F50:BQ50" si="10">E50+1</f>
        <v>3</v>
      </c>
      <c r="G50" s="276">
        <f t="shared" si="10"/>
        <v>4</v>
      </c>
      <c r="H50" s="276">
        <f t="shared" si="10"/>
        <v>5</v>
      </c>
      <c r="I50" s="276">
        <f t="shared" si="10"/>
        <v>6</v>
      </c>
      <c r="J50" s="276">
        <f t="shared" si="10"/>
        <v>7</v>
      </c>
      <c r="K50" s="276">
        <f t="shared" si="10"/>
        <v>8</v>
      </c>
      <c r="L50" s="276">
        <f t="shared" si="10"/>
        <v>9</v>
      </c>
      <c r="M50" s="276">
        <f t="shared" si="10"/>
        <v>10</v>
      </c>
      <c r="N50" s="276">
        <f t="shared" si="10"/>
        <v>11</v>
      </c>
      <c r="O50" s="276">
        <f t="shared" si="10"/>
        <v>12</v>
      </c>
      <c r="P50" s="276">
        <f t="shared" si="10"/>
        <v>13</v>
      </c>
      <c r="Q50" s="276">
        <f t="shared" si="10"/>
        <v>14</v>
      </c>
      <c r="R50" s="276">
        <f t="shared" si="10"/>
        <v>15</v>
      </c>
      <c r="S50" s="276">
        <f t="shared" si="10"/>
        <v>16</v>
      </c>
      <c r="T50" s="276">
        <f t="shared" si="10"/>
        <v>17</v>
      </c>
      <c r="U50" s="276">
        <f t="shared" si="10"/>
        <v>18</v>
      </c>
      <c r="V50" s="276">
        <f t="shared" si="10"/>
        <v>19</v>
      </c>
      <c r="W50" s="276">
        <f t="shared" si="10"/>
        <v>20</v>
      </c>
      <c r="X50" s="276">
        <f t="shared" si="10"/>
        <v>21</v>
      </c>
      <c r="Y50" s="276">
        <f t="shared" si="10"/>
        <v>22</v>
      </c>
      <c r="Z50" s="276">
        <f t="shared" si="10"/>
        <v>23</v>
      </c>
      <c r="AA50" s="276">
        <f t="shared" si="10"/>
        <v>24</v>
      </c>
      <c r="AB50" s="276">
        <f t="shared" si="10"/>
        <v>25</v>
      </c>
      <c r="AC50" s="276">
        <f t="shared" si="10"/>
        <v>26</v>
      </c>
      <c r="AD50" s="276">
        <f t="shared" si="10"/>
        <v>27</v>
      </c>
      <c r="AE50" s="276">
        <f t="shared" si="10"/>
        <v>28</v>
      </c>
      <c r="AF50" s="276">
        <f t="shared" si="10"/>
        <v>29</v>
      </c>
      <c r="AG50" s="276">
        <f t="shared" si="10"/>
        <v>30</v>
      </c>
      <c r="AH50" s="276">
        <f t="shared" si="10"/>
        <v>31</v>
      </c>
      <c r="AI50" s="276">
        <f t="shared" si="10"/>
        <v>32</v>
      </c>
      <c r="AJ50" s="276">
        <f t="shared" si="10"/>
        <v>33</v>
      </c>
      <c r="AK50" s="276">
        <f t="shared" si="10"/>
        <v>34</v>
      </c>
      <c r="AL50" s="276">
        <f t="shared" si="10"/>
        <v>35</v>
      </c>
      <c r="AM50" s="276">
        <f t="shared" si="10"/>
        <v>36</v>
      </c>
      <c r="AN50" s="276">
        <f t="shared" si="10"/>
        <v>37</v>
      </c>
      <c r="AO50" s="276">
        <f t="shared" si="10"/>
        <v>38</v>
      </c>
      <c r="AP50" s="276">
        <f t="shared" si="10"/>
        <v>39</v>
      </c>
      <c r="AQ50" s="276">
        <f t="shared" si="10"/>
        <v>40</v>
      </c>
      <c r="AR50" s="276">
        <f t="shared" si="10"/>
        <v>41</v>
      </c>
      <c r="AS50" s="276">
        <f t="shared" si="10"/>
        <v>42</v>
      </c>
      <c r="AT50" s="276">
        <f t="shared" si="10"/>
        <v>43</v>
      </c>
      <c r="AU50" s="276">
        <f t="shared" si="10"/>
        <v>44</v>
      </c>
      <c r="AV50" s="276">
        <f t="shared" si="10"/>
        <v>45</v>
      </c>
      <c r="AW50" s="276">
        <f t="shared" si="10"/>
        <v>46</v>
      </c>
      <c r="AX50" s="276">
        <f t="shared" si="10"/>
        <v>47</v>
      </c>
      <c r="AY50" s="276">
        <f t="shared" si="10"/>
        <v>48</v>
      </c>
      <c r="AZ50" s="276">
        <f t="shared" si="10"/>
        <v>49</v>
      </c>
      <c r="BA50" s="276">
        <f t="shared" si="10"/>
        <v>50</v>
      </c>
      <c r="BB50" s="276">
        <f t="shared" si="10"/>
        <v>51</v>
      </c>
      <c r="BC50" s="276">
        <f t="shared" si="10"/>
        <v>52</v>
      </c>
      <c r="BD50" s="276">
        <f t="shared" si="10"/>
        <v>53</v>
      </c>
      <c r="BE50" s="276">
        <f t="shared" si="10"/>
        <v>54</v>
      </c>
      <c r="BF50" s="276">
        <f t="shared" si="10"/>
        <v>55</v>
      </c>
      <c r="BG50" s="276">
        <f t="shared" si="10"/>
        <v>56</v>
      </c>
      <c r="BH50" s="276">
        <f t="shared" si="10"/>
        <v>57</v>
      </c>
      <c r="BI50" s="276">
        <f t="shared" si="10"/>
        <v>58</v>
      </c>
      <c r="BJ50" s="276">
        <f t="shared" si="10"/>
        <v>59</v>
      </c>
      <c r="BK50" s="276">
        <f t="shared" si="10"/>
        <v>60</v>
      </c>
      <c r="BL50" s="276">
        <f t="shared" si="10"/>
        <v>61</v>
      </c>
      <c r="BM50" s="276">
        <f t="shared" si="10"/>
        <v>62</v>
      </c>
      <c r="BN50" s="276">
        <f t="shared" si="10"/>
        <v>63</v>
      </c>
      <c r="BO50" s="276">
        <f t="shared" si="10"/>
        <v>64</v>
      </c>
      <c r="BP50" s="276">
        <f t="shared" si="10"/>
        <v>65</v>
      </c>
      <c r="BQ50" s="276">
        <f t="shared" si="10"/>
        <v>66</v>
      </c>
      <c r="BR50" s="276">
        <f t="shared" ref="BR50:EC50" si="11">BQ50+1</f>
        <v>67</v>
      </c>
      <c r="BS50" s="276">
        <f t="shared" si="11"/>
        <v>68</v>
      </c>
      <c r="BT50" s="276">
        <f t="shared" si="11"/>
        <v>69</v>
      </c>
      <c r="BU50" s="276">
        <f t="shared" si="11"/>
        <v>70</v>
      </c>
      <c r="BV50" s="276">
        <f t="shared" si="11"/>
        <v>71</v>
      </c>
      <c r="BW50" s="276">
        <f t="shared" si="11"/>
        <v>72</v>
      </c>
      <c r="BX50" s="276">
        <f t="shared" si="11"/>
        <v>73</v>
      </c>
      <c r="BY50" s="276">
        <f t="shared" si="11"/>
        <v>74</v>
      </c>
      <c r="BZ50" s="276">
        <f t="shared" si="11"/>
        <v>75</v>
      </c>
      <c r="CA50" s="276">
        <f t="shared" si="11"/>
        <v>76</v>
      </c>
      <c r="CB50" s="276">
        <f t="shared" si="11"/>
        <v>77</v>
      </c>
      <c r="CC50" s="276">
        <f t="shared" si="11"/>
        <v>78</v>
      </c>
      <c r="CD50" s="276">
        <f t="shared" si="11"/>
        <v>79</v>
      </c>
      <c r="CE50" s="276">
        <f t="shared" si="11"/>
        <v>80</v>
      </c>
      <c r="CF50" s="276">
        <f t="shared" si="11"/>
        <v>81</v>
      </c>
      <c r="CG50" s="276">
        <f t="shared" si="11"/>
        <v>82</v>
      </c>
      <c r="CH50" s="276">
        <f t="shared" si="11"/>
        <v>83</v>
      </c>
      <c r="CI50" s="276">
        <f t="shared" si="11"/>
        <v>84</v>
      </c>
      <c r="CJ50" s="276">
        <f t="shared" si="11"/>
        <v>85</v>
      </c>
      <c r="CK50" s="276">
        <f t="shared" si="11"/>
        <v>86</v>
      </c>
      <c r="CL50" s="276">
        <f t="shared" si="11"/>
        <v>87</v>
      </c>
      <c r="CM50" s="276">
        <f t="shared" si="11"/>
        <v>88</v>
      </c>
      <c r="CN50" s="276">
        <f t="shared" si="11"/>
        <v>89</v>
      </c>
      <c r="CO50" s="276">
        <f t="shared" si="11"/>
        <v>90</v>
      </c>
      <c r="CP50" s="276">
        <f t="shared" si="11"/>
        <v>91</v>
      </c>
      <c r="CQ50" s="276">
        <f t="shared" si="11"/>
        <v>92</v>
      </c>
      <c r="CR50" s="276">
        <f t="shared" si="11"/>
        <v>93</v>
      </c>
      <c r="CS50" s="276">
        <f t="shared" si="11"/>
        <v>94</v>
      </c>
      <c r="CT50" s="276">
        <f t="shared" si="11"/>
        <v>95</v>
      </c>
      <c r="CU50" s="276">
        <f t="shared" si="11"/>
        <v>96</v>
      </c>
      <c r="CV50" s="276">
        <f t="shared" si="11"/>
        <v>97</v>
      </c>
      <c r="CW50" s="276">
        <f t="shared" si="11"/>
        <v>98</v>
      </c>
      <c r="CX50" s="276">
        <f t="shared" si="11"/>
        <v>99</v>
      </c>
      <c r="CY50" s="276">
        <f t="shared" si="11"/>
        <v>100</v>
      </c>
      <c r="CZ50" s="276">
        <f t="shared" si="11"/>
        <v>101</v>
      </c>
      <c r="DA50" s="276">
        <f t="shared" si="11"/>
        <v>102</v>
      </c>
      <c r="DB50" s="276">
        <f t="shared" si="11"/>
        <v>103</v>
      </c>
      <c r="DC50" s="276">
        <f t="shared" si="11"/>
        <v>104</v>
      </c>
      <c r="DD50" s="276">
        <f t="shared" si="11"/>
        <v>105</v>
      </c>
      <c r="DE50" s="276">
        <f t="shared" si="11"/>
        <v>106</v>
      </c>
      <c r="DF50" s="276">
        <f t="shared" si="11"/>
        <v>107</v>
      </c>
      <c r="DG50" s="276">
        <f t="shared" si="11"/>
        <v>108</v>
      </c>
      <c r="DH50" s="276">
        <f t="shared" si="11"/>
        <v>109</v>
      </c>
      <c r="DI50" s="276">
        <f t="shared" si="11"/>
        <v>110</v>
      </c>
      <c r="DJ50" s="276">
        <f t="shared" si="11"/>
        <v>111</v>
      </c>
      <c r="DK50" s="276">
        <f t="shared" si="11"/>
        <v>112</v>
      </c>
      <c r="DL50" s="276">
        <f t="shared" si="11"/>
        <v>113</v>
      </c>
      <c r="DM50" s="276">
        <f t="shared" si="11"/>
        <v>114</v>
      </c>
      <c r="DN50" s="276">
        <f t="shared" si="11"/>
        <v>115</v>
      </c>
      <c r="DO50" s="276">
        <f t="shared" si="11"/>
        <v>116</v>
      </c>
      <c r="DP50" s="276">
        <f t="shared" si="11"/>
        <v>117</v>
      </c>
      <c r="DQ50" s="276">
        <f t="shared" si="11"/>
        <v>118</v>
      </c>
      <c r="DR50" s="276">
        <f t="shared" si="11"/>
        <v>119</v>
      </c>
      <c r="DS50" s="276">
        <f t="shared" si="11"/>
        <v>120</v>
      </c>
      <c r="DT50" s="276">
        <f t="shared" si="11"/>
        <v>121</v>
      </c>
      <c r="DU50" s="276">
        <f t="shared" si="11"/>
        <v>122</v>
      </c>
      <c r="DV50" s="276">
        <f t="shared" si="11"/>
        <v>123</v>
      </c>
      <c r="DW50" s="276">
        <f t="shared" si="11"/>
        <v>124</v>
      </c>
      <c r="DX50" s="276">
        <f t="shared" si="11"/>
        <v>125</v>
      </c>
      <c r="DY50" s="276">
        <f t="shared" si="11"/>
        <v>126</v>
      </c>
      <c r="DZ50" s="276">
        <f t="shared" si="11"/>
        <v>127</v>
      </c>
      <c r="EA50" s="276">
        <f t="shared" si="11"/>
        <v>128</v>
      </c>
      <c r="EB50" s="276">
        <f t="shared" si="11"/>
        <v>129</v>
      </c>
      <c r="EC50" s="276">
        <f t="shared" si="11"/>
        <v>130</v>
      </c>
      <c r="ED50" s="276">
        <f t="shared" ref="ED50:GO50" si="12">EC50+1</f>
        <v>131</v>
      </c>
      <c r="EE50" s="276">
        <f t="shared" si="12"/>
        <v>132</v>
      </c>
      <c r="EF50" s="276">
        <f t="shared" si="12"/>
        <v>133</v>
      </c>
      <c r="EG50" s="276">
        <f t="shared" si="12"/>
        <v>134</v>
      </c>
      <c r="EH50" s="276">
        <f t="shared" si="12"/>
        <v>135</v>
      </c>
      <c r="EI50" s="276">
        <f t="shared" si="12"/>
        <v>136</v>
      </c>
      <c r="EJ50" s="276">
        <f t="shared" si="12"/>
        <v>137</v>
      </c>
      <c r="EK50" s="276">
        <f t="shared" si="12"/>
        <v>138</v>
      </c>
      <c r="EL50" s="276">
        <f t="shared" si="12"/>
        <v>139</v>
      </c>
      <c r="EM50" s="276">
        <f t="shared" si="12"/>
        <v>140</v>
      </c>
      <c r="EN50" s="276">
        <f t="shared" si="12"/>
        <v>141</v>
      </c>
      <c r="EO50" s="276">
        <f t="shared" si="12"/>
        <v>142</v>
      </c>
      <c r="EP50" s="276">
        <f t="shared" si="12"/>
        <v>143</v>
      </c>
      <c r="EQ50" s="276">
        <f t="shared" si="12"/>
        <v>144</v>
      </c>
      <c r="ER50" s="276">
        <f t="shared" si="12"/>
        <v>145</v>
      </c>
      <c r="ES50" s="276">
        <f t="shared" si="12"/>
        <v>146</v>
      </c>
      <c r="ET50" s="276">
        <f t="shared" si="12"/>
        <v>147</v>
      </c>
      <c r="EU50" s="276">
        <f t="shared" si="12"/>
        <v>148</v>
      </c>
      <c r="EV50" s="276">
        <f t="shared" si="12"/>
        <v>149</v>
      </c>
      <c r="EW50" s="276">
        <f t="shared" si="12"/>
        <v>150</v>
      </c>
      <c r="EX50" s="276">
        <f t="shared" si="12"/>
        <v>151</v>
      </c>
      <c r="EY50" s="276">
        <f t="shared" si="12"/>
        <v>152</v>
      </c>
      <c r="EZ50" s="276">
        <f t="shared" si="12"/>
        <v>153</v>
      </c>
      <c r="FA50" s="276">
        <f t="shared" si="12"/>
        <v>154</v>
      </c>
      <c r="FB50" s="276">
        <f t="shared" si="12"/>
        <v>155</v>
      </c>
      <c r="FC50" s="276">
        <f t="shared" si="12"/>
        <v>156</v>
      </c>
      <c r="FD50" s="276">
        <f t="shared" si="12"/>
        <v>157</v>
      </c>
      <c r="FE50" s="276">
        <f t="shared" si="12"/>
        <v>158</v>
      </c>
      <c r="FF50" s="276">
        <f t="shared" si="12"/>
        <v>159</v>
      </c>
      <c r="FG50" s="276">
        <f t="shared" si="12"/>
        <v>160</v>
      </c>
      <c r="FH50" s="276">
        <f t="shared" si="12"/>
        <v>161</v>
      </c>
      <c r="FI50" s="276">
        <f t="shared" si="12"/>
        <v>162</v>
      </c>
      <c r="FJ50" s="276">
        <f t="shared" si="12"/>
        <v>163</v>
      </c>
      <c r="FK50" s="276">
        <f t="shared" si="12"/>
        <v>164</v>
      </c>
      <c r="FL50" s="276">
        <f t="shared" si="12"/>
        <v>165</v>
      </c>
      <c r="FM50" s="276">
        <f t="shared" si="12"/>
        <v>166</v>
      </c>
      <c r="FN50" s="276">
        <f t="shared" si="12"/>
        <v>167</v>
      </c>
      <c r="FO50" s="276">
        <f t="shared" si="12"/>
        <v>168</v>
      </c>
      <c r="FP50" s="276">
        <f t="shared" si="12"/>
        <v>169</v>
      </c>
      <c r="FQ50" s="276">
        <f t="shared" si="12"/>
        <v>170</v>
      </c>
      <c r="FR50" s="276">
        <f t="shared" si="12"/>
        <v>171</v>
      </c>
      <c r="FS50" s="276">
        <f t="shared" si="12"/>
        <v>172</v>
      </c>
      <c r="FT50" s="276">
        <f t="shared" si="12"/>
        <v>173</v>
      </c>
      <c r="FU50" s="276">
        <f t="shared" si="12"/>
        <v>174</v>
      </c>
      <c r="FV50" s="276">
        <f t="shared" si="12"/>
        <v>175</v>
      </c>
      <c r="FW50" s="276">
        <f t="shared" si="12"/>
        <v>176</v>
      </c>
      <c r="FX50" s="276">
        <f t="shared" si="12"/>
        <v>177</v>
      </c>
      <c r="FY50" s="276">
        <f t="shared" si="12"/>
        <v>178</v>
      </c>
      <c r="FZ50" s="276">
        <f t="shared" si="12"/>
        <v>179</v>
      </c>
      <c r="GA50" s="276">
        <f t="shared" si="12"/>
        <v>180</v>
      </c>
      <c r="GB50" s="276">
        <f t="shared" si="12"/>
        <v>181</v>
      </c>
      <c r="GC50" s="276">
        <f t="shared" si="12"/>
        <v>182</v>
      </c>
      <c r="GD50" s="276">
        <f t="shared" si="12"/>
        <v>183</v>
      </c>
      <c r="GE50" s="276">
        <f t="shared" si="12"/>
        <v>184</v>
      </c>
      <c r="GF50" s="276">
        <f t="shared" si="12"/>
        <v>185</v>
      </c>
      <c r="GG50" s="276">
        <f t="shared" si="12"/>
        <v>186</v>
      </c>
      <c r="GH50" s="276">
        <f t="shared" si="12"/>
        <v>187</v>
      </c>
      <c r="GI50" s="276">
        <f t="shared" si="12"/>
        <v>188</v>
      </c>
      <c r="GJ50" s="276">
        <f t="shared" si="12"/>
        <v>189</v>
      </c>
      <c r="GK50" s="276">
        <f t="shared" si="12"/>
        <v>190</v>
      </c>
      <c r="GL50" s="276">
        <f t="shared" si="12"/>
        <v>191</v>
      </c>
      <c r="GM50" s="276">
        <f t="shared" si="12"/>
        <v>192</v>
      </c>
      <c r="GN50" s="276">
        <f t="shared" si="12"/>
        <v>193</v>
      </c>
      <c r="GO50" s="276">
        <f t="shared" si="12"/>
        <v>194</v>
      </c>
      <c r="GP50" s="276">
        <f t="shared" ref="GP50:JA50" si="13">GO50+1</f>
        <v>195</v>
      </c>
      <c r="GQ50" s="276">
        <f t="shared" si="13"/>
        <v>196</v>
      </c>
      <c r="GR50" s="276">
        <f t="shared" si="13"/>
        <v>197</v>
      </c>
      <c r="GS50" s="276">
        <f t="shared" si="13"/>
        <v>198</v>
      </c>
      <c r="GT50" s="276">
        <f t="shared" si="13"/>
        <v>199</v>
      </c>
      <c r="GU50" s="276">
        <f t="shared" si="13"/>
        <v>200</v>
      </c>
      <c r="GV50" s="276">
        <f t="shared" si="13"/>
        <v>201</v>
      </c>
      <c r="GW50" s="276">
        <f t="shared" si="13"/>
        <v>202</v>
      </c>
      <c r="GX50" s="276">
        <f t="shared" si="13"/>
        <v>203</v>
      </c>
      <c r="GY50" s="276">
        <f t="shared" si="13"/>
        <v>204</v>
      </c>
      <c r="GZ50" s="276">
        <f t="shared" si="13"/>
        <v>205</v>
      </c>
      <c r="HA50" s="276">
        <f t="shared" si="13"/>
        <v>206</v>
      </c>
      <c r="HB50" s="276">
        <f t="shared" si="13"/>
        <v>207</v>
      </c>
      <c r="HC50" s="276">
        <f t="shared" si="13"/>
        <v>208</v>
      </c>
      <c r="HD50" s="276">
        <f t="shared" si="13"/>
        <v>209</v>
      </c>
      <c r="HE50" s="276">
        <f t="shared" si="13"/>
        <v>210</v>
      </c>
      <c r="HF50" s="276">
        <f t="shared" si="13"/>
        <v>211</v>
      </c>
      <c r="HG50" s="276">
        <f t="shared" si="13"/>
        <v>212</v>
      </c>
      <c r="HH50" s="276">
        <f t="shared" si="13"/>
        <v>213</v>
      </c>
      <c r="HI50" s="276">
        <f t="shared" si="13"/>
        <v>214</v>
      </c>
      <c r="HJ50" s="276">
        <f t="shared" si="13"/>
        <v>215</v>
      </c>
      <c r="HK50" s="276">
        <f t="shared" si="13"/>
        <v>216</v>
      </c>
      <c r="HL50" s="276">
        <f t="shared" si="13"/>
        <v>217</v>
      </c>
      <c r="HM50" s="276">
        <f t="shared" si="13"/>
        <v>218</v>
      </c>
      <c r="HN50" s="276">
        <f t="shared" si="13"/>
        <v>219</v>
      </c>
      <c r="HO50" s="276">
        <f t="shared" si="13"/>
        <v>220</v>
      </c>
      <c r="HP50" s="276">
        <f t="shared" si="13"/>
        <v>221</v>
      </c>
      <c r="HQ50" s="276">
        <f t="shared" si="13"/>
        <v>222</v>
      </c>
      <c r="HR50" s="276">
        <f t="shared" si="13"/>
        <v>223</v>
      </c>
      <c r="HS50" s="276">
        <f t="shared" si="13"/>
        <v>224</v>
      </c>
      <c r="HT50" s="276">
        <f t="shared" si="13"/>
        <v>225</v>
      </c>
      <c r="HU50" s="276">
        <f t="shared" si="13"/>
        <v>226</v>
      </c>
      <c r="HV50" s="276">
        <f t="shared" si="13"/>
        <v>227</v>
      </c>
      <c r="HW50" s="276">
        <f t="shared" si="13"/>
        <v>228</v>
      </c>
      <c r="HX50" s="276">
        <f t="shared" si="13"/>
        <v>229</v>
      </c>
      <c r="HY50" s="276">
        <f t="shared" si="13"/>
        <v>230</v>
      </c>
      <c r="HZ50" s="276">
        <f t="shared" si="13"/>
        <v>231</v>
      </c>
      <c r="IA50" s="276">
        <f t="shared" si="13"/>
        <v>232</v>
      </c>
      <c r="IB50" s="276">
        <f t="shared" si="13"/>
        <v>233</v>
      </c>
      <c r="IC50" s="276">
        <f t="shared" si="13"/>
        <v>234</v>
      </c>
      <c r="ID50" s="276">
        <f t="shared" si="13"/>
        <v>235</v>
      </c>
      <c r="IE50" s="276">
        <f t="shared" si="13"/>
        <v>236</v>
      </c>
      <c r="IF50" s="276">
        <f t="shared" si="13"/>
        <v>237</v>
      </c>
      <c r="IG50" s="276">
        <f t="shared" si="13"/>
        <v>238</v>
      </c>
      <c r="IH50" s="276">
        <f t="shared" si="13"/>
        <v>239</v>
      </c>
      <c r="II50" s="276">
        <f t="shared" si="13"/>
        <v>240</v>
      </c>
      <c r="IJ50" s="276">
        <f t="shared" si="13"/>
        <v>241</v>
      </c>
      <c r="IK50" s="276">
        <f t="shared" si="13"/>
        <v>242</v>
      </c>
      <c r="IL50" s="276">
        <f t="shared" si="13"/>
        <v>243</v>
      </c>
      <c r="IM50" s="276">
        <f t="shared" si="13"/>
        <v>244</v>
      </c>
      <c r="IN50" s="276">
        <f t="shared" si="13"/>
        <v>245</v>
      </c>
      <c r="IO50" s="276">
        <f t="shared" si="13"/>
        <v>246</v>
      </c>
      <c r="IP50" s="276">
        <f t="shared" si="13"/>
        <v>247</v>
      </c>
      <c r="IQ50" s="276">
        <f t="shared" si="13"/>
        <v>248</v>
      </c>
      <c r="IR50" s="276">
        <f t="shared" si="13"/>
        <v>249</v>
      </c>
      <c r="IS50" s="276">
        <f t="shared" si="13"/>
        <v>250</v>
      </c>
      <c r="IT50" s="276">
        <f t="shared" si="13"/>
        <v>251</v>
      </c>
      <c r="IU50" s="276">
        <f t="shared" si="13"/>
        <v>252</v>
      </c>
      <c r="IV50" s="276">
        <f t="shared" si="13"/>
        <v>253</v>
      </c>
      <c r="IW50" s="276">
        <f t="shared" si="13"/>
        <v>254</v>
      </c>
      <c r="IX50" s="276">
        <f t="shared" si="13"/>
        <v>255</v>
      </c>
      <c r="IY50" s="276">
        <f t="shared" si="13"/>
        <v>256</v>
      </c>
      <c r="IZ50" s="276">
        <f t="shared" si="13"/>
        <v>257</v>
      </c>
      <c r="JA50" s="276">
        <f t="shared" si="13"/>
        <v>258</v>
      </c>
      <c r="JB50" s="276">
        <f t="shared" ref="JB50:LM50" si="14">JA50+1</f>
        <v>259</v>
      </c>
      <c r="JC50" s="276">
        <f t="shared" si="14"/>
        <v>260</v>
      </c>
      <c r="JD50" s="276">
        <f t="shared" si="14"/>
        <v>261</v>
      </c>
      <c r="JE50" s="276">
        <f t="shared" si="14"/>
        <v>262</v>
      </c>
      <c r="JF50" s="276">
        <f t="shared" si="14"/>
        <v>263</v>
      </c>
      <c r="JG50" s="276">
        <f t="shared" si="14"/>
        <v>264</v>
      </c>
      <c r="JH50" s="276">
        <f t="shared" si="14"/>
        <v>265</v>
      </c>
      <c r="JI50" s="276">
        <f t="shared" si="14"/>
        <v>266</v>
      </c>
      <c r="JJ50" s="276">
        <f t="shared" si="14"/>
        <v>267</v>
      </c>
      <c r="JK50" s="276">
        <f t="shared" si="14"/>
        <v>268</v>
      </c>
      <c r="JL50" s="276">
        <f t="shared" si="14"/>
        <v>269</v>
      </c>
      <c r="JM50" s="276">
        <f t="shared" si="14"/>
        <v>270</v>
      </c>
      <c r="JN50" s="276">
        <f t="shared" si="14"/>
        <v>271</v>
      </c>
      <c r="JO50" s="276">
        <f t="shared" si="14"/>
        <v>272</v>
      </c>
      <c r="JP50" s="276">
        <f t="shared" si="14"/>
        <v>273</v>
      </c>
      <c r="JQ50" s="276">
        <f t="shared" si="14"/>
        <v>274</v>
      </c>
      <c r="JR50" s="276">
        <f t="shared" si="14"/>
        <v>275</v>
      </c>
      <c r="JS50" s="276">
        <f t="shared" si="14"/>
        <v>276</v>
      </c>
      <c r="JT50" s="276">
        <f t="shared" si="14"/>
        <v>277</v>
      </c>
      <c r="JU50" s="276">
        <f t="shared" si="14"/>
        <v>278</v>
      </c>
      <c r="JV50" s="276">
        <f t="shared" si="14"/>
        <v>279</v>
      </c>
      <c r="JW50" s="276">
        <f t="shared" si="14"/>
        <v>280</v>
      </c>
      <c r="JX50" s="276">
        <f t="shared" si="14"/>
        <v>281</v>
      </c>
      <c r="JY50" s="276">
        <f t="shared" si="14"/>
        <v>282</v>
      </c>
      <c r="JZ50" s="276">
        <f t="shared" si="14"/>
        <v>283</v>
      </c>
      <c r="KA50" s="276">
        <f t="shared" si="14"/>
        <v>284</v>
      </c>
      <c r="KB50" s="276">
        <f t="shared" si="14"/>
        <v>285</v>
      </c>
      <c r="KC50" s="276">
        <f t="shared" si="14"/>
        <v>286</v>
      </c>
      <c r="KD50" s="276">
        <f t="shared" si="14"/>
        <v>287</v>
      </c>
      <c r="KE50" s="276">
        <f t="shared" si="14"/>
        <v>288</v>
      </c>
      <c r="KF50" s="276">
        <f t="shared" si="14"/>
        <v>289</v>
      </c>
      <c r="KG50" s="276">
        <f t="shared" si="14"/>
        <v>290</v>
      </c>
      <c r="KH50" s="276">
        <f t="shared" si="14"/>
        <v>291</v>
      </c>
      <c r="KI50" s="276">
        <f t="shared" si="14"/>
        <v>292</v>
      </c>
      <c r="KJ50" s="276">
        <f t="shared" si="14"/>
        <v>293</v>
      </c>
      <c r="KK50" s="276">
        <f t="shared" si="14"/>
        <v>294</v>
      </c>
      <c r="KL50" s="276">
        <f t="shared" si="14"/>
        <v>295</v>
      </c>
      <c r="KM50" s="276">
        <f t="shared" si="14"/>
        <v>296</v>
      </c>
      <c r="KN50" s="276">
        <f t="shared" si="14"/>
        <v>297</v>
      </c>
      <c r="KO50" s="276">
        <f t="shared" si="14"/>
        <v>298</v>
      </c>
      <c r="KP50" s="276">
        <f t="shared" si="14"/>
        <v>299</v>
      </c>
      <c r="KQ50" s="276">
        <f t="shared" si="14"/>
        <v>300</v>
      </c>
      <c r="KR50" s="276">
        <f t="shared" si="14"/>
        <v>301</v>
      </c>
      <c r="KS50" s="276">
        <f t="shared" si="14"/>
        <v>302</v>
      </c>
      <c r="KT50" s="276">
        <f t="shared" si="14"/>
        <v>303</v>
      </c>
      <c r="KU50" s="276">
        <f t="shared" si="14"/>
        <v>304</v>
      </c>
      <c r="KV50" s="276">
        <f t="shared" si="14"/>
        <v>305</v>
      </c>
      <c r="KW50" s="276">
        <f t="shared" si="14"/>
        <v>306</v>
      </c>
      <c r="KX50" s="276">
        <f t="shared" si="14"/>
        <v>307</v>
      </c>
      <c r="KY50" s="276">
        <f t="shared" si="14"/>
        <v>308</v>
      </c>
      <c r="KZ50" s="276">
        <f t="shared" si="14"/>
        <v>309</v>
      </c>
      <c r="LA50" s="276">
        <f t="shared" si="14"/>
        <v>310</v>
      </c>
      <c r="LB50" s="276">
        <f t="shared" si="14"/>
        <v>311</v>
      </c>
      <c r="LC50" s="276">
        <f t="shared" si="14"/>
        <v>312</v>
      </c>
      <c r="LD50" s="276">
        <f t="shared" si="14"/>
        <v>313</v>
      </c>
      <c r="LE50" s="276">
        <f t="shared" si="14"/>
        <v>314</v>
      </c>
      <c r="LF50" s="276">
        <f t="shared" si="14"/>
        <v>315</v>
      </c>
      <c r="LG50" s="276">
        <f t="shared" si="14"/>
        <v>316</v>
      </c>
      <c r="LH50" s="276">
        <f t="shared" si="14"/>
        <v>317</v>
      </c>
      <c r="LI50" s="276">
        <f t="shared" si="14"/>
        <v>318</v>
      </c>
      <c r="LJ50" s="276">
        <f t="shared" si="14"/>
        <v>319</v>
      </c>
      <c r="LK50" s="276">
        <f t="shared" si="14"/>
        <v>320</v>
      </c>
      <c r="LL50" s="276">
        <f t="shared" si="14"/>
        <v>321</v>
      </c>
      <c r="LM50" s="276">
        <f t="shared" si="14"/>
        <v>322</v>
      </c>
      <c r="LN50" s="276">
        <f t="shared" ref="LN50:NY50" si="15">LM50+1</f>
        <v>323</v>
      </c>
      <c r="LO50" s="276">
        <f t="shared" si="15"/>
        <v>324</v>
      </c>
      <c r="LP50" s="276">
        <f t="shared" si="15"/>
        <v>325</v>
      </c>
      <c r="LQ50" s="276">
        <f t="shared" si="15"/>
        <v>326</v>
      </c>
      <c r="LR50" s="276">
        <f t="shared" si="15"/>
        <v>327</v>
      </c>
      <c r="LS50" s="276">
        <f t="shared" si="15"/>
        <v>328</v>
      </c>
      <c r="LT50" s="276">
        <f t="shared" si="15"/>
        <v>329</v>
      </c>
      <c r="LU50" s="276">
        <f t="shared" si="15"/>
        <v>330</v>
      </c>
      <c r="LV50" s="276">
        <f t="shared" si="15"/>
        <v>331</v>
      </c>
      <c r="LW50" s="276">
        <f t="shared" si="15"/>
        <v>332</v>
      </c>
      <c r="LX50" s="276">
        <f t="shared" si="15"/>
        <v>333</v>
      </c>
      <c r="LY50" s="276">
        <f t="shared" si="15"/>
        <v>334</v>
      </c>
      <c r="LZ50" s="276">
        <f t="shared" si="15"/>
        <v>335</v>
      </c>
      <c r="MA50" s="276">
        <f t="shared" si="15"/>
        <v>336</v>
      </c>
      <c r="MB50" s="276">
        <f t="shared" si="15"/>
        <v>337</v>
      </c>
      <c r="MC50" s="276">
        <f t="shared" si="15"/>
        <v>338</v>
      </c>
      <c r="MD50" s="276">
        <f t="shared" si="15"/>
        <v>339</v>
      </c>
      <c r="ME50" s="276">
        <f t="shared" si="15"/>
        <v>340</v>
      </c>
      <c r="MF50" s="276">
        <f t="shared" si="15"/>
        <v>341</v>
      </c>
      <c r="MG50" s="276">
        <f t="shared" si="15"/>
        <v>342</v>
      </c>
      <c r="MH50" s="276">
        <f t="shared" si="15"/>
        <v>343</v>
      </c>
      <c r="MI50" s="276">
        <f t="shared" si="15"/>
        <v>344</v>
      </c>
      <c r="MJ50" s="276">
        <f t="shared" si="15"/>
        <v>345</v>
      </c>
      <c r="MK50" s="276">
        <f t="shared" si="15"/>
        <v>346</v>
      </c>
      <c r="ML50" s="276">
        <f t="shared" si="15"/>
        <v>347</v>
      </c>
      <c r="MM50" s="276">
        <f t="shared" si="15"/>
        <v>348</v>
      </c>
      <c r="MN50" s="276">
        <f t="shared" si="15"/>
        <v>349</v>
      </c>
      <c r="MO50" s="276">
        <f t="shared" si="15"/>
        <v>350</v>
      </c>
      <c r="MP50" s="276">
        <f t="shared" si="15"/>
        <v>351</v>
      </c>
      <c r="MQ50" s="276">
        <f t="shared" si="15"/>
        <v>352</v>
      </c>
      <c r="MR50" s="276">
        <f t="shared" si="15"/>
        <v>353</v>
      </c>
      <c r="MS50" s="276">
        <f t="shared" si="15"/>
        <v>354</v>
      </c>
      <c r="MT50" s="276">
        <f t="shared" si="15"/>
        <v>355</v>
      </c>
      <c r="MU50" s="276">
        <f t="shared" si="15"/>
        <v>356</v>
      </c>
      <c r="MV50" s="276">
        <f t="shared" si="15"/>
        <v>357</v>
      </c>
      <c r="MW50" s="276">
        <f t="shared" si="15"/>
        <v>358</v>
      </c>
      <c r="MX50" s="276">
        <f t="shared" si="15"/>
        <v>359</v>
      </c>
      <c r="MY50" s="276">
        <f t="shared" si="15"/>
        <v>360</v>
      </c>
      <c r="MZ50" s="276">
        <f t="shared" si="15"/>
        <v>361</v>
      </c>
      <c r="NA50" s="276">
        <f t="shared" si="15"/>
        <v>362</v>
      </c>
      <c r="NB50" s="276">
        <f t="shared" si="15"/>
        <v>363</v>
      </c>
      <c r="NC50" s="276">
        <f t="shared" si="15"/>
        <v>364</v>
      </c>
      <c r="ND50" s="276">
        <f t="shared" si="15"/>
        <v>365</v>
      </c>
      <c r="NE50" s="276">
        <f t="shared" si="15"/>
        <v>366</v>
      </c>
      <c r="NF50" s="276">
        <f t="shared" si="15"/>
        <v>367</v>
      </c>
      <c r="NG50" s="276">
        <f t="shared" si="15"/>
        <v>368</v>
      </c>
      <c r="NH50" s="276">
        <f t="shared" si="15"/>
        <v>369</v>
      </c>
      <c r="NI50" s="276">
        <f t="shared" si="15"/>
        <v>370</v>
      </c>
      <c r="NJ50" s="276">
        <f t="shared" si="15"/>
        <v>371</v>
      </c>
      <c r="NK50" s="276">
        <f t="shared" si="15"/>
        <v>372</v>
      </c>
      <c r="NL50" s="276">
        <f t="shared" si="15"/>
        <v>373</v>
      </c>
      <c r="NM50" s="276">
        <f t="shared" si="15"/>
        <v>374</v>
      </c>
      <c r="NN50" s="276">
        <f t="shared" si="15"/>
        <v>375</v>
      </c>
      <c r="NO50" s="276">
        <f t="shared" si="15"/>
        <v>376</v>
      </c>
      <c r="NP50" s="276">
        <f t="shared" si="15"/>
        <v>377</v>
      </c>
      <c r="NQ50" s="276">
        <f t="shared" si="15"/>
        <v>378</v>
      </c>
      <c r="NR50" s="276">
        <f t="shared" si="15"/>
        <v>379</v>
      </c>
      <c r="NS50" s="276">
        <f t="shared" si="15"/>
        <v>380</v>
      </c>
      <c r="NT50" s="276">
        <f t="shared" si="15"/>
        <v>381</v>
      </c>
      <c r="NU50" s="276">
        <f t="shared" si="15"/>
        <v>382</v>
      </c>
      <c r="NV50" s="276">
        <f t="shared" si="15"/>
        <v>383</v>
      </c>
      <c r="NW50" s="276">
        <f t="shared" si="15"/>
        <v>384</v>
      </c>
      <c r="NX50" s="276">
        <f t="shared" si="15"/>
        <v>385</v>
      </c>
      <c r="NY50" s="276">
        <f t="shared" si="15"/>
        <v>386</v>
      </c>
      <c r="NZ50" s="276">
        <f t="shared" ref="NZ50:QK50" si="16">NY50+1</f>
        <v>387</v>
      </c>
      <c r="OA50" s="276">
        <f t="shared" si="16"/>
        <v>388</v>
      </c>
      <c r="OB50" s="276">
        <f t="shared" si="16"/>
        <v>389</v>
      </c>
      <c r="OC50" s="276">
        <f t="shared" si="16"/>
        <v>390</v>
      </c>
      <c r="OD50" s="276">
        <f t="shared" si="16"/>
        <v>391</v>
      </c>
      <c r="OE50" s="276">
        <f t="shared" si="16"/>
        <v>392</v>
      </c>
      <c r="OF50" s="276">
        <f t="shared" si="16"/>
        <v>393</v>
      </c>
      <c r="OG50" s="276">
        <f t="shared" si="16"/>
        <v>394</v>
      </c>
      <c r="OH50" s="276">
        <f t="shared" si="16"/>
        <v>395</v>
      </c>
      <c r="OI50" s="276">
        <f t="shared" si="16"/>
        <v>396</v>
      </c>
      <c r="OJ50" s="276">
        <f t="shared" si="16"/>
        <v>397</v>
      </c>
      <c r="OK50" s="276">
        <f t="shared" si="16"/>
        <v>398</v>
      </c>
      <c r="OL50" s="276">
        <f t="shared" si="16"/>
        <v>399</v>
      </c>
      <c r="OM50" s="276">
        <f t="shared" si="16"/>
        <v>400</v>
      </c>
      <c r="ON50" s="276">
        <f t="shared" si="16"/>
        <v>401</v>
      </c>
      <c r="OO50" s="276">
        <f t="shared" si="16"/>
        <v>402</v>
      </c>
      <c r="OP50" s="276">
        <f t="shared" si="16"/>
        <v>403</v>
      </c>
      <c r="OQ50" s="276">
        <f t="shared" si="16"/>
        <v>404</v>
      </c>
      <c r="OR50" s="276">
        <f t="shared" si="16"/>
        <v>405</v>
      </c>
      <c r="OS50" s="276">
        <f t="shared" si="16"/>
        <v>406</v>
      </c>
      <c r="OT50" s="276">
        <f t="shared" si="16"/>
        <v>407</v>
      </c>
      <c r="OU50" s="276">
        <f t="shared" si="16"/>
        <v>408</v>
      </c>
      <c r="OV50" s="276">
        <f t="shared" si="16"/>
        <v>409</v>
      </c>
      <c r="OW50" s="276">
        <f t="shared" si="16"/>
        <v>410</v>
      </c>
      <c r="OX50" s="276">
        <f t="shared" si="16"/>
        <v>411</v>
      </c>
      <c r="OY50" s="276">
        <f t="shared" si="16"/>
        <v>412</v>
      </c>
      <c r="OZ50" s="276">
        <f t="shared" si="16"/>
        <v>413</v>
      </c>
      <c r="PA50" s="276">
        <f t="shared" si="16"/>
        <v>414</v>
      </c>
      <c r="PB50" s="276">
        <f t="shared" si="16"/>
        <v>415</v>
      </c>
      <c r="PC50" s="276">
        <f t="shared" si="16"/>
        <v>416</v>
      </c>
      <c r="PD50" s="276">
        <f t="shared" si="16"/>
        <v>417</v>
      </c>
      <c r="PE50" s="276">
        <f t="shared" si="16"/>
        <v>418</v>
      </c>
      <c r="PF50" s="276">
        <f t="shared" si="16"/>
        <v>419</v>
      </c>
      <c r="PG50" s="276">
        <f t="shared" si="16"/>
        <v>420</v>
      </c>
      <c r="PH50" s="276">
        <f t="shared" si="16"/>
        <v>421</v>
      </c>
      <c r="PI50" s="276">
        <f t="shared" si="16"/>
        <v>422</v>
      </c>
      <c r="PJ50" s="276">
        <f t="shared" si="16"/>
        <v>423</v>
      </c>
      <c r="PK50" s="276">
        <f t="shared" si="16"/>
        <v>424</v>
      </c>
      <c r="PL50" s="276">
        <f t="shared" si="16"/>
        <v>425</v>
      </c>
      <c r="PM50" s="276">
        <f t="shared" si="16"/>
        <v>426</v>
      </c>
      <c r="PN50" s="276">
        <f t="shared" si="16"/>
        <v>427</v>
      </c>
      <c r="PO50" s="276">
        <f t="shared" si="16"/>
        <v>428</v>
      </c>
      <c r="PP50" s="276">
        <f t="shared" si="16"/>
        <v>429</v>
      </c>
      <c r="PQ50" s="276">
        <f t="shared" si="16"/>
        <v>430</v>
      </c>
      <c r="PR50" s="276">
        <f t="shared" si="16"/>
        <v>431</v>
      </c>
      <c r="PS50" s="276">
        <f t="shared" si="16"/>
        <v>432</v>
      </c>
      <c r="PT50" s="276">
        <f t="shared" si="16"/>
        <v>433</v>
      </c>
      <c r="PU50" s="276">
        <f t="shared" si="16"/>
        <v>434</v>
      </c>
      <c r="PV50" s="276">
        <f t="shared" si="16"/>
        <v>435</v>
      </c>
      <c r="PW50" s="276">
        <f t="shared" si="16"/>
        <v>436</v>
      </c>
      <c r="PX50" s="276">
        <f t="shared" si="16"/>
        <v>437</v>
      </c>
      <c r="PY50" s="276">
        <f t="shared" si="16"/>
        <v>438</v>
      </c>
      <c r="PZ50" s="276">
        <f t="shared" si="16"/>
        <v>439</v>
      </c>
      <c r="QA50" s="276">
        <f t="shared" si="16"/>
        <v>440</v>
      </c>
      <c r="QB50" s="276">
        <f t="shared" si="16"/>
        <v>441</v>
      </c>
      <c r="QC50" s="276">
        <f t="shared" si="16"/>
        <v>442</v>
      </c>
      <c r="QD50" s="276">
        <f t="shared" si="16"/>
        <v>443</v>
      </c>
      <c r="QE50" s="276">
        <f t="shared" si="16"/>
        <v>444</v>
      </c>
      <c r="QF50" s="276">
        <f t="shared" si="16"/>
        <v>445</v>
      </c>
      <c r="QG50" s="276">
        <f t="shared" si="16"/>
        <v>446</v>
      </c>
      <c r="QH50" s="276">
        <f t="shared" si="16"/>
        <v>447</v>
      </c>
      <c r="QI50" s="276">
        <f t="shared" si="16"/>
        <v>448</v>
      </c>
      <c r="QJ50" s="276">
        <f t="shared" si="16"/>
        <v>449</v>
      </c>
      <c r="QK50" s="276">
        <f t="shared" si="16"/>
        <v>450</v>
      </c>
      <c r="QL50" s="276">
        <f t="shared" ref="QL50:SA50" si="17">QK50+1</f>
        <v>451</v>
      </c>
      <c r="QM50" s="276">
        <f t="shared" si="17"/>
        <v>452</v>
      </c>
      <c r="QN50" s="276">
        <f t="shared" si="17"/>
        <v>453</v>
      </c>
      <c r="QO50" s="276">
        <f t="shared" si="17"/>
        <v>454</v>
      </c>
      <c r="QP50" s="276">
        <f t="shared" si="17"/>
        <v>455</v>
      </c>
      <c r="QQ50" s="276">
        <f t="shared" si="17"/>
        <v>456</v>
      </c>
      <c r="QR50" s="276">
        <f t="shared" si="17"/>
        <v>457</v>
      </c>
      <c r="QS50" s="276">
        <f t="shared" si="17"/>
        <v>458</v>
      </c>
      <c r="QT50" s="276">
        <f t="shared" si="17"/>
        <v>459</v>
      </c>
      <c r="QU50" s="276">
        <f t="shared" si="17"/>
        <v>460</v>
      </c>
      <c r="QV50" s="276">
        <f t="shared" si="17"/>
        <v>461</v>
      </c>
      <c r="QW50" s="276">
        <f t="shared" si="17"/>
        <v>462</v>
      </c>
      <c r="QX50" s="276">
        <f t="shared" si="17"/>
        <v>463</v>
      </c>
      <c r="QY50" s="276">
        <f t="shared" si="17"/>
        <v>464</v>
      </c>
      <c r="QZ50" s="276">
        <f t="shared" si="17"/>
        <v>465</v>
      </c>
      <c r="RA50" s="276">
        <f t="shared" si="17"/>
        <v>466</v>
      </c>
      <c r="RB50" s="276">
        <f t="shared" si="17"/>
        <v>467</v>
      </c>
      <c r="RC50" s="276">
        <f t="shared" si="17"/>
        <v>468</v>
      </c>
      <c r="RD50" s="276">
        <f t="shared" si="17"/>
        <v>469</v>
      </c>
      <c r="RE50" s="276">
        <f t="shared" si="17"/>
        <v>470</v>
      </c>
      <c r="RF50" s="276">
        <f t="shared" si="17"/>
        <v>471</v>
      </c>
      <c r="RG50" s="276">
        <f t="shared" si="17"/>
        <v>472</v>
      </c>
      <c r="RH50" s="276">
        <f t="shared" si="17"/>
        <v>473</v>
      </c>
      <c r="RI50" s="276">
        <f t="shared" si="17"/>
        <v>474</v>
      </c>
      <c r="RJ50" s="276">
        <f t="shared" si="17"/>
        <v>475</v>
      </c>
      <c r="RK50" s="276">
        <f t="shared" si="17"/>
        <v>476</v>
      </c>
      <c r="RL50" s="276">
        <f t="shared" si="17"/>
        <v>477</v>
      </c>
      <c r="RM50" s="276">
        <f t="shared" si="17"/>
        <v>478</v>
      </c>
      <c r="RN50" s="276">
        <f t="shared" si="17"/>
        <v>479</v>
      </c>
      <c r="RO50" s="276">
        <f t="shared" si="17"/>
        <v>480</v>
      </c>
      <c r="RP50" s="276">
        <f t="shared" si="17"/>
        <v>481</v>
      </c>
      <c r="RQ50" s="276">
        <f t="shared" si="17"/>
        <v>482</v>
      </c>
      <c r="RR50" s="276">
        <f t="shared" si="17"/>
        <v>483</v>
      </c>
      <c r="RS50" s="276">
        <f t="shared" si="17"/>
        <v>484</v>
      </c>
      <c r="RT50" s="276">
        <f t="shared" si="17"/>
        <v>485</v>
      </c>
      <c r="RU50" s="276">
        <f t="shared" si="17"/>
        <v>486</v>
      </c>
      <c r="RV50" s="276">
        <f t="shared" si="17"/>
        <v>487</v>
      </c>
      <c r="RW50" s="276">
        <f t="shared" si="17"/>
        <v>488</v>
      </c>
      <c r="RX50" s="276">
        <f t="shared" si="17"/>
        <v>489</v>
      </c>
      <c r="RY50" s="276">
        <f t="shared" si="17"/>
        <v>490</v>
      </c>
      <c r="RZ50" s="276">
        <f t="shared" si="17"/>
        <v>491</v>
      </c>
      <c r="SA50" s="276">
        <f t="shared" si="17"/>
        <v>492</v>
      </c>
    </row>
    <row r="51" spans="1:495">
      <c r="A51" s="282" t="s">
        <v>283</v>
      </c>
      <c r="B51" s="289">
        <f>SUM(C52:C53)</f>
        <v>0</v>
      </c>
      <c r="C51" s="282"/>
      <c r="D51" s="288"/>
      <c r="E51" s="288"/>
      <c r="F51" s="288"/>
      <c r="G51" s="288"/>
      <c r="H51" s="288"/>
      <c r="I51" s="288"/>
      <c r="J51" s="288"/>
      <c r="K51" s="288"/>
      <c r="L51" s="288"/>
      <c r="M51" s="288"/>
      <c r="N51" s="288"/>
      <c r="O51" s="288"/>
      <c r="P51" s="288"/>
      <c r="Q51" s="288"/>
      <c r="R51" s="288"/>
      <c r="S51" s="288"/>
      <c r="T51" s="288"/>
      <c r="U51" s="288"/>
      <c r="V51" s="288"/>
      <c r="W51" s="288"/>
      <c r="X51" s="288"/>
      <c r="Y51" s="288"/>
      <c r="Z51" s="288"/>
      <c r="AA51" s="288"/>
      <c r="AB51" s="288"/>
      <c r="AC51" s="288"/>
      <c r="AD51" s="288"/>
      <c r="AE51" s="288"/>
      <c r="AF51" s="288"/>
      <c r="AG51" s="288"/>
      <c r="AH51" s="288"/>
      <c r="AI51" s="288"/>
      <c r="AJ51" s="288"/>
      <c r="AK51" s="288"/>
      <c r="AL51" s="288"/>
      <c r="AM51" s="288"/>
      <c r="AN51" s="288"/>
      <c r="AO51" s="288"/>
      <c r="AP51" s="288"/>
      <c r="AQ51" s="288"/>
      <c r="AR51" s="288"/>
      <c r="AS51" s="288"/>
      <c r="AT51" s="288"/>
      <c r="AU51" s="288"/>
      <c r="AV51" s="288"/>
      <c r="AW51" s="288"/>
      <c r="AX51" s="288"/>
      <c r="AY51" s="288"/>
      <c r="AZ51" s="288"/>
      <c r="BA51" s="288"/>
      <c r="BB51" s="288"/>
      <c r="BC51" s="288"/>
      <c r="BD51" s="288"/>
      <c r="BE51" s="288"/>
      <c r="BF51" s="288"/>
      <c r="BG51" s="288"/>
      <c r="BH51" s="288"/>
      <c r="BI51" s="288"/>
      <c r="BJ51" s="288"/>
      <c r="BK51" s="288"/>
      <c r="BL51" s="288"/>
      <c r="BM51" s="288"/>
      <c r="BN51" s="288"/>
      <c r="BO51" s="288"/>
      <c r="BP51" s="288"/>
      <c r="BQ51" s="288"/>
      <c r="BR51" s="288"/>
      <c r="BS51" s="288"/>
      <c r="BT51" s="288"/>
      <c r="BU51" s="288"/>
      <c r="BV51" s="288"/>
      <c r="BW51" s="288"/>
      <c r="BX51" s="288"/>
      <c r="BY51" s="288"/>
      <c r="BZ51" s="288"/>
      <c r="CA51" s="288"/>
      <c r="CB51" s="288"/>
      <c r="CC51" s="288"/>
      <c r="CD51" s="288"/>
      <c r="CE51" s="288"/>
      <c r="CF51" s="288"/>
      <c r="CG51" s="288"/>
      <c r="CH51" s="288"/>
      <c r="CI51" s="288"/>
      <c r="CJ51" s="288"/>
      <c r="CK51" s="288"/>
      <c r="CL51" s="288"/>
      <c r="CM51" s="288"/>
      <c r="CN51" s="288"/>
      <c r="CO51" s="288"/>
      <c r="CP51" s="288"/>
      <c r="CQ51" s="288"/>
      <c r="CR51" s="288"/>
      <c r="CS51" s="288"/>
      <c r="CT51" s="288"/>
      <c r="CU51" s="288"/>
      <c r="CV51" s="288"/>
      <c r="CW51" s="288"/>
      <c r="CX51" s="288"/>
      <c r="CY51" s="288"/>
      <c r="CZ51" s="288"/>
      <c r="DA51" s="288"/>
      <c r="DB51" s="288"/>
      <c r="DC51" s="288"/>
      <c r="DD51" s="288"/>
      <c r="DE51" s="288"/>
      <c r="DF51" s="288"/>
      <c r="DG51" s="288"/>
      <c r="DH51" s="288"/>
      <c r="DI51" s="288"/>
      <c r="DJ51" s="288"/>
      <c r="DK51" s="288"/>
      <c r="DL51" s="288"/>
      <c r="DM51" s="288"/>
      <c r="DN51" s="288"/>
      <c r="DO51" s="288"/>
      <c r="DP51" s="288"/>
      <c r="DQ51" s="288"/>
      <c r="DR51" s="288"/>
      <c r="DS51" s="288"/>
      <c r="DT51" s="288"/>
      <c r="DU51" s="288"/>
      <c r="DV51" s="288"/>
      <c r="DW51" s="288"/>
      <c r="DX51" s="288"/>
      <c r="DY51" s="288"/>
      <c r="DZ51" s="288"/>
      <c r="EA51" s="288"/>
      <c r="EB51" s="288"/>
      <c r="EC51" s="288"/>
      <c r="ED51" s="288"/>
      <c r="EE51" s="288"/>
      <c r="EF51" s="288"/>
      <c r="EG51" s="288"/>
      <c r="EH51" s="288"/>
      <c r="EI51" s="288"/>
      <c r="EJ51" s="288"/>
      <c r="EK51" s="288"/>
      <c r="EL51" s="288"/>
      <c r="EM51" s="288"/>
      <c r="EN51" s="288"/>
      <c r="EO51" s="288"/>
      <c r="EP51" s="288"/>
      <c r="EQ51" s="288"/>
      <c r="ER51" s="288"/>
      <c r="ES51" s="288"/>
      <c r="ET51" s="288"/>
      <c r="EU51" s="288"/>
      <c r="EV51" s="288"/>
      <c r="EW51" s="288"/>
      <c r="EX51" s="288"/>
      <c r="EY51" s="288"/>
      <c r="EZ51" s="288"/>
      <c r="FA51" s="288"/>
      <c r="FB51" s="288"/>
      <c r="FC51" s="288"/>
      <c r="FD51" s="288"/>
      <c r="FE51" s="288"/>
      <c r="FF51" s="288"/>
      <c r="FG51" s="288"/>
      <c r="FH51" s="288"/>
      <c r="FI51" s="288"/>
      <c r="FJ51" s="288"/>
      <c r="FK51" s="288"/>
      <c r="FL51" s="288"/>
      <c r="FM51" s="288"/>
      <c r="FN51" s="288"/>
      <c r="FO51" s="288"/>
      <c r="FP51" s="288"/>
      <c r="FQ51" s="288"/>
      <c r="FR51" s="288"/>
      <c r="FS51" s="288"/>
      <c r="FT51" s="288"/>
      <c r="FU51" s="288"/>
      <c r="FV51" s="288"/>
      <c r="FW51" s="288"/>
      <c r="FX51" s="288"/>
      <c r="FY51" s="288"/>
      <c r="FZ51" s="288"/>
      <c r="GA51" s="288"/>
      <c r="GB51" s="288"/>
      <c r="GC51" s="288"/>
      <c r="GD51" s="288"/>
      <c r="GE51" s="288"/>
      <c r="GF51" s="288"/>
      <c r="GG51" s="288"/>
      <c r="GH51" s="288"/>
      <c r="GI51" s="288"/>
      <c r="GJ51" s="288"/>
      <c r="GK51" s="288"/>
      <c r="GL51" s="288"/>
      <c r="GM51" s="288"/>
      <c r="GN51" s="288"/>
      <c r="GO51" s="288"/>
      <c r="GP51" s="288"/>
      <c r="GQ51" s="288"/>
      <c r="GR51" s="288"/>
      <c r="GS51" s="288"/>
      <c r="GT51" s="288"/>
      <c r="GU51" s="288"/>
      <c r="GV51" s="288"/>
      <c r="GW51" s="288"/>
      <c r="GX51" s="288"/>
      <c r="GY51" s="288"/>
      <c r="GZ51" s="288"/>
      <c r="HA51" s="288"/>
      <c r="HB51" s="288"/>
      <c r="HC51" s="288"/>
      <c r="HD51" s="288"/>
      <c r="HE51" s="288"/>
      <c r="HF51" s="288"/>
      <c r="HG51" s="288"/>
      <c r="HH51" s="288"/>
      <c r="HI51" s="288"/>
      <c r="HJ51" s="288"/>
      <c r="HK51" s="288"/>
      <c r="HL51" s="288"/>
      <c r="HM51" s="288"/>
      <c r="HN51" s="288"/>
      <c r="HO51" s="288"/>
      <c r="HP51" s="288"/>
      <c r="HQ51" s="288"/>
      <c r="HR51" s="288"/>
      <c r="HS51" s="288"/>
      <c r="HT51" s="288"/>
      <c r="HU51" s="288"/>
      <c r="HV51" s="288"/>
      <c r="HW51" s="288"/>
      <c r="HX51" s="288"/>
      <c r="HY51" s="288"/>
      <c r="HZ51" s="288"/>
      <c r="IA51" s="288"/>
      <c r="IB51" s="288"/>
      <c r="IC51" s="288"/>
      <c r="ID51" s="288"/>
      <c r="IE51" s="288"/>
      <c r="IF51" s="288"/>
      <c r="IG51" s="288"/>
      <c r="IH51" s="288"/>
      <c r="II51" s="288"/>
      <c r="IJ51" s="288"/>
      <c r="IK51" s="288"/>
      <c r="IL51" s="288"/>
      <c r="IM51" s="288"/>
      <c r="IN51" s="288"/>
      <c r="IO51" s="288"/>
      <c r="IP51" s="288"/>
      <c r="IQ51" s="288"/>
      <c r="IR51" s="288"/>
      <c r="IS51" s="288"/>
      <c r="IT51" s="288"/>
      <c r="IU51" s="288"/>
      <c r="IV51" s="288"/>
      <c r="IW51" s="288"/>
      <c r="IX51" s="288"/>
      <c r="IY51" s="288"/>
      <c r="IZ51" s="288"/>
      <c r="JA51" s="288"/>
      <c r="JB51" s="288"/>
      <c r="JC51" s="288"/>
      <c r="JD51" s="288"/>
      <c r="JE51" s="288"/>
      <c r="JF51" s="288"/>
      <c r="JG51" s="288"/>
      <c r="JH51" s="288"/>
      <c r="JI51" s="288"/>
      <c r="JJ51" s="288"/>
      <c r="JK51" s="288"/>
      <c r="JL51" s="288"/>
      <c r="JM51" s="288"/>
      <c r="JN51" s="288"/>
      <c r="JO51" s="288"/>
      <c r="JP51" s="288"/>
      <c r="JQ51" s="288"/>
      <c r="JR51" s="288"/>
      <c r="JS51" s="288"/>
      <c r="JT51" s="288"/>
      <c r="JU51" s="288"/>
      <c r="JV51" s="288"/>
      <c r="JW51" s="288"/>
      <c r="JX51" s="288"/>
      <c r="JY51" s="288"/>
      <c r="JZ51" s="288"/>
      <c r="KA51" s="288"/>
      <c r="KB51" s="288"/>
      <c r="KC51" s="288"/>
      <c r="KD51" s="288"/>
      <c r="KE51" s="288"/>
      <c r="KF51" s="288"/>
      <c r="KG51" s="288"/>
      <c r="KH51" s="288"/>
      <c r="KI51" s="288"/>
      <c r="KJ51" s="288"/>
      <c r="KK51" s="288"/>
      <c r="KL51" s="288"/>
      <c r="KM51" s="288"/>
      <c r="KN51" s="288"/>
      <c r="KO51" s="288"/>
      <c r="KP51" s="288"/>
      <c r="KQ51" s="288"/>
      <c r="KR51" s="288"/>
      <c r="KS51" s="288"/>
      <c r="KT51" s="288"/>
      <c r="KU51" s="288"/>
      <c r="KV51" s="288"/>
      <c r="KW51" s="288"/>
      <c r="KX51" s="288"/>
      <c r="KY51" s="288"/>
      <c r="KZ51" s="288"/>
      <c r="LA51" s="288"/>
      <c r="LB51" s="288"/>
      <c r="LC51" s="288"/>
      <c r="LD51" s="288"/>
      <c r="LE51" s="288"/>
      <c r="LF51" s="288"/>
      <c r="LG51" s="288"/>
      <c r="LH51" s="288"/>
      <c r="LI51" s="288"/>
      <c r="LJ51" s="288"/>
      <c r="LK51" s="288"/>
      <c r="LL51" s="288"/>
      <c r="LM51" s="288"/>
      <c r="LN51" s="288"/>
      <c r="LO51" s="288"/>
      <c r="LP51" s="288"/>
      <c r="LQ51" s="288"/>
      <c r="LR51" s="288"/>
      <c r="LS51" s="288"/>
      <c r="LT51" s="288"/>
      <c r="LU51" s="288"/>
      <c r="LV51" s="288"/>
      <c r="LW51" s="288"/>
      <c r="LX51" s="288"/>
      <c r="LY51" s="288"/>
      <c r="LZ51" s="288"/>
      <c r="MA51" s="288"/>
      <c r="MB51" s="288"/>
      <c r="MC51" s="288"/>
      <c r="MD51" s="288"/>
      <c r="ME51" s="288"/>
      <c r="MF51" s="288"/>
      <c r="MG51" s="288"/>
      <c r="MH51" s="288"/>
      <c r="MI51" s="288"/>
      <c r="MJ51" s="288"/>
      <c r="MK51" s="288"/>
      <c r="ML51" s="288"/>
      <c r="MM51" s="288"/>
      <c r="MN51" s="288"/>
      <c r="MO51" s="288"/>
      <c r="MP51" s="288"/>
      <c r="MQ51" s="288"/>
      <c r="MR51" s="288"/>
      <c r="MS51" s="288"/>
      <c r="MT51" s="288"/>
      <c r="MU51" s="288"/>
      <c r="MV51" s="288"/>
      <c r="MW51" s="288"/>
      <c r="MX51" s="288"/>
      <c r="MY51" s="288"/>
      <c r="MZ51" s="288"/>
      <c r="NA51" s="288"/>
      <c r="NB51" s="288"/>
      <c r="NC51" s="288"/>
      <c r="ND51" s="288"/>
      <c r="NE51" s="288"/>
      <c r="NF51" s="288"/>
      <c r="NG51" s="288"/>
      <c r="NH51" s="288"/>
      <c r="NI51" s="288"/>
      <c r="NJ51" s="288"/>
      <c r="NK51" s="288"/>
      <c r="NL51" s="288"/>
      <c r="NM51" s="288"/>
      <c r="NN51" s="288"/>
      <c r="NO51" s="288"/>
      <c r="NP51" s="288"/>
      <c r="NQ51" s="288"/>
      <c r="NR51" s="288"/>
      <c r="NS51" s="288"/>
      <c r="NT51" s="288"/>
      <c r="NU51" s="288"/>
      <c r="NV51" s="288"/>
      <c r="NW51" s="288"/>
      <c r="NX51" s="288"/>
      <c r="NY51" s="288"/>
      <c r="NZ51" s="288"/>
      <c r="OA51" s="288"/>
      <c r="OB51" s="288"/>
      <c r="OC51" s="288"/>
      <c r="OD51" s="288"/>
      <c r="OE51" s="288"/>
      <c r="OF51" s="288"/>
      <c r="OG51" s="288"/>
      <c r="OH51" s="288"/>
      <c r="OI51" s="288"/>
      <c r="OJ51" s="288"/>
      <c r="OK51" s="288"/>
      <c r="OL51" s="288"/>
      <c r="OM51" s="288"/>
      <c r="ON51" s="288"/>
      <c r="OO51" s="288"/>
      <c r="OP51" s="288"/>
      <c r="OQ51" s="288"/>
      <c r="OR51" s="288"/>
      <c r="OS51" s="288"/>
      <c r="OT51" s="288"/>
      <c r="OU51" s="288"/>
      <c r="OV51" s="288"/>
      <c r="OW51" s="288"/>
      <c r="OX51" s="288"/>
      <c r="OY51" s="288"/>
      <c r="OZ51" s="288"/>
      <c r="PA51" s="288"/>
      <c r="PB51" s="288"/>
      <c r="PC51" s="288"/>
      <c r="PD51" s="288"/>
      <c r="PE51" s="288"/>
      <c r="PF51" s="288"/>
      <c r="PG51" s="288"/>
      <c r="PH51" s="288"/>
      <c r="PI51" s="288"/>
      <c r="PJ51" s="288"/>
      <c r="PK51" s="288"/>
      <c r="PL51" s="288"/>
      <c r="PM51" s="288"/>
      <c r="PN51" s="288"/>
      <c r="PO51" s="288"/>
      <c r="PP51" s="288"/>
      <c r="PQ51" s="288"/>
      <c r="PR51" s="288"/>
      <c r="PS51" s="288"/>
      <c r="PT51" s="288"/>
      <c r="PU51" s="288"/>
      <c r="PV51" s="288"/>
      <c r="PW51" s="288"/>
      <c r="PX51" s="288"/>
      <c r="PY51" s="288"/>
      <c r="PZ51" s="288"/>
      <c r="QA51" s="288"/>
      <c r="QB51" s="288"/>
      <c r="QC51" s="288"/>
      <c r="QD51" s="288"/>
      <c r="QE51" s="288"/>
      <c r="QF51" s="288"/>
      <c r="QG51" s="288"/>
      <c r="QH51" s="288"/>
      <c r="QI51" s="288"/>
      <c r="QJ51" s="288"/>
      <c r="QK51" s="288"/>
      <c r="QL51" s="288"/>
      <c r="QM51" s="288"/>
      <c r="QN51" s="288"/>
      <c r="QO51" s="288"/>
      <c r="QP51" s="288"/>
      <c r="QQ51" s="288"/>
      <c r="QR51" s="288"/>
      <c r="QS51" s="288"/>
      <c r="QT51" s="288"/>
      <c r="QU51" s="288"/>
      <c r="QV51" s="288"/>
      <c r="QW51" s="288"/>
      <c r="QX51" s="288"/>
      <c r="QY51" s="288"/>
      <c r="QZ51" s="288"/>
      <c r="RA51" s="288"/>
      <c r="RB51" s="288"/>
      <c r="RC51" s="288"/>
      <c r="RD51" s="288"/>
      <c r="RE51" s="288"/>
      <c r="RF51" s="288"/>
      <c r="RG51" s="288"/>
      <c r="RH51" s="288"/>
      <c r="RI51" s="288"/>
      <c r="RJ51" s="288"/>
      <c r="RK51" s="288"/>
      <c r="RL51" s="288"/>
      <c r="RM51" s="288"/>
      <c r="RN51" s="288"/>
      <c r="RO51" s="288"/>
      <c r="RP51" s="288"/>
      <c r="RQ51" s="288"/>
      <c r="RR51" s="288"/>
      <c r="RS51" s="288"/>
      <c r="RT51" s="288"/>
      <c r="RU51" s="288"/>
      <c r="RV51" s="288"/>
      <c r="RW51" s="288"/>
      <c r="RX51" s="288"/>
      <c r="RY51" s="288"/>
      <c r="RZ51" s="288"/>
      <c r="SA51" s="288"/>
    </row>
    <row r="52" spans="1:495">
      <c r="A52" s="282"/>
      <c r="B52" s="283" t="str">
        <f>$B$6</f>
        <v>Active Treatment System</v>
      </c>
      <c r="C52" s="290">
        <f>SUM(D52:S52,T52:INDEX(T52:SA52,$H$5))</f>
        <v>0</v>
      </c>
      <c r="D52" s="284">
        <f t="shared" ref="D52:BO52" si="18">$C6*D29</f>
        <v>0</v>
      </c>
      <c r="E52" s="284">
        <f t="shared" si="18"/>
        <v>0</v>
      </c>
      <c r="F52" s="284">
        <f t="shared" si="18"/>
        <v>0</v>
      </c>
      <c r="G52" s="284">
        <f t="shared" si="18"/>
        <v>0</v>
      </c>
      <c r="H52" s="284">
        <f t="shared" si="18"/>
        <v>0</v>
      </c>
      <c r="I52" s="284">
        <f t="shared" si="18"/>
        <v>0</v>
      </c>
      <c r="J52" s="284">
        <f t="shared" si="18"/>
        <v>0</v>
      </c>
      <c r="K52" s="284">
        <f t="shared" si="18"/>
        <v>0</v>
      </c>
      <c r="L52" s="284">
        <f t="shared" si="18"/>
        <v>0</v>
      </c>
      <c r="M52" s="284">
        <f t="shared" si="18"/>
        <v>0</v>
      </c>
      <c r="N52" s="284">
        <f t="shared" si="18"/>
        <v>0</v>
      </c>
      <c r="O52" s="284">
        <f t="shared" si="18"/>
        <v>0</v>
      </c>
      <c r="P52" s="284">
        <f t="shared" si="18"/>
        <v>0</v>
      </c>
      <c r="Q52" s="284">
        <f t="shared" si="18"/>
        <v>0</v>
      </c>
      <c r="R52" s="284">
        <f t="shared" si="18"/>
        <v>0</v>
      </c>
      <c r="S52" s="284">
        <f t="shared" si="18"/>
        <v>0</v>
      </c>
      <c r="T52" s="284">
        <f t="shared" si="18"/>
        <v>0</v>
      </c>
      <c r="U52" s="284">
        <f t="shared" si="18"/>
        <v>0</v>
      </c>
      <c r="V52" s="284">
        <f t="shared" si="18"/>
        <v>0</v>
      </c>
      <c r="W52" s="284">
        <f t="shared" si="18"/>
        <v>0</v>
      </c>
      <c r="X52" s="284">
        <f t="shared" si="18"/>
        <v>0</v>
      </c>
      <c r="Y52" s="284">
        <f t="shared" si="18"/>
        <v>0</v>
      </c>
      <c r="Z52" s="284">
        <f t="shared" si="18"/>
        <v>0</v>
      </c>
      <c r="AA52" s="284">
        <f t="shared" si="18"/>
        <v>0</v>
      </c>
      <c r="AB52" s="284">
        <f t="shared" si="18"/>
        <v>0</v>
      </c>
      <c r="AC52" s="284">
        <f t="shared" si="18"/>
        <v>0</v>
      </c>
      <c r="AD52" s="284">
        <f t="shared" si="18"/>
        <v>0</v>
      </c>
      <c r="AE52" s="284">
        <f t="shared" si="18"/>
        <v>0</v>
      </c>
      <c r="AF52" s="284">
        <f t="shared" si="18"/>
        <v>0</v>
      </c>
      <c r="AG52" s="284">
        <f t="shared" si="18"/>
        <v>0</v>
      </c>
      <c r="AH52" s="284">
        <f t="shared" si="18"/>
        <v>0</v>
      </c>
      <c r="AI52" s="284">
        <f t="shared" si="18"/>
        <v>0</v>
      </c>
      <c r="AJ52" s="284">
        <f t="shared" si="18"/>
        <v>0</v>
      </c>
      <c r="AK52" s="284">
        <f t="shared" si="18"/>
        <v>0</v>
      </c>
      <c r="AL52" s="284">
        <f t="shared" si="18"/>
        <v>0</v>
      </c>
      <c r="AM52" s="284">
        <f t="shared" si="18"/>
        <v>0</v>
      </c>
      <c r="AN52" s="284">
        <f t="shared" si="18"/>
        <v>0</v>
      </c>
      <c r="AO52" s="284">
        <f t="shared" si="18"/>
        <v>0</v>
      </c>
      <c r="AP52" s="284">
        <f t="shared" si="18"/>
        <v>0</v>
      </c>
      <c r="AQ52" s="284">
        <f t="shared" si="18"/>
        <v>0</v>
      </c>
      <c r="AR52" s="284">
        <f t="shared" si="18"/>
        <v>0</v>
      </c>
      <c r="AS52" s="284">
        <f t="shared" si="18"/>
        <v>0</v>
      </c>
      <c r="AT52" s="284">
        <f t="shared" si="18"/>
        <v>0</v>
      </c>
      <c r="AU52" s="284">
        <f t="shared" si="18"/>
        <v>0</v>
      </c>
      <c r="AV52" s="284">
        <f t="shared" si="18"/>
        <v>0</v>
      </c>
      <c r="AW52" s="284">
        <f t="shared" si="18"/>
        <v>0</v>
      </c>
      <c r="AX52" s="284">
        <f t="shared" si="18"/>
        <v>0</v>
      </c>
      <c r="AY52" s="284">
        <f t="shared" si="18"/>
        <v>0</v>
      </c>
      <c r="AZ52" s="284">
        <f t="shared" si="18"/>
        <v>0</v>
      </c>
      <c r="BA52" s="284">
        <f t="shared" si="18"/>
        <v>0</v>
      </c>
      <c r="BB52" s="284">
        <f t="shared" si="18"/>
        <v>0</v>
      </c>
      <c r="BC52" s="284">
        <f t="shared" si="18"/>
        <v>0</v>
      </c>
      <c r="BD52" s="284">
        <f t="shared" si="18"/>
        <v>0</v>
      </c>
      <c r="BE52" s="284">
        <f t="shared" si="18"/>
        <v>0</v>
      </c>
      <c r="BF52" s="284">
        <f t="shared" si="18"/>
        <v>0</v>
      </c>
      <c r="BG52" s="284">
        <f t="shared" si="18"/>
        <v>0</v>
      </c>
      <c r="BH52" s="284">
        <f t="shared" si="18"/>
        <v>0</v>
      </c>
      <c r="BI52" s="284">
        <f t="shared" si="18"/>
        <v>0</v>
      </c>
      <c r="BJ52" s="284">
        <f t="shared" si="18"/>
        <v>0</v>
      </c>
      <c r="BK52" s="284">
        <f t="shared" si="18"/>
        <v>0</v>
      </c>
      <c r="BL52" s="284">
        <f t="shared" si="18"/>
        <v>0</v>
      </c>
      <c r="BM52" s="284">
        <f t="shared" si="18"/>
        <v>0</v>
      </c>
      <c r="BN52" s="284">
        <f t="shared" si="18"/>
        <v>0</v>
      </c>
      <c r="BO52" s="284">
        <f t="shared" si="18"/>
        <v>0</v>
      </c>
      <c r="BP52" s="284">
        <f t="shared" ref="BP52:EA52" si="19">$C6*BP29</f>
        <v>0</v>
      </c>
      <c r="BQ52" s="284">
        <f t="shared" si="19"/>
        <v>0</v>
      </c>
      <c r="BR52" s="284">
        <f t="shared" si="19"/>
        <v>0</v>
      </c>
      <c r="BS52" s="284">
        <f t="shared" si="19"/>
        <v>0</v>
      </c>
      <c r="BT52" s="284">
        <f t="shared" si="19"/>
        <v>0</v>
      </c>
      <c r="BU52" s="284">
        <f t="shared" si="19"/>
        <v>0</v>
      </c>
      <c r="BV52" s="284">
        <f t="shared" si="19"/>
        <v>0</v>
      </c>
      <c r="BW52" s="284">
        <f t="shared" si="19"/>
        <v>0</v>
      </c>
      <c r="BX52" s="284">
        <f t="shared" si="19"/>
        <v>0</v>
      </c>
      <c r="BY52" s="284">
        <f t="shared" si="19"/>
        <v>0</v>
      </c>
      <c r="BZ52" s="284">
        <f t="shared" si="19"/>
        <v>0</v>
      </c>
      <c r="CA52" s="284">
        <f t="shared" si="19"/>
        <v>0</v>
      </c>
      <c r="CB52" s="284">
        <f t="shared" si="19"/>
        <v>0</v>
      </c>
      <c r="CC52" s="284">
        <f t="shared" si="19"/>
        <v>0</v>
      </c>
      <c r="CD52" s="284">
        <f t="shared" si="19"/>
        <v>0</v>
      </c>
      <c r="CE52" s="284">
        <f t="shared" si="19"/>
        <v>0</v>
      </c>
      <c r="CF52" s="284">
        <f t="shared" si="19"/>
        <v>0</v>
      </c>
      <c r="CG52" s="284">
        <f t="shared" si="19"/>
        <v>0</v>
      </c>
      <c r="CH52" s="284">
        <f t="shared" si="19"/>
        <v>0</v>
      </c>
      <c r="CI52" s="284">
        <f t="shared" si="19"/>
        <v>0</v>
      </c>
      <c r="CJ52" s="284">
        <f t="shared" si="19"/>
        <v>0</v>
      </c>
      <c r="CK52" s="284">
        <f t="shared" si="19"/>
        <v>0</v>
      </c>
      <c r="CL52" s="284">
        <f t="shared" si="19"/>
        <v>0</v>
      </c>
      <c r="CM52" s="284">
        <f t="shared" si="19"/>
        <v>0</v>
      </c>
      <c r="CN52" s="284">
        <f t="shared" si="19"/>
        <v>0</v>
      </c>
      <c r="CO52" s="284">
        <f t="shared" si="19"/>
        <v>0</v>
      </c>
      <c r="CP52" s="284">
        <f t="shared" si="19"/>
        <v>0</v>
      </c>
      <c r="CQ52" s="284">
        <f t="shared" si="19"/>
        <v>0</v>
      </c>
      <c r="CR52" s="284">
        <f t="shared" si="19"/>
        <v>0</v>
      </c>
      <c r="CS52" s="284">
        <f t="shared" si="19"/>
        <v>0</v>
      </c>
      <c r="CT52" s="284">
        <f t="shared" si="19"/>
        <v>0</v>
      </c>
      <c r="CU52" s="284">
        <f t="shared" si="19"/>
        <v>0</v>
      </c>
      <c r="CV52" s="284">
        <f t="shared" si="19"/>
        <v>0</v>
      </c>
      <c r="CW52" s="284">
        <f t="shared" si="19"/>
        <v>0</v>
      </c>
      <c r="CX52" s="284">
        <f t="shared" si="19"/>
        <v>0</v>
      </c>
      <c r="CY52" s="284">
        <f t="shared" si="19"/>
        <v>0</v>
      </c>
      <c r="CZ52" s="284">
        <f t="shared" si="19"/>
        <v>0</v>
      </c>
      <c r="DA52" s="284">
        <f t="shared" si="19"/>
        <v>0</v>
      </c>
      <c r="DB52" s="284">
        <f t="shared" si="19"/>
        <v>0</v>
      </c>
      <c r="DC52" s="284">
        <f t="shared" si="19"/>
        <v>0</v>
      </c>
      <c r="DD52" s="284">
        <f t="shared" si="19"/>
        <v>0</v>
      </c>
      <c r="DE52" s="284">
        <f t="shared" si="19"/>
        <v>0</v>
      </c>
      <c r="DF52" s="284">
        <f t="shared" si="19"/>
        <v>0</v>
      </c>
      <c r="DG52" s="284">
        <f t="shared" si="19"/>
        <v>0</v>
      </c>
      <c r="DH52" s="284">
        <f t="shared" si="19"/>
        <v>0</v>
      </c>
      <c r="DI52" s="284">
        <f t="shared" si="19"/>
        <v>0</v>
      </c>
      <c r="DJ52" s="284">
        <f t="shared" si="19"/>
        <v>0</v>
      </c>
      <c r="DK52" s="284">
        <f t="shared" si="19"/>
        <v>0</v>
      </c>
      <c r="DL52" s="284">
        <f t="shared" si="19"/>
        <v>0</v>
      </c>
      <c r="DM52" s="284">
        <f t="shared" si="19"/>
        <v>0</v>
      </c>
      <c r="DN52" s="284">
        <f t="shared" si="19"/>
        <v>0</v>
      </c>
      <c r="DO52" s="284">
        <f t="shared" si="19"/>
        <v>0</v>
      </c>
      <c r="DP52" s="284">
        <f t="shared" si="19"/>
        <v>0</v>
      </c>
      <c r="DQ52" s="284">
        <f t="shared" si="19"/>
        <v>0</v>
      </c>
      <c r="DR52" s="284">
        <f t="shared" si="19"/>
        <v>0</v>
      </c>
      <c r="DS52" s="284">
        <f t="shared" si="19"/>
        <v>0</v>
      </c>
      <c r="DT52" s="284">
        <f t="shared" si="19"/>
        <v>0</v>
      </c>
      <c r="DU52" s="284">
        <f t="shared" si="19"/>
        <v>0</v>
      </c>
      <c r="DV52" s="284">
        <f t="shared" si="19"/>
        <v>0</v>
      </c>
      <c r="DW52" s="284">
        <f t="shared" si="19"/>
        <v>0</v>
      </c>
      <c r="DX52" s="284">
        <f t="shared" si="19"/>
        <v>0</v>
      </c>
      <c r="DY52" s="284">
        <f t="shared" si="19"/>
        <v>0</v>
      </c>
      <c r="DZ52" s="284">
        <f t="shared" si="19"/>
        <v>0</v>
      </c>
      <c r="EA52" s="284">
        <f t="shared" si="19"/>
        <v>0</v>
      </c>
      <c r="EB52" s="284">
        <f t="shared" ref="EB52:GM52" si="20">$C6*EB29</f>
        <v>0</v>
      </c>
      <c r="EC52" s="284">
        <f t="shared" si="20"/>
        <v>0</v>
      </c>
      <c r="ED52" s="284">
        <f t="shared" si="20"/>
        <v>0</v>
      </c>
      <c r="EE52" s="284">
        <f t="shared" si="20"/>
        <v>0</v>
      </c>
      <c r="EF52" s="284">
        <f t="shared" si="20"/>
        <v>0</v>
      </c>
      <c r="EG52" s="284">
        <f t="shared" si="20"/>
        <v>0</v>
      </c>
      <c r="EH52" s="284">
        <f t="shared" si="20"/>
        <v>0</v>
      </c>
      <c r="EI52" s="284">
        <f t="shared" si="20"/>
        <v>0</v>
      </c>
      <c r="EJ52" s="284">
        <f t="shared" si="20"/>
        <v>0</v>
      </c>
      <c r="EK52" s="284">
        <f t="shared" si="20"/>
        <v>0</v>
      </c>
      <c r="EL52" s="284">
        <f t="shared" si="20"/>
        <v>0</v>
      </c>
      <c r="EM52" s="284">
        <f t="shared" si="20"/>
        <v>0</v>
      </c>
      <c r="EN52" s="284">
        <f t="shared" si="20"/>
        <v>0</v>
      </c>
      <c r="EO52" s="284">
        <f t="shared" si="20"/>
        <v>0</v>
      </c>
      <c r="EP52" s="284">
        <f t="shared" si="20"/>
        <v>0</v>
      </c>
      <c r="EQ52" s="284">
        <f t="shared" si="20"/>
        <v>0</v>
      </c>
      <c r="ER52" s="284">
        <f t="shared" si="20"/>
        <v>0</v>
      </c>
      <c r="ES52" s="284">
        <f t="shared" si="20"/>
        <v>0</v>
      </c>
      <c r="ET52" s="284">
        <f t="shared" si="20"/>
        <v>0</v>
      </c>
      <c r="EU52" s="284">
        <f t="shared" si="20"/>
        <v>0</v>
      </c>
      <c r="EV52" s="284">
        <f t="shared" si="20"/>
        <v>0</v>
      </c>
      <c r="EW52" s="284">
        <f t="shared" si="20"/>
        <v>0</v>
      </c>
      <c r="EX52" s="284">
        <f t="shared" si="20"/>
        <v>0</v>
      </c>
      <c r="EY52" s="284">
        <f t="shared" si="20"/>
        <v>0</v>
      </c>
      <c r="EZ52" s="284">
        <f t="shared" si="20"/>
        <v>0</v>
      </c>
      <c r="FA52" s="284">
        <f t="shared" si="20"/>
        <v>0</v>
      </c>
      <c r="FB52" s="284">
        <f t="shared" si="20"/>
        <v>0</v>
      </c>
      <c r="FC52" s="284">
        <f t="shared" si="20"/>
        <v>0</v>
      </c>
      <c r="FD52" s="284">
        <f t="shared" si="20"/>
        <v>0</v>
      </c>
      <c r="FE52" s="284">
        <f t="shared" si="20"/>
        <v>0</v>
      </c>
      <c r="FF52" s="284">
        <f t="shared" si="20"/>
        <v>0</v>
      </c>
      <c r="FG52" s="284">
        <f t="shared" si="20"/>
        <v>0</v>
      </c>
      <c r="FH52" s="284">
        <f t="shared" si="20"/>
        <v>0</v>
      </c>
      <c r="FI52" s="284">
        <f t="shared" si="20"/>
        <v>0</v>
      </c>
      <c r="FJ52" s="284">
        <f t="shared" si="20"/>
        <v>0</v>
      </c>
      <c r="FK52" s="284">
        <f t="shared" si="20"/>
        <v>0</v>
      </c>
      <c r="FL52" s="284">
        <f t="shared" si="20"/>
        <v>0</v>
      </c>
      <c r="FM52" s="284">
        <f t="shared" si="20"/>
        <v>0</v>
      </c>
      <c r="FN52" s="284">
        <f t="shared" si="20"/>
        <v>0</v>
      </c>
      <c r="FO52" s="284">
        <f t="shared" si="20"/>
        <v>0</v>
      </c>
      <c r="FP52" s="284">
        <f t="shared" si="20"/>
        <v>0</v>
      </c>
      <c r="FQ52" s="284">
        <f t="shared" si="20"/>
        <v>0</v>
      </c>
      <c r="FR52" s="284">
        <f t="shared" si="20"/>
        <v>0</v>
      </c>
      <c r="FS52" s="284">
        <f t="shared" si="20"/>
        <v>0</v>
      </c>
      <c r="FT52" s="284">
        <f t="shared" si="20"/>
        <v>0</v>
      </c>
      <c r="FU52" s="284">
        <f t="shared" si="20"/>
        <v>0</v>
      </c>
      <c r="FV52" s="284">
        <f t="shared" si="20"/>
        <v>0</v>
      </c>
      <c r="FW52" s="284">
        <f t="shared" si="20"/>
        <v>0</v>
      </c>
      <c r="FX52" s="284">
        <f t="shared" si="20"/>
        <v>0</v>
      </c>
      <c r="FY52" s="284">
        <f t="shared" si="20"/>
        <v>0</v>
      </c>
      <c r="FZ52" s="284">
        <f t="shared" si="20"/>
        <v>0</v>
      </c>
      <c r="GA52" s="284">
        <f t="shared" si="20"/>
        <v>0</v>
      </c>
      <c r="GB52" s="284">
        <f t="shared" si="20"/>
        <v>0</v>
      </c>
      <c r="GC52" s="284">
        <f t="shared" si="20"/>
        <v>0</v>
      </c>
      <c r="GD52" s="284">
        <f t="shared" si="20"/>
        <v>0</v>
      </c>
      <c r="GE52" s="284">
        <f t="shared" si="20"/>
        <v>0</v>
      </c>
      <c r="GF52" s="284">
        <f t="shared" si="20"/>
        <v>0</v>
      </c>
      <c r="GG52" s="284">
        <f t="shared" si="20"/>
        <v>0</v>
      </c>
      <c r="GH52" s="284">
        <f t="shared" si="20"/>
        <v>0</v>
      </c>
      <c r="GI52" s="284">
        <f t="shared" si="20"/>
        <v>0</v>
      </c>
      <c r="GJ52" s="284">
        <f t="shared" si="20"/>
        <v>0</v>
      </c>
      <c r="GK52" s="284">
        <f t="shared" si="20"/>
        <v>0</v>
      </c>
      <c r="GL52" s="284">
        <f t="shared" si="20"/>
        <v>0</v>
      </c>
      <c r="GM52" s="284">
        <f t="shared" si="20"/>
        <v>0</v>
      </c>
      <c r="GN52" s="284">
        <f t="shared" ref="GN52:IY52" si="21">$C6*GN29</f>
        <v>0</v>
      </c>
      <c r="GO52" s="284">
        <f t="shared" si="21"/>
        <v>0</v>
      </c>
      <c r="GP52" s="284">
        <f t="shared" si="21"/>
        <v>0</v>
      </c>
      <c r="GQ52" s="284">
        <f t="shared" si="21"/>
        <v>0</v>
      </c>
      <c r="GR52" s="284">
        <f t="shared" si="21"/>
        <v>0</v>
      </c>
      <c r="GS52" s="284">
        <f t="shared" si="21"/>
        <v>0</v>
      </c>
      <c r="GT52" s="284">
        <f t="shared" si="21"/>
        <v>0</v>
      </c>
      <c r="GU52" s="284">
        <f t="shared" si="21"/>
        <v>0</v>
      </c>
      <c r="GV52" s="284">
        <f t="shared" si="21"/>
        <v>0</v>
      </c>
      <c r="GW52" s="284">
        <f t="shared" si="21"/>
        <v>0</v>
      </c>
      <c r="GX52" s="284">
        <f t="shared" si="21"/>
        <v>0</v>
      </c>
      <c r="GY52" s="284">
        <f t="shared" si="21"/>
        <v>0</v>
      </c>
      <c r="GZ52" s="284">
        <f t="shared" si="21"/>
        <v>0</v>
      </c>
      <c r="HA52" s="284">
        <f t="shared" si="21"/>
        <v>0</v>
      </c>
      <c r="HB52" s="284">
        <f t="shared" si="21"/>
        <v>0</v>
      </c>
      <c r="HC52" s="284">
        <f t="shared" si="21"/>
        <v>0</v>
      </c>
      <c r="HD52" s="284">
        <f t="shared" si="21"/>
        <v>0</v>
      </c>
      <c r="HE52" s="284">
        <f t="shared" si="21"/>
        <v>0</v>
      </c>
      <c r="HF52" s="284">
        <f t="shared" si="21"/>
        <v>0</v>
      </c>
      <c r="HG52" s="284">
        <f t="shared" si="21"/>
        <v>0</v>
      </c>
      <c r="HH52" s="284">
        <f t="shared" si="21"/>
        <v>0</v>
      </c>
      <c r="HI52" s="284">
        <f t="shared" si="21"/>
        <v>0</v>
      </c>
      <c r="HJ52" s="284">
        <f t="shared" si="21"/>
        <v>0</v>
      </c>
      <c r="HK52" s="284">
        <f t="shared" si="21"/>
        <v>0</v>
      </c>
      <c r="HL52" s="284">
        <f t="shared" si="21"/>
        <v>0</v>
      </c>
      <c r="HM52" s="284">
        <f t="shared" si="21"/>
        <v>0</v>
      </c>
      <c r="HN52" s="284">
        <f t="shared" si="21"/>
        <v>0</v>
      </c>
      <c r="HO52" s="284">
        <f t="shared" si="21"/>
        <v>0</v>
      </c>
      <c r="HP52" s="284">
        <f t="shared" si="21"/>
        <v>0</v>
      </c>
      <c r="HQ52" s="284">
        <f t="shared" si="21"/>
        <v>0</v>
      </c>
      <c r="HR52" s="284">
        <f t="shared" si="21"/>
        <v>0</v>
      </c>
      <c r="HS52" s="284">
        <f t="shared" si="21"/>
        <v>0</v>
      </c>
      <c r="HT52" s="284">
        <f t="shared" si="21"/>
        <v>0</v>
      </c>
      <c r="HU52" s="284">
        <f t="shared" si="21"/>
        <v>0</v>
      </c>
      <c r="HV52" s="284">
        <f t="shared" si="21"/>
        <v>0</v>
      </c>
      <c r="HW52" s="284">
        <f t="shared" si="21"/>
        <v>0</v>
      </c>
      <c r="HX52" s="284">
        <f t="shared" si="21"/>
        <v>0</v>
      </c>
      <c r="HY52" s="284">
        <f t="shared" si="21"/>
        <v>0</v>
      </c>
      <c r="HZ52" s="284">
        <f t="shared" si="21"/>
        <v>0</v>
      </c>
      <c r="IA52" s="284">
        <f t="shared" si="21"/>
        <v>0</v>
      </c>
      <c r="IB52" s="284">
        <f t="shared" si="21"/>
        <v>0</v>
      </c>
      <c r="IC52" s="284">
        <f t="shared" si="21"/>
        <v>0</v>
      </c>
      <c r="ID52" s="284">
        <f t="shared" si="21"/>
        <v>0</v>
      </c>
      <c r="IE52" s="284">
        <f t="shared" si="21"/>
        <v>0</v>
      </c>
      <c r="IF52" s="284">
        <f t="shared" si="21"/>
        <v>0</v>
      </c>
      <c r="IG52" s="284">
        <f t="shared" si="21"/>
        <v>0</v>
      </c>
      <c r="IH52" s="284">
        <f t="shared" si="21"/>
        <v>0</v>
      </c>
      <c r="II52" s="284">
        <f t="shared" si="21"/>
        <v>0</v>
      </c>
      <c r="IJ52" s="284">
        <f t="shared" si="21"/>
        <v>0</v>
      </c>
      <c r="IK52" s="284">
        <f t="shared" si="21"/>
        <v>0</v>
      </c>
      <c r="IL52" s="284">
        <f t="shared" si="21"/>
        <v>0</v>
      </c>
      <c r="IM52" s="284">
        <f t="shared" si="21"/>
        <v>0</v>
      </c>
      <c r="IN52" s="284">
        <f t="shared" si="21"/>
        <v>0</v>
      </c>
      <c r="IO52" s="284">
        <f t="shared" si="21"/>
        <v>0</v>
      </c>
      <c r="IP52" s="284">
        <f t="shared" si="21"/>
        <v>0</v>
      </c>
      <c r="IQ52" s="284">
        <f t="shared" si="21"/>
        <v>0</v>
      </c>
      <c r="IR52" s="284">
        <f t="shared" si="21"/>
        <v>0</v>
      </c>
      <c r="IS52" s="284">
        <f t="shared" si="21"/>
        <v>0</v>
      </c>
      <c r="IT52" s="284">
        <f t="shared" si="21"/>
        <v>0</v>
      </c>
      <c r="IU52" s="284">
        <f t="shared" si="21"/>
        <v>0</v>
      </c>
      <c r="IV52" s="284">
        <f t="shared" si="21"/>
        <v>0</v>
      </c>
      <c r="IW52" s="284">
        <f t="shared" si="21"/>
        <v>0</v>
      </c>
      <c r="IX52" s="284">
        <f t="shared" si="21"/>
        <v>0</v>
      </c>
      <c r="IY52" s="284">
        <f t="shared" si="21"/>
        <v>0</v>
      </c>
      <c r="IZ52" s="284">
        <f t="shared" ref="IZ52:LK52" si="22">$C6*IZ29</f>
        <v>0</v>
      </c>
      <c r="JA52" s="284">
        <f t="shared" si="22"/>
        <v>0</v>
      </c>
      <c r="JB52" s="284">
        <f t="shared" si="22"/>
        <v>0</v>
      </c>
      <c r="JC52" s="284">
        <f t="shared" si="22"/>
        <v>0</v>
      </c>
      <c r="JD52" s="284">
        <f t="shared" si="22"/>
        <v>0</v>
      </c>
      <c r="JE52" s="284">
        <f t="shared" si="22"/>
        <v>0</v>
      </c>
      <c r="JF52" s="284">
        <f t="shared" si="22"/>
        <v>0</v>
      </c>
      <c r="JG52" s="284">
        <f t="shared" si="22"/>
        <v>0</v>
      </c>
      <c r="JH52" s="284">
        <f t="shared" si="22"/>
        <v>0</v>
      </c>
      <c r="JI52" s="284">
        <f t="shared" si="22"/>
        <v>0</v>
      </c>
      <c r="JJ52" s="284">
        <f t="shared" si="22"/>
        <v>0</v>
      </c>
      <c r="JK52" s="284">
        <f t="shared" si="22"/>
        <v>0</v>
      </c>
      <c r="JL52" s="284">
        <f t="shared" si="22"/>
        <v>0</v>
      </c>
      <c r="JM52" s="284">
        <f t="shared" si="22"/>
        <v>0</v>
      </c>
      <c r="JN52" s="284">
        <f t="shared" si="22"/>
        <v>0</v>
      </c>
      <c r="JO52" s="284">
        <f t="shared" si="22"/>
        <v>0</v>
      </c>
      <c r="JP52" s="284">
        <f t="shared" si="22"/>
        <v>0</v>
      </c>
      <c r="JQ52" s="284">
        <f t="shared" si="22"/>
        <v>0</v>
      </c>
      <c r="JR52" s="284">
        <f t="shared" si="22"/>
        <v>0</v>
      </c>
      <c r="JS52" s="284">
        <f t="shared" si="22"/>
        <v>0</v>
      </c>
      <c r="JT52" s="284">
        <f t="shared" si="22"/>
        <v>0</v>
      </c>
      <c r="JU52" s="284">
        <f t="shared" si="22"/>
        <v>0</v>
      </c>
      <c r="JV52" s="284">
        <f t="shared" si="22"/>
        <v>0</v>
      </c>
      <c r="JW52" s="284">
        <f t="shared" si="22"/>
        <v>0</v>
      </c>
      <c r="JX52" s="284">
        <f t="shared" si="22"/>
        <v>0</v>
      </c>
      <c r="JY52" s="284">
        <f t="shared" si="22"/>
        <v>0</v>
      </c>
      <c r="JZ52" s="284">
        <f t="shared" si="22"/>
        <v>0</v>
      </c>
      <c r="KA52" s="284">
        <f t="shared" si="22"/>
        <v>0</v>
      </c>
      <c r="KB52" s="284">
        <f t="shared" si="22"/>
        <v>0</v>
      </c>
      <c r="KC52" s="284">
        <f t="shared" si="22"/>
        <v>0</v>
      </c>
      <c r="KD52" s="284">
        <f t="shared" si="22"/>
        <v>0</v>
      </c>
      <c r="KE52" s="284">
        <f t="shared" si="22"/>
        <v>0</v>
      </c>
      <c r="KF52" s="284">
        <f t="shared" si="22"/>
        <v>0</v>
      </c>
      <c r="KG52" s="284">
        <f t="shared" si="22"/>
        <v>0</v>
      </c>
      <c r="KH52" s="284">
        <f t="shared" si="22"/>
        <v>0</v>
      </c>
      <c r="KI52" s="284">
        <f t="shared" si="22"/>
        <v>0</v>
      </c>
      <c r="KJ52" s="284">
        <f t="shared" si="22"/>
        <v>0</v>
      </c>
      <c r="KK52" s="284">
        <f t="shared" si="22"/>
        <v>0</v>
      </c>
      <c r="KL52" s="284">
        <f t="shared" si="22"/>
        <v>0</v>
      </c>
      <c r="KM52" s="284">
        <f t="shared" si="22"/>
        <v>0</v>
      </c>
      <c r="KN52" s="284">
        <f t="shared" si="22"/>
        <v>0</v>
      </c>
      <c r="KO52" s="284">
        <f t="shared" si="22"/>
        <v>0</v>
      </c>
      <c r="KP52" s="284">
        <f t="shared" si="22"/>
        <v>0</v>
      </c>
      <c r="KQ52" s="284">
        <f t="shared" si="22"/>
        <v>0</v>
      </c>
      <c r="KR52" s="284">
        <f t="shared" si="22"/>
        <v>0</v>
      </c>
      <c r="KS52" s="284">
        <f t="shared" si="22"/>
        <v>0</v>
      </c>
      <c r="KT52" s="284">
        <f t="shared" si="22"/>
        <v>0</v>
      </c>
      <c r="KU52" s="284">
        <f t="shared" si="22"/>
        <v>0</v>
      </c>
      <c r="KV52" s="284">
        <f t="shared" si="22"/>
        <v>0</v>
      </c>
      <c r="KW52" s="284">
        <f t="shared" si="22"/>
        <v>0</v>
      </c>
      <c r="KX52" s="284">
        <f t="shared" si="22"/>
        <v>0</v>
      </c>
      <c r="KY52" s="284">
        <f t="shared" si="22"/>
        <v>0</v>
      </c>
      <c r="KZ52" s="284">
        <f t="shared" si="22"/>
        <v>0</v>
      </c>
      <c r="LA52" s="284">
        <f t="shared" si="22"/>
        <v>0</v>
      </c>
      <c r="LB52" s="284">
        <f t="shared" si="22"/>
        <v>0</v>
      </c>
      <c r="LC52" s="284">
        <f t="shared" si="22"/>
        <v>0</v>
      </c>
      <c r="LD52" s="284">
        <f t="shared" si="22"/>
        <v>0</v>
      </c>
      <c r="LE52" s="284">
        <f t="shared" si="22"/>
        <v>0</v>
      </c>
      <c r="LF52" s="284">
        <f t="shared" si="22"/>
        <v>0</v>
      </c>
      <c r="LG52" s="284">
        <f t="shared" si="22"/>
        <v>0</v>
      </c>
      <c r="LH52" s="284">
        <f t="shared" si="22"/>
        <v>0</v>
      </c>
      <c r="LI52" s="284">
        <f t="shared" si="22"/>
        <v>0</v>
      </c>
      <c r="LJ52" s="284">
        <f t="shared" si="22"/>
        <v>0</v>
      </c>
      <c r="LK52" s="284">
        <f t="shared" si="22"/>
        <v>0</v>
      </c>
      <c r="LL52" s="284">
        <f t="shared" ref="LL52:NW52" si="23">$C6*LL29</f>
        <v>0</v>
      </c>
      <c r="LM52" s="284">
        <f t="shared" si="23"/>
        <v>0</v>
      </c>
      <c r="LN52" s="284">
        <f t="shared" si="23"/>
        <v>0</v>
      </c>
      <c r="LO52" s="284">
        <f t="shared" si="23"/>
        <v>0</v>
      </c>
      <c r="LP52" s="284">
        <f t="shared" si="23"/>
        <v>0</v>
      </c>
      <c r="LQ52" s="284">
        <f t="shared" si="23"/>
        <v>0</v>
      </c>
      <c r="LR52" s="284">
        <f t="shared" si="23"/>
        <v>0</v>
      </c>
      <c r="LS52" s="284">
        <f t="shared" si="23"/>
        <v>0</v>
      </c>
      <c r="LT52" s="284">
        <f t="shared" si="23"/>
        <v>0</v>
      </c>
      <c r="LU52" s="284">
        <f t="shared" si="23"/>
        <v>0</v>
      </c>
      <c r="LV52" s="284">
        <f t="shared" si="23"/>
        <v>0</v>
      </c>
      <c r="LW52" s="284">
        <f t="shared" si="23"/>
        <v>0</v>
      </c>
      <c r="LX52" s="284">
        <f t="shared" si="23"/>
        <v>0</v>
      </c>
      <c r="LY52" s="284">
        <f t="shared" si="23"/>
        <v>0</v>
      </c>
      <c r="LZ52" s="284">
        <f t="shared" si="23"/>
        <v>0</v>
      </c>
      <c r="MA52" s="284">
        <f t="shared" si="23"/>
        <v>0</v>
      </c>
      <c r="MB52" s="284">
        <f t="shared" si="23"/>
        <v>0</v>
      </c>
      <c r="MC52" s="284">
        <f t="shared" si="23"/>
        <v>0</v>
      </c>
      <c r="MD52" s="284">
        <f t="shared" si="23"/>
        <v>0</v>
      </c>
      <c r="ME52" s="284">
        <f t="shared" si="23"/>
        <v>0</v>
      </c>
      <c r="MF52" s="284">
        <f t="shared" si="23"/>
        <v>0</v>
      </c>
      <c r="MG52" s="284">
        <f t="shared" si="23"/>
        <v>0</v>
      </c>
      <c r="MH52" s="284">
        <f t="shared" si="23"/>
        <v>0</v>
      </c>
      <c r="MI52" s="284">
        <f t="shared" si="23"/>
        <v>0</v>
      </c>
      <c r="MJ52" s="284">
        <f t="shared" si="23"/>
        <v>0</v>
      </c>
      <c r="MK52" s="284">
        <f t="shared" si="23"/>
        <v>0</v>
      </c>
      <c r="ML52" s="284">
        <f t="shared" si="23"/>
        <v>0</v>
      </c>
      <c r="MM52" s="284">
        <f t="shared" si="23"/>
        <v>0</v>
      </c>
      <c r="MN52" s="284">
        <f t="shared" si="23"/>
        <v>0</v>
      </c>
      <c r="MO52" s="284">
        <f t="shared" si="23"/>
        <v>0</v>
      </c>
      <c r="MP52" s="284">
        <f t="shared" si="23"/>
        <v>0</v>
      </c>
      <c r="MQ52" s="284">
        <f t="shared" si="23"/>
        <v>0</v>
      </c>
      <c r="MR52" s="284">
        <f t="shared" si="23"/>
        <v>0</v>
      </c>
      <c r="MS52" s="284">
        <f t="shared" si="23"/>
        <v>0</v>
      </c>
      <c r="MT52" s="284">
        <f t="shared" si="23"/>
        <v>0</v>
      </c>
      <c r="MU52" s="284">
        <f t="shared" si="23"/>
        <v>0</v>
      </c>
      <c r="MV52" s="284">
        <f t="shared" si="23"/>
        <v>0</v>
      </c>
      <c r="MW52" s="284">
        <f t="shared" si="23"/>
        <v>0</v>
      </c>
      <c r="MX52" s="284">
        <f t="shared" si="23"/>
        <v>0</v>
      </c>
      <c r="MY52" s="284">
        <f t="shared" si="23"/>
        <v>0</v>
      </c>
      <c r="MZ52" s="284">
        <f t="shared" si="23"/>
        <v>0</v>
      </c>
      <c r="NA52" s="284">
        <f t="shared" si="23"/>
        <v>0</v>
      </c>
      <c r="NB52" s="284">
        <f t="shared" si="23"/>
        <v>0</v>
      </c>
      <c r="NC52" s="284">
        <f t="shared" si="23"/>
        <v>0</v>
      </c>
      <c r="ND52" s="284">
        <f t="shared" si="23"/>
        <v>0</v>
      </c>
      <c r="NE52" s="284">
        <f t="shared" si="23"/>
        <v>0</v>
      </c>
      <c r="NF52" s="284">
        <f t="shared" si="23"/>
        <v>0</v>
      </c>
      <c r="NG52" s="284">
        <f t="shared" si="23"/>
        <v>0</v>
      </c>
      <c r="NH52" s="284">
        <f t="shared" si="23"/>
        <v>0</v>
      </c>
      <c r="NI52" s="284">
        <f t="shared" si="23"/>
        <v>0</v>
      </c>
      <c r="NJ52" s="284">
        <f t="shared" si="23"/>
        <v>0</v>
      </c>
      <c r="NK52" s="284">
        <f t="shared" si="23"/>
        <v>0</v>
      </c>
      <c r="NL52" s="284">
        <f t="shared" si="23"/>
        <v>0</v>
      </c>
      <c r="NM52" s="284">
        <f t="shared" si="23"/>
        <v>0</v>
      </c>
      <c r="NN52" s="284">
        <f t="shared" si="23"/>
        <v>0</v>
      </c>
      <c r="NO52" s="284">
        <f t="shared" si="23"/>
        <v>0</v>
      </c>
      <c r="NP52" s="284">
        <f t="shared" si="23"/>
        <v>0</v>
      </c>
      <c r="NQ52" s="284">
        <f t="shared" si="23"/>
        <v>0</v>
      </c>
      <c r="NR52" s="284">
        <f t="shared" si="23"/>
        <v>0</v>
      </c>
      <c r="NS52" s="284">
        <f t="shared" si="23"/>
        <v>0</v>
      </c>
      <c r="NT52" s="284">
        <f t="shared" si="23"/>
        <v>0</v>
      </c>
      <c r="NU52" s="284">
        <f t="shared" si="23"/>
        <v>0</v>
      </c>
      <c r="NV52" s="284">
        <f t="shared" si="23"/>
        <v>0</v>
      </c>
      <c r="NW52" s="284">
        <f t="shared" si="23"/>
        <v>0</v>
      </c>
      <c r="NX52" s="284">
        <f t="shared" ref="NX52:QI52" si="24">$C6*NX29</f>
        <v>0</v>
      </c>
      <c r="NY52" s="284">
        <f t="shared" si="24"/>
        <v>0</v>
      </c>
      <c r="NZ52" s="284">
        <f t="shared" si="24"/>
        <v>0</v>
      </c>
      <c r="OA52" s="284">
        <f t="shared" si="24"/>
        <v>0</v>
      </c>
      <c r="OB52" s="284">
        <f t="shared" si="24"/>
        <v>0</v>
      </c>
      <c r="OC52" s="284">
        <f t="shared" si="24"/>
        <v>0</v>
      </c>
      <c r="OD52" s="284">
        <f t="shared" si="24"/>
        <v>0</v>
      </c>
      <c r="OE52" s="284">
        <f t="shared" si="24"/>
        <v>0</v>
      </c>
      <c r="OF52" s="284">
        <f t="shared" si="24"/>
        <v>0</v>
      </c>
      <c r="OG52" s="284">
        <f t="shared" si="24"/>
        <v>0</v>
      </c>
      <c r="OH52" s="284">
        <f t="shared" si="24"/>
        <v>0</v>
      </c>
      <c r="OI52" s="284">
        <f t="shared" si="24"/>
        <v>0</v>
      </c>
      <c r="OJ52" s="284">
        <f t="shared" si="24"/>
        <v>0</v>
      </c>
      <c r="OK52" s="284">
        <f t="shared" si="24"/>
        <v>0</v>
      </c>
      <c r="OL52" s="284">
        <f t="shared" si="24"/>
        <v>0</v>
      </c>
      <c r="OM52" s="284">
        <f t="shared" si="24"/>
        <v>0</v>
      </c>
      <c r="ON52" s="284">
        <f t="shared" si="24"/>
        <v>0</v>
      </c>
      <c r="OO52" s="284">
        <f t="shared" si="24"/>
        <v>0</v>
      </c>
      <c r="OP52" s="284">
        <f t="shared" si="24"/>
        <v>0</v>
      </c>
      <c r="OQ52" s="284">
        <f t="shared" si="24"/>
        <v>0</v>
      </c>
      <c r="OR52" s="284">
        <f t="shared" si="24"/>
        <v>0</v>
      </c>
      <c r="OS52" s="284">
        <f t="shared" si="24"/>
        <v>0</v>
      </c>
      <c r="OT52" s="284">
        <f t="shared" si="24"/>
        <v>0</v>
      </c>
      <c r="OU52" s="284">
        <f t="shared" si="24"/>
        <v>0</v>
      </c>
      <c r="OV52" s="284">
        <f t="shared" si="24"/>
        <v>0</v>
      </c>
      <c r="OW52" s="284">
        <f t="shared" si="24"/>
        <v>0</v>
      </c>
      <c r="OX52" s="284">
        <f t="shared" si="24"/>
        <v>0</v>
      </c>
      <c r="OY52" s="284">
        <f t="shared" si="24"/>
        <v>0</v>
      </c>
      <c r="OZ52" s="284">
        <f t="shared" si="24"/>
        <v>0</v>
      </c>
      <c r="PA52" s="284">
        <f t="shared" si="24"/>
        <v>0</v>
      </c>
      <c r="PB52" s="284">
        <f t="shared" si="24"/>
        <v>0</v>
      </c>
      <c r="PC52" s="284">
        <f t="shared" si="24"/>
        <v>0</v>
      </c>
      <c r="PD52" s="284">
        <f t="shared" si="24"/>
        <v>0</v>
      </c>
      <c r="PE52" s="284">
        <f t="shared" si="24"/>
        <v>0</v>
      </c>
      <c r="PF52" s="284">
        <f t="shared" si="24"/>
        <v>0</v>
      </c>
      <c r="PG52" s="284">
        <f t="shared" si="24"/>
        <v>0</v>
      </c>
      <c r="PH52" s="284">
        <f t="shared" si="24"/>
        <v>0</v>
      </c>
      <c r="PI52" s="284">
        <f t="shared" si="24"/>
        <v>0</v>
      </c>
      <c r="PJ52" s="284">
        <f t="shared" si="24"/>
        <v>0</v>
      </c>
      <c r="PK52" s="284">
        <f t="shared" si="24"/>
        <v>0</v>
      </c>
      <c r="PL52" s="284">
        <f t="shared" si="24"/>
        <v>0</v>
      </c>
      <c r="PM52" s="284">
        <f t="shared" si="24"/>
        <v>0</v>
      </c>
      <c r="PN52" s="284">
        <f t="shared" si="24"/>
        <v>0</v>
      </c>
      <c r="PO52" s="284">
        <f t="shared" si="24"/>
        <v>0</v>
      </c>
      <c r="PP52" s="284">
        <f t="shared" si="24"/>
        <v>0</v>
      </c>
      <c r="PQ52" s="284">
        <f t="shared" si="24"/>
        <v>0</v>
      </c>
      <c r="PR52" s="284">
        <f t="shared" si="24"/>
        <v>0</v>
      </c>
      <c r="PS52" s="284">
        <f t="shared" si="24"/>
        <v>0</v>
      </c>
      <c r="PT52" s="284">
        <f t="shared" si="24"/>
        <v>0</v>
      </c>
      <c r="PU52" s="284">
        <f t="shared" si="24"/>
        <v>0</v>
      </c>
      <c r="PV52" s="284">
        <f t="shared" si="24"/>
        <v>0</v>
      </c>
      <c r="PW52" s="284">
        <f t="shared" si="24"/>
        <v>0</v>
      </c>
      <c r="PX52" s="284">
        <f t="shared" si="24"/>
        <v>0</v>
      </c>
      <c r="PY52" s="284">
        <f t="shared" si="24"/>
        <v>0</v>
      </c>
      <c r="PZ52" s="284">
        <f t="shared" si="24"/>
        <v>0</v>
      </c>
      <c r="QA52" s="284">
        <f t="shared" si="24"/>
        <v>0</v>
      </c>
      <c r="QB52" s="284">
        <f t="shared" si="24"/>
        <v>0</v>
      </c>
      <c r="QC52" s="284">
        <f t="shared" si="24"/>
        <v>0</v>
      </c>
      <c r="QD52" s="284">
        <f t="shared" si="24"/>
        <v>0</v>
      </c>
      <c r="QE52" s="284">
        <f t="shared" si="24"/>
        <v>0</v>
      </c>
      <c r="QF52" s="284">
        <f t="shared" si="24"/>
        <v>0</v>
      </c>
      <c r="QG52" s="284">
        <f t="shared" si="24"/>
        <v>0</v>
      </c>
      <c r="QH52" s="284">
        <f t="shared" si="24"/>
        <v>0</v>
      </c>
      <c r="QI52" s="284">
        <f t="shared" si="24"/>
        <v>0</v>
      </c>
      <c r="QJ52" s="284">
        <f t="shared" ref="QJ52:SA52" si="25">$C6*QJ29</f>
        <v>0</v>
      </c>
      <c r="QK52" s="284">
        <f t="shared" si="25"/>
        <v>0</v>
      </c>
      <c r="QL52" s="284">
        <f t="shared" si="25"/>
        <v>0</v>
      </c>
      <c r="QM52" s="284">
        <f t="shared" si="25"/>
        <v>0</v>
      </c>
      <c r="QN52" s="284">
        <f t="shared" si="25"/>
        <v>0</v>
      </c>
      <c r="QO52" s="284">
        <f t="shared" si="25"/>
        <v>0</v>
      </c>
      <c r="QP52" s="284">
        <f t="shared" si="25"/>
        <v>0</v>
      </c>
      <c r="QQ52" s="284">
        <f t="shared" si="25"/>
        <v>0</v>
      </c>
      <c r="QR52" s="284">
        <f t="shared" si="25"/>
        <v>0</v>
      </c>
      <c r="QS52" s="284">
        <f t="shared" si="25"/>
        <v>0</v>
      </c>
      <c r="QT52" s="284">
        <f t="shared" si="25"/>
        <v>0</v>
      </c>
      <c r="QU52" s="284">
        <f t="shared" si="25"/>
        <v>0</v>
      </c>
      <c r="QV52" s="284">
        <f t="shared" si="25"/>
        <v>0</v>
      </c>
      <c r="QW52" s="284">
        <f t="shared" si="25"/>
        <v>0</v>
      </c>
      <c r="QX52" s="284">
        <f t="shared" si="25"/>
        <v>0</v>
      </c>
      <c r="QY52" s="284">
        <f t="shared" si="25"/>
        <v>0</v>
      </c>
      <c r="QZ52" s="284">
        <f t="shared" si="25"/>
        <v>0</v>
      </c>
      <c r="RA52" s="284">
        <f t="shared" si="25"/>
        <v>0</v>
      </c>
      <c r="RB52" s="284">
        <f t="shared" si="25"/>
        <v>0</v>
      </c>
      <c r="RC52" s="284">
        <f t="shared" si="25"/>
        <v>0</v>
      </c>
      <c r="RD52" s="284">
        <f t="shared" si="25"/>
        <v>0</v>
      </c>
      <c r="RE52" s="284">
        <f t="shared" si="25"/>
        <v>0</v>
      </c>
      <c r="RF52" s="284">
        <f t="shared" si="25"/>
        <v>0</v>
      </c>
      <c r="RG52" s="284">
        <f t="shared" si="25"/>
        <v>0</v>
      </c>
      <c r="RH52" s="284">
        <f t="shared" si="25"/>
        <v>0</v>
      </c>
      <c r="RI52" s="284">
        <f t="shared" si="25"/>
        <v>0</v>
      </c>
      <c r="RJ52" s="284">
        <f t="shared" si="25"/>
        <v>0</v>
      </c>
      <c r="RK52" s="284">
        <f t="shared" si="25"/>
        <v>0</v>
      </c>
      <c r="RL52" s="284">
        <f t="shared" si="25"/>
        <v>0</v>
      </c>
      <c r="RM52" s="284">
        <f t="shared" si="25"/>
        <v>0</v>
      </c>
      <c r="RN52" s="284">
        <f t="shared" si="25"/>
        <v>0</v>
      </c>
      <c r="RO52" s="284">
        <f t="shared" si="25"/>
        <v>0</v>
      </c>
      <c r="RP52" s="284">
        <f t="shared" si="25"/>
        <v>0</v>
      </c>
      <c r="RQ52" s="284">
        <f t="shared" si="25"/>
        <v>0</v>
      </c>
      <c r="RR52" s="284">
        <f t="shared" si="25"/>
        <v>0</v>
      </c>
      <c r="RS52" s="284">
        <f t="shared" si="25"/>
        <v>0</v>
      </c>
      <c r="RT52" s="284">
        <f t="shared" si="25"/>
        <v>0</v>
      </c>
      <c r="RU52" s="284">
        <f t="shared" si="25"/>
        <v>0</v>
      </c>
      <c r="RV52" s="284">
        <f t="shared" si="25"/>
        <v>0</v>
      </c>
      <c r="RW52" s="284">
        <f t="shared" si="25"/>
        <v>0</v>
      </c>
      <c r="RX52" s="284">
        <f t="shared" si="25"/>
        <v>0</v>
      </c>
      <c r="RY52" s="284">
        <f t="shared" si="25"/>
        <v>0</v>
      </c>
      <c r="RZ52" s="284">
        <f t="shared" si="25"/>
        <v>0</v>
      </c>
      <c r="SA52" s="284">
        <f t="shared" si="25"/>
        <v>0</v>
      </c>
    </row>
    <row r="53" spans="1:495">
      <c r="A53" s="282"/>
      <c r="B53" s="283" t="str">
        <f>$B$7</f>
        <v>Passive Treatment System</v>
      </c>
      <c r="C53" s="290">
        <f>SUM(D53:S53,T53:INDEX(T53:SA53,$H$5))</f>
        <v>0</v>
      </c>
      <c r="D53" s="284">
        <f t="shared" ref="D53:BO53" si="26">$C7*D30</f>
        <v>0</v>
      </c>
      <c r="E53" s="284">
        <f t="shared" si="26"/>
        <v>0</v>
      </c>
      <c r="F53" s="284">
        <f t="shared" si="26"/>
        <v>0</v>
      </c>
      <c r="G53" s="284">
        <f t="shared" si="26"/>
        <v>0</v>
      </c>
      <c r="H53" s="284">
        <f t="shared" si="26"/>
        <v>0</v>
      </c>
      <c r="I53" s="284">
        <f t="shared" si="26"/>
        <v>0</v>
      </c>
      <c r="J53" s="284">
        <f t="shared" si="26"/>
        <v>0</v>
      </c>
      <c r="K53" s="284">
        <f t="shared" si="26"/>
        <v>0</v>
      </c>
      <c r="L53" s="284">
        <f t="shared" si="26"/>
        <v>0</v>
      </c>
      <c r="M53" s="284">
        <f t="shared" si="26"/>
        <v>0</v>
      </c>
      <c r="N53" s="284">
        <f t="shared" si="26"/>
        <v>0</v>
      </c>
      <c r="O53" s="284">
        <f t="shared" si="26"/>
        <v>0</v>
      </c>
      <c r="P53" s="284">
        <f t="shared" si="26"/>
        <v>0</v>
      </c>
      <c r="Q53" s="284">
        <f t="shared" si="26"/>
        <v>0</v>
      </c>
      <c r="R53" s="284">
        <f t="shared" si="26"/>
        <v>0</v>
      </c>
      <c r="S53" s="284">
        <f t="shared" si="26"/>
        <v>0</v>
      </c>
      <c r="T53" s="284">
        <f t="shared" si="26"/>
        <v>0</v>
      </c>
      <c r="U53" s="284">
        <f t="shared" si="26"/>
        <v>0</v>
      </c>
      <c r="V53" s="284">
        <f t="shared" si="26"/>
        <v>0</v>
      </c>
      <c r="W53" s="284">
        <f t="shared" si="26"/>
        <v>0</v>
      </c>
      <c r="X53" s="284">
        <f t="shared" si="26"/>
        <v>0</v>
      </c>
      <c r="Y53" s="284">
        <f t="shared" si="26"/>
        <v>0</v>
      </c>
      <c r="Z53" s="284">
        <f t="shared" si="26"/>
        <v>0</v>
      </c>
      <c r="AA53" s="284">
        <f t="shared" si="26"/>
        <v>0</v>
      </c>
      <c r="AB53" s="284">
        <f t="shared" si="26"/>
        <v>0</v>
      </c>
      <c r="AC53" s="284">
        <f t="shared" si="26"/>
        <v>0</v>
      </c>
      <c r="AD53" s="284">
        <f t="shared" si="26"/>
        <v>0</v>
      </c>
      <c r="AE53" s="284">
        <f t="shared" si="26"/>
        <v>0</v>
      </c>
      <c r="AF53" s="284">
        <f t="shared" si="26"/>
        <v>0</v>
      </c>
      <c r="AG53" s="284">
        <f t="shared" si="26"/>
        <v>0</v>
      </c>
      <c r="AH53" s="284">
        <f t="shared" si="26"/>
        <v>0</v>
      </c>
      <c r="AI53" s="284">
        <f t="shared" si="26"/>
        <v>0</v>
      </c>
      <c r="AJ53" s="284">
        <f t="shared" si="26"/>
        <v>0</v>
      </c>
      <c r="AK53" s="284">
        <f t="shared" si="26"/>
        <v>0</v>
      </c>
      <c r="AL53" s="284">
        <f t="shared" si="26"/>
        <v>0</v>
      </c>
      <c r="AM53" s="284">
        <f t="shared" si="26"/>
        <v>0</v>
      </c>
      <c r="AN53" s="284">
        <f t="shared" si="26"/>
        <v>0</v>
      </c>
      <c r="AO53" s="284">
        <f t="shared" si="26"/>
        <v>0</v>
      </c>
      <c r="AP53" s="284">
        <f t="shared" si="26"/>
        <v>0</v>
      </c>
      <c r="AQ53" s="284">
        <f t="shared" si="26"/>
        <v>0</v>
      </c>
      <c r="AR53" s="284">
        <f t="shared" si="26"/>
        <v>0</v>
      </c>
      <c r="AS53" s="284">
        <f t="shared" si="26"/>
        <v>0</v>
      </c>
      <c r="AT53" s="284">
        <f t="shared" si="26"/>
        <v>0</v>
      </c>
      <c r="AU53" s="284">
        <f t="shared" si="26"/>
        <v>0</v>
      </c>
      <c r="AV53" s="284">
        <f t="shared" si="26"/>
        <v>0</v>
      </c>
      <c r="AW53" s="284">
        <f t="shared" si="26"/>
        <v>0</v>
      </c>
      <c r="AX53" s="284">
        <f t="shared" si="26"/>
        <v>0</v>
      </c>
      <c r="AY53" s="284">
        <f t="shared" si="26"/>
        <v>0</v>
      </c>
      <c r="AZ53" s="284">
        <f t="shared" si="26"/>
        <v>0</v>
      </c>
      <c r="BA53" s="284">
        <f t="shared" si="26"/>
        <v>0</v>
      </c>
      <c r="BB53" s="284">
        <f t="shared" si="26"/>
        <v>0</v>
      </c>
      <c r="BC53" s="284">
        <f t="shared" si="26"/>
        <v>0</v>
      </c>
      <c r="BD53" s="284">
        <f t="shared" si="26"/>
        <v>0</v>
      </c>
      <c r="BE53" s="284">
        <f t="shared" si="26"/>
        <v>0</v>
      </c>
      <c r="BF53" s="284">
        <f t="shared" si="26"/>
        <v>0</v>
      </c>
      <c r="BG53" s="284">
        <f t="shared" si="26"/>
        <v>0</v>
      </c>
      <c r="BH53" s="284">
        <f t="shared" si="26"/>
        <v>0</v>
      </c>
      <c r="BI53" s="284">
        <f t="shared" si="26"/>
        <v>0</v>
      </c>
      <c r="BJ53" s="284">
        <f t="shared" si="26"/>
        <v>0</v>
      </c>
      <c r="BK53" s="284">
        <f t="shared" si="26"/>
        <v>0</v>
      </c>
      <c r="BL53" s="284">
        <f t="shared" si="26"/>
        <v>0</v>
      </c>
      <c r="BM53" s="284">
        <f t="shared" si="26"/>
        <v>0</v>
      </c>
      <c r="BN53" s="284">
        <f t="shared" si="26"/>
        <v>0</v>
      </c>
      <c r="BO53" s="284">
        <f t="shared" si="26"/>
        <v>0</v>
      </c>
      <c r="BP53" s="284">
        <f t="shared" ref="BP53:EA53" si="27">$C7*BP30</f>
        <v>0</v>
      </c>
      <c r="BQ53" s="284">
        <f t="shared" si="27"/>
        <v>0</v>
      </c>
      <c r="BR53" s="284">
        <f t="shared" si="27"/>
        <v>0</v>
      </c>
      <c r="BS53" s="284">
        <f t="shared" si="27"/>
        <v>0</v>
      </c>
      <c r="BT53" s="284">
        <f t="shared" si="27"/>
        <v>0</v>
      </c>
      <c r="BU53" s="284">
        <f t="shared" si="27"/>
        <v>0</v>
      </c>
      <c r="BV53" s="284">
        <f t="shared" si="27"/>
        <v>0</v>
      </c>
      <c r="BW53" s="284">
        <f t="shared" si="27"/>
        <v>0</v>
      </c>
      <c r="BX53" s="284">
        <f t="shared" si="27"/>
        <v>0</v>
      </c>
      <c r="BY53" s="284">
        <f t="shared" si="27"/>
        <v>0</v>
      </c>
      <c r="BZ53" s="284">
        <f t="shared" si="27"/>
        <v>0</v>
      </c>
      <c r="CA53" s="284">
        <f t="shared" si="27"/>
        <v>0</v>
      </c>
      <c r="CB53" s="284">
        <f t="shared" si="27"/>
        <v>0</v>
      </c>
      <c r="CC53" s="284">
        <f t="shared" si="27"/>
        <v>0</v>
      </c>
      <c r="CD53" s="284">
        <f t="shared" si="27"/>
        <v>0</v>
      </c>
      <c r="CE53" s="284">
        <f t="shared" si="27"/>
        <v>0</v>
      </c>
      <c r="CF53" s="284">
        <f t="shared" si="27"/>
        <v>0</v>
      </c>
      <c r="CG53" s="284">
        <f t="shared" si="27"/>
        <v>0</v>
      </c>
      <c r="CH53" s="284">
        <f t="shared" si="27"/>
        <v>0</v>
      </c>
      <c r="CI53" s="284">
        <f t="shared" si="27"/>
        <v>0</v>
      </c>
      <c r="CJ53" s="284">
        <f t="shared" si="27"/>
        <v>0</v>
      </c>
      <c r="CK53" s="284">
        <f t="shared" si="27"/>
        <v>0</v>
      </c>
      <c r="CL53" s="284">
        <f t="shared" si="27"/>
        <v>0</v>
      </c>
      <c r="CM53" s="284">
        <f t="shared" si="27"/>
        <v>0</v>
      </c>
      <c r="CN53" s="284">
        <f t="shared" si="27"/>
        <v>0</v>
      </c>
      <c r="CO53" s="284">
        <f t="shared" si="27"/>
        <v>0</v>
      </c>
      <c r="CP53" s="284">
        <f t="shared" si="27"/>
        <v>0</v>
      </c>
      <c r="CQ53" s="284">
        <f t="shared" si="27"/>
        <v>0</v>
      </c>
      <c r="CR53" s="284">
        <f t="shared" si="27"/>
        <v>0</v>
      </c>
      <c r="CS53" s="284">
        <f t="shared" si="27"/>
        <v>0</v>
      </c>
      <c r="CT53" s="284">
        <f t="shared" si="27"/>
        <v>0</v>
      </c>
      <c r="CU53" s="284">
        <f t="shared" si="27"/>
        <v>0</v>
      </c>
      <c r="CV53" s="284">
        <f t="shared" si="27"/>
        <v>0</v>
      </c>
      <c r="CW53" s="284">
        <f t="shared" si="27"/>
        <v>0</v>
      </c>
      <c r="CX53" s="284">
        <f t="shared" si="27"/>
        <v>0</v>
      </c>
      <c r="CY53" s="284">
        <f t="shared" si="27"/>
        <v>0</v>
      </c>
      <c r="CZ53" s="284">
        <f t="shared" si="27"/>
        <v>0</v>
      </c>
      <c r="DA53" s="284">
        <f t="shared" si="27"/>
        <v>0</v>
      </c>
      <c r="DB53" s="284">
        <f t="shared" si="27"/>
        <v>0</v>
      </c>
      <c r="DC53" s="284">
        <f t="shared" si="27"/>
        <v>0</v>
      </c>
      <c r="DD53" s="284">
        <f t="shared" si="27"/>
        <v>0</v>
      </c>
      <c r="DE53" s="284">
        <f t="shared" si="27"/>
        <v>0</v>
      </c>
      <c r="DF53" s="284">
        <f t="shared" si="27"/>
        <v>0</v>
      </c>
      <c r="DG53" s="284">
        <f t="shared" si="27"/>
        <v>0</v>
      </c>
      <c r="DH53" s="284">
        <f t="shared" si="27"/>
        <v>0</v>
      </c>
      <c r="DI53" s="284">
        <f t="shared" si="27"/>
        <v>0</v>
      </c>
      <c r="DJ53" s="284">
        <f t="shared" si="27"/>
        <v>0</v>
      </c>
      <c r="DK53" s="284">
        <f t="shared" si="27"/>
        <v>0</v>
      </c>
      <c r="DL53" s="284">
        <f t="shared" si="27"/>
        <v>0</v>
      </c>
      <c r="DM53" s="284">
        <f t="shared" si="27"/>
        <v>0</v>
      </c>
      <c r="DN53" s="284">
        <f t="shared" si="27"/>
        <v>0</v>
      </c>
      <c r="DO53" s="284">
        <f t="shared" si="27"/>
        <v>0</v>
      </c>
      <c r="DP53" s="284">
        <f t="shared" si="27"/>
        <v>0</v>
      </c>
      <c r="DQ53" s="284">
        <f t="shared" si="27"/>
        <v>0</v>
      </c>
      <c r="DR53" s="284">
        <f t="shared" si="27"/>
        <v>0</v>
      </c>
      <c r="DS53" s="284">
        <f t="shared" si="27"/>
        <v>0</v>
      </c>
      <c r="DT53" s="284">
        <f t="shared" si="27"/>
        <v>0</v>
      </c>
      <c r="DU53" s="284">
        <f t="shared" si="27"/>
        <v>0</v>
      </c>
      <c r="DV53" s="284">
        <f t="shared" si="27"/>
        <v>0</v>
      </c>
      <c r="DW53" s="284">
        <f t="shared" si="27"/>
        <v>0</v>
      </c>
      <c r="DX53" s="284">
        <f t="shared" si="27"/>
        <v>0</v>
      </c>
      <c r="DY53" s="284">
        <f t="shared" si="27"/>
        <v>0</v>
      </c>
      <c r="DZ53" s="284">
        <f t="shared" si="27"/>
        <v>0</v>
      </c>
      <c r="EA53" s="284">
        <f t="shared" si="27"/>
        <v>0</v>
      </c>
      <c r="EB53" s="284">
        <f t="shared" ref="EB53:GM53" si="28">$C7*EB30</f>
        <v>0</v>
      </c>
      <c r="EC53" s="284">
        <f t="shared" si="28"/>
        <v>0</v>
      </c>
      <c r="ED53" s="284">
        <f t="shared" si="28"/>
        <v>0</v>
      </c>
      <c r="EE53" s="284">
        <f t="shared" si="28"/>
        <v>0</v>
      </c>
      <c r="EF53" s="284">
        <f t="shared" si="28"/>
        <v>0</v>
      </c>
      <c r="EG53" s="284">
        <f t="shared" si="28"/>
        <v>0</v>
      </c>
      <c r="EH53" s="284">
        <f t="shared" si="28"/>
        <v>0</v>
      </c>
      <c r="EI53" s="284">
        <f t="shared" si="28"/>
        <v>0</v>
      </c>
      <c r="EJ53" s="284">
        <f t="shared" si="28"/>
        <v>0</v>
      </c>
      <c r="EK53" s="284">
        <f t="shared" si="28"/>
        <v>0</v>
      </c>
      <c r="EL53" s="284">
        <f t="shared" si="28"/>
        <v>0</v>
      </c>
      <c r="EM53" s="284">
        <f t="shared" si="28"/>
        <v>0</v>
      </c>
      <c r="EN53" s="284">
        <f t="shared" si="28"/>
        <v>0</v>
      </c>
      <c r="EO53" s="284">
        <f t="shared" si="28"/>
        <v>0</v>
      </c>
      <c r="EP53" s="284">
        <f t="shared" si="28"/>
        <v>0</v>
      </c>
      <c r="EQ53" s="284">
        <f t="shared" si="28"/>
        <v>0</v>
      </c>
      <c r="ER53" s="284">
        <f t="shared" si="28"/>
        <v>0</v>
      </c>
      <c r="ES53" s="284">
        <f t="shared" si="28"/>
        <v>0</v>
      </c>
      <c r="ET53" s="284">
        <f t="shared" si="28"/>
        <v>0</v>
      </c>
      <c r="EU53" s="284">
        <f t="shared" si="28"/>
        <v>0</v>
      </c>
      <c r="EV53" s="284">
        <f t="shared" si="28"/>
        <v>0</v>
      </c>
      <c r="EW53" s="284">
        <f t="shared" si="28"/>
        <v>0</v>
      </c>
      <c r="EX53" s="284">
        <f t="shared" si="28"/>
        <v>0</v>
      </c>
      <c r="EY53" s="284">
        <f t="shared" si="28"/>
        <v>0</v>
      </c>
      <c r="EZ53" s="284">
        <f t="shared" si="28"/>
        <v>0</v>
      </c>
      <c r="FA53" s="284">
        <f t="shared" si="28"/>
        <v>0</v>
      </c>
      <c r="FB53" s="284">
        <f t="shared" si="28"/>
        <v>0</v>
      </c>
      <c r="FC53" s="284">
        <f t="shared" si="28"/>
        <v>0</v>
      </c>
      <c r="FD53" s="284">
        <f t="shared" si="28"/>
        <v>0</v>
      </c>
      <c r="FE53" s="284">
        <f t="shared" si="28"/>
        <v>0</v>
      </c>
      <c r="FF53" s="284">
        <f t="shared" si="28"/>
        <v>0</v>
      </c>
      <c r="FG53" s="284">
        <f t="shared" si="28"/>
        <v>0</v>
      </c>
      <c r="FH53" s="284">
        <f t="shared" si="28"/>
        <v>0</v>
      </c>
      <c r="FI53" s="284">
        <f t="shared" si="28"/>
        <v>0</v>
      </c>
      <c r="FJ53" s="284">
        <f t="shared" si="28"/>
        <v>0</v>
      </c>
      <c r="FK53" s="284">
        <f t="shared" si="28"/>
        <v>0</v>
      </c>
      <c r="FL53" s="284">
        <f t="shared" si="28"/>
        <v>0</v>
      </c>
      <c r="FM53" s="284">
        <f t="shared" si="28"/>
        <v>0</v>
      </c>
      <c r="FN53" s="284">
        <f t="shared" si="28"/>
        <v>0</v>
      </c>
      <c r="FO53" s="284">
        <f t="shared" si="28"/>
        <v>0</v>
      </c>
      <c r="FP53" s="284">
        <f t="shared" si="28"/>
        <v>0</v>
      </c>
      <c r="FQ53" s="284">
        <f t="shared" si="28"/>
        <v>0</v>
      </c>
      <c r="FR53" s="284">
        <f t="shared" si="28"/>
        <v>0</v>
      </c>
      <c r="FS53" s="284">
        <f t="shared" si="28"/>
        <v>0</v>
      </c>
      <c r="FT53" s="284">
        <f t="shared" si="28"/>
        <v>0</v>
      </c>
      <c r="FU53" s="284">
        <f t="shared" si="28"/>
        <v>0</v>
      </c>
      <c r="FV53" s="284">
        <f t="shared" si="28"/>
        <v>0</v>
      </c>
      <c r="FW53" s="284">
        <f t="shared" si="28"/>
        <v>0</v>
      </c>
      <c r="FX53" s="284">
        <f t="shared" si="28"/>
        <v>0</v>
      </c>
      <c r="FY53" s="284">
        <f t="shared" si="28"/>
        <v>0</v>
      </c>
      <c r="FZ53" s="284">
        <f t="shared" si="28"/>
        <v>0</v>
      </c>
      <c r="GA53" s="284">
        <f t="shared" si="28"/>
        <v>0</v>
      </c>
      <c r="GB53" s="284">
        <f t="shared" si="28"/>
        <v>0</v>
      </c>
      <c r="GC53" s="284">
        <f t="shared" si="28"/>
        <v>0</v>
      </c>
      <c r="GD53" s="284">
        <f t="shared" si="28"/>
        <v>0</v>
      </c>
      <c r="GE53" s="284">
        <f t="shared" si="28"/>
        <v>0</v>
      </c>
      <c r="GF53" s="284">
        <f t="shared" si="28"/>
        <v>0</v>
      </c>
      <c r="GG53" s="284">
        <f t="shared" si="28"/>
        <v>0</v>
      </c>
      <c r="GH53" s="284">
        <f t="shared" si="28"/>
        <v>0</v>
      </c>
      <c r="GI53" s="284">
        <f t="shared" si="28"/>
        <v>0</v>
      </c>
      <c r="GJ53" s="284">
        <f t="shared" si="28"/>
        <v>0</v>
      </c>
      <c r="GK53" s="284">
        <f t="shared" si="28"/>
        <v>0</v>
      </c>
      <c r="GL53" s="284">
        <f t="shared" si="28"/>
        <v>0</v>
      </c>
      <c r="GM53" s="284">
        <f t="shared" si="28"/>
        <v>0</v>
      </c>
      <c r="GN53" s="284">
        <f t="shared" ref="GN53:IY53" si="29">$C7*GN30</f>
        <v>0</v>
      </c>
      <c r="GO53" s="284">
        <f t="shared" si="29"/>
        <v>0</v>
      </c>
      <c r="GP53" s="284">
        <f t="shared" si="29"/>
        <v>0</v>
      </c>
      <c r="GQ53" s="284">
        <f t="shared" si="29"/>
        <v>0</v>
      </c>
      <c r="GR53" s="284">
        <f t="shared" si="29"/>
        <v>0</v>
      </c>
      <c r="GS53" s="284">
        <f t="shared" si="29"/>
        <v>0</v>
      </c>
      <c r="GT53" s="284">
        <f t="shared" si="29"/>
        <v>0</v>
      </c>
      <c r="GU53" s="284">
        <f t="shared" si="29"/>
        <v>0</v>
      </c>
      <c r="GV53" s="284">
        <f t="shared" si="29"/>
        <v>0</v>
      </c>
      <c r="GW53" s="284">
        <f t="shared" si="29"/>
        <v>0</v>
      </c>
      <c r="GX53" s="284">
        <f t="shared" si="29"/>
        <v>0</v>
      </c>
      <c r="GY53" s="284">
        <f t="shared" si="29"/>
        <v>0</v>
      </c>
      <c r="GZ53" s="284">
        <f t="shared" si="29"/>
        <v>0</v>
      </c>
      <c r="HA53" s="284">
        <f t="shared" si="29"/>
        <v>0</v>
      </c>
      <c r="HB53" s="284">
        <f t="shared" si="29"/>
        <v>0</v>
      </c>
      <c r="HC53" s="284">
        <f t="shared" si="29"/>
        <v>0</v>
      </c>
      <c r="HD53" s="284">
        <f t="shared" si="29"/>
        <v>0</v>
      </c>
      <c r="HE53" s="284">
        <f t="shared" si="29"/>
        <v>0</v>
      </c>
      <c r="HF53" s="284">
        <f t="shared" si="29"/>
        <v>0</v>
      </c>
      <c r="HG53" s="284">
        <f t="shared" si="29"/>
        <v>0</v>
      </c>
      <c r="HH53" s="284">
        <f t="shared" si="29"/>
        <v>0</v>
      </c>
      <c r="HI53" s="284">
        <f t="shared" si="29"/>
        <v>0</v>
      </c>
      <c r="HJ53" s="284">
        <f t="shared" si="29"/>
        <v>0</v>
      </c>
      <c r="HK53" s="284">
        <f t="shared" si="29"/>
        <v>0</v>
      </c>
      <c r="HL53" s="284">
        <f t="shared" si="29"/>
        <v>0</v>
      </c>
      <c r="HM53" s="284">
        <f t="shared" si="29"/>
        <v>0</v>
      </c>
      <c r="HN53" s="284">
        <f t="shared" si="29"/>
        <v>0</v>
      </c>
      <c r="HO53" s="284">
        <f t="shared" si="29"/>
        <v>0</v>
      </c>
      <c r="HP53" s="284">
        <f t="shared" si="29"/>
        <v>0</v>
      </c>
      <c r="HQ53" s="284">
        <f t="shared" si="29"/>
        <v>0</v>
      </c>
      <c r="HR53" s="284">
        <f t="shared" si="29"/>
        <v>0</v>
      </c>
      <c r="HS53" s="284">
        <f t="shared" si="29"/>
        <v>0</v>
      </c>
      <c r="HT53" s="284">
        <f t="shared" si="29"/>
        <v>0</v>
      </c>
      <c r="HU53" s="284">
        <f t="shared" si="29"/>
        <v>0</v>
      </c>
      <c r="HV53" s="284">
        <f t="shared" si="29"/>
        <v>0</v>
      </c>
      <c r="HW53" s="284">
        <f t="shared" si="29"/>
        <v>0</v>
      </c>
      <c r="HX53" s="284">
        <f t="shared" si="29"/>
        <v>0</v>
      </c>
      <c r="HY53" s="284">
        <f t="shared" si="29"/>
        <v>0</v>
      </c>
      <c r="HZ53" s="284">
        <f t="shared" si="29"/>
        <v>0</v>
      </c>
      <c r="IA53" s="284">
        <f t="shared" si="29"/>
        <v>0</v>
      </c>
      <c r="IB53" s="284">
        <f t="shared" si="29"/>
        <v>0</v>
      </c>
      <c r="IC53" s="284">
        <f t="shared" si="29"/>
        <v>0</v>
      </c>
      <c r="ID53" s="284">
        <f t="shared" si="29"/>
        <v>0</v>
      </c>
      <c r="IE53" s="284">
        <f t="shared" si="29"/>
        <v>0</v>
      </c>
      <c r="IF53" s="284">
        <f t="shared" si="29"/>
        <v>0</v>
      </c>
      <c r="IG53" s="284">
        <f t="shared" si="29"/>
        <v>0</v>
      </c>
      <c r="IH53" s="284">
        <f t="shared" si="29"/>
        <v>0</v>
      </c>
      <c r="II53" s="284">
        <f t="shared" si="29"/>
        <v>0</v>
      </c>
      <c r="IJ53" s="284">
        <f t="shared" si="29"/>
        <v>0</v>
      </c>
      <c r="IK53" s="284">
        <f t="shared" si="29"/>
        <v>0</v>
      </c>
      <c r="IL53" s="284">
        <f t="shared" si="29"/>
        <v>0</v>
      </c>
      <c r="IM53" s="284">
        <f t="shared" si="29"/>
        <v>0</v>
      </c>
      <c r="IN53" s="284">
        <f t="shared" si="29"/>
        <v>0</v>
      </c>
      <c r="IO53" s="284">
        <f t="shared" si="29"/>
        <v>0</v>
      </c>
      <c r="IP53" s="284">
        <f t="shared" si="29"/>
        <v>0</v>
      </c>
      <c r="IQ53" s="284">
        <f t="shared" si="29"/>
        <v>0</v>
      </c>
      <c r="IR53" s="284">
        <f t="shared" si="29"/>
        <v>0</v>
      </c>
      <c r="IS53" s="284">
        <f t="shared" si="29"/>
        <v>0</v>
      </c>
      <c r="IT53" s="284">
        <f t="shared" si="29"/>
        <v>0</v>
      </c>
      <c r="IU53" s="284">
        <f t="shared" si="29"/>
        <v>0</v>
      </c>
      <c r="IV53" s="284">
        <f t="shared" si="29"/>
        <v>0</v>
      </c>
      <c r="IW53" s="284">
        <f t="shared" si="29"/>
        <v>0</v>
      </c>
      <c r="IX53" s="284">
        <f t="shared" si="29"/>
        <v>0</v>
      </c>
      <c r="IY53" s="284">
        <f t="shared" si="29"/>
        <v>0</v>
      </c>
      <c r="IZ53" s="284">
        <f t="shared" ref="IZ53:LK53" si="30">$C7*IZ30</f>
        <v>0</v>
      </c>
      <c r="JA53" s="284">
        <f t="shared" si="30"/>
        <v>0</v>
      </c>
      <c r="JB53" s="284">
        <f t="shared" si="30"/>
        <v>0</v>
      </c>
      <c r="JC53" s="284">
        <f t="shared" si="30"/>
        <v>0</v>
      </c>
      <c r="JD53" s="284">
        <f t="shared" si="30"/>
        <v>0</v>
      </c>
      <c r="JE53" s="284">
        <f t="shared" si="30"/>
        <v>0</v>
      </c>
      <c r="JF53" s="284">
        <f t="shared" si="30"/>
        <v>0</v>
      </c>
      <c r="JG53" s="284">
        <f t="shared" si="30"/>
        <v>0</v>
      </c>
      <c r="JH53" s="284">
        <f t="shared" si="30"/>
        <v>0</v>
      </c>
      <c r="JI53" s="284">
        <f t="shared" si="30"/>
        <v>0</v>
      </c>
      <c r="JJ53" s="284">
        <f t="shared" si="30"/>
        <v>0</v>
      </c>
      <c r="JK53" s="284">
        <f t="shared" si="30"/>
        <v>0</v>
      </c>
      <c r="JL53" s="284">
        <f t="shared" si="30"/>
        <v>0</v>
      </c>
      <c r="JM53" s="284">
        <f t="shared" si="30"/>
        <v>0</v>
      </c>
      <c r="JN53" s="284">
        <f t="shared" si="30"/>
        <v>0</v>
      </c>
      <c r="JO53" s="284">
        <f t="shared" si="30"/>
        <v>0</v>
      </c>
      <c r="JP53" s="284">
        <f t="shared" si="30"/>
        <v>0</v>
      </c>
      <c r="JQ53" s="284">
        <f t="shared" si="30"/>
        <v>0</v>
      </c>
      <c r="JR53" s="284">
        <f t="shared" si="30"/>
        <v>0</v>
      </c>
      <c r="JS53" s="284">
        <f t="shared" si="30"/>
        <v>0</v>
      </c>
      <c r="JT53" s="284">
        <f t="shared" si="30"/>
        <v>0</v>
      </c>
      <c r="JU53" s="284">
        <f t="shared" si="30"/>
        <v>0</v>
      </c>
      <c r="JV53" s="284">
        <f t="shared" si="30"/>
        <v>0</v>
      </c>
      <c r="JW53" s="284">
        <f t="shared" si="30"/>
        <v>0</v>
      </c>
      <c r="JX53" s="284">
        <f t="shared" si="30"/>
        <v>0</v>
      </c>
      <c r="JY53" s="284">
        <f t="shared" si="30"/>
        <v>0</v>
      </c>
      <c r="JZ53" s="284">
        <f t="shared" si="30"/>
        <v>0</v>
      </c>
      <c r="KA53" s="284">
        <f t="shared" si="30"/>
        <v>0</v>
      </c>
      <c r="KB53" s="284">
        <f t="shared" si="30"/>
        <v>0</v>
      </c>
      <c r="KC53" s="284">
        <f t="shared" si="30"/>
        <v>0</v>
      </c>
      <c r="KD53" s="284">
        <f t="shared" si="30"/>
        <v>0</v>
      </c>
      <c r="KE53" s="284">
        <f t="shared" si="30"/>
        <v>0</v>
      </c>
      <c r="KF53" s="284">
        <f t="shared" si="30"/>
        <v>0</v>
      </c>
      <c r="KG53" s="284">
        <f t="shared" si="30"/>
        <v>0</v>
      </c>
      <c r="KH53" s="284">
        <f t="shared" si="30"/>
        <v>0</v>
      </c>
      <c r="KI53" s="284">
        <f t="shared" si="30"/>
        <v>0</v>
      </c>
      <c r="KJ53" s="284">
        <f t="shared" si="30"/>
        <v>0</v>
      </c>
      <c r="KK53" s="284">
        <f t="shared" si="30"/>
        <v>0</v>
      </c>
      <c r="KL53" s="284">
        <f t="shared" si="30"/>
        <v>0</v>
      </c>
      <c r="KM53" s="284">
        <f t="shared" si="30"/>
        <v>0</v>
      </c>
      <c r="KN53" s="284">
        <f t="shared" si="30"/>
        <v>0</v>
      </c>
      <c r="KO53" s="284">
        <f t="shared" si="30"/>
        <v>0</v>
      </c>
      <c r="KP53" s="284">
        <f t="shared" si="30"/>
        <v>0</v>
      </c>
      <c r="KQ53" s="284">
        <f t="shared" si="30"/>
        <v>0</v>
      </c>
      <c r="KR53" s="284">
        <f t="shared" si="30"/>
        <v>0</v>
      </c>
      <c r="KS53" s="284">
        <f t="shared" si="30"/>
        <v>0</v>
      </c>
      <c r="KT53" s="284">
        <f t="shared" si="30"/>
        <v>0</v>
      </c>
      <c r="KU53" s="284">
        <f t="shared" si="30"/>
        <v>0</v>
      </c>
      <c r="KV53" s="284">
        <f t="shared" si="30"/>
        <v>0</v>
      </c>
      <c r="KW53" s="284">
        <f t="shared" si="30"/>
        <v>0</v>
      </c>
      <c r="KX53" s="284">
        <f t="shared" si="30"/>
        <v>0</v>
      </c>
      <c r="KY53" s="284">
        <f t="shared" si="30"/>
        <v>0</v>
      </c>
      <c r="KZ53" s="284">
        <f t="shared" si="30"/>
        <v>0</v>
      </c>
      <c r="LA53" s="284">
        <f t="shared" si="30"/>
        <v>0</v>
      </c>
      <c r="LB53" s="284">
        <f t="shared" si="30"/>
        <v>0</v>
      </c>
      <c r="LC53" s="284">
        <f t="shared" si="30"/>
        <v>0</v>
      </c>
      <c r="LD53" s="284">
        <f t="shared" si="30"/>
        <v>0</v>
      </c>
      <c r="LE53" s="284">
        <f t="shared" si="30"/>
        <v>0</v>
      </c>
      <c r="LF53" s="284">
        <f t="shared" si="30"/>
        <v>0</v>
      </c>
      <c r="LG53" s="284">
        <f t="shared" si="30"/>
        <v>0</v>
      </c>
      <c r="LH53" s="284">
        <f t="shared" si="30"/>
        <v>0</v>
      </c>
      <c r="LI53" s="284">
        <f t="shared" si="30"/>
        <v>0</v>
      </c>
      <c r="LJ53" s="284">
        <f t="shared" si="30"/>
        <v>0</v>
      </c>
      <c r="LK53" s="284">
        <f t="shared" si="30"/>
        <v>0</v>
      </c>
      <c r="LL53" s="284">
        <f t="shared" ref="LL53:NW53" si="31">$C7*LL30</f>
        <v>0</v>
      </c>
      <c r="LM53" s="284">
        <f t="shared" si="31"/>
        <v>0</v>
      </c>
      <c r="LN53" s="284">
        <f t="shared" si="31"/>
        <v>0</v>
      </c>
      <c r="LO53" s="284">
        <f t="shared" si="31"/>
        <v>0</v>
      </c>
      <c r="LP53" s="284">
        <f t="shared" si="31"/>
        <v>0</v>
      </c>
      <c r="LQ53" s="284">
        <f t="shared" si="31"/>
        <v>0</v>
      </c>
      <c r="LR53" s="284">
        <f t="shared" si="31"/>
        <v>0</v>
      </c>
      <c r="LS53" s="284">
        <f t="shared" si="31"/>
        <v>0</v>
      </c>
      <c r="LT53" s="284">
        <f t="shared" si="31"/>
        <v>0</v>
      </c>
      <c r="LU53" s="284">
        <f t="shared" si="31"/>
        <v>0</v>
      </c>
      <c r="LV53" s="284">
        <f t="shared" si="31"/>
        <v>0</v>
      </c>
      <c r="LW53" s="284">
        <f t="shared" si="31"/>
        <v>0</v>
      </c>
      <c r="LX53" s="284">
        <f t="shared" si="31"/>
        <v>0</v>
      </c>
      <c r="LY53" s="284">
        <f t="shared" si="31"/>
        <v>0</v>
      </c>
      <c r="LZ53" s="284">
        <f t="shared" si="31"/>
        <v>0</v>
      </c>
      <c r="MA53" s="284">
        <f t="shared" si="31"/>
        <v>0</v>
      </c>
      <c r="MB53" s="284">
        <f t="shared" si="31"/>
        <v>0</v>
      </c>
      <c r="MC53" s="284">
        <f t="shared" si="31"/>
        <v>0</v>
      </c>
      <c r="MD53" s="284">
        <f t="shared" si="31"/>
        <v>0</v>
      </c>
      <c r="ME53" s="284">
        <f t="shared" si="31"/>
        <v>0</v>
      </c>
      <c r="MF53" s="284">
        <f t="shared" si="31"/>
        <v>0</v>
      </c>
      <c r="MG53" s="284">
        <f t="shared" si="31"/>
        <v>0</v>
      </c>
      <c r="MH53" s="284">
        <f t="shared" si="31"/>
        <v>0</v>
      </c>
      <c r="MI53" s="284">
        <f t="shared" si="31"/>
        <v>0</v>
      </c>
      <c r="MJ53" s="284">
        <f t="shared" si="31"/>
        <v>0</v>
      </c>
      <c r="MK53" s="284">
        <f t="shared" si="31"/>
        <v>0</v>
      </c>
      <c r="ML53" s="284">
        <f t="shared" si="31"/>
        <v>0</v>
      </c>
      <c r="MM53" s="284">
        <f t="shared" si="31"/>
        <v>0</v>
      </c>
      <c r="MN53" s="284">
        <f t="shared" si="31"/>
        <v>0</v>
      </c>
      <c r="MO53" s="284">
        <f t="shared" si="31"/>
        <v>0</v>
      </c>
      <c r="MP53" s="284">
        <f t="shared" si="31"/>
        <v>0</v>
      </c>
      <c r="MQ53" s="284">
        <f t="shared" si="31"/>
        <v>0</v>
      </c>
      <c r="MR53" s="284">
        <f t="shared" si="31"/>
        <v>0</v>
      </c>
      <c r="MS53" s="284">
        <f t="shared" si="31"/>
        <v>0</v>
      </c>
      <c r="MT53" s="284">
        <f t="shared" si="31"/>
        <v>0</v>
      </c>
      <c r="MU53" s="284">
        <f t="shared" si="31"/>
        <v>0</v>
      </c>
      <c r="MV53" s="284">
        <f t="shared" si="31"/>
        <v>0</v>
      </c>
      <c r="MW53" s="284">
        <f t="shared" si="31"/>
        <v>0</v>
      </c>
      <c r="MX53" s="284">
        <f t="shared" si="31"/>
        <v>0</v>
      </c>
      <c r="MY53" s="284">
        <f t="shared" si="31"/>
        <v>0</v>
      </c>
      <c r="MZ53" s="284">
        <f t="shared" si="31"/>
        <v>0</v>
      </c>
      <c r="NA53" s="284">
        <f t="shared" si="31"/>
        <v>0</v>
      </c>
      <c r="NB53" s="284">
        <f t="shared" si="31"/>
        <v>0</v>
      </c>
      <c r="NC53" s="284">
        <f t="shared" si="31"/>
        <v>0</v>
      </c>
      <c r="ND53" s="284">
        <f t="shared" si="31"/>
        <v>0</v>
      </c>
      <c r="NE53" s="284">
        <f t="shared" si="31"/>
        <v>0</v>
      </c>
      <c r="NF53" s="284">
        <f t="shared" si="31"/>
        <v>0</v>
      </c>
      <c r="NG53" s="284">
        <f t="shared" si="31"/>
        <v>0</v>
      </c>
      <c r="NH53" s="284">
        <f t="shared" si="31"/>
        <v>0</v>
      </c>
      <c r="NI53" s="284">
        <f t="shared" si="31"/>
        <v>0</v>
      </c>
      <c r="NJ53" s="284">
        <f t="shared" si="31"/>
        <v>0</v>
      </c>
      <c r="NK53" s="284">
        <f t="shared" si="31"/>
        <v>0</v>
      </c>
      <c r="NL53" s="284">
        <f t="shared" si="31"/>
        <v>0</v>
      </c>
      <c r="NM53" s="284">
        <f t="shared" si="31"/>
        <v>0</v>
      </c>
      <c r="NN53" s="284">
        <f t="shared" si="31"/>
        <v>0</v>
      </c>
      <c r="NO53" s="284">
        <f t="shared" si="31"/>
        <v>0</v>
      </c>
      <c r="NP53" s="284">
        <f t="shared" si="31"/>
        <v>0</v>
      </c>
      <c r="NQ53" s="284">
        <f t="shared" si="31"/>
        <v>0</v>
      </c>
      <c r="NR53" s="284">
        <f t="shared" si="31"/>
        <v>0</v>
      </c>
      <c r="NS53" s="284">
        <f t="shared" si="31"/>
        <v>0</v>
      </c>
      <c r="NT53" s="284">
        <f t="shared" si="31"/>
        <v>0</v>
      </c>
      <c r="NU53" s="284">
        <f t="shared" si="31"/>
        <v>0</v>
      </c>
      <c r="NV53" s="284">
        <f t="shared" si="31"/>
        <v>0</v>
      </c>
      <c r="NW53" s="284">
        <f t="shared" si="31"/>
        <v>0</v>
      </c>
      <c r="NX53" s="284">
        <f t="shared" ref="NX53:QI53" si="32">$C7*NX30</f>
        <v>0</v>
      </c>
      <c r="NY53" s="284">
        <f t="shared" si="32"/>
        <v>0</v>
      </c>
      <c r="NZ53" s="284">
        <f t="shared" si="32"/>
        <v>0</v>
      </c>
      <c r="OA53" s="284">
        <f t="shared" si="32"/>
        <v>0</v>
      </c>
      <c r="OB53" s="284">
        <f t="shared" si="32"/>
        <v>0</v>
      </c>
      <c r="OC53" s="284">
        <f t="shared" si="32"/>
        <v>0</v>
      </c>
      <c r="OD53" s="284">
        <f t="shared" si="32"/>
        <v>0</v>
      </c>
      <c r="OE53" s="284">
        <f t="shared" si="32"/>
        <v>0</v>
      </c>
      <c r="OF53" s="284">
        <f t="shared" si="32"/>
        <v>0</v>
      </c>
      <c r="OG53" s="284">
        <f t="shared" si="32"/>
        <v>0</v>
      </c>
      <c r="OH53" s="284">
        <f t="shared" si="32"/>
        <v>0</v>
      </c>
      <c r="OI53" s="284">
        <f t="shared" si="32"/>
        <v>0</v>
      </c>
      <c r="OJ53" s="284">
        <f t="shared" si="32"/>
        <v>0</v>
      </c>
      <c r="OK53" s="284">
        <f t="shared" si="32"/>
        <v>0</v>
      </c>
      <c r="OL53" s="284">
        <f t="shared" si="32"/>
        <v>0</v>
      </c>
      <c r="OM53" s="284">
        <f t="shared" si="32"/>
        <v>0</v>
      </c>
      <c r="ON53" s="284">
        <f t="shared" si="32"/>
        <v>0</v>
      </c>
      <c r="OO53" s="284">
        <f t="shared" si="32"/>
        <v>0</v>
      </c>
      <c r="OP53" s="284">
        <f t="shared" si="32"/>
        <v>0</v>
      </c>
      <c r="OQ53" s="284">
        <f t="shared" si="32"/>
        <v>0</v>
      </c>
      <c r="OR53" s="284">
        <f t="shared" si="32"/>
        <v>0</v>
      </c>
      <c r="OS53" s="284">
        <f t="shared" si="32"/>
        <v>0</v>
      </c>
      <c r="OT53" s="284">
        <f t="shared" si="32"/>
        <v>0</v>
      </c>
      <c r="OU53" s="284">
        <f t="shared" si="32"/>
        <v>0</v>
      </c>
      <c r="OV53" s="284">
        <f t="shared" si="32"/>
        <v>0</v>
      </c>
      <c r="OW53" s="284">
        <f t="shared" si="32"/>
        <v>0</v>
      </c>
      <c r="OX53" s="284">
        <f t="shared" si="32"/>
        <v>0</v>
      </c>
      <c r="OY53" s="284">
        <f t="shared" si="32"/>
        <v>0</v>
      </c>
      <c r="OZ53" s="284">
        <f t="shared" si="32"/>
        <v>0</v>
      </c>
      <c r="PA53" s="284">
        <f t="shared" si="32"/>
        <v>0</v>
      </c>
      <c r="PB53" s="284">
        <f t="shared" si="32"/>
        <v>0</v>
      </c>
      <c r="PC53" s="284">
        <f t="shared" si="32"/>
        <v>0</v>
      </c>
      <c r="PD53" s="284">
        <f t="shared" si="32"/>
        <v>0</v>
      </c>
      <c r="PE53" s="284">
        <f t="shared" si="32"/>
        <v>0</v>
      </c>
      <c r="PF53" s="284">
        <f t="shared" si="32"/>
        <v>0</v>
      </c>
      <c r="PG53" s="284">
        <f t="shared" si="32"/>
        <v>0</v>
      </c>
      <c r="PH53" s="284">
        <f t="shared" si="32"/>
        <v>0</v>
      </c>
      <c r="PI53" s="284">
        <f t="shared" si="32"/>
        <v>0</v>
      </c>
      <c r="PJ53" s="284">
        <f t="shared" si="32"/>
        <v>0</v>
      </c>
      <c r="PK53" s="284">
        <f t="shared" si="32"/>
        <v>0</v>
      </c>
      <c r="PL53" s="284">
        <f t="shared" si="32"/>
        <v>0</v>
      </c>
      <c r="PM53" s="284">
        <f t="shared" si="32"/>
        <v>0</v>
      </c>
      <c r="PN53" s="284">
        <f t="shared" si="32"/>
        <v>0</v>
      </c>
      <c r="PO53" s="284">
        <f t="shared" si="32"/>
        <v>0</v>
      </c>
      <c r="PP53" s="284">
        <f t="shared" si="32"/>
        <v>0</v>
      </c>
      <c r="PQ53" s="284">
        <f t="shared" si="32"/>
        <v>0</v>
      </c>
      <c r="PR53" s="284">
        <f t="shared" si="32"/>
        <v>0</v>
      </c>
      <c r="PS53" s="284">
        <f t="shared" si="32"/>
        <v>0</v>
      </c>
      <c r="PT53" s="284">
        <f t="shared" si="32"/>
        <v>0</v>
      </c>
      <c r="PU53" s="284">
        <f t="shared" si="32"/>
        <v>0</v>
      </c>
      <c r="PV53" s="284">
        <f t="shared" si="32"/>
        <v>0</v>
      </c>
      <c r="PW53" s="284">
        <f t="shared" si="32"/>
        <v>0</v>
      </c>
      <c r="PX53" s="284">
        <f t="shared" si="32"/>
        <v>0</v>
      </c>
      <c r="PY53" s="284">
        <f t="shared" si="32"/>
        <v>0</v>
      </c>
      <c r="PZ53" s="284">
        <f t="shared" si="32"/>
        <v>0</v>
      </c>
      <c r="QA53" s="284">
        <f t="shared" si="32"/>
        <v>0</v>
      </c>
      <c r="QB53" s="284">
        <f t="shared" si="32"/>
        <v>0</v>
      </c>
      <c r="QC53" s="284">
        <f t="shared" si="32"/>
        <v>0</v>
      </c>
      <c r="QD53" s="284">
        <f t="shared" si="32"/>
        <v>0</v>
      </c>
      <c r="QE53" s="284">
        <f t="shared" si="32"/>
        <v>0</v>
      </c>
      <c r="QF53" s="284">
        <f t="shared" si="32"/>
        <v>0</v>
      </c>
      <c r="QG53" s="284">
        <f t="shared" si="32"/>
        <v>0</v>
      </c>
      <c r="QH53" s="284">
        <f t="shared" si="32"/>
        <v>0</v>
      </c>
      <c r="QI53" s="284">
        <f t="shared" si="32"/>
        <v>0</v>
      </c>
      <c r="QJ53" s="284">
        <f t="shared" ref="QJ53:SA53" si="33">$C7*QJ30</f>
        <v>0</v>
      </c>
      <c r="QK53" s="284">
        <f t="shared" si="33"/>
        <v>0</v>
      </c>
      <c r="QL53" s="284">
        <f t="shared" si="33"/>
        <v>0</v>
      </c>
      <c r="QM53" s="284">
        <f t="shared" si="33"/>
        <v>0</v>
      </c>
      <c r="QN53" s="284">
        <f t="shared" si="33"/>
        <v>0</v>
      </c>
      <c r="QO53" s="284">
        <f t="shared" si="33"/>
        <v>0</v>
      </c>
      <c r="QP53" s="284">
        <f t="shared" si="33"/>
        <v>0</v>
      </c>
      <c r="QQ53" s="284">
        <f t="shared" si="33"/>
        <v>0</v>
      </c>
      <c r="QR53" s="284">
        <f t="shared" si="33"/>
        <v>0</v>
      </c>
      <c r="QS53" s="284">
        <f t="shared" si="33"/>
        <v>0</v>
      </c>
      <c r="QT53" s="284">
        <f t="shared" si="33"/>
        <v>0</v>
      </c>
      <c r="QU53" s="284">
        <f t="shared" si="33"/>
        <v>0</v>
      </c>
      <c r="QV53" s="284">
        <f t="shared" si="33"/>
        <v>0</v>
      </c>
      <c r="QW53" s="284">
        <f t="shared" si="33"/>
        <v>0</v>
      </c>
      <c r="QX53" s="284">
        <f t="shared" si="33"/>
        <v>0</v>
      </c>
      <c r="QY53" s="284">
        <f t="shared" si="33"/>
        <v>0</v>
      </c>
      <c r="QZ53" s="284">
        <f t="shared" si="33"/>
        <v>0</v>
      </c>
      <c r="RA53" s="284">
        <f t="shared" si="33"/>
        <v>0</v>
      </c>
      <c r="RB53" s="284">
        <f t="shared" si="33"/>
        <v>0</v>
      </c>
      <c r="RC53" s="284">
        <f t="shared" si="33"/>
        <v>0</v>
      </c>
      <c r="RD53" s="284">
        <f t="shared" si="33"/>
        <v>0</v>
      </c>
      <c r="RE53" s="284">
        <f t="shared" si="33"/>
        <v>0</v>
      </c>
      <c r="RF53" s="284">
        <f t="shared" si="33"/>
        <v>0</v>
      </c>
      <c r="RG53" s="284">
        <f t="shared" si="33"/>
        <v>0</v>
      </c>
      <c r="RH53" s="284">
        <f t="shared" si="33"/>
        <v>0</v>
      </c>
      <c r="RI53" s="284">
        <f t="shared" si="33"/>
        <v>0</v>
      </c>
      <c r="RJ53" s="284">
        <f t="shared" si="33"/>
        <v>0</v>
      </c>
      <c r="RK53" s="284">
        <f t="shared" si="33"/>
        <v>0</v>
      </c>
      <c r="RL53" s="284">
        <f t="shared" si="33"/>
        <v>0</v>
      </c>
      <c r="RM53" s="284">
        <f t="shared" si="33"/>
        <v>0</v>
      </c>
      <c r="RN53" s="284">
        <f t="shared" si="33"/>
        <v>0</v>
      </c>
      <c r="RO53" s="284">
        <f t="shared" si="33"/>
        <v>0</v>
      </c>
      <c r="RP53" s="284">
        <f t="shared" si="33"/>
        <v>0</v>
      </c>
      <c r="RQ53" s="284">
        <f t="shared" si="33"/>
        <v>0</v>
      </c>
      <c r="RR53" s="284">
        <f t="shared" si="33"/>
        <v>0</v>
      </c>
      <c r="RS53" s="284">
        <f t="shared" si="33"/>
        <v>0</v>
      </c>
      <c r="RT53" s="284">
        <f t="shared" si="33"/>
        <v>0</v>
      </c>
      <c r="RU53" s="284">
        <f t="shared" si="33"/>
        <v>0</v>
      </c>
      <c r="RV53" s="284">
        <f t="shared" si="33"/>
        <v>0</v>
      </c>
      <c r="RW53" s="284">
        <f t="shared" si="33"/>
        <v>0</v>
      </c>
      <c r="RX53" s="284">
        <f t="shared" si="33"/>
        <v>0</v>
      </c>
      <c r="RY53" s="284">
        <f t="shared" si="33"/>
        <v>0</v>
      </c>
      <c r="RZ53" s="284">
        <f t="shared" si="33"/>
        <v>0</v>
      </c>
      <c r="SA53" s="284">
        <f t="shared" si="33"/>
        <v>0</v>
      </c>
    </row>
    <row r="54" spans="1:495">
      <c r="A54" s="282" t="s">
        <v>329</v>
      </c>
      <c r="B54" s="290">
        <f>SUM(C55:C57)</f>
        <v>599069.25</v>
      </c>
      <c r="C54" s="282"/>
      <c r="D54" s="284"/>
      <c r="E54" s="284"/>
      <c r="F54" s="284"/>
      <c r="G54" s="284"/>
      <c r="H54" s="284"/>
      <c r="I54" s="284"/>
      <c r="J54" s="284"/>
      <c r="K54" s="284"/>
      <c r="L54" s="284"/>
      <c r="M54" s="284"/>
      <c r="N54" s="284"/>
      <c r="O54" s="284"/>
      <c r="P54" s="284"/>
      <c r="Q54" s="284"/>
      <c r="R54" s="284"/>
      <c r="S54" s="284"/>
      <c r="T54" s="284"/>
      <c r="U54" s="284"/>
      <c r="V54" s="284"/>
      <c r="W54" s="284"/>
      <c r="X54" s="284"/>
      <c r="Y54" s="284"/>
      <c r="Z54" s="284"/>
      <c r="AA54" s="284"/>
      <c r="AB54" s="284"/>
      <c r="AC54" s="284"/>
      <c r="AD54" s="284"/>
      <c r="AE54" s="284"/>
      <c r="AF54" s="284"/>
      <c r="AG54" s="284"/>
      <c r="AH54" s="284"/>
      <c r="AI54" s="284"/>
      <c r="AJ54" s="284"/>
      <c r="AK54" s="284"/>
      <c r="AL54" s="284"/>
      <c r="AM54" s="284"/>
      <c r="AN54" s="284"/>
      <c r="AO54" s="284"/>
      <c r="AP54" s="284"/>
      <c r="AQ54" s="284"/>
      <c r="AR54" s="284"/>
      <c r="AS54" s="284"/>
      <c r="AT54" s="284"/>
      <c r="AU54" s="284"/>
      <c r="AV54" s="284"/>
      <c r="AW54" s="284"/>
      <c r="AX54" s="284"/>
      <c r="AY54" s="284"/>
      <c r="AZ54" s="284"/>
      <c r="BA54" s="284"/>
      <c r="BB54" s="284"/>
      <c r="BC54" s="284"/>
      <c r="BD54" s="284"/>
      <c r="BE54" s="284"/>
      <c r="BF54" s="284"/>
      <c r="BG54" s="284"/>
      <c r="BH54" s="284"/>
      <c r="BI54" s="284"/>
      <c r="BJ54" s="284"/>
      <c r="BK54" s="284"/>
      <c r="BL54" s="284"/>
      <c r="BM54" s="284"/>
      <c r="BN54" s="284"/>
      <c r="BO54" s="284"/>
      <c r="BP54" s="284"/>
      <c r="BQ54" s="284"/>
      <c r="BR54" s="284"/>
      <c r="BS54" s="284"/>
      <c r="BT54" s="284"/>
      <c r="BU54" s="284"/>
      <c r="BV54" s="284"/>
      <c r="BW54" s="284"/>
      <c r="BX54" s="284"/>
      <c r="BY54" s="284"/>
      <c r="BZ54" s="284"/>
      <c r="CA54" s="284"/>
      <c r="CB54" s="284"/>
      <c r="CC54" s="284"/>
      <c r="CD54" s="284"/>
      <c r="CE54" s="284"/>
      <c r="CF54" s="284"/>
      <c r="CG54" s="284"/>
      <c r="CH54" s="284"/>
      <c r="CI54" s="284"/>
      <c r="CJ54" s="284"/>
      <c r="CK54" s="284"/>
      <c r="CL54" s="284"/>
      <c r="CM54" s="284"/>
      <c r="CN54" s="284"/>
      <c r="CO54" s="284"/>
      <c r="CP54" s="284"/>
      <c r="CQ54" s="284"/>
      <c r="CR54" s="284"/>
      <c r="CS54" s="284"/>
      <c r="CT54" s="284"/>
      <c r="CU54" s="284"/>
      <c r="CV54" s="284"/>
      <c r="CW54" s="284"/>
      <c r="CX54" s="284"/>
      <c r="CY54" s="284"/>
      <c r="CZ54" s="284"/>
      <c r="DA54" s="284"/>
      <c r="DB54" s="284"/>
      <c r="DC54" s="284"/>
      <c r="DD54" s="284"/>
      <c r="DE54" s="284"/>
      <c r="DF54" s="284"/>
      <c r="DG54" s="284"/>
      <c r="DH54" s="284"/>
      <c r="DI54" s="284"/>
      <c r="DJ54" s="284"/>
      <c r="DK54" s="284"/>
      <c r="DL54" s="284"/>
      <c r="DM54" s="284"/>
      <c r="DN54" s="284"/>
      <c r="DO54" s="284"/>
      <c r="DP54" s="284"/>
      <c r="DQ54" s="284"/>
      <c r="DR54" s="284"/>
      <c r="DS54" s="284"/>
      <c r="DT54" s="284"/>
      <c r="DU54" s="284"/>
      <c r="DV54" s="284"/>
      <c r="DW54" s="284"/>
      <c r="DX54" s="284"/>
      <c r="DY54" s="284"/>
      <c r="DZ54" s="284"/>
      <c r="EA54" s="284"/>
      <c r="EB54" s="284"/>
      <c r="EC54" s="284"/>
      <c r="ED54" s="284"/>
      <c r="EE54" s="284"/>
      <c r="EF54" s="284"/>
      <c r="EG54" s="284"/>
      <c r="EH54" s="284"/>
      <c r="EI54" s="284"/>
      <c r="EJ54" s="284"/>
      <c r="EK54" s="284"/>
      <c r="EL54" s="284"/>
      <c r="EM54" s="284"/>
      <c r="EN54" s="284"/>
      <c r="EO54" s="284"/>
      <c r="EP54" s="284"/>
      <c r="EQ54" s="284"/>
      <c r="ER54" s="284"/>
      <c r="ES54" s="284"/>
      <c r="ET54" s="284"/>
      <c r="EU54" s="284"/>
      <c r="EV54" s="284"/>
      <c r="EW54" s="284"/>
      <c r="EX54" s="284"/>
      <c r="EY54" s="284"/>
      <c r="EZ54" s="284"/>
      <c r="FA54" s="284"/>
      <c r="FB54" s="284"/>
      <c r="FC54" s="284"/>
      <c r="FD54" s="284"/>
      <c r="FE54" s="284"/>
      <c r="FF54" s="284"/>
      <c r="FG54" s="284"/>
      <c r="FH54" s="284"/>
      <c r="FI54" s="284"/>
      <c r="FJ54" s="284"/>
      <c r="FK54" s="284"/>
      <c r="FL54" s="284"/>
      <c r="FM54" s="284"/>
      <c r="FN54" s="284"/>
      <c r="FO54" s="284"/>
      <c r="FP54" s="284"/>
      <c r="FQ54" s="284"/>
      <c r="FR54" s="284"/>
      <c r="FS54" s="284"/>
      <c r="FT54" s="284"/>
      <c r="FU54" s="284"/>
      <c r="FV54" s="284"/>
      <c r="FW54" s="284"/>
      <c r="FX54" s="284"/>
      <c r="FY54" s="284"/>
      <c r="FZ54" s="284"/>
      <c r="GA54" s="284"/>
      <c r="GB54" s="284"/>
      <c r="GC54" s="284"/>
      <c r="GD54" s="284"/>
      <c r="GE54" s="284"/>
      <c r="GF54" s="284"/>
      <c r="GG54" s="284"/>
      <c r="GH54" s="284"/>
      <c r="GI54" s="284"/>
      <c r="GJ54" s="284"/>
      <c r="GK54" s="284"/>
      <c r="GL54" s="284"/>
      <c r="GM54" s="284"/>
      <c r="GN54" s="284"/>
      <c r="GO54" s="284"/>
      <c r="GP54" s="284"/>
      <c r="GQ54" s="284"/>
      <c r="GR54" s="284"/>
      <c r="GS54" s="284"/>
      <c r="GT54" s="284"/>
      <c r="GU54" s="284"/>
      <c r="GV54" s="284"/>
      <c r="GW54" s="284"/>
      <c r="GX54" s="284"/>
      <c r="GY54" s="284"/>
      <c r="GZ54" s="284"/>
      <c r="HA54" s="284"/>
      <c r="HB54" s="284"/>
      <c r="HC54" s="284"/>
      <c r="HD54" s="284"/>
      <c r="HE54" s="284"/>
      <c r="HF54" s="284"/>
      <c r="HG54" s="284"/>
      <c r="HH54" s="284"/>
      <c r="HI54" s="284"/>
      <c r="HJ54" s="284"/>
      <c r="HK54" s="284"/>
      <c r="HL54" s="284"/>
      <c r="HM54" s="284"/>
      <c r="HN54" s="284"/>
      <c r="HO54" s="284"/>
      <c r="HP54" s="284"/>
      <c r="HQ54" s="284"/>
      <c r="HR54" s="284"/>
      <c r="HS54" s="284"/>
      <c r="HT54" s="284"/>
      <c r="HU54" s="284"/>
      <c r="HV54" s="284"/>
      <c r="HW54" s="284"/>
      <c r="HX54" s="284"/>
      <c r="HY54" s="284"/>
      <c r="HZ54" s="284"/>
      <c r="IA54" s="284"/>
      <c r="IB54" s="284"/>
      <c r="IC54" s="284"/>
      <c r="ID54" s="284"/>
      <c r="IE54" s="284"/>
      <c r="IF54" s="284"/>
      <c r="IG54" s="284"/>
      <c r="IH54" s="284"/>
      <c r="II54" s="284"/>
      <c r="IJ54" s="284"/>
      <c r="IK54" s="284"/>
      <c r="IL54" s="284"/>
      <c r="IM54" s="284"/>
      <c r="IN54" s="284"/>
      <c r="IO54" s="284"/>
      <c r="IP54" s="284"/>
      <c r="IQ54" s="284"/>
      <c r="IR54" s="284"/>
      <c r="IS54" s="284"/>
      <c r="IT54" s="284"/>
      <c r="IU54" s="284"/>
      <c r="IV54" s="284"/>
      <c r="IW54" s="284"/>
      <c r="IX54" s="284"/>
      <c r="IY54" s="284"/>
      <c r="IZ54" s="284"/>
      <c r="JA54" s="284"/>
      <c r="JB54" s="284"/>
      <c r="JC54" s="284"/>
      <c r="JD54" s="284"/>
      <c r="JE54" s="284"/>
      <c r="JF54" s="284"/>
      <c r="JG54" s="284"/>
      <c r="JH54" s="284"/>
      <c r="JI54" s="284"/>
      <c r="JJ54" s="284"/>
      <c r="JK54" s="284"/>
      <c r="JL54" s="284"/>
      <c r="JM54" s="284"/>
      <c r="JN54" s="284"/>
      <c r="JO54" s="284"/>
      <c r="JP54" s="284"/>
      <c r="JQ54" s="284"/>
      <c r="JR54" s="284"/>
      <c r="JS54" s="284"/>
      <c r="JT54" s="284"/>
      <c r="JU54" s="284"/>
      <c r="JV54" s="284"/>
      <c r="JW54" s="284"/>
      <c r="JX54" s="284"/>
      <c r="JY54" s="284"/>
      <c r="JZ54" s="284"/>
      <c r="KA54" s="284"/>
      <c r="KB54" s="284"/>
      <c r="KC54" s="284"/>
      <c r="KD54" s="284"/>
      <c r="KE54" s="284"/>
      <c r="KF54" s="284"/>
      <c r="KG54" s="284"/>
      <c r="KH54" s="284"/>
      <c r="KI54" s="284"/>
      <c r="KJ54" s="284"/>
      <c r="KK54" s="284"/>
      <c r="KL54" s="284"/>
      <c r="KM54" s="284"/>
      <c r="KN54" s="284"/>
      <c r="KO54" s="284"/>
      <c r="KP54" s="284"/>
      <c r="KQ54" s="284"/>
      <c r="KR54" s="284"/>
      <c r="KS54" s="284"/>
      <c r="KT54" s="284"/>
      <c r="KU54" s="284"/>
      <c r="KV54" s="284"/>
      <c r="KW54" s="284"/>
      <c r="KX54" s="284"/>
      <c r="KY54" s="284"/>
      <c r="KZ54" s="284"/>
      <c r="LA54" s="284"/>
      <c r="LB54" s="284"/>
      <c r="LC54" s="284"/>
      <c r="LD54" s="284"/>
      <c r="LE54" s="284"/>
      <c r="LF54" s="284"/>
      <c r="LG54" s="284"/>
      <c r="LH54" s="284"/>
      <c r="LI54" s="284"/>
      <c r="LJ54" s="284"/>
      <c r="LK54" s="284"/>
      <c r="LL54" s="284"/>
      <c r="LM54" s="284"/>
      <c r="LN54" s="284"/>
      <c r="LO54" s="284"/>
      <c r="LP54" s="284"/>
      <c r="LQ54" s="284"/>
      <c r="LR54" s="284"/>
      <c r="LS54" s="284"/>
      <c r="LT54" s="284"/>
      <c r="LU54" s="284"/>
      <c r="LV54" s="284"/>
      <c r="LW54" s="284"/>
      <c r="LX54" s="284"/>
      <c r="LY54" s="284"/>
      <c r="LZ54" s="284"/>
      <c r="MA54" s="284"/>
      <c r="MB54" s="284"/>
      <c r="MC54" s="284"/>
      <c r="MD54" s="284"/>
      <c r="ME54" s="284"/>
      <c r="MF54" s="284"/>
      <c r="MG54" s="284"/>
      <c r="MH54" s="284"/>
      <c r="MI54" s="284"/>
      <c r="MJ54" s="284"/>
      <c r="MK54" s="284"/>
      <c r="ML54" s="284"/>
      <c r="MM54" s="284"/>
      <c r="MN54" s="284"/>
      <c r="MO54" s="284"/>
      <c r="MP54" s="284"/>
      <c r="MQ54" s="284"/>
      <c r="MR54" s="284"/>
      <c r="MS54" s="284"/>
      <c r="MT54" s="284"/>
      <c r="MU54" s="284"/>
      <c r="MV54" s="284"/>
      <c r="MW54" s="284"/>
      <c r="MX54" s="284"/>
      <c r="MY54" s="284"/>
      <c r="MZ54" s="284"/>
      <c r="NA54" s="284"/>
      <c r="NB54" s="284"/>
      <c r="NC54" s="284"/>
      <c r="ND54" s="284"/>
      <c r="NE54" s="284"/>
      <c r="NF54" s="284"/>
      <c r="NG54" s="284"/>
      <c r="NH54" s="284"/>
      <c r="NI54" s="284"/>
      <c r="NJ54" s="284"/>
      <c r="NK54" s="284"/>
      <c r="NL54" s="284"/>
      <c r="NM54" s="284"/>
      <c r="NN54" s="284"/>
      <c r="NO54" s="284"/>
      <c r="NP54" s="284"/>
      <c r="NQ54" s="284"/>
      <c r="NR54" s="284"/>
      <c r="NS54" s="284"/>
      <c r="NT54" s="284"/>
      <c r="NU54" s="284"/>
      <c r="NV54" s="284"/>
      <c r="NW54" s="284"/>
      <c r="NX54" s="284"/>
      <c r="NY54" s="284"/>
      <c r="NZ54" s="284"/>
      <c r="OA54" s="284"/>
      <c r="OB54" s="284"/>
      <c r="OC54" s="284"/>
      <c r="OD54" s="284"/>
      <c r="OE54" s="284"/>
      <c r="OF54" s="284"/>
      <c r="OG54" s="284"/>
      <c r="OH54" s="284"/>
      <c r="OI54" s="284"/>
      <c r="OJ54" s="284"/>
      <c r="OK54" s="284"/>
      <c r="OL54" s="284"/>
      <c r="OM54" s="284"/>
      <c r="ON54" s="284"/>
      <c r="OO54" s="284"/>
      <c r="OP54" s="284"/>
      <c r="OQ54" s="284"/>
      <c r="OR54" s="284"/>
      <c r="OS54" s="284"/>
      <c r="OT54" s="284"/>
      <c r="OU54" s="284"/>
      <c r="OV54" s="284"/>
      <c r="OW54" s="284"/>
      <c r="OX54" s="284"/>
      <c r="OY54" s="284"/>
      <c r="OZ54" s="284"/>
      <c r="PA54" s="284"/>
      <c r="PB54" s="284"/>
      <c r="PC54" s="284"/>
      <c r="PD54" s="284"/>
      <c r="PE54" s="284"/>
      <c r="PF54" s="284"/>
      <c r="PG54" s="284"/>
      <c r="PH54" s="284"/>
      <c r="PI54" s="284"/>
      <c r="PJ54" s="284"/>
      <c r="PK54" s="284"/>
      <c r="PL54" s="284"/>
      <c r="PM54" s="284"/>
      <c r="PN54" s="284"/>
      <c r="PO54" s="284"/>
      <c r="PP54" s="284"/>
      <c r="PQ54" s="284"/>
      <c r="PR54" s="284"/>
      <c r="PS54" s="284"/>
      <c r="PT54" s="284"/>
      <c r="PU54" s="284"/>
      <c r="PV54" s="284"/>
      <c r="PW54" s="284"/>
      <c r="PX54" s="284"/>
      <c r="PY54" s="284"/>
      <c r="PZ54" s="284"/>
      <c r="QA54" s="284"/>
      <c r="QB54" s="284"/>
      <c r="QC54" s="284"/>
      <c r="QD54" s="284"/>
      <c r="QE54" s="284"/>
      <c r="QF54" s="284"/>
      <c r="QG54" s="284"/>
      <c r="QH54" s="284"/>
      <c r="QI54" s="284"/>
      <c r="QJ54" s="284"/>
      <c r="QK54" s="284"/>
      <c r="QL54" s="284"/>
      <c r="QM54" s="284"/>
      <c r="QN54" s="284"/>
      <c r="QO54" s="284"/>
      <c r="QP54" s="284"/>
      <c r="QQ54" s="284"/>
      <c r="QR54" s="284"/>
      <c r="QS54" s="284"/>
      <c r="QT54" s="284"/>
      <c r="QU54" s="284"/>
      <c r="QV54" s="284"/>
      <c r="QW54" s="284"/>
      <c r="QX54" s="284"/>
      <c r="QY54" s="284"/>
      <c r="QZ54" s="284"/>
      <c r="RA54" s="284"/>
      <c r="RB54" s="284"/>
      <c r="RC54" s="284"/>
      <c r="RD54" s="284"/>
      <c r="RE54" s="284"/>
      <c r="RF54" s="284"/>
      <c r="RG54" s="284"/>
      <c r="RH54" s="284"/>
      <c r="RI54" s="284"/>
      <c r="RJ54" s="284"/>
      <c r="RK54" s="284"/>
      <c r="RL54" s="284"/>
      <c r="RM54" s="284"/>
      <c r="RN54" s="284"/>
      <c r="RO54" s="284"/>
      <c r="RP54" s="284"/>
      <c r="RQ54" s="284"/>
      <c r="RR54" s="284"/>
      <c r="RS54" s="284"/>
      <c r="RT54" s="284"/>
      <c r="RU54" s="284"/>
      <c r="RV54" s="284"/>
      <c r="RW54" s="284"/>
      <c r="RX54" s="284"/>
      <c r="RY54" s="284"/>
      <c r="RZ54" s="284"/>
      <c r="SA54" s="284"/>
    </row>
    <row r="55" spans="1:495">
      <c r="A55" s="282"/>
      <c r="B55" s="283" t="str">
        <f>$B$8</f>
        <v>Field Support Staff &amp; Vehicles</v>
      </c>
      <c r="C55" s="290">
        <f>SUM(D55:S55,T55:INDEX(T55:SA55,$H$5))</f>
        <v>192008.25000000003</v>
      </c>
      <c r="D55" s="284">
        <f>$C8*D31</f>
        <v>0</v>
      </c>
      <c r="E55" s="284">
        <f t="shared" ref="E55:BO55" si="34">$C8*E31</f>
        <v>32001.375000000004</v>
      </c>
      <c r="F55" s="284">
        <f t="shared" si="34"/>
        <v>32001.375000000004</v>
      </c>
      <c r="G55" s="284">
        <f t="shared" si="34"/>
        <v>32001.375000000004</v>
      </c>
      <c r="H55" s="284">
        <f t="shared" si="34"/>
        <v>32001.375000000004</v>
      </c>
      <c r="I55" s="284">
        <f t="shared" si="34"/>
        <v>16000.687500000002</v>
      </c>
      <c r="J55" s="284">
        <f t="shared" si="34"/>
        <v>16000.687500000002</v>
      </c>
      <c r="K55" s="284">
        <f t="shared" si="34"/>
        <v>16000.687500000002</v>
      </c>
      <c r="L55" s="284">
        <f t="shared" si="34"/>
        <v>16000.687500000002</v>
      </c>
      <c r="M55" s="284">
        <f t="shared" si="34"/>
        <v>0</v>
      </c>
      <c r="N55" s="284">
        <f t="shared" si="34"/>
        <v>0</v>
      </c>
      <c r="O55" s="284">
        <f t="shared" si="34"/>
        <v>0</v>
      </c>
      <c r="P55" s="284">
        <f t="shared" si="34"/>
        <v>0</v>
      </c>
      <c r="Q55" s="284">
        <f t="shared" si="34"/>
        <v>0</v>
      </c>
      <c r="R55" s="284">
        <f t="shared" si="34"/>
        <v>0</v>
      </c>
      <c r="S55" s="284">
        <f t="shared" si="34"/>
        <v>0</v>
      </c>
      <c r="T55" s="284">
        <f t="shared" si="34"/>
        <v>0</v>
      </c>
      <c r="U55" s="284">
        <f t="shared" si="34"/>
        <v>0</v>
      </c>
      <c r="V55" s="284">
        <f t="shared" si="34"/>
        <v>0</v>
      </c>
      <c r="W55" s="284">
        <f t="shared" si="34"/>
        <v>0</v>
      </c>
      <c r="X55" s="284">
        <f t="shared" si="34"/>
        <v>0</v>
      </c>
      <c r="Y55" s="284">
        <f t="shared" si="34"/>
        <v>0</v>
      </c>
      <c r="Z55" s="284">
        <f t="shared" si="34"/>
        <v>0</v>
      </c>
      <c r="AA55" s="284">
        <f t="shared" si="34"/>
        <v>0</v>
      </c>
      <c r="AB55" s="284">
        <f t="shared" si="34"/>
        <v>0</v>
      </c>
      <c r="AC55" s="284">
        <f t="shared" si="34"/>
        <v>0</v>
      </c>
      <c r="AD55" s="284">
        <f t="shared" si="34"/>
        <v>0</v>
      </c>
      <c r="AE55" s="284">
        <f t="shared" si="34"/>
        <v>0</v>
      </c>
      <c r="AF55" s="284">
        <f t="shared" si="34"/>
        <v>0</v>
      </c>
      <c r="AG55" s="284">
        <f t="shared" si="34"/>
        <v>0</v>
      </c>
      <c r="AH55" s="284">
        <f t="shared" si="34"/>
        <v>0</v>
      </c>
      <c r="AI55" s="284">
        <f t="shared" si="34"/>
        <v>0</v>
      </c>
      <c r="AJ55" s="284">
        <f t="shared" si="34"/>
        <v>0</v>
      </c>
      <c r="AK55" s="284">
        <f t="shared" si="34"/>
        <v>0</v>
      </c>
      <c r="AL55" s="284">
        <f t="shared" si="34"/>
        <v>0</v>
      </c>
      <c r="AM55" s="284">
        <f t="shared" si="34"/>
        <v>0</v>
      </c>
      <c r="AN55" s="284">
        <f t="shared" si="34"/>
        <v>0</v>
      </c>
      <c r="AO55" s="284">
        <f t="shared" si="34"/>
        <v>0</v>
      </c>
      <c r="AP55" s="284">
        <f t="shared" si="34"/>
        <v>0</v>
      </c>
      <c r="AQ55" s="284">
        <f t="shared" si="34"/>
        <v>0</v>
      </c>
      <c r="AR55" s="284">
        <f t="shared" si="34"/>
        <v>32001.375000000004</v>
      </c>
      <c r="AS55" s="284">
        <f t="shared" si="34"/>
        <v>0</v>
      </c>
      <c r="AT55" s="284">
        <f t="shared" si="34"/>
        <v>0</v>
      </c>
      <c r="AU55" s="284">
        <f t="shared" si="34"/>
        <v>0</v>
      </c>
      <c r="AV55" s="284">
        <f t="shared" si="34"/>
        <v>0</v>
      </c>
      <c r="AW55" s="284">
        <f t="shared" si="34"/>
        <v>32001.375000000004</v>
      </c>
      <c r="AX55" s="284">
        <f t="shared" si="34"/>
        <v>0</v>
      </c>
      <c r="AY55" s="284">
        <f t="shared" si="34"/>
        <v>0</v>
      </c>
      <c r="AZ55" s="284">
        <f t="shared" si="34"/>
        <v>0</v>
      </c>
      <c r="BA55" s="284">
        <f t="shared" si="34"/>
        <v>0</v>
      </c>
      <c r="BB55" s="284">
        <f t="shared" si="34"/>
        <v>32001.375000000004</v>
      </c>
      <c r="BC55" s="284">
        <f t="shared" si="34"/>
        <v>0</v>
      </c>
      <c r="BD55" s="284">
        <f t="shared" si="34"/>
        <v>0</v>
      </c>
      <c r="BE55" s="284">
        <f t="shared" si="34"/>
        <v>0</v>
      </c>
      <c r="BF55" s="284">
        <f t="shared" si="34"/>
        <v>0</v>
      </c>
      <c r="BG55" s="284">
        <f t="shared" si="34"/>
        <v>32001.375000000004</v>
      </c>
      <c r="BH55" s="284">
        <f t="shared" si="34"/>
        <v>0</v>
      </c>
      <c r="BI55" s="284">
        <f t="shared" si="34"/>
        <v>0</v>
      </c>
      <c r="BJ55" s="284">
        <f t="shared" si="34"/>
        <v>0</v>
      </c>
      <c r="BK55" s="284">
        <f t="shared" si="34"/>
        <v>0</v>
      </c>
      <c r="BL55" s="284">
        <f t="shared" si="34"/>
        <v>32001.375000000004</v>
      </c>
      <c r="BM55" s="284">
        <f t="shared" si="34"/>
        <v>0</v>
      </c>
      <c r="BN55" s="284">
        <f t="shared" si="34"/>
        <v>0</v>
      </c>
      <c r="BO55" s="284">
        <f t="shared" si="34"/>
        <v>0</v>
      </c>
      <c r="BP55" s="284">
        <f t="shared" ref="BP55:EA55" si="35">$C8*BP31</f>
        <v>0</v>
      </c>
      <c r="BQ55" s="284">
        <f t="shared" si="35"/>
        <v>32001.375000000004</v>
      </c>
      <c r="BR55" s="284">
        <f t="shared" si="35"/>
        <v>0</v>
      </c>
      <c r="BS55" s="284">
        <f t="shared" si="35"/>
        <v>0</v>
      </c>
      <c r="BT55" s="284">
        <f t="shared" si="35"/>
        <v>0</v>
      </c>
      <c r="BU55" s="284">
        <f t="shared" si="35"/>
        <v>0</v>
      </c>
      <c r="BV55" s="284">
        <f t="shared" si="35"/>
        <v>32001.375000000004</v>
      </c>
      <c r="BW55" s="284">
        <f t="shared" si="35"/>
        <v>0</v>
      </c>
      <c r="BX55" s="284">
        <f t="shared" si="35"/>
        <v>0</v>
      </c>
      <c r="BY55" s="284">
        <f t="shared" si="35"/>
        <v>0</v>
      </c>
      <c r="BZ55" s="284">
        <f t="shared" si="35"/>
        <v>0</v>
      </c>
      <c r="CA55" s="284">
        <f t="shared" si="35"/>
        <v>32001.375000000004</v>
      </c>
      <c r="CB55" s="284">
        <f t="shared" si="35"/>
        <v>0</v>
      </c>
      <c r="CC55" s="284">
        <f t="shared" si="35"/>
        <v>0</v>
      </c>
      <c r="CD55" s="284">
        <f t="shared" si="35"/>
        <v>0</v>
      </c>
      <c r="CE55" s="284">
        <f t="shared" si="35"/>
        <v>0</v>
      </c>
      <c r="CF55" s="284">
        <f t="shared" si="35"/>
        <v>32001.375000000004</v>
      </c>
      <c r="CG55" s="284">
        <f t="shared" si="35"/>
        <v>0</v>
      </c>
      <c r="CH55" s="284">
        <f t="shared" si="35"/>
        <v>0</v>
      </c>
      <c r="CI55" s="284">
        <f t="shared" si="35"/>
        <v>0</v>
      </c>
      <c r="CJ55" s="284">
        <f t="shared" si="35"/>
        <v>0</v>
      </c>
      <c r="CK55" s="284">
        <f t="shared" si="35"/>
        <v>32001.375000000004</v>
      </c>
      <c r="CL55" s="284">
        <f t="shared" si="35"/>
        <v>0</v>
      </c>
      <c r="CM55" s="284">
        <f t="shared" si="35"/>
        <v>0</v>
      </c>
      <c r="CN55" s="284">
        <f t="shared" si="35"/>
        <v>0</v>
      </c>
      <c r="CO55" s="284">
        <f t="shared" si="35"/>
        <v>0</v>
      </c>
      <c r="CP55" s="284">
        <f t="shared" si="35"/>
        <v>32001.375000000004</v>
      </c>
      <c r="CQ55" s="284">
        <f t="shared" si="35"/>
        <v>0</v>
      </c>
      <c r="CR55" s="284">
        <f t="shared" si="35"/>
        <v>0</v>
      </c>
      <c r="CS55" s="284">
        <f t="shared" si="35"/>
        <v>0</v>
      </c>
      <c r="CT55" s="284">
        <f t="shared" si="35"/>
        <v>0</v>
      </c>
      <c r="CU55" s="284">
        <f t="shared" si="35"/>
        <v>32001.375000000004</v>
      </c>
      <c r="CV55" s="284">
        <f t="shared" si="35"/>
        <v>0</v>
      </c>
      <c r="CW55" s="284">
        <f t="shared" si="35"/>
        <v>0</v>
      </c>
      <c r="CX55" s="284">
        <f t="shared" si="35"/>
        <v>0</v>
      </c>
      <c r="CY55" s="284">
        <f t="shared" si="35"/>
        <v>0</v>
      </c>
      <c r="CZ55" s="284">
        <f t="shared" si="35"/>
        <v>32001.375000000004</v>
      </c>
      <c r="DA55" s="284">
        <f t="shared" si="35"/>
        <v>0</v>
      </c>
      <c r="DB55" s="284">
        <f t="shared" si="35"/>
        <v>0</v>
      </c>
      <c r="DC55" s="284">
        <f t="shared" si="35"/>
        <v>0</v>
      </c>
      <c r="DD55" s="284">
        <f t="shared" si="35"/>
        <v>0</v>
      </c>
      <c r="DE55" s="284">
        <f t="shared" si="35"/>
        <v>32001.375000000004</v>
      </c>
      <c r="DF55" s="284">
        <f t="shared" si="35"/>
        <v>0</v>
      </c>
      <c r="DG55" s="284">
        <f t="shared" si="35"/>
        <v>0</v>
      </c>
      <c r="DH55" s="284">
        <f t="shared" si="35"/>
        <v>0</v>
      </c>
      <c r="DI55" s="284">
        <f t="shared" si="35"/>
        <v>0</v>
      </c>
      <c r="DJ55" s="284">
        <f t="shared" si="35"/>
        <v>32001.375000000004</v>
      </c>
      <c r="DK55" s="284">
        <f t="shared" si="35"/>
        <v>0</v>
      </c>
      <c r="DL55" s="284">
        <f t="shared" si="35"/>
        <v>0</v>
      </c>
      <c r="DM55" s="284">
        <f t="shared" si="35"/>
        <v>0</v>
      </c>
      <c r="DN55" s="284">
        <f t="shared" si="35"/>
        <v>0</v>
      </c>
      <c r="DO55" s="284">
        <f t="shared" si="35"/>
        <v>32001.375000000004</v>
      </c>
      <c r="DP55" s="284">
        <f t="shared" si="35"/>
        <v>0</v>
      </c>
      <c r="DQ55" s="284">
        <f t="shared" si="35"/>
        <v>0</v>
      </c>
      <c r="DR55" s="284">
        <f t="shared" si="35"/>
        <v>0</v>
      </c>
      <c r="DS55" s="284">
        <f t="shared" si="35"/>
        <v>0</v>
      </c>
      <c r="DT55" s="284">
        <f t="shared" si="35"/>
        <v>32001.375000000004</v>
      </c>
      <c r="DU55" s="284">
        <f t="shared" si="35"/>
        <v>0</v>
      </c>
      <c r="DV55" s="284">
        <f t="shared" si="35"/>
        <v>0</v>
      </c>
      <c r="DW55" s="284">
        <f t="shared" si="35"/>
        <v>0</v>
      </c>
      <c r="DX55" s="284">
        <f t="shared" si="35"/>
        <v>0</v>
      </c>
      <c r="DY55" s="284">
        <f t="shared" si="35"/>
        <v>32001.375000000004</v>
      </c>
      <c r="DZ55" s="284">
        <f t="shared" si="35"/>
        <v>0</v>
      </c>
      <c r="EA55" s="284">
        <f t="shared" si="35"/>
        <v>0</v>
      </c>
      <c r="EB55" s="284">
        <f t="shared" ref="EB55:GM55" si="36">$C8*EB31</f>
        <v>0</v>
      </c>
      <c r="EC55" s="284">
        <f t="shared" si="36"/>
        <v>0</v>
      </c>
      <c r="ED55" s="284">
        <f t="shared" si="36"/>
        <v>32001.375000000004</v>
      </c>
      <c r="EE55" s="284">
        <f t="shared" si="36"/>
        <v>0</v>
      </c>
      <c r="EF55" s="284">
        <f t="shared" si="36"/>
        <v>0</v>
      </c>
      <c r="EG55" s="284">
        <f t="shared" si="36"/>
        <v>0</v>
      </c>
      <c r="EH55" s="284">
        <f t="shared" si="36"/>
        <v>0</v>
      </c>
      <c r="EI55" s="284">
        <f t="shared" si="36"/>
        <v>32001.375000000004</v>
      </c>
      <c r="EJ55" s="284">
        <f t="shared" si="36"/>
        <v>0</v>
      </c>
      <c r="EK55" s="284">
        <f t="shared" si="36"/>
        <v>0</v>
      </c>
      <c r="EL55" s="284">
        <f t="shared" si="36"/>
        <v>0</v>
      </c>
      <c r="EM55" s="284">
        <f t="shared" si="36"/>
        <v>0</v>
      </c>
      <c r="EN55" s="284">
        <f t="shared" si="36"/>
        <v>32001.375000000004</v>
      </c>
      <c r="EO55" s="284">
        <f t="shared" si="36"/>
        <v>0</v>
      </c>
      <c r="EP55" s="284">
        <f t="shared" si="36"/>
        <v>0</v>
      </c>
      <c r="EQ55" s="284">
        <f t="shared" si="36"/>
        <v>0</v>
      </c>
      <c r="ER55" s="284">
        <f t="shared" si="36"/>
        <v>0</v>
      </c>
      <c r="ES55" s="284">
        <f t="shared" si="36"/>
        <v>32001.375000000004</v>
      </c>
      <c r="ET55" s="284">
        <f t="shared" si="36"/>
        <v>0</v>
      </c>
      <c r="EU55" s="284">
        <f t="shared" si="36"/>
        <v>0</v>
      </c>
      <c r="EV55" s="284">
        <f t="shared" si="36"/>
        <v>0</v>
      </c>
      <c r="EW55" s="284">
        <f t="shared" si="36"/>
        <v>0</v>
      </c>
      <c r="EX55" s="284">
        <f t="shared" si="36"/>
        <v>32001.375000000004</v>
      </c>
      <c r="EY55" s="284">
        <f t="shared" si="36"/>
        <v>0</v>
      </c>
      <c r="EZ55" s="284">
        <f t="shared" si="36"/>
        <v>0</v>
      </c>
      <c r="FA55" s="284">
        <f t="shared" si="36"/>
        <v>0</v>
      </c>
      <c r="FB55" s="284">
        <f t="shared" si="36"/>
        <v>0</v>
      </c>
      <c r="FC55" s="284">
        <f t="shared" si="36"/>
        <v>32001.375000000004</v>
      </c>
      <c r="FD55" s="284">
        <f t="shared" si="36"/>
        <v>0</v>
      </c>
      <c r="FE55" s="284">
        <f t="shared" si="36"/>
        <v>0</v>
      </c>
      <c r="FF55" s="284">
        <f t="shared" si="36"/>
        <v>0</v>
      </c>
      <c r="FG55" s="284">
        <f t="shared" si="36"/>
        <v>0</v>
      </c>
      <c r="FH55" s="284">
        <f t="shared" si="36"/>
        <v>32001.375000000004</v>
      </c>
      <c r="FI55" s="284">
        <f t="shared" si="36"/>
        <v>0</v>
      </c>
      <c r="FJ55" s="284">
        <f t="shared" si="36"/>
        <v>0</v>
      </c>
      <c r="FK55" s="284">
        <f t="shared" si="36"/>
        <v>0</v>
      </c>
      <c r="FL55" s="284">
        <f t="shared" si="36"/>
        <v>0</v>
      </c>
      <c r="FM55" s="284">
        <f t="shared" si="36"/>
        <v>32001.375000000004</v>
      </c>
      <c r="FN55" s="284">
        <f t="shared" si="36"/>
        <v>0</v>
      </c>
      <c r="FO55" s="284">
        <f t="shared" si="36"/>
        <v>0</v>
      </c>
      <c r="FP55" s="284">
        <f t="shared" si="36"/>
        <v>0</v>
      </c>
      <c r="FQ55" s="284">
        <f t="shared" si="36"/>
        <v>0</v>
      </c>
      <c r="FR55" s="284">
        <f t="shared" si="36"/>
        <v>32001.375000000004</v>
      </c>
      <c r="FS55" s="284">
        <f t="shared" si="36"/>
        <v>0</v>
      </c>
      <c r="FT55" s="284">
        <f t="shared" si="36"/>
        <v>0</v>
      </c>
      <c r="FU55" s="284">
        <f t="shared" si="36"/>
        <v>0</v>
      </c>
      <c r="FV55" s="284">
        <f t="shared" si="36"/>
        <v>0</v>
      </c>
      <c r="FW55" s="284">
        <f t="shared" si="36"/>
        <v>32001.375000000004</v>
      </c>
      <c r="FX55" s="284">
        <f t="shared" si="36"/>
        <v>0</v>
      </c>
      <c r="FY55" s="284">
        <f t="shared" si="36"/>
        <v>0</v>
      </c>
      <c r="FZ55" s="284">
        <f t="shared" si="36"/>
        <v>0</v>
      </c>
      <c r="GA55" s="284">
        <f t="shared" si="36"/>
        <v>0</v>
      </c>
      <c r="GB55" s="284">
        <f t="shared" si="36"/>
        <v>32001.375000000004</v>
      </c>
      <c r="GC55" s="284">
        <f t="shared" si="36"/>
        <v>0</v>
      </c>
      <c r="GD55" s="284">
        <f t="shared" si="36"/>
        <v>0</v>
      </c>
      <c r="GE55" s="284">
        <f t="shared" si="36"/>
        <v>0</v>
      </c>
      <c r="GF55" s="284">
        <f t="shared" si="36"/>
        <v>0</v>
      </c>
      <c r="GG55" s="284">
        <f t="shared" si="36"/>
        <v>32001.375000000004</v>
      </c>
      <c r="GH55" s="284">
        <f t="shared" si="36"/>
        <v>0</v>
      </c>
      <c r="GI55" s="284">
        <f t="shared" si="36"/>
        <v>0</v>
      </c>
      <c r="GJ55" s="284">
        <f t="shared" si="36"/>
        <v>0</v>
      </c>
      <c r="GK55" s="284">
        <f t="shared" si="36"/>
        <v>0</v>
      </c>
      <c r="GL55" s="284">
        <f t="shared" si="36"/>
        <v>32001.375000000004</v>
      </c>
      <c r="GM55" s="284">
        <f t="shared" si="36"/>
        <v>0</v>
      </c>
      <c r="GN55" s="284">
        <f t="shared" ref="GN55:IY55" si="37">$C8*GN31</f>
        <v>0</v>
      </c>
      <c r="GO55" s="284">
        <f t="shared" si="37"/>
        <v>0</v>
      </c>
      <c r="GP55" s="284">
        <f t="shared" si="37"/>
        <v>0</v>
      </c>
      <c r="GQ55" s="284">
        <f t="shared" si="37"/>
        <v>32001.375000000004</v>
      </c>
      <c r="GR55" s="284">
        <f t="shared" si="37"/>
        <v>0</v>
      </c>
      <c r="GS55" s="284">
        <f t="shared" si="37"/>
        <v>0</v>
      </c>
      <c r="GT55" s="284">
        <f t="shared" si="37"/>
        <v>0</v>
      </c>
      <c r="GU55" s="284">
        <f t="shared" si="37"/>
        <v>0</v>
      </c>
      <c r="GV55" s="284">
        <f t="shared" si="37"/>
        <v>32001.375000000004</v>
      </c>
      <c r="GW55" s="284">
        <f t="shared" si="37"/>
        <v>0</v>
      </c>
      <c r="GX55" s="284">
        <f t="shared" si="37"/>
        <v>0</v>
      </c>
      <c r="GY55" s="284">
        <f t="shared" si="37"/>
        <v>0</v>
      </c>
      <c r="GZ55" s="284">
        <f t="shared" si="37"/>
        <v>0</v>
      </c>
      <c r="HA55" s="284">
        <f t="shared" si="37"/>
        <v>32001.375000000004</v>
      </c>
      <c r="HB55" s="284">
        <f t="shared" si="37"/>
        <v>0</v>
      </c>
      <c r="HC55" s="284">
        <f t="shared" si="37"/>
        <v>0</v>
      </c>
      <c r="HD55" s="284">
        <f t="shared" si="37"/>
        <v>0</v>
      </c>
      <c r="HE55" s="284">
        <f t="shared" si="37"/>
        <v>0</v>
      </c>
      <c r="HF55" s="284">
        <f t="shared" si="37"/>
        <v>32001.375000000004</v>
      </c>
      <c r="HG55" s="284">
        <f t="shared" si="37"/>
        <v>0</v>
      </c>
      <c r="HH55" s="284">
        <f t="shared" si="37"/>
        <v>0</v>
      </c>
      <c r="HI55" s="284">
        <f t="shared" si="37"/>
        <v>0</v>
      </c>
      <c r="HJ55" s="284">
        <f t="shared" si="37"/>
        <v>0</v>
      </c>
      <c r="HK55" s="284">
        <f t="shared" si="37"/>
        <v>32001.375000000004</v>
      </c>
      <c r="HL55" s="284">
        <f t="shared" si="37"/>
        <v>0</v>
      </c>
      <c r="HM55" s="284">
        <f t="shared" si="37"/>
        <v>0</v>
      </c>
      <c r="HN55" s="284">
        <f t="shared" si="37"/>
        <v>0</v>
      </c>
      <c r="HO55" s="284">
        <f t="shared" si="37"/>
        <v>0</v>
      </c>
      <c r="HP55" s="284">
        <f t="shared" si="37"/>
        <v>32001.375000000004</v>
      </c>
      <c r="HQ55" s="284">
        <f t="shared" si="37"/>
        <v>0</v>
      </c>
      <c r="HR55" s="284">
        <f t="shared" si="37"/>
        <v>0</v>
      </c>
      <c r="HS55" s="284">
        <f t="shared" si="37"/>
        <v>0</v>
      </c>
      <c r="HT55" s="284">
        <f t="shared" si="37"/>
        <v>0</v>
      </c>
      <c r="HU55" s="284">
        <f t="shared" si="37"/>
        <v>32001.375000000004</v>
      </c>
      <c r="HV55" s="284">
        <f t="shared" si="37"/>
        <v>0</v>
      </c>
      <c r="HW55" s="284">
        <f t="shared" si="37"/>
        <v>0</v>
      </c>
      <c r="HX55" s="284">
        <f t="shared" si="37"/>
        <v>0</v>
      </c>
      <c r="HY55" s="284">
        <f t="shared" si="37"/>
        <v>0</v>
      </c>
      <c r="HZ55" s="284">
        <f t="shared" si="37"/>
        <v>32001.375000000004</v>
      </c>
      <c r="IA55" s="284">
        <f t="shared" si="37"/>
        <v>0</v>
      </c>
      <c r="IB55" s="284">
        <f t="shared" si="37"/>
        <v>0</v>
      </c>
      <c r="IC55" s="284">
        <f t="shared" si="37"/>
        <v>0</v>
      </c>
      <c r="ID55" s="284">
        <f t="shared" si="37"/>
        <v>0</v>
      </c>
      <c r="IE55" s="284">
        <f t="shared" si="37"/>
        <v>32001.375000000004</v>
      </c>
      <c r="IF55" s="284">
        <f t="shared" si="37"/>
        <v>0</v>
      </c>
      <c r="IG55" s="284">
        <f t="shared" si="37"/>
        <v>0</v>
      </c>
      <c r="IH55" s="284">
        <f t="shared" si="37"/>
        <v>0</v>
      </c>
      <c r="II55" s="284">
        <f t="shared" si="37"/>
        <v>0</v>
      </c>
      <c r="IJ55" s="284">
        <f t="shared" si="37"/>
        <v>32001.375000000004</v>
      </c>
      <c r="IK55" s="284">
        <f t="shared" si="37"/>
        <v>0</v>
      </c>
      <c r="IL55" s="284">
        <f t="shared" si="37"/>
        <v>0</v>
      </c>
      <c r="IM55" s="284">
        <f t="shared" si="37"/>
        <v>0</v>
      </c>
      <c r="IN55" s="284">
        <f t="shared" si="37"/>
        <v>0</v>
      </c>
      <c r="IO55" s="284">
        <f t="shared" si="37"/>
        <v>32001.375000000004</v>
      </c>
      <c r="IP55" s="284">
        <f t="shared" si="37"/>
        <v>0</v>
      </c>
      <c r="IQ55" s="284">
        <f t="shared" si="37"/>
        <v>0</v>
      </c>
      <c r="IR55" s="284">
        <f t="shared" si="37"/>
        <v>0</v>
      </c>
      <c r="IS55" s="284">
        <f t="shared" si="37"/>
        <v>0</v>
      </c>
      <c r="IT55" s="284">
        <f t="shared" si="37"/>
        <v>32001.375000000004</v>
      </c>
      <c r="IU55" s="284">
        <f t="shared" si="37"/>
        <v>0</v>
      </c>
      <c r="IV55" s="284">
        <f t="shared" si="37"/>
        <v>0</v>
      </c>
      <c r="IW55" s="284">
        <f t="shared" si="37"/>
        <v>0</v>
      </c>
      <c r="IX55" s="284">
        <f t="shared" si="37"/>
        <v>0</v>
      </c>
      <c r="IY55" s="284">
        <f t="shared" si="37"/>
        <v>32001.375000000004</v>
      </c>
      <c r="IZ55" s="284">
        <f t="shared" ref="IZ55:LK55" si="38">$C8*IZ31</f>
        <v>0</v>
      </c>
      <c r="JA55" s="284">
        <f t="shared" si="38"/>
        <v>0</v>
      </c>
      <c r="JB55" s="284">
        <f t="shared" si="38"/>
        <v>0</v>
      </c>
      <c r="JC55" s="284">
        <f t="shared" si="38"/>
        <v>0</v>
      </c>
      <c r="JD55" s="284">
        <f t="shared" si="38"/>
        <v>32001.375000000004</v>
      </c>
      <c r="JE55" s="284">
        <f t="shared" si="38"/>
        <v>0</v>
      </c>
      <c r="JF55" s="284">
        <f t="shared" si="38"/>
        <v>0</v>
      </c>
      <c r="JG55" s="284">
        <f t="shared" si="38"/>
        <v>0</v>
      </c>
      <c r="JH55" s="284">
        <f t="shared" si="38"/>
        <v>0</v>
      </c>
      <c r="JI55" s="284">
        <f t="shared" si="38"/>
        <v>32001.375000000004</v>
      </c>
      <c r="JJ55" s="284">
        <f t="shared" si="38"/>
        <v>0</v>
      </c>
      <c r="JK55" s="284">
        <f t="shared" si="38"/>
        <v>0</v>
      </c>
      <c r="JL55" s="284">
        <f t="shared" si="38"/>
        <v>0</v>
      </c>
      <c r="JM55" s="284">
        <f t="shared" si="38"/>
        <v>0</v>
      </c>
      <c r="JN55" s="284">
        <f t="shared" si="38"/>
        <v>32001.375000000004</v>
      </c>
      <c r="JO55" s="284">
        <f t="shared" si="38"/>
        <v>0</v>
      </c>
      <c r="JP55" s="284">
        <f t="shared" si="38"/>
        <v>0</v>
      </c>
      <c r="JQ55" s="284">
        <f t="shared" si="38"/>
        <v>0</v>
      </c>
      <c r="JR55" s="284">
        <f t="shared" si="38"/>
        <v>0</v>
      </c>
      <c r="JS55" s="284">
        <f t="shared" si="38"/>
        <v>32001.375000000004</v>
      </c>
      <c r="JT55" s="284">
        <f t="shared" si="38"/>
        <v>0</v>
      </c>
      <c r="JU55" s="284">
        <f t="shared" si="38"/>
        <v>0</v>
      </c>
      <c r="JV55" s="284">
        <f t="shared" si="38"/>
        <v>0</v>
      </c>
      <c r="JW55" s="284">
        <f t="shared" si="38"/>
        <v>0</v>
      </c>
      <c r="JX55" s="284">
        <f t="shared" si="38"/>
        <v>32001.375000000004</v>
      </c>
      <c r="JY55" s="284">
        <f t="shared" si="38"/>
        <v>0</v>
      </c>
      <c r="JZ55" s="284">
        <f t="shared" si="38"/>
        <v>0</v>
      </c>
      <c r="KA55" s="284">
        <f t="shared" si="38"/>
        <v>0</v>
      </c>
      <c r="KB55" s="284">
        <f t="shared" si="38"/>
        <v>0</v>
      </c>
      <c r="KC55" s="284">
        <f t="shared" si="38"/>
        <v>32001.375000000004</v>
      </c>
      <c r="KD55" s="284">
        <f t="shared" si="38"/>
        <v>0</v>
      </c>
      <c r="KE55" s="284">
        <f t="shared" si="38"/>
        <v>0</v>
      </c>
      <c r="KF55" s="284">
        <f t="shared" si="38"/>
        <v>0</v>
      </c>
      <c r="KG55" s="284">
        <f t="shared" si="38"/>
        <v>0</v>
      </c>
      <c r="KH55" s="284">
        <f t="shared" si="38"/>
        <v>32001.375000000004</v>
      </c>
      <c r="KI55" s="284">
        <f t="shared" si="38"/>
        <v>0</v>
      </c>
      <c r="KJ55" s="284">
        <f t="shared" si="38"/>
        <v>0</v>
      </c>
      <c r="KK55" s="284">
        <f t="shared" si="38"/>
        <v>0</v>
      </c>
      <c r="KL55" s="284">
        <f t="shared" si="38"/>
        <v>0</v>
      </c>
      <c r="KM55" s="284">
        <f t="shared" si="38"/>
        <v>32001.375000000004</v>
      </c>
      <c r="KN55" s="284">
        <f t="shared" si="38"/>
        <v>0</v>
      </c>
      <c r="KO55" s="284">
        <f t="shared" si="38"/>
        <v>0</v>
      </c>
      <c r="KP55" s="284">
        <f t="shared" si="38"/>
        <v>0</v>
      </c>
      <c r="KQ55" s="284">
        <f t="shared" si="38"/>
        <v>0</v>
      </c>
      <c r="KR55" s="284">
        <f t="shared" si="38"/>
        <v>32001.375000000004</v>
      </c>
      <c r="KS55" s="284">
        <f t="shared" si="38"/>
        <v>0</v>
      </c>
      <c r="KT55" s="284">
        <f t="shared" si="38"/>
        <v>0</v>
      </c>
      <c r="KU55" s="284">
        <f t="shared" si="38"/>
        <v>0</v>
      </c>
      <c r="KV55" s="284">
        <f t="shared" si="38"/>
        <v>0</v>
      </c>
      <c r="KW55" s="284">
        <f t="shared" si="38"/>
        <v>32001.375000000004</v>
      </c>
      <c r="KX55" s="284">
        <f t="shared" si="38"/>
        <v>0</v>
      </c>
      <c r="KY55" s="284">
        <f t="shared" si="38"/>
        <v>0</v>
      </c>
      <c r="KZ55" s="284">
        <f t="shared" si="38"/>
        <v>0</v>
      </c>
      <c r="LA55" s="284">
        <f t="shared" si="38"/>
        <v>0</v>
      </c>
      <c r="LB55" s="284">
        <f t="shared" si="38"/>
        <v>32001.375000000004</v>
      </c>
      <c r="LC55" s="284">
        <f t="shared" si="38"/>
        <v>0</v>
      </c>
      <c r="LD55" s="284">
        <f t="shared" si="38"/>
        <v>0</v>
      </c>
      <c r="LE55" s="284">
        <f t="shared" si="38"/>
        <v>0</v>
      </c>
      <c r="LF55" s="284">
        <f t="shared" si="38"/>
        <v>0</v>
      </c>
      <c r="LG55" s="284">
        <f t="shared" si="38"/>
        <v>32001.375000000004</v>
      </c>
      <c r="LH55" s="284">
        <f t="shared" si="38"/>
        <v>0</v>
      </c>
      <c r="LI55" s="284">
        <f t="shared" si="38"/>
        <v>0</v>
      </c>
      <c r="LJ55" s="284">
        <f t="shared" si="38"/>
        <v>0</v>
      </c>
      <c r="LK55" s="284">
        <f t="shared" si="38"/>
        <v>0</v>
      </c>
      <c r="LL55" s="284">
        <f t="shared" ref="LL55:NW55" si="39">$C8*LL31</f>
        <v>32001.375000000004</v>
      </c>
      <c r="LM55" s="284">
        <f t="shared" si="39"/>
        <v>0</v>
      </c>
      <c r="LN55" s="284">
        <f t="shared" si="39"/>
        <v>0</v>
      </c>
      <c r="LO55" s="284">
        <f t="shared" si="39"/>
        <v>0</v>
      </c>
      <c r="LP55" s="284">
        <f t="shared" si="39"/>
        <v>0</v>
      </c>
      <c r="LQ55" s="284">
        <f t="shared" si="39"/>
        <v>32001.375000000004</v>
      </c>
      <c r="LR55" s="284">
        <f t="shared" si="39"/>
        <v>0</v>
      </c>
      <c r="LS55" s="284">
        <f t="shared" si="39"/>
        <v>0</v>
      </c>
      <c r="LT55" s="284">
        <f t="shared" si="39"/>
        <v>0</v>
      </c>
      <c r="LU55" s="284">
        <f t="shared" si="39"/>
        <v>0</v>
      </c>
      <c r="LV55" s="284">
        <f t="shared" si="39"/>
        <v>32001.375000000004</v>
      </c>
      <c r="LW55" s="284">
        <f t="shared" si="39"/>
        <v>0</v>
      </c>
      <c r="LX55" s="284">
        <f t="shared" si="39"/>
        <v>0</v>
      </c>
      <c r="LY55" s="284">
        <f t="shared" si="39"/>
        <v>0</v>
      </c>
      <c r="LZ55" s="284">
        <f t="shared" si="39"/>
        <v>0</v>
      </c>
      <c r="MA55" s="284">
        <f t="shared" si="39"/>
        <v>32001.375000000004</v>
      </c>
      <c r="MB55" s="284">
        <f t="shared" si="39"/>
        <v>0</v>
      </c>
      <c r="MC55" s="284">
        <f t="shared" si="39"/>
        <v>0</v>
      </c>
      <c r="MD55" s="284">
        <f t="shared" si="39"/>
        <v>0</v>
      </c>
      <c r="ME55" s="284">
        <f t="shared" si="39"/>
        <v>0</v>
      </c>
      <c r="MF55" s="284">
        <f t="shared" si="39"/>
        <v>32001.375000000004</v>
      </c>
      <c r="MG55" s="284">
        <f t="shared" si="39"/>
        <v>0</v>
      </c>
      <c r="MH55" s="284">
        <f t="shared" si="39"/>
        <v>0</v>
      </c>
      <c r="MI55" s="284">
        <f t="shared" si="39"/>
        <v>0</v>
      </c>
      <c r="MJ55" s="284">
        <f t="shared" si="39"/>
        <v>0</v>
      </c>
      <c r="MK55" s="284">
        <f t="shared" si="39"/>
        <v>32001.375000000004</v>
      </c>
      <c r="ML55" s="284">
        <f t="shared" si="39"/>
        <v>0</v>
      </c>
      <c r="MM55" s="284">
        <f t="shared" si="39"/>
        <v>0</v>
      </c>
      <c r="MN55" s="284">
        <f t="shared" si="39"/>
        <v>0</v>
      </c>
      <c r="MO55" s="284">
        <f t="shared" si="39"/>
        <v>0</v>
      </c>
      <c r="MP55" s="284">
        <f t="shared" si="39"/>
        <v>32001.375000000004</v>
      </c>
      <c r="MQ55" s="284">
        <f t="shared" si="39"/>
        <v>0</v>
      </c>
      <c r="MR55" s="284">
        <f t="shared" si="39"/>
        <v>0</v>
      </c>
      <c r="MS55" s="284">
        <f t="shared" si="39"/>
        <v>0</v>
      </c>
      <c r="MT55" s="284">
        <f t="shared" si="39"/>
        <v>0</v>
      </c>
      <c r="MU55" s="284">
        <f t="shared" si="39"/>
        <v>32001.375000000004</v>
      </c>
      <c r="MV55" s="284">
        <f t="shared" si="39"/>
        <v>0</v>
      </c>
      <c r="MW55" s="284">
        <f t="shared" si="39"/>
        <v>0</v>
      </c>
      <c r="MX55" s="284">
        <f t="shared" si="39"/>
        <v>0</v>
      </c>
      <c r="MY55" s="284">
        <f t="shared" si="39"/>
        <v>0</v>
      </c>
      <c r="MZ55" s="284">
        <f t="shared" si="39"/>
        <v>32001.375000000004</v>
      </c>
      <c r="NA55" s="284">
        <f t="shared" si="39"/>
        <v>0</v>
      </c>
      <c r="NB55" s="284">
        <f t="shared" si="39"/>
        <v>0</v>
      </c>
      <c r="NC55" s="284">
        <f t="shared" si="39"/>
        <v>0</v>
      </c>
      <c r="ND55" s="284">
        <f t="shared" si="39"/>
        <v>0</v>
      </c>
      <c r="NE55" s="284">
        <f t="shared" si="39"/>
        <v>32001.375000000004</v>
      </c>
      <c r="NF55" s="284">
        <f t="shared" si="39"/>
        <v>0</v>
      </c>
      <c r="NG55" s="284">
        <f t="shared" si="39"/>
        <v>0</v>
      </c>
      <c r="NH55" s="284">
        <f t="shared" si="39"/>
        <v>0</v>
      </c>
      <c r="NI55" s="284">
        <f t="shared" si="39"/>
        <v>0</v>
      </c>
      <c r="NJ55" s="284">
        <f t="shared" si="39"/>
        <v>32001.375000000004</v>
      </c>
      <c r="NK55" s="284">
        <f t="shared" si="39"/>
        <v>0</v>
      </c>
      <c r="NL55" s="284">
        <f t="shared" si="39"/>
        <v>0</v>
      </c>
      <c r="NM55" s="284">
        <f t="shared" si="39"/>
        <v>0</v>
      </c>
      <c r="NN55" s="284">
        <f t="shared" si="39"/>
        <v>0</v>
      </c>
      <c r="NO55" s="284">
        <f t="shared" si="39"/>
        <v>32001.375000000004</v>
      </c>
      <c r="NP55" s="284">
        <f t="shared" si="39"/>
        <v>0</v>
      </c>
      <c r="NQ55" s="284">
        <f t="shared" si="39"/>
        <v>0</v>
      </c>
      <c r="NR55" s="284">
        <f t="shared" si="39"/>
        <v>0</v>
      </c>
      <c r="NS55" s="284">
        <f t="shared" si="39"/>
        <v>0</v>
      </c>
      <c r="NT55" s="284">
        <f t="shared" si="39"/>
        <v>32001.375000000004</v>
      </c>
      <c r="NU55" s="284">
        <f t="shared" si="39"/>
        <v>0</v>
      </c>
      <c r="NV55" s="284">
        <f t="shared" si="39"/>
        <v>0</v>
      </c>
      <c r="NW55" s="284">
        <f t="shared" si="39"/>
        <v>0</v>
      </c>
      <c r="NX55" s="284">
        <f t="shared" ref="NX55:QI55" si="40">$C8*NX31</f>
        <v>0</v>
      </c>
      <c r="NY55" s="284">
        <f t="shared" si="40"/>
        <v>32001.375000000004</v>
      </c>
      <c r="NZ55" s="284">
        <f t="shared" si="40"/>
        <v>0</v>
      </c>
      <c r="OA55" s="284">
        <f t="shared" si="40"/>
        <v>0</v>
      </c>
      <c r="OB55" s="284">
        <f t="shared" si="40"/>
        <v>0</v>
      </c>
      <c r="OC55" s="284">
        <f t="shared" si="40"/>
        <v>0</v>
      </c>
      <c r="OD55" s="284">
        <f t="shared" si="40"/>
        <v>32001.375000000004</v>
      </c>
      <c r="OE55" s="284">
        <f t="shared" si="40"/>
        <v>0</v>
      </c>
      <c r="OF55" s="284">
        <f t="shared" si="40"/>
        <v>0</v>
      </c>
      <c r="OG55" s="284">
        <f t="shared" si="40"/>
        <v>0</v>
      </c>
      <c r="OH55" s="284">
        <f t="shared" si="40"/>
        <v>0</v>
      </c>
      <c r="OI55" s="284">
        <f t="shared" si="40"/>
        <v>32001.375000000004</v>
      </c>
      <c r="OJ55" s="284">
        <f t="shared" si="40"/>
        <v>0</v>
      </c>
      <c r="OK55" s="284">
        <f t="shared" si="40"/>
        <v>0</v>
      </c>
      <c r="OL55" s="284">
        <f t="shared" si="40"/>
        <v>0</v>
      </c>
      <c r="OM55" s="284">
        <f t="shared" si="40"/>
        <v>0</v>
      </c>
      <c r="ON55" s="284">
        <f t="shared" si="40"/>
        <v>32001.375000000004</v>
      </c>
      <c r="OO55" s="284">
        <f t="shared" si="40"/>
        <v>0</v>
      </c>
      <c r="OP55" s="284">
        <f t="shared" si="40"/>
        <v>0</v>
      </c>
      <c r="OQ55" s="284">
        <f t="shared" si="40"/>
        <v>0</v>
      </c>
      <c r="OR55" s="284">
        <f t="shared" si="40"/>
        <v>0</v>
      </c>
      <c r="OS55" s="284">
        <f t="shared" si="40"/>
        <v>32001.375000000004</v>
      </c>
      <c r="OT55" s="284">
        <f t="shared" si="40"/>
        <v>0</v>
      </c>
      <c r="OU55" s="284">
        <f t="shared" si="40"/>
        <v>0</v>
      </c>
      <c r="OV55" s="284">
        <f t="shared" si="40"/>
        <v>0</v>
      </c>
      <c r="OW55" s="284">
        <f t="shared" si="40"/>
        <v>0</v>
      </c>
      <c r="OX55" s="284">
        <f t="shared" si="40"/>
        <v>32001.375000000004</v>
      </c>
      <c r="OY55" s="284">
        <f t="shared" si="40"/>
        <v>0</v>
      </c>
      <c r="OZ55" s="284">
        <f t="shared" si="40"/>
        <v>0</v>
      </c>
      <c r="PA55" s="284">
        <f t="shared" si="40"/>
        <v>0</v>
      </c>
      <c r="PB55" s="284">
        <f t="shared" si="40"/>
        <v>0</v>
      </c>
      <c r="PC55" s="284">
        <f t="shared" si="40"/>
        <v>32001.375000000004</v>
      </c>
      <c r="PD55" s="284">
        <f t="shared" si="40"/>
        <v>0</v>
      </c>
      <c r="PE55" s="284">
        <f t="shared" si="40"/>
        <v>0</v>
      </c>
      <c r="PF55" s="284">
        <f t="shared" si="40"/>
        <v>0</v>
      </c>
      <c r="PG55" s="284">
        <f t="shared" si="40"/>
        <v>0</v>
      </c>
      <c r="PH55" s="284">
        <f t="shared" si="40"/>
        <v>32001.375000000004</v>
      </c>
      <c r="PI55" s="284">
        <f t="shared" si="40"/>
        <v>0</v>
      </c>
      <c r="PJ55" s="284">
        <f t="shared" si="40"/>
        <v>0</v>
      </c>
      <c r="PK55" s="284">
        <f t="shared" si="40"/>
        <v>0</v>
      </c>
      <c r="PL55" s="284">
        <f t="shared" si="40"/>
        <v>0</v>
      </c>
      <c r="PM55" s="284">
        <f t="shared" si="40"/>
        <v>32001.375000000004</v>
      </c>
      <c r="PN55" s="284">
        <f t="shared" si="40"/>
        <v>0</v>
      </c>
      <c r="PO55" s="284">
        <f t="shared" si="40"/>
        <v>0</v>
      </c>
      <c r="PP55" s="284">
        <f t="shared" si="40"/>
        <v>0</v>
      </c>
      <c r="PQ55" s="284">
        <f t="shared" si="40"/>
        <v>0</v>
      </c>
      <c r="PR55" s="284">
        <f t="shared" si="40"/>
        <v>32001.375000000004</v>
      </c>
      <c r="PS55" s="284">
        <f t="shared" si="40"/>
        <v>0</v>
      </c>
      <c r="PT55" s="284">
        <f t="shared" si="40"/>
        <v>0</v>
      </c>
      <c r="PU55" s="284">
        <f t="shared" si="40"/>
        <v>0</v>
      </c>
      <c r="PV55" s="284">
        <f t="shared" si="40"/>
        <v>0</v>
      </c>
      <c r="PW55" s="284">
        <f t="shared" si="40"/>
        <v>32001.375000000004</v>
      </c>
      <c r="PX55" s="284">
        <f t="shared" si="40"/>
        <v>0</v>
      </c>
      <c r="PY55" s="284">
        <f t="shared" si="40"/>
        <v>0</v>
      </c>
      <c r="PZ55" s="284">
        <f t="shared" si="40"/>
        <v>0</v>
      </c>
      <c r="QA55" s="284">
        <f t="shared" si="40"/>
        <v>0</v>
      </c>
      <c r="QB55" s="284">
        <f t="shared" si="40"/>
        <v>32001.375000000004</v>
      </c>
      <c r="QC55" s="284">
        <f t="shared" si="40"/>
        <v>0</v>
      </c>
      <c r="QD55" s="284">
        <f t="shared" si="40"/>
        <v>0</v>
      </c>
      <c r="QE55" s="284">
        <f t="shared" si="40"/>
        <v>0</v>
      </c>
      <c r="QF55" s="284">
        <f t="shared" si="40"/>
        <v>0</v>
      </c>
      <c r="QG55" s="284">
        <f t="shared" si="40"/>
        <v>32001.375000000004</v>
      </c>
      <c r="QH55" s="284">
        <f t="shared" si="40"/>
        <v>0</v>
      </c>
      <c r="QI55" s="284">
        <f t="shared" si="40"/>
        <v>0</v>
      </c>
      <c r="QJ55" s="284">
        <f t="shared" ref="QJ55:SA55" si="41">$C8*QJ31</f>
        <v>0</v>
      </c>
      <c r="QK55" s="284">
        <f t="shared" si="41"/>
        <v>0</v>
      </c>
      <c r="QL55" s="284">
        <f t="shared" si="41"/>
        <v>32001.375000000004</v>
      </c>
      <c r="QM55" s="284">
        <f t="shared" si="41"/>
        <v>0</v>
      </c>
      <c r="QN55" s="284">
        <f t="shared" si="41"/>
        <v>0</v>
      </c>
      <c r="QO55" s="284">
        <f t="shared" si="41"/>
        <v>0</v>
      </c>
      <c r="QP55" s="284">
        <f t="shared" si="41"/>
        <v>0</v>
      </c>
      <c r="QQ55" s="284">
        <f t="shared" si="41"/>
        <v>32001.375000000004</v>
      </c>
      <c r="QR55" s="284">
        <f t="shared" si="41"/>
        <v>0</v>
      </c>
      <c r="QS55" s="284">
        <f t="shared" si="41"/>
        <v>0</v>
      </c>
      <c r="QT55" s="284">
        <f t="shared" si="41"/>
        <v>0</v>
      </c>
      <c r="QU55" s="284">
        <f t="shared" si="41"/>
        <v>0</v>
      </c>
      <c r="QV55" s="284">
        <f t="shared" si="41"/>
        <v>32001.375000000004</v>
      </c>
      <c r="QW55" s="284">
        <f t="shared" si="41"/>
        <v>0</v>
      </c>
      <c r="QX55" s="284">
        <f t="shared" si="41"/>
        <v>0</v>
      </c>
      <c r="QY55" s="284">
        <f t="shared" si="41"/>
        <v>0</v>
      </c>
      <c r="QZ55" s="284">
        <f t="shared" si="41"/>
        <v>0</v>
      </c>
      <c r="RA55" s="284">
        <f t="shared" si="41"/>
        <v>32001.375000000004</v>
      </c>
      <c r="RB55" s="284">
        <f t="shared" si="41"/>
        <v>0</v>
      </c>
      <c r="RC55" s="284">
        <f t="shared" si="41"/>
        <v>0</v>
      </c>
      <c r="RD55" s="284">
        <f t="shared" si="41"/>
        <v>0</v>
      </c>
      <c r="RE55" s="284">
        <f t="shared" si="41"/>
        <v>0</v>
      </c>
      <c r="RF55" s="284">
        <f t="shared" si="41"/>
        <v>32001.375000000004</v>
      </c>
      <c r="RG55" s="284">
        <f t="shared" si="41"/>
        <v>0</v>
      </c>
      <c r="RH55" s="284">
        <f t="shared" si="41"/>
        <v>0</v>
      </c>
      <c r="RI55" s="284">
        <f t="shared" si="41"/>
        <v>0</v>
      </c>
      <c r="RJ55" s="284">
        <f t="shared" si="41"/>
        <v>0</v>
      </c>
      <c r="RK55" s="284">
        <f t="shared" si="41"/>
        <v>32001.375000000004</v>
      </c>
      <c r="RL55" s="284">
        <f t="shared" si="41"/>
        <v>0</v>
      </c>
      <c r="RM55" s="284">
        <f t="shared" si="41"/>
        <v>0</v>
      </c>
      <c r="RN55" s="284">
        <f t="shared" si="41"/>
        <v>0</v>
      </c>
      <c r="RO55" s="284">
        <f t="shared" si="41"/>
        <v>0</v>
      </c>
      <c r="RP55" s="284">
        <f t="shared" si="41"/>
        <v>32001.375000000004</v>
      </c>
      <c r="RQ55" s="284">
        <f t="shared" si="41"/>
        <v>0</v>
      </c>
      <c r="RR55" s="284">
        <f t="shared" si="41"/>
        <v>0</v>
      </c>
      <c r="RS55" s="284">
        <f t="shared" si="41"/>
        <v>0</v>
      </c>
      <c r="RT55" s="284">
        <f t="shared" si="41"/>
        <v>0</v>
      </c>
      <c r="RU55" s="284">
        <f t="shared" si="41"/>
        <v>32001.375000000004</v>
      </c>
      <c r="RV55" s="284">
        <f t="shared" si="41"/>
        <v>0</v>
      </c>
      <c r="RW55" s="284">
        <f t="shared" si="41"/>
        <v>0</v>
      </c>
      <c r="RX55" s="284">
        <f t="shared" si="41"/>
        <v>0</v>
      </c>
      <c r="RY55" s="284">
        <f t="shared" si="41"/>
        <v>0</v>
      </c>
      <c r="RZ55" s="284">
        <f t="shared" si="41"/>
        <v>32001.375000000004</v>
      </c>
      <c r="SA55" s="284">
        <f t="shared" si="41"/>
        <v>0</v>
      </c>
    </row>
    <row r="56" spans="1:495">
      <c r="A56" s="282"/>
      <c r="B56" s="283" t="str">
        <f>$B$9</f>
        <v>Project Management</v>
      </c>
      <c r="C56" s="290">
        <f>SUM(D56:S56,T56:INDEX(T56:SA56,$H$5))</f>
        <v>269370</v>
      </c>
      <c r="D56" s="284">
        <f>$C9*D32</f>
        <v>0</v>
      </c>
      <c r="E56" s="284">
        <f t="shared" ref="E56:BO56" si="42">$C9*E32</f>
        <v>44895</v>
      </c>
      <c r="F56" s="284">
        <f t="shared" si="42"/>
        <v>44895</v>
      </c>
      <c r="G56" s="284">
        <f t="shared" si="42"/>
        <v>44895</v>
      </c>
      <c r="H56" s="284">
        <f t="shared" si="42"/>
        <v>44895</v>
      </c>
      <c r="I56" s="284">
        <f t="shared" si="42"/>
        <v>22447.5</v>
      </c>
      <c r="J56" s="284">
        <f t="shared" si="42"/>
        <v>22447.5</v>
      </c>
      <c r="K56" s="284">
        <f t="shared" si="42"/>
        <v>22447.5</v>
      </c>
      <c r="L56" s="284">
        <f t="shared" si="42"/>
        <v>22447.5</v>
      </c>
      <c r="M56" s="284">
        <f t="shared" si="42"/>
        <v>0</v>
      </c>
      <c r="N56" s="284">
        <f t="shared" si="42"/>
        <v>0</v>
      </c>
      <c r="O56" s="284">
        <f t="shared" si="42"/>
        <v>0</v>
      </c>
      <c r="P56" s="284">
        <f t="shared" si="42"/>
        <v>0</v>
      </c>
      <c r="Q56" s="284">
        <f t="shared" si="42"/>
        <v>0</v>
      </c>
      <c r="R56" s="284">
        <f t="shared" si="42"/>
        <v>0</v>
      </c>
      <c r="S56" s="284">
        <f t="shared" si="42"/>
        <v>0</v>
      </c>
      <c r="T56" s="284">
        <f t="shared" si="42"/>
        <v>0</v>
      </c>
      <c r="U56" s="284">
        <f t="shared" si="42"/>
        <v>0</v>
      </c>
      <c r="V56" s="284">
        <f t="shared" si="42"/>
        <v>0</v>
      </c>
      <c r="W56" s="284">
        <f t="shared" si="42"/>
        <v>0</v>
      </c>
      <c r="X56" s="284">
        <f t="shared" si="42"/>
        <v>0</v>
      </c>
      <c r="Y56" s="284">
        <f t="shared" si="42"/>
        <v>0</v>
      </c>
      <c r="Z56" s="284">
        <f t="shared" si="42"/>
        <v>0</v>
      </c>
      <c r="AA56" s="284">
        <f t="shared" si="42"/>
        <v>0</v>
      </c>
      <c r="AB56" s="284">
        <f t="shared" si="42"/>
        <v>0</v>
      </c>
      <c r="AC56" s="284">
        <f t="shared" si="42"/>
        <v>0</v>
      </c>
      <c r="AD56" s="284">
        <f t="shared" si="42"/>
        <v>0</v>
      </c>
      <c r="AE56" s="284">
        <f t="shared" si="42"/>
        <v>0</v>
      </c>
      <c r="AF56" s="284">
        <f t="shared" si="42"/>
        <v>0</v>
      </c>
      <c r="AG56" s="284">
        <f t="shared" si="42"/>
        <v>0</v>
      </c>
      <c r="AH56" s="284">
        <f t="shared" si="42"/>
        <v>0</v>
      </c>
      <c r="AI56" s="284">
        <f t="shared" si="42"/>
        <v>0</v>
      </c>
      <c r="AJ56" s="284">
        <f t="shared" si="42"/>
        <v>0</v>
      </c>
      <c r="AK56" s="284">
        <f t="shared" si="42"/>
        <v>0</v>
      </c>
      <c r="AL56" s="284">
        <f t="shared" si="42"/>
        <v>0</v>
      </c>
      <c r="AM56" s="284">
        <f t="shared" si="42"/>
        <v>0</v>
      </c>
      <c r="AN56" s="284">
        <f t="shared" si="42"/>
        <v>0</v>
      </c>
      <c r="AO56" s="284">
        <f t="shared" si="42"/>
        <v>0</v>
      </c>
      <c r="AP56" s="284">
        <f t="shared" si="42"/>
        <v>0</v>
      </c>
      <c r="AQ56" s="284">
        <f t="shared" si="42"/>
        <v>0</v>
      </c>
      <c r="AR56" s="284">
        <f t="shared" si="42"/>
        <v>44895</v>
      </c>
      <c r="AS56" s="284">
        <f t="shared" si="42"/>
        <v>0</v>
      </c>
      <c r="AT56" s="284">
        <f t="shared" si="42"/>
        <v>0</v>
      </c>
      <c r="AU56" s="284">
        <f t="shared" si="42"/>
        <v>0</v>
      </c>
      <c r="AV56" s="284">
        <f t="shared" si="42"/>
        <v>0</v>
      </c>
      <c r="AW56" s="284">
        <f t="shared" si="42"/>
        <v>44895</v>
      </c>
      <c r="AX56" s="284">
        <f t="shared" si="42"/>
        <v>0</v>
      </c>
      <c r="AY56" s="284">
        <f t="shared" si="42"/>
        <v>0</v>
      </c>
      <c r="AZ56" s="284">
        <f t="shared" si="42"/>
        <v>0</v>
      </c>
      <c r="BA56" s="284">
        <f t="shared" si="42"/>
        <v>0</v>
      </c>
      <c r="BB56" s="284">
        <f t="shared" si="42"/>
        <v>44895</v>
      </c>
      <c r="BC56" s="284">
        <f t="shared" si="42"/>
        <v>0</v>
      </c>
      <c r="BD56" s="284">
        <f t="shared" si="42"/>
        <v>0</v>
      </c>
      <c r="BE56" s="284">
        <f t="shared" si="42"/>
        <v>0</v>
      </c>
      <c r="BF56" s="284">
        <f t="shared" si="42"/>
        <v>0</v>
      </c>
      <c r="BG56" s="284">
        <f t="shared" si="42"/>
        <v>44895</v>
      </c>
      <c r="BH56" s="284">
        <f t="shared" si="42"/>
        <v>0</v>
      </c>
      <c r="BI56" s="284">
        <f t="shared" si="42"/>
        <v>0</v>
      </c>
      <c r="BJ56" s="284">
        <f t="shared" si="42"/>
        <v>0</v>
      </c>
      <c r="BK56" s="284">
        <f t="shared" si="42"/>
        <v>0</v>
      </c>
      <c r="BL56" s="284">
        <f t="shared" si="42"/>
        <v>44895</v>
      </c>
      <c r="BM56" s="284">
        <f t="shared" si="42"/>
        <v>0</v>
      </c>
      <c r="BN56" s="284">
        <f t="shared" si="42"/>
        <v>0</v>
      </c>
      <c r="BO56" s="284">
        <f t="shared" si="42"/>
        <v>0</v>
      </c>
      <c r="BP56" s="284">
        <f t="shared" ref="BP56:EA56" si="43">$C9*BP32</f>
        <v>0</v>
      </c>
      <c r="BQ56" s="284">
        <f t="shared" si="43"/>
        <v>44895</v>
      </c>
      <c r="BR56" s="284">
        <f t="shared" si="43"/>
        <v>0</v>
      </c>
      <c r="BS56" s="284">
        <f t="shared" si="43"/>
        <v>0</v>
      </c>
      <c r="BT56" s="284">
        <f t="shared" si="43"/>
        <v>0</v>
      </c>
      <c r="BU56" s="284">
        <f t="shared" si="43"/>
        <v>0</v>
      </c>
      <c r="BV56" s="284">
        <f t="shared" si="43"/>
        <v>44895</v>
      </c>
      <c r="BW56" s="284">
        <f t="shared" si="43"/>
        <v>0</v>
      </c>
      <c r="BX56" s="284">
        <f t="shared" si="43"/>
        <v>0</v>
      </c>
      <c r="BY56" s="284">
        <f t="shared" si="43"/>
        <v>0</v>
      </c>
      <c r="BZ56" s="284">
        <f t="shared" si="43"/>
        <v>0</v>
      </c>
      <c r="CA56" s="284">
        <f t="shared" si="43"/>
        <v>44895</v>
      </c>
      <c r="CB56" s="284">
        <f t="shared" si="43"/>
        <v>0</v>
      </c>
      <c r="CC56" s="284">
        <f t="shared" si="43"/>
        <v>0</v>
      </c>
      <c r="CD56" s="284">
        <f t="shared" si="43"/>
        <v>0</v>
      </c>
      <c r="CE56" s="284">
        <f t="shared" si="43"/>
        <v>0</v>
      </c>
      <c r="CF56" s="284">
        <f t="shared" si="43"/>
        <v>44895</v>
      </c>
      <c r="CG56" s="284">
        <f t="shared" si="43"/>
        <v>0</v>
      </c>
      <c r="CH56" s="284">
        <f t="shared" si="43"/>
        <v>0</v>
      </c>
      <c r="CI56" s="284">
        <f t="shared" si="43"/>
        <v>0</v>
      </c>
      <c r="CJ56" s="284">
        <f t="shared" si="43"/>
        <v>0</v>
      </c>
      <c r="CK56" s="284">
        <f t="shared" si="43"/>
        <v>44895</v>
      </c>
      <c r="CL56" s="284">
        <f t="shared" si="43"/>
        <v>0</v>
      </c>
      <c r="CM56" s="284">
        <f t="shared" si="43"/>
        <v>0</v>
      </c>
      <c r="CN56" s="284">
        <f t="shared" si="43"/>
        <v>0</v>
      </c>
      <c r="CO56" s="284">
        <f t="shared" si="43"/>
        <v>0</v>
      </c>
      <c r="CP56" s="284">
        <f t="shared" si="43"/>
        <v>44895</v>
      </c>
      <c r="CQ56" s="284">
        <f t="shared" si="43"/>
        <v>0</v>
      </c>
      <c r="CR56" s="284">
        <f t="shared" si="43"/>
        <v>0</v>
      </c>
      <c r="CS56" s="284">
        <f t="shared" si="43"/>
        <v>0</v>
      </c>
      <c r="CT56" s="284">
        <f t="shared" si="43"/>
        <v>0</v>
      </c>
      <c r="CU56" s="284">
        <f t="shared" si="43"/>
        <v>44895</v>
      </c>
      <c r="CV56" s="284">
        <f t="shared" si="43"/>
        <v>0</v>
      </c>
      <c r="CW56" s="284">
        <f t="shared" si="43"/>
        <v>0</v>
      </c>
      <c r="CX56" s="284">
        <f t="shared" si="43"/>
        <v>0</v>
      </c>
      <c r="CY56" s="284">
        <f t="shared" si="43"/>
        <v>0</v>
      </c>
      <c r="CZ56" s="284">
        <f t="shared" si="43"/>
        <v>44895</v>
      </c>
      <c r="DA56" s="284">
        <f t="shared" si="43"/>
        <v>0</v>
      </c>
      <c r="DB56" s="284">
        <f t="shared" si="43"/>
        <v>0</v>
      </c>
      <c r="DC56" s="284">
        <f t="shared" si="43"/>
        <v>0</v>
      </c>
      <c r="DD56" s="284">
        <f t="shared" si="43"/>
        <v>0</v>
      </c>
      <c r="DE56" s="284">
        <f t="shared" si="43"/>
        <v>44895</v>
      </c>
      <c r="DF56" s="284">
        <f t="shared" si="43"/>
        <v>0</v>
      </c>
      <c r="DG56" s="284">
        <f t="shared" si="43"/>
        <v>0</v>
      </c>
      <c r="DH56" s="284">
        <f t="shared" si="43"/>
        <v>0</v>
      </c>
      <c r="DI56" s="284">
        <f t="shared" si="43"/>
        <v>0</v>
      </c>
      <c r="DJ56" s="284">
        <f t="shared" si="43"/>
        <v>44895</v>
      </c>
      <c r="DK56" s="284">
        <f t="shared" si="43"/>
        <v>0</v>
      </c>
      <c r="DL56" s="284">
        <f t="shared" si="43"/>
        <v>0</v>
      </c>
      <c r="DM56" s="284">
        <f t="shared" si="43"/>
        <v>0</v>
      </c>
      <c r="DN56" s="284">
        <f t="shared" si="43"/>
        <v>0</v>
      </c>
      <c r="DO56" s="284">
        <f t="shared" si="43"/>
        <v>44895</v>
      </c>
      <c r="DP56" s="284">
        <f t="shared" si="43"/>
        <v>0</v>
      </c>
      <c r="DQ56" s="284">
        <f t="shared" si="43"/>
        <v>0</v>
      </c>
      <c r="DR56" s="284">
        <f t="shared" si="43"/>
        <v>0</v>
      </c>
      <c r="DS56" s="284">
        <f t="shared" si="43"/>
        <v>0</v>
      </c>
      <c r="DT56" s="284">
        <f t="shared" si="43"/>
        <v>44895</v>
      </c>
      <c r="DU56" s="284">
        <f t="shared" si="43"/>
        <v>0</v>
      </c>
      <c r="DV56" s="284">
        <f t="shared" si="43"/>
        <v>0</v>
      </c>
      <c r="DW56" s="284">
        <f t="shared" si="43"/>
        <v>0</v>
      </c>
      <c r="DX56" s="284">
        <f t="shared" si="43"/>
        <v>0</v>
      </c>
      <c r="DY56" s="284">
        <f t="shared" si="43"/>
        <v>44895</v>
      </c>
      <c r="DZ56" s="284">
        <f t="shared" si="43"/>
        <v>0</v>
      </c>
      <c r="EA56" s="284">
        <f t="shared" si="43"/>
        <v>0</v>
      </c>
      <c r="EB56" s="284">
        <f t="shared" ref="EB56:GM56" si="44">$C9*EB32</f>
        <v>0</v>
      </c>
      <c r="EC56" s="284">
        <f t="shared" si="44"/>
        <v>0</v>
      </c>
      <c r="ED56" s="284">
        <f t="shared" si="44"/>
        <v>44895</v>
      </c>
      <c r="EE56" s="284">
        <f t="shared" si="44"/>
        <v>0</v>
      </c>
      <c r="EF56" s="284">
        <f t="shared" si="44"/>
        <v>0</v>
      </c>
      <c r="EG56" s="284">
        <f t="shared" si="44"/>
        <v>0</v>
      </c>
      <c r="EH56" s="284">
        <f t="shared" si="44"/>
        <v>0</v>
      </c>
      <c r="EI56" s="284">
        <f t="shared" si="44"/>
        <v>44895</v>
      </c>
      <c r="EJ56" s="284">
        <f t="shared" si="44"/>
        <v>0</v>
      </c>
      <c r="EK56" s="284">
        <f t="shared" si="44"/>
        <v>0</v>
      </c>
      <c r="EL56" s="284">
        <f t="shared" si="44"/>
        <v>0</v>
      </c>
      <c r="EM56" s="284">
        <f t="shared" si="44"/>
        <v>0</v>
      </c>
      <c r="EN56" s="284">
        <f t="shared" si="44"/>
        <v>44895</v>
      </c>
      <c r="EO56" s="284">
        <f t="shared" si="44"/>
        <v>0</v>
      </c>
      <c r="EP56" s="284">
        <f t="shared" si="44"/>
        <v>0</v>
      </c>
      <c r="EQ56" s="284">
        <f t="shared" si="44"/>
        <v>0</v>
      </c>
      <c r="ER56" s="284">
        <f t="shared" si="44"/>
        <v>0</v>
      </c>
      <c r="ES56" s="284">
        <f t="shared" si="44"/>
        <v>44895</v>
      </c>
      <c r="ET56" s="284">
        <f t="shared" si="44"/>
        <v>0</v>
      </c>
      <c r="EU56" s="284">
        <f t="shared" si="44"/>
        <v>0</v>
      </c>
      <c r="EV56" s="284">
        <f t="shared" si="44"/>
        <v>0</v>
      </c>
      <c r="EW56" s="284">
        <f t="shared" si="44"/>
        <v>0</v>
      </c>
      <c r="EX56" s="284">
        <f t="shared" si="44"/>
        <v>44895</v>
      </c>
      <c r="EY56" s="284">
        <f t="shared" si="44"/>
        <v>0</v>
      </c>
      <c r="EZ56" s="284">
        <f t="shared" si="44"/>
        <v>0</v>
      </c>
      <c r="FA56" s="284">
        <f t="shared" si="44"/>
        <v>0</v>
      </c>
      <c r="FB56" s="284">
        <f t="shared" si="44"/>
        <v>0</v>
      </c>
      <c r="FC56" s="284">
        <f t="shared" si="44"/>
        <v>44895</v>
      </c>
      <c r="FD56" s="284">
        <f t="shared" si="44"/>
        <v>0</v>
      </c>
      <c r="FE56" s="284">
        <f t="shared" si="44"/>
        <v>0</v>
      </c>
      <c r="FF56" s="284">
        <f t="shared" si="44"/>
        <v>0</v>
      </c>
      <c r="FG56" s="284">
        <f t="shared" si="44"/>
        <v>0</v>
      </c>
      <c r="FH56" s="284">
        <f t="shared" si="44"/>
        <v>44895</v>
      </c>
      <c r="FI56" s="284">
        <f t="shared" si="44"/>
        <v>0</v>
      </c>
      <c r="FJ56" s="284">
        <f t="shared" si="44"/>
        <v>0</v>
      </c>
      <c r="FK56" s="284">
        <f t="shared" si="44"/>
        <v>0</v>
      </c>
      <c r="FL56" s="284">
        <f t="shared" si="44"/>
        <v>0</v>
      </c>
      <c r="FM56" s="284">
        <f t="shared" si="44"/>
        <v>44895</v>
      </c>
      <c r="FN56" s="284">
        <f t="shared" si="44"/>
        <v>0</v>
      </c>
      <c r="FO56" s="284">
        <f t="shared" si="44"/>
        <v>0</v>
      </c>
      <c r="FP56" s="284">
        <f t="shared" si="44"/>
        <v>0</v>
      </c>
      <c r="FQ56" s="284">
        <f t="shared" si="44"/>
        <v>0</v>
      </c>
      <c r="FR56" s="284">
        <f t="shared" si="44"/>
        <v>44895</v>
      </c>
      <c r="FS56" s="284">
        <f t="shared" si="44"/>
        <v>0</v>
      </c>
      <c r="FT56" s="284">
        <f t="shared" si="44"/>
        <v>0</v>
      </c>
      <c r="FU56" s="284">
        <f t="shared" si="44"/>
        <v>0</v>
      </c>
      <c r="FV56" s="284">
        <f t="shared" si="44"/>
        <v>0</v>
      </c>
      <c r="FW56" s="284">
        <f t="shared" si="44"/>
        <v>44895</v>
      </c>
      <c r="FX56" s="284">
        <f t="shared" si="44"/>
        <v>0</v>
      </c>
      <c r="FY56" s="284">
        <f t="shared" si="44"/>
        <v>0</v>
      </c>
      <c r="FZ56" s="284">
        <f t="shared" si="44"/>
        <v>0</v>
      </c>
      <c r="GA56" s="284">
        <f t="shared" si="44"/>
        <v>0</v>
      </c>
      <c r="GB56" s="284">
        <f t="shared" si="44"/>
        <v>44895</v>
      </c>
      <c r="GC56" s="284">
        <f t="shared" si="44"/>
        <v>0</v>
      </c>
      <c r="GD56" s="284">
        <f t="shared" si="44"/>
        <v>0</v>
      </c>
      <c r="GE56" s="284">
        <f t="shared" si="44"/>
        <v>0</v>
      </c>
      <c r="GF56" s="284">
        <f t="shared" si="44"/>
        <v>0</v>
      </c>
      <c r="GG56" s="284">
        <f t="shared" si="44"/>
        <v>44895</v>
      </c>
      <c r="GH56" s="284">
        <f t="shared" si="44"/>
        <v>0</v>
      </c>
      <c r="GI56" s="284">
        <f t="shared" si="44"/>
        <v>0</v>
      </c>
      <c r="GJ56" s="284">
        <f t="shared" si="44"/>
        <v>0</v>
      </c>
      <c r="GK56" s="284">
        <f t="shared" si="44"/>
        <v>0</v>
      </c>
      <c r="GL56" s="284">
        <f t="shared" si="44"/>
        <v>44895</v>
      </c>
      <c r="GM56" s="284">
        <f t="shared" si="44"/>
        <v>0</v>
      </c>
      <c r="GN56" s="284">
        <f t="shared" ref="GN56:IY56" si="45">$C9*GN32</f>
        <v>0</v>
      </c>
      <c r="GO56" s="284">
        <f t="shared" si="45"/>
        <v>0</v>
      </c>
      <c r="GP56" s="284">
        <f t="shared" si="45"/>
        <v>0</v>
      </c>
      <c r="GQ56" s="284">
        <f t="shared" si="45"/>
        <v>44895</v>
      </c>
      <c r="GR56" s="284">
        <f t="shared" si="45"/>
        <v>0</v>
      </c>
      <c r="GS56" s="284">
        <f t="shared" si="45"/>
        <v>0</v>
      </c>
      <c r="GT56" s="284">
        <f t="shared" si="45"/>
        <v>0</v>
      </c>
      <c r="GU56" s="284">
        <f t="shared" si="45"/>
        <v>0</v>
      </c>
      <c r="GV56" s="284">
        <f t="shared" si="45"/>
        <v>44895</v>
      </c>
      <c r="GW56" s="284">
        <f t="shared" si="45"/>
        <v>0</v>
      </c>
      <c r="GX56" s="284">
        <f t="shared" si="45"/>
        <v>0</v>
      </c>
      <c r="GY56" s="284">
        <f t="shared" si="45"/>
        <v>0</v>
      </c>
      <c r="GZ56" s="284">
        <f t="shared" si="45"/>
        <v>0</v>
      </c>
      <c r="HA56" s="284">
        <f t="shared" si="45"/>
        <v>44895</v>
      </c>
      <c r="HB56" s="284">
        <f t="shared" si="45"/>
        <v>0</v>
      </c>
      <c r="HC56" s="284">
        <f t="shared" si="45"/>
        <v>0</v>
      </c>
      <c r="HD56" s="284">
        <f t="shared" si="45"/>
        <v>0</v>
      </c>
      <c r="HE56" s="284">
        <f t="shared" si="45"/>
        <v>0</v>
      </c>
      <c r="HF56" s="284">
        <f t="shared" si="45"/>
        <v>44895</v>
      </c>
      <c r="HG56" s="284">
        <f t="shared" si="45"/>
        <v>0</v>
      </c>
      <c r="HH56" s="284">
        <f t="shared" si="45"/>
        <v>0</v>
      </c>
      <c r="HI56" s="284">
        <f t="shared" si="45"/>
        <v>0</v>
      </c>
      <c r="HJ56" s="284">
        <f t="shared" si="45"/>
        <v>0</v>
      </c>
      <c r="HK56" s="284">
        <f t="shared" si="45"/>
        <v>44895</v>
      </c>
      <c r="HL56" s="284">
        <f t="shared" si="45"/>
        <v>0</v>
      </c>
      <c r="HM56" s="284">
        <f t="shared" si="45"/>
        <v>0</v>
      </c>
      <c r="HN56" s="284">
        <f t="shared" si="45"/>
        <v>0</v>
      </c>
      <c r="HO56" s="284">
        <f t="shared" si="45"/>
        <v>0</v>
      </c>
      <c r="HP56" s="284">
        <f t="shared" si="45"/>
        <v>44895</v>
      </c>
      <c r="HQ56" s="284">
        <f t="shared" si="45"/>
        <v>0</v>
      </c>
      <c r="HR56" s="284">
        <f t="shared" si="45"/>
        <v>0</v>
      </c>
      <c r="HS56" s="284">
        <f t="shared" si="45"/>
        <v>0</v>
      </c>
      <c r="HT56" s="284">
        <f t="shared" si="45"/>
        <v>0</v>
      </c>
      <c r="HU56" s="284">
        <f t="shared" si="45"/>
        <v>44895</v>
      </c>
      <c r="HV56" s="284">
        <f t="shared" si="45"/>
        <v>0</v>
      </c>
      <c r="HW56" s="284">
        <f t="shared" si="45"/>
        <v>0</v>
      </c>
      <c r="HX56" s="284">
        <f t="shared" si="45"/>
        <v>0</v>
      </c>
      <c r="HY56" s="284">
        <f t="shared" si="45"/>
        <v>0</v>
      </c>
      <c r="HZ56" s="284">
        <f t="shared" si="45"/>
        <v>44895</v>
      </c>
      <c r="IA56" s="284">
        <f t="shared" si="45"/>
        <v>0</v>
      </c>
      <c r="IB56" s="284">
        <f t="shared" si="45"/>
        <v>0</v>
      </c>
      <c r="IC56" s="284">
        <f t="shared" si="45"/>
        <v>0</v>
      </c>
      <c r="ID56" s="284">
        <f t="shared" si="45"/>
        <v>0</v>
      </c>
      <c r="IE56" s="284">
        <f t="shared" si="45"/>
        <v>44895</v>
      </c>
      <c r="IF56" s="284">
        <f t="shared" si="45"/>
        <v>0</v>
      </c>
      <c r="IG56" s="284">
        <f t="shared" si="45"/>
        <v>0</v>
      </c>
      <c r="IH56" s="284">
        <f t="shared" si="45"/>
        <v>0</v>
      </c>
      <c r="II56" s="284">
        <f t="shared" si="45"/>
        <v>0</v>
      </c>
      <c r="IJ56" s="284">
        <f t="shared" si="45"/>
        <v>44895</v>
      </c>
      <c r="IK56" s="284">
        <f t="shared" si="45"/>
        <v>0</v>
      </c>
      <c r="IL56" s="284">
        <f t="shared" si="45"/>
        <v>0</v>
      </c>
      <c r="IM56" s="284">
        <f t="shared" si="45"/>
        <v>0</v>
      </c>
      <c r="IN56" s="284">
        <f t="shared" si="45"/>
        <v>0</v>
      </c>
      <c r="IO56" s="284">
        <f t="shared" si="45"/>
        <v>44895</v>
      </c>
      <c r="IP56" s="284">
        <f t="shared" si="45"/>
        <v>0</v>
      </c>
      <c r="IQ56" s="284">
        <f t="shared" si="45"/>
        <v>0</v>
      </c>
      <c r="IR56" s="284">
        <f t="shared" si="45"/>
        <v>0</v>
      </c>
      <c r="IS56" s="284">
        <f t="shared" si="45"/>
        <v>0</v>
      </c>
      <c r="IT56" s="284">
        <f t="shared" si="45"/>
        <v>44895</v>
      </c>
      <c r="IU56" s="284">
        <f t="shared" si="45"/>
        <v>0</v>
      </c>
      <c r="IV56" s="284">
        <f t="shared" si="45"/>
        <v>0</v>
      </c>
      <c r="IW56" s="284">
        <f t="shared" si="45"/>
        <v>0</v>
      </c>
      <c r="IX56" s="284">
        <f t="shared" si="45"/>
        <v>0</v>
      </c>
      <c r="IY56" s="284">
        <f t="shared" si="45"/>
        <v>44895</v>
      </c>
      <c r="IZ56" s="284">
        <f t="shared" ref="IZ56:LK56" si="46">$C9*IZ32</f>
        <v>0</v>
      </c>
      <c r="JA56" s="284">
        <f t="shared" si="46"/>
        <v>0</v>
      </c>
      <c r="JB56" s="284">
        <f t="shared" si="46"/>
        <v>0</v>
      </c>
      <c r="JC56" s="284">
        <f t="shared" si="46"/>
        <v>0</v>
      </c>
      <c r="JD56" s="284">
        <f t="shared" si="46"/>
        <v>44895</v>
      </c>
      <c r="JE56" s="284">
        <f t="shared" si="46"/>
        <v>0</v>
      </c>
      <c r="JF56" s="284">
        <f t="shared" si="46"/>
        <v>0</v>
      </c>
      <c r="JG56" s="284">
        <f t="shared" si="46"/>
        <v>0</v>
      </c>
      <c r="JH56" s="284">
        <f t="shared" si="46"/>
        <v>0</v>
      </c>
      <c r="JI56" s="284">
        <f t="shared" si="46"/>
        <v>44895</v>
      </c>
      <c r="JJ56" s="284">
        <f t="shared" si="46"/>
        <v>0</v>
      </c>
      <c r="JK56" s="284">
        <f t="shared" si="46"/>
        <v>0</v>
      </c>
      <c r="JL56" s="284">
        <f t="shared" si="46"/>
        <v>0</v>
      </c>
      <c r="JM56" s="284">
        <f t="shared" si="46"/>
        <v>0</v>
      </c>
      <c r="JN56" s="284">
        <f t="shared" si="46"/>
        <v>44895</v>
      </c>
      <c r="JO56" s="284">
        <f t="shared" si="46"/>
        <v>0</v>
      </c>
      <c r="JP56" s="284">
        <f t="shared" si="46"/>
        <v>0</v>
      </c>
      <c r="JQ56" s="284">
        <f t="shared" si="46"/>
        <v>0</v>
      </c>
      <c r="JR56" s="284">
        <f t="shared" si="46"/>
        <v>0</v>
      </c>
      <c r="JS56" s="284">
        <f t="shared" si="46"/>
        <v>44895</v>
      </c>
      <c r="JT56" s="284">
        <f t="shared" si="46"/>
        <v>0</v>
      </c>
      <c r="JU56" s="284">
        <f t="shared" si="46"/>
        <v>0</v>
      </c>
      <c r="JV56" s="284">
        <f t="shared" si="46"/>
        <v>0</v>
      </c>
      <c r="JW56" s="284">
        <f t="shared" si="46"/>
        <v>0</v>
      </c>
      <c r="JX56" s="284">
        <f t="shared" si="46"/>
        <v>44895</v>
      </c>
      <c r="JY56" s="284">
        <f t="shared" si="46"/>
        <v>0</v>
      </c>
      <c r="JZ56" s="284">
        <f t="shared" si="46"/>
        <v>0</v>
      </c>
      <c r="KA56" s="284">
        <f t="shared" si="46"/>
        <v>0</v>
      </c>
      <c r="KB56" s="284">
        <f t="shared" si="46"/>
        <v>0</v>
      </c>
      <c r="KC56" s="284">
        <f t="shared" si="46"/>
        <v>44895</v>
      </c>
      <c r="KD56" s="284">
        <f t="shared" si="46"/>
        <v>0</v>
      </c>
      <c r="KE56" s="284">
        <f t="shared" si="46"/>
        <v>0</v>
      </c>
      <c r="KF56" s="284">
        <f t="shared" si="46"/>
        <v>0</v>
      </c>
      <c r="KG56" s="284">
        <f t="shared" si="46"/>
        <v>0</v>
      </c>
      <c r="KH56" s="284">
        <f t="shared" si="46"/>
        <v>44895</v>
      </c>
      <c r="KI56" s="284">
        <f t="shared" si="46"/>
        <v>0</v>
      </c>
      <c r="KJ56" s="284">
        <f t="shared" si="46"/>
        <v>0</v>
      </c>
      <c r="KK56" s="284">
        <f t="shared" si="46"/>
        <v>0</v>
      </c>
      <c r="KL56" s="284">
        <f t="shared" si="46"/>
        <v>0</v>
      </c>
      <c r="KM56" s="284">
        <f t="shared" si="46"/>
        <v>44895</v>
      </c>
      <c r="KN56" s="284">
        <f t="shared" si="46"/>
        <v>0</v>
      </c>
      <c r="KO56" s="284">
        <f t="shared" si="46"/>
        <v>0</v>
      </c>
      <c r="KP56" s="284">
        <f t="shared" si="46"/>
        <v>0</v>
      </c>
      <c r="KQ56" s="284">
        <f t="shared" si="46"/>
        <v>0</v>
      </c>
      <c r="KR56" s="284">
        <f t="shared" si="46"/>
        <v>44895</v>
      </c>
      <c r="KS56" s="284">
        <f t="shared" si="46"/>
        <v>0</v>
      </c>
      <c r="KT56" s="284">
        <f t="shared" si="46"/>
        <v>0</v>
      </c>
      <c r="KU56" s="284">
        <f t="shared" si="46"/>
        <v>0</v>
      </c>
      <c r="KV56" s="284">
        <f t="shared" si="46"/>
        <v>0</v>
      </c>
      <c r="KW56" s="284">
        <f t="shared" si="46"/>
        <v>44895</v>
      </c>
      <c r="KX56" s="284">
        <f t="shared" si="46"/>
        <v>0</v>
      </c>
      <c r="KY56" s="284">
        <f t="shared" si="46"/>
        <v>0</v>
      </c>
      <c r="KZ56" s="284">
        <f t="shared" si="46"/>
        <v>0</v>
      </c>
      <c r="LA56" s="284">
        <f t="shared" si="46"/>
        <v>0</v>
      </c>
      <c r="LB56" s="284">
        <f t="shared" si="46"/>
        <v>44895</v>
      </c>
      <c r="LC56" s="284">
        <f t="shared" si="46"/>
        <v>0</v>
      </c>
      <c r="LD56" s="284">
        <f t="shared" si="46"/>
        <v>0</v>
      </c>
      <c r="LE56" s="284">
        <f t="shared" si="46"/>
        <v>0</v>
      </c>
      <c r="LF56" s="284">
        <f t="shared" si="46"/>
        <v>0</v>
      </c>
      <c r="LG56" s="284">
        <f t="shared" si="46"/>
        <v>44895</v>
      </c>
      <c r="LH56" s="284">
        <f t="shared" si="46"/>
        <v>0</v>
      </c>
      <c r="LI56" s="284">
        <f t="shared" si="46"/>
        <v>0</v>
      </c>
      <c r="LJ56" s="284">
        <f t="shared" si="46"/>
        <v>0</v>
      </c>
      <c r="LK56" s="284">
        <f t="shared" si="46"/>
        <v>0</v>
      </c>
      <c r="LL56" s="284">
        <f t="shared" ref="LL56:NW56" si="47">$C9*LL32</f>
        <v>44895</v>
      </c>
      <c r="LM56" s="284">
        <f t="shared" si="47"/>
        <v>0</v>
      </c>
      <c r="LN56" s="284">
        <f t="shared" si="47"/>
        <v>0</v>
      </c>
      <c r="LO56" s="284">
        <f t="shared" si="47"/>
        <v>0</v>
      </c>
      <c r="LP56" s="284">
        <f t="shared" si="47"/>
        <v>0</v>
      </c>
      <c r="LQ56" s="284">
        <f t="shared" si="47"/>
        <v>44895</v>
      </c>
      <c r="LR56" s="284">
        <f t="shared" si="47"/>
        <v>0</v>
      </c>
      <c r="LS56" s="284">
        <f t="shared" si="47"/>
        <v>0</v>
      </c>
      <c r="LT56" s="284">
        <f t="shared" si="47"/>
        <v>0</v>
      </c>
      <c r="LU56" s="284">
        <f t="shared" si="47"/>
        <v>0</v>
      </c>
      <c r="LV56" s="284">
        <f t="shared" si="47"/>
        <v>44895</v>
      </c>
      <c r="LW56" s="284">
        <f t="shared" si="47"/>
        <v>0</v>
      </c>
      <c r="LX56" s="284">
        <f t="shared" si="47"/>
        <v>0</v>
      </c>
      <c r="LY56" s="284">
        <f t="shared" si="47"/>
        <v>0</v>
      </c>
      <c r="LZ56" s="284">
        <f t="shared" si="47"/>
        <v>0</v>
      </c>
      <c r="MA56" s="284">
        <f t="shared" si="47"/>
        <v>44895</v>
      </c>
      <c r="MB56" s="284">
        <f t="shared" si="47"/>
        <v>0</v>
      </c>
      <c r="MC56" s="284">
        <f t="shared" si="47"/>
        <v>0</v>
      </c>
      <c r="MD56" s="284">
        <f t="shared" si="47"/>
        <v>0</v>
      </c>
      <c r="ME56" s="284">
        <f t="shared" si="47"/>
        <v>0</v>
      </c>
      <c r="MF56" s="284">
        <f t="shared" si="47"/>
        <v>44895</v>
      </c>
      <c r="MG56" s="284">
        <f t="shared" si="47"/>
        <v>0</v>
      </c>
      <c r="MH56" s="284">
        <f t="shared" si="47"/>
        <v>0</v>
      </c>
      <c r="MI56" s="284">
        <f t="shared" si="47"/>
        <v>0</v>
      </c>
      <c r="MJ56" s="284">
        <f t="shared" si="47"/>
        <v>0</v>
      </c>
      <c r="MK56" s="284">
        <f t="shared" si="47"/>
        <v>44895</v>
      </c>
      <c r="ML56" s="284">
        <f t="shared" si="47"/>
        <v>0</v>
      </c>
      <c r="MM56" s="284">
        <f t="shared" si="47"/>
        <v>0</v>
      </c>
      <c r="MN56" s="284">
        <f t="shared" si="47"/>
        <v>0</v>
      </c>
      <c r="MO56" s="284">
        <f t="shared" si="47"/>
        <v>0</v>
      </c>
      <c r="MP56" s="284">
        <f t="shared" si="47"/>
        <v>44895</v>
      </c>
      <c r="MQ56" s="284">
        <f t="shared" si="47"/>
        <v>0</v>
      </c>
      <c r="MR56" s="284">
        <f t="shared" si="47"/>
        <v>0</v>
      </c>
      <c r="MS56" s="284">
        <f t="shared" si="47"/>
        <v>0</v>
      </c>
      <c r="MT56" s="284">
        <f t="shared" si="47"/>
        <v>0</v>
      </c>
      <c r="MU56" s="284">
        <f t="shared" si="47"/>
        <v>44895</v>
      </c>
      <c r="MV56" s="284">
        <f t="shared" si="47"/>
        <v>0</v>
      </c>
      <c r="MW56" s="284">
        <f t="shared" si="47"/>
        <v>0</v>
      </c>
      <c r="MX56" s="284">
        <f t="shared" si="47"/>
        <v>0</v>
      </c>
      <c r="MY56" s="284">
        <f t="shared" si="47"/>
        <v>0</v>
      </c>
      <c r="MZ56" s="284">
        <f t="shared" si="47"/>
        <v>44895</v>
      </c>
      <c r="NA56" s="284">
        <f t="shared" si="47"/>
        <v>0</v>
      </c>
      <c r="NB56" s="284">
        <f t="shared" si="47"/>
        <v>0</v>
      </c>
      <c r="NC56" s="284">
        <f t="shared" si="47"/>
        <v>0</v>
      </c>
      <c r="ND56" s="284">
        <f t="shared" si="47"/>
        <v>0</v>
      </c>
      <c r="NE56" s="284">
        <f t="shared" si="47"/>
        <v>44895</v>
      </c>
      <c r="NF56" s="284">
        <f t="shared" si="47"/>
        <v>0</v>
      </c>
      <c r="NG56" s="284">
        <f t="shared" si="47"/>
        <v>0</v>
      </c>
      <c r="NH56" s="284">
        <f t="shared" si="47"/>
        <v>0</v>
      </c>
      <c r="NI56" s="284">
        <f t="shared" si="47"/>
        <v>0</v>
      </c>
      <c r="NJ56" s="284">
        <f t="shared" si="47"/>
        <v>44895</v>
      </c>
      <c r="NK56" s="284">
        <f t="shared" si="47"/>
        <v>0</v>
      </c>
      <c r="NL56" s="284">
        <f t="shared" si="47"/>
        <v>0</v>
      </c>
      <c r="NM56" s="284">
        <f t="shared" si="47"/>
        <v>0</v>
      </c>
      <c r="NN56" s="284">
        <f t="shared" si="47"/>
        <v>0</v>
      </c>
      <c r="NO56" s="284">
        <f t="shared" si="47"/>
        <v>44895</v>
      </c>
      <c r="NP56" s="284">
        <f t="shared" si="47"/>
        <v>0</v>
      </c>
      <c r="NQ56" s="284">
        <f t="shared" si="47"/>
        <v>0</v>
      </c>
      <c r="NR56" s="284">
        <f t="shared" si="47"/>
        <v>0</v>
      </c>
      <c r="NS56" s="284">
        <f t="shared" si="47"/>
        <v>0</v>
      </c>
      <c r="NT56" s="284">
        <f t="shared" si="47"/>
        <v>44895</v>
      </c>
      <c r="NU56" s="284">
        <f t="shared" si="47"/>
        <v>0</v>
      </c>
      <c r="NV56" s="284">
        <f t="shared" si="47"/>
        <v>0</v>
      </c>
      <c r="NW56" s="284">
        <f t="shared" si="47"/>
        <v>0</v>
      </c>
      <c r="NX56" s="284">
        <f t="shared" ref="NX56:QI56" si="48">$C9*NX32</f>
        <v>0</v>
      </c>
      <c r="NY56" s="284">
        <f t="shared" si="48"/>
        <v>44895</v>
      </c>
      <c r="NZ56" s="284">
        <f t="shared" si="48"/>
        <v>0</v>
      </c>
      <c r="OA56" s="284">
        <f t="shared" si="48"/>
        <v>0</v>
      </c>
      <c r="OB56" s="284">
        <f t="shared" si="48"/>
        <v>0</v>
      </c>
      <c r="OC56" s="284">
        <f t="shared" si="48"/>
        <v>0</v>
      </c>
      <c r="OD56" s="284">
        <f t="shared" si="48"/>
        <v>44895</v>
      </c>
      <c r="OE56" s="284">
        <f t="shared" si="48"/>
        <v>0</v>
      </c>
      <c r="OF56" s="284">
        <f t="shared" si="48"/>
        <v>0</v>
      </c>
      <c r="OG56" s="284">
        <f t="shared" si="48"/>
        <v>0</v>
      </c>
      <c r="OH56" s="284">
        <f t="shared" si="48"/>
        <v>0</v>
      </c>
      <c r="OI56" s="284">
        <f t="shared" si="48"/>
        <v>44895</v>
      </c>
      <c r="OJ56" s="284">
        <f t="shared" si="48"/>
        <v>0</v>
      </c>
      <c r="OK56" s="284">
        <f t="shared" si="48"/>
        <v>0</v>
      </c>
      <c r="OL56" s="284">
        <f t="shared" si="48"/>
        <v>0</v>
      </c>
      <c r="OM56" s="284">
        <f t="shared" si="48"/>
        <v>0</v>
      </c>
      <c r="ON56" s="284">
        <f t="shared" si="48"/>
        <v>44895</v>
      </c>
      <c r="OO56" s="284">
        <f t="shared" si="48"/>
        <v>0</v>
      </c>
      <c r="OP56" s="284">
        <f t="shared" si="48"/>
        <v>0</v>
      </c>
      <c r="OQ56" s="284">
        <f t="shared" si="48"/>
        <v>0</v>
      </c>
      <c r="OR56" s="284">
        <f t="shared" si="48"/>
        <v>0</v>
      </c>
      <c r="OS56" s="284">
        <f t="shared" si="48"/>
        <v>44895</v>
      </c>
      <c r="OT56" s="284">
        <f t="shared" si="48"/>
        <v>0</v>
      </c>
      <c r="OU56" s="284">
        <f t="shared" si="48"/>
        <v>0</v>
      </c>
      <c r="OV56" s="284">
        <f t="shared" si="48"/>
        <v>0</v>
      </c>
      <c r="OW56" s="284">
        <f t="shared" si="48"/>
        <v>0</v>
      </c>
      <c r="OX56" s="284">
        <f t="shared" si="48"/>
        <v>44895</v>
      </c>
      <c r="OY56" s="284">
        <f t="shared" si="48"/>
        <v>0</v>
      </c>
      <c r="OZ56" s="284">
        <f t="shared" si="48"/>
        <v>0</v>
      </c>
      <c r="PA56" s="284">
        <f t="shared" si="48"/>
        <v>0</v>
      </c>
      <c r="PB56" s="284">
        <f t="shared" si="48"/>
        <v>0</v>
      </c>
      <c r="PC56" s="284">
        <f t="shared" si="48"/>
        <v>44895</v>
      </c>
      <c r="PD56" s="284">
        <f t="shared" si="48"/>
        <v>0</v>
      </c>
      <c r="PE56" s="284">
        <f t="shared" si="48"/>
        <v>0</v>
      </c>
      <c r="PF56" s="284">
        <f t="shared" si="48"/>
        <v>0</v>
      </c>
      <c r="PG56" s="284">
        <f t="shared" si="48"/>
        <v>0</v>
      </c>
      <c r="PH56" s="284">
        <f t="shared" si="48"/>
        <v>44895</v>
      </c>
      <c r="PI56" s="284">
        <f t="shared" si="48"/>
        <v>0</v>
      </c>
      <c r="PJ56" s="284">
        <f t="shared" si="48"/>
        <v>0</v>
      </c>
      <c r="PK56" s="284">
        <f t="shared" si="48"/>
        <v>0</v>
      </c>
      <c r="PL56" s="284">
        <f t="shared" si="48"/>
        <v>0</v>
      </c>
      <c r="PM56" s="284">
        <f t="shared" si="48"/>
        <v>44895</v>
      </c>
      <c r="PN56" s="284">
        <f t="shared" si="48"/>
        <v>0</v>
      </c>
      <c r="PO56" s="284">
        <f t="shared" si="48"/>
        <v>0</v>
      </c>
      <c r="PP56" s="284">
        <f t="shared" si="48"/>
        <v>0</v>
      </c>
      <c r="PQ56" s="284">
        <f t="shared" si="48"/>
        <v>0</v>
      </c>
      <c r="PR56" s="284">
        <f t="shared" si="48"/>
        <v>44895</v>
      </c>
      <c r="PS56" s="284">
        <f t="shared" si="48"/>
        <v>0</v>
      </c>
      <c r="PT56" s="284">
        <f t="shared" si="48"/>
        <v>0</v>
      </c>
      <c r="PU56" s="284">
        <f t="shared" si="48"/>
        <v>0</v>
      </c>
      <c r="PV56" s="284">
        <f t="shared" si="48"/>
        <v>0</v>
      </c>
      <c r="PW56" s="284">
        <f t="shared" si="48"/>
        <v>44895</v>
      </c>
      <c r="PX56" s="284">
        <f t="shared" si="48"/>
        <v>0</v>
      </c>
      <c r="PY56" s="284">
        <f t="shared" si="48"/>
        <v>0</v>
      </c>
      <c r="PZ56" s="284">
        <f t="shared" si="48"/>
        <v>0</v>
      </c>
      <c r="QA56" s="284">
        <f t="shared" si="48"/>
        <v>0</v>
      </c>
      <c r="QB56" s="284">
        <f t="shared" si="48"/>
        <v>44895</v>
      </c>
      <c r="QC56" s="284">
        <f t="shared" si="48"/>
        <v>0</v>
      </c>
      <c r="QD56" s="284">
        <f t="shared" si="48"/>
        <v>0</v>
      </c>
      <c r="QE56" s="284">
        <f t="shared" si="48"/>
        <v>0</v>
      </c>
      <c r="QF56" s="284">
        <f t="shared" si="48"/>
        <v>0</v>
      </c>
      <c r="QG56" s="284">
        <f t="shared" si="48"/>
        <v>44895</v>
      </c>
      <c r="QH56" s="284">
        <f t="shared" si="48"/>
        <v>0</v>
      </c>
      <c r="QI56" s="284">
        <f t="shared" si="48"/>
        <v>0</v>
      </c>
      <c r="QJ56" s="284">
        <f t="shared" ref="QJ56:SA56" si="49">$C9*QJ32</f>
        <v>0</v>
      </c>
      <c r="QK56" s="284">
        <f t="shared" si="49"/>
        <v>0</v>
      </c>
      <c r="QL56" s="284">
        <f t="shared" si="49"/>
        <v>44895</v>
      </c>
      <c r="QM56" s="284">
        <f t="shared" si="49"/>
        <v>0</v>
      </c>
      <c r="QN56" s="284">
        <f t="shared" si="49"/>
        <v>0</v>
      </c>
      <c r="QO56" s="284">
        <f t="shared" si="49"/>
        <v>0</v>
      </c>
      <c r="QP56" s="284">
        <f t="shared" si="49"/>
        <v>0</v>
      </c>
      <c r="QQ56" s="284">
        <f t="shared" si="49"/>
        <v>44895</v>
      </c>
      <c r="QR56" s="284">
        <f t="shared" si="49"/>
        <v>0</v>
      </c>
      <c r="QS56" s="284">
        <f t="shared" si="49"/>
        <v>0</v>
      </c>
      <c r="QT56" s="284">
        <f t="shared" si="49"/>
        <v>0</v>
      </c>
      <c r="QU56" s="284">
        <f t="shared" si="49"/>
        <v>0</v>
      </c>
      <c r="QV56" s="284">
        <f t="shared" si="49"/>
        <v>44895</v>
      </c>
      <c r="QW56" s="284">
        <f t="shared" si="49"/>
        <v>0</v>
      </c>
      <c r="QX56" s="284">
        <f t="shared" si="49"/>
        <v>0</v>
      </c>
      <c r="QY56" s="284">
        <f t="shared" si="49"/>
        <v>0</v>
      </c>
      <c r="QZ56" s="284">
        <f t="shared" si="49"/>
        <v>0</v>
      </c>
      <c r="RA56" s="284">
        <f t="shared" si="49"/>
        <v>44895</v>
      </c>
      <c r="RB56" s="284">
        <f t="shared" si="49"/>
        <v>0</v>
      </c>
      <c r="RC56" s="284">
        <f t="shared" si="49"/>
        <v>0</v>
      </c>
      <c r="RD56" s="284">
        <f t="shared" si="49"/>
        <v>0</v>
      </c>
      <c r="RE56" s="284">
        <f t="shared" si="49"/>
        <v>0</v>
      </c>
      <c r="RF56" s="284">
        <f t="shared" si="49"/>
        <v>44895</v>
      </c>
      <c r="RG56" s="284">
        <f t="shared" si="49"/>
        <v>0</v>
      </c>
      <c r="RH56" s="284">
        <f t="shared" si="49"/>
        <v>0</v>
      </c>
      <c r="RI56" s="284">
        <f t="shared" si="49"/>
        <v>0</v>
      </c>
      <c r="RJ56" s="284">
        <f t="shared" si="49"/>
        <v>0</v>
      </c>
      <c r="RK56" s="284">
        <f t="shared" si="49"/>
        <v>44895</v>
      </c>
      <c r="RL56" s="284">
        <f t="shared" si="49"/>
        <v>0</v>
      </c>
      <c r="RM56" s="284">
        <f t="shared" si="49"/>
        <v>0</v>
      </c>
      <c r="RN56" s="284">
        <f t="shared" si="49"/>
        <v>0</v>
      </c>
      <c r="RO56" s="284">
        <f t="shared" si="49"/>
        <v>0</v>
      </c>
      <c r="RP56" s="284">
        <f t="shared" si="49"/>
        <v>44895</v>
      </c>
      <c r="RQ56" s="284">
        <f t="shared" si="49"/>
        <v>0</v>
      </c>
      <c r="RR56" s="284">
        <f t="shared" si="49"/>
        <v>0</v>
      </c>
      <c r="RS56" s="284">
        <f t="shared" si="49"/>
        <v>0</v>
      </c>
      <c r="RT56" s="284">
        <f t="shared" si="49"/>
        <v>0</v>
      </c>
      <c r="RU56" s="284">
        <f t="shared" si="49"/>
        <v>44895</v>
      </c>
      <c r="RV56" s="284">
        <f t="shared" si="49"/>
        <v>0</v>
      </c>
      <c r="RW56" s="284">
        <f t="shared" si="49"/>
        <v>0</v>
      </c>
      <c r="RX56" s="284">
        <f t="shared" si="49"/>
        <v>0</v>
      </c>
      <c r="RY56" s="284">
        <f t="shared" si="49"/>
        <v>0</v>
      </c>
      <c r="RZ56" s="284">
        <f t="shared" si="49"/>
        <v>44895</v>
      </c>
      <c r="SA56" s="284">
        <f t="shared" si="49"/>
        <v>0</v>
      </c>
    </row>
    <row r="57" spans="1:495">
      <c r="A57" s="282"/>
      <c r="B57" s="283" t="str">
        <f>$B$10</f>
        <v>Camp and General</v>
      </c>
      <c r="C57" s="290">
        <f>SUM(D57:S57,T57:INDEX(T57:SA57,$H$5))</f>
        <v>137691</v>
      </c>
      <c r="D57" s="284">
        <f t="shared" ref="D57:BO57" si="50">$C10*D33</f>
        <v>0</v>
      </c>
      <c r="E57" s="284">
        <f t="shared" si="50"/>
        <v>22948.5</v>
      </c>
      <c r="F57" s="284">
        <f t="shared" si="50"/>
        <v>22948.5</v>
      </c>
      <c r="G57" s="284">
        <f t="shared" si="50"/>
        <v>22948.5</v>
      </c>
      <c r="H57" s="284">
        <f t="shared" si="50"/>
        <v>22948.5</v>
      </c>
      <c r="I57" s="284">
        <f t="shared" si="50"/>
        <v>11474.25</v>
      </c>
      <c r="J57" s="284">
        <f t="shared" si="50"/>
        <v>11474.25</v>
      </c>
      <c r="K57" s="284">
        <f t="shared" si="50"/>
        <v>11474.25</v>
      </c>
      <c r="L57" s="284">
        <f t="shared" si="50"/>
        <v>11474.25</v>
      </c>
      <c r="M57" s="284">
        <f t="shared" si="50"/>
        <v>0</v>
      </c>
      <c r="N57" s="284">
        <f t="shared" si="50"/>
        <v>0</v>
      </c>
      <c r="O57" s="284">
        <f t="shared" si="50"/>
        <v>0</v>
      </c>
      <c r="P57" s="284">
        <f t="shared" si="50"/>
        <v>0</v>
      </c>
      <c r="Q57" s="284">
        <f t="shared" si="50"/>
        <v>0</v>
      </c>
      <c r="R57" s="284">
        <f t="shared" si="50"/>
        <v>0</v>
      </c>
      <c r="S57" s="284">
        <f t="shared" si="50"/>
        <v>0</v>
      </c>
      <c r="T57" s="284">
        <f t="shared" si="50"/>
        <v>0</v>
      </c>
      <c r="U57" s="284">
        <f t="shared" si="50"/>
        <v>0</v>
      </c>
      <c r="V57" s="284">
        <f t="shared" si="50"/>
        <v>0</v>
      </c>
      <c r="W57" s="284">
        <f t="shared" si="50"/>
        <v>0</v>
      </c>
      <c r="X57" s="284">
        <f t="shared" si="50"/>
        <v>0</v>
      </c>
      <c r="Y57" s="284">
        <f t="shared" si="50"/>
        <v>0</v>
      </c>
      <c r="Z57" s="284">
        <f t="shared" si="50"/>
        <v>0</v>
      </c>
      <c r="AA57" s="284">
        <f t="shared" si="50"/>
        <v>0</v>
      </c>
      <c r="AB57" s="284">
        <f t="shared" si="50"/>
        <v>0</v>
      </c>
      <c r="AC57" s="284">
        <f t="shared" si="50"/>
        <v>0</v>
      </c>
      <c r="AD57" s="284">
        <f t="shared" si="50"/>
        <v>0</v>
      </c>
      <c r="AE57" s="284">
        <f t="shared" si="50"/>
        <v>0</v>
      </c>
      <c r="AF57" s="284">
        <f t="shared" si="50"/>
        <v>0</v>
      </c>
      <c r="AG57" s="284">
        <f t="shared" si="50"/>
        <v>0</v>
      </c>
      <c r="AH57" s="284">
        <f t="shared" si="50"/>
        <v>0</v>
      </c>
      <c r="AI57" s="284">
        <f t="shared" si="50"/>
        <v>0</v>
      </c>
      <c r="AJ57" s="284">
        <f t="shared" si="50"/>
        <v>0</v>
      </c>
      <c r="AK57" s="284">
        <f t="shared" si="50"/>
        <v>0</v>
      </c>
      <c r="AL57" s="284">
        <f t="shared" si="50"/>
        <v>0</v>
      </c>
      <c r="AM57" s="284">
        <f t="shared" si="50"/>
        <v>0</v>
      </c>
      <c r="AN57" s="284">
        <f t="shared" si="50"/>
        <v>0</v>
      </c>
      <c r="AO57" s="284">
        <f t="shared" si="50"/>
        <v>0</v>
      </c>
      <c r="AP57" s="284">
        <f t="shared" si="50"/>
        <v>0</v>
      </c>
      <c r="AQ57" s="284">
        <f t="shared" si="50"/>
        <v>0</v>
      </c>
      <c r="AR57" s="284">
        <f t="shared" si="50"/>
        <v>22948.5</v>
      </c>
      <c r="AS57" s="284">
        <f t="shared" si="50"/>
        <v>0</v>
      </c>
      <c r="AT57" s="284">
        <f t="shared" si="50"/>
        <v>0</v>
      </c>
      <c r="AU57" s="284">
        <f t="shared" si="50"/>
        <v>0</v>
      </c>
      <c r="AV57" s="284">
        <f t="shared" si="50"/>
        <v>0</v>
      </c>
      <c r="AW57" s="284">
        <f t="shared" si="50"/>
        <v>22948.5</v>
      </c>
      <c r="AX57" s="284">
        <f t="shared" si="50"/>
        <v>0</v>
      </c>
      <c r="AY57" s="284">
        <f t="shared" si="50"/>
        <v>0</v>
      </c>
      <c r="AZ57" s="284">
        <f t="shared" si="50"/>
        <v>0</v>
      </c>
      <c r="BA57" s="284">
        <f t="shared" si="50"/>
        <v>0</v>
      </c>
      <c r="BB57" s="284">
        <f t="shared" si="50"/>
        <v>22948.5</v>
      </c>
      <c r="BC57" s="284">
        <f t="shared" si="50"/>
        <v>0</v>
      </c>
      <c r="BD57" s="284">
        <f t="shared" si="50"/>
        <v>0</v>
      </c>
      <c r="BE57" s="284">
        <f t="shared" si="50"/>
        <v>0</v>
      </c>
      <c r="BF57" s="284">
        <f t="shared" si="50"/>
        <v>0</v>
      </c>
      <c r="BG57" s="284">
        <f t="shared" si="50"/>
        <v>22948.5</v>
      </c>
      <c r="BH57" s="284">
        <f t="shared" si="50"/>
        <v>0</v>
      </c>
      <c r="BI57" s="284">
        <f t="shared" si="50"/>
        <v>0</v>
      </c>
      <c r="BJ57" s="284">
        <f t="shared" si="50"/>
        <v>0</v>
      </c>
      <c r="BK57" s="284">
        <f t="shared" si="50"/>
        <v>0</v>
      </c>
      <c r="BL57" s="284">
        <f t="shared" si="50"/>
        <v>22948.5</v>
      </c>
      <c r="BM57" s="284">
        <f t="shared" si="50"/>
        <v>0</v>
      </c>
      <c r="BN57" s="284">
        <f t="shared" si="50"/>
        <v>0</v>
      </c>
      <c r="BO57" s="284">
        <f t="shared" si="50"/>
        <v>0</v>
      </c>
      <c r="BP57" s="284">
        <f t="shared" ref="BP57:EA57" si="51">$C10*BP33</f>
        <v>0</v>
      </c>
      <c r="BQ57" s="284">
        <f t="shared" si="51"/>
        <v>22948.5</v>
      </c>
      <c r="BR57" s="284">
        <f t="shared" si="51"/>
        <v>0</v>
      </c>
      <c r="BS57" s="284">
        <f t="shared" si="51"/>
        <v>0</v>
      </c>
      <c r="BT57" s="284">
        <f t="shared" si="51"/>
        <v>0</v>
      </c>
      <c r="BU57" s="284">
        <f t="shared" si="51"/>
        <v>0</v>
      </c>
      <c r="BV57" s="284">
        <f t="shared" si="51"/>
        <v>22948.5</v>
      </c>
      <c r="BW57" s="284">
        <f t="shared" si="51"/>
        <v>0</v>
      </c>
      <c r="BX57" s="284">
        <f t="shared" si="51"/>
        <v>0</v>
      </c>
      <c r="BY57" s="284">
        <f t="shared" si="51"/>
        <v>0</v>
      </c>
      <c r="BZ57" s="284">
        <f t="shared" si="51"/>
        <v>0</v>
      </c>
      <c r="CA57" s="284">
        <f t="shared" si="51"/>
        <v>22948.5</v>
      </c>
      <c r="CB57" s="284">
        <f t="shared" si="51"/>
        <v>0</v>
      </c>
      <c r="CC57" s="284">
        <f t="shared" si="51"/>
        <v>0</v>
      </c>
      <c r="CD57" s="284">
        <f t="shared" si="51"/>
        <v>0</v>
      </c>
      <c r="CE57" s="284">
        <f t="shared" si="51"/>
        <v>0</v>
      </c>
      <c r="CF57" s="284">
        <f t="shared" si="51"/>
        <v>22948.5</v>
      </c>
      <c r="CG57" s="284">
        <f t="shared" si="51"/>
        <v>0</v>
      </c>
      <c r="CH57" s="284">
        <f t="shared" si="51"/>
        <v>0</v>
      </c>
      <c r="CI57" s="284">
        <f t="shared" si="51"/>
        <v>0</v>
      </c>
      <c r="CJ57" s="284">
        <f t="shared" si="51"/>
        <v>0</v>
      </c>
      <c r="CK57" s="284">
        <f t="shared" si="51"/>
        <v>22948.5</v>
      </c>
      <c r="CL57" s="284">
        <f t="shared" si="51"/>
        <v>0</v>
      </c>
      <c r="CM57" s="284">
        <f t="shared" si="51"/>
        <v>0</v>
      </c>
      <c r="CN57" s="284">
        <f t="shared" si="51"/>
        <v>0</v>
      </c>
      <c r="CO57" s="284">
        <f t="shared" si="51"/>
        <v>0</v>
      </c>
      <c r="CP57" s="284">
        <f t="shared" si="51"/>
        <v>22948.5</v>
      </c>
      <c r="CQ57" s="284">
        <f t="shared" si="51"/>
        <v>0</v>
      </c>
      <c r="CR57" s="284">
        <f t="shared" si="51"/>
        <v>0</v>
      </c>
      <c r="CS57" s="284">
        <f t="shared" si="51"/>
        <v>0</v>
      </c>
      <c r="CT57" s="284">
        <f t="shared" si="51"/>
        <v>0</v>
      </c>
      <c r="CU57" s="284">
        <f t="shared" si="51"/>
        <v>22948.5</v>
      </c>
      <c r="CV57" s="284">
        <f t="shared" si="51"/>
        <v>0</v>
      </c>
      <c r="CW57" s="284">
        <f t="shared" si="51"/>
        <v>0</v>
      </c>
      <c r="CX57" s="284">
        <f t="shared" si="51"/>
        <v>0</v>
      </c>
      <c r="CY57" s="284">
        <f t="shared" si="51"/>
        <v>0</v>
      </c>
      <c r="CZ57" s="284">
        <f t="shared" si="51"/>
        <v>22948.5</v>
      </c>
      <c r="DA57" s="284">
        <f t="shared" si="51"/>
        <v>0</v>
      </c>
      <c r="DB57" s="284">
        <f t="shared" si="51"/>
        <v>0</v>
      </c>
      <c r="DC57" s="284">
        <f t="shared" si="51"/>
        <v>0</v>
      </c>
      <c r="DD57" s="284">
        <f t="shared" si="51"/>
        <v>0</v>
      </c>
      <c r="DE57" s="284">
        <f t="shared" si="51"/>
        <v>22948.5</v>
      </c>
      <c r="DF57" s="284">
        <f t="shared" si="51"/>
        <v>0</v>
      </c>
      <c r="DG57" s="284">
        <f t="shared" si="51"/>
        <v>0</v>
      </c>
      <c r="DH57" s="284">
        <f t="shared" si="51"/>
        <v>0</v>
      </c>
      <c r="DI57" s="284">
        <f t="shared" si="51"/>
        <v>0</v>
      </c>
      <c r="DJ57" s="284">
        <f t="shared" si="51"/>
        <v>22948.5</v>
      </c>
      <c r="DK57" s="284">
        <f t="shared" si="51"/>
        <v>0</v>
      </c>
      <c r="DL57" s="284">
        <f t="shared" si="51"/>
        <v>0</v>
      </c>
      <c r="DM57" s="284">
        <f t="shared" si="51"/>
        <v>0</v>
      </c>
      <c r="DN57" s="284">
        <f t="shared" si="51"/>
        <v>0</v>
      </c>
      <c r="DO57" s="284">
        <f t="shared" si="51"/>
        <v>22948.5</v>
      </c>
      <c r="DP57" s="284">
        <f t="shared" si="51"/>
        <v>0</v>
      </c>
      <c r="DQ57" s="284">
        <f t="shared" si="51"/>
        <v>0</v>
      </c>
      <c r="DR57" s="284">
        <f t="shared" si="51"/>
        <v>0</v>
      </c>
      <c r="DS57" s="284">
        <f t="shared" si="51"/>
        <v>0</v>
      </c>
      <c r="DT57" s="284">
        <f t="shared" si="51"/>
        <v>22948.5</v>
      </c>
      <c r="DU57" s="284">
        <f t="shared" si="51"/>
        <v>0</v>
      </c>
      <c r="DV57" s="284">
        <f t="shared" si="51"/>
        <v>0</v>
      </c>
      <c r="DW57" s="284">
        <f t="shared" si="51"/>
        <v>0</v>
      </c>
      <c r="DX57" s="284">
        <f t="shared" si="51"/>
        <v>0</v>
      </c>
      <c r="DY57" s="284">
        <f t="shared" si="51"/>
        <v>22948.5</v>
      </c>
      <c r="DZ57" s="284">
        <f t="shared" si="51"/>
        <v>0</v>
      </c>
      <c r="EA57" s="284">
        <f t="shared" si="51"/>
        <v>0</v>
      </c>
      <c r="EB57" s="284">
        <f t="shared" ref="EB57:GM57" si="52">$C10*EB33</f>
        <v>0</v>
      </c>
      <c r="EC57" s="284">
        <f t="shared" si="52"/>
        <v>0</v>
      </c>
      <c r="ED57" s="284">
        <f t="shared" si="52"/>
        <v>22948.5</v>
      </c>
      <c r="EE57" s="284">
        <f t="shared" si="52"/>
        <v>0</v>
      </c>
      <c r="EF57" s="284">
        <f t="shared" si="52"/>
        <v>0</v>
      </c>
      <c r="EG57" s="284">
        <f t="shared" si="52"/>
        <v>0</v>
      </c>
      <c r="EH57" s="284">
        <f t="shared" si="52"/>
        <v>0</v>
      </c>
      <c r="EI57" s="284">
        <f t="shared" si="52"/>
        <v>22948.5</v>
      </c>
      <c r="EJ57" s="284">
        <f t="shared" si="52"/>
        <v>0</v>
      </c>
      <c r="EK57" s="284">
        <f t="shared" si="52"/>
        <v>0</v>
      </c>
      <c r="EL57" s="284">
        <f t="shared" si="52"/>
        <v>0</v>
      </c>
      <c r="EM57" s="284">
        <f t="shared" si="52"/>
        <v>0</v>
      </c>
      <c r="EN57" s="284">
        <f t="shared" si="52"/>
        <v>22948.5</v>
      </c>
      <c r="EO57" s="284">
        <f t="shared" si="52"/>
        <v>0</v>
      </c>
      <c r="EP57" s="284">
        <f t="shared" si="52"/>
        <v>0</v>
      </c>
      <c r="EQ57" s="284">
        <f t="shared" si="52"/>
        <v>0</v>
      </c>
      <c r="ER57" s="284">
        <f t="shared" si="52"/>
        <v>0</v>
      </c>
      <c r="ES57" s="284">
        <f t="shared" si="52"/>
        <v>22948.5</v>
      </c>
      <c r="ET57" s="284">
        <f t="shared" si="52"/>
        <v>0</v>
      </c>
      <c r="EU57" s="284">
        <f t="shared" si="52"/>
        <v>0</v>
      </c>
      <c r="EV57" s="284">
        <f t="shared" si="52"/>
        <v>0</v>
      </c>
      <c r="EW57" s="284">
        <f t="shared" si="52"/>
        <v>0</v>
      </c>
      <c r="EX57" s="284">
        <f t="shared" si="52"/>
        <v>22948.5</v>
      </c>
      <c r="EY57" s="284">
        <f t="shared" si="52"/>
        <v>0</v>
      </c>
      <c r="EZ57" s="284">
        <f t="shared" si="52"/>
        <v>0</v>
      </c>
      <c r="FA57" s="284">
        <f t="shared" si="52"/>
        <v>0</v>
      </c>
      <c r="FB57" s="284">
        <f t="shared" si="52"/>
        <v>0</v>
      </c>
      <c r="FC57" s="284">
        <f t="shared" si="52"/>
        <v>22948.5</v>
      </c>
      <c r="FD57" s="284">
        <f t="shared" si="52"/>
        <v>0</v>
      </c>
      <c r="FE57" s="284">
        <f t="shared" si="52"/>
        <v>0</v>
      </c>
      <c r="FF57" s="284">
        <f t="shared" si="52"/>
        <v>0</v>
      </c>
      <c r="FG57" s="284">
        <f t="shared" si="52"/>
        <v>0</v>
      </c>
      <c r="FH57" s="284">
        <f t="shared" si="52"/>
        <v>22948.5</v>
      </c>
      <c r="FI57" s="284">
        <f t="shared" si="52"/>
        <v>0</v>
      </c>
      <c r="FJ57" s="284">
        <f t="shared" si="52"/>
        <v>0</v>
      </c>
      <c r="FK57" s="284">
        <f t="shared" si="52"/>
        <v>0</v>
      </c>
      <c r="FL57" s="284">
        <f t="shared" si="52"/>
        <v>0</v>
      </c>
      <c r="FM57" s="284">
        <f t="shared" si="52"/>
        <v>22948.5</v>
      </c>
      <c r="FN57" s="284">
        <f t="shared" si="52"/>
        <v>0</v>
      </c>
      <c r="FO57" s="284">
        <f t="shared" si="52"/>
        <v>0</v>
      </c>
      <c r="FP57" s="284">
        <f t="shared" si="52"/>
        <v>0</v>
      </c>
      <c r="FQ57" s="284">
        <f t="shared" si="52"/>
        <v>0</v>
      </c>
      <c r="FR57" s="284">
        <f t="shared" si="52"/>
        <v>22948.5</v>
      </c>
      <c r="FS57" s="284">
        <f t="shared" si="52"/>
        <v>0</v>
      </c>
      <c r="FT57" s="284">
        <f t="shared" si="52"/>
        <v>0</v>
      </c>
      <c r="FU57" s="284">
        <f t="shared" si="52"/>
        <v>0</v>
      </c>
      <c r="FV57" s="284">
        <f t="shared" si="52"/>
        <v>0</v>
      </c>
      <c r="FW57" s="284">
        <f t="shared" si="52"/>
        <v>22948.5</v>
      </c>
      <c r="FX57" s="284">
        <f t="shared" si="52"/>
        <v>0</v>
      </c>
      <c r="FY57" s="284">
        <f t="shared" si="52"/>
        <v>0</v>
      </c>
      <c r="FZ57" s="284">
        <f t="shared" si="52"/>
        <v>0</v>
      </c>
      <c r="GA57" s="284">
        <f t="shared" si="52"/>
        <v>0</v>
      </c>
      <c r="GB57" s="284">
        <f t="shared" si="52"/>
        <v>22948.5</v>
      </c>
      <c r="GC57" s="284">
        <f t="shared" si="52"/>
        <v>0</v>
      </c>
      <c r="GD57" s="284">
        <f t="shared" si="52"/>
        <v>0</v>
      </c>
      <c r="GE57" s="284">
        <f t="shared" si="52"/>
        <v>0</v>
      </c>
      <c r="GF57" s="284">
        <f t="shared" si="52"/>
        <v>0</v>
      </c>
      <c r="GG57" s="284">
        <f t="shared" si="52"/>
        <v>22948.5</v>
      </c>
      <c r="GH57" s="284">
        <f t="shared" si="52"/>
        <v>0</v>
      </c>
      <c r="GI57" s="284">
        <f t="shared" si="52"/>
        <v>0</v>
      </c>
      <c r="GJ57" s="284">
        <f t="shared" si="52"/>
        <v>0</v>
      </c>
      <c r="GK57" s="284">
        <f t="shared" si="52"/>
        <v>0</v>
      </c>
      <c r="GL57" s="284">
        <f t="shared" si="52"/>
        <v>22948.5</v>
      </c>
      <c r="GM57" s="284">
        <f t="shared" si="52"/>
        <v>0</v>
      </c>
      <c r="GN57" s="284">
        <f t="shared" ref="GN57:IY57" si="53">$C10*GN33</f>
        <v>0</v>
      </c>
      <c r="GO57" s="284">
        <f t="shared" si="53"/>
        <v>0</v>
      </c>
      <c r="GP57" s="284">
        <f t="shared" si="53"/>
        <v>0</v>
      </c>
      <c r="GQ57" s="284">
        <f t="shared" si="53"/>
        <v>22948.5</v>
      </c>
      <c r="GR57" s="284">
        <f t="shared" si="53"/>
        <v>0</v>
      </c>
      <c r="GS57" s="284">
        <f t="shared" si="53"/>
        <v>0</v>
      </c>
      <c r="GT57" s="284">
        <f t="shared" si="53"/>
        <v>0</v>
      </c>
      <c r="GU57" s="284">
        <f t="shared" si="53"/>
        <v>0</v>
      </c>
      <c r="GV57" s="284">
        <f t="shared" si="53"/>
        <v>22948.5</v>
      </c>
      <c r="GW57" s="284">
        <f t="shared" si="53"/>
        <v>0</v>
      </c>
      <c r="GX57" s="284">
        <f t="shared" si="53"/>
        <v>0</v>
      </c>
      <c r="GY57" s="284">
        <f t="shared" si="53"/>
        <v>0</v>
      </c>
      <c r="GZ57" s="284">
        <f t="shared" si="53"/>
        <v>0</v>
      </c>
      <c r="HA57" s="284">
        <f t="shared" si="53"/>
        <v>22948.5</v>
      </c>
      <c r="HB57" s="284">
        <f t="shared" si="53"/>
        <v>0</v>
      </c>
      <c r="HC57" s="284">
        <f t="shared" si="53"/>
        <v>0</v>
      </c>
      <c r="HD57" s="284">
        <f t="shared" si="53"/>
        <v>0</v>
      </c>
      <c r="HE57" s="284">
        <f t="shared" si="53"/>
        <v>0</v>
      </c>
      <c r="HF57" s="284">
        <f t="shared" si="53"/>
        <v>22948.5</v>
      </c>
      <c r="HG57" s="284">
        <f t="shared" si="53"/>
        <v>0</v>
      </c>
      <c r="HH57" s="284">
        <f t="shared" si="53"/>
        <v>0</v>
      </c>
      <c r="HI57" s="284">
        <f t="shared" si="53"/>
        <v>0</v>
      </c>
      <c r="HJ57" s="284">
        <f t="shared" si="53"/>
        <v>0</v>
      </c>
      <c r="HK57" s="284">
        <f t="shared" si="53"/>
        <v>22948.5</v>
      </c>
      <c r="HL57" s="284">
        <f t="shared" si="53"/>
        <v>0</v>
      </c>
      <c r="HM57" s="284">
        <f t="shared" si="53"/>
        <v>0</v>
      </c>
      <c r="HN57" s="284">
        <f t="shared" si="53"/>
        <v>0</v>
      </c>
      <c r="HO57" s="284">
        <f t="shared" si="53"/>
        <v>0</v>
      </c>
      <c r="HP57" s="284">
        <f t="shared" si="53"/>
        <v>22948.5</v>
      </c>
      <c r="HQ57" s="284">
        <f t="shared" si="53"/>
        <v>0</v>
      </c>
      <c r="HR57" s="284">
        <f t="shared" si="53"/>
        <v>0</v>
      </c>
      <c r="HS57" s="284">
        <f t="shared" si="53"/>
        <v>0</v>
      </c>
      <c r="HT57" s="284">
        <f t="shared" si="53"/>
        <v>0</v>
      </c>
      <c r="HU57" s="284">
        <f t="shared" si="53"/>
        <v>22948.5</v>
      </c>
      <c r="HV57" s="284">
        <f t="shared" si="53"/>
        <v>0</v>
      </c>
      <c r="HW57" s="284">
        <f t="shared" si="53"/>
        <v>0</v>
      </c>
      <c r="HX57" s="284">
        <f t="shared" si="53"/>
        <v>0</v>
      </c>
      <c r="HY57" s="284">
        <f t="shared" si="53"/>
        <v>0</v>
      </c>
      <c r="HZ57" s="284">
        <f t="shared" si="53"/>
        <v>22948.5</v>
      </c>
      <c r="IA57" s="284">
        <f t="shared" si="53"/>
        <v>0</v>
      </c>
      <c r="IB57" s="284">
        <f t="shared" si="53"/>
        <v>0</v>
      </c>
      <c r="IC57" s="284">
        <f t="shared" si="53"/>
        <v>0</v>
      </c>
      <c r="ID57" s="284">
        <f t="shared" si="53"/>
        <v>0</v>
      </c>
      <c r="IE57" s="284">
        <f t="shared" si="53"/>
        <v>22948.5</v>
      </c>
      <c r="IF57" s="284">
        <f t="shared" si="53"/>
        <v>0</v>
      </c>
      <c r="IG57" s="284">
        <f t="shared" si="53"/>
        <v>0</v>
      </c>
      <c r="IH57" s="284">
        <f t="shared" si="53"/>
        <v>0</v>
      </c>
      <c r="II57" s="284">
        <f t="shared" si="53"/>
        <v>0</v>
      </c>
      <c r="IJ57" s="284">
        <f t="shared" si="53"/>
        <v>22948.5</v>
      </c>
      <c r="IK57" s="284">
        <f t="shared" si="53"/>
        <v>0</v>
      </c>
      <c r="IL57" s="284">
        <f t="shared" si="53"/>
        <v>0</v>
      </c>
      <c r="IM57" s="284">
        <f t="shared" si="53"/>
        <v>0</v>
      </c>
      <c r="IN57" s="284">
        <f t="shared" si="53"/>
        <v>0</v>
      </c>
      <c r="IO57" s="284">
        <f t="shared" si="53"/>
        <v>22948.5</v>
      </c>
      <c r="IP57" s="284">
        <f t="shared" si="53"/>
        <v>0</v>
      </c>
      <c r="IQ57" s="284">
        <f t="shared" si="53"/>
        <v>0</v>
      </c>
      <c r="IR57" s="284">
        <f t="shared" si="53"/>
        <v>0</v>
      </c>
      <c r="IS57" s="284">
        <f t="shared" si="53"/>
        <v>0</v>
      </c>
      <c r="IT57" s="284">
        <f t="shared" si="53"/>
        <v>22948.5</v>
      </c>
      <c r="IU57" s="284">
        <f t="shared" si="53"/>
        <v>0</v>
      </c>
      <c r="IV57" s="284">
        <f t="shared" si="53"/>
        <v>0</v>
      </c>
      <c r="IW57" s="284">
        <f t="shared" si="53"/>
        <v>0</v>
      </c>
      <c r="IX57" s="284">
        <f t="shared" si="53"/>
        <v>0</v>
      </c>
      <c r="IY57" s="284">
        <f t="shared" si="53"/>
        <v>22948.5</v>
      </c>
      <c r="IZ57" s="284">
        <f t="shared" ref="IZ57:LK57" si="54">$C10*IZ33</f>
        <v>0</v>
      </c>
      <c r="JA57" s="284">
        <f t="shared" si="54"/>
        <v>0</v>
      </c>
      <c r="JB57" s="284">
        <f t="shared" si="54"/>
        <v>0</v>
      </c>
      <c r="JC57" s="284">
        <f t="shared" si="54"/>
        <v>0</v>
      </c>
      <c r="JD57" s="284">
        <f t="shared" si="54"/>
        <v>22948.5</v>
      </c>
      <c r="JE57" s="284">
        <f t="shared" si="54"/>
        <v>0</v>
      </c>
      <c r="JF57" s="284">
        <f t="shared" si="54"/>
        <v>0</v>
      </c>
      <c r="JG57" s="284">
        <f t="shared" si="54"/>
        <v>0</v>
      </c>
      <c r="JH57" s="284">
        <f t="shared" si="54"/>
        <v>0</v>
      </c>
      <c r="JI57" s="284">
        <f t="shared" si="54"/>
        <v>22948.5</v>
      </c>
      <c r="JJ57" s="284">
        <f t="shared" si="54"/>
        <v>0</v>
      </c>
      <c r="JK57" s="284">
        <f t="shared" si="54"/>
        <v>0</v>
      </c>
      <c r="JL57" s="284">
        <f t="shared" si="54"/>
        <v>0</v>
      </c>
      <c r="JM57" s="284">
        <f t="shared" si="54"/>
        <v>0</v>
      </c>
      <c r="JN57" s="284">
        <f t="shared" si="54"/>
        <v>22948.5</v>
      </c>
      <c r="JO57" s="284">
        <f t="shared" si="54"/>
        <v>0</v>
      </c>
      <c r="JP57" s="284">
        <f t="shared" si="54"/>
        <v>0</v>
      </c>
      <c r="JQ57" s="284">
        <f t="shared" si="54"/>
        <v>0</v>
      </c>
      <c r="JR57" s="284">
        <f t="shared" si="54"/>
        <v>0</v>
      </c>
      <c r="JS57" s="284">
        <f t="shared" si="54"/>
        <v>22948.5</v>
      </c>
      <c r="JT57" s="284">
        <f t="shared" si="54"/>
        <v>0</v>
      </c>
      <c r="JU57" s="284">
        <f t="shared" si="54"/>
        <v>0</v>
      </c>
      <c r="JV57" s="284">
        <f t="shared" si="54"/>
        <v>0</v>
      </c>
      <c r="JW57" s="284">
        <f t="shared" si="54"/>
        <v>0</v>
      </c>
      <c r="JX57" s="284">
        <f t="shared" si="54"/>
        <v>22948.5</v>
      </c>
      <c r="JY57" s="284">
        <f t="shared" si="54"/>
        <v>0</v>
      </c>
      <c r="JZ57" s="284">
        <f t="shared" si="54"/>
        <v>0</v>
      </c>
      <c r="KA57" s="284">
        <f t="shared" si="54"/>
        <v>0</v>
      </c>
      <c r="KB57" s="284">
        <f t="shared" si="54"/>
        <v>0</v>
      </c>
      <c r="KC57" s="284">
        <f t="shared" si="54"/>
        <v>22948.5</v>
      </c>
      <c r="KD57" s="284">
        <f t="shared" si="54"/>
        <v>0</v>
      </c>
      <c r="KE57" s="284">
        <f t="shared" si="54"/>
        <v>0</v>
      </c>
      <c r="KF57" s="284">
        <f t="shared" si="54"/>
        <v>0</v>
      </c>
      <c r="KG57" s="284">
        <f t="shared" si="54"/>
        <v>0</v>
      </c>
      <c r="KH57" s="284">
        <f t="shared" si="54"/>
        <v>22948.5</v>
      </c>
      <c r="KI57" s="284">
        <f t="shared" si="54"/>
        <v>0</v>
      </c>
      <c r="KJ57" s="284">
        <f t="shared" si="54"/>
        <v>0</v>
      </c>
      <c r="KK57" s="284">
        <f t="shared" si="54"/>
        <v>0</v>
      </c>
      <c r="KL57" s="284">
        <f t="shared" si="54"/>
        <v>0</v>
      </c>
      <c r="KM57" s="284">
        <f t="shared" si="54"/>
        <v>22948.5</v>
      </c>
      <c r="KN57" s="284">
        <f t="shared" si="54"/>
        <v>0</v>
      </c>
      <c r="KO57" s="284">
        <f t="shared" si="54"/>
        <v>0</v>
      </c>
      <c r="KP57" s="284">
        <f t="shared" si="54"/>
        <v>0</v>
      </c>
      <c r="KQ57" s="284">
        <f t="shared" si="54"/>
        <v>0</v>
      </c>
      <c r="KR57" s="284">
        <f t="shared" si="54"/>
        <v>22948.5</v>
      </c>
      <c r="KS57" s="284">
        <f t="shared" si="54"/>
        <v>0</v>
      </c>
      <c r="KT57" s="284">
        <f t="shared" si="54"/>
        <v>0</v>
      </c>
      <c r="KU57" s="284">
        <f t="shared" si="54"/>
        <v>0</v>
      </c>
      <c r="KV57" s="284">
        <f t="shared" si="54"/>
        <v>0</v>
      </c>
      <c r="KW57" s="284">
        <f t="shared" si="54"/>
        <v>22948.5</v>
      </c>
      <c r="KX57" s="284">
        <f t="shared" si="54"/>
        <v>0</v>
      </c>
      <c r="KY57" s="284">
        <f t="shared" si="54"/>
        <v>0</v>
      </c>
      <c r="KZ57" s="284">
        <f t="shared" si="54"/>
        <v>0</v>
      </c>
      <c r="LA57" s="284">
        <f t="shared" si="54"/>
        <v>0</v>
      </c>
      <c r="LB57" s="284">
        <f t="shared" si="54"/>
        <v>22948.5</v>
      </c>
      <c r="LC57" s="284">
        <f t="shared" si="54"/>
        <v>0</v>
      </c>
      <c r="LD57" s="284">
        <f t="shared" si="54"/>
        <v>0</v>
      </c>
      <c r="LE57" s="284">
        <f t="shared" si="54"/>
        <v>0</v>
      </c>
      <c r="LF57" s="284">
        <f t="shared" si="54"/>
        <v>0</v>
      </c>
      <c r="LG57" s="284">
        <f t="shared" si="54"/>
        <v>22948.5</v>
      </c>
      <c r="LH57" s="284">
        <f t="shared" si="54"/>
        <v>0</v>
      </c>
      <c r="LI57" s="284">
        <f t="shared" si="54"/>
        <v>0</v>
      </c>
      <c r="LJ57" s="284">
        <f t="shared" si="54"/>
        <v>0</v>
      </c>
      <c r="LK57" s="284">
        <f t="shared" si="54"/>
        <v>0</v>
      </c>
      <c r="LL57" s="284">
        <f t="shared" ref="LL57:NW57" si="55">$C10*LL33</f>
        <v>22948.5</v>
      </c>
      <c r="LM57" s="284">
        <f t="shared" si="55"/>
        <v>0</v>
      </c>
      <c r="LN57" s="284">
        <f t="shared" si="55"/>
        <v>0</v>
      </c>
      <c r="LO57" s="284">
        <f t="shared" si="55"/>
        <v>0</v>
      </c>
      <c r="LP57" s="284">
        <f t="shared" si="55"/>
        <v>0</v>
      </c>
      <c r="LQ57" s="284">
        <f t="shared" si="55"/>
        <v>22948.5</v>
      </c>
      <c r="LR57" s="284">
        <f t="shared" si="55"/>
        <v>0</v>
      </c>
      <c r="LS57" s="284">
        <f t="shared" si="55"/>
        <v>0</v>
      </c>
      <c r="LT57" s="284">
        <f t="shared" si="55"/>
        <v>0</v>
      </c>
      <c r="LU57" s="284">
        <f t="shared" si="55"/>
        <v>0</v>
      </c>
      <c r="LV57" s="284">
        <f t="shared" si="55"/>
        <v>22948.5</v>
      </c>
      <c r="LW57" s="284">
        <f t="shared" si="55"/>
        <v>0</v>
      </c>
      <c r="LX57" s="284">
        <f t="shared" si="55"/>
        <v>0</v>
      </c>
      <c r="LY57" s="284">
        <f t="shared" si="55"/>
        <v>0</v>
      </c>
      <c r="LZ57" s="284">
        <f t="shared" si="55"/>
        <v>0</v>
      </c>
      <c r="MA57" s="284">
        <f t="shared" si="55"/>
        <v>22948.5</v>
      </c>
      <c r="MB57" s="284">
        <f t="shared" si="55"/>
        <v>0</v>
      </c>
      <c r="MC57" s="284">
        <f t="shared" si="55"/>
        <v>0</v>
      </c>
      <c r="MD57" s="284">
        <f t="shared" si="55"/>
        <v>0</v>
      </c>
      <c r="ME57" s="284">
        <f t="shared" si="55"/>
        <v>0</v>
      </c>
      <c r="MF57" s="284">
        <f t="shared" si="55"/>
        <v>22948.5</v>
      </c>
      <c r="MG57" s="284">
        <f t="shared" si="55"/>
        <v>0</v>
      </c>
      <c r="MH57" s="284">
        <f t="shared" si="55"/>
        <v>0</v>
      </c>
      <c r="MI57" s="284">
        <f t="shared" si="55"/>
        <v>0</v>
      </c>
      <c r="MJ57" s="284">
        <f t="shared" si="55"/>
        <v>0</v>
      </c>
      <c r="MK57" s="284">
        <f t="shared" si="55"/>
        <v>22948.5</v>
      </c>
      <c r="ML57" s="284">
        <f t="shared" si="55"/>
        <v>0</v>
      </c>
      <c r="MM57" s="284">
        <f t="shared" si="55"/>
        <v>0</v>
      </c>
      <c r="MN57" s="284">
        <f t="shared" si="55"/>
        <v>0</v>
      </c>
      <c r="MO57" s="284">
        <f t="shared" si="55"/>
        <v>0</v>
      </c>
      <c r="MP57" s="284">
        <f t="shared" si="55"/>
        <v>22948.5</v>
      </c>
      <c r="MQ57" s="284">
        <f t="shared" si="55"/>
        <v>0</v>
      </c>
      <c r="MR57" s="284">
        <f t="shared" si="55"/>
        <v>0</v>
      </c>
      <c r="MS57" s="284">
        <f t="shared" si="55"/>
        <v>0</v>
      </c>
      <c r="MT57" s="284">
        <f t="shared" si="55"/>
        <v>0</v>
      </c>
      <c r="MU57" s="284">
        <f t="shared" si="55"/>
        <v>22948.5</v>
      </c>
      <c r="MV57" s="284">
        <f t="shared" si="55"/>
        <v>0</v>
      </c>
      <c r="MW57" s="284">
        <f t="shared" si="55"/>
        <v>0</v>
      </c>
      <c r="MX57" s="284">
        <f t="shared" si="55"/>
        <v>0</v>
      </c>
      <c r="MY57" s="284">
        <f t="shared" si="55"/>
        <v>0</v>
      </c>
      <c r="MZ57" s="284">
        <f t="shared" si="55"/>
        <v>22948.5</v>
      </c>
      <c r="NA57" s="284">
        <f t="shared" si="55"/>
        <v>0</v>
      </c>
      <c r="NB57" s="284">
        <f t="shared" si="55"/>
        <v>0</v>
      </c>
      <c r="NC57" s="284">
        <f t="shared" si="55"/>
        <v>0</v>
      </c>
      <c r="ND57" s="284">
        <f t="shared" si="55"/>
        <v>0</v>
      </c>
      <c r="NE57" s="284">
        <f t="shared" si="55"/>
        <v>22948.5</v>
      </c>
      <c r="NF57" s="284">
        <f t="shared" si="55"/>
        <v>0</v>
      </c>
      <c r="NG57" s="284">
        <f t="shared" si="55"/>
        <v>0</v>
      </c>
      <c r="NH57" s="284">
        <f t="shared" si="55"/>
        <v>0</v>
      </c>
      <c r="NI57" s="284">
        <f t="shared" si="55"/>
        <v>0</v>
      </c>
      <c r="NJ57" s="284">
        <f t="shared" si="55"/>
        <v>22948.5</v>
      </c>
      <c r="NK57" s="284">
        <f t="shared" si="55"/>
        <v>0</v>
      </c>
      <c r="NL57" s="284">
        <f t="shared" si="55"/>
        <v>0</v>
      </c>
      <c r="NM57" s="284">
        <f t="shared" si="55"/>
        <v>0</v>
      </c>
      <c r="NN57" s="284">
        <f t="shared" si="55"/>
        <v>0</v>
      </c>
      <c r="NO57" s="284">
        <f t="shared" si="55"/>
        <v>22948.5</v>
      </c>
      <c r="NP57" s="284">
        <f t="shared" si="55"/>
        <v>0</v>
      </c>
      <c r="NQ57" s="284">
        <f t="shared" si="55"/>
        <v>0</v>
      </c>
      <c r="NR57" s="284">
        <f t="shared" si="55"/>
        <v>0</v>
      </c>
      <c r="NS57" s="284">
        <f t="shared" si="55"/>
        <v>0</v>
      </c>
      <c r="NT57" s="284">
        <f t="shared" si="55"/>
        <v>22948.5</v>
      </c>
      <c r="NU57" s="284">
        <f t="shared" si="55"/>
        <v>0</v>
      </c>
      <c r="NV57" s="284">
        <f t="shared" si="55"/>
        <v>0</v>
      </c>
      <c r="NW57" s="284">
        <f t="shared" si="55"/>
        <v>0</v>
      </c>
      <c r="NX57" s="284">
        <f t="shared" ref="NX57:QI57" si="56">$C10*NX33</f>
        <v>0</v>
      </c>
      <c r="NY57" s="284">
        <f t="shared" si="56"/>
        <v>22948.5</v>
      </c>
      <c r="NZ57" s="284">
        <f t="shared" si="56"/>
        <v>0</v>
      </c>
      <c r="OA57" s="284">
        <f t="shared" si="56"/>
        <v>0</v>
      </c>
      <c r="OB57" s="284">
        <f t="shared" si="56"/>
        <v>0</v>
      </c>
      <c r="OC57" s="284">
        <f t="shared" si="56"/>
        <v>0</v>
      </c>
      <c r="OD57" s="284">
        <f t="shared" si="56"/>
        <v>22948.5</v>
      </c>
      <c r="OE57" s="284">
        <f t="shared" si="56"/>
        <v>0</v>
      </c>
      <c r="OF57" s="284">
        <f t="shared" si="56"/>
        <v>0</v>
      </c>
      <c r="OG57" s="284">
        <f t="shared" si="56"/>
        <v>0</v>
      </c>
      <c r="OH57" s="284">
        <f t="shared" si="56"/>
        <v>0</v>
      </c>
      <c r="OI57" s="284">
        <f t="shared" si="56"/>
        <v>22948.5</v>
      </c>
      <c r="OJ57" s="284">
        <f t="shared" si="56"/>
        <v>0</v>
      </c>
      <c r="OK57" s="284">
        <f t="shared" si="56"/>
        <v>0</v>
      </c>
      <c r="OL57" s="284">
        <f t="shared" si="56"/>
        <v>0</v>
      </c>
      <c r="OM57" s="284">
        <f t="shared" si="56"/>
        <v>0</v>
      </c>
      <c r="ON57" s="284">
        <f t="shared" si="56"/>
        <v>22948.5</v>
      </c>
      <c r="OO57" s="284">
        <f t="shared" si="56"/>
        <v>0</v>
      </c>
      <c r="OP57" s="284">
        <f t="shared" si="56"/>
        <v>0</v>
      </c>
      <c r="OQ57" s="284">
        <f t="shared" si="56"/>
        <v>0</v>
      </c>
      <c r="OR57" s="284">
        <f t="shared" si="56"/>
        <v>0</v>
      </c>
      <c r="OS57" s="284">
        <f t="shared" si="56"/>
        <v>22948.5</v>
      </c>
      <c r="OT57" s="284">
        <f t="shared" si="56"/>
        <v>0</v>
      </c>
      <c r="OU57" s="284">
        <f t="shared" si="56"/>
        <v>0</v>
      </c>
      <c r="OV57" s="284">
        <f t="shared" si="56"/>
        <v>0</v>
      </c>
      <c r="OW57" s="284">
        <f t="shared" si="56"/>
        <v>0</v>
      </c>
      <c r="OX57" s="284">
        <f t="shared" si="56"/>
        <v>22948.5</v>
      </c>
      <c r="OY57" s="284">
        <f t="shared" si="56"/>
        <v>0</v>
      </c>
      <c r="OZ57" s="284">
        <f t="shared" si="56"/>
        <v>0</v>
      </c>
      <c r="PA57" s="284">
        <f t="shared" si="56"/>
        <v>0</v>
      </c>
      <c r="PB57" s="284">
        <f t="shared" si="56"/>
        <v>0</v>
      </c>
      <c r="PC57" s="284">
        <f t="shared" si="56"/>
        <v>22948.5</v>
      </c>
      <c r="PD57" s="284">
        <f t="shared" si="56"/>
        <v>0</v>
      </c>
      <c r="PE57" s="284">
        <f t="shared" si="56"/>
        <v>0</v>
      </c>
      <c r="PF57" s="284">
        <f t="shared" si="56"/>
        <v>0</v>
      </c>
      <c r="PG57" s="284">
        <f t="shared" si="56"/>
        <v>0</v>
      </c>
      <c r="PH57" s="284">
        <f t="shared" si="56"/>
        <v>22948.5</v>
      </c>
      <c r="PI57" s="284">
        <f t="shared" si="56"/>
        <v>0</v>
      </c>
      <c r="PJ57" s="284">
        <f t="shared" si="56"/>
        <v>0</v>
      </c>
      <c r="PK57" s="284">
        <f t="shared" si="56"/>
        <v>0</v>
      </c>
      <c r="PL57" s="284">
        <f t="shared" si="56"/>
        <v>0</v>
      </c>
      <c r="PM57" s="284">
        <f t="shared" si="56"/>
        <v>22948.5</v>
      </c>
      <c r="PN57" s="284">
        <f t="shared" si="56"/>
        <v>0</v>
      </c>
      <c r="PO57" s="284">
        <f t="shared" si="56"/>
        <v>0</v>
      </c>
      <c r="PP57" s="284">
        <f t="shared" si="56"/>
        <v>0</v>
      </c>
      <c r="PQ57" s="284">
        <f t="shared" si="56"/>
        <v>0</v>
      </c>
      <c r="PR57" s="284">
        <f t="shared" si="56"/>
        <v>22948.5</v>
      </c>
      <c r="PS57" s="284">
        <f t="shared" si="56"/>
        <v>0</v>
      </c>
      <c r="PT57" s="284">
        <f t="shared" si="56"/>
        <v>0</v>
      </c>
      <c r="PU57" s="284">
        <f t="shared" si="56"/>
        <v>0</v>
      </c>
      <c r="PV57" s="284">
        <f t="shared" si="56"/>
        <v>0</v>
      </c>
      <c r="PW57" s="284">
        <f t="shared" si="56"/>
        <v>22948.5</v>
      </c>
      <c r="PX57" s="284">
        <f t="shared" si="56"/>
        <v>0</v>
      </c>
      <c r="PY57" s="284">
        <f t="shared" si="56"/>
        <v>0</v>
      </c>
      <c r="PZ57" s="284">
        <f t="shared" si="56"/>
        <v>0</v>
      </c>
      <c r="QA57" s="284">
        <f t="shared" si="56"/>
        <v>0</v>
      </c>
      <c r="QB57" s="284">
        <f t="shared" si="56"/>
        <v>22948.5</v>
      </c>
      <c r="QC57" s="284">
        <f t="shared" si="56"/>
        <v>0</v>
      </c>
      <c r="QD57" s="284">
        <f t="shared" si="56"/>
        <v>0</v>
      </c>
      <c r="QE57" s="284">
        <f t="shared" si="56"/>
        <v>0</v>
      </c>
      <c r="QF57" s="284">
        <f t="shared" si="56"/>
        <v>0</v>
      </c>
      <c r="QG57" s="284">
        <f t="shared" si="56"/>
        <v>22948.5</v>
      </c>
      <c r="QH57" s="284">
        <f t="shared" si="56"/>
        <v>0</v>
      </c>
      <c r="QI57" s="284">
        <f t="shared" si="56"/>
        <v>0</v>
      </c>
      <c r="QJ57" s="284">
        <f t="shared" ref="QJ57:SA57" si="57">$C10*QJ33</f>
        <v>0</v>
      </c>
      <c r="QK57" s="284">
        <f t="shared" si="57"/>
        <v>0</v>
      </c>
      <c r="QL57" s="284">
        <f t="shared" si="57"/>
        <v>22948.5</v>
      </c>
      <c r="QM57" s="284">
        <f t="shared" si="57"/>
        <v>0</v>
      </c>
      <c r="QN57" s="284">
        <f t="shared" si="57"/>
        <v>0</v>
      </c>
      <c r="QO57" s="284">
        <f t="shared" si="57"/>
        <v>0</v>
      </c>
      <c r="QP57" s="284">
        <f t="shared" si="57"/>
        <v>0</v>
      </c>
      <c r="QQ57" s="284">
        <f t="shared" si="57"/>
        <v>22948.5</v>
      </c>
      <c r="QR57" s="284">
        <f t="shared" si="57"/>
        <v>0</v>
      </c>
      <c r="QS57" s="284">
        <f t="shared" si="57"/>
        <v>0</v>
      </c>
      <c r="QT57" s="284">
        <f t="shared" si="57"/>
        <v>0</v>
      </c>
      <c r="QU57" s="284">
        <f t="shared" si="57"/>
        <v>0</v>
      </c>
      <c r="QV57" s="284">
        <f t="shared" si="57"/>
        <v>22948.5</v>
      </c>
      <c r="QW57" s="284">
        <f t="shared" si="57"/>
        <v>0</v>
      </c>
      <c r="QX57" s="284">
        <f t="shared" si="57"/>
        <v>0</v>
      </c>
      <c r="QY57" s="284">
        <f t="shared" si="57"/>
        <v>0</v>
      </c>
      <c r="QZ57" s="284">
        <f t="shared" si="57"/>
        <v>0</v>
      </c>
      <c r="RA57" s="284">
        <f t="shared" si="57"/>
        <v>22948.5</v>
      </c>
      <c r="RB57" s="284">
        <f t="shared" si="57"/>
        <v>0</v>
      </c>
      <c r="RC57" s="284">
        <f t="shared" si="57"/>
        <v>0</v>
      </c>
      <c r="RD57" s="284">
        <f t="shared" si="57"/>
        <v>0</v>
      </c>
      <c r="RE57" s="284">
        <f t="shared" si="57"/>
        <v>0</v>
      </c>
      <c r="RF57" s="284">
        <f t="shared" si="57"/>
        <v>22948.5</v>
      </c>
      <c r="RG57" s="284">
        <f t="shared" si="57"/>
        <v>0</v>
      </c>
      <c r="RH57" s="284">
        <f t="shared" si="57"/>
        <v>0</v>
      </c>
      <c r="RI57" s="284">
        <f t="shared" si="57"/>
        <v>0</v>
      </c>
      <c r="RJ57" s="284">
        <f t="shared" si="57"/>
        <v>0</v>
      </c>
      <c r="RK57" s="284">
        <f t="shared" si="57"/>
        <v>22948.5</v>
      </c>
      <c r="RL57" s="284">
        <f t="shared" si="57"/>
        <v>0</v>
      </c>
      <c r="RM57" s="284">
        <f t="shared" si="57"/>
        <v>0</v>
      </c>
      <c r="RN57" s="284">
        <f t="shared" si="57"/>
        <v>0</v>
      </c>
      <c r="RO57" s="284">
        <f t="shared" si="57"/>
        <v>0</v>
      </c>
      <c r="RP57" s="284">
        <f t="shared" si="57"/>
        <v>22948.5</v>
      </c>
      <c r="RQ57" s="284">
        <f t="shared" si="57"/>
        <v>0</v>
      </c>
      <c r="RR57" s="284">
        <f t="shared" si="57"/>
        <v>0</v>
      </c>
      <c r="RS57" s="284">
        <f t="shared" si="57"/>
        <v>0</v>
      </c>
      <c r="RT57" s="284">
        <f t="shared" si="57"/>
        <v>0</v>
      </c>
      <c r="RU57" s="284">
        <f t="shared" si="57"/>
        <v>22948.5</v>
      </c>
      <c r="RV57" s="284">
        <f t="shared" si="57"/>
        <v>0</v>
      </c>
      <c r="RW57" s="284">
        <f t="shared" si="57"/>
        <v>0</v>
      </c>
      <c r="RX57" s="284">
        <f t="shared" si="57"/>
        <v>0</v>
      </c>
      <c r="RY57" s="284">
        <f t="shared" si="57"/>
        <v>0</v>
      </c>
      <c r="RZ57" s="284">
        <f t="shared" si="57"/>
        <v>22948.5</v>
      </c>
      <c r="SA57" s="284">
        <f t="shared" si="57"/>
        <v>0</v>
      </c>
    </row>
    <row r="58" spans="1:495">
      <c r="A58" s="282" t="s">
        <v>330</v>
      </c>
      <c r="B58" s="290">
        <f>SUM(C59:C60)</f>
        <v>166541.9535</v>
      </c>
      <c r="C58" s="282"/>
      <c r="D58" s="284"/>
      <c r="E58" s="284"/>
      <c r="F58" s="284"/>
      <c r="G58" s="284"/>
      <c r="H58" s="284"/>
      <c r="I58" s="284"/>
      <c r="J58" s="284"/>
      <c r="K58" s="284"/>
      <c r="L58" s="284"/>
      <c r="M58" s="284"/>
      <c r="N58" s="284"/>
      <c r="O58" s="284"/>
      <c r="P58" s="284"/>
      <c r="Q58" s="284"/>
      <c r="R58" s="284"/>
      <c r="S58" s="284"/>
      <c r="T58" s="284"/>
      <c r="U58" s="284"/>
      <c r="V58" s="284"/>
      <c r="W58" s="284"/>
      <c r="X58" s="284"/>
      <c r="Y58" s="284"/>
      <c r="Z58" s="284"/>
      <c r="AA58" s="284"/>
      <c r="AB58" s="284"/>
      <c r="AC58" s="284"/>
      <c r="AD58" s="284"/>
      <c r="AE58" s="284"/>
      <c r="AF58" s="284"/>
      <c r="AG58" s="284"/>
      <c r="AH58" s="284"/>
      <c r="AI58" s="284"/>
      <c r="AJ58" s="284"/>
      <c r="AK58" s="284"/>
      <c r="AL58" s="284"/>
      <c r="AM58" s="284"/>
      <c r="AN58" s="284"/>
      <c r="AO58" s="284"/>
      <c r="AP58" s="284"/>
      <c r="AQ58" s="284"/>
      <c r="AR58" s="284"/>
      <c r="AS58" s="284"/>
      <c r="AT58" s="284"/>
      <c r="AU58" s="284"/>
      <c r="AV58" s="284"/>
      <c r="AW58" s="284"/>
      <c r="AX58" s="284"/>
      <c r="AY58" s="284"/>
      <c r="AZ58" s="284"/>
      <c r="BA58" s="284"/>
      <c r="BB58" s="284"/>
      <c r="BC58" s="284"/>
      <c r="BD58" s="284"/>
      <c r="BE58" s="284"/>
      <c r="BF58" s="284"/>
      <c r="BG58" s="284"/>
      <c r="BH58" s="284"/>
      <c r="BI58" s="284"/>
      <c r="BJ58" s="284"/>
      <c r="BK58" s="284"/>
      <c r="BL58" s="284"/>
      <c r="BM58" s="284"/>
      <c r="BN58" s="284"/>
      <c r="BO58" s="284"/>
      <c r="BP58" s="284"/>
      <c r="BQ58" s="284"/>
      <c r="BR58" s="284"/>
      <c r="BS58" s="284"/>
      <c r="BT58" s="284"/>
      <c r="BU58" s="284"/>
      <c r="BV58" s="284"/>
      <c r="BW58" s="284"/>
      <c r="BX58" s="284"/>
      <c r="BY58" s="284"/>
      <c r="BZ58" s="284"/>
      <c r="CA58" s="284"/>
      <c r="CB58" s="284"/>
      <c r="CC58" s="284"/>
      <c r="CD58" s="284"/>
      <c r="CE58" s="284"/>
      <c r="CF58" s="284"/>
      <c r="CG58" s="284"/>
      <c r="CH58" s="284"/>
      <c r="CI58" s="284"/>
      <c r="CJ58" s="284"/>
      <c r="CK58" s="284"/>
      <c r="CL58" s="284"/>
      <c r="CM58" s="284"/>
      <c r="CN58" s="284"/>
      <c r="CO58" s="284"/>
      <c r="CP58" s="284"/>
      <c r="CQ58" s="284"/>
      <c r="CR58" s="284"/>
      <c r="CS58" s="284"/>
      <c r="CT58" s="284"/>
      <c r="CU58" s="284"/>
      <c r="CV58" s="284"/>
      <c r="CW58" s="284"/>
      <c r="CX58" s="284"/>
      <c r="CY58" s="284"/>
      <c r="CZ58" s="284"/>
      <c r="DA58" s="284"/>
      <c r="DB58" s="284"/>
      <c r="DC58" s="284"/>
      <c r="DD58" s="284"/>
      <c r="DE58" s="284"/>
      <c r="DF58" s="284"/>
      <c r="DG58" s="284"/>
      <c r="DH58" s="284"/>
      <c r="DI58" s="284"/>
      <c r="DJ58" s="284"/>
      <c r="DK58" s="284"/>
      <c r="DL58" s="284"/>
      <c r="DM58" s="284"/>
      <c r="DN58" s="284"/>
      <c r="DO58" s="284"/>
      <c r="DP58" s="284"/>
      <c r="DQ58" s="284"/>
      <c r="DR58" s="284"/>
      <c r="DS58" s="284"/>
      <c r="DT58" s="284"/>
      <c r="DU58" s="284"/>
      <c r="DV58" s="284"/>
      <c r="DW58" s="284"/>
      <c r="DX58" s="284"/>
      <c r="DY58" s="284"/>
      <c r="DZ58" s="284"/>
      <c r="EA58" s="284"/>
      <c r="EB58" s="284"/>
      <c r="EC58" s="284"/>
      <c r="ED58" s="284"/>
      <c r="EE58" s="284"/>
      <c r="EF58" s="284"/>
      <c r="EG58" s="284"/>
      <c r="EH58" s="284"/>
      <c r="EI58" s="284"/>
      <c r="EJ58" s="284"/>
      <c r="EK58" s="284"/>
      <c r="EL58" s="284"/>
      <c r="EM58" s="284"/>
      <c r="EN58" s="284"/>
      <c r="EO58" s="284"/>
      <c r="EP58" s="284"/>
      <c r="EQ58" s="284"/>
      <c r="ER58" s="284"/>
      <c r="ES58" s="284"/>
      <c r="ET58" s="284"/>
      <c r="EU58" s="284"/>
      <c r="EV58" s="284"/>
      <c r="EW58" s="284"/>
      <c r="EX58" s="284"/>
      <c r="EY58" s="284"/>
      <c r="EZ58" s="284"/>
      <c r="FA58" s="284"/>
      <c r="FB58" s="284"/>
      <c r="FC58" s="284"/>
      <c r="FD58" s="284"/>
      <c r="FE58" s="284"/>
      <c r="FF58" s="284"/>
      <c r="FG58" s="284"/>
      <c r="FH58" s="284"/>
      <c r="FI58" s="284"/>
      <c r="FJ58" s="284"/>
      <c r="FK58" s="284"/>
      <c r="FL58" s="284"/>
      <c r="FM58" s="284"/>
      <c r="FN58" s="284"/>
      <c r="FO58" s="284"/>
      <c r="FP58" s="284"/>
      <c r="FQ58" s="284"/>
      <c r="FR58" s="284"/>
      <c r="FS58" s="284"/>
      <c r="FT58" s="284"/>
      <c r="FU58" s="284"/>
      <c r="FV58" s="284"/>
      <c r="FW58" s="284"/>
      <c r="FX58" s="284"/>
      <c r="FY58" s="284"/>
      <c r="FZ58" s="284"/>
      <c r="GA58" s="284"/>
      <c r="GB58" s="284"/>
      <c r="GC58" s="284"/>
      <c r="GD58" s="284"/>
      <c r="GE58" s="284"/>
      <c r="GF58" s="284"/>
      <c r="GG58" s="284"/>
      <c r="GH58" s="284"/>
      <c r="GI58" s="284"/>
      <c r="GJ58" s="284"/>
      <c r="GK58" s="284"/>
      <c r="GL58" s="284"/>
      <c r="GM58" s="284"/>
      <c r="GN58" s="284"/>
      <c r="GO58" s="284"/>
      <c r="GP58" s="284"/>
      <c r="GQ58" s="284"/>
      <c r="GR58" s="284"/>
      <c r="GS58" s="284"/>
      <c r="GT58" s="284"/>
      <c r="GU58" s="284"/>
      <c r="GV58" s="284"/>
      <c r="GW58" s="284"/>
      <c r="GX58" s="284"/>
      <c r="GY58" s="284"/>
      <c r="GZ58" s="284"/>
      <c r="HA58" s="284"/>
      <c r="HB58" s="284"/>
      <c r="HC58" s="284"/>
      <c r="HD58" s="284"/>
      <c r="HE58" s="284"/>
      <c r="HF58" s="284"/>
      <c r="HG58" s="284"/>
      <c r="HH58" s="284"/>
      <c r="HI58" s="284"/>
      <c r="HJ58" s="284"/>
      <c r="HK58" s="284"/>
      <c r="HL58" s="284"/>
      <c r="HM58" s="284"/>
      <c r="HN58" s="284"/>
      <c r="HO58" s="284"/>
      <c r="HP58" s="284"/>
      <c r="HQ58" s="284"/>
      <c r="HR58" s="284"/>
      <c r="HS58" s="284"/>
      <c r="HT58" s="284"/>
      <c r="HU58" s="284"/>
      <c r="HV58" s="284"/>
      <c r="HW58" s="284"/>
      <c r="HX58" s="284"/>
      <c r="HY58" s="284"/>
      <c r="HZ58" s="284"/>
      <c r="IA58" s="284"/>
      <c r="IB58" s="284"/>
      <c r="IC58" s="284"/>
      <c r="ID58" s="284"/>
      <c r="IE58" s="284"/>
      <c r="IF58" s="284"/>
      <c r="IG58" s="284"/>
      <c r="IH58" s="284"/>
      <c r="II58" s="284"/>
      <c r="IJ58" s="284"/>
      <c r="IK58" s="284"/>
      <c r="IL58" s="284"/>
      <c r="IM58" s="284"/>
      <c r="IN58" s="284"/>
      <c r="IO58" s="284"/>
      <c r="IP58" s="284"/>
      <c r="IQ58" s="284"/>
      <c r="IR58" s="284"/>
      <c r="IS58" s="284"/>
      <c r="IT58" s="284"/>
      <c r="IU58" s="284"/>
      <c r="IV58" s="284"/>
      <c r="IW58" s="284"/>
      <c r="IX58" s="284"/>
      <c r="IY58" s="284"/>
      <c r="IZ58" s="284"/>
      <c r="JA58" s="284"/>
      <c r="JB58" s="284"/>
      <c r="JC58" s="284"/>
      <c r="JD58" s="284"/>
      <c r="JE58" s="284"/>
      <c r="JF58" s="284"/>
      <c r="JG58" s="284"/>
      <c r="JH58" s="284"/>
      <c r="JI58" s="284"/>
      <c r="JJ58" s="284"/>
      <c r="JK58" s="284"/>
      <c r="JL58" s="284"/>
      <c r="JM58" s="284"/>
      <c r="JN58" s="284"/>
      <c r="JO58" s="284"/>
      <c r="JP58" s="284"/>
      <c r="JQ58" s="284"/>
      <c r="JR58" s="284"/>
      <c r="JS58" s="284"/>
      <c r="JT58" s="284"/>
      <c r="JU58" s="284"/>
      <c r="JV58" s="284"/>
      <c r="JW58" s="284"/>
      <c r="JX58" s="284"/>
      <c r="JY58" s="284"/>
      <c r="JZ58" s="284"/>
      <c r="KA58" s="284"/>
      <c r="KB58" s="284"/>
      <c r="KC58" s="284"/>
      <c r="KD58" s="284"/>
      <c r="KE58" s="284"/>
      <c r="KF58" s="284"/>
      <c r="KG58" s="284"/>
      <c r="KH58" s="284"/>
      <c r="KI58" s="284"/>
      <c r="KJ58" s="284"/>
      <c r="KK58" s="284"/>
      <c r="KL58" s="284"/>
      <c r="KM58" s="284"/>
      <c r="KN58" s="284"/>
      <c r="KO58" s="284"/>
      <c r="KP58" s="284"/>
      <c r="KQ58" s="284"/>
      <c r="KR58" s="284"/>
      <c r="KS58" s="284"/>
      <c r="KT58" s="284"/>
      <c r="KU58" s="284"/>
      <c r="KV58" s="284"/>
      <c r="KW58" s="284"/>
      <c r="KX58" s="284"/>
      <c r="KY58" s="284"/>
      <c r="KZ58" s="284"/>
      <c r="LA58" s="284"/>
      <c r="LB58" s="284"/>
      <c r="LC58" s="284"/>
      <c r="LD58" s="284"/>
      <c r="LE58" s="284"/>
      <c r="LF58" s="284"/>
      <c r="LG58" s="284"/>
      <c r="LH58" s="284"/>
      <c r="LI58" s="284"/>
      <c r="LJ58" s="284"/>
      <c r="LK58" s="284"/>
      <c r="LL58" s="284"/>
      <c r="LM58" s="284"/>
      <c r="LN58" s="284"/>
      <c r="LO58" s="284"/>
      <c r="LP58" s="284"/>
      <c r="LQ58" s="284"/>
      <c r="LR58" s="284"/>
      <c r="LS58" s="284"/>
      <c r="LT58" s="284"/>
      <c r="LU58" s="284"/>
      <c r="LV58" s="284"/>
      <c r="LW58" s="284"/>
      <c r="LX58" s="284"/>
      <c r="LY58" s="284"/>
      <c r="LZ58" s="284"/>
      <c r="MA58" s="284"/>
      <c r="MB58" s="284"/>
      <c r="MC58" s="284"/>
      <c r="MD58" s="284"/>
      <c r="ME58" s="284"/>
      <c r="MF58" s="284"/>
      <c r="MG58" s="284"/>
      <c r="MH58" s="284"/>
      <c r="MI58" s="284"/>
      <c r="MJ58" s="284"/>
      <c r="MK58" s="284"/>
      <c r="ML58" s="284"/>
      <c r="MM58" s="284"/>
      <c r="MN58" s="284"/>
      <c r="MO58" s="284"/>
      <c r="MP58" s="284"/>
      <c r="MQ58" s="284"/>
      <c r="MR58" s="284"/>
      <c r="MS58" s="284"/>
      <c r="MT58" s="284"/>
      <c r="MU58" s="284"/>
      <c r="MV58" s="284"/>
      <c r="MW58" s="284"/>
      <c r="MX58" s="284"/>
      <c r="MY58" s="284"/>
      <c r="MZ58" s="284"/>
      <c r="NA58" s="284"/>
      <c r="NB58" s="284"/>
      <c r="NC58" s="284"/>
      <c r="ND58" s="284"/>
      <c r="NE58" s="284"/>
      <c r="NF58" s="284"/>
      <c r="NG58" s="284"/>
      <c r="NH58" s="284"/>
      <c r="NI58" s="284"/>
      <c r="NJ58" s="284"/>
      <c r="NK58" s="284"/>
      <c r="NL58" s="284"/>
      <c r="NM58" s="284"/>
      <c r="NN58" s="284"/>
      <c r="NO58" s="284"/>
      <c r="NP58" s="284"/>
      <c r="NQ58" s="284"/>
      <c r="NR58" s="284"/>
      <c r="NS58" s="284"/>
      <c r="NT58" s="284"/>
      <c r="NU58" s="284"/>
      <c r="NV58" s="284"/>
      <c r="NW58" s="284"/>
      <c r="NX58" s="284"/>
      <c r="NY58" s="284"/>
      <c r="NZ58" s="284"/>
      <c r="OA58" s="284"/>
      <c r="OB58" s="284"/>
      <c r="OC58" s="284"/>
      <c r="OD58" s="284"/>
      <c r="OE58" s="284"/>
      <c r="OF58" s="284"/>
      <c r="OG58" s="284"/>
      <c r="OH58" s="284"/>
      <c r="OI58" s="284"/>
      <c r="OJ58" s="284"/>
      <c r="OK58" s="284"/>
      <c r="OL58" s="284"/>
      <c r="OM58" s="284"/>
      <c r="ON58" s="284"/>
      <c r="OO58" s="284"/>
      <c r="OP58" s="284"/>
      <c r="OQ58" s="284"/>
      <c r="OR58" s="284"/>
      <c r="OS58" s="284"/>
      <c r="OT58" s="284"/>
      <c r="OU58" s="284"/>
      <c r="OV58" s="284"/>
      <c r="OW58" s="284"/>
      <c r="OX58" s="284"/>
      <c r="OY58" s="284"/>
      <c r="OZ58" s="284"/>
      <c r="PA58" s="284"/>
      <c r="PB58" s="284"/>
      <c r="PC58" s="284"/>
      <c r="PD58" s="284"/>
      <c r="PE58" s="284"/>
      <c r="PF58" s="284"/>
      <c r="PG58" s="284"/>
      <c r="PH58" s="284"/>
      <c r="PI58" s="284"/>
      <c r="PJ58" s="284"/>
      <c r="PK58" s="284"/>
      <c r="PL58" s="284"/>
      <c r="PM58" s="284"/>
      <c r="PN58" s="284"/>
      <c r="PO58" s="284"/>
      <c r="PP58" s="284"/>
      <c r="PQ58" s="284"/>
      <c r="PR58" s="284"/>
      <c r="PS58" s="284"/>
      <c r="PT58" s="284"/>
      <c r="PU58" s="284"/>
      <c r="PV58" s="284"/>
      <c r="PW58" s="284"/>
      <c r="PX58" s="284"/>
      <c r="PY58" s="284"/>
      <c r="PZ58" s="284"/>
      <c r="QA58" s="284"/>
      <c r="QB58" s="284"/>
      <c r="QC58" s="284"/>
      <c r="QD58" s="284"/>
      <c r="QE58" s="284"/>
      <c r="QF58" s="284"/>
      <c r="QG58" s="284"/>
      <c r="QH58" s="284"/>
      <c r="QI58" s="284"/>
      <c r="QJ58" s="284"/>
      <c r="QK58" s="284"/>
      <c r="QL58" s="284"/>
      <c r="QM58" s="284"/>
      <c r="QN58" s="284"/>
      <c r="QO58" s="284"/>
      <c r="QP58" s="284"/>
      <c r="QQ58" s="284"/>
      <c r="QR58" s="284"/>
      <c r="QS58" s="284"/>
      <c r="QT58" s="284"/>
      <c r="QU58" s="284"/>
      <c r="QV58" s="284"/>
      <c r="QW58" s="284"/>
      <c r="QX58" s="284"/>
      <c r="QY58" s="284"/>
      <c r="QZ58" s="284"/>
      <c r="RA58" s="284"/>
      <c r="RB58" s="284"/>
      <c r="RC58" s="284"/>
      <c r="RD58" s="284"/>
      <c r="RE58" s="284"/>
      <c r="RF58" s="284"/>
      <c r="RG58" s="284"/>
      <c r="RH58" s="284"/>
      <c r="RI58" s="284"/>
      <c r="RJ58" s="284"/>
      <c r="RK58" s="284"/>
      <c r="RL58" s="284"/>
      <c r="RM58" s="284"/>
      <c r="RN58" s="284"/>
      <c r="RO58" s="284"/>
      <c r="RP58" s="284"/>
      <c r="RQ58" s="284"/>
      <c r="RR58" s="284"/>
      <c r="RS58" s="284"/>
      <c r="RT58" s="284"/>
      <c r="RU58" s="284"/>
      <c r="RV58" s="284"/>
      <c r="RW58" s="284"/>
      <c r="RX58" s="284"/>
      <c r="RY58" s="284"/>
      <c r="RZ58" s="284"/>
      <c r="SA58" s="284"/>
    </row>
    <row r="59" spans="1:495">
      <c r="A59" s="282"/>
      <c r="B59" s="283" t="str">
        <f>$B$11</f>
        <v>Reclamation Maintenance</v>
      </c>
      <c r="C59" s="290">
        <f>SUM(D59:S59,T59:INDEX(T59:SA59,$H$5))</f>
        <v>59708.353499999997</v>
      </c>
      <c r="D59" s="284">
        <f t="shared" ref="D59:BO59" si="58">$C11*D34</f>
        <v>0</v>
      </c>
      <c r="E59" s="284">
        <f t="shared" si="58"/>
        <v>14927.088375000001</v>
      </c>
      <c r="F59" s="284">
        <f t="shared" si="58"/>
        <v>14927.088375000001</v>
      </c>
      <c r="G59" s="284">
        <f t="shared" si="58"/>
        <v>7463.5441875000006</v>
      </c>
      <c r="H59" s="284">
        <f t="shared" si="58"/>
        <v>7463.5441875000006</v>
      </c>
      <c r="I59" s="284">
        <f t="shared" si="58"/>
        <v>3731.7720937500003</v>
      </c>
      <c r="J59" s="284">
        <f t="shared" si="58"/>
        <v>3731.7720937500003</v>
      </c>
      <c r="K59" s="284">
        <f t="shared" si="58"/>
        <v>3731.7720937500003</v>
      </c>
      <c r="L59" s="284">
        <f t="shared" si="58"/>
        <v>3731.7720937500003</v>
      </c>
      <c r="M59" s="284">
        <f t="shared" si="58"/>
        <v>0</v>
      </c>
      <c r="N59" s="284">
        <f t="shared" si="58"/>
        <v>0</v>
      </c>
      <c r="O59" s="284">
        <f t="shared" si="58"/>
        <v>0</v>
      </c>
      <c r="P59" s="284">
        <f t="shared" si="58"/>
        <v>0</v>
      </c>
      <c r="Q59" s="284">
        <f t="shared" si="58"/>
        <v>0</v>
      </c>
      <c r="R59" s="284">
        <f t="shared" si="58"/>
        <v>0</v>
      </c>
      <c r="S59" s="284">
        <f t="shared" si="58"/>
        <v>0</v>
      </c>
      <c r="T59" s="284">
        <f t="shared" si="58"/>
        <v>0</v>
      </c>
      <c r="U59" s="284">
        <f t="shared" si="58"/>
        <v>0</v>
      </c>
      <c r="V59" s="284">
        <f t="shared" si="58"/>
        <v>0</v>
      </c>
      <c r="W59" s="284">
        <f t="shared" si="58"/>
        <v>0</v>
      </c>
      <c r="X59" s="284">
        <f t="shared" si="58"/>
        <v>0</v>
      </c>
      <c r="Y59" s="284">
        <f t="shared" si="58"/>
        <v>0</v>
      </c>
      <c r="Z59" s="284">
        <f t="shared" si="58"/>
        <v>0</v>
      </c>
      <c r="AA59" s="284">
        <f t="shared" si="58"/>
        <v>0</v>
      </c>
      <c r="AB59" s="284">
        <f t="shared" si="58"/>
        <v>0</v>
      </c>
      <c r="AC59" s="284">
        <f t="shared" si="58"/>
        <v>0</v>
      </c>
      <c r="AD59" s="284">
        <f t="shared" si="58"/>
        <v>0</v>
      </c>
      <c r="AE59" s="284">
        <f t="shared" si="58"/>
        <v>0</v>
      </c>
      <c r="AF59" s="284">
        <f t="shared" si="58"/>
        <v>0</v>
      </c>
      <c r="AG59" s="284">
        <f t="shared" si="58"/>
        <v>0</v>
      </c>
      <c r="AH59" s="284">
        <f t="shared" si="58"/>
        <v>0</v>
      </c>
      <c r="AI59" s="284">
        <f t="shared" si="58"/>
        <v>0</v>
      </c>
      <c r="AJ59" s="284">
        <f t="shared" si="58"/>
        <v>0</v>
      </c>
      <c r="AK59" s="284">
        <f t="shared" si="58"/>
        <v>0</v>
      </c>
      <c r="AL59" s="284">
        <f t="shared" si="58"/>
        <v>0</v>
      </c>
      <c r="AM59" s="284">
        <f t="shared" si="58"/>
        <v>0</v>
      </c>
      <c r="AN59" s="284">
        <f t="shared" si="58"/>
        <v>0</v>
      </c>
      <c r="AO59" s="284">
        <f t="shared" si="58"/>
        <v>0</v>
      </c>
      <c r="AP59" s="284">
        <f t="shared" si="58"/>
        <v>0</v>
      </c>
      <c r="AQ59" s="284">
        <f t="shared" si="58"/>
        <v>0</v>
      </c>
      <c r="AR59" s="284">
        <f t="shared" si="58"/>
        <v>14927.088375000001</v>
      </c>
      <c r="AS59" s="284">
        <f t="shared" si="58"/>
        <v>0</v>
      </c>
      <c r="AT59" s="284">
        <f t="shared" si="58"/>
        <v>0</v>
      </c>
      <c r="AU59" s="284">
        <f t="shared" si="58"/>
        <v>0</v>
      </c>
      <c r="AV59" s="284">
        <f t="shared" si="58"/>
        <v>0</v>
      </c>
      <c r="AW59" s="284">
        <f t="shared" si="58"/>
        <v>14927.088375000001</v>
      </c>
      <c r="AX59" s="284">
        <f t="shared" si="58"/>
        <v>0</v>
      </c>
      <c r="AY59" s="284">
        <f t="shared" si="58"/>
        <v>0</v>
      </c>
      <c r="AZ59" s="284">
        <f t="shared" si="58"/>
        <v>0</v>
      </c>
      <c r="BA59" s="284">
        <f t="shared" si="58"/>
        <v>0</v>
      </c>
      <c r="BB59" s="284">
        <f t="shared" si="58"/>
        <v>14927.088375000001</v>
      </c>
      <c r="BC59" s="284">
        <f t="shared" si="58"/>
        <v>0</v>
      </c>
      <c r="BD59" s="284">
        <f t="shared" si="58"/>
        <v>0</v>
      </c>
      <c r="BE59" s="284">
        <f t="shared" si="58"/>
        <v>0</v>
      </c>
      <c r="BF59" s="284">
        <f t="shared" si="58"/>
        <v>0</v>
      </c>
      <c r="BG59" s="284">
        <f t="shared" si="58"/>
        <v>14927.088375000001</v>
      </c>
      <c r="BH59" s="284">
        <f t="shared" si="58"/>
        <v>0</v>
      </c>
      <c r="BI59" s="284">
        <f t="shared" si="58"/>
        <v>0</v>
      </c>
      <c r="BJ59" s="284">
        <f t="shared" si="58"/>
        <v>0</v>
      </c>
      <c r="BK59" s="284">
        <f t="shared" si="58"/>
        <v>0</v>
      </c>
      <c r="BL59" s="284">
        <f t="shared" si="58"/>
        <v>14927.088375000001</v>
      </c>
      <c r="BM59" s="284">
        <f t="shared" si="58"/>
        <v>0</v>
      </c>
      <c r="BN59" s="284">
        <f t="shared" si="58"/>
        <v>0</v>
      </c>
      <c r="BO59" s="284">
        <f t="shared" si="58"/>
        <v>0</v>
      </c>
      <c r="BP59" s="284">
        <f t="shared" ref="BP59:EA59" si="59">$C11*BP34</f>
        <v>0</v>
      </c>
      <c r="BQ59" s="284">
        <f t="shared" si="59"/>
        <v>14927.088375000001</v>
      </c>
      <c r="BR59" s="284">
        <f t="shared" si="59"/>
        <v>0</v>
      </c>
      <c r="BS59" s="284">
        <f t="shared" si="59"/>
        <v>0</v>
      </c>
      <c r="BT59" s="284">
        <f t="shared" si="59"/>
        <v>0</v>
      </c>
      <c r="BU59" s="284">
        <f t="shared" si="59"/>
        <v>0</v>
      </c>
      <c r="BV59" s="284">
        <f t="shared" si="59"/>
        <v>14927.088375000001</v>
      </c>
      <c r="BW59" s="284">
        <f t="shared" si="59"/>
        <v>0</v>
      </c>
      <c r="BX59" s="284">
        <f t="shared" si="59"/>
        <v>0</v>
      </c>
      <c r="BY59" s="284">
        <f t="shared" si="59"/>
        <v>0</v>
      </c>
      <c r="BZ59" s="284">
        <f t="shared" si="59"/>
        <v>0</v>
      </c>
      <c r="CA59" s="284">
        <f t="shared" si="59"/>
        <v>14927.088375000001</v>
      </c>
      <c r="CB59" s="284">
        <f t="shared" si="59"/>
        <v>0</v>
      </c>
      <c r="CC59" s="284">
        <f t="shared" si="59"/>
        <v>0</v>
      </c>
      <c r="CD59" s="284">
        <f t="shared" si="59"/>
        <v>0</v>
      </c>
      <c r="CE59" s="284">
        <f t="shared" si="59"/>
        <v>0</v>
      </c>
      <c r="CF59" s="284">
        <f t="shared" si="59"/>
        <v>14927.088375000001</v>
      </c>
      <c r="CG59" s="284">
        <f t="shared" si="59"/>
        <v>0</v>
      </c>
      <c r="CH59" s="284">
        <f t="shared" si="59"/>
        <v>0</v>
      </c>
      <c r="CI59" s="284">
        <f t="shared" si="59"/>
        <v>0</v>
      </c>
      <c r="CJ59" s="284">
        <f t="shared" si="59"/>
        <v>0</v>
      </c>
      <c r="CK59" s="284">
        <f t="shared" si="59"/>
        <v>14927.088375000001</v>
      </c>
      <c r="CL59" s="284">
        <f t="shared" si="59"/>
        <v>0</v>
      </c>
      <c r="CM59" s="284">
        <f t="shared" si="59"/>
        <v>0</v>
      </c>
      <c r="CN59" s="284">
        <f t="shared" si="59"/>
        <v>0</v>
      </c>
      <c r="CO59" s="284">
        <f t="shared" si="59"/>
        <v>0</v>
      </c>
      <c r="CP59" s="284">
        <f t="shared" si="59"/>
        <v>14927.088375000001</v>
      </c>
      <c r="CQ59" s="284">
        <f t="shared" si="59"/>
        <v>0</v>
      </c>
      <c r="CR59" s="284">
        <f t="shared" si="59"/>
        <v>0</v>
      </c>
      <c r="CS59" s="284">
        <f t="shared" si="59"/>
        <v>0</v>
      </c>
      <c r="CT59" s="284">
        <f t="shared" si="59"/>
        <v>0</v>
      </c>
      <c r="CU59" s="284">
        <f t="shared" si="59"/>
        <v>14927.088375000001</v>
      </c>
      <c r="CV59" s="284">
        <f t="shared" si="59"/>
        <v>0</v>
      </c>
      <c r="CW59" s="284">
        <f t="shared" si="59"/>
        <v>0</v>
      </c>
      <c r="CX59" s="284">
        <f t="shared" si="59"/>
        <v>0</v>
      </c>
      <c r="CY59" s="284">
        <f t="shared" si="59"/>
        <v>0</v>
      </c>
      <c r="CZ59" s="284">
        <f t="shared" si="59"/>
        <v>14927.088375000001</v>
      </c>
      <c r="DA59" s="284">
        <f t="shared" si="59"/>
        <v>0</v>
      </c>
      <c r="DB59" s="284">
        <f t="shared" si="59"/>
        <v>0</v>
      </c>
      <c r="DC59" s="284">
        <f t="shared" si="59"/>
        <v>0</v>
      </c>
      <c r="DD59" s="284">
        <f t="shared" si="59"/>
        <v>0</v>
      </c>
      <c r="DE59" s="284">
        <f t="shared" si="59"/>
        <v>14927.088375000001</v>
      </c>
      <c r="DF59" s="284">
        <f t="shared" si="59"/>
        <v>0</v>
      </c>
      <c r="DG59" s="284">
        <f t="shared" si="59"/>
        <v>0</v>
      </c>
      <c r="DH59" s="284">
        <f t="shared" si="59"/>
        <v>0</v>
      </c>
      <c r="DI59" s="284">
        <f t="shared" si="59"/>
        <v>0</v>
      </c>
      <c r="DJ59" s="284">
        <f t="shared" si="59"/>
        <v>14927.088375000001</v>
      </c>
      <c r="DK59" s="284">
        <f t="shared" si="59"/>
        <v>0</v>
      </c>
      <c r="DL59" s="284">
        <f t="shared" si="59"/>
        <v>0</v>
      </c>
      <c r="DM59" s="284">
        <f t="shared" si="59"/>
        <v>0</v>
      </c>
      <c r="DN59" s="284">
        <f t="shared" si="59"/>
        <v>0</v>
      </c>
      <c r="DO59" s="284">
        <f t="shared" si="59"/>
        <v>14927.088375000001</v>
      </c>
      <c r="DP59" s="284">
        <f t="shared" si="59"/>
        <v>0</v>
      </c>
      <c r="DQ59" s="284">
        <f t="shared" si="59"/>
        <v>0</v>
      </c>
      <c r="DR59" s="284">
        <f t="shared" si="59"/>
        <v>0</v>
      </c>
      <c r="DS59" s="284">
        <f t="shared" si="59"/>
        <v>0</v>
      </c>
      <c r="DT59" s="284">
        <f t="shared" si="59"/>
        <v>14927.088375000001</v>
      </c>
      <c r="DU59" s="284">
        <f t="shared" si="59"/>
        <v>0</v>
      </c>
      <c r="DV59" s="284">
        <f t="shared" si="59"/>
        <v>0</v>
      </c>
      <c r="DW59" s="284">
        <f t="shared" si="59"/>
        <v>0</v>
      </c>
      <c r="DX59" s="284">
        <f t="shared" si="59"/>
        <v>0</v>
      </c>
      <c r="DY59" s="284">
        <f t="shared" si="59"/>
        <v>14927.088375000001</v>
      </c>
      <c r="DZ59" s="284">
        <f t="shared" si="59"/>
        <v>0</v>
      </c>
      <c r="EA59" s="284">
        <f t="shared" si="59"/>
        <v>0</v>
      </c>
      <c r="EB59" s="284">
        <f t="shared" ref="EB59:GM59" si="60">$C11*EB34</f>
        <v>0</v>
      </c>
      <c r="EC59" s="284">
        <f t="shared" si="60"/>
        <v>0</v>
      </c>
      <c r="ED59" s="284">
        <f t="shared" si="60"/>
        <v>14927.088375000001</v>
      </c>
      <c r="EE59" s="284">
        <f t="shared" si="60"/>
        <v>0</v>
      </c>
      <c r="EF59" s="284">
        <f t="shared" si="60"/>
        <v>0</v>
      </c>
      <c r="EG59" s="284">
        <f t="shared" si="60"/>
        <v>0</v>
      </c>
      <c r="EH59" s="284">
        <f t="shared" si="60"/>
        <v>0</v>
      </c>
      <c r="EI59" s="284">
        <f t="shared" si="60"/>
        <v>14927.088375000001</v>
      </c>
      <c r="EJ59" s="284">
        <f t="shared" si="60"/>
        <v>0</v>
      </c>
      <c r="EK59" s="284">
        <f t="shared" si="60"/>
        <v>0</v>
      </c>
      <c r="EL59" s="284">
        <f t="shared" si="60"/>
        <v>0</v>
      </c>
      <c r="EM59" s="284">
        <f t="shared" si="60"/>
        <v>0</v>
      </c>
      <c r="EN59" s="284">
        <f t="shared" si="60"/>
        <v>14927.088375000001</v>
      </c>
      <c r="EO59" s="284">
        <f t="shared" si="60"/>
        <v>0</v>
      </c>
      <c r="EP59" s="284">
        <f t="shared" si="60"/>
        <v>0</v>
      </c>
      <c r="EQ59" s="284">
        <f t="shared" si="60"/>
        <v>0</v>
      </c>
      <c r="ER59" s="284">
        <f t="shared" si="60"/>
        <v>0</v>
      </c>
      <c r="ES59" s="284">
        <f t="shared" si="60"/>
        <v>14927.088375000001</v>
      </c>
      <c r="ET59" s="284">
        <f t="shared" si="60"/>
        <v>0</v>
      </c>
      <c r="EU59" s="284">
        <f t="shared" si="60"/>
        <v>0</v>
      </c>
      <c r="EV59" s="284">
        <f t="shared" si="60"/>
        <v>0</v>
      </c>
      <c r="EW59" s="284">
        <f t="shared" si="60"/>
        <v>0</v>
      </c>
      <c r="EX59" s="284">
        <f t="shared" si="60"/>
        <v>14927.088375000001</v>
      </c>
      <c r="EY59" s="284">
        <f t="shared" si="60"/>
        <v>0</v>
      </c>
      <c r="EZ59" s="284">
        <f t="shared" si="60"/>
        <v>0</v>
      </c>
      <c r="FA59" s="284">
        <f t="shared" si="60"/>
        <v>0</v>
      </c>
      <c r="FB59" s="284">
        <f t="shared" si="60"/>
        <v>0</v>
      </c>
      <c r="FC59" s="284">
        <f t="shared" si="60"/>
        <v>14927.088375000001</v>
      </c>
      <c r="FD59" s="284">
        <f t="shared" si="60"/>
        <v>0</v>
      </c>
      <c r="FE59" s="284">
        <f t="shared" si="60"/>
        <v>0</v>
      </c>
      <c r="FF59" s="284">
        <f t="shared" si="60"/>
        <v>0</v>
      </c>
      <c r="FG59" s="284">
        <f t="shared" si="60"/>
        <v>0</v>
      </c>
      <c r="FH59" s="284">
        <f t="shared" si="60"/>
        <v>14927.088375000001</v>
      </c>
      <c r="FI59" s="284">
        <f t="shared" si="60"/>
        <v>0</v>
      </c>
      <c r="FJ59" s="284">
        <f t="shared" si="60"/>
        <v>0</v>
      </c>
      <c r="FK59" s="284">
        <f t="shared" si="60"/>
        <v>0</v>
      </c>
      <c r="FL59" s="284">
        <f t="shared" si="60"/>
        <v>0</v>
      </c>
      <c r="FM59" s="284">
        <f t="shared" si="60"/>
        <v>14927.088375000001</v>
      </c>
      <c r="FN59" s="284">
        <f t="shared" si="60"/>
        <v>0</v>
      </c>
      <c r="FO59" s="284">
        <f t="shared" si="60"/>
        <v>0</v>
      </c>
      <c r="FP59" s="284">
        <f t="shared" si="60"/>
        <v>0</v>
      </c>
      <c r="FQ59" s="284">
        <f t="shared" si="60"/>
        <v>0</v>
      </c>
      <c r="FR59" s="284">
        <f t="shared" si="60"/>
        <v>14927.088375000001</v>
      </c>
      <c r="FS59" s="284">
        <f t="shared" si="60"/>
        <v>0</v>
      </c>
      <c r="FT59" s="284">
        <f t="shared" si="60"/>
        <v>0</v>
      </c>
      <c r="FU59" s="284">
        <f t="shared" si="60"/>
        <v>0</v>
      </c>
      <c r="FV59" s="284">
        <f t="shared" si="60"/>
        <v>0</v>
      </c>
      <c r="FW59" s="284">
        <f t="shared" si="60"/>
        <v>14927.088375000001</v>
      </c>
      <c r="FX59" s="284">
        <f t="shared" si="60"/>
        <v>0</v>
      </c>
      <c r="FY59" s="284">
        <f t="shared" si="60"/>
        <v>0</v>
      </c>
      <c r="FZ59" s="284">
        <f t="shared" si="60"/>
        <v>0</v>
      </c>
      <c r="GA59" s="284">
        <f t="shared" si="60"/>
        <v>0</v>
      </c>
      <c r="GB59" s="284">
        <f t="shared" si="60"/>
        <v>14927.088375000001</v>
      </c>
      <c r="GC59" s="284">
        <f t="shared" si="60"/>
        <v>0</v>
      </c>
      <c r="GD59" s="284">
        <f t="shared" si="60"/>
        <v>0</v>
      </c>
      <c r="GE59" s="284">
        <f t="shared" si="60"/>
        <v>0</v>
      </c>
      <c r="GF59" s="284">
        <f t="shared" si="60"/>
        <v>0</v>
      </c>
      <c r="GG59" s="284">
        <f t="shared" si="60"/>
        <v>14927.088375000001</v>
      </c>
      <c r="GH59" s="284">
        <f t="shared" si="60"/>
        <v>0</v>
      </c>
      <c r="GI59" s="284">
        <f t="shared" si="60"/>
        <v>0</v>
      </c>
      <c r="GJ59" s="284">
        <f t="shared" si="60"/>
        <v>0</v>
      </c>
      <c r="GK59" s="284">
        <f t="shared" si="60"/>
        <v>0</v>
      </c>
      <c r="GL59" s="284">
        <f t="shared" si="60"/>
        <v>14927.088375000001</v>
      </c>
      <c r="GM59" s="284">
        <f t="shared" si="60"/>
        <v>0</v>
      </c>
      <c r="GN59" s="284">
        <f t="shared" ref="GN59:IY59" si="61">$C11*GN34</f>
        <v>0</v>
      </c>
      <c r="GO59" s="284">
        <f t="shared" si="61"/>
        <v>0</v>
      </c>
      <c r="GP59" s="284">
        <f t="shared" si="61"/>
        <v>0</v>
      </c>
      <c r="GQ59" s="284">
        <f t="shared" si="61"/>
        <v>14927.088375000001</v>
      </c>
      <c r="GR59" s="284">
        <f t="shared" si="61"/>
        <v>0</v>
      </c>
      <c r="GS59" s="284">
        <f t="shared" si="61"/>
        <v>0</v>
      </c>
      <c r="GT59" s="284">
        <f t="shared" si="61"/>
        <v>0</v>
      </c>
      <c r="GU59" s="284">
        <f t="shared" si="61"/>
        <v>0</v>
      </c>
      <c r="GV59" s="284">
        <f t="shared" si="61"/>
        <v>14927.088375000001</v>
      </c>
      <c r="GW59" s="284">
        <f t="shared" si="61"/>
        <v>0</v>
      </c>
      <c r="GX59" s="284">
        <f t="shared" si="61"/>
        <v>0</v>
      </c>
      <c r="GY59" s="284">
        <f t="shared" si="61"/>
        <v>0</v>
      </c>
      <c r="GZ59" s="284">
        <f t="shared" si="61"/>
        <v>0</v>
      </c>
      <c r="HA59" s="284">
        <f t="shared" si="61"/>
        <v>14927.088375000001</v>
      </c>
      <c r="HB59" s="284">
        <f t="shared" si="61"/>
        <v>0</v>
      </c>
      <c r="HC59" s="284">
        <f t="shared" si="61"/>
        <v>0</v>
      </c>
      <c r="HD59" s="284">
        <f t="shared" si="61"/>
        <v>0</v>
      </c>
      <c r="HE59" s="284">
        <f t="shared" si="61"/>
        <v>0</v>
      </c>
      <c r="HF59" s="284">
        <f t="shared" si="61"/>
        <v>14927.088375000001</v>
      </c>
      <c r="HG59" s="284">
        <f t="shared" si="61"/>
        <v>0</v>
      </c>
      <c r="HH59" s="284">
        <f t="shared" si="61"/>
        <v>0</v>
      </c>
      <c r="HI59" s="284">
        <f t="shared" si="61"/>
        <v>0</v>
      </c>
      <c r="HJ59" s="284">
        <f t="shared" si="61"/>
        <v>0</v>
      </c>
      <c r="HK59" s="284">
        <f t="shared" si="61"/>
        <v>14927.088375000001</v>
      </c>
      <c r="HL59" s="284">
        <f t="shared" si="61"/>
        <v>0</v>
      </c>
      <c r="HM59" s="284">
        <f t="shared" si="61"/>
        <v>0</v>
      </c>
      <c r="HN59" s="284">
        <f t="shared" si="61"/>
        <v>0</v>
      </c>
      <c r="HO59" s="284">
        <f t="shared" si="61"/>
        <v>0</v>
      </c>
      <c r="HP59" s="284">
        <f t="shared" si="61"/>
        <v>14927.088375000001</v>
      </c>
      <c r="HQ59" s="284">
        <f t="shared" si="61"/>
        <v>0</v>
      </c>
      <c r="HR59" s="284">
        <f t="shared" si="61"/>
        <v>0</v>
      </c>
      <c r="HS59" s="284">
        <f t="shared" si="61"/>
        <v>0</v>
      </c>
      <c r="HT59" s="284">
        <f t="shared" si="61"/>
        <v>0</v>
      </c>
      <c r="HU59" s="284">
        <f t="shared" si="61"/>
        <v>14927.088375000001</v>
      </c>
      <c r="HV59" s="284">
        <f t="shared" si="61"/>
        <v>0</v>
      </c>
      <c r="HW59" s="284">
        <f t="shared" si="61"/>
        <v>0</v>
      </c>
      <c r="HX59" s="284">
        <f t="shared" si="61"/>
        <v>0</v>
      </c>
      <c r="HY59" s="284">
        <f t="shared" si="61"/>
        <v>0</v>
      </c>
      <c r="HZ59" s="284">
        <f t="shared" si="61"/>
        <v>14927.088375000001</v>
      </c>
      <c r="IA59" s="284">
        <f t="shared" si="61"/>
        <v>0</v>
      </c>
      <c r="IB59" s="284">
        <f t="shared" si="61"/>
        <v>0</v>
      </c>
      <c r="IC59" s="284">
        <f t="shared" si="61"/>
        <v>0</v>
      </c>
      <c r="ID59" s="284">
        <f t="shared" si="61"/>
        <v>0</v>
      </c>
      <c r="IE59" s="284">
        <f t="shared" si="61"/>
        <v>14927.088375000001</v>
      </c>
      <c r="IF59" s="284">
        <f t="shared" si="61"/>
        <v>0</v>
      </c>
      <c r="IG59" s="284">
        <f t="shared" si="61"/>
        <v>0</v>
      </c>
      <c r="IH59" s="284">
        <f t="shared" si="61"/>
        <v>0</v>
      </c>
      <c r="II59" s="284">
        <f t="shared" si="61"/>
        <v>0</v>
      </c>
      <c r="IJ59" s="284">
        <f t="shared" si="61"/>
        <v>14927.088375000001</v>
      </c>
      <c r="IK59" s="284">
        <f t="shared" si="61"/>
        <v>0</v>
      </c>
      <c r="IL59" s="284">
        <f t="shared" si="61"/>
        <v>0</v>
      </c>
      <c r="IM59" s="284">
        <f t="shared" si="61"/>
        <v>0</v>
      </c>
      <c r="IN59" s="284">
        <f t="shared" si="61"/>
        <v>0</v>
      </c>
      <c r="IO59" s="284">
        <f t="shared" si="61"/>
        <v>14927.088375000001</v>
      </c>
      <c r="IP59" s="284">
        <f t="shared" si="61"/>
        <v>0</v>
      </c>
      <c r="IQ59" s="284">
        <f t="shared" si="61"/>
        <v>0</v>
      </c>
      <c r="IR59" s="284">
        <f t="shared" si="61"/>
        <v>0</v>
      </c>
      <c r="IS59" s="284">
        <f t="shared" si="61"/>
        <v>0</v>
      </c>
      <c r="IT59" s="284">
        <f t="shared" si="61"/>
        <v>14927.088375000001</v>
      </c>
      <c r="IU59" s="284">
        <f t="shared" si="61"/>
        <v>0</v>
      </c>
      <c r="IV59" s="284">
        <f t="shared" si="61"/>
        <v>0</v>
      </c>
      <c r="IW59" s="284">
        <f t="shared" si="61"/>
        <v>0</v>
      </c>
      <c r="IX59" s="284">
        <f t="shared" si="61"/>
        <v>0</v>
      </c>
      <c r="IY59" s="284">
        <f t="shared" si="61"/>
        <v>14927.088375000001</v>
      </c>
      <c r="IZ59" s="284">
        <f t="shared" ref="IZ59:LK59" si="62">$C11*IZ34</f>
        <v>0</v>
      </c>
      <c r="JA59" s="284">
        <f t="shared" si="62"/>
        <v>0</v>
      </c>
      <c r="JB59" s="284">
        <f t="shared" si="62"/>
        <v>0</v>
      </c>
      <c r="JC59" s="284">
        <f t="shared" si="62"/>
        <v>0</v>
      </c>
      <c r="JD59" s="284">
        <f t="shared" si="62"/>
        <v>14927.088375000001</v>
      </c>
      <c r="JE59" s="284">
        <f t="shared" si="62"/>
        <v>0</v>
      </c>
      <c r="JF59" s="284">
        <f t="shared" si="62"/>
        <v>0</v>
      </c>
      <c r="JG59" s="284">
        <f t="shared" si="62"/>
        <v>0</v>
      </c>
      <c r="JH59" s="284">
        <f t="shared" si="62"/>
        <v>0</v>
      </c>
      <c r="JI59" s="284">
        <f t="shared" si="62"/>
        <v>14927.088375000001</v>
      </c>
      <c r="JJ59" s="284">
        <f t="shared" si="62"/>
        <v>0</v>
      </c>
      <c r="JK59" s="284">
        <f t="shared" si="62"/>
        <v>0</v>
      </c>
      <c r="JL59" s="284">
        <f t="shared" si="62"/>
        <v>0</v>
      </c>
      <c r="JM59" s="284">
        <f t="shared" si="62"/>
        <v>0</v>
      </c>
      <c r="JN59" s="284">
        <f t="shared" si="62"/>
        <v>14927.088375000001</v>
      </c>
      <c r="JO59" s="284">
        <f t="shared" si="62"/>
        <v>0</v>
      </c>
      <c r="JP59" s="284">
        <f t="shared" si="62"/>
        <v>0</v>
      </c>
      <c r="JQ59" s="284">
        <f t="shared" si="62"/>
        <v>0</v>
      </c>
      <c r="JR59" s="284">
        <f t="shared" si="62"/>
        <v>0</v>
      </c>
      <c r="JS59" s="284">
        <f t="shared" si="62"/>
        <v>14927.088375000001</v>
      </c>
      <c r="JT59" s="284">
        <f t="shared" si="62"/>
        <v>0</v>
      </c>
      <c r="JU59" s="284">
        <f t="shared" si="62"/>
        <v>0</v>
      </c>
      <c r="JV59" s="284">
        <f t="shared" si="62"/>
        <v>0</v>
      </c>
      <c r="JW59" s="284">
        <f t="shared" si="62"/>
        <v>0</v>
      </c>
      <c r="JX59" s="284">
        <f t="shared" si="62"/>
        <v>14927.088375000001</v>
      </c>
      <c r="JY59" s="284">
        <f t="shared" si="62"/>
        <v>0</v>
      </c>
      <c r="JZ59" s="284">
        <f t="shared" si="62"/>
        <v>0</v>
      </c>
      <c r="KA59" s="284">
        <f t="shared" si="62"/>
        <v>0</v>
      </c>
      <c r="KB59" s="284">
        <f t="shared" si="62"/>
        <v>0</v>
      </c>
      <c r="KC59" s="284">
        <f t="shared" si="62"/>
        <v>14927.088375000001</v>
      </c>
      <c r="KD59" s="284">
        <f t="shared" si="62"/>
        <v>0</v>
      </c>
      <c r="KE59" s="284">
        <f t="shared" si="62"/>
        <v>0</v>
      </c>
      <c r="KF59" s="284">
        <f t="shared" si="62"/>
        <v>0</v>
      </c>
      <c r="KG59" s="284">
        <f t="shared" si="62"/>
        <v>0</v>
      </c>
      <c r="KH59" s="284">
        <f t="shared" si="62"/>
        <v>14927.088375000001</v>
      </c>
      <c r="KI59" s="284">
        <f t="shared" si="62"/>
        <v>0</v>
      </c>
      <c r="KJ59" s="284">
        <f t="shared" si="62"/>
        <v>0</v>
      </c>
      <c r="KK59" s="284">
        <f t="shared" si="62"/>
        <v>0</v>
      </c>
      <c r="KL59" s="284">
        <f t="shared" si="62"/>
        <v>0</v>
      </c>
      <c r="KM59" s="284">
        <f t="shared" si="62"/>
        <v>14927.088375000001</v>
      </c>
      <c r="KN59" s="284">
        <f t="shared" si="62"/>
        <v>0</v>
      </c>
      <c r="KO59" s="284">
        <f t="shared" si="62"/>
        <v>0</v>
      </c>
      <c r="KP59" s="284">
        <f t="shared" si="62"/>
        <v>0</v>
      </c>
      <c r="KQ59" s="284">
        <f t="shared" si="62"/>
        <v>0</v>
      </c>
      <c r="KR59" s="284">
        <f t="shared" si="62"/>
        <v>14927.088375000001</v>
      </c>
      <c r="KS59" s="284">
        <f t="shared" si="62"/>
        <v>0</v>
      </c>
      <c r="KT59" s="284">
        <f t="shared" si="62"/>
        <v>0</v>
      </c>
      <c r="KU59" s="284">
        <f t="shared" si="62"/>
        <v>0</v>
      </c>
      <c r="KV59" s="284">
        <f t="shared" si="62"/>
        <v>0</v>
      </c>
      <c r="KW59" s="284">
        <f t="shared" si="62"/>
        <v>14927.088375000001</v>
      </c>
      <c r="KX59" s="284">
        <f t="shared" si="62"/>
        <v>0</v>
      </c>
      <c r="KY59" s="284">
        <f t="shared" si="62"/>
        <v>0</v>
      </c>
      <c r="KZ59" s="284">
        <f t="shared" si="62"/>
        <v>0</v>
      </c>
      <c r="LA59" s="284">
        <f t="shared" si="62"/>
        <v>0</v>
      </c>
      <c r="LB59" s="284">
        <f t="shared" si="62"/>
        <v>14927.088375000001</v>
      </c>
      <c r="LC59" s="284">
        <f t="shared" si="62"/>
        <v>0</v>
      </c>
      <c r="LD59" s="284">
        <f t="shared" si="62"/>
        <v>0</v>
      </c>
      <c r="LE59" s="284">
        <f t="shared" si="62"/>
        <v>0</v>
      </c>
      <c r="LF59" s="284">
        <f t="shared" si="62"/>
        <v>0</v>
      </c>
      <c r="LG59" s="284">
        <f t="shared" si="62"/>
        <v>14927.088375000001</v>
      </c>
      <c r="LH59" s="284">
        <f t="shared" si="62"/>
        <v>0</v>
      </c>
      <c r="LI59" s="284">
        <f t="shared" si="62"/>
        <v>0</v>
      </c>
      <c r="LJ59" s="284">
        <f t="shared" si="62"/>
        <v>0</v>
      </c>
      <c r="LK59" s="284">
        <f t="shared" si="62"/>
        <v>0</v>
      </c>
      <c r="LL59" s="284">
        <f t="shared" ref="LL59:NW59" si="63">$C11*LL34</f>
        <v>14927.088375000001</v>
      </c>
      <c r="LM59" s="284">
        <f t="shared" si="63"/>
        <v>0</v>
      </c>
      <c r="LN59" s="284">
        <f t="shared" si="63"/>
        <v>0</v>
      </c>
      <c r="LO59" s="284">
        <f t="shared" si="63"/>
        <v>0</v>
      </c>
      <c r="LP59" s="284">
        <f t="shared" si="63"/>
        <v>0</v>
      </c>
      <c r="LQ59" s="284">
        <f t="shared" si="63"/>
        <v>14927.088375000001</v>
      </c>
      <c r="LR59" s="284">
        <f t="shared" si="63"/>
        <v>0</v>
      </c>
      <c r="LS59" s="284">
        <f t="shared" si="63"/>
        <v>0</v>
      </c>
      <c r="LT59" s="284">
        <f t="shared" si="63"/>
        <v>0</v>
      </c>
      <c r="LU59" s="284">
        <f t="shared" si="63"/>
        <v>0</v>
      </c>
      <c r="LV59" s="284">
        <f t="shared" si="63"/>
        <v>14927.088375000001</v>
      </c>
      <c r="LW59" s="284">
        <f t="shared" si="63"/>
        <v>0</v>
      </c>
      <c r="LX59" s="284">
        <f t="shared" si="63"/>
        <v>0</v>
      </c>
      <c r="LY59" s="284">
        <f t="shared" si="63"/>
        <v>0</v>
      </c>
      <c r="LZ59" s="284">
        <f t="shared" si="63"/>
        <v>0</v>
      </c>
      <c r="MA59" s="284">
        <f t="shared" si="63"/>
        <v>14927.088375000001</v>
      </c>
      <c r="MB59" s="284">
        <f t="shared" si="63"/>
        <v>0</v>
      </c>
      <c r="MC59" s="284">
        <f t="shared" si="63"/>
        <v>0</v>
      </c>
      <c r="MD59" s="284">
        <f t="shared" si="63"/>
        <v>0</v>
      </c>
      <c r="ME59" s="284">
        <f t="shared" si="63"/>
        <v>0</v>
      </c>
      <c r="MF59" s="284">
        <f t="shared" si="63"/>
        <v>14927.088375000001</v>
      </c>
      <c r="MG59" s="284">
        <f t="shared" si="63"/>
        <v>0</v>
      </c>
      <c r="MH59" s="284">
        <f t="shared" si="63"/>
        <v>0</v>
      </c>
      <c r="MI59" s="284">
        <f t="shared" si="63"/>
        <v>0</v>
      </c>
      <c r="MJ59" s="284">
        <f t="shared" si="63"/>
        <v>0</v>
      </c>
      <c r="MK59" s="284">
        <f t="shared" si="63"/>
        <v>14927.088375000001</v>
      </c>
      <c r="ML59" s="284">
        <f t="shared" si="63"/>
        <v>0</v>
      </c>
      <c r="MM59" s="284">
        <f t="shared" si="63"/>
        <v>0</v>
      </c>
      <c r="MN59" s="284">
        <f t="shared" si="63"/>
        <v>0</v>
      </c>
      <c r="MO59" s="284">
        <f t="shared" si="63"/>
        <v>0</v>
      </c>
      <c r="MP59" s="284">
        <f t="shared" si="63"/>
        <v>14927.088375000001</v>
      </c>
      <c r="MQ59" s="284">
        <f t="shared" si="63"/>
        <v>0</v>
      </c>
      <c r="MR59" s="284">
        <f t="shared" si="63"/>
        <v>0</v>
      </c>
      <c r="MS59" s="284">
        <f t="shared" si="63"/>
        <v>0</v>
      </c>
      <c r="MT59" s="284">
        <f t="shared" si="63"/>
        <v>0</v>
      </c>
      <c r="MU59" s="284">
        <f t="shared" si="63"/>
        <v>14927.088375000001</v>
      </c>
      <c r="MV59" s="284">
        <f t="shared" si="63"/>
        <v>0</v>
      </c>
      <c r="MW59" s="284">
        <f t="shared" si="63"/>
        <v>0</v>
      </c>
      <c r="MX59" s="284">
        <f t="shared" si="63"/>
        <v>0</v>
      </c>
      <c r="MY59" s="284">
        <f t="shared" si="63"/>
        <v>0</v>
      </c>
      <c r="MZ59" s="284">
        <f t="shared" si="63"/>
        <v>14927.088375000001</v>
      </c>
      <c r="NA59" s="284">
        <f t="shared" si="63"/>
        <v>0</v>
      </c>
      <c r="NB59" s="284">
        <f t="shared" si="63"/>
        <v>0</v>
      </c>
      <c r="NC59" s="284">
        <f t="shared" si="63"/>
        <v>0</v>
      </c>
      <c r="ND59" s="284">
        <f t="shared" si="63"/>
        <v>0</v>
      </c>
      <c r="NE59" s="284">
        <f t="shared" si="63"/>
        <v>14927.088375000001</v>
      </c>
      <c r="NF59" s="284">
        <f t="shared" si="63"/>
        <v>0</v>
      </c>
      <c r="NG59" s="284">
        <f t="shared" si="63"/>
        <v>0</v>
      </c>
      <c r="NH59" s="284">
        <f t="shared" si="63"/>
        <v>0</v>
      </c>
      <c r="NI59" s="284">
        <f t="shared" si="63"/>
        <v>0</v>
      </c>
      <c r="NJ59" s="284">
        <f t="shared" si="63"/>
        <v>14927.088375000001</v>
      </c>
      <c r="NK59" s="284">
        <f t="shared" si="63"/>
        <v>0</v>
      </c>
      <c r="NL59" s="284">
        <f t="shared" si="63"/>
        <v>0</v>
      </c>
      <c r="NM59" s="284">
        <f t="shared" si="63"/>
        <v>0</v>
      </c>
      <c r="NN59" s="284">
        <f t="shared" si="63"/>
        <v>0</v>
      </c>
      <c r="NO59" s="284">
        <f t="shared" si="63"/>
        <v>14927.088375000001</v>
      </c>
      <c r="NP59" s="284">
        <f t="shared" si="63"/>
        <v>0</v>
      </c>
      <c r="NQ59" s="284">
        <f t="shared" si="63"/>
        <v>0</v>
      </c>
      <c r="NR59" s="284">
        <f t="shared" si="63"/>
        <v>0</v>
      </c>
      <c r="NS59" s="284">
        <f t="shared" si="63"/>
        <v>0</v>
      </c>
      <c r="NT59" s="284">
        <f t="shared" si="63"/>
        <v>14927.088375000001</v>
      </c>
      <c r="NU59" s="284">
        <f t="shared" si="63"/>
        <v>0</v>
      </c>
      <c r="NV59" s="284">
        <f t="shared" si="63"/>
        <v>0</v>
      </c>
      <c r="NW59" s="284">
        <f t="shared" si="63"/>
        <v>0</v>
      </c>
      <c r="NX59" s="284">
        <f t="shared" ref="NX59:QI59" si="64">$C11*NX34</f>
        <v>0</v>
      </c>
      <c r="NY59" s="284">
        <f t="shared" si="64"/>
        <v>14927.088375000001</v>
      </c>
      <c r="NZ59" s="284">
        <f t="shared" si="64"/>
        <v>0</v>
      </c>
      <c r="OA59" s="284">
        <f t="shared" si="64"/>
        <v>0</v>
      </c>
      <c r="OB59" s="284">
        <f t="shared" si="64"/>
        <v>0</v>
      </c>
      <c r="OC59" s="284">
        <f t="shared" si="64"/>
        <v>0</v>
      </c>
      <c r="OD59" s="284">
        <f t="shared" si="64"/>
        <v>14927.088375000001</v>
      </c>
      <c r="OE59" s="284">
        <f t="shared" si="64"/>
        <v>0</v>
      </c>
      <c r="OF59" s="284">
        <f t="shared" si="64"/>
        <v>0</v>
      </c>
      <c r="OG59" s="284">
        <f t="shared" si="64"/>
        <v>0</v>
      </c>
      <c r="OH59" s="284">
        <f t="shared" si="64"/>
        <v>0</v>
      </c>
      <c r="OI59" s="284">
        <f t="shared" si="64"/>
        <v>14927.088375000001</v>
      </c>
      <c r="OJ59" s="284">
        <f t="shared" si="64"/>
        <v>0</v>
      </c>
      <c r="OK59" s="284">
        <f t="shared" si="64"/>
        <v>0</v>
      </c>
      <c r="OL59" s="284">
        <f t="shared" si="64"/>
        <v>0</v>
      </c>
      <c r="OM59" s="284">
        <f t="shared" si="64"/>
        <v>0</v>
      </c>
      <c r="ON59" s="284">
        <f t="shared" si="64"/>
        <v>14927.088375000001</v>
      </c>
      <c r="OO59" s="284">
        <f t="shared" si="64"/>
        <v>0</v>
      </c>
      <c r="OP59" s="284">
        <f t="shared" si="64"/>
        <v>0</v>
      </c>
      <c r="OQ59" s="284">
        <f t="shared" si="64"/>
        <v>0</v>
      </c>
      <c r="OR59" s="284">
        <f t="shared" si="64"/>
        <v>0</v>
      </c>
      <c r="OS59" s="284">
        <f t="shared" si="64"/>
        <v>14927.088375000001</v>
      </c>
      <c r="OT59" s="284">
        <f t="shared" si="64"/>
        <v>0</v>
      </c>
      <c r="OU59" s="284">
        <f t="shared" si="64"/>
        <v>0</v>
      </c>
      <c r="OV59" s="284">
        <f t="shared" si="64"/>
        <v>0</v>
      </c>
      <c r="OW59" s="284">
        <f t="shared" si="64"/>
        <v>0</v>
      </c>
      <c r="OX59" s="284">
        <f t="shared" si="64"/>
        <v>14927.088375000001</v>
      </c>
      <c r="OY59" s="284">
        <f t="shared" si="64"/>
        <v>0</v>
      </c>
      <c r="OZ59" s="284">
        <f t="shared" si="64"/>
        <v>0</v>
      </c>
      <c r="PA59" s="284">
        <f t="shared" si="64"/>
        <v>0</v>
      </c>
      <c r="PB59" s="284">
        <f t="shared" si="64"/>
        <v>0</v>
      </c>
      <c r="PC59" s="284">
        <f t="shared" si="64"/>
        <v>14927.088375000001</v>
      </c>
      <c r="PD59" s="284">
        <f t="shared" si="64"/>
        <v>0</v>
      </c>
      <c r="PE59" s="284">
        <f t="shared" si="64"/>
        <v>0</v>
      </c>
      <c r="PF59" s="284">
        <f t="shared" si="64"/>
        <v>0</v>
      </c>
      <c r="PG59" s="284">
        <f t="shared" si="64"/>
        <v>0</v>
      </c>
      <c r="PH59" s="284">
        <f t="shared" si="64"/>
        <v>14927.088375000001</v>
      </c>
      <c r="PI59" s="284">
        <f t="shared" si="64"/>
        <v>0</v>
      </c>
      <c r="PJ59" s="284">
        <f t="shared" si="64"/>
        <v>0</v>
      </c>
      <c r="PK59" s="284">
        <f t="shared" si="64"/>
        <v>0</v>
      </c>
      <c r="PL59" s="284">
        <f t="shared" si="64"/>
        <v>0</v>
      </c>
      <c r="PM59" s="284">
        <f t="shared" si="64"/>
        <v>14927.088375000001</v>
      </c>
      <c r="PN59" s="284">
        <f t="shared" si="64"/>
        <v>0</v>
      </c>
      <c r="PO59" s="284">
        <f t="shared" si="64"/>
        <v>0</v>
      </c>
      <c r="PP59" s="284">
        <f t="shared" si="64"/>
        <v>0</v>
      </c>
      <c r="PQ59" s="284">
        <f t="shared" si="64"/>
        <v>0</v>
      </c>
      <c r="PR59" s="284">
        <f t="shared" si="64"/>
        <v>14927.088375000001</v>
      </c>
      <c r="PS59" s="284">
        <f t="shared" si="64"/>
        <v>0</v>
      </c>
      <c r="PT59" s="284">
        <f t="shared" si="64"/>
        <v>0</v>
      </c>
      <c r="PU59" s="284">
        <f t="shared" si="64"/>
        <v>0</v>
      </c>
      <c r="PV59" s="284">
        <f t="shared" si="64"/>
        <v>0</v>
      </c>
      <c r="PW59" s="284">
        <f t="shared" si="64"/>
        <v>14927.088375000001</v>
      </c>
      <c r="PX59" s="284">
        <f t="shared" si="64"/>
        <v>0</v>
      </c>
      <c r="PY59" s="284">
        <f t="shared" si="64"/>
        <v>0</v>
      </c>
      <c r="PZ59" s="284">
        <f t="shared" si="64"/>
        <v>0</v>
      </c>
      <c r="QA59" s="284">
        <f t="shared" si="64"/>
        <v>0</v>
      </c>
      <c r="QB59" s="284">
        <f t="shared" si="64"/>
        <v>14927.088375000001</v>
      </c>
      <c r="QC59" s="284">
        <f t="shared" si="64"/>
        <v>0</v>
      </c>
      <c r="QD59" s="284">
        <f t="shared" si="64"/>
        <v>0</v>
      </c>
      <c r="QE59" s="284">
        <f t="shared" si="64"/>
        <v>0</v>
      </c>
      <c r="QF59" s="284">
        <f t="shared" si="64"/>
        <v>0</v>
      </c>
      <c r="QG59" s="284">
        <f t="shared" si="64"/>
        <v>14927.088375000001</v>
      </c>
      <c r="QH59" s="284">
        <f t="shared" si="64"/>
        <v>0</v>
      </c>
      <c r="QI59" s="284">
        <f t="shared" si="64"/>
        <v>0</v>
      </c>
      <c r="QJ59" s="284">
        <f t="shared" ref="QJ59:SA59" si="65">$C11*QJ34</f>
        <v>0</v>
      </c>
      <c r="QK59" s="284">
        <f t="shared" si="65"/>
        <v>0</v>
      </c>
      <c r="QL59" s="284">
        <f t="shared" si="65"/>
        <v>14927.088375000001</v>
      </c>
      <c r="QM59" s="284">
        <f t="shared" si="65"/>
        <v>0</v>
      </c>
      <c r="QN59" s="284">
        <f t="shared" si="65"/>
        <v>0</v>
      </c>
      <c r="QO59" s="284">
        <f t="shared" si="65"/>
        <v>0</v>
      </c>
      <c r="QP59" s="284">
        <f t="shared" si="65"/>
        <v>0</v>
      </c>
      <c r="QQ59" s="284">
        <f t="shared" si="65"/>
        <v>14927.088375000001</v>
      </c>
      <c r="QR59" s="284">
        <f t="shared" si="65"/>
        <v>0</v>
      </c>
      <c r="QS59" s="284">
        <f t="shared" si="65"/>
        <v>0</v>
      </c>
      <c r="QT59" s="284">
        <f t="shared" si="65"/>
        <v>0</v>
      </c>
      <c r="QU59" s="284">
        <f t="shared" si="65"/>
        <v>0</v>
      </c>
      <c r="QV59" s="284">
        <f t="shared" si="65"/>
        <v>14927.088375000001</v>
      </c>
      <c r="QW59" s="284">
        <f t="shared" si="65"/>
        <v>0</v>
      </c>
      <c r="QX59" s="284">
        <f t="shared" si="65"/>
        <v>0</v>
      </c>
      <c r="QY59" s="284">
        <f t="shared" si="65"/>
        <v>0</v>
      </c>
      <c r="QZ59" s="284">
        <f t="shared" si="65"/>
        <v>0</v>
      </c>
      <c r="RA59" s="284">
        <f t="shared" si="65"/>
        <v>14927.088375000001</v>
      </c>
      <c r="RB59" s="284">
        <f t="shared" si="65"/>
        <v>0</v>
      </c>
      <c r="RC59" s="284">
        <f t="shared" si="65"/>
        <v>0</v>
      </c>
      <c r="RD59" s="284">
        <f t="shared" si="65"/>
        <v>0</v>
      </c>
      <c r="RE59" s="284">
        <f t="shared" si="65"/>
        <v>0</v>
      </c>
      <c r="RF59" s="284">
        <f t="shared" si="65"/>
        <v>14927.088375000001</v>
      </c>
      <c r="RG59" s="284">
        <f t="shared" si="65"/>
        <v>0</v>
      </c>
      <c r="RH59" s="284">
        <f t="shared" si="65"/>
        <v>0</v>
      </c>
      <c r="RI59" s="284">
        <f t="shared" si="65"/>
        <v>0</v>
      </c>
      <c r="RJ59" s="284">
        <f t="shared" si="65"/>
        <v>0</v>
      </c>
      <c r="RK59" s="284">
        <f t="shared" si="65"/>
        <v>14927.088375000001</v>
      </c>
      <c r="RL59" s="284">
        <f t="shared" si="65"/>
        <v>0</v>
      </c>
      <c r="RM59" s="284">
        <f t="shared" si="65"/>
        <v>0</v>
      </c>
      <c r="RN59" s="284">
        <f t="shared" si="65"/>
        <v>0</v>
      </c>
      <c r="RO59" s="284">
        <f t="shared" si="65"/>
        <v>0</v>
      </c>
      <c r="RP59" s="284">
        <f t="shared" si="65"/>
        <v>14927.088375000001</v>
      </c>
      <c r="RQ59" s="284">
        <f t="shared" si="65"/>
        <v>0</v>
      </c>
      <c r="RR59" s="284">
        <f t="shared" si="65"/>
        <v>0</v>
      </c>
      <c r="RS59" s="284">
        <f t="shared" si="65"/>
        <v>0</v>
      </c>
      <c r="RT59" s="284">
        <f t="shared" si="65"/>
        <v>0</v>
      </c>
      <c r="RU59" s="284">
        <f t="shared" si="65"/>
        <v>14927.088375000001</v>
      </c>
      <c r="RV59" s="284">
        <f t="shared" si="65"/>
        <v>0</v>
      </c>
      <c r="RW59" s="284">
        <f t="shared" si="65"/>
        <v>0</v>
      </c>
      <c r="RX59" s="284">
        <f t="shared" si="65"/>
        <v>0</v>
      </c>
      <c r="RY59" s="284">
        <f t="shared" si="65"/>
        <v>0</v>
      </c>
      <c r="RZ59" s="284">
        <f t="shared" si="65"/>
        <v>14927.088375000001</v>
      </c>
      <c r="SA59" s="284">
        <f t="shared" si="65"/>
        <v>0</v>
      </c>
    </row>
    <row r="60" spans="1:495">
      <c r="A60" s="282"/>
      <c r="B60" s="283" t="str">
        <f>$B$12</f>
        <v>Site Maintenance</v>
      </c>
      <c r="C60" s="290">
        <f>SUM(D60:S60,T60:INDEX(T60:SA60,$H$5))</f>
        <v>106833.60000000001</v>
      </c>
      <c r="D60" s="284">
        <f t="shared" ref="D60:BO60" si="66">$C12*D35</f>
        <v>0</v>
      </c>
      <c r="E60" s="284">
        <f t="shared" si="66"/>
        <v>17805.599999999999</v>
      </c>
      <c r="F60" s="284">
        <f t="shared" si="66"/>
        <v>17805.599999999999</v>
      </c>
      <c r="G60" s="284">
        <f t="shared" si="66"/>
        <v>17805.599999999999</v>
      </c>
      <c r="H60" s="284">
        <f t="shared" si="66"/>
        <v>17805.599999999999</v>
      </c>
      <c r="I60" s="284">
        <f t="shared" si="66"/>
        <v>8902.7999999999993</v>
      </c>
      <c r="J60" s="284">
        <f t="shared" si="66"/>
        <v>8902.7999999999993</v>
      </c>
      <c r="K60" s="284">
        <f t="shared" si="66"/>
        <v>8902.7999999999993</v>
      </c>
      <c r="L60" s="284">
        <f t="shared" si="66"/>
        <v>8902.7999999999993</v>
      </c>
      <c r="M60" s="284">
        <f t="shared" si="66"/>
        <v>0</v>
      </c>
      <c r="N60" s="284">
        <f t="shared" si="66"/>
        <v>0</v>
      </c>
      <c r="O60" s="284">
        <f t="shared" si="66"/>
        <v>0</v>
      </c>
      <c r="P60" s="284">
        <f t="shared" si="66"/>
        <v>0</v>
      </c>
      <c r="Q60" s="284">
        <f t="shared" si="66"/>
        <v>0</v>
      </c>
      <c r="R60" s="284">
        <f t="shared" si="66"/>
        <v>0</v>
      </c>
      <c r="S60" s="284">
        <f t="shared" si="66"/>
        <v>0</v>
      </c>
      <c r="T60" s="284">
        <f t="shared" si="66"/>
        <v>0</v>
      </c>
      <c r="U60" s="284">
        <f t="shared" si="66"/>
        <v>0</v>
      </c>
      <c r="V60" s="284">
        <f t="shared" si="66"/>
        <v>0</v>
      </c>
      <c r="W60" s="284">
        <f t="shared" si="66"/>
        <v>0</v>
      </c>
      <c r="X60" s="284">
        <f t="shared" si="66"/>
        <v>0</v>
      </c>
      <c r="Y60" s="284">
        <f t="shared" si="66"/>
        <v>0</v>
      </c>
      <c r="Z60" s="284">
        <f t="shared" si="66"/>
        <v>0</v>
      </c>
      <c r="AA60" s="284">
        <f t="shared" si="66"/>
        <v>0</v>
      </c>
      <c r="AB60" s="284">
        <f t="shared" si="66"/>
        <v>0</v>
      </c>
      <c r="AC60" s="284">
        <f t="shared" si="66"/>
        <v>0</v>
      </c>
      <c r="AD60" s="284">
        <f t="shared" si="66"/>
        <v>0</v>
      </c>
      <c r="AE60" s="284">
        <f t="shared" si="66"/>
        <v>0</v>
      </c>
      <c r="AF60" s="284">
        <f t="shared" si="66"/>
        <v>0</v>
      </c>
      <c r="AG60" s="284">
        <f t="shared" si="66"/>
        <v>0</v>
      </c>
      <c r="AH60" s="284">
        <f t="shared" si="66"/>
        <v>0</v>
      </c>
      <c r="AI60" s="284">
        <f t="shared" si="66"/>
        <v>0</v>
      </c>
      <c r="AJ60" s="284">
        <f t="shared" si="66"/>
        <v>0</v>
      </c>
      <c r="AK60" s="284">
        <f t="shared" si="66"/>
        <v>0</v>
      </c>
      <c r="AL60" s="284">
        <f t="shared" si="66"/>
        <v>0</v>
      </c>
      <c r="AM60" s="284">
        <f t="shared" si="66"/>
        <v>0</v>
      </c>
      <c r="AN60" s="284">
        <f t="shared" si="66"/>
        <v>0</v>
      </c>
      <c r="AO60" s="284">
        <f t="shared" si="66"/>
        <v>0</v>
      </c>
      <c r="AP60" s="284">
        <f t="shared" si="66"/>
        <v>0</v>
      </c>
      <c r="AQ60" s="284">
        <f t="shared" si="66"/>
        <v>0</v>
      </c>
      <c r="AR60" s="284">
        <f t="shared" si="66"/>
        <v>17805.599999999999</v>
      </c>
      <c r="AS60" s="284">
        <f t="shared" si="66"/>
        <v>0</v>
      </c>
      <c r="AT60" s="284">
        <f t="shared" si="66"/>
        <v>0</v>
      </c>
      <c r="AU60" s="284">
        <f t="shared" si="66"/>
        <v>0</v>
      </c>
      <c r="AV60" s="284">
        <f t="shared" si="66"/>
        <v>0</v>
      </c>
      <c r="AW60" s="284">
        <f t="shared" si="66"/>
        <v>17805.599999999999</v>
      </c>
      <c r="AX60" s="284">
        <f t="shared" si="66"/>
        <v>0</v>
      </c>
      <c r="AY60" s="284">
        <f t="shared" si="66"/>
        <v>0</v>
      </c>
      <c r="AZ60" s="284">
        <f t="shared" si="66"/>
        <v>0</v>
      </c>
      <c r="BA60" s="284">
        <f t="shared" si="66"/>
        <v>0</v>
      </c>
      <c r="BB60" s="284">
        <f t="shared" si="66"/>
        <v>17805.599999999999</v>
      </c>
      <c r="BC60" s="284">
        <f t="shared" si="66"/>
        <v>0</v>
      </c>
      <c r="BD60" s="284">
        <f t="shared" si="66"/>
        <v>0</v>
      </c>
      <c r="BE60" s="284">
        <f t="shared" si="66"/>
        <v>0</v>
      </c>
      <c r="BF60" s="284">
        <f t="shared" si="66"/>
        <v>0</v>
      </c>
      <c r="BG60" s="284">
        <f t="shared" si="66"/>
        <v>17805.599999999999</v>
      </c>
      <c r="BH60" s="284">
        <f t="shared" si="66"/>
        <v>0</v>
      </c>
      <c r="BI60" s="284">
        <f t="shared" si="66"/>
        <v>0</v>
      </c>
      <c r="BJ60" s="284">
        <f t="shared" si="66"/>
        <v>0</v>
      </c>
      <c r="BK60" s="284">
        <f t="shared" si="66"/>
        <v>0</v>
      </c>
      <c r="BL60" s="284">
        <f t="shared" si="66"/>
        <v>17805.599999999999</v>
      </c>
      <c r="BM60" s="284">
        <f t="shared" si="66"/>
        <v>0</v>
      </c>
      <c r="BN60" s="284">
        <f t="shared" si="66"/>
        <v>0</v>
      </c>
      <c r="BO60" s="284">
        <f t="shared" si="66"/>
        <v>0</v>
      </c>
      <c r="BP60" s="284">
        <f t="shared" ref="BP60:EA60" si="67">$C12*BP35</f>
        <v>0</v>
      </c>
      <c r="BQ60" s="284">
        <f t="shared" si="67"/>
        <v>17805.599999999999</v>
      </c>
      <c r="BR60" s="284">
        <f t="shared" si="67"/>
        <v>0</v>
      </c>
      <c r="BS60" s="284">
        <f t="shared" si="67"/>
        <v>0</v>
      </c>
      <c r="BT60" s="284">
        <f t="shared" si="67"/>
        <v>0</v>
      </c>
      <c r="BU60" s="284">
        <f t="shared" si="67"/>
        <v>0</v>
      </c>
      <c r="BV60" s="284">
        <f t="shared" si="67"/>
        <v>17805.599999999999</v>
      </c>
      <c r="BW60" s="284">
        <f t="shared" si="67"/>
        <v>0</v>
      </c>
      <c r="BX60" s="284">
        <f t="shared" si="67"/>
        <v>0</v>
      </c>
      <c r="BY60" s="284">
        <f t="shared" si="67"/>
        <v>0</v>
      </c>
      <c r="BZ60" s="284">
        <f t="shared" si="67"/>
        <v>0</v>
      </c>
      <c r="CA60" s="284">
        <f t="shared" si="67"/>
        <v>17805.599999999999</v>
      </c>
      <c r="CB60" s="284">
        <f t="shared" si="67"/>
        <v>0</v>
      </c>
      <c r="CC60" s="284">
        <f t="shared" si="67"/>
        <v>0</v>
      </c>
      <c r="CD60" s="284">
        <f t="shared" si="67"/>
        <v>0</v>
      </c>
      <c r="CE60" s="284">
        <f t="shared" si="67"/>
        <v>0</v>
      </c>
      <c r="CF60" s="284">
        <f t="shared" si="67"/>
        <v>17805.599999999999</v>
      </c>
      <c r="CG60" s="284">
        <f t="shared" si="67"/>
        <v>0</v>
      </c>
      <c r="CH60" s="284">
        <f t="shared" si="67"/>
        <v>0</v>
      </c>
      <c r="CI60" s="284">
        <f t="shared" si="67"/>
        <v>0</v>
      </c>
      <c r="CJ60" s="284">
        <f t="shared" si="67"/>
        <v>0</v>
      </c>
      <c r="CK60" s="284">
        <f t="shared" si="67"/>
        <v>17805.599999999999</v>
      </c>
      <c r="CL60" s="284">
        <f t="shared" si="67"/>
        <v>0</v>
      </c>
      <c r="CM60" s="284">
        <f t="shared" si="67"/>
        <v>0</v>
      </c>
      <c r="CN60" s="284">
        <f t="shared" si="67"/>
        <v>0</v>
      </c>
      <c r="CO60" s="284">
        <f t="shared" si="67"/>
        <v>0</v>
      </c>
      <c r="CP60" s="284">
        <f t="shared" si="67"/>
        <v>17805.599999999999</v>
      </c>
      <c r="CQ60" s="284">
        <f t="shared" si="67"/>
        <v>0</v>
      </c>
      <c r="CR60" s="284">
        <f t="shared" si="67"/>
        <v>0</v>
      </c>
      <c r="CS60" s="284">
        <f t="shared" si="67"/>
        <v>0</v>
      </c>
      <c r="CT60" s="284">
        <f t="shared" si="67"/>
        <v>0</v>
      </c>
      <c r="CU60" s="284">
        <f t="shared" si="67"/>
        <v>17805.599999999999</v>
      </c>
      <c r="CV60" s="284">
        <f t="shared" si="67"/>
        <v>0</v>
      </c>
      <c r="CW60" s="284">
        <f t="shared" si="67"/>
        <v>0</v>
      </c>
      <c r="CX60" s="284">
        <f t="shared" si="67"/>
        <v>0</v>
      </c>
      <c r="CY60" s="284">
        <f t="shared" si="67"/>
        <v>0</v>
      </c>
      <c r="CZ60" s="284">
        <f t="shared" si="67"/>
        <v>17805.599999999999</v>
      </c>
      <c r="DA60" s="284">
        <f t="shared" si="67"/>
        <v>0</v>
      </c>
      <c r="DB60" s="284">
        <f t="shared" si="67"/>
        <v>0</v>
      </c>
      <c r="DC60" s="284">
        <f t="shared" si="67"/>
        <v>0</v>
      </c>
      <c r="DD60" s="284">
        <f t="shared" si="67"/>
        <v>0</v>
      </c>
      <c r="DE60" s="284">
        <f t="shared" si="67"/>
        <v>17805.599999999999</v>
      </c>
      <c r="DF60" s="284">
        <f t="shared" si="67"/>
        <v>0</v>
      </c>
      <c r="DG60" s="284">
        <f t="shared" si="67"/>
        <v>0</v>
      </c>
      <c r="DH60" s="284">
        <f t="shared" si="67"/>
        <v>0</v>
      </c>
      <c r="DI60" s="284">
        <f t="shared" si="67"/>
        <v>0</v>
      </c>
      <c r="DJ60" s="284">
        <f t="shared" si="67"/>
        <v>17805.599999999999</v>
      </c>
      <c r="DK60" s="284">
        <f t="shared" si="67"/>
        <v>0</v>
      </c>
      <c r="DL60" s="284">
        <f t="shared" si="67"/>
        <v>0</v>
      </c>
      <c r="DM60" s="284">
        <f t="shared" si="67"/>
        <v>0</v>
      </c>
      <c r="DN60" s="284">
        <f t="shared" si="67"/>
        <v>0</v>
      </c>
      <c r="DO60" s="284">
        <f t="shared" si="67"/>
        <v>17805.599999999999</v>
      </c>
      <c r="DP60" s="284">
        <f t="shared" si="67"/>
        <v>0</v>
      </c>
      <c r="DQ60" s="284">
        <f t="shared" si="67"/>
        <v>0</v>
      </c>
      <c r="DR60" s="284">
        <f t="shared" si="67"/>
        <v>0</v>
      </c>
      <c r="DS60" s="284">
        <f t="shared" si="67"/>
        <v>0</v>
      </c>
      <c r="DT60" s="284">
        <f t="shared" si="67"/>
        <v>17805.599999999999</v>
      </c>
      <c r="DU60" s="284">
        <f t="shared" si="67"/>
        <v>0</v>
      </c>
      <c r="DV60" s="284">
        <f t="shared" si="67"/>
        <v>0</v>
      </c>
      <c r="DW60" s="284">
        <f t="shared" si="67"/>
        <v>0</v>
      </c>
      <c r="DX60" s="284">
        <f t="shared" si="67"/>
        <v>0</v>
      </c>
      <c r="DY60" s="284">
        <f t="shared" si="67"/>
        <v>17805.599999999999</v>
      </c>
      <c r="DZ60" s="284">
        <f t="shared" si="67"/>
        <v>0</v>
      </c>
      <c r="EA60" s="284">
        <f t="shared" si="67"/>
        <v>0</v>
      </c>
      <c r="EB60" s="284">
        <f t="shared" ref="EB60:GM60" si="68">$C12*EB35</f>
        <v>0</v>
      </c>
      <c r="EC60" s="284">
        <f t="shared" si="68"/>
        <v>0</v>
      </c>
      <c r="ED60" s="284">
        <f t="shared" si="68"/>
        <v>17805.599999999999</v>
      </c>
      <c r="EE60" s="284">
        <f t="shared" si="68"/>
        <v>0</v>
      </c>
      <c r="EF60" s="284">
        <f t="shared" si="68"/>
        <v>0</v>
      </c>
      <c r="EG60" s="284">
        <f t="shared" si="68"/>
        <v>0</v>
      </c>
      <c r="EH60" s="284">
        <f t="shared" si="68"/>
        <v>0</v>
      </c>
      <c r="EI60" s="284">
        <f t="shared" si="68"/>
        <v>17805.599999999999</v>
      </c>
      <c r="EJ60" s="284">
        <f t="shared" si="68"/>
        <v>0</v>
      </c>
      <c r="EK60" s="284">
        <f t="shared" si="68"/>
        <v>0</v>
      </c>
      <c r="EL60" s="284">
        <f t="shared" si="68"/>
        <v>0</v>
      </c>
      <c r="EM60" s="284">
        <f t="shared" si="68"/>
        <v>0</v>
      </c>
      <c r="EN60" s="284">
        <f t="shared" si="68"/>
        <v>17805.599999999999</v>
      </c>
      <c r="EO60" s="284">
        <f t="shared" si="68"/>
        <v>0</v>
      </c>
      <c r="EP60" s="284">
        <f t="shared" si="68"/>
        <v>0</v>
      </c>
      <c r="EQ60" s="284">
        <f t="shared" si="68"/>
        <v>0</v>
      </c>
      <c r="ER60" s="284">
        <f t="shared" si="68"/>
        <v>0</v>
      </c>
      <c r="ES60" s="284">
        <f t="shared" si="68"/>
        <v>17805.599999999999</v>
      </c>
      <c r="ET60" s="284">
        <f t="shared" si="68"/>
        <v>0</v>
      </c>
      <c r="EU60" s="284">
        <f t="shared" si="68"/>
        <v>0</v>
      </c>
      <c r="EV60" s="284">
        <f t="shared" si="68"/>
        <v>0</v>
      </c>
      <c r="EW60" s="284">
        <f t="shared" si="68"/>
        <v>0</v>
      </c>
      <c r="EX60" s="284">
        <f t="shared" si="68"/>
        <v>17805.599999999999</v>
      </c>
      <c r="EY60" s="284">
        <f t="shared" si="68"/>
        <v>0</v>
      </c>
      <c r="EZ60" s="284">
        <f t="shared" si="68"/>
        <v>0</v>
      </c>
      <c r="FA60" s="284">
        <f t="shared" si="68"/>
        <v>0</v>
      </c>
      <c r="FB60" s="284">
        <f t="shared" si="68"/>
        <v>0</v>
      </c>
      <c r="FC60" s="284">
        <f t="shared" si="68"/>
        <v>17805.599999999999</v>
      </c>
      <c r="FD60" s="284">
        <f t="shared" si="68"/>
        <v>0</v>
      </c>
      <c r="FE60" s="284">
        <f t="shared" si="68"/>
        <v>0</v>
      </c>
      <c r="FF60" s="284">
        <f t="shared" si="68"/>
        <v>0</v>
      </c>
      <c r="FG60" s="284">
        <f t="shared" si="68"/>
        <v>0</v>
      </c>
      <c r="FH60" s="284">
        <f t="shared" si="68"/>
        <v>17805.599999999999</v>
      </c>
      <c r="FI60" s="284">
        <f t="shared" si="68"/>
        <v>0</v>
      </c>
      <c r="FJ60" s="284">
        <f t="shared" si="68"/>
        <v>0</v>
      </c>
      <c r="FK60" s="284">
        <f t="shared" si="68"/>
        <v>0</v>
      </c>
      <c r="FL60" s="284">
        <f t="shared" si="68"/>
        <v>0</v>
      </c>
      <c r="FM60" s="284">
        <f t="shared" si="68"/>
        <v>17805.599999999999</v>
      </c>
      <c r="FN60" s="284">
        <f t="shared" si="68"/>
        <v>0</v>
      </c>
      <c r="FO60" s="284">
        <f t="shared" si="68"/>
        <v>0</v>
      </c>
      <c r="FP60" s="284">
        <f t="shared" si="68"/>
        <v>0</v>
      </c>
      <c r="FQ60" s="284">
        <f t="shared" si="68"/>
        <v>0</v>
      </c>
      <c r="FR60" s="284">
        <f t="shared" si="68"/>
        <v>17805.599999999999</v>
      </c>
      <c r="FS60" s="284">
        <f t="shared" si="68"/>
        <v>0</v>
      </c>
      <c r="FT60" s="284">
        <f t="shared" si="68"/>
        <v>0</v>
      </c>
      <c r="FU60" s="284">
        <f t="shared" si="68"/>
        <v>0</v>
      </c>
      <c r="FV60" s="284">
        <f t="shared" si="68"/>
        <v>0</v>
      </c>
      <c r="FW60" s="284">
        <f t="shared" si="68"/>
        <v>17805.599999999999</v>
      </c>
      <c r="FX60" s="284">
        <f t="shared" si="68"/>
        <v>0</v>
      </c>
      <c r="FY60" s="284">
        <f t="shared" si="68"/>
        <v>0</v>
      </c>
      <c r="FZ60" s="284">
        <f t="shared" si="68"/>
        <v>0</v>
      </c>
      <c r="GA60" s="284">
        <f t="shared" si="68"/>
        <v>0</v>
      </c>
      <c r="GB60" s="284">
        <f t="shared" si="68"/>
        <v>17805.599999999999</v>
      </c>
      <c r="GC60" s="284">
        <f t="shared" si="68"/>
        <v>0</v>
      </c>
      <c r="GD60" s="284">
        <f t="shared" si="68"/>
        <v>0</v>
      </c>
      <c r="GE60" s="284">
        <f t="shared" si="68"/>
        <v>0</v>
      </c>
      <c r="GF60" s="284">
        <f t="shared" si="68"/>
        <v>0</v>
      </c>
      <c r="GG60" s="284">
        <f t="shared" si="68"/>
        <v>17805.599999999999</v>
      </c>
      <c r="GH60" s="284">
        <f t="shared" si="68"/>
        <v>0</v>
      </c>
      <c r="GI60" s="284">
        <f t="shared" si="68"/>
        <v>0</v>
      </c>
      <c r="GJ60" s="284">
        <f t="shared" si="68"/>
        <v>0</v>
      </c>
      <c r="GK60" s="284">
        <f t="shared" si="68"/>
        <v>0</v>
      </c>
      <c r="GL60" s="284">
        <f t="shared" si="68"/>
        <v>17805.599999999999</v>
      </c>
      <c r="GM60" s="284">
        <f t="shared" si="68"/>
        <v>0</v>
      </c>
      <c r="GN60" s="284">
        <f t="shared" ref="GN60:IY60" si="69">$C12*GN35</f>
        <v>0</v>
      </c>
      <c r="GO60" s="284">
        <f t="shared" si="69"/>
        <v>0</v>
      </c>
      <c r="GP60" s="284">
        <f t="shared" si="69"/>
        <v>0</v>
      </c>
      <c r="GQ60" s="284">
        <f t="shared" si="69"/>
        <v>17805.599999999999</v>
      </c>
      <c r="GR60" s="284">
        <f t="shared" si="69"/>
        <v>0</v>
      </c>
      <c r="GS60" s="284">
        <f t="shared" si="69"/>
        <v>0</v>
      </c>
      <c r="GT60" s="284">
        <f t="shared" si="69"/>
        <v>0</v>
      </c>
      <c r="GU60" s="284">
        <f t="shared" si="69"/>
        <v>0</v>
      </c>
      <c r="GV60" s="284">
        <f t="shared" si="69"/>
        <v>17805.599999999999</v>
      </c>
      <c r="GW60" s="284">
        <f t="shared" si="69"/>
        <v>0</v>
      </c>
      <c r="GX60" s="284">
        <f t="shared" si="69"/>
        <v>0</v>
      </c>
      <c r="GY60" s="284">
        <f t="shared" si="69"/>
        <v>0</v>
      </c>
      <c r="GZ60" s="284">
        <f t="shared" si="69"/>
        <v>0</v>
      </c>
      <c r="HA60" s="284">
        <f t="shared" si="69"/>
        <v>17805.599999999999</v>
      </c>
      <c r="HB60" s="284">
        <f t="shared" si="69"/>
        <v>0</v>
      </c>
      <c r="HC60" s="284">
        <f t="shared" si="69"/>
        <v>0</v>
      </c>
      <c r="HD60" s="284">
        <f t="shared" si="69"/>
        <v>0</v>
      </c>
      <c r="HE60" s="284">
        <f t="shared" si="69"/>
        <v>0</v>
      </c>
      <c r="HF60" s="284">
        <f t="shared" si="69"/>
        <v>17805.599999999999</v>
      </c>
      <c r="HG60" s="284">
        <f t="shared" si="69"/>
        <v>0</v>
      </c>
      <c r="HH60" s="284">
        <f t="shared" si="69"/>
        <v>0</v>
      </c>
      <c r="HI60" s="284">
        <f t="shared" si="69"/>
        <v>0</v>
      </c>
      <c r="HJ60" s="284">
        <f t="shared" si="69"/>
        <v>0</v>
      </c>
      <c r="HK60" s="284">
        <f t="shared" si="69"/>
        <v>17805.599999999999</v>
      </c>
      <c r="HL60" s="284">
        <f t="shared" si="69"/>
        <v>0</v>
      </c>
      <c r="HM60" s="284">
        <f t="shared" si="69"/>
        <v>0</v>
      </c>
      <c r="HN60" s="284">
        <f t="shared" si="69"/>
        <v>0</v>
      </c>
      <c r="HO60" s="284">
        <f t="shared" si="69"/>
        <v>0</v>
      </c>
      <c r="HP60" s="284">
        <f t="shared" si="69"/>
        <v>17805.599999999999</v>
      </c>
      <c r="HQ60" s="284">
        <f t="shared" si="69"/>
        <v>0</v>
      </c>
      <c r="HR60" s="284">
        <f t="shared" si="69"/>
        <v>0</v>
      </c>
      <c r="HS60" s="284">
        <f t="shared" si="69"/>
        <v>0</v>
      </c>
      <c r="HT60" s="284">
        <f t="shared" si="69"/>
        <v>0</v>
      </c>
      <c r="HU60" s="284">
        <f t="shared" si="69"/>
        <v>17805.599999999999</v>
      </c>
      <c r="HV60" s="284">
        <f t="shared" si="69"/>
        <v>0</v>
      </c>
      <c r="HW60" s="284">
        <f t="shared" si="69"/>
        <v>0</v>
      </c>
      <c r="HX60" s="284">
        <f t="shared" si="69"/>
        <v>0</v>
      </c>
      <c r="HY60" s="284">
        <f t="shared" si="69"/>
        <v>0</v>
      </c>
      <c r="HZ60" s="284">
        <f t="shared" si="69"/>
        <v>17805.599999999999</v>
      </c>
      <c r="IA60" s="284">
        <f t="shared" si="69"/>
        <v>0</v>
      </c>
      <c r="IB60" s="284">
        <f t="shared" si="69"/>
        <v>0</v>
      </c>
      <c r="IC60" s="284">
        <f t="shared" si="69"/>
        <v>0</v>
      </c>
      <c r="ID60" s="284">
        <f t="shared" si="69"/>
        <v>0</v>
      </c>
      <c r="IE60" s="284">
        <f t="shared" si="69"/>
        <v>17805.599999999999</v>
      </c>
      <c r="IF60" s="284">
        <f t="shared" si="69"/>
        <v>0</v>
      </c>
      <c r="IG60" s="284">
        <f t="shared" si="69"/>
        <v>0</v>
      </c>
      <c r="IH60" s="284">
        <f t="shared" si="69"/>
        <v>0</v>
      </c>
      <c r="II60" s="284">
        <f t="shared" si="69"/>
        <v>0</v>
      </c>
      <c r="IJ60" s="284">
        <f t="shared" si="69"/>
        <v>17805.599999999999</v>
      </c>
      <c r="IK60" s="284">
        <f t="shared" si="69"/>
        <v>0</v>
      </c>
      <c r="IL60" s="284">
        <f t="shared" si="69"/>
        <v>0</v>
      </c>
      <c r="IM60" s="284">
        <f t="shared" si="69"/>
        <v>0</v>
      </c>
      <c r="IN60" s="284">
        <f t="shared" si="69"/>
        <v>0</v>
      </c>
      <c r="IO60" s="284">
        <f t="shared" si="69"/>
        <v>17805.599999999999</v>
      </c>
      <c r="IP60" s="284">
        <f t="shared" si="69"/>
        <v>0</v>
      </c>
      <c r="IQ60" s="284">
        <f t="shared" si="69"/>
        <v>0</v>
      </c>
      <c r="IR60" s="284">
        <f t="shared" si="69"/>
        <v>0</v>
      </c>
      <c r="IS60" s="284">
        <f t="shared" si="69"/>
        <v>0</v>
      </c>
      <c r="IT60" s="284">
        <f t="shared" si="69"/>
        <v>17805.599999999999</v>
      </c>
      <c r="IU60" s="284">
        <f t="shared" si="69"/>
        <v>0</v>
      </c>
      <c r="IV60" s="284">
        <f t="shared" si="69"/>
        <v>0</v>
      </c>
      <c r="IW60" s="284">
        <f t="shared" si="69"/>
        <v>0</v>
      </c>
      <c r="IX60" s="284">
        <f t="shared" si="69"/>
        <v>0</v>
      </c>
      <c r="IY60" s="284">
        <f t="shared" si="69"/>
        <v>17805.599999999999</v>
      </c>
      <c r="IZ60" s="284">
        <f t="shared" ref="IZ60:LK60" si="70">$C12*IZ35</f>
        <v>0</v>
      </c>
      <c r="JA60" s="284">
        <f t="shared" si="70"/>
        <v>0</v>
      </c>
      <c r="JB60" s="284">
        <f t="shared" si="70"/>
        <v>0</v>
      </c>
      <c r="JC60" s="284">
        <f t="shared" si="70"/>
        <v>0</v>
      </c>
      <c r="JD60" s="284">
        <f t="shared" si="70"/>
        <v>17805.599999999999</v>
      </c>
      <c r="JE60" s="284">
        <f t="shared" si="70"/>
        <v>0</v>
      </c>
      <c r="JF60" s="284">
        <f t="shared" si="70"/>
        <v>0</v>
      </c>
      <c r="JG60" s="284">
        <f t="shared" si="70"/>
        <v>0</v>
      </c>
      <c r="JH60" s="284">
        <f t="shared" si="70"/>
        <v>0</v>
      </c>
      <c r="JI60" s="284">
        <f t="shared" si="70"/>
        <v>17805.599999999999</v>
      </c>
      <c r="JJ60" s="284">
        <f t="shared" si="70"/>
        <v>0</v>
      </c>
      <c r="JK60" s="284">
        <f t="shared" si="70"/>
        <v>0</v>
      </c>
      <c r="JL60" s="284">
        <f t="shared" si="70"/>
        <v>0</v>
      </c>
      <c r="JM60" s="284">
        <f t="shared" si="70"/>
        <v>0</v>
      </c>
      <c r="JN60" s="284">
        <f t="shared" si="70"/>
        <v>17805.599999999999</v>
      </c>
      <c r="JO60" s="284">
        <f t="shared" si="70"/>
        <v>0</v>
      </c>
      <c r="JP60" s="284">
        <f t="shared" si="70"/>
        <v>0</v>
      </c>
      <c r="JQ60" s="284">
        <f t="shared" si="70"/>
        <v>0</v>
      </c>
      <c r="JR60" s="284">
        <f t="shared" si="70"/>
        <v>0</v>
      </c>
      <c r="JS60" s="284">
        <f t="shared" si="70"/>
        <v>17805.599999999999</v>
      </c>
      <c r="JT60" s="284">
        <f t="shared" si="70"/>
        <v>0</v>
      </c>
      <c r="JU60" s="284">
        <f t="shared" si="70"/>
        <v>0</v>
      </c>
      <c r="JV60" s="284">
        <f t="shared" si="70"/>
        <v>0</v>
      </c>
      <c r="JW60" s="284">
        <f t="shared" si="70"/>
        <v>0</v>
      </c>
      <c r="JX60" s="284">
        <f t="shared" si="70"/>
        <v>17805.599999999999</v>
      </c>
      <c r="JY60" s="284">
        <f t="shared" si="70"/>
        <v>0</v>
      </c>
      <c r="JZ60" s="284">
        <f t="shared" si="70"/>
        <v>0</v>
      </c>
      <c r="KA60" s="284">
        <f t="shared" si="70"/>
        <v>0</v>
      </c>
      <c r="KB60" s="284">
        <f t="shared" si="70"/>
        <v>0</v>
      </c>
      <c r="KC60" s="284">
        <f t="shared" si="70"/>
        <v>17805.599999999999</v>
      </c>
      <c r="KD60" s="284">
        <f t="shared" si="70"/>
        <v>0</v>
      </c>
      <c r="KE60" s="284">
        <f t="shared" si="70"/>
        <v>0</v>
      </c>
      <c r="KF60" s="284">
        <f t="shared" si="70"/>
        <v>0</v>
      </c>
      <c r="KG60" s="284">
        <f t="shared" si="70"/>
        <v>0</v>
      </c>
      <c r="KH60" s="284">
        <f t="shared" si="70"/>
        <v>17805.599999999999</v>
      </c>
      <c r="KI60" s="284">
        <f t="shared" si="70"/>
        <v>0</v>
      </c>
      <c r="KJ60" s="284">
        <f t="shared" si="70"/>
        <v>0</v>
      </c>
      <c r="KK60" s="284">
        <f t="shared" si="70"/>
        <v>0</v>
      </c>
      <c r="KL60" s="284">
        <f t="shared" si="70"/>
        <v>0</v>
      </c>
      <c r="KM60" s="284">
        <f t="shared" si="70"/>
        <v>17805.599999999999</v>
      </c>
      <c r="KN60" s="284">
        <f t="shared" si="70"/>
        <v>0</v>
      </c>
      <c r="KO60" s="284">
        <f t="shared" si="70"/>
        <v>0</v>
      </c>
      <c r="KP60" s="284">
        <f t="shared" si="70"/>
        <v>0</v>
      </c>
      <c r="KQ60" s="284">
        <f t="shared" si="70"/>
        <v>0</v>
      </c>
      <c r="KR60" s="284">
        <f t="shared" si="70"/>
        <v>17805.599999999999</v>
      </c>
      <c r="KS60" s="284">
        <f t="shared" si="70"/>
        <v>0</v>
      </c>
      <c r="KT60" s="284">
        <f t="shared" si="70"/>
        <v>0</v>
      </c>
      <c r="KU60" s="284">
        <f t="shared" si="70"/>
        <v>0</v>
      </c>
      <c r="KV60" s="284">
        <f t="shared" si="70"/>
        <v>0</v>
      </c>
      <c r="KW60" s="284">
        <f t="shared" si="70"/>
        <v>17805.599999999999</v>
      </c>
      <c r="KX60" s="284">
        <f t="shared" si="70"/>
        <v>0</v>
      </c>
      <c r="KY60" s="284">
        <f t="shared" si="70"/>
        <v>0</v>
      </c>
      <c r="KZ60" s="284">
        <f t="shared" si="70"/>
        <v>0</v>
      </c>
      <c r="LA60" s="284">
        <f t="shared" si="70"/>
        <v>0</v>
      </c>
      <c r="LB60" s="284">
        <f t="shared" si="70"/>
        <v>17805.599999999999</v>
      </c>
      <c r="LC60" s="284">
        <f t="shared" si="70"/>
        <v>0</v>
      </c>
      <c r="LD60" s="284">
        <f t="shared" si="70"/>
        <v>0</v>
      </c>
      <c r="LE60" s="284">
        <f t="shared" si="70"/>
        <v>0</v>
      </c>
      <c r="LF60" s="284">
        <f t="shared" si="70"/>
        <v>0</v>
      </c>
      <c r="LG60" s="284">
        <f t="shared" si="70"/>
        <v>17805.599999999999</v>
      </c>
      <c r="LH60" s="284">
        <f t="shared" si="70"/>
        <v>0</v>
      </c>
      <c r="LI60" s="284">
        <f t="shared" si="70"/>
        <v>0</v>
      </c>
      <c r="LJ60" s="284">
        <f t="shared" si="70"/>
        <v>0</v>
      </c>
      <c r="LK60" s="284">
        <f t="shared" si="70"/>
        <v>0</v>
      </c>
      <c r="LL60" s="284">
        <f t="shared" ref="LL60:NW60" si="71">$C12*LL35</f>
        <v>17805.599999999999</v>
      </c>
      <c r="LM60" s="284">
        <f t="shared" si="71"/>
        <v>0</v>
      </c>
      <c r="LN60" s="284">
        <f t="shared" si="71"/>
        <v>0</v>
      </c>
      <c r="LO60" s="284">
        <f t="shared" si="71"/>
        <v>0</v>
      </c>
      <c r="LP60" s="284">
        <f t="shared" si="71"/>
        <v>0</v>
      </c>
      <c r="LQ60" s="284">
        <f t="shared" si="71"/>
        <v>17805.599999999999</v>
      </c>
      <c r="LR60" s="284">
        <f t="shared" si="71"/>
        <v>0</v>
      </c>
      <c r="LS60" s="284">
        <f t="shared" si="71"/>
        <v>0</v>
      </c>
      <c r="LT60" s="284">
        <f t="shared" si="71"/>
        <v>0</v>
      </c>
      <c r="LU60" s="284">
        <f t="shared" si="71"/>
        <v>0</v>
      </c>
      <c r="LV60" s="284">
        <f t="shared" si="71"/>
        <v>17805.599999999999</v>
      </c>
      <c r="LW60" s="284">
        <f t="shared" si="71"/>
        <v>0</v>
      </c>
      <c r="LX60" s="284">
        <f t="shared" si="71"/>
        <v>0</v>
      </c>
      <c r="LY60" s="284">
        <f t="shared" si="71"/>
        <v>0</v>
      </c>
      <c r="LZ60" s="284">
        <f t="shared" si="71"/>
        <v>0</v>
      </c>
      <c r="MA60" s="284">
        <f t="shared" si="71"/>
        <v>17805.599999999999</v>
      </c>
      <c r="MB60" s="284">
        <f t="shared" si="71"/>
        <v>0</v>
      </c>
      <c r="MC60" s="284">
        <f t="shared" si="71"/>
        <v>0</v>
      </c>
      <c r="MD60" s="284">
        <f t="shared" si="71"/>
        <v>0</v>
      </c>
      <c r="ME60" s="284">
        <f t="shared" si="71"/>
        <v>0</v>
      </c>
      <c r="MF60" s="284">
        <f t="shared" si="71"/>
        <v>17805.599999999999</v>
      </c>
      <c r="MG60" s="284">
        <f t="shared" si="71"/>
        <v>0</v>
      </c>
      <c r="MH60" s="284">
        <f t="shared" si="71"/>
        <v>0</v>
      </c>
      <c r="MI60" s="284">
        <f t="shared" si="71"/>
        <v>0</v>
      </c>
      <c r="MJ60" s="284">
        <f t="shared" si="71"/>
        <v>0</v>
      </c>
      <c r="MK60" s="284">
        <f t="shared" si="71"/>
        <v>17805.599999999999</v>
      </c>
      <c r="ML60" s="284">
        <f t="shared" si="71"/>
        <v>0</v>
      </c>
      <c r="MM60" s="284">
        <f t="shared" si="71"/>
        <v>0</v>
      </c>
      <c r="MN60" s="284">
        <f t="shared" si="71"/>
        <v>0</v>
      </c>
      <c r="MO60" s="284">
        <f t="shared" si="71"/>
        <v>0</v>
      </c>
      <c r="MP60" s="284">
        <f t="shared" si="71"/>
        <v>17805.599999999999</v>
      </c>
      <c r="MQ60" s="284">
        <f t="shared" si="71"/>
        <v>0</v>
      </c>
      <c r="MR60" s="284">
        <f t="shared" si="71"/>
        <v>0</v>
      </c>
      <c r="MS60" s="284">
        <f t="shared" si="71"/>
        <v>0</v>
      </c>
      <c r="MT60" s="284">
        <f t="shared" si="71"/>
        <v>0</v>
      </c>
      <c r="MU60" s="284">
        <f t="shared" si="71"/>
        <v>17805.599999999999</v>
      </c>
      <c r="MV60" s="284">
        <f t="shared" si="71"/>
        <v>0</v>
      </c>
      <c r="MW60" s="284">
        <f t="shared" si="71"/>
        <v>0</v>
      </c>
      <c r="MX60" s="284">
        <f t="shared" si="71"/>
        <v>0</v>
      </c>
      <c r="MY60" s="284">
        <f t="shared" si="71"/>
        <v>0</v>
      </c>
      <c r="MZ60" s="284">
        <f t="shared" si="71"/>
        <v>17805.599999999999</v>
      </c>
      <c r="NA60" s="284">
        <f t="shared" si="71"/>
        <v>0</v>
      </c>
      <c r="NB60" s="284">
        <f t="shared" si="71"/>
        <v>0</v>
      </c>
      <c r="NC60" s="284">
        <f t="shared" si="71"/>
        <v>0</v>
      </c>
      <c r="ND60" s="284">
        <f t="shared" si="71"/>
        <v>0</v>
      </c>
      <c r="NE60" s="284">
        <f t="shared" si="71"/>
        <v>17805.599999999999</v>
      </c>
      <c r="NF60" s="284">
        <f t="shared" si="71"/>
        <v>0</v>
      </c>
      <c r="NG60" s="284">
        <f t="shared" si="71"/>
        <v>0</v>
      </c>
      <c r="NH60" s="284">
        <f t="shared" si="71"/>
        <v>0</v>
      </c>
      <c r="NI60" s="284">
        <f t="shared" si="71"/>
        <v>0</v>
      </c>
      <c r="NJ60" s="284">
        <f t="shared" si="71"/>
        <v>17805.599999999999</v>
      </c>
      <c r="NK60" s="284">
        <f t="shared" si="71"/>
        <v>0</v>
      </c>
      <c r="NL60" s="284">
        <f t="shared" si="71"/>
        <v>0</v>
      </c>
      <c r="NM60" s="284">
        <f t="shared" si="71"/>
        <v>0</v>
      </c>
      <c r="NN60" s="284">
        <f t="shared" si="71"/>
        <v>0</v>
      </c>
      <c r="NO60" s="284">
        <f t="shared" si="71"/>
        <v>17805.599999999999</v>
      </c>
      <c r="NP60" s="284">
        <f t="shared" si="71"/>
        <v>0</v>
      </c>
      <c r="NQ60" s="284">
        <f t="shared" si="71"/>
        <v>0</v>
      </c>
      <c r="NR60" s="284">
        <f t="shared" si="71"/>
        <v>0</v>
      </c>
      <c r="NS60" s="284">
        <f t="shared" si="71"/>
        <v>0</v>
      </c>
      <c r="NT60" s="284">
        <f t="shared" si="71"/>
        <v>17805.599999999999</v>
      </c>
      <c r="NU60" s="284">
        <f t="shared" si="71"/>
        <v>0</v>
      </c>
      <c r="NV60" s="284">
        <f t="shared" si="71"/>
        <v>0</v>
      </c>
      <c r="NW60" s="284">
        <f t="shared" si="71"/>
        <v>0</v>
      </c>
      <c r="NX60" s="284">
        <f t="shared" ref="NX60:QI60" si="72">$C12*NX35</f>
        <v>0</v>
      </c>
      <c r="NY60" s="284">
        <f t="shared" si="72"/>
        <v>17805.599999999999</v>
      </c>
      <c r="NZ60" s="284">
        <f t="shared" si="72"/>
        <v>0</v>
      </c>
      <c r="OA60" s="284">
        <f t="shared" si="72"/>
        <v>0</v>
      </c>
      <c r="OB60" s="284">
        <f t="shared" si="72"/>
        <v>0</v>
      </c>
      <c r="OC60" s="284">
        <f t="shared" si="72"/>
        <v>0</v>
      </c>
      <c r="OD60" s="284">
        <f t="shared" si="72"/>
        <v>17805.599999999999</v>
      </c>
      <c r="OE60" s="284">
        <f t="shared" si="72"/>
        <v>0</v>
      </c>
      <c r="OF60" s="284">
        <f t="shared" si="72"/>
        <v>0</v>
      </c>
      <c r="OG60" s="284">
        <f t="shared" si="72"/>
        <v>0</v>
      </c>
      <c r="OH60" s="284">
        <f t="shared" si="72"/>
        <v>0</v>
      </c>
      <c r="OI60" s="284">
        <f t="shared" si="72"/>
        <v>17805.599999999999</v>
      </c>
      <c r="OJ60" s="284">
        <f t="shared" si="72"/>
        <v>0</v>
      </c>
      <c r="OK60" s="284">
        <f t="shared" si="72"/>
        <v>0</v>
      </c>
      <c r="OL60" s="284">
        <f t="shared" si="72"/>
        <v>0</v>
      </c>
      <c r="OM60" s="284">
        <f t="shared" si="72"/>
        <v>0</v>
      </c>
      <c r="ON60" s="284">
        <f t="shared" si="72"/>
        <v>17805.599999999999</v>
      </c>
      <c r="OO60" s="284">
        <f t="shared" si="72"/>
        <v>0</v>
      </c>
      <c r="OP60" s="284">
        <f t="shared" si="72"/>
        <v>0</v>
      </c>
      <c r="OQ60" s="284">
        <f t="shared" si="72"/>
        <v>0</v>
      </c>
      <c r="OR60" s="284">
        <f t="shared" si="72"/>
        <v>0</v>
      </c>
      <c r="OS60" s="284">
        <f t="shared" si="72"/>
        <v>17805.599999999999</v>
      </c>
      <c r="OT60" s="284">
        <f t="shared" si="72"/>
        <v>0</v>
      </c>
      <c r="OU60" s="284">
        <f t="shared" si="72"/>
        <v>0</v>
      </c>
      <c r="OV60" s="284">
        <f t="shared" si="72"/>
        <v>0</v>
      </c>
      <c r="OW60" s="284">
        <f t="shared" si="72"/>
        <v>0</v>
      </c>
      <c r="OX60" s="284">
        <f t="shared" si="72"/>
        <v>17805.599999999999</v>
      </c>
      <c r="OY60" s="284">
        <f t="shared" si="72"/>
        <v>0</v>
      </c>
      <c r="OZ60" s="284">
        <f t="shared" si="72"/>
        <v>0</v>
      </c>
      <c r="PA60" s="284">
        <f t="shared" si="72"/>
        <v>0</v>
      </c>
      <c r="PB60" s="284">
        <f t="shared" si="72"/>
        <v>0</v>
      </c>
      <c r="PC60" s="284">
        <f t="shared" si="72"/>
        <v>17805.599999999999</v>
      </c>
      <c r="PD60" s="284">
        <f t="shared" si="72"/>
        <v>0</v>
      </c>
      <c r="PE60" s="284">
        <f t="shared" si="72"/>
        <v>0</v>
      </c>
      <c r="PF60" s="284">
        <f t="shared" si="72"/>
        <v>0</v>
      </c>
      <c r="PG60" s="284">
        <f t="shared" si="72"/>
        <v>0</v>
      </c>
      <c r="PH60" s="284">
        <f t="shared" si="72"/>
        <v>17805.599999999999</v>
      </c>
      <c r="PI60" s="284">
        <f t="shared" si="72"/>
        <v>0</v>
      </c>
      <c r="PJ60" s="284">
        <f t="shared" si="72"/>
        <v>0</v>
      </c>
      <c r="PK60" s="284">
        <f t="shared" si="72"/>
        <v>0</v>
      </c>
      <c r="PL60" s="284">
        <f t="shared" si="72"/>
        <v>0</v>
      </c>
      <c r="PM60" s="284">
        <f t="shared" si="72"/>
        <v>17805.599999999999</v>
      </c>
      <c r="PN60" s="284">
        <f t="shared" si="72"/>
        <v>0</v>
      </c>
      <c r="PO60" s="284">
        <f t="shared" si="72"/>
        <v>0</v>
      </c>
      <c r="PP60" s="284">
        <f t="shared" si="72"/>
        <v>0</v>
      </c>
      <c r="PQ60" s="284">
        <f t="shared" si="72"/>
        <v>0</v>
      </c>
      <c r="PR60" s="284">
        <f t="shared" si="72"/>
        <v>17805.599999999999</v>
      </c>
      <c r="PS60" s="284">
        <f t="shared" si="72"/>
        <v>0</v>
      </c>
      <c r="PT60" s="284">
        <f t="shared" si="72"/>
        <v>0</v>
      </c>
      <c r="PU60" s="284">
        <f t="shared" si="72"/>
        <v>0</v>
      </c>
      <c r="PV60" s="284">
        <f t="shared" si="72"/>
        <v>0</v>
      </c>
      <c r="PW60" s="284">
        <f t="shared" si="72"/>
        <v>17805.599999999999</v>
      </c>
      <c r="PX60" s="284">
        <f t="shared" si="72"/>
        <v>0</v>
      </c>
      <c r="PY60" s="284">
        <f t="shared" si="72"/>
        <v>0</v>
      </c>
      <c r="PZ60" s="284">
        <f t="shared" si="72"/>
        <v>0</v>
      </c>
      <c r="QA60" s="284">
        <f t="shared" si="72"/>
        <v>0</v>
      </c>
      <c r="QB60" s="284">
        <f t="shared" si="72"/>
        <v>17805.599999999999</v>
      </c>
      <c r="QC60" s="284">
        <f t="shared" si="72"/>
        <v>0</v>
      </c>
      <c r="QD60" s="284">
        <f t="shared" si="72"/>
        <v>0</v>
      </c>
      <c r="QE60" s="284">
        <f t="shared" si="72"/>
        <v>0</v>
      </c>
      <c r="QF60" s="284">
        <f t="shared" si="72"/>
        <v>0</v>
      </c>
      <c r="QG60" s="284">
        <f t="shared" si="72"/>
        <v>17805.599999999999</v>
      </c>
      <c r="QH60" s="284">
        <f t="shared" si="72"/>
        <v>0</v>
      </c>
      <c r="QI60" s="284">
        <f t="shared" si="72"/>
        <v>0</v>
      </c>
      <c r="QJ60" s="284">
        <f t="shared" ref="QJ60:SA60" si="73">$C12*QJ35</f>
        <v>0</v>
      </c>
      <c r="QK60" s="284">
        <f t="shared" si="73"/>
        <v>0</v>
      </c>
      <c r="QL60" s="284">
        <f t="shared" si="73"/>
        <v>17805.599999999999</v>
      </c>
      <c r="QM60" s="284">
        <f t="shared" si="73"/>
        <v>0</v>
      </c>
      <c r="QN60" s="284">
        <f t="shared" si="73"/>
        <v>0</v>
      </c>
      <c r="QO60" s="284">
        <f t="shared" si="73"/>
        <v>0</v>
      </c>
      <c r="QP60" s="284">
        <f t="shared" si="73"/>
        <v>0</v>
      </c>
      <c r="QQ60" s="284">
        <f t="shared" si="73"/>
        <v>17805.599999999999</v>
      </c>
      <c r="QR60" s="284">
        <f t="shared" si="73"/>
        <v>0</v>
      </c>
      <c r="QS60" s="284">
        <f t="shared" si="73"/>
        <v>0</v>
      </c>
      <c r="QT60" s="284">
        <f t="shared" si="73"/>
        <v>0</v>
      </c>
      <c r="QU60" s="284">
        <f t="shared" si="73"/>
        <v>0</v>
      </c>
      <c r="QV60" s="284">
        <f t="shared" si="73"/>
        <v>17805.599999999999</v>
      </c>
      <c r="QW60" s="284">
        <f t="shared" si="73"/>
        <v>0</v>
      </c>
      <c r="QX60" s="284">
        <f t="shared" si="73"/>
        <v>0</v>
      </c>
      <c r="QY60" s="284">
        <f t="shared" si="73"/>
        <v>0</v>
      </c>
      <c r="QZ60" s="284">
        <f t="shared" si="73"/>
        <v>0</v>
      </c>
      <c r="RA60" s="284">
        <f t="shared" si="73"/>
        <v>17805.599999999999</v>
      </c>
      <c r="RB60" s="284">
        <f t="shared" si="73"/>
        <v>0</v>
      </c>
      <c r="RC60" s="284">
        <f t="shared" si="73"/>
        <v>0</v>
      </c>
      <c r="RD60" s="284">
        <f t="shared" si="73"/>
        <v>0</v>
      </c>
      <c r="RE60" s="284">
        <f t="shared" si="73"/>
        <v>0</v>
      </c>
      <c r="RF60" s="284">
        <f t="shared" si="73"/>
        <v>17805.599999999999</v>
      </c>
      <c r="RG60" s="284">
        <f t="shared" si="73"/>
        <v>0</v>
      </c>
      <c r="RH60" s="284">
        <f t="shared" si="73"/>
        <v>0</v>
      </c>
      <c r="RI60" s="284">
        <f t="shared" si="73"/>
        <v>0</v>
      </c>
      <c r="RJ60" s="284">
        <f t="shared" si="73"/>
        <v>0</v>
      </c>
      <c r="RK60" s="284">
        <f t="shared" si="73"/>
        <v>17805.599999999999</v>
      </c>
      <c r="RL60" s="284">
        <f t="shared" si="73"/>
        <v>0</v>
      </c>
      <c r="RM60" s="284">
        <f t="shared" si="73"/>
        <v>0</v>
      </c>
      <c r="RN60" s="284">
        <f t="shared" si="73"/>
        <v>0</v>
      </c>
      <c r="RO60" s="284">
        <f t="shared" si="73"/>
        <v>0</v>
      </c>
      <c r="RP60" s="284">
        <f t="shared" si="73"/>
        <v>17805.599999999999</v>
      </c>
      <c r="RQ60" s="284">
        <f t="shared" si="73"/>
        <v>0</v>
      </c>
      <c r="RR60" s="284">
        <f t="shared" si="73"/>
        <v>0</v>
      </c>
      <c r="RS60" s="284">
        <f t="shared" si="73"/>
        <v>0</v>
      </c>
      <c r="RT60" s="284">
        <f t="shared" si="73"/>
        <v>0</v>
      </c>
      <c r="RU60" s="284">
        <f t="shared" si="73"/>
        <v>17805.599999999999</v>
      </c>
      <c r="RV60" s="284">
        <f t="shared" si="73"/>
        <v>0</v>
      </c>
      <c r="RW60" s="284">
        <f t="shared" si="73"/>
        <v>0</v>
      </c>
      <c r="RX60" s="284">
        <f t="shared" si="73"/>
        <v>0</v>
      </c>
      <c r="RY60" s="284">
        <f t="shared" si="73"/>
        <v>0</v>
      </c>
      <c r="RZ60" s="284">
        <f t="shared" si="73"/>
        <v>17805.599999999999</v>
      </c>
      <c r="SA60" s="284">
        <f t="shared" si="73"/>
        <v>0</v>
      </c>
    </row>
    <row r="61" spans="1:495">
      <c r="A61" s="282" t="s">
        <v>331</v>
      </c>
      <c r="B61" s="290">
        <f>SUM(C62)</f>
        <v>116551</v>
      </c>
      <c r="C61" s="290"/>
      <c r="D61" s="284"/>
      <c r="E61" s="284"/>
      <c r="F61" s="284"/>
      <c r="G61" s="284"/>
      <c r="H61" s="284"/>
      <c r="I61" s="284"/>
      <c r="J61" s="284"/>
      <c r="K61" s="284"/>
      <c r="L61" s="284"/>
      <c r="M61" s="284"/>
      <c r="N61" s="284"/>
      <c r="O61" s="284"/>
      <c r="P61" s="284"/>
      <c r="Q61" s="284"/>
      <c r="R61" s="284"/>
      <c r="S61" s="284"/>
      <c r="T61" s="284"/>
      <c r="U61" s="284"/>
      <c r="V61" s="284"/>
      <c r="W61" s="284"/>
      <c r="X61" s="284"/>
      <c r="Y61" s="284"/>
      <c r="Z61" s="284"/>
      <c r="AA61" s="284"/>
      <c r="AB61" s="284"/>
      <c r="AC61" s="284"/>
      <c r="AD61" s="284"/>
      <c r="AE61" s="284"/>
      <c r="AF61" s="284"/>
      <c r="AG61" s="284"/>
      <c r="AH61" s="284"/>
      <c r="AI61" s="284"/>
      <c r="AJ61" s="284"/>
      <c r="AK61" s="284"/>
      <c r="AL61" s="284"/>
      <c r="AM61" s="284"/>
      <c r="AN61" s="284"/>
      <c r="AO61" s="284"/>
      <c r="AP61" s="284"/>
      <c r="AQ61" s="284"/>
      <c r="AR61" s="284"/>
      <c r="AS61" s="284"/>
      <c r="AT61" s="284"/>
      <c r="AU61" s="284"/>
      <c r="AV61" s="284"/>
      <c r="AW61" s="284"/>
      <c r="AX61" s="284"/>
      <c r="AY61" s="284"/>
      <c r="AZ61" s="284"/>
      <c r="BA61" s="284"/>
      <c r="BB61" s="284"/>
      <c r="BC61" s="284"/>
      <c r="BD61" s="284"/>
      <c r="BE61" s="284"/>
      <c r="BF61" s="284"/>
      <c r="BG61" s="284"/>
      <c r="BH61" s="284"/>
      <c r="BI61" s="284"/>
      <c r="BJ61" s="284"/>
      <c r="BK61" s="284"/>
      <c r="BL61" s="284"/>
      <c r="BM61" s="284"/>
      <c r="BN61" s="284"/>
      <c r="BO61" s="284"/>
      <c r="BP61" s="284"/>
      <c r="BQ61" s="284"/>
      <c r="BR61" s="284"/>
      <c r="BS61" s="284"/>
      <c r="BT61" s="284"/>
      <c r="BU61" s="284"/>
      <c r="BV61" s="284"/>
      <c r="BW61" s="284"/>
      <c r="BX61" s="284"/>
      <c r="BY61" s="284"/>
      <c r="BZ61" s="284"/>
      <c r="CA61" s="284"/>
      <c r="CB61" s="284"/>
      <c r="CC61" s="284"/>
      <c r="CD61" s="284"/>
      <c r="CE61" s="284"/>
      <c r="CF61" s="284"/>
      <c r="CG61" s="284"/>
      <c r="CH61" s="284"/>
      <c r="CI61" s="284"/>
      <c r="CJ61" s="284"/>
      <c r="CK61" s="284"/>
      <c r="CL61" s="284"/>
      <c r="CM61" s="284"/>
      <c r="CN61" s="284"/>
      <c r="CO61" s="284"/>
      <c r="CP61" s="284"/>
      <c r="CQ61" s="284"/>
      <c r="CR61" s="284"/>
      <c r="CS61" s="284"/>
      <c r="CT61" s="284"/>
      <c r="CU61" s="284"/>
      <c r="CV61" s="284"/>
      <c r="CW61" s="284"/>
      <c r="CX61" s="284"/>
      <c r="CY61" s="284"/>
      <c r="CZ61" s="284"/>
      <c r="DA61" s="284"/>
      <c r="DB61" s="284"/>
      <c r="DC61" s="284"/>
      <c r="DD61" s="284"/>
      <c r="DE61" s="284"/>
      <c r="DF61" s="284"/>
      <c r="DG61" s="284"/>
      <c r="DH61" s="284"/>
      <c r="DI61" s="284"/>
      <c r="DJ61" s="284"/>
      <c r="DK61" s="284"/>
      <c r="DL61" s="284"/>
      <c r="DM61" s="284"/>
      <c r="DN61" s="284"/>
      <c r="DO61" s="284"/>
      <c r="DP61" s="284"/>
      <c r="DQ61" s="284"/>
      <c r="DR61" s="284"/>
      <c r="DS61" s="284"/>
      <c r="DT61" s="284"/>
      <c r="DU61" s="284"/>
      <c r="DV61" s="284"/>
      <c r="DW61" s="284"/>
      <c r="DX61" s="284"/>
      <c r="DY61" s="284"/>
      <c r="DZ61" s="284"/>
      <c r="EA61" s="284"/>
      <c r="EB61" s="284"/>
      <c r="EC61" s="284"/>
      <c r="ED61" s="284"/>
      <c r="EE61" s="284"/>
      <c r="EF61" s="284"/>
      <c r="EG61" s="284"/>
      <c r="EH61" s="284"/>
      <c r="EI61" s="284"/>
      <c r="EJ61" s="284"/>
      <c r="EK61" s="284"/>
      <c r="EL61" s="284"/>
      <c r="EM61" s="284"/>
      <c r="EN61" s="284"/>
      <c r="EO61" s="284"/>
      <c r="EP61" s="284"/>
      <c r="EQ61" s="284"/>
      <c r="ER61" s="284"/>
      <c r="ES61" s="284"/>
      <c r="ET61" s="284"/>
      <c r="EU61" s="284"/>
      <c r="EV61" s="284"/>
      <c r="EW61" s="284"/>
      <c r="EX61" s="284"/>
      <c r="EY61" s="284"/>
      <c r="EZ61" s="284"/>
      <c r="FA61" s="284"/>
      <c r="FB61" s="284"/>
      <c r="FC61" s="284"/>
      <c r="FD61" s="284"/>
      <c r="FE61" s="284"/>
      <c r="FF61" s="284"/>
      <c r="FG61" s="284"/>
      <c r="FH61" s="284"/>
      <c r="FI61" s="284"/>
      <c r="FJ61" s="284"/>
      <c r="FK61" s="284"/>
      <c r="FL61" s="284"/>
      <c r="FM61" s="284"/>
      <c r="FN61" s="284"/>
      <c r="FO61" s="284"/>
      <c r="FP61" s="284"/>
      <c r="FQ61" s="284"/>
      <c r="FR61" s="284"/>
      <c r="FS61" s="284"/>
      <c r="FT61" s="284"/>
      <c r="FU61" s="284"/>
      <c r="FV61" s="284"/>
      <c r="FW61" s="284"/>
      <c r="FX61" s="284"/>
      <c r="FY61" s="284"/>
      <c r="FZ61" s="284"/>
      <c r="GA61" s="284"/>
      <c r="GB61" s="284"/>
      <c r="GC61" s="284"/>
      <c r="GD61" s="284"/>
      <c r="GE61" s="284"/>
      <c r="GF61" s="284"/>
      <c r="GG61" s="284"/>
      <c r="GH61" s="284"/>
      <c r="GI61" s="284"/>
      <c r="GJ61" s="284"/>
      <c r="GK61" s="284"/>
      <c r="GL61" s="284"/>
      <c r="GM61" s="284"/>
      <c r="GN61" s="284"/>
      <c r="GO61" s="284"/>
      <c r="GP61" s="284"/>
      <c r="GQ61" s="284"/>
      <c r="GR61" s="284"/>
      <c r="GS61" s="284"/>
      <c r="GT61" s="284"/>
      <c r="GU61" s="284"/>
      <c r="GV61" s="284"/>
      <c r="GW61" s="284"/>
      <c r="GX61" s="284"/>
      <c r="GY61" s="284"/>
      <c r="GZ61" s="284"/>
      <c r="HA61" s="284"/>
      <c r="HB61" s="284"/>
      <c r="HC61" s="284"/>
      <c r="HD61" s="284"/>
      <c r="HE61" s="284"/>
      <c r="HF61" s="284"/>
      <c r="HG61" s="284"/>
      <c r="HH61" s="284"/>
      <c r="HI61" s="284"/>
      <c r="HJ61" s="284"/>
      <c r="HK61" s="284"/>
      <c r="HL61" s="284"/>
      <c r="HM61" s="284"/>
      <c r="HN61" s="284"/>
      <c r="HO61" s="284"/>
      <c r="HP61" s="284"/>
      <c r="HQ61" s="284"/>
      <c r="HR61" s="284"/>
      <c r="HS61" s="284"/>
      <c r="HT61" s="284"/>
      <c r="HU61" s="284"/>
      <c r="HV61" s="284"/>
      <c r="HW61" s="284"/>
      <c r="HX61" s="284"/>
      <c r="HY61" s="284"/>
      <c r="HZ61" s="284"/>
      <c r="IA61" s="284"/>
      <c r="IB61" s="284"/>
      <c r="IC61" s="284"/>
      <c r="ID61" s="284"/>
      <c r="IE61" s="284"/>
      <c r="IF61" s="284"/>
      <c r="IG61" s="284"/>
      <c r="IH61" s="284"/>
      <c r="II61" s="284"/>
      <c r="IJ61" s="284"/>
      <c r="IK61" s="284"/>
      <c r="IL61" s="284"/>
      <c r="IM61" s="284"/>
      <c r="IN61" s="284"/>
      <c r="IO61" s="284"/>
      <c r="IP61" s="284"/>
      <c r="IQ61" s="284"/>
      <c r="IR61" s="284"/>
      <c r="IS61" s="284"/>
      <c r="IT61" s="284"/>
      <c r="IU61" s="284"/>
      <c r="IV61" s="284"/>
      <c r="IW61" s="284"/>
      <c r="IX61" s="284"/>
      <c r="IY61" s="284"/>
      <c r="IZ61" s="284"/>
      <c r="JA61" s="284"/>
      <c r="JB61" s="284"/>
      <c r="JC61" s="284"/>
      <c r="JD61" s="284"/>
      <c r="JE61" s="284"/>
      <c r="JF61" s="284"/>
      <c r="JG61" s="284"/>
      <c r="JH61" s="284"/>
      <c r="JI61" s="284"/>
      <c r="JJ61" s="284"/>
      <c r="JK61" s="284"/>
      <c r="JL61" s="284"/>
      <c r="JM61" s="284"/>
      <c r="JN61" s="284"/>
      <c r="JO61" s="284"/>
      <c r="JP61" s="284"/>
      <c r="JQ61" s="284"/>
      <c r="JR61" s="284"/>
      <c r="JS61" s="284"/>
      <c r="JT61" s="284"/>
      <c r="JU61" s="284"/>
      <c r="JV61" s="284"/>
      <c r="JW61" s="284"/>
      <c r="JX61" s="284"/>
      <c r="JY61" s="284"/>
      <c r="JZ61" s="284"/>
      <c r="KA61" s="284"/>
      <c r="KB61" s="284"/>
      <c r="KC61" s="284"/>
      <c r="KD61" s="284"/>
      <c r="KE61" s="284"/>
      <c r="KF61" s="284"/>
      <c r="KG61" s="284"/>
      <c r="KH61" s="284"/>
      <c r="KI61" s="284"/>
      <c r="KJ61" s="284"/>
      <c r="KK61" s="284"/>
      <c r="KL61" s="284"/>
      <c r="KM61" s="284"/>
      <c r="KN61" s="284"/>
      <c r="KO61" s="284"/>
      <c r="KP61" s="284"/>
      <c r="KQ61" s="284"/>
      <c r="KR61" s="284"/>
      <c r="KS61" s="284"/>
      <c r="KT61" s="284"/>
      <c r="KU61" s="284"/>
      <c r="KV61" s="284"/>
      <c r="KW61" s="284"/>
      <c r="KX61" s="284"/>
      <c r="KY61" s="284"/>
      <c r="KZ61" s="284"/>
      <c r="LA61" s="284"/>
      <c r="LB61" s="284"/>
      <c r="LC61" s="284"/>
      <c r="LD61" s="284"/>
      <c r="LE61" s="284"/>
      <c r="LF61" s="284"/>
      <c r="LG61" s="284"/>
      <c r="LH61" s="284"/>
      <c r="LI61" s="284"/>
      <c r="LJ61" s="284"/>
      <c r="LK61" s="284"/>
      <c r="LL61" s="284"/>
      <c r="LM61" s="284"/>
      <c r="LN61" s="284"/>
      <c r="LO61" s="284"/>
      <c r="LP61" s="284"/>
      <c r="LQ61" s="284"/>
      <c r="LR61" s="284"/>
      <c r="LS61" s="284"/>
      <c r="LT61" s="284"/>
      <c r="LU61" s="284"/>
      <c r="LV61" s="284"/>
      <c r="LW61" s="284"/>
      <c r="LX61" s="284"/>
      <c r="LY61" s="284"/>
      <c r="LZ61" s="284"/>
      <c r="MA61" s="284"/>
      <c r="MB61" s="284"/>
      <c r="MC61" s="284"/>
      <c r="MD61" s="284"/>
      <c r="ME61" s="284"/>
      <c r="MF61" s="284"/>
      <c r="MG61" s="284"/>
      <c r="MH61" s="284"/>
      <c r="MI61" s="284"/>
      <c r="MJ61" s="284"/>
      <c r="MK61" s="284"/>
      <c r="ML61" s="284"/>
      <c r="MM61" s="284"/>
      <c r="MN61" s="284"/>
      <c r="MO61" s="284"/>
      <c r="MP61" s="284"/>
      <c r="MQ61" s="284"/>
      <c r="MR61" s="284"/>
      <c r="MS61" s="284"/>
      <c r="MT61" s="284"/>
      <c r="MU61" s="284"/>
      <c r="MV61" s="284"/>
      <c r="MW61" s="284"/>
      <c r="MX61" s="284"/>
      <c r="MY61" s="284"/>
      <c r="MZ61" s="284"/>
      <c r="NA61" s="284"/>
      <c r="NB61" s="284"/>
      <c r="NC61" s="284"/>
      <c r="ND61" s="284"/>
      <c r="NE61" s="284"/>
      <c r="NF61" s="284"/>
      <c r="NG61" s="284"/>
      <c r="NH61" s="284"/>
      <c r="NI61" s="284"/>
      <c r="NJ61" s="284"/>
      <c r="NK61" s="284"/>
      <c r="NL61" s="284"/>
      <c r="NM61" s="284"/>
      <c r="NN61" s="284"/>
      <c r="NO61" s="284"/>
      <c r="NP61" s="284"/>
      <c r="NQ61" s="284"/>
      <c r="NR61" s="284"/>
      <c r="NS61" s="284"/>
      <c r="NT61" s="284"/>
      <c r="NU61" s="284"/>
      <c r="NV61" s="284"/>
      <c r="NW61" s="284"/>
      <c r="NX61" s="284"/>
      <c r="NY61" s="284"/>
      <c r="NZ61" s="284"/>
      <c r="OA61" s="284"/>
      <c r="OB61" s="284"/>
      <c r="OC61" s="284"/>
      <c r="OD61" s="284"/>
      <c r="OE61" s="284"/>
      <c r="OF61" s="284"/>
      <c r="OG61" s="284"/>
      <c r="OH61" s="284"/>
      <c r="OI61" s="284"/>
      <c r="OJ61" s="284"/>
      <c r="OK61" s="284"/>
      <c r="OL61" s="284"/>
      <c r="OM61" s="284"/>
      <c r="ON61" s="284"/>
      <c r="OO61" s="284"/>
      <c r="OP61" s="284"/>
      <c r="OQ61" s="284"/>
      <c r="OR61" s="284"/>
      <c r="OS61" s="284"/>
      <c r="OT61" s="284"/>
      <c r="OU61" s="284"/>
      <c r="OV61" s="284"/>
      <c r="OW61" s="284"/>
      <c r="OX61" s="284"/>
      <c r="OY61" s="284"/>
      <c r="OZ61" s="284"/>
      <c r="PA61" s="284"/>
      <c r="PB61" s="284"/>
      <c r="PC61" s="284"/>
      <c r="PD61" s="284"/>
      <c r="PE61" s="284"/>
      <c r="PF61" s="284"/>
      <c r="PG61" s="284"/>
      <c r="PH61" s="284"/>
      <c r="PI61" s="284"/>
      <c r="PJ61" s="284"/>
      <c r="PK61" s="284"/>
      <c r="PL61" s="284"/>
      <c r="PM61" s="284"/>
      <c r="PN61" s="284"/>
      <c r="PO61" s="284"/>
      <c r="PP61" s="284"/>
      <c r="PQ61" s="284"/>
      <c r="PR61" s="284"/>
      <c r="PS61" s="284"/>
      <c r="PT61" s="284"/>
      <c r="PU61" s="284"/>
      <c r="PV61" s="284"/>
      <c r="PW61" s="284"/>
      <c r="PX61" s="284"/>
      <c r="PY61" s="284"/>
      <c r="PZ61" s="284"/>
      <c r="QA61" s="284"/>
      <c r="QB61" s="284"/>
      <c r="QC61" s="284"/>
      <c r="QD61" s="284"/>
      <c r="QE61" s="284"/>
      <c r="QF61" s="284"/>
      <c r="QG61" s="284"/>
      <c r="QH61" s="284"/>
      <c r="QI61" s="284"/>
      <c r="QJ61" s="284"/>
      <c r="QK61" s="284"/>
      <c r="QL61" s="284"/>
      <c r="QM61" s="284"/>
      <c r="QN61" s="284"/>
      <c r="QO61" s="284"/>
      <c r="QP61" s="284"/>
      <c r="QQ61" s="284"/>
      <c r="QR61" s="284"/>
      <c r="QS61" s="284"/>
      <c r="QT61" s="284"/>
      <c r="QU61" s="284"/>
      <c r="QV61" s="284"/>
      <c r="QW61" s="284"/>
      <c r="QX61" s="284"/>
      <c r="QY61" s="284"/>
      <c r="QZ61" s="284"/>
      <c r="RA61" s="284"/>
      <c r="RB61" s="284"/>
      <c r="RC61" s="284"/>
      <c r="RD61" s="284"/>
      <c r="RE61" s="284"/>
      <c r="RF61" s="284"/>
      <c r="RG61" s="284"/>
      <c r="RH61" s="284"/>
      <c r="RI61" s="284"/>
      <c r="RJ61" s="284"/>
      <c r="RK61" s="284"/>
      <c r="RL61" s="284"/>
      <c r="RM61" s="284"/>
      <c r="RN61" s="284"/>
      <c r="RO61" s="284"/>
      <c r="RP61" s="284"/>
      <c r="RQ61" s="284"/>
      <c r="RR61" s="284"/>
      <c r="RS61" s="284"/>
      <c r="RT61" s="284"/>
      <c r="RU61" s="284"/>
      <c r="RV61" s="284"/>
      <c r="RW61" s="284"/>
      <c r="RX61" s="284"/>
      <c r="RY61" s="284"/>
      <c r="RZ61" s="284"/>
      <c r="SA61" s="284"/>
    </row>
    <row r="62" spans="1:495">
      <c r="A62" s="282"/>
      <c r="B62" s="283" t="str">
        <f>$B$13</f>
        <v>Transportation Costs</v>
      </c>
      <c r="C62" s="290">
        <f>SUM(D62:S62,T62:INDEX(T62:SA62,$H$5))</f>
        <v>116551</v>
      </c>
      <c r="D62" s="284">
        <f t="shared" ref="D62:BO62" si="74">$C13*D36</f>
        <v>0</v>
      </c>
      <c r="E62" s="284">
        <f t="shared" si="74"/>
        <v>29137.75</v>
      </c>
      <c r="F62" s="284">
        <f t="shared" si="74"/>
        <v>29137.75</v>
      </c>
      <c r="G62" s="284">
        <f t="shared" si="74"/>
        <v>14568.875</v>
      </c>
      <c r="H62" s="284">
        <f t="shared" si="74"/>
        <v>14568.875</v>
      </c>
      <c r="I62" s="284">
        <f t="shared" si="74"/>
        <v>7284.4375</v>
      </c>
      <c r="J62" s="284">
        <f t="shared" si="74"/>
        <v>7284.4375</v>
      </c>
      <c r="K62" s="284">
        <f t="shared" si="74"/>
        <v>7284.4375</v>
      </c>
      <c r="L62" s="284">
        <f t="shared" si="74"/>
        <v>7284.4375</v>
      </c>
      <c r="M62" s="284">
        <f t="shared" si="74"/>
        <v>0</v>
      </c>
      <c r="N62" s="284">
        <f t="shared" si="74"/>
        <v>0</v>
      </c>
      <c r="O62" s="284">
        <f t="shared" si="74"/>
        <v>0</v>
      </c>
      <c r="P62" s="284">
        <f t="shared" si="74"/>
        <v>0</v>
      </c>
      <c r="Q62" s="284">
        <f t="shared" si="74"/>
        <v>0</v>
      </c>
      <c r="R62" s="284">
        <f t="shared" si="74"/>
        <v>0</v>
      </c>
      <c r="S62" s="284">
        <f t="shared" si="74"/>
        <v>0</v>
      </c>
      <c r="T62" s="284">
        <f t="shared" si="74"/>
        <v>0</v>
      </c>
      <c r="U62" s="284">
        <f t="shared" si="74"/>
        <v>0</v>
      </c>
      <c r="V62" s="284">
        <f t="shared" si="74"/>
        <v>0</v>
      </c>
      <c r="W62" s="284">
        <f t="shared" si="74"/>
        <v>0</v>
      </c>
      <c r="X62" s="284">
        <f t="shared" si="74"/>
        <v>0</v>
      </c>
      <c r="Y62" s="284">
        <f t="shared" si="74"/>
        <v>0</v>
      </c>
      <c r="Z62" s="284">
        <f t="shared" si="74"/>
        <v>0</v>
      </c>
      <c r="AA62" s="284">
        <f t="shared" si="74"/>
        <v>0</v>
      </c>
      <c r="AB62" s="284">
        <f t="shared" si="74"/>
        <v>0</v>
      </c>
      <c r="AC62" s="284">
        <f t="shared" si="74"/>
        <v>0</v>
      </c>
      <c r="AD62" s="284">
        <f t="shared" si="74"/>
        <v>0</v>
      </c>
      <c r="AE62" s="284">
        <f t="shared" si="74"/>
        <v>0</v>
      </c>
      <c r="AF62" s="284">
        <f t="shared" si="74"/>
        <v>0</v>
      </c>
      <c r="AG62" s="284">
        <f t="shared" si="74"/>
        <v>0</v>
      </c>
      <c r="AH62" s="284">
        <f t="shared" si="74"/>
        <v>0</v>
      </c>
      <c r="AI62" s="284">
        <f t="shared" si="74"/>
        <v>0</v>
      </c>
      <c r="AJ62" s="284">
        <f t="shared" si="74"/>
        <v>0</v>
      </c>
      <c r="AK62" s="284">
        <f t="shared" si="74"/>
        <v>0</v>
      </c>
      <c r="AL62" s="284">
        <f t="shared" si="74"/>
        <v>0</v>
      </c>
      <c r="AM62" s="284">
        <f t="shared" si="74"/>
        <v>0</v>
      </c>
      <c r="AN62" s="284">
        <f t="shared" si="74"/>
        <v>0</v>
      </c>
      <c r="AO62" s="284">
        <f t="shared" si="74"/>
        <v>0</v>
      </c>
      <c r="AP62" s="284">
        <f t="shared" si="74"/>
        <v>0</v>
      </c>
      <c r="AQ62" s="284">
        <f t="shared" si="74"/>
        <v>0</v>
      </c>
      <c r="AR62" s="284">
        <f t="shared" si="74"/>
        <v>29137.75</v>
      </c>
      <c r="AS62" s="284">
        <f t="shared" si="74"/>
        <v>0</v>
      </c>
      <c r="AT62" s="284">
        <f t="shared" si="74"/>
        <v>0</v>
      </c>
      <c r="AU62" s="284">
        <f t="shared" si="74"/>
        <v>0</v>
      </c>
      <c r="AV62" s="284">
        <f t="shared" si="74"/>
        <v>0</v>
      </c>
      <c r="AW62" s="284">
        <f t="shared" si="74"/>
        <v>29137.75</v>
      </c>
      <c r="AX62" s="284">
        <f t="shared" si="74"/>
        <v>0</v>
      </c>
      <c r="AY62" s="284">
        <f t="shared" si="74"/>
        <v>0</v>
      </c>
      <c r="AZ62" s="284">
        <f t="shared" si="74"/>
        <v>0</v>
      </c>
      <c r="BA62" s="284">
        <f t="shared" si="74"/>
        <v>0</v>
      </c>
      <c r="BB62" s="284">
        <f t="shared" si="74"/>
        <v>29137.75</v>
      </c>
      <c r="BC62" s="284">
        <f t="shared" si="74"/>
        <v>0</v>
      </c>
      <c r="BD62" s="284">
        <f t="shared" si="74"/>
        <v>0</v>
      </c>
      <c r="BE62" s="284">
        <f t="shared" si="74"/>
        <v>0</v>
      </c>
      <c r="BF62" s="284">
        <f t="shared" si="74"/>
        <v>0</v>
      </c>
      <c r="BG62" s="284">
        <f t="shared" si="74"/>
        <v>29137.75</v>
      </c>
      <c r="BH62" s="284">
        <f t="shared" si="74"/>
        <v>0</v>
      </c>
      <c r="BI62" s="284">
        <f t="shared" si="74"/>
        <v>0</v>
      </c>
      <c r="BJ62" s="284">
        <f t="shared" si="74"/>
        <v>0</v>
      </c>
      <c r="BK62" s="284">
        <f t="shared" si="74"/>
        <v>0</v>
      </c>
      <c r="BL62" s="284">
        <f t="shared" si="74"/>
        <v>29137.75</v>
      </c>
      <c r="BM62" s="284">
        <f t="shared" si="74"/>
        <v>0</v>
      </c>
      <c r="BN62" s="284">
        <f t="shared" si="74"/>
        <v>0</v>
      </c>
      <c r="BO62" s="284">
        <f t="shared" si="74"/>
        <v>0</v>
      </c>
      <c r="BP62" s="284">
        <f t="shared" ref="BP62:EA62" si="75">$C13*BP36</f>
        <v>0</v>
      </c>
      <c r="BQ62" s="284">
        <f t="shared" si="75"/>
        <v>29137.75</v>
      </c>
      <c r="BR62" s="284">
        <f t="shared" si="75"/>
        <v>0</v>
      </c>
      <c r="BS62" s="284">
        <f t="shared" si="75"/>
        <v>0</v>
      </c>
      <c r="BT62" s="284">
        <f t="shared" si="75"/>
        <v>0</v>
      </c>
      <c r="BU62" s="284">
        <f t="shared" si="75"/>
        <v>0</v>
      </c>
      <c r="BV62" s="284">
        <f t="shared" si="75"/>
        <v>29137.75</v>
      </c>
      <c r="BW62" s="284">
        <f t="shared" si="75"/>
        <v>0</v>
      </c>
      <c r="BX62" s="284">
        <f t="shared" si="75"/>
        <v>0</v>
      </c>
      <c r="BY62" s="284">
        <f t="shared" si="75"/>
        <v>0</v>
      </c>
      <c r="BZ62" s="284">
        <f t="shared" si="75"/>
        <v>0</v>
      </c>
      <c r="CA62" s="284">
        <f t="shared" si="75"/>
        <v>29137.75</v>
      </c>
      <c r="CB62" s="284">
        <f t="shared" si="75"/>
        <v>0</v>
      </c>
      <c r="CC62" s="284">
        <f t="shared" si="75"/>
        <v>0</v>
      </c>
      <c r="CD62" s="284">
        <f t="shared" si="75"/>
        <v>0</v>
      </c>
      <c r="CE62" s="284">
        <f t="shared" si="75"/>
        <v>0</v>
      </c>
      <c r="CF62" s="284">
        <f t="shared" si="75"/>
        <v>29137.75</v>
      </c>
      <c r="CG62" s="284">
        <f t="shared" si="75"/>
        <v>0</v>
      </c>
      <c r="CH62" s="284">
        <f t="shared" si="75"/>
        <v>0</v>
      </c>
      <c r="CI62" s="284">
        <f t="shared" si="75"/>
        <v>0</v>
      </c>
      <c r="CJ62" s="284">
        <f t="shared" si="75"/>
        <v>0</v>
      </c>
      <c r="CK62" s="284">
        <f t="shared" si="75"/>
        <v>29137.75</v>
      </c>
      <c r="CL62" s="284">
        <f t="shared" si="75"/>
        <v>0</v>
      </c>
      <c r="CM62" s="284">
        <f t="shared" si="75"/>
        <v>0</v>
      </c>
      <c r="CN62" s="284">
        <f t="shared" si="75"/>
        <v>0</v>
      </c>
      <c r="CO62" s="284">
        <f t="shared" si="75"/>
        <v>0</v>
      </c>
      <c r="CP62" s="284">
        <f t="shared" si="75"/>
        <v>29137.75</v>
      </c>
      <c r="CQ62" s="284">
        <f t="shared" si="75"/>
        <v>0</v>
      </c>
      <c r="CR62" s="284">
        <f t="shared" si="75"/>
        <v>0</v>
      </c>
      <c r="CS62" s="284">
        <f t="shared" si="75"/>
        <v>0</v>
      </c>
      <c r="CT62" s="284">
        <f t="shared" si="75"/>
        <v>0</v>
      </c>
      <c r="CU62" s="284">
        <f t="shared" si="75"/>
        <v>29137.75</v>
      </c>
      <c r="CV62" s="284">
        <f t="shared" si="75"/>
        <v>0</v>
      </c>
      <c r="CW62" s="284">
        <f t="shared" si="75"/>
        <v>0</v>
      </c>
      <c r="CX62" s="284">
        <f t="shared" si="75"/>
        <v>0</v>
      </c>
      <c r="CY62" s="284">
        <f t="shared" si="75"/>
        <v>0</v>
      </c>
      <c r="CZ62" s="284">
        <f t="shared" si="75"/>
        <v>29137.75</v>
      </c>
      <c r="DA62" s="284">
        <f t="shared" si="75"/>
        <v>0</v>
      </c>
      <c r="DB62" s="284">
        <f t="shared" si="75"/>
        <v>0</v>
      </c>
      <c r="DC62" s="284">
        <f t="shared" si="75"/>
        <v>0</v>
      </c>
      <c r="DD62" s="284">
        <f t="shared" si="75"/>
        <v>0</v>
      </c>
      <c r="DE62" s="284">
        <f t="shared" si="75"/>
        <v>29137.75</v>
      </c>
      <c r="DF62" s="284">
        <f t="shared" si="75"/>
        <v>0</v>
      </c>
      <c r="DG62" s="284">
        <f t="shared" si="75"/>
        <v>0</v>
      </c>
      <c r="DH62" s="284">
        <f t="shared" si="75"/>
        <v>0</v>
      </c>
      <c r="DI62" s="284">
        <f t="shared" si="75"/>
        <v>0</v>
      </c>
      <c r="DJ62" s="284">
        <f t="shared" si="75"/>
        <v>29137.75</v>
      </c>
      <c r="DK62" s="284">
        <f t="shared" si="75"/>
        <v>0</v>
      </c>
      <c r="DL62" s="284">
        <f t="shared" si="75"/>
        <v>0</v>
      </c>
      <c r="DM62" s="284">
        <f t="shared" si="75"/>
        <v>0</v>
      </c>
      <c r="DN62" s="284">
        <f t="shared" si="75"/>
        <v>0</v>
      </c>
      <c r="DO62" s="284">
        <f t="shared" si="75"/>
        <v>29137.75</v>
      </c>
      <c r="DP62" s="284">
        <f t="shared" si="75"/>
        <v>0</v>
      </c>
      <c r="DQ62" s="284">
        <f t="shared" si="75"/>
        <v>0</v>
      </c>
      <c r="DR62" s="284">
        <f t="shared" si="75"/>
        <v>0</v>
      </c>
      <c r="DS62" s="284">
        <f t="shared" si="75"/>
        <v>0</v>
      </c>
      <c r="DT62" s="284">
        <f t="shared" si="75"/>
        <v>29137.75</v>
      </c>
      <c r="DU62" s="284">
        <f t="shared" si="75"/>
        <v>0</v>
      </c>
      <c r="DV62" s="284">
        <f t="shared" si="75"/>
        <v>0</v>
      </c>
      <c r="DW62" s="284">
        <f t="shared" si="75"/>
        <v>0</v>
      </c>
      <c r="DX62" s="284">
        <f t="shared" si="75"/>
        <v>0</v>
      </c>
      <c r="DY62" s="284">
        <f t="shared" si="75"/>
        <v>29137.75</v>
      </c>
      <c r="DZ62" s="284">
        <f t="shared" si="75"/>
        <v>0</v>
      </c>
      <c r="EA62" s="284">
        <f t="shared" si="75"/>
        <v>0</v>
      </c>
      <c r="EB62" s="284">
        <f t="shared" ref="EB62:GM62" si="76">$C13*EB36</f>
        <v>0</v>
      </c>
      <c r="EC62" s="284">
        <f t="shared" si="76"/>
        <v>0</v>
      </c>
      <c r="ED62" s="284">
        <f t="shared" si="76"/>
        <v>29137.75</v>
      </c>
      <c r="EE62" s="284">
        <f t="shared" si="76"/>
        <v>0</v>
      </c>
      <c r="EF62" s="284">
        <f t="shared" si="76"/>
        <v>0</v>
      </c>
      <c r="EG62" s="284">
        <f t="shared" si="76"/>
        <v>0</v>
      </c>
      <c r="EH62" s="284">
        <f t="shared" si="76"/>
        <v>0</v>
      </c>
      <c r="EI62" s="284">
        <f t="shared" si="76"/>
        <v>29137.75</v>
      </c>
      <c r="EJ62" s="284">
        <f t="shared" si="76"/>
        <v>0</v>
      </c>
      <c r="EK62" s="284">
        <f t="shared" si="76"/>
        <v>0</v>
      </c>
      <c r="EL62" s="284">
        <f t="shared" si="76"/>
        <v>0</v>
      </c>
      <c r="EM62" s="284">
        <f t="shared" si="76"/>
        <v>0</v>
      </c>
      <c r="EN62" s="284">
        <f t="shared" si="76"/>
        <v>29137.75</v>
      </c>
      <c r="EO62" s="284">
        <f t="shared" si="76"/>
        <v>0</v>
      </c>
      <c r="EP62" s="284">
        <f t="shared" si="76"/>
        <v>0</v>
      </c>
      <c r="EQ62" s="284">
        <f t="shared" si="76"/>
        <v>0</v>
      </c>
      <c r="ER62" s="284">
        <f t="shared" si="76"/>
        <v>0</v>
      </c>
      <c r="ES62" s="284">
        <f t="shared" si="76"/>
        <v>29137.75</v>
      </c>
      <c r="ET62" s="284">
        <f t="shared" si="76"/>
        <v>0</v>
      </c>
      <c r="EU62" s="284">
        <f t="shared" si="76"/>
        <v>0</v>
      </c>
      <c r="EV62" s="284">
        <f t="shared" si="76"/>
        <v>0</v>
      </c>
      <c r="EW62" s="284">
        <f t="shared" si="76"/>
        <v>0</v>
      </c>
      <c r="EX62" s="284">
        <f t="shared" si="76"/>
        <v>29137.75</v>
      </c>
      <c r="EY62" s="284">
        <f t="shared" si="76"/>
        <v>0</v>
      </c>
      <c r="EZ62" s="284">
        <f t="shared" si="76"/>
        <v>0</v>
      </c>
      <c r="FA62" s="284">
        <f t="shared" si="76"/>
        <v>0</v>
      </c>
      <c r="FB62" s="284">
        <f t="shared" si="76"/>
        <v>0</v>
      </c>
      <c r="FC62" s="284">
        <f t="shared" si="76"/>
        <v>29137.75</v>
      </c>
      <c r="FD62" s="284">
        <f t="shared" si="76"/>
        <v>0</v>
      </c>
      <c r="FE62" s="284">
        <f t="shared" si="76"/>
        <v>0</v>
      </c>
      <c r="FF62" s="284">
        <f t="shared" si="76"/>
        <v>0</v>
      </c>
      <c r="FG62" s="284">
        <f t="shared" si="76"/>
        <v>0</v>
      </c>
      <c r="FH62" s="284">
        <f t="shared" si="76"/>
        <v>29137.75</v>
      </c>
      <c r="FI62" s="284">
        <f t="shared" si="76"/>
        <v>0</v>
      </c>
      <c r="FJ62" s="284">
        <f t="shared" si="76"/>
        <v>0</v>
      </c>
      <c r="FK62" s="284">
        <f t="shared" si="76"/>
        <v>0</v>
      </c>
      <c r="FL62" s="284">
        <f t="shared" si="76"/>
        <v>0</v>
      </c>
      <c r="FM62" s="284">
        <f t="shared" si="76"/>
        <v>29137.75</v>
      </c>
      <c r="FN62" s="284">
        <f t="shared" si="76"/>
        <v>0</v>
      </c>
      <c r="FO62" s="284">
        <f t="shared" si="76"/>
        <v>0</v>
      </c>
      <c r="FP62" s="284">
        <f t="shared" si="76"/>
        <v>0</v>
      </c>
      <c r="FQ62" s="284">
        <f t="shared" si="76"/>
        <v>0</v>
      </c>
      <c r="FR62" s="284">
        <f t="shared" si="76"/>
        <v>29137.75</v>
      </c>
      <c r="FS62" s="284">
        <f t="shared" si="76"/>
        <v>0</v>
      </c>
      <c r="FT62" s="284">
        <f t="shared" si="76"/>
        <v>0</v>
      </c>
      <c r="FU62" s="284">
        <f t="shared" si="76"/>
        <v>0</v>
      </c>
      <c r="FV62" s="284">
        <f t="shared" si="76"/>
        <v>0</v>
      </c>
      <c r="FW62" s="284">
        <f t="shared" si="76"/>
        <v>29137.75</v>
      </c>
      <c r="FX62" s="284">
        <f t="shared" si="76"/>
        <v>0</v>
      </c>
      <c r="FY62" s="284">
        <f t="shared" si="76"/>
        <v>0</v>
      </c>
      <c r="FZ62" s="284">
        <f t="shared" si="76"/>
        <v>0</v>
      </c>
      <c r="GA62" s="284">
        <f t="shared" si="76"/>
        <v>0</v>
      </c>
      <c r="GB62" s="284">
        <f t="shared" si="76"/>
        <v>29137.75</v>
      </c>
      <c r="GC62" s="284">
        <f t="shared" si="76"/>
        <v>0</v>
      </c>
      <c r="GD62" s="284">
        <f t="shared" si="76"/>
        <v>0</v>
      </c>
      <c r="GE62" s="284">
        <f t="shared" si="76"/>
        <v>0</v>
      </c>
      <c r="GF62" s="284">
        <f t="shared" si="76"/>
        <v>0</v>
      </c>
      <c r="GG62" s="284">
        <f t="shared" si="76"/>
        <v>29137.75</v>
      </c>
      <c r="GH62" s="284">
        <f t="shared" si="76"/>
        <v>0</v>
      </c>
      <c r="GI62" s="284">
        <f t="shared" si="76"/>
        <v>0</v>
      </c>
      <c r="GJ62" s="284">
        <f t="shared" si="76"/>
        <v>0</v>
      </c>
      <c r="GK62" s="284">
        <f t="shared" si="76"/>
        <v>0</v>
      </c>
      <c r="GL62" s="284">
        <f t="shared" si="76"/>
        <v>29137.75</v>
      </c>
      <c r="GM62" s="284">
        <f t="shared" si="76"/>
        <v>0</v>
      </c>
      <c r="GN62" s="284">
        <f t="shared" ref="GN62:IY62" si="77">$C13*GN36</f>
        <v>0</v>
      </c>
      <c r="GO62" s="284">
        <f t="shared" si="77"/>
        <v>0</v>
      </c>
      <c r="GP62" s="284">
        <f t="shared" si="77"/>
        <v>0</v>
      </c>
      <c r="GQ62" s="284">
        <f t="shared" si="77"/>
        <v>29137.75</v>
      </c>
      <c r="GR62" s="284">
        <f t="shared" si="77"/>
        <v>0</v>
      </c>
      <c r="GS62" s="284">
        <f t="shared" si="77"/>
        <v>0</v>
      </c>
      <c r="GT62" s="284">
        <f t="shared" si="77"/>
        <v>0</v>
      </c>
      <c r="GU62" s="284">
        <f t="shared" si="77"/>
        <v>0</v>
      </c>
      <c r="GV62" s="284">
        <f t="shared" si="77"/>
        <v>29137.75</v>
      </c>
      <c r="GW62" s="284">
        <f t="shared" si="77"/>
        <v>0</v>
      </c>
      <c r="GX62" s="284">
        <f t="shared" si="77"/>
        <v>0</v>
      </c>
      <c r="GY62" s="284">
        <f t="shared" si="77"/>
        <v>0</v>
      </c>
      <c r="GZ62" s="284">
        <f t="shared" si="77"/>
        <v>0</v>
      </c>
      <c r="HA62" s="284">
        <f t="shared" si="77"/>
        <v>29137.75</v>
      </c>
      <c r="HB62" s="284">
        <f t="shared" si="77"/>
        <v>0</v>
      </c>
      <c r="HC62" s="284">
        <f t="shared" si="77"/>
        <v>0</v>
      </c>
      <c r="HD62" s="284">
        <f t="shared" si="77"/>
        <v>0</v>
      </c>
      <c r="HE62" s="284">
        <f t="shared" si="77"/>
        <v>0</v>
      </c>
      <c r="HF62" s="284">
        <f t="shared" si="77"/>
        <v>29137.75</v>
      </c>
      <c r="HG62" s="284">
        <f t="shared" si="77"/>
        <v>0</v>
      </c>
      <c r="HH62" s="284">
        <f t="shared" si="77"/>
        <v>0</v>
      </c>
      <c r="HI62" s="284">
        <f t="shared" si="77"/>
        <v>0</v>
      </c>
      <c r="HJ62" s="284">
        <f t="shared" si="77"/>
        <v>0</v>
      </c>
      <c r="HK62" s="284">
        <f t="shared" si="77"/>
        <v>29137.75</v>
      </c>
      <c r="HL62" s="284">
        <f t="shared" si="77"/>
        <v>0</v>
      </c>
      <c r="HM62" s="284">
        <f t="shared" si="77"/>
        <v>0</v>
      </c>
      <c r="HN62" s="284">
        <f t="shared" si="77"/>
        <v>0</v>
      </c>
      <c r="HO62" s="284">
        <f t="shared" si="77"/>
        <v>0</v>
      </c>
      <c r="HP62" s="284">
        <f t="shared" si="77"/>
        <v>29137.75</v>
      </c>
      <c r="HQ62" s="284">
        <f t="shared" si="77"/>
        <v>0</v>
      </c>
      <c r="HR62" s="284">
        <f t="shared" si="77"/>
        <v>0</v>
      </c>
      <c r="HS62" s="284">
        <f t="shared" si="77"/>
        <v>0</v>
      </c>
      <c r="HT62" s="284">
        <f t="shared" si="77"/>
        <v>0</v>
      </c>
      <c r="HU62" s="284">
        <f t="shared" si="77"/>
        <v>29137.75</v>
      </c>
      <c r="HV62" s="284">
        <f t="shared" si="77"/>
        <v>0</v>
      </c>
      <c r="HW62" s="284">
        <f t="shared" si="77"/>
        <v>0</v>
      </c>
      <c r="HX62" s="284">
        <f t="shared" si="77"/>
        <v>0</v>
      </c>
      <c r="HY62" s="284">
        <f t="shared" si="77"/>
        <v>0</v>
      </c>
      <c r="HZ62" s="284">
        <f t="shared" si="77"/>
        <v>29137.75</v>
      </c>
      <c r="IA62" s="284">
        <f t="shared" si="77"/>
        <v>0</v>
      </c>
      <c r="IB62" s="284">
        <f t="shared" si="77"/>
        <v>0</v>
      </c>
      <c r="IC62" s="284">
        <f t="shared" si="77"/>
        <v>0</v>
      </c>
      <c r="ID62" s="284">
        <f t="shared" si="77"/>
        <v>0</v>
      </c>
      <c r="IE62" s="284">
        <f t="shared" si="77"/>
        <v>29137.75</v>
      </c>
      <c r="IF62" s="284">
        <f t="shared" si="77"/>
        <v>0</v>
      </c>
      <c r="IG62" s="284">
        <f t="shared" si="77"/>
        <v>0</v>
      </c>
      <c r="IH62" s="284">
        <f t="shared" si="77"/>
        <v>0</v>
      </c>
      <c r="II62" s="284">
        <f t="shared" si="77"/>
        <v>0</v>
      </c>
      <c r="IJ62" s="284">
        <f t="shared" si="77"/>
        <v>29137.75</v>
      </c>
      <c r="IK62" s="284">
        <f t="shared" si="77"/>
        <v>0</v>
      </c>
      <c r="IL62" s="284">
        <f t="shared" si="77"/>
        <v>0</v>
      </c>
      <c r="IM62" s="284">
        <f t="shared" si="77"/>
        <v>0</v>
      </c>
      <c r="IN62" s="284">
        <f t="shared" si="77"/>
        <v>0</v>
      </c>
      <c r="IO62" s="284">
        <f t="shared" si="77"/>
        <v>29137.75</v>
      </c>
      <c r="IP62" s="284">
        <f t="shared" si="77"/>
        <v>0</v>
      </c>
      <c r="IQ62" s="284">
        <f t="shared" si="77"/>
        <v>0</v>
      </c>
      <c r="IR62" s="284">
        <f t="shared" si="77"/>
        <v>0</v>
      </c>
      <c r="IS62" s="284">
        <f t="shared" si="77"/>
        <v>0</v>
      </c>
      <c r="IT62" s="284">
        <f t="shared" si="77"/>
        <v>29137.75</v>
      </c>
      <c r="IU62" s="284">
        <f t="shared" si="77"/>
        <v>0</v>
      </c>
      <c r="IV62" s="284">
        <f t="shared" si="77"/>
        <v>0</v>
      </c>
      <c r="IW62" s="284">
        <f t="shared" si="77"/>
        <v>0</v>
      </c>
      <c r="IX62" s="284">
        <f t="shared" si="77"/>
        <v>0</v>
      </c>
      <c r="IY62" s="284">
        <f t="shared" si="77"/>
        <v>29137.75</v>
      </c>
      <c r="IZ62" s="284">
        <f t="shared" ref="IZ62:LK62" si="78">$C13*IZ36</f>
        <v>0</v>
      </c>
      <c r="JA62" s="284">
        <f t="shared" si="78"/>
        <v>0</v>
      </c>
      <c r="JB62" s="284">
        <f t="shared" si="78"/>
        <v>0</v>
      </c>
      <c r="JC62" s="284">
        <f t="shared" si="78"/>
        <v>0</v>
      </c>
      <c r="JD62" s="284">
        <f t="shared" si="78"/>
        <v>29137.75</v>
      </c>
      <c r="JE62" s="284">
        <f t="shared" si="78"/>
        <v>0</v>
      </c>
      <c r="JF62" s="284">
        <f t="shared" si="78"/>
        <v>0</v>
      </c>
      <c r="JG62" s="284">
        <f t="shared" si="78"/>
        <v>0</v>
      </c>
      <c r="JH62" s="284">
        <f t="shared" si="78"/>
        <v>0</v>
      </c>
      <c r="JI62" s="284">
        <f t="shared" si="78"/>
        <v>29137.75</v>
      </c>
      <c r="JJ62" s="284">
        <f t="shared" si="78"/>
        <v>0</v>
      </c>
      <c r="JK62" s="284">
        <f t="shared" si="78"/>
        <v>0</v>
      </c>
      <c r="JL62" s="284">
        <f t="shared" si="78"/>
        <v>0</v>
      </c>
      <c r="JM62" s="284">
        <f t="shared" si="78"/>
        <v>0</v>
      </c>
      <c r="JN62" s="284">
        <f t="shared" si="78"/>
        <v>29137.75</v>
      </c>
      <c r="JO62" s="284">
        <f t="shared" si="78"/>
        <v>0</v>
      </c>
      <c r="JP62" s="284">
        <f t="shared" si="78"/>
        <v>0</v>
      </c>
      <c r="JQ62" s="284">
        <f t="shared" si="78"/>
        <v>0</v>
      </c>
      <c r="JR62" s="284">
        <f t="shared" si="78"/>
        <v>0</v>
      </c>
      <c r="JS62" s="284">
        <f t="shared" si="78"/>
        <v>29137.75</v>
      </c>
      <c r="JT62" s="284">
        <f t="shared" si="78"/>
        <v>0</v>
      </c>
      <c r="JU62" s="284">
        <f t="shared" si="78"/>
        <v>0</v>
      </c>
      <c r="JV62" s="284">
        <f t="shared" si="78"/>
        <v>0</v>
      </c>
      <c r="JW62" s="284">
        <f t="shared" si="78"/>
        <v>0</v>
      </c>
      <c r="JX62" s="284">
        <f t="shared" si="78"/>
        <v>29137.75</v>
      </c>
      <c r="JY62" s="284">
        <f t="shared" si="78"/>
        <v>0</v>
      </c>
      <c r="JZ62" s="284">
        <f t="shared" si="78"/>
        <v>0</v>
      </c>
      <c r="KA62" s="284">
        <f t="shared" si="78"/>
        <v>0</v>
      </c>
      <c r="KB62" s="284">
        <f t="shared" si="78"/>
        <v>0</v>
      </c>
      <c r="KC62" s="284">
        <f t="shared" si="78"/>
        <v>29137.75</v>
      </c>
      <c r="KD62" s="284">
        <f t="shared" si="78"/>
        <v>0</v>
      </c>
      <c r="KE62" s="284">
        <f t="shared" si="78"/>
        <v>0</v>
      </c>
      <c r="KF62" s="284">
        <f t="shared" si="78"/>
        <v>0</v>
      </c>
      <c r="KG62" s="284">
        <f t="shared" si="78"/>
        <v>0</v>
      </c>
      <c r="KH62" s="284">
        <f t="shared" si="78"/>
        <v>29137.75</v>
      </c>
      <c r="KI62" s="284">
        <f t="shared" si="78"/>
        <v>0</v>
      </c>
      <c r="KJ62" s="284">
        <f t="shared" si="78"/>
        <v>0</v>
      </c>
      <c r="KK62" s="284">
        <f t="shared" si="78"/>
        <v>0</v>
      </c>
      <c r="KL62" s="284">
        <f t="shared" si="78"/>
        <v>0</v>
      </c>
      <c r="KM62" s="284">
        <f t="shared" si="78"/>
        <v>29137.75</v>
      </c>
      <c r="KN62" s="284">
        <f t="shared" si="78"/>
        <v>0</v>
      </c>
      <c r="KO62" s="284">
        <f t="shared" si="78"/>
        <v>0</v>
      </c>
      <c r="KP62" s="284">
        <f t="shared" si="78"/>
        <v>0</v>
      </c>
      <c r="KQ62" s="284">
        <f t="shared" si="78"/>
        <v>0</v>
      </c>
      <c r="KR62" s="284">
        <f t="shared" si="78"/>
        <v>29137.75</v>
      </c>
      <c r="KS62" s="284">
        <f t="shared" si="78"/>
        <v>0</v>
      </c>
      <c r="KT62" s="284">
        <f t="shared" si="78"/>
        <v>0</v>
      </c>
      <c r="KU62" s="284">
        <f t="shared" si="78"/>
        <v>0</v>
      </c>
      <c r="KV62" s="284">
        <f t="shared" si="78"/>
        <v>0</v>
      </c>
      <c r="KW62" s="284">
        <f t="shared" si="78"/>
        <v>29137.75</v>
      </c>
      <c r="KX62" s="284">
        <f t="shared" si="78"/>
        <v>0</v>
      </c>
      <c r="KY62" s="284">
        <f t="shared" si="78"/>
        <v>0</v>
      </c>
      <c r="KZ62" s="284">
        <f t="shared" si="78"/>
        <v>0</v>
      </c>
      <c r="LA62" s="284">
        <f t="shared" si="78"/>
        <v>0</v>
      </c>
      <c r="LB62" s="284">
        <f t="shared" si="78"/>
        <v>29137.75</v>
      </c>
      <c r="LC62" s="284">
        <f t="shared" si="78"/>
        <v>0</v>
      </c>
      <c r="LD62" s="284">
        <f t="shared" si="78"/>
        <v>0</v>
      </c>
      <c r="LE62" s="284">
        <f t="shared" si="78"/>
        <v>0</v>
      </c>
      <c r="LF62" s="284">
        <f t="shared" si="78"/>
        <v>0</v>
      </c>
      <c r="LG62" s="284">
        <f t="shared" si="78"/>
        <v>29137.75</v>
      </c>
      <c r="LH62" s="284">
        <f t="shared" si="78"/>
        <v>0</v>
      </c>
      <c r="LI62" s="284">
        <f t="shared" si="78"/>
        <v>0</v>
      </c>
      <c r="LJ62" s="284">
        <f t="shared" si="78"/>
        <v>0</v>
      </c>
      <c r="LK62" s="284">
        <f t="shared" si="78"/>
        <v>0</v>
      </c>
      <c r="LL62" s="284">
        <f t="shared" ref="LL62:NW62" si="79">$C13*LL36</f>
        <v>29137.75</v>
      </c>
      <c r="LM62" s="284">
        <f t="shared" si="79"/>
        <v>0</v>
      </c>
      <c r="LN62" s="284">
        <f t="shared" si="79"/>
        <v>0</v>
      </c>
      <c r="LO62" s="284">
        <f t="shared" si="79"/>
        <v>0</v>
      </c>
      <c r="LP62" s="284">
        <f t="shared" si="79"/>
        <v>0</v>
      </c>
      <c r="LQ62" s="284">
        <f t="shared" si="79"/>
        <v>29137.75</v>
      </c>
      <c r="LR62" s="284">
        <f t="shared" si="79"/>
        <v>0</v>
      </c>
      <c r="LS62" s="284">
        <f t="shared" si="79"/>
        <v>0</v>
      </c>
      <c r="LT62" s="284">
        <f t="shared" si="79"/>
        <v>0</v>
      </c>
      <c r="LU62" s="284">
        <f t="shared" si="79"/>
        <v>0</v>
      </c>
      <c r="LV62" s="284">
        <f t="shared" si="79"/>
        <v>29137.75</v>
      </c>
      <c r="LW62" s="284">
        <f t="shared" si="79"/>
        <v>0</v>
      </c>
      <c r="LX62" s="284">
        <f t="shared" si="79"/>
        <v>0</v>
      </c>
      <c r="LY62" s="284">
        <f t="shared" si="79"/>
        <v>0</v>
      </c>
      <c r="LZ62" s="284">
        <f t="shared" si="79"/>
        <v>0</v>
      </c>
      <c r="MA62" s="284">
        <f t="shared" si="79"/>
        <v>29137.75</v>
      </c>
      <c r="MB62" s="284">
        <f t="shared" si="79"/>
        <v>0</v>
      </c>
      <c r="MC62" s="284">
        <f t="shared" si="79"/>
        <v>0</v>
      </c>
      <c r="MD62" s="284">
        <f t="shared" si="79"/>
        <v>0</v>
      </c>
      <c r="ME62" s="284">
        <f t="shared" si="79"/>
        <v>0</v>
      </c>
      <c r="MF62" s="284">
        <f t="shared" si="79"/>
        <v>29137.75</v>
      </c>
      <c r="MG62" s="284">
        <f t="shared" si="79"/>
        <v>0</v>
      </c>
      <c r="MH62" s="284">
        <f t="shared" si="79"/>
        <v>0</v>
      </c>
      <c r="MI62" s="284">
        <f t="shared" si="79"/>
        <v>0</v>
      </c>
      <c r="MJ62" s="284">
        <f t="shared" si="79"/>
        <v>0</v>
      </c>
      <c r="MK62" s="284">
        <f t="shared" si="79"/>
        <v>29137.75</v>
      </c>
      <c r="ML62" s="284">
        <f t="shared" si="79"/>
        <v>0</v>
      </c>
      <c r="MM62" s="284">
        <f t="shared" si="79"/>
        <v>0</v>
      </c>
      <c r="MN62" s="284">
        <f t="shared" si="79"/>
        <v>0</v>
      </c>
      <c r="MO62" s="284">
        <f t="shared" si="79"/>
        <v>0</v>
      </c>
      <c r="MP62" s="284">
        <f t="shared" si="79"/>
        <v>29137.75</v>
      </c>
      <c r="MQ62" s="284">
        <f t="shared" si="79"/>
        <v>0</v>
      </c>
      <c r="MR62" s="284">
        <f t="shared" si="79"/>
        <v>0</v>
      </c>
      <c r="MS62" s="284">
        <f t="shared" si="79"/>
        <v>0</v>
      </c>
      <c r="MT62" s="284">
        <f t="shared" si="79"/>
        <v>0</v>
      </c>
      <c r="MU62" s="284">
        <f t="shared" si="79"/>
        <v>29137.75</v>
      </c>
      <c r="MV62" s="284">
        <f t="shared" si="79"/>
        <v>0</v>
      </c>
      <c r="MW62" s="284">
        <f t="shared" si="79"/>
        <v>0</v>
      </c>
      <c r="MX62" s="284">
        <f t="shared" si="79"/>
        <v>0</v>
      </c>
      <c r="MY62" s="284">
        <f t="shared" si="79"/>
        <v>0</v>
      </c>
      <c r="MZ62" s="284">
        <f t="shared" si="79"/>
        <v>29137.75</v>
      </c>
      <c r="NA62" s="284">
        <f t="shared" si="79"/>
        <v>0</v>
      </c>
      <c r="NB62" s="284">
        <f t="shared" si="79"/>
        <v>0</v>
      </c>
      <c r="NC62" s="284">
        <f t="shared" si="79"/>
        <v>0</v>
      </c>
      <c r="ND62" s="284">
        <f t="shared" si="79"/>
        <v>0</v>
      </c>
      <c r="NE62" s="284">
        <f t="shared" si="79"/>
        <v>29137.75</v>
      </c>
      <c r="NF62" s="284">
        <f t="shared" si="79"/>
        <v>0</v>
      </c>
      <c r="NG62" s="284">
        <f t="shared" si="79"/>
        <v>0</v>
      </c>
      <c r="NH62" s="284">
        <f t="shared" si="79"/>
        <v>0</v>
      </c>
      <c r="NI62" s="284">
        <f t="shared" si="79"/>
        <v>0</v>
      </c>
      <c r="NJ62" s="284">
        <f t="shared" si="79"/>
        <v>29137.75</v>
      </c>
      <c r="NK62" s="284">
        <f t="shared" si="79"/>
        <v>0</v>
      </c>
      <c r="NL62" s="284">
        <f t="shared" si="79"/>
        <v>0</v>
      </c>
      <c r="NM62" s="284">
        <f t="shared" si="79"/>
        <v>0</v>
      </c>
      <c r="NN62" s="284">
        <f t="shared" si="79"/>
        <v>0</v>
      </c>
      <c r="NO62" s="284">
        <f t="shared" si="79"/>
        <v>29137.75</v>
      </c>
      <c r="NP62" s="284">
        <f t="shared" si="79"/>
        <v>0</v>
      </c>
      <c r="NQ62" s="284">
        <f t="shared" si="79"/>
        <v>0</v>
      </c>
      <c r="NR62" s="284">
        <f t="shared" si="79"/>
        <v>0</v>
      </c>
      <c r="NS62" s="284">
        <f t="shared" si="79"/>
        <v>0</v>
      </c>
      <c r="NT62" s="284">
        <f t="shared" si="79"/>
        <v>29137.75</v>
      </c>
      <c r="NU62" s="284">
        <f t="shared" si="79"/>
        <v>0</v>
      </c>
      <c r="NV62" s="284">
        <f t="shared" si="79"/>
        <v>0</v>
      </c>
      <c r="NW62" s="284">
        <f t="shared" si="79"/>
        <v>0</v>
      </c>
      <c r="NX62" s="284">
        <f t="shared" ref="NX62:QI62" si="80">$C13*NX36</f>
        <v>0</v>
      </c>
      <c r="NY62" s="284">
        <f t="shared" si="80"/>
        <v>29137.75</v>
      </c>
      <c r="NZ62" s="284">
        <f t="shared" si="80"/>
        <v>0</v>
      </c>
      <c r="OA62" s="284">
        <f t="shared" si="80"/>
        <v>0</v>
      </c>
      <c r="OB62" s="284">
        <f t="shared" si="80"/>
        <v>0</v>
      </c>
      <c r="OC62" s="284">
        <f t="shared" si="80"/>
        <v>0</v>
      </c>
      <c r="OD62" s="284">
        <f t="shared" si="80"/>
        <v>29137.75</v>
      </c>
      <c r="OE62" s="284">
        <f t="shared" si="80"/>
        <v>0</v>
      </c>
      <c r="OF62" s="284">
        <f t="shared" si="80"/>
        <v>0</v>
      </c>
      <c r="OG62" s="284">
        <f t="shared" si="80"/>
        <v>0</v>
      </c>
      <c r="OH62" s="284">
        <f t="shared" si="80"/>
        <v>0</v>
      </c>
      <c r="OI62" s="284">
        <f t="shared" si="80"/>
        <v>29137.75</v>
      </c>
      <c r="OJ62" s="284">
        <f t="shared" si="80"/>
        <v>0</v>
      </c>
      <c r="OK62" s="284">
        <f t="shared" si="80"/>
        <v>0</v>
      </c>
      <c r="OL62" s="284">
        <f t="shared" si="80"/>
        <v>0</v>
      </c>
      <c r="OM62" s="284">
        <f t="shared" si="80"/>
        <v>0</v>
      </c>
      <c r="ON62" s="284">
        <f t="shared" si="80"/>
        <v>29137.75</v>
      </c>
      <c r="OO62" s="284">
        <f t="shared" si="80"/>
        <v>0</v>
      </c>
      <c r="OP62" s="284">
        <f t="shared" si="80"/>
        <v>0</v>
      </c>
      <c r="OQ62" s="284">
        <f t="shared" si="80"/>
        <v>0</v>
      </c>
      <c r="OR62" s="284">
        <f t="shared" si="80"/>
        <v>0</v>
      </c>
      <c r="OS62" s="284">
        <f t="shared" si="80"/>
        <v>29137.75</v>
      </c>
      <c r="OT62" s="284">
        <f t="shared" si="80"/>
        <v>0</v>
      </c>
      <c r="OU62" s="284">
        <f t="shared" si="80"/>
        <v>0</v>
      </c>
      <c r="OV62" s="284">
        <f t="shared" si="80"/>
        <v>0</v>
      </c>
      <c r="OW62" s="284">
        <f t="shared" si="80"/>
        <v>0</v>
      </c>
      <c r="OX62" s="284">
        <f t="shared" si="80"/>
        <v>29137.75</v>
      </c>
      <c r="OY62" s="284">
        <f t="shared" si="80"/>
        <v>0</v>
      </c>
      <c r="OZ62" s="284">
        <f t="shared" si="80"/>
        <v>0</v>
      </c>
      <c r="PA62" s="284">
        <f t="shared" si="80"/>
        <v>0</v>
      </c>
      <c r="PB62" s="284">
        <f t="shared" si="80"/>
        <v>0</v>
      </c>
      <c r="PC62" s="284">
        <f t="shared" si="80"/>
        <v>29137.75</v>
      </c>
      <c r="PD62" s="284">
        <f t="shared" si="80"/>
        <v>0</v>
      </c>
      <c r="PE62" s="284">
        <f t="shared" si="80"/>
        <v>0</v>
      </c>
      <c r="PF62" s="284">
        <f t="shared" si="80"/>
        <v>0</v>
      </c>
      <c r="PG62" s="284">
        <f t="shared" si="80"/>
        <v>0</v>
      </c>
      <c r="PH62" s="284">
        <f t="shared" si="80"/>
        <v>29137.75</v>
      </c>
      <c r="PI62" s="284">
        <f t="shared" si="80"/>
        <v>0</v>
      </c>
      <c r="PJ62" s="284">
        <f t="shared" si="80"/>
        <v>0</v>
      </c>
      <c r="PK62" s="284">
        <f t="shared" si="80"/>
        <v>0</v>
      </c>
      <c r="PL62" s="284">
        <f t="shared" si="80"/>
        <v>0</v>
      </c>
      <c r="PM62" s="284">
        <f t="shared" si="80"/>
        <v>29137.75</v>
      </c>
      <c r="PN62" s="284">
        <f t="shared" si="80"/>
        <v>0</v>
      </c>
      <c r="PO62" s="284">
        <f t="shared" si="80"/>
        <v>0</v>
      </c>
      <c r="PP62" s="284">
        <f t="shared" si="80"/>
        <v>0</v>
      </c>
      <c r="PQ62" s="284">
        <f t="shared" si="80"/>
        <v>0</v>
      </c>
      <c r="PR62" s="284">
        <f t="shared" si="80"/>
        <v>29137.75</v>
      </c>
      <c r="PS62" s="284">
        <f t="shared" si="80"/>
        <v>0</v>
      </c>
      <c r="PT62" s="284">
        <f t="shared" si="80"/>
        <v>0</v>
      </c>
      <c r="PU62" s="284">
        <f t="shared" si="80"/>
        <v>0</v>
      </c>
      <c r="PV62" s="284">
        <f t="shared" si="80"/>
        <v>0</v>
      </c>
      <c r="PW62" s="284">
        <f t="shared" si="80"/>
        <v>29137.75</v>
      </c>
      <c r="PX62" s="284">
        <f t="shared" si="80"/>
        <v>0</v>
      </c>
      <c r="PY62" s="284">
        <f t="shared" si="80"/>
        <v>0</v>
      </c>
      <c r="PZ62" s="284">
        <f t="shared" si="80"/>
        <v>0</v>
      </c>
      <c r="QA62" s="284">
        <f t="shared" si="80"/>
        <v>0</v>
      </c>
      <c r="QB62" s="284">
        <f t="shared" si="80"/>
        <v>29137.75</v>
      </c>
      <c r="QC62" s="284">
        <f t="shared" si="80"/>
        <v>0</v>
      </c>
      <c r="QD62" s="284">
        <f t="shared" si="80"/>
        <v>0</v>
      </c>
      <c r="QE62" s="284">
        <f t="shared" si="80"/>
        <v>0</v>
      </c>
      <c r="QF62" s="284">
        <f t="shared" si="80"/>
        <v>0</v>
      </c>
      <c r="QG62" s="284">
        <f t="shared" si="80"/>
        <v>29137.75</v>
      </c>
      <c r="QH62" s="284">
        <f t="shared" si="80"/>
        <v>0</v>
      </c>
      <c r="QI62" s="284">
        <f t="shared" si="80"/>
        <v>0</v>
      </c>
      <c r="QJ62" s="284">
        <f t="shared" ref="QJ62:SA62" si="81">$C13*QJ36</f>
        <v>0</v>
      </c>
      <c r="QK62" s="284">
        <f t="shared" si="81"/>
        <v>0</v>
      </c>
      <c r="QL62" s="284">
        <f t="shared" si="81"/>
        <v>29137.75</v>
      </c>
      <c r="QM62" s="284">
        <f t="shared" si="81"/>
        <v>0</v>
      </c>
      <c r="QN62" s="284">
        <f t="shared" si="81"/>
        <v>0</v>
      </c>
      <c r="QO62" s="284">
        <f t="shared" si="81"/>
        <v>0</v>
      </c>
      <c r="QP62" s="284">
        <f t="shared" si="81"/>
        <v>0</v>
      </c>
      <c r="QQ62" s="284">
        <f t="shared" si="81"/>
        <v>29137.75</v>
      </c>
      <c r="QR62" s="284">
        <f t="shared" si="81"/>
        <v>0</v>
      </c>
      <c r="QS62" s="284">
        <f t="shared" si="81"/>
        <v>0</v>
      </c>
      <c r="QT62" s="284">
        <f t="shared" si="81"/>
        <v>0</v>
      </c>
      <c r="QU62" s="284">
        <f t="shared" si="81"/>
        <v>0</v>
      </c>
      <c r="QV62" s="284">
        <f t="shared" si="81"/>
        <v>29137.75</v>
      </c>
      <c r="QW62" s="284">
        <f t="shared" si="81"/>
        <v>0</v>
      </c>
      <c r="QX62" s="284">
        <f t="shared" si="81"/>
        <v>0</v>
      </c>
      <c r="QY62" s="284">
        <f t="shared" si="81"/>
        <v>0</v>
      </c>
      <c r="QZ62" s="284">
        <f t="shared" si="81"/>
        <v>0</v>
      </c>
      <c r="RA62" s="284">
        <f t="shared" si="81"/>
        <v>29137.75</v>
      </c>
      <c r="RB62" s="284">
        <f t="shared" si="81"/>
        <v>0</v>
      </c>
      <c r="RC62" s="284">
        <f t="shared" si="81"/>
        <v>0</v>
      </c>
      <c r="RD62" s="284">
        <f t="shared" si="81"/>
        <v>0</v>
      </c>
      <c r="RE62" s="284">
        <f t="shared" si="81"/>
        <v>0</v>
      </c>
      <c r="RF62" s="284">
        <f t="shared" si="81"/>
        <v>29137.75</v>
      </c>
      <c r="RG62" s="284">
        <f t="shared" si="81"/>
        <v>0</v>
      </c>
      <c r="RH62" s="284">
        <f t="shared" si="81"/>
        <v>0</v>
      </c>
      <c r="RI62" s="284">
        <f t="shared" si="81"/>
        <v>0</v>
      </c>
      <c r="RJ62" s="284">
        <f t="shared" si="81"/>
        <v>0</v>
      </c>
      <c r="RK62" s="284">
        <f t="shared" si="81"/>
        <v>29137.75</v>
      </c>
      <c r="RL62" s="284">
        <f t="shared" si="81"/>
        <v>0</v>
      </c>
      <c r="RM62" s="284">
        <f t="shared" si="81"/>
        <v>0</v>
      </c>
      <c r="RN62" s="284">
        <f t="shared" si="81"/>
        <v>0</v>
      </c>
      <c r="RO62" s="284">
        <f t="shared" si="81"/>
        <v>0</v>
      </c>
      <c r="RP62" s="284">
        <f t="shared" si="81"/>
        <v>29137.75</v>
      </c>
      <c r="RQ62" s="284">
        <f t="shared" si="81"/>
        <v>0</v>
      </c>
      <c r="RR62" s="284">
        <f t="shared" si="81"/>
        <v>0</v>
      </c>
      <c r="RS62" s="284">
        <f t="shared" si="81"/>
        <v>0</v>
      </c>
      <c r="RT62" s="284">
        <f t="shared" si="81"/>
        <v>0</v>
      </c>
      <c r="RU62" s="284">
        <f t="shared" si="81"/>
        <v>29137.75</v>
      </c>
      <c r="RV62" s="284">
        <f t="shared" si="81"/>
        <v>0</v>
      </c>
      <c r="RW62" s="284">
        <f t="shared" si="81"/>
        <v>0</v>
      </c>
      <c r="RX62" s="284">
        <f t="shared" si="81"/>
        <v>0</v>
      </c>
      <c r="RY62" s="284">
        <f t="shared" si="81"/>
        <v>0</v>
      </c>
      <c r="RZ62" s="284">
        <f t="shared" si="81"/>
        <v>29137.75</v>
      </c>
      <c r="SA62" s="284">
        <f t="shared" si="81"/>
        <v>0</v>
      </c>
    </row>
    <row r="63" spans="1:495">
      <c r="A63" s="282" t="s">
        <v>163</v>
      </c>
      <c r="B63" s="290">
        <f>SUM(C64:C74)</f>
        <v>3963689.9788000002</v>
      </c>
      <c r="C63" s="290"/>
      <c r="D63" s="284"/>
      <c r="E63" s="284"/>
      <c r="F63" s="284"/>
      <c r="G63" s="284"/>
      <c r="H63" s="284"/>
      <c r="I63" s="284"/>
      <c r="J63" s="284"/>
      <c r="K63" s="284"/>
      <c r="L63" s="284"/>
      <c r="M63" s="284"/>
      <c r="N63" s="284"/>
      <c r="O63" s="284"/>
      <c r="P63" s="284"/>
      <c r="Q63" s="284"/>
      <c r="R63" s="284"/>
      <c r="S63" s="284"/>
      <c r="T63" s="284"/>
      <c r="U63" s="284"/>
      <c r="V63" s="284"/>
      <c r="W63" s="284"/>
      <c r="X63" s="284"/>
      <c r="Y63" s="284"/>
      <c r="Z63" s="284"/>
      <c r="AA63" s="284"/>
      <c r="AB63" s="284"/>
      <c r="AC63" s="284"/>
      <c r="AD63" s="284"/>
      <c r="AE63" s="284"/>
      <c r="AF63" s="284"/>
      <c r="AG63" s="284"/>
      <c r="AH63" s="284"/>
      <c r="AI63" s="284"/>
      <c r="AJ63" s="284"/>
      <c r="AK63" s="284"/>
      <c r="AL63" s="284"/>
      <c r="AM63" s="284"/>
      <c r="AN63" s="284"/>
      <c r="AO63" s="284"/>
      <c r="AP63" s="284"/>
      <c r="AQ63" s="284"/>
      <c r="AR63" s="284"/>
      <c r="AS63" s="284"/>
      <c r="AT63" s="284"/>
      <c r="AU63" s="284"/>
      <c r="AV63" s="284"/>
      <c r="AW63" s="284"/>
      <c r="AX63" s="284"/>
      <c r="AY63" s="284"/>
      <c r="AZ63" s="284"/>
      <c r="BA63" s="284"/>
      <c r="BB63" s="284"/>
      <c r="BC63" s="284"/>
      <c r="BD63" s="284"/>
      <c r="BE63" s="284"/>
      <c r="BF63" s="284"/>
      <c r="BG63" s="284"/>
      <c r="BH63" s="284"/>
      <c r="BI63" s="284"/>
      <c r="BJ63" s="284"/>
      <c r="BK63" s="284"/>
      <c r="BL63" s="284"/>
      <c r="BM63" s="284"/>
      <c r="BN63" s="284"/>
      <c r="BO63" s="284"/>
      <c r="BP63" s="284"/>
      <c r="BQ63" s="284"/>
      <c r="BR63" s="284"/>
      <c r="BS63" s="284"/>
      <c r="BT63" s="284"/>
      <c r="BU63" s="284"/>
      <c r="BV63" s="284"/>
      <c r="BW63" s="284"/>
      <c r="BX63" s="284"/>
      <c r="BY63" s="284"/>
      <c r="BZ63" s="284"/>
      <c r="CA63" s="284"/>
      <c r="CB63" s="284"/>
      <c r="CC63" s="284"/>
      <c r="CD63" s="284"/>
      <c r="CE63" s="284"/>
      <c r="CF63" s="284"/>
      <c r="CG63" s="284"/>
      <c r="CH63" s="284"/>
      <c r="CI63" s="284"/>
      <c r="CJ63" s="284"/>
      <c r="CK63" s="284"/>
      <c r="CL63" s="284"/>
      <c r="CM63" s="284"/>
      <c r="CN63" s="284"/>
      <c r="CO63" s="284"/>
      <c r="CP63" s="284"/>
      <c r="CQ63" s="284"/>
      <c r="CR63" s="284"/>
      <c r="CS63" s="284"/>
      <c r="CT63" s="284"/>
      <c r="CU63" s="284"/>
      <c r="CV63" s="284"/>
      <c r="CW63" s="284"/>
      <c r="CX63" s="284"/>
      <c r="CY63" s="284"/>
      <c r="CZ63" s="284"/>
      <c r="DA63" s="284"/>
      <c r="DB63" s="284"/>
      <c r="DC63" s="284"/>
      <c r="DD63" s="284"/>
      <c r="DE63" s="284"/>
      <c r="DF63" s="284"/>
      <c r="DG63" s="284"/>
      <c r="DH63" s="284"/>
      <c r="DI63" s="284"/>
      <c r="DJ63" s="284"/>
      <c r="DK63" s="284"/>
      <c r="DL63" s="284"/>
      <c r="DM63" s="284"/>
      <c r="DN63" s="284"/>
      <c r="DO63" s="284"/>
      <c r="DP63" s="284"/>
      <c r="DQ63" s="284"/>
      <c r="DR63" s="284"/>
      <c r="DS63" s="284"/>
      <c r="DT63" s="284"/>
      <c r="DU63" s="284"/>
      <c r="DV63" s="284"/>
      <c r="DW63" s="284"/>
      <c r="DX63" s="284"/>
      <c r="DY63" s="284"/>
      <c r="DZ63" s="284"/>
      <c r="EA63" s="284"/>
      <c r="EB63" s="284"/>
      <c r="EC63" s="284"/>
      <c r="ED63" s="284"/>
      <c r="EE63" s="284"/>
      <c r="EF63" s="284"/>
      <c r="EG63" s="284"/>
      <c r="EH63" s="284"/>
      <c r="EI63" s="284"/>
      <c r="EJ63" s="284"/>
      <c r="EK63" s="284"/>
      <c r="EL63" s="284"/>
      <c r="EM63" s="284"/>
      <c r="EN63" s="284"/>
      <c r="EO63" s="284"/>
      <c r="EP63" s="284"/>
      <c r="EQ63" s="284"/>
      <c r="ER63" s="284"/>
      <c r="ES63" s="284"/>
      <c r="ET63" s="284"/>
      <c r="EU63" s="284"/>
      <c r="EV63" s="284"/>
      <c r="EW63" s="284"/>
      <c r="EX63" s="284"/>
      <c r="EY63" s="284"/>
      <c r="EZ63" s="284"/>
      <c r="FA63" s="284"/>
      <c r="FB63" s="284"/>
      <c r="FC63" s="284"/>
      <c r="FD63" s="284"/>
      <c r="FE63" s="284"/>
      <c r="FF63" s="284"/>
      <c r="FG63" s="284"/>
      <c r="FH63" s="284"/>
      <c r="FI63" s="284"/>
      <c r="FJ63" s="284"/>
      <c r="FK63" s="284"/>
      <c r="FL63" s="284"/>
      <c r="FM63" s="284"/>
      <c r="FN63" s="284"/>
      <c r="FO63" s="284"/>
      <c r="FP63" s="284"/>
      <c r="FQ63" s="284"/>
      <c r="FR63" s="284"/>
      <c r="FS63" s="284"/>
      <c r="FT63" s="284"/>
      <c r="FU63" s="284"/>
      <c r="FV63" s="284"/>
      <c r="FW63" s="284"/>
      <c r="FX63" s="284"/>
      <c r="FY63" s="284"/>
      <c r="FZ63" s="284"/>
      <c r="GA63" s="284"/>
      <c r="GB63" s="284"/>
      <c r="GC63" s="284"/>
      <c r="GD63" s="284"/>
      <c r="GE63" s="284"/>
      <c r="GF63" s="284"/>
      <c r="GG63" s="284"/>
      <c r="GH63" s="284"/>
      <c r="GI63" s="284"/>
      <c r="GJ63" s="284"/>
      <c r="GK63" s="284"/>
      <c r="GL63" s="284"/>
      <c r="GM63" s="284"/>
      <c r="GN63" s="284"/>
      <c r="GO63" s="284"/>
      <c r="GP63" s="284"/>
      <c r="GQ63" s="284"/>
      <c r="GR63" s="284"/>
      <c r="GS63" s="284"/>
      <c r="GT63" s="284"/>
      <c r="GU63" s="284"/>
      <c r="GV63" s="284"/>
      <c r="GW63" s="284"/>
      <c r="GX63" s="284"/>
      <c r="GY63" s="284"/>
      <c r="GZ63" s="284"/>
      <c r="HA63" s="284"/>
      <c r="HB63" s="284"/>
      <c r="HC63" s="284"/>
      <c r="HD63" s="284"/>
      <c r="HE63" s="284"/>
      <c r="HF63" s="284"/>
      <c r="HG63" s="284"/>
      <c r="HH63" s="284"/>
      <c r="HI63" s="284"/>
      <c r="HJ63" s="284"/>
      <c r="HK63" s="284"/>
      <c r="HL63" s="284"/>
      <c r="HM63" s="284"/>
      <c r="HN63" s="284"/>
      <c r="HO63" s="284"/>
      <c r="HP63" s="284"/>
      <c r="HQ63" s="284"/>
      <c r="HR63" s="284"/>
      <c r="HS63" s="284"/>
      <c r="HT63" s="284"/>
      <c r="HU63" s="284"/>
      <c r="HV63" s="284"/>
      <c r="HW63" s="284"/>
      <c r="HX63" s="284"/>
      <c r="HY63" s="284"/>
      <c r="HZ63" s="284"/>
      <c r="IA63" s="284"/>
      <c r="IB63" s="284"/>
      <c r="IC63" s="284"/>
      <c r="ID63" s="284"/>
      <c r="IE63" s="284"/>
      <c r="IF63" s="284"/>
      <c r="IG63" s="284"/>
      <c r="IH63" s="284"/>
      <c r="II63" s="284"/>
      <c r="IJ63" s="284"/>
      <c r="IK63" s="284"/>
      <c r="IL63" s="284"/>
      <c r="IM63" s="284"/>
      <c r="IN63" s="284"/>
      <c r="IO63" s="284"/>
      <c r="IP63" s="284"/>
      <c r="IQ63" s="284"/>
      <c r="IR63" s="284"/>
      <c r="IS63" s="284"/>
      <c r="IT63" s="284"/>
      <c r="IU63" s="284"/>
      <c r="IV63" s="284"/>
      <c r="IW63" s="284"/>
      <c r="IX63" s="284"/>
      <c r="IY63" s="284"/>
      <c r="IZ63" s="284"/>
      <c r="JA63" s="284"/>
      <c r="JB63" s="284"/>
      <c r="JC63" s="284"/>
      <c r="JD63" s="284"/>
      <c r="JE63" s="284"/>
      <c r="JF63" s="284"/>
      <c r="JG63" s="284"/>
      <c r="JH63" s="284"/>
      <c r="JI63" s="284"/>
      <c r="JJ63" s="284"/>
      <c r="JK63" s="284"/>
      <c r="JL63" s="284"/>
      <c r="JM63" s="284"/>
      <c r="JN63" s="284"/>
      <c r="JO63" s="284"/>
      <c r="JP63" s="284"/>
      <c r="JQ63" s="284"/>
      <c r="JR63" s="284"/>
      <c r="JS63" s="284"/>
      <c r="JT63" s="284"/>
      <c r="JU63" s="284"/>
      <c r="JV63" s="284"/>
      <c r="JW63" s="284"/>
      <c r="JX63" s="284"/>
      <c r="JY63" s="284"/>
      <c r="JZ63" s="284"/>
      <c r="KA63" s="284"/>
      <c r="KB63" s="284"/>
      <c r="KC63" s="284"/>
      <c r="KD63" s="284"/>
      <c r="KE63" s="284"/>
      <c r="KF63" s="284"/>
      <c r="KG63" s="284"/>
      <c r="KH63" s="284"/>
      <c r="KI63" s="284"/>
      <c r="KJ63" s="284"/>
      <c r="KK63" s="284"/>
      <c r="KL63" s="284"/>
      <c r="KM63" s="284"/>
      <c r="KN63" s="284"/>
      <c r="KO63" s="284"/>
      <c r="KP63" s="284"/>
      <c r="KQ63" s="284"/>
      <c r="KR63" s="284"/>
      <c r="KS63" s="284"/>
      <c r="KT63" s="284"/>
      <c r="KU63" s="284"/>
      <c r="KV63" s="284"/>
      <c r="KW63" s="284"/>
      <c r="KX63" s="284"/>
      <c r="KY63" s="284"/>
      <c r="KZ63" s="284"/>
      <c r="LA63" s="284"/>
      <c r="LB63" s="284"/>
      <c r="LC63" s="284"/>
      <c r="LD63" s="284"/>
      <c r="LE63" s="284"/>
      <c r="LF63" s="284"/>
      <c r="LG63" s="284"/>
      <c r="LH63" s="284"/>
      <c r="LI63" s="284"/>
      <c r="LJ63" s="284"/>
      <c r="LK63" s="284"/>
      <c r="LL63" s="284"/>
      <c r="LM63" s="284"/>
      <c r="LN63" s="284"/>
      <c r="LO63" s="284"/>
      <c r="LP63" s="284"/>
      <c r="LQ63" s="284"/>
      <c r="LR63" s="284"/>
      <c r="LS63" s="284"/>
      <c r="LT63" s="284"/>
      <c r="LU63" s="284"/>
      <c r="LV63" s="284"/>
      <c r="LW63" s="284"/>
      <c r="LX63" s="284"/>
      <c r="LY63" s="284"/>
      <c r="LZ63" s="284"/>
      <c r="MA63" s="284"/>
      <c r="MB63" s="284"/>
      <c r="MC63" s="284"/>
      <c r="MD63" s="284"/>
      <c r="ME63" s="284"/>
      <c r="MF63" s="284"/>
      <c r="MG63" s="284"/>
      <c r="MH63" s="284"/>
      <c r="MI63" s="284"/>
      <c r="MJ63" s="284"/>
      <c r="MK63" s="284"/>
      <c r="ML63" s="284"/>
      <c r="MM63" s="284"/>
      <c r="MN63" s="284"/>
      <c r="MO63" s="284"/>
      <c r="MP63" s="284"/>
      <c r="MQ63" s="284"/>
      <c r="MR63" s="284"/>
      <c r="MS63" s="284"/>
      <c r="MT63" s="284"/>
      <c r="MU63" s="284"/>
      <c r="MV63" s="284"/>
      <c r="MW63" s="284"/>
      <c r="MX63" s="284"/>
      <c r="MY63" s="284"/>
      <c r="MZ63" s="284"/>
      <c r="NA63" s="284"/>
      <c r="NB63" s="284"/>
      <c r="NC63" s="284"/>
      <c r="ND63" s="284"/>
      <c r="NE63" s="284"/>
      <c r="NF63" s="284"/>
      <c r="NG63" s="284"/>
      <c r="NH63" s="284"/>
      <c r="NI63" s="284"/>
      <c r="NJ63" s="284"/>
      <c r="NK63" s="284"/>
      <c r="NL63" s="284"/>
      <c r="NM63" s="284"/>
      <c r="NN63" s="284"/>
      <c r="NO63" s="284"/>
      <c r="NP63" s="284"/>
      <c r="NQ63" s="284"/>
      <c r="NR63" s="284"/>
      <c r="NS63" s="284"/>
      <c r="NT63" s="284"/>
      <c r="NU63" s="284"/>
      <c r="NV63" s="284"/>
      <c r="NW63" s="284"/>
      <c r="NX63" s="284"/>
      <c r="NY63" s="284"/>
      <c r="NZ63" s="284"/>
      <c r="OA63" s="284"/>
      <c r="OB63" s="284"/>
      <c r="OC63" s="284"/>
      <c r="OD63" s="284"/>
      <c r="OE63" s="284"/>
      <c r="OF63" s="284"/>
      <c r="OG63" s="284"/>
      <c r="OH63" s="284"/>
      <c r="OI63" s="284"/>
      <c r="OJ63" s="284"/>
      <c r="OK63" s="284"/>
      <c r="OL63" s="284"/>
      <c r="OM63" s="284"/>
      <c r="ON63" s="284"/>
      <c r="OO63" s="284"/>
      <c r="OP63" s="284"/>
      <c r="OQ63" s="284"/>
      <c r="OR63" s="284"/>
      <c r="OS63" s="284"/>
      <c r="OT63" s="284"/>
      <c r="OU63" s="284"/>
      <c r="OV63" s="284"/>
      <c r="OW63" s="284"/>
      <c r="OX63" s="284"/>
      <c r="OY63" s="284"/>
      <c r="OZ63" s="284"/>
      <c r="PA63" s="284"/>
      <c r="PB63" s="284"/>
      <c r="PC63" s="284"/>
      <c r="PD63" s="284"/>
      <c r="PE63" s="284"/>
      <c r="PF63" s="284"/>
      <c r="PG63" s="284"/>
      <c r="PH63" s="284"/>
      <c r="PI63" s="284"/>
      <c r="PJ63" s="284"/>
      <c r="PK63" s="284"/>
      <c r="PL63" s="284"/>
      <c r="PM63" s="284"/>
      <c r="PN63" s="284"/>
      <c r="PO63" s="284"/>
      <c r="PP63" s="284"/>
      <c r="PQ63" s="284"/>
      <c r="PR63" s="284"/>
      <c r="PS63" s="284"/>
      <c r="PT63" s="284"/>
      <c r="PU63" s="284"/>
      <c r="PV63" s="284"/>
      <c r="PW63" s="284"/>
      <c r="PX63" s="284"/>
      <c r="PY63" s="284"/>
      <c r="PZ63" s="284"/>
      <c r="QA63" s="284"/>
      <c r="QB63" s="284"/>
      <c r="QC63" s="284"/>
      <c r="QD63" s="284"/>
      <c r="QE63" s="284"/>
      <c r="QF63" s="284"/>
      <c r="QG63" s="284"/>
      <c r="QH63" s="284"/>
      <c r="QI63" s="284"/>
      <c r="QJ63" s="284"/>
      <c r="QK63" s="284"/>
      <c r="QL63" s="284"/>
      <c r="QM63" s="284"/>
      <c r="QN63" s="284"/>
      <c r="QO63" s="284"/>
      <c r="QP63" s="284"/>
      <c r="QQ63" s="284"/>
      <c r="QR63" s="284"/>
      <c r="QS63" s="284"/>
      <c r="QT63" s="284"/>
      <c r="QU63" s="284"/>
      <c r="QV63" s="284"/>
      <c r="QW63" s="284"/>
      <c r="QX63" s="284"/>
      <c r="QY63" s="284"/>
      <c r="QZ63" s="284"/>
      <c r="RA63" s="284"/>
      <c r="RB63" s="284"/>
      <c r="RC63" s="284"/>
      <c r="RD63" s="284"/>
      <c r="RE63" s="284"/>
      <c r="RF63" s="284"/>
      <c r="RG63" s="284"/>
      <c r="RH63" s="284"/>
      <c r="RI63" s="284"/>
      <c r="RJ63" s="284"/>
      <c r="RK63" s="284"/>
      <c r="RL63" s="284"/>
      <c r="RM63" s="284"/>
      <c r="RN63" s="284"/>
      <c r="RO63" s="284"/>
      <c r="RP63" s="284"/>
      <c r="RQ63" s="284"/>
      <c r="RR63" s="284"/>
      <c r="RS63" s="284"/>
      <c r="RT63" s="284"/>
      <c r="RU63" s="284"/>
      <c r="RV63" s="284"/>
      <c r="RW63" s="284"/>
      <c r="RX63" s="284"/>
      <c r="RY63" s="284"/>
      <c r="RZ63" s="284"/>
      <c r="SA63" s="284"/>
    </row>
    <row r="64" spans="1:495">
      <c r="A64" s="282"/>
      <c r="B64" s="283" t="str">
        <f>$B$14</f>
        <v>Water Quality Monitoring</v>
      </c>
      <c r="C64" s="290">
        <f>SUM(D64:S64,T64:INDEX(T64:SA64,$H$5))</f>
        <v>0</v>
      </c>
      <c r="D64" s="284">
        <f t="shared" ref="D64:BO64" si="82">$C14*D37</f>
        <v>0</v>
      </c>
      <c r="E64" s="284">
        <f t="shared" si="82"/>
        <v>0</v>
      </c>
      <c r="F64" s="284">
        <f t="shared" si="82"/>
        <v>0</v>
      </c>
      <c r="G64" s="284">
        <f t="shared" si="82"/>
        <v>0</v>
      </c>
      <c r="H64" s="284">
        <f t="shared" si="82"/>
        <v>0</v>
      </c>
      <c r="I64" s="284">
        <f t="shared" si="82"/>
        <v>0</v>
      </c>
      <c r="J64" s="284">
        <f t="shared" si="82"/>
        <v>0</v>
      </c>
      <c r="K64" s="284">
        <f t="shared" si="82"/>
        <v>0</v>
      </c>
      <c r="L64" s="284">
        <f t="shared" si="82"/>
        <v>0</v>
      </c>
      <c r="M64" s="284">
        <f t="shared" si="82"/>
        <v>0</v>
      </c>
      <c r="N64" s="284">
        <f t="shared" si="82"/>
        <v>0</v>
      </c>
      <c r="O64" s="284">
        <f t="shared" si="82"/>
        <v>0</v>
      </c>
      <c r="P64" s="284">
        <f t="shared" si="82"/>
        <v>0</v>
      </c>
      <c r="Q64" s="284">
        <f t="shared" si="82"/>
        <v>0</v>
      </c>
      <c r="R64" s="284">
        <f t="shared" si="82"/>
        <v>0</v>
      </c>
      <c r="S64" s="284">
        <f t="shared" si="82"/>
        <v>0</v>
      </c>
      <c r="T64" s="284">
        <f t="shared" si="82"/>
        <v>0</v>
      </c>
      <c r="U64" s="284">
        <f t="shared" si="82"/>
        <v>0</v>
      </c>
      <c r="V64" s="284">
        <f t="shared" si="82"/>
        <v>0</v>
      </c>
      <c r="W64" s="284">
        <f t="shared" si="82"/>
        <v>0</v>
      </c>
      <c r="X64" s="284">
        <f t="shared" si="82"/>
        <v>0</v>
      </c>
      <c r="Y64" s="284">
        <f t="shared" si="82"/>
        <v>0</v>
      </c>
      <c r="Z64" s="284">
        <f t="shared" si="82"/>
        <v>0</v>
      </c>
      <c r="AA64" s="284">
        <f t="shared" si="82"/>
        <v>0</v>
      </c>
      <c r="AB64" s="284">
        <f t="shared" si="82"/>
        <v>0</v>
      </c>
      <c r="AC64" s="284">
        <f t="shared" si="82"/>
        <v>0</v>
      </c>
      <c r="AD64" s="284">
        <f t="shared" si="82"/>
        <v>0</v>
      </c>
      <c r="AE64" s="284">
        <f t="shared" si="82"/>
        <v>0</v>
      </c>
      <c r="AF64" s="284">
        <f t="shared" si="82"/>
        <v>0</v>
      </c>
      <c r="AG64" s="284">
        <f t="shared" si="82"/>
        <v>0</v>
      </c>
      <c r="AH64" s="284">
        <f t="shared" si="82"/>
        <v>0</v>
      </c>
      <c r="AI64" s="284">
        <f t="shared" si="82"/>
        <v>0</v>
      </c>
      <c r="AJ64" s="284">
        <f t="shared" si="82"/>
        <v>0</v>
      </c>
      <c r="AK64" s="284">
        <f t="shared" si="82"/>
        <v>0</v>
      </c>
      <c r="AL64" s="284">
        <f t="shared" si="82"/>
        <v>0</v>
      </c>
      <c r="AM64" s="284">
        <f t="shared" si="82"/>
        <v>0</v>
      </c>
      <c r="AN64" s="284">
        <f t="shared" si="82"/>
        <v>0</v>
      </c>
      <c r="AO64" s="284">
        <f t="shared" si="82"/>
        <v>0</v>
      </c>
      <c r="AP64" s="284">
        <f t="shared" si="82"/>
        <v>0</v>
      </c>
      <c r="AQ64" s="284">
        <f t="shared" si="82"/>
        <v>0</v>
      </c>
      <c r="AR64" s="284">
        <f t="shared" si="82"/>
        <v>0</v>
      </c>
      <c r="AS64" s="284">
        <f t="shared" si="82"/>
        <v>0</v>
      </c>
      <c r="AT64" s="284">
        <f t="shared" si="82"/>
        <v>0</v>
      </c>
      <c r="AU64" s="284">
        <f t="shared" si="82"/>
        <v>0</v>
      </c>
      <c r="AV64" s="284">
        <f t="shared" si="82"/>
        <v>0</v>
      </c>
      <c r="AW64" s="284">
        <f t="shared" si="82"/>
        <v>0</v>
      </c>
      <c r="AX64" s="284">
        <f t="shared" si="82"/>
        <v>0</v>
      </c>
      <c r="AY64" s="284">
        <f t="shared" si="82"/>
        <v>0</v>
      </c>
      <c r="AZ64" s="284">
        <f t="shared" si="82"/>
        <v>0</v>
      </c>
      <c r="BA64" s="284">
        <f t="shared" si="82"/>
        <v>0</v>
      </c>
      <c r="BB64" s="284">
        <f t="shared" si="82"/>
        <v>0</v>
      </c>
      <c r="BC64" s="284">
        <f t="shared" si="82"/>
        <v>0</v>
      </c>
      <c r="BD64" s="284">
        <f t="shared" si="82"/>
        <v>0</v>
      </c>
      <c r="BE64" s="284">
        <f t="shared" si="82"/>
        <v>0</v>
      </c>
      <c r="BF64" s="284">
        <f t="shared" si="82"/>
        <v>0</v>
      </c>
      <c r="BG64" s="284">
        <f t="shared" si="82"/>
        <v>0</v>
      </c>
      <c r="BH64" s="284">
        <f t="shared" si="82"/>
        <v>0</v>
      </c>
      <c r="BI64" s="284">
        <f t="shared" si="82"/>
        <v>0</v>
      </c>
      <c r="BJ64" s="284">
        <f t="shared" si="82"/>
        <v>0</v>
      </c>
      <c r="BK64" s="284">
        <f t="shared" si="82"/>
        <v>0</v>
      </c>
      <c r="BL64" s="284">
        <f t="shared" si="82"/>
        <v>0</v>
      </c>
      <c r="BM64" s="284">
        <f t="shared" si="82"/>
        <v>0</v>
      </c>
      <c r="BN64" s="284">
        <f t="shared" si="82"/>
        <v>0</v>
      </c>
      <c r="BO64" s="284">
        <f t="shared" si="82"/>
        <v>0</v>
      </c>
      <c r="BP64" s="284">
        <f t="shared" ref="BP64:EA64" si="83">$C14*BP37</f>
        <v>0</v>
      </c>
      <c r="BQ64" s="284">
        <f t="shared" si="83"/>
        <v>0</v>
      </c>
      <c r="BR64" s="284">
        <f t="shared" si="83"/>
        <v>0</v>
      </c>
      <c r="BS64" s="284">
        <f t="shared" si="83"/>
        <v>0</v>
      </c>
      <c r="BT64" s="284">
        <f t="shared" si="83"/>
        <v>0</v>
      </c>
      <c r="BU64" s="284">
        <f t="shared" si="83"/>
        <v>0</v>
      </c>
      <c r="BV64" s="284">
        <f t="shared" si="83"/>
        <v>0</v>
      </c>
      <c r="BW64" s="284">
        <f t="shared" si="83"/>
        <v>0</v>
      </c>
      <c r="BX64" s="284">
        <f t="shared" si="83"/>
        <v>0</v>
      </c>
      <c r="BY64" s="284">
        <f t="shared" si="83"/>
        <v>0</v>
      </c>
      <c r="BZ64" s="284">
        <f t="shared" si="83"/>
        <v>0</v>
      </c>
      <c r="CA64" s="284">
        <f t="shared" si="83"/>
        <v>0</v>
      </c>
      <c r="CB64" s="284">
        <f t="shared" si="83"/>
        <v>0</v>
      </c>
      <c r="CC64" s="284">
        <f t="shared" si="83"/>
        <v>0</v>
      </c>
      <c r="CD64" s="284">
        <f t="shared" si="83"/>
        <v>0</v>
      </c>
      <c r="CE64" s="284">
        <f t="shared" si="83"/>
        <v>0</v>
      </c>
      <c r="CF64" s="284">
        <f t="shared" si="83"/>
        <v>0</v>
      </c>
      <c r="CG64" s="284">
        <f t="shared" si="83"/>
        <v>0</v>
      </c>
      <c r="CH64" s="284">
        <f t="shared" si="83"/>
        <v>0</v>
      </c>
      <c r="CI64" s="284">
        <f t="shared" si="83"/>
        <v>0</v>
      </c>
      <c r="CJ64" s="284">
        <f t="shared" si="83"/>
        <v>0</v>
      </c>
      <c r="CK64" s="284">
        <f t="shared" si="83"/>
        <v>0</v>
      </c>
      <c r="CL64" s="284">
        <f t="shared" si="83"/>
        <v>0</v>
      </c>
      <c r="CM64" s="284">
        <f t="shared" si="83"/>
        <v>0</v>
      </c>
      <c r="CN64" s="284">
        <f t="shared" si="83"/>
        <v>0</v>
      </c>
      <c r="CO64" s="284">
        <f t="shared" si="83"/>
        <v>0</v>
      </c>
      <c r="CP64" s="284">
        <f t="shared" si="83"/>
        <v>0</v>
      </c>
      <c r="CQ64" s="284">
        <f t="shared" si="83"/>
        <v>0</v>
      </c>
      <c r="CR64" s="284">
        <f t="shared" si="83"/>
        <v>0</v>
      </c>
      <c r="CS64" s="284">
        <f t="shared" si="83"/>
        <v>0</v>
      </c>
      <c r="CT64" s="284">
        <f t="shared" si="83"/>
        <v>0</v>
      </c>
      <c r="CU64" s="284">
        <f t="shared" si="83"/>
        <v>0</v>
      </c>
      <c r="CV64" s="284">
        <f t="shared" si="83"/>
        <v>0</v>
      </c>
      <c r="CW64" s="284">
        <f t="shared" si="83"/>
        <v>0</v>
      </c>
      <c r="CX64" s="284">
        <f t="shared" si="83"/>
        <v>0</v>
      </c>
      <c r="CY64" s="284">
        <f t="shared" si="83"/>
        <v>0</v>
      </c>
      <c r="CZ64" s="284">
        <f t="shared" si="83"/>
        <v>0</v>
      </c>
      <c r="DA64" s="284">
        <f t="shared" si="83"/>
        <v>0</v>
      </c>
      <c r="DB64" s="284">
        <f t="shared" si="83"/>
        <v>0</v>
      </c>
      <c r="DC64" s="284">
        <f t="shared" si="83"/>
        <v>0</v>
      </c>
      <c r="DD64" s="284">
        <f t="shared" si="83"/>
        <v>0</v>
      </c>
      <c r="DE64" s="284">
        <f t="shared" si="83"/>
        <v>0</v>
      </c>
      <c r="DF64" s="284">
        <f t="shared" si="83"/>
        <v>0</v>
      </c>
      <c r="DG64" s="284">
        <f t="shared" si="83"/>
        <v>0</v>
      </c>
      <c r="DH64" s="284">
        <f t="shared" si="83"/>
        <v>0</v>
      </c>
      <c r="DI64" s="284">
        <f t="shared" si="83"/>
        <v>0</v>
      </c>
      <c r="DJ64" s="284">
        <f t="shared" si="83"/>
        <v>0</v>
      </c>
      <c r="DK64" s="284">
        <f t="shared" si="83"/>
        <v>0</v>
      </c>
      <c r="DL64" s="284">
        <f t="shared" si="83"/>
        <v>0</v>
      </c>
      <c r="DM64" s="284">
        <f t="shared" si="83"/>
        <v>0</v>
      </c>
      <c r="DN64" s="284">
        <f t="shared" si="83"/>
        <v>0</v>
      </c>
      <c r="DO64" s="284">
        <f t="shared" si="83"/>
        <v>0</v>
      </c>
      <c r="DP64" s="284">
        <f t="shared" si="83"/>
        <v>0</v>
      </c>
      <c r="DQ64" s="284">
        <f t="shared" si="83"/>
        <v>0</v>
      </c>
      <c r="DR64" s="284">
        <f t="shared" si="83"/>
        <v>0</v>
      </c>
      <c r="DS64" s="284">
        <f t="shared" si="83"/>
        <v>0</v>
      </c>
      <c r="DT64" s="284">
        <f t="shared" si="83"/>
        <v>0</v>
      </c>
      <c r="DU64" s="284">
        <f t="shared" si="83"/>
        <v>0</v>
      </c>
      <c r="DV64" s="284">
        <f t="shared" si="83"/>
        <v>0</v>
      </c>
      <c r="DW64" s="284">
        <f t="shared" si="83"/>
        <v>0</v>
      </c>
      <c r="DX64" s="284">
        <f t="shared" si="83"/>
        <v>0</v>
      </c>
      <c r="DY64" s="284">
        <f t="shared" si="83"/>
        <v>0</v>
      </c>
      <c r="DZ64" s="284">
        <f t="shared" si="83"/>
        <v>0</v>
      </c>
      <c r="EA64" s="284">
        <f t="shared" si="83"/>
        <v>0</v>
      </c>
      <c r="EB64" s="284">
        <f t="shared" ref="EB64:GM64" si="84">$C14*EB37</f>
        <v>0</v>
      </c>
      <c r="EC64" s="284">
        <f t="shared" si="84"/>
        <v>0</v>
      </c>
      <c r="ED64" s="284">
        <f t="shared" si="84"/>
        <v>0</v>
      </c>
      <c r="EE64" s="284">
        <f t="shared" si="84"/>
        <v>0</v>
      </c>
      <c r="EF64" s="284">
        <f t="shared" si="84"/>
        <v>0</v>
      </c>
      <c r="EG64" s="284">
        <f t="shared" si="84"/>
        <v>0</v>
      </c>
      <c r="EH64" s="284">
        <f t="shared" si="84"/>
        <v>0</v>
      </c>
      <c r="EI64" s="284">
        <f t="shared" si="84"/>
        <v>0</v>
      </c>
      <c r="EJ64" s="284">
        <f t="shared" si="84"/>
        <v>0</v>
      </c>
      <c r="EK64" s="284">
        <f t="shared" si="84"/>
        <v>0</v>
      </c>
      <c r="EL64" s="284">
        <f t="shared" si="84"/>
        <v>0</v>
      </c>
      <c r="EM64" s="284">
        <f t="shared" si="84"/>
        <v>0</v>
      </c>
      <c r="EN64" s="284">
        <f t="shared" si="84"/>
        <v>0</v>
      </c>
      <c r="EO64" s="284">
        <f t="shared" si="84"/>
        <v>0</v>
      </c>
      <c r="EP64" s="284">
        <f t="shared" si="84"/>
        <v>0</v>
      </c>
      <c r="EQ64" s="284">
        <f t="shared" si="84"/>
        <v>0</v>
      </c>
      <c r="ER64" s="284">
        <f t="shared" si="84"/>
        <v>0</v>
      </c>
      <c r="ES64" s="284">
        <f t="shared" si="84"/>
        <v>0</v>
      </c>
      <c r="ET64" s="284">
        <f t="shared" si="84"/>
        <v>0</v>
      </c>
      <c r="EU64" s="284">
        <f t="shared" si="84"/>
        <v>0</v>
      </c>
      <c r="EV64" s="284">
        <f t="shared" si="84"/>
        <v>0</v>
      </c>
      <c r="EW64" s="284">
        <f t="shared" si="84"/>
        <v>0</v>
      </c>
      <c r="EX64" s="284">
        <f t="shared" si="84"/>
        <v>0</v>
      </c>
      <c r="EY64" s="284">
        <f t="shared" si="84"/>
        <v>0</v>
      </c>
      <c r="EZ64" s="284">
        <f t="shared" si="84"/>
        <v>0</v>
      </c>
      <c r="FA64" s="284">
        <f t="shared" si="84"/>
        <v>0</v>
      </c>
      <c r="FB64" s="284">
        <f t="shared" si="84"/>
        <v>0</v>
      </c>
      <c r="FC64" s="284">
        <f t="shared" si="84"/>
        <v>0</v>
      </c>
      <c r="FD64" s="284">
        <f t="shared" si="84"/>
        <v>0</v>
      </c>
      <c r="FE64" s="284">
        <f t="shared" si="84"/>
        <v>0</v>
      </c>
      <c r="FF64" s="284">
        <f t="shared" si="84"/>
        <v>0</v>
      </c>
      <c r="FG64" s="284">
        <f t="shared" si="84"/>
        <v>0</v>
      </c>
      <c r="FH64" s="284">
        <f t="shared" si="84"/>
        <v>0</v>
      </c>
      <c r="FI64" s="284">
        <f t="shared" si="84"/>
        <v>0</v>
      </c>
      <c r="FJ64" s="284">
        <f t="shared" si="84"/>
        <v>0</v>
      </c>
      <c r="FK64" s="284">
        <f t="shared" si="84"/>
        <v>0</v>
      </c>
      <c r="FL64" s="284">
        <f t="shared" si="84"/>
        <v>0</v>
      </c>
      <c r="FM64" s="284">
        <f t="shared" si="84"/>
        <v>0</v>
      </c>
      <c r="FN64" s="284">
        <f t="shared" si="84"/>
        <v>0</v>
      </c>
      <c r="FO64" s="284">
        <f t="shared" si="84"/>
        <v>0</v>
      </c>
      <c r="FP64" s="284">
        <f t="shared" si="84"/>
        <v>0</v>
      </c>
      <c r="FQ64" s="284">
        <f t="shared" si="84"/>
        <v>0</v>
      </c>
      <c r="FR64" s="284">
        <f t="shared" si="84"/>
        <v>0</v>
      </c>
      <c r="FS64" s="284">
        <f t="shared" si="84"/>
        <v>0</v>
      </c>
      <c r="FT64" s="284">
        <f t="shared" si="84"/>
        <v>0</v>
      </c>
      <c r="FU64" s="284">
        <f t="shared" si="84"/>
        <v>0</v>
      </c>
      <c r="FV64" s="284">
        <f t="shared" si="84"/>
        <v>0</v>
      </c>
      <c r="FW64" s="284">
        <f t="shared" si="84"/>
        <v>0</v>
      </c>
      <c r="FX64" s="284">
        <f t="shared" si="84"/>
        <v>0</v>
      </c>
      <c r="FY64" s="284">
        <f t="shared" si="84"/>
        <v>0</v>
      </c>
      <c r="FZ64" s="284">
        <f t="shared" si="84"/>
        <v>0</v>
      </c>
      <c r="GA64" s="284">
        <f t="shared" si="84"/>
        <v>0</v>
      </c>
      <c r="GB64" s="284">
        <f t="shared" si="84"/>
        <v>0</v>
      </c>
      <c r="GC64" s="284">
        <f t="shared" si="84"/>
        <v>0</v>
      </c>
      <c r="GD64" s="284">
        <f t="shared" si="84"/>
        <v>0</v>
      </c>
      <c r="GE64" s="284">
        <f t="shared" si="84"/>
        <v>0</v>
      </c>
      <c r="GF64" s="284">
        <f t="shared" si="84"/>
        <v>0</v>
      </c>
      <c r="GG64" s="284">
        <f t="shared" si="84"/>
        <v>0</v>
      </c>
      <c r="GH64" s="284">
        <f t="shared" si="84"/>
        <v>0</v>
      </c>
      <c r="GI64" s="284">
        <f t="shared" si="84"/>
        <v>0</v>
      </c>
      <c r="GJ64" s="284">
        <f t="shared" si="84"/>
        <v>0</v>
      </c>
      <c r="GK64" s="284">
        <f t="shared" si="84"/>
        <v>0</v>
      </c>
      <c r="GL64" s="284">
        <f t="shared" si="84"/>
        <v>0</v>
      </c>
      <c r="GM64" s="284">
        <f t="shared" si="84"/>
        <v>0</v>
      </c>
      <c r="GN64" s="284">
        <f t="shared" ref="GN64:IY64" si="85">$C14*GN37</f>
        <v>0</v>
      </c>
      <c r="GO64" s="284">
        <f t="shared" si="85"/>
        <v>0</v>
      </c>
      <c r="GP64" s="284">
        <f t="shared" si="85"/>
        <v>0</v>
      </c>
      <c r="GQ64" s="284">
        <f t="shared" si="85"/>
        <v>0</v>
      </c>
      <c r="GR64" s="284">
        <f t="shared" si="85"/>
        <v>0</v>
      </c>
      <c r="GS64" s="284">
        <f t="shared" si="85"/>
        <v>0</v>
      </c>
      <c r="GT64" s="284">
        <f t="shared" si="85"/>
        <v>0</v>
      </c>
      <c r="GU64" s="284">
        <f t="shared" si="85"/>
        <v>0</v>
      </c>
      <c r="GV64" s="284">
        <f t="shared" si="85"/>
        <v>0</v>
      </c>
      <c r="GW64" s="284">
        <f t="shared" si="85"/>
        <v>0</v>
      </c>
      <c r="GX64" s="284">
        <f t="shared" si="85"/>
        <v>0</v>
      </c>
      <c r="GY64" s="284">
        <f t="shared" si="85"/>
        <v>0</v>
      </c>
      <c r="GZ64" s="284">
        <f t="shared" si="85"/>
        <v>0</v>
      </c>
      <c r="HA64" s="284">
        <f t="shared" si="85"/>
        <v>0</v>
      </c>
      <c r="HB64" s="284">
        <f t="shared" si="85"/>
        <v>0</v>
      </c>
      <c r="HC64" s="284">
        <f t="shared" si="85"/>
        <v>0</v>
      </c>
      <c r="HD64" s="284">
        <f t="shared" si="85"/>
        <v>0</v>
      </c>
      <c r="HE64" s="284">
        <f t="shared" si="85"/>
        <v>0</v>
      </c>
      <c r="HF64" s="284">
        <f t="shared" si="85"/>
        <v>0</v>
      </c>
      <c r="HG64" s="284">
        <f t="shared" si="85"/>
        <v>0</v>
      </c>
      <c r="HH64" s="284">
        <f t="shared" si="85"/>
        <v>0</v>
      </c>
      <c r="HI64" s="284">
        <f t="shared" si="85"/>
        <v>0</v>
      </c>
      <c r="HJ64" s="284">
        <f t="shared" si="85"/>
        <v>0</v>
      </c>
      <c r="HK64" s="284">
        <f t="shared" si="85"/>
        <v>0</v>
      </c>
      <c r="HL64" s="284">
        <f t="shared" si="85"/>
        <v>0</v>
      </c>
      <c r="HM64" s="284">
        <f t="shared" si="85"/>
        <v>0</v>
      </c>
      <c r="HN64" s="284">
        <f t="shared" si="85"/>
        <v>0</v>
      </c>
      <c r="HO64" s="284">
        <f t="shared" si="85"/>
        <v>0</v>
      </c>
      <c r="HP64" s="284">
        <f t="shared" si="85"/>
        <v>0</v>
      </c>
      <c r="HQ64" s="284">
        <f t="shared" si="85"/>
        <v>0</v>
      </c>
      <c r="HR64" s="284">
        <f t="shared" si="85"/>
        <v>0</v>
      </c>
      <c r="HS64" s="284">
        <f t="shared" si="85"/>
        <v>0</v>
      </c>
      <c r="HT64" s="284">
        <f t="shared" si="85"/>
        <v>0</v>
      </c>
      <c r="HU64" s="284">
        <f t="shared" si="85"/>
        <v>0</v>
      </c>
      <c r="HV64" s="284">
        <f t="shared" si="85"/>
        <v>0</v>
      </c>
      <c r="HW64" s="284">
        <f t="shared" si="85"/>
        <v>0</v>
      </c>
      <c r="HX64" s="284">
        <f t="shared" si="85"/>
        <v>0</v>
      </c>
      <c r="HY64" s="284">
        <f t="shared" si="85"/>
        <v>0</v>
      </c>
      <c r="HZ64" s="284">
        <f t="shared" si="85"/>
        <v>0</v>
      </c>
      <c r="IA64" s="284">
        <f t="shared" si="85"/>
        <v>0</v>
      </c>
      <c r="IB64" s="284">
        <f t="shared" si="85"/>
        <v>0</v>
      </c>
      <c r="IC64" s="284">
        <f t="shared" si="85"/>
        <v>0</v>
      </c>
      <c r="ID64" s="284">
        <f t="shared" si="85"/>
        <v>0</v>
      </c>
      <c r="IE64" s="284">
        <f t="shared" si="85"/>
        <v>0</v>
      </c>
      <c r="IF64" s="284">
        <f t="shared" si="85"/>
        <v>0</v>
      </c>
      <c r="IG64" s="284">
        <f t="shared" si="85"/>
        <v>0</v>
      </c>
      <c r="IH64" s="284">
        <f t="shared" si="85"/>
        <v>0</v>
      </c>
      <c r="II64" s="284">
        <f t="shared" si="85"/>
        <v>0</v>
      </c>
      <c r="IJ64" s="284">
        <f t="shared" si="85"/>
        <v>0</v>
      </c>
      <c r="IK64" s="284">
        <f t="shared" si="85"/>
        <v>0</v>
      </c>
      <c r="IL64" s="284">
        <f t="shared" si="85"/>
        <v>0</v>
      </c>
      <c r="IM64" s="284">
        <f t="shared" si="85"/>
        <v>0</v>
      </c>
      <c r="IN64" s="284">
        <f t="shared" si="85"/>
        <v>0</v>
      </c>
      <c r="IO64" s="284">
        <f t="shared" si="85"/>
        <v>0</v>
      </c>
      <c r="IP64" s="284">
        <f t="shared" si="85"/>
        <v>0</v>
      </c>
      <c r="IQ64" s="284">
        <f t="shared" si="85"/>
        <v>0</v>
      </c>
      <c r="IR64" s="284">
        <f t="shared" si="85"/>
        <v>0</v>
      </c>
      <c r="IS64" s="284">
        <f t="shared" si="85"/>
        <v>0</v>
      </c>
      <c r="IT64" s="284">
        <f t="shared" si="85"/>
        <v>0</v>
      </c>
      <c r="IU64" s="284">
        <f t="shared" si="85"/>
        <v>0</v>
      </c>
      <c r="IV64" s="284">
        <f t="shared" si="85"/>
        <v>0</v>
      </c>
      <c r="IW64" s="284">
        <f t="shared" si="85"/>
        <v>0</v>
      </c>
      <c r="IX64" s="284">
        <f t="shared" si="85"/>
        <v>0</v>
      </c>
      <c r="IY64" s="284">
        <f t="shared" si="85"/>
        <v>0</v>
      </c>
      <c r="IZ64" s="284">
        <f t="shared" ref="IZ64:LK64" si="86">$C14*IZ37</f>
        <v>0</v>
      </c>
      <c r="JA64" s="284">
        <f t="shared" si="86"/>
        <v>0</v>
      </c>
      <c r="JB64" s="284">
        <f t="shared" si="86"/>
        <v>0</v>
      </c>
      <c r="JC64" s="284">
        <f t="shared" si="86"/>
        <v>0</v>
      </c>
      <c r="JD64" s="284">
        <f t="shared" si="86"/>
        <v>0</v>
      </c>
      <c r="JE64" s="284">
        <f t="shared" si="86"/>
        <v>0</v>
      </c>
      <c r="JF64" s="284">
        <f t="shared" si="86"/>
        <v>0</v>
      </c>
      <c r="JG64" s="284">
        <f t="shared" si="86"/>
        <v>0</v>
      </c>
      <c r="JH64" s="284">
        <f t="shared" si="86"/>
        <v>0</v>
      </c>
      <c r="JI64" s="284">
        <f t="shared" si="86"/>
        <v>0</v>
      </c>
      <c r="JJ64" s="284">
        <f t="shared" si="86"/>
        <v>0</v>
      </c>
      <c r="JK64" s="284">
        <f t="shared" si="86"/>
        <v>0</v>
      </c>
      <c r="JL64" s="284">
        <f t="shared" si="86"/>
        <v>0</v>
      </c>
      <c r="JM64" s="284">
        <f t="shared" si="86"/>
        <v>0</v>
      </c>
      <c r="JN64" s="284">
        <f t="shared" si="86"/>
        <v>0</v>
      </c>
      <c r="JO64" s="284">
        <f t="shared" si="86"/>
        <v>0</v>
      </c>
      <c r="JP64" s="284">
        <f t="shared" si="86"/>
        <v>0</v>
      </c>
      <c r="JQ64" s="284">
        <f t="shared" si="86"/>
        <v>0</v>
      </c>
      <c r="JR64" s="284">
        <f t="shared" si="86"/>
        <v>0</v>
      </c>
      <c r="JS64" s="284">
        <f t="shared" si="86"/>
        <v>0</v>
      </c>
      <c r="JT64" s="284">
        <f t="shared" si="86"/>
        <v>0</v>
      </c>
      <c r="JU64" s="284">
        <f t="shared" si="86"/>
        <v>0</v>
      </c>
      <c r="JV64" s="284">
        <f t="shared" si="86"/>
        <v>0</v>
      </c>
      <c r="JW64" s="284">
        <f t="shared" si="86"/>
        <v>0</v>
      </c>
      <c r="JX64" s="284">
        <f t="shared" si="86"/>
        <v>0</v>
      </c>
      <c r="JY64" s="284">
        <f t="shared" si="86"/>
        <v>0</v>
      </c>
      <c r="JZ64" s="284">
        <f t="shared" si="86"/>
        <v>0</v>
      </c>
      <c r="KA64" s="284">
        <f t="shared" si="86"/>
        <v>0</v>
      </c>
      <c r="KB64" s="284">
        <f t="shared" si="86"/>
        <v>0</v>
      </c>
      <c r="KC64" s="284">
        <f t="shared" si="86"/>
        <v>0</v>
      </c>
      <c r="KD64" s="284">
        <f t="shared" si="86"/>
        <v>0</v>
      </c>
      <c r="KE64" s="284">
        <f t="shared" si="86"/>
        <v>0</v>
      </c>
      <c r="KF64" s="284">
        <f t="shared" si="86"/>
        <v>0</v>
      </c>
      <c r="KG64" s="284">
        <f t="shared" si="86"/>
        <v>0</v>
      </c>
      <c r="KH64" s="284">
        <f t="shared" si="86"/>
        <v>0</v>
      </c>
      <c r="KI64" s="284">
        <f t="shared" si="86"/>
        <v>0</v>
      </c>
      <c r="KJ64" s="284">
        <f t="shared" si="86"/>
        <v>0</v>
      </c>
      <c r="KK64" s="284">
        <f t="shared" si="86"/>
        <v>0</v>
      </c>
      <c r="KL64" s="284">
        <f t="shared" si="86"/>
        <v>0</v>
      </c>
      <c r="KM64" s="284">
        <f t="shared" si="86"/>
        <v>0</v>
      </c>
      <c r="KN64" s="284">
        <f t="shared" si="86"/>
        <v>0</v>
      </c>
      <c r="KO64" s="284">
        <f t="shared" si="86"/>
        <v>0</v>
      </c>
      <c r="KP64" s="284">
        <f t="shared" si="86"/>
        <v>0</v>
      </c>
      <c r="KQ64" s="284">
        <f t="shared" si="86"/>
        <v>0</v>
      </c>
      <c r="KR64" s="284">
        <f t="shared" si="86"/>
        <v>0</v>
      </c>
      <c r="KS64" s="284">
        <f t="shared" si="86"/>
        <v>0</v>
      </c>
      <c r="KT64" s="284">
        <f t="shared" si="86"/>
        <v>0</v>
      </c>
      <c r="KU64" s="284">
        <f t="shared" si="86"/>
        <v>0</v>
      </c>
      <c r="KV64" s="284">
        <f t="shared" si="86"/>
        <v>0</v>
      </c>
      <c r="KW64" s="284">
        <f t="shared" si="86"/>
        <v>0</v>
      </c>
      <c r="KX64" s="284">
        <f t="shared" si="86"/>
        <v>0</v>
      </c>
      <c r="KY64" s="284">
        <f t="shared" si="86"/>
        <v>0</v>
      </c>
      <c r="KZ64" s="284">
        <f t="shared" si="86"/>
        <v>0</v>
      </c>
      <c r="LA64" s="284">
        <f t="shared" si="86"/>
        <v>0</v>
      </c>
      <c r="LB64" s="284">
        <f t="shared" si="86"/>
        <v>0</v>
      </c>
      <c r="LC64" s="284">
        <f t="shared" si="86"/>
        <v>0</v>
      </c>
      <c r="LD64" s="284">
        <f t="shared" si="86"/>
        <v>0</v>
      </c>
      <c r="LE64" s="284">
        <f t="shared" si="86"/>
        <v>0</v>
      </c>
      <c r="LF64" s="284">
        <f t="shared" si="86"/>
        <v>0</v>
      </c>
      <c r="LG64" s="284">
        <f t="shared" si="86"/>
        <v>0</v>
      </c>
      <c r="LH64" s="284">
        <f t="shared" si="86"/>
        <v>0</v>
      </c>
      <c r="LI64" s="284">
        <f t="shared" si="86"/>
        <v>0</v>
      </c>
      <c r="LJ64" s="284">
        <f t="shared" si="86"/>
        <v>0</v>
      </c>
      <c r="LK64" s="284">
        <f t="shared" si="86"/>
        <v>0</v>
      </c>
      <c r="LL64" s="284">
        <f t="shared" ref="LL64:NW64" si="87">$C14*LL37</f>
        <v>0</v>
      </c>
      <c r="LM64" s="284">
        <f t="shared" si="87"/>
        <v>0</v>
      </c>
      <c r="LN64" s="284">
        <f t="shared" si="87"/>
        <v>0</v>
      </c>
      <c r="LO64" s="284">
        <f t="shared" si="87"/>
        <v>0</v>
      </c>
      <c r="LP64" s="284">
        <f t="shared" si="87"/>
        <v>0</v>
      </c>
      <c r="LQ64" s="284">
        <f t="shared" si="87"/>
        <v>0</v>
      </c>
      <c r="LR64" s="284">
        <f t="shared" si="87"/>
        <v>0</v>
      </c>
      <c r="LS64" s="284">
        <f t="shared" si="87"/>
        <v>0</v>
      </c>
      <c r="LT64" s="284">
        <f t="shared" si="87"/>
        <v>0</v>
      </c>
      <c r="LU64" s="284">
        <f t="shared" si="87"/>
        <v>0</v>
      </c>
      <c r="LV64" s="284">
        <f t="shared" si="87"/>
        <v>0</v>
      </c>
      <c r="LW64" s="284">
        <f t="shared" si="87"/>
        <v>0</v>
      </c>
      <c r="LX64" s="284">
        <f t="shared" si="87"/>
        <v>0</v>
      </c>
      <c r="LY64" s="284">
        <f t="shared" si="87"/>
        <v>0</v>
      </c>
      <c r="LZ64" s="284">
        <f t="shared" si="87"/>
        <v>0</v>
      </c>
      <c r="MA64" s="284">
        <f t="shared" si="87"/>
        <v>0</v>
      </c>
      <c r="MB64" s="284">
        <f t="shared" si="87"/>
        <v>0</v>
      </c>
      <c r="MC64" s="284">
        <f t="shared" si="87"/>
        <v>0</v>
      </c>
      <c r="MD64" s="284">
        <f t="shared" si="87"/>
        <v>0</v>
      </c>
      <c r="ME64" s="284">
        <f t="shared" si="87"/>
        <v>0</v>
      </c>
      <c r="MF64" s="284">
        <f t="shared" si="87"/>
        <v>0</v>
      </c>
      <c r="MG64" s="284">
        <f t="shared" si="87"/>
        <v>0</v>
      </c>
      <c r="MH64" s="284">
        <f t="shared" si="87"/>
        <v>0</v>
      </c>
      <c r="MI64" s="284">
        <f t="shared" si="87"/>
        <v>0</v>
      </c>
      <c r="MJ64" s="284">
        <f t="shared" si="87"/>
        <v>0</v>
      </c>
      <c r="MK64" s="284">
        <f t="shared" si="87"/>
        <v>0</v>
      </c>
      <c r="ML64" s="284">
        <f t="shared" si="87"/>
        <v>0</v>
      </c>
      <c r="MM64" s="284">
        <f t="shared" si="87"/>
        <v>0</v>
      </c>
      <c r="MN64" s="284">
        <f t="shared" si="87"/>
        <v>0</v>
      </c>
      <c r="MO64" s="284">
        <f t="shared" si="87"/>
        <v>0</v>
      </c>
      <c r="MP64" s="284">
        <f t="shared" si="87"/>
        <v>0</v>
      </c>
      <c r="MQ64" s="284">
        <f t="shared" si="87"/>
        <v>0</v>
      </c>
      <c r="MR64" s="284">
        <f t="shared" si="87"/>
        <v>0</v>
      </c>
      <c r="MS64" s="284">
        <f t="shared" si="87"/>
        <v>0</v>
      </c>
      <c r="MT64" s="284">
        <f t="shared" si="87"/>
        <v>0</v>
      </c>
      <c r="MU64" s="284">
        <f t="shared" si="87"/>
        <v>0</v>
      </c>
      <c r="MV64" s="284">
        <f t="shared" si="87"/>
        <v>0</v>
      </c>
      <c r="MW64" s="284">
        <f t="shared" si="87"/>
        <v>0</v>
      </c>
      <c r="MX64" s="284">
        <f t="shared" si="87"/>
        <v>0</v>
      </c>
      <c r="MY64" s="284">
        <f t="shared" si="87"/>
        <v>0</v>
      </c>
      <c r="MZ64" s="284">
        <f t="shared" si="87"/>
        <v>0</v>
      </c>
      <c r="NA64" s="284">
        <f t="shared" si="87"/>
        <v>0</v>
      </c>
      <c r="NB64" s="284">
        <f t="shared" si="87"/>
        <v>0</v>
      </c>
      <c r="NC64" s="284">
        <f t="shared" si="87"/>
        <v>0</v>
      </c>
      <c r="ND64" s="284">
        <f t="shared" si="87"/>
        <v>0</v>
      </c>
      <c r="NE64" s="284">
        <f t="shared" si="87"/>
        <v>0</v>
      </c>
      <c r="NF64" s="284">
        <f t="shared" si="87"/>
        <v>0</v>
      </c>
      <c r="NG64" s="284">
        <f t="shared" si="87"/>
        <v>0</v>
      </c>
      <c r="NH64" s="284">
        <f t="shared" si="87"/>
        <v>0</v>
      </c>
      <c r="NI64" s="284">
        <f t="shared" si="87"/>
        <v>0</v>
      </c>
      <c r="NJ64" s="284">
        <f t="shared" si="87"/>
        <v>0</v>
      </c>
      <c r="NK64" s="284">
        <f t="shared" si="87"/>
        <v>0</v>
      </c>
      <c r="NL64" s="284">
        <f t="shared" si="87"/>
        <v>0</v>
      </c>
      <c r="NM64" s="284">
        <f t="shared" si="87"/>
        <v>0</v>
      </c>
      <c r="NN64" s="284">
        <f t="shared" si="87"/>
        <v>0</v>
      </c>
      <c r="NO64" s="284">
        <f t="shared" si="87"/>
        <v>0</v>
      </c>
      <c r="NP64" s="284">
        <f t="shared" si="87"/>
        <v>0</v>
      </c>
      <c r="NQ64" s="284">
        <f t="shared" si="87"/>
        <v>0</v>
      </c>
      <c r="NR64" s="284">
        <f t="shared" si="87"/>
        <v>0</v>
      </c>
      <c r="NS64" s="284">
        <f t="shared" si="87"/>
        <v>0</v>
      </c>
      <c r="NT64" s="284">
        <f t="shared" si="87"/>
        <v>0</v>
      </c>
      <c r="NU64" s="284">
        <f t="shared" si="87"/>
        <v>0</v>
      </c>
      <c r="NV64" s="284">
        <f t="shared" si="87"/>
        <v>0</v>
      </c>
      <c r="NW64" s="284">
        <f t="shared" si="87"/>
        <v>0</v>
      </c>
      <c r="NX64" s="284">
        <f t="shared" ref="NX64:QI64" si="88">$C14*NX37</f>
        <v>0</v>
      </c>
      <c r="NY64" s="284">
        <f t="shared" si="88"/>
        <v>0</v>
      </c>
      <c r="NZ64" s="284">
        <f t="shared" si="88"/>
        <v>0</v>
      </c>
      <c r="OA64" s="284">
        <f t="shared" si="88"/>
        <v>0</v>
      </c>
      <c r="OB64" s="284">
        <f t="shared" si="88"/>
        <v>0</v>
      </c>
      <c r="OC64" s="284">
        <f t="shared" si="88"/>
        <v>0</v>
      </c>
      <c r="OD64" s="284">
        <f t="shared" si="88"/>
        <v>0</v>
      </c>
      <c r="OE64" s="284">
        <f t="shared" si="88"/>
        <v>0</v>
      </c>
      <c r="OF64" s="284">
        <f t="shared" si="88"/>
        <v>0</v>
      </c>
      <c r="OG64" s="284">
        <f t="shared" si="88"/>
        <v>0</v>
      </c>
      <c r="OH64" s="284">
        <f t="shared" si="88"/>
        <v>0</v>
      </c>
      <c r="OI64" s="284">
        <f t="shared" si="88"/>
        <v>0</v>
      </c>
      <c r="OJ64" s="284">
        <f t="shared" si="88"/>
        <v>0</v>
      </c>
      <c r="OK64" s="284">
        <f t="shared" si="88"/>
        <v>0</v>
      </c>
      <c r="OL64" s="284">
        <f t="shared" si="88"/>
        <v>0</v>
      </c>
      <c r="OM64" s="284">
        <f t="shared" si="88"/>
        <v>0</v>
      </c>
      <c r="ON64" s="284">
        <f t="shared" si="88"/>
        <v>0</v>
      </c>
      <c r="OO64" s="284">
        <f t="shared" si="88"/>
        <v>0</v>
      </c>
      <c r="OP64" s="284">
        <f t="shared" si="88"/>
        <v>0</v>
      </c>
      <c r="OQ64" s="284">
        <f t="shared" si="88"/>
        <v>0</v>
      </c>
      <c r="OR64" s="284">
        <f t="shared" si="88"/>
        <v>0</v>
      </c>
      <c r="OS64" s="284">
        <f t="shared" si="88"/>
        <v>0</v>
      </c>
      <c r="OT64" s="284">
        <f t="shared" si="88"/>
        <v>0</v>
      </c>
      <c r="OU64" s="284">
        <f t="shared" si="88"/>
        <v>0</v>
      </c>
      <c r="OV64" s="284">
        <f t="shared" si="88"/>
        <v>0</v>
      </c>
      <c r="OW64" s="284">
        <f t="shared" si="88"/>
        <v>0</v>
      </c>
      <c r="OX64" s="284">
        <f t="shared" si="88"/>
        <v>0</v>
      </c>
      <c r="OY64" s="284">
        <f t="shared" si="88"/>
        <v>0</v>
      </c>
      <c r="OZ64" s="284">
        <f t="shared" si="88"/>
        <v>0</v>
      </c>
      <c r="PA64" s="284">
        <f t="shared" si="88"/>
        <v>0</v>
      </c>
      <c r="PB64" s="284">
        <f t="shared" si="88"/>
        <v>0</v>
      </c>
      <c r="PC64" s="284">
        <f t="shared" si="88"/>
        <v>0</v>
      </c>
      <c r="PD64" s="284">
        <f t="shared" si="88"/>
        <v>0</v>
      </c>
      <c r="PE64" s="284">
        <f t="shared" si="88"/>
        <v>0</v>
      </c>
      <c r="PF64" s="284">
        <f t="shared" si="88"/>
        <v>0</v>
      </c>
      <c r="PG64" s="284">
        <f t="shared" si="88"/>
        <v>0</v>
      </c>
      <c r="PH64" s="284">
        <f t="shared" si="88"/>
        <v>0</v>
      </c>
      <c r="PI64" s="284">
        <f t="shared" si="88"/>
        <v>0</v>
      </c>
      <c r="PJ64" s="284">
        <f t="shared" si="88"/>
        <v>0</v>
      </c>
      <c r="PK64" s="284">
        <f t="shared" si="88"/>
        <v>0</v>
      </c>
      <c r="PL64" s="284">
        <f t="shared" si="88"/>
        <v>0</v>
      </c>
      <c r="PM64" s="284">
        <f t="shared" si="88"/>
        <v>0</v>
      </c>
      <c r="PN64" s="284">
        <f t="shared" si="88"/>
        <v>0</v>
      </c>
      <c r="PO64" s="284">
        <f t="shared" si="88"/>
        <v>0</v>
      </c>
      <c r="PP64" s="284">
        <f t="shared" si="88"/>
        <v>0</v>
      </c>
      <c r="PQ64" s="284">
        <f t="shared" si="88"/>
        <v>0</v>
      </c>
      <c r="PR64" s="284">
        <f t="shared" si="88"/>
        <v>0</v>
      </c>
      <c r="PS64" s="284">
        <f t="shared" si="88"/>
        <v>0</v>
      </c>
      <c r="PT64" s="284">
        <f t="shared" si="88"/>
        <v>0</v>
      </c>
      <c r="PU64" s="284">
        <f t="shared" si="88"/>
        <v>0</v>
      </c>
      <c r="PV64" s="284">
        <f t="shared" si="88"/>
        <v>0</v>
      </c>
      <c r="PW64" s="284">
        <f t="shared" si="88"/>
        <v>0</v>
      </c>
      <c r="PX64" s="284">
        <f t="shared" si="88"/>
        <v>0</v>
      </c>
      <c r="PY64" s="284">
        <f t="shared" si="88"/>
        <v>0</v>
      </c>
      <c r="PZ64" s="284">
        <f t="shared" si="88"/>
        <v>0</v>
      </c>
      <c r="QA64" s="284">
        <f t="shared" si="88"/>
        <v>0</v>
      </c>
      <c r="QB64" s="284">
        <f t="shared" si="88"/>
        <v>0</v>
      </c>
      <c r="QC64" s="284">
        <f t="shared" si="88"/>
        <v>0</v>
      </c>
      <c r="QD64" s="284">
        <f t="shared" si="88"/>
        <v>0</v>
      </c>
      <c r="QE64" s="284">
        <f t="shared" si="88"/>
        <v>0</v>
      </c>
      <c r="QF64" s="284">
        <f t="shared" si="88"/>
        <v>0</v>
      </c>
      <c r="QG64" s="284">
        <f t="shared" si="88"/>
        <v>0</v>
      </c>
      <c r="QH64" s="284">
        <f t="shared" si="88"/>
        <v>0</v>
      </c>
      <c r="QI64" s="284">
        <f t="shared" si="88"/>
        <v>0</v>
      </c>
      <c r="QJ64" s="284">
        <f t="shared" ref="QJ64:SA64" si="89">$C14*QJ37</f>
        <v>0</v>
      </c>
      <c r="QK64" s="284">
        <f t="shared" si="89"/>
        <v>0</v>
      </c>
      <c r="QL64" s="284">
        <f t="shared" si="89"/>
        <v>0</v>
      </c>
      <c r="QM64" s="284">
        <f t="shared" si="89"/>
        <v>0</v>
      </c>
      <c r="QN64" s="284">
        <f t="shared" si="89"/>
        <v>0</v>
      </c>
      <c r="QO64" s="284">
        <f t="shared" si="89"/>
        <v>0</v>
      </c>
      <c r="QP64" s="284">
        <f t="shared" si="89"/>
        <v>0</v>
      </c>
      <c r="QQ64" s="284">
        <f t="shared" si="89"/>
        <v>0</v>
      </c>
      <c r="QR64" s="284">
        <f t="shared" si="89"/>
        <v>0</v>
      </c>
      <c r="QS64" s="284">
        <f t="shared" si="89"/>
        <v>0</v>
      </c>
      <c r="QT64" s="284">
        <f t="shared" si="89"/>
        <v>0</v>
      </c>
      <c r="QU64" s="284">
        <f t="shared" si="89"/>
        <v>0</v>
      </c>
      <c r="QV64" s="284">
        <f t="shared" si="89"/>
        <v>0</v>
      </c>
      <c r="QW64" s="284">
        <f t="shared" si="89"/>
        <v>0</v>
      </c>
      <c r="QX64" s="284">
        <f t="shared" si="89"/>
        <v>0</v>
      </c>
      <c r="QY64" s="284">
        <f t="shared" si="89"/>
        <v>0</v>
      </c>
      <c r="QZ64" s="284">
        <f t="shared" si="89"/>
        <v>0</v>
      </c>
      <c r="RA64" s="284">
        <f t="shared" si="89"/>
        <v>0</v>
      </c>
      <c r="RB64" s="284">
        <f t="shared" si="89"/>
        <v>0</v>
      </c>
      <c r="RC64" s="284">
        <f t="shared" si="89"/>
        <v>0</v>
      </c>
      <c r="RD64" s="284">
        <f t="shared" si="89"/>
        <v>0</v>
      </c>
      <c r="RE64" s="284">
        <f t="shared" si="89"/>
        <v>0</v>
      </c>
      <c r="RF64" s="284">
        <f t="shared" si="89"/>
        <v>0</v>
      </c>
      <c r="RG64" s="284">
        <f t="shared" si="89"/>
        <v>0</v>
      </c>
      <c r="RH64" s="284">
        <f t="shared" si="89"/>
        <v>0</v>
      </c>
      <c r="RI64" s="284">
        <f t="shared" si="89"/>
        <v>0</v>
      </c>
      <c r="RJ64" s="284">
        <f t="shared" si="89"/>
        <v>0</v>
      </c>
      <c r="RK64" s="284">
        <f t="shared" si="89"/>
        <v>0</v>
      </c>
      <c r="RL64" s="284">
        <f t="shared" si="89"/>
        <v>0</v>
      </c>
      <c r="RM64" s="284">
        <f t="shared" si="89"/>
        <v>0</v>
      </c>
      <c r="RN64" s="284">
        <f t="shared" si="89"/>
        <v>0</v>
      </c>
      <c r="RO64" s="284">
        <f t="shared" si="89"/>
        <v>0</v>
      </c>
      <c r="RP64" s="284">
        <f t="shared" si="89"/>
        <v>0</v>
      </c>
      <c r="RQ64" s="284">
        <f t="shared" si="89"/>
        <v>0</v>
      </c>
      <c r="RR64" s="284">
        <f t="shared" si="89"/>
        <v>0</v>
      </c>
      <c r="RS64" s="284">
        <f t="shared" si="89"/>
        <v>0</v>
      </c>
      <c r="RT64" s="284">
        <f t="shared" si="89"/>
        <v>0</v>
      </c>
      <c r="RU64" s="284">
        <f t="shared" si="89"/>
        <v>0</v>
      </c>
      <c r="RV64" s="284">
        <f t="shared" si="89"/>
        <v>0</v>
      </c>
      <c r="RW64" s="284">
        <f t="shared" si="89"/>
        <v>0</v>
      </c>
      <c r="RX64" s="284">
        <f t="shared" si="89"/>
        <v>0</v>
      </c>
      <c r="RY64" s="284">
        <f t="shared" si="89"/>
        <v>0</v>
      </c>
      <c r="RZ64" s="284">
        <f t="shared" si="89"/>
        <v>0</v>
      </c>
      <c r="SA64" s="284">
        <f t="shared" si="89"/>
        <v>0</v>
      </c>
    </row>
    <row r="65" spans="1:495">
      <c r="A65" s="282"/>
      <c r="B65" s="283" t="str">
        <f>$B$15</f>
        <v>Physical/Geotech Stability Monitoring</v>
      </c>
      <c r="C65" s="290">
        <f>SUM(D65:S65,T65:INDEX(T65:SA65,$H$5))</f>
        <v>0</v>
      </c>
      <c r="D65" s="284">
        <f t="shared" ref="D65:BO65" si="90">$C15*D38</f>
        <v>0</v>
      </c>
      <c r="E65" s="284">
        <f t="shared" si="90"/>
        <v>0</v>
      </c>
      <c r="F65" s="284">
        <f t="shared" si="90"/>
        <v>0</v>
      </c>
      <c r="G65" s="284">
        <f t="shared" si="90"/>
        <v>0</v>
      </c>
      <c r="H65" s="284">
        <f t="shared" si="90"/>
        <v>0</v>
      </c>
      <c r="I65" s="284">
        <f t="shared" si="90"/>
        <v>0</v>
      </c>
      <c r="J65" s="284">
        <f t="shared" si="90"/>
        <v>0</v>
      </c>
      <c r="K65" s="284">
        <f t="shared" si="90"/>
        <v>0</v>
      </c>
      <c r="L65" s="284">
        <f t="shared" si="90"/>
        <v>0</v>
      </c>
      <c r="M65" s="284">
        <f t="shared" si="90"/>
        <v>0</v>
      </c>
      <c r="N65" s="284">
        <f t="shared" si="90"/>
        <v>0</v>
      </c>
      <c r="O65" s="284">
        <f t="shared" si="90"/>
        <v>0</v>
      </c>
      <c r="P65" s="284">
        <f t="shared" si="90"/>
        <v>0</v>
      </c>
      <c r="Q65" s="284">
        <f t="shared" si="90"/>
        <v>0</v>
      </c>
      <c r="R65" s="284">
        <f t="shared" si="90"/>
        <v>0</v>
      </c>
      <c r="S65" s="284">
        <f t="shared" si="90"/>
        <v>0</v>
      </c>
      <c r="T65" s="284">
        <f t="shared" si="90"/>
        <v>0</v>
      </c>
      <c r="U65" s="284">
        <f t="shared" si="90"/>
        <v>0</v>
      </c>
      <c r="V65" s="284">
        <f t="shared" si="90"/>
        <v>0</v>
      </c>
      <c r="W65" s="284">
        <f t="shared" si="90"/>
        <v>0</v>
      </c>
      <c r="X65" s="284">
        <f t="shared" si="90"/>
        <v>0</v>
      </c>
      <c r="Y65" s="284">
        <f t="shared" si="90"/>
        <v>0</v>
      </c>
      <c r="Z65" s="284">
        <f t="shared" si="90"/>
        <v>0</v>
      </c>
      <c r="AA65" s="284">
        <f t="shared" si="90"/>
        <v>0</v>
      </c>
      <c r="AB65" s="284">
        <f t="shared" si="90"/>
        <v>0</v>
      </c>
      <c r="AC65" s="284">
        <f t="shared" si="90"/>
        <v>0</v>
      </c>
      <c r="AD65" s="284">
        <f t="shared" si="90"/>
        <v>0</v>
      </c>
      <c r="AE65" s="284">
        <f t="shared" si="90"/>
        <v>0</v>
      </c>
      <c r="AF65" s="284">
        <f t="shared" si="90"/>
        <v>0</v>
      </c>
      <c r="AG65" s="284">
        <f t="shared" si="90"/>
        <v>0</v>
      </c>
      <c r="AH65" s="284">
        <f t="shared" si="90"/>
        <v>0</v>
      </c>
      <c r="AI65" s="284">
        <f t="shared" si="90"/>
        <v>0</v>
      </c>
      <c r="AJ65" s="284">
        <f t="shared" si="90"/>
        <v>0</v>
      </c>
      <c r="AK65" s="284">
        <f t="shared" si="90"/>
        <v>0</v>
      </c>
      <c r="AL65" s="284">
        <f t="shared" si="90"/>
        <v>0</v>
      </c>
      <c r="AM65" s="284">
        <f t="shared" si="90"/>
        <v>0</v>
      </c>
      <c r="AN65" s="284">
        <f t="shared" si="90"/>
        <v>0</v>
      </c>
      <c r="AO65" s="284">
        <f t="shared" si="90"/>
        <v>0</v>
      </c>
      <c r="AP65" s="284">
        <f t="shared" si="90"/>
        <v>0</v>
      </c>
      <c r="AQ65" s="284">
        <f t="shared" si="90"/>
        <v>0</v>
      </c>
      <c r="AR65" s="284">
        <f t="shared" si="90"/>
        <v>0</v>
      </c>
      <c r="AS65" s="284">
        <f t="shared" si="90"/>
        <v>0</v>
      </c>
      <c r="AT65" s="284">
        <f t="shared" si="90"/>
        <v>0</v>
      </c>
      <c r="AU65" s="284">
        <f t="shared" si="90"/>
        <v>0</v>
      </c>
      <c r="AV65" s="284">
        <f t="shared" si="90"/>
        <v>0</v>
      </c>
      <c r="AW65" s="284">
        <f t="shared" si="90"/>
        <v>0</v>
      </c>
      <c r="AX65" s="284">
        <f t="shared" si="90"/>
        <v>0</v>
      </c>
      <c r="AY65" s="284">
        <f t="shared" si="90"/>
        <v>0</v>
      </c>
      <c r="AZ65" s="284">
        <f t="shared" si="90"/>
        <v>0</v>
      </c>
      <c r="BA65" s="284">
        <f t="shared" si="90"/>
        <v>0</v>
      </c>
      <c r="BB65" s="284">
        <f t="shared" si="90"/>
        <v>0</v>
      </c>
      <c r="BC65" s="284">
        <f t="shared" si="90"/>
        <v>0</v>
      </c>
      <c r="BD65" s="284">
        <f t="shared" si="90"/>
        <v>0</v>
      </c>
      <c r="BE65" s="284">
        <f t="shared" si="90"/>
        <v>0</v>
      </c>
      <c r="BF65" s="284">
        <f t="shared" si="90"/>
        <v>0</v>
      </c>
      <c r="BG65" s="284">
        <f t="shared" si="90"/>
        <v>0</v>
      </c>
      <c r="BH65" s="284">
        <f t="shared" si="90"/>
        <v>0</v>
      </c>
      <c r="BI65" s="284">
        <f t="shared" si="90"/>
        <v>0</v>
      </c>
      <c r="BJ65" s="284">
        <f t="shared" si="90"/>
        <v>0</v>
      </c>
      <c r="BK65" s="284">
        <f t="shared" si="90"/>
        <v>0</v>
      </c>
      <c r="BL65" s="284">
        <f t="shared" si="90"/>
        <v>0</v>
      </c>
      <c r="BM65" s="284">
        <f t="shared" si="90"/>
        <v>0</v>
      </c>
      <c r="BN65" s="284">
        <f t="shared" si="90"/>
        <v>0</v>
      </c>
      <c r="BO65" s="284">
        <f t="shared" si="90"/>
        <v>0</v>
      </c>
      <c r="BP65" s="284">
        <f t="shared" ref="BP65:EA65" si="91">$C15*BP38</f>
        <v>0</v>
      </c>
      <c r="BQ65" s="284">
        <f t="shared" si="91"/>
        <v>0</v>
      </c>
      <c r="BR65" s="284">
        <f t="shared" si="91"/>
        <v>0</v>
      </c>
      <c r="BS65" s="284">
        <f t="shared" si="91"/>
        <v>0</v>
      </c>
      <c r="BT65" s="284">
        <f t="shared" si="91"/>
        <v>0</v>
      </c>
      <c r="BU65" s="284">
        <f t="shared" si="91"/>
        <v>0</v>
      </c>
      <c r="BV65" s="284">
        <f t="shared" si="91"/>
        <v>0</v>
      </c>
      <c r="BW65" s="284">
        <f t="shared" si="91"/>
        <v>0</v>
      </c>
      <c r="BX65" s="284">
        <f t="shared" si="91"/>
        <v>0</v>
      </c>
      <c r="BY65" s="284">
        <f t="shared" si="91"/>
        <v>0</v>
      </c>
      <c r="BZ65" s="284">
        <f t="shared" si="91"/>
        <v>0</v>
      </c>
      <c r="CA65" s="284">
        <f t="shared" si="91"/>
        <v>0</v>
      </c>
      <c r="CB65" s="284">
        <f t="shared" si="91"/>
        <v>0</v>
      </c>
      <c r="CC65" s="284">
        <f t="shared" si="91"/>
        <v>0</v>
      </c>
      <c r="CD65" s="284">
        <f t="shared" si="91"/>
        <v>0</v>
      </c>
      <c r="CE65" s="284">
        <f t="shared" si="91"/>
        <v>0</v>
      </c>
      <c r="CF65" s="284">
        <f t="shared" si="91"/>
        <v>0</v>
      </c>
      <c r="CG65" s="284">
        <f t="shared" si="91"/>
        <v>0</v>
      </c>
      <c r="CH65" s="284">
        <f t="shared" si="91"/>
        <v>0</v>
      </c>
      <c r="CI65" s="284">
        <f t="shared" si="91"/>
        <v>0</v>
      </c>
      <c r="CJ65" s="284">
        <f t="shared" si="91"/>
        <v>0</v>
      </c>
      <c r="CK65" s="284">
        <f t="shared" si="91"/>
        <v>0</v>
      </c>
      <c r="CL65" s="284">
        <f t="shared" si="91"/>
        <v>0</v>
      </c>
      <c r="CM65" s="284">
        <f t="shared" si="91"/>
        <v>0</v>
      </c>
      <c r="CN65" s="284">
        <f t="shared" si="91"/>
        <v>0</v>
      </c>
      <c r="CO65" s="284">
        <f t="shared" si="91"/>
        <v>0</v>
      </c>
      <c r="CP65" s="284">
        <f t="shared" si="91"/>
        <v>0</v>
      </c>
      <c r="CQ65" s="284">
        <f t="shared" si="91"/>
        <v>0</v>
      </c>
      <c r="CR65" s="284">
        <f t="shared" si="91"/>
        <v>0</v>
      </c>
      <c r="CS65" s="284">
        <f t="shared" si="91"/>
        <v>0</v>
      </c>
      <c r="CT65" s="284">
        <f t="shared" si="91"/>
        <v>0</v>
      </c>
      <c r="CU65" s="284">
        <f t="shared" si="91"/>
        <v>0</v>
      </c>
      <c r="CV65" s="284">
        <f t="shared" si="91"/>
        <v>0</v>
      </c>
      <c r="CW65" s="284">
        <f t="shared" si="91"/>
        <v>0</v>
      </c>
      <c r="CX65" s="284">
        <f t="shared" si="91"/>
        <v>0</v>
      </c>
      <c r="CY65" s="284">
        <f t="shared" si="91"/>
        <v>0</v>
      </c>
      <c r="CZ65" s="284">
        <f t="shared" si="91"/>
        <v>0</v>
      </c>
      <c r="DA65" s="284">
        <f t="shared" si="91"/>
        <v>0</v>
      </c>
      <c r="DB65" s="284">
        <f t="shared" si="91"/>
        <v>0</v>
      </c>
      <c r="DC65" s="284">
        <f t="shared" si="91"/>
        <v>0</v>
      </c>
      <c r="DD65" s="284">
        <f t="shared" si="91"/>
        <v>0</v>
      </c>
      <c r="DE65" s="284">
        <f t="shared" si="91"/>
        <v>0</v>
      </c>
      <c r="DF65" s="284">
        <f t="shared" si="91"/>
        <v>0</v>
      </c>
      <c r="DG65" s="284">
        <f t="shared" si="91"/>
        <v>0</v>
      </c>
      <c r="DH65" s="284">
        <f t="shared" si="91"/>
        <v>0</v>
      </c>
      <c r="DI65" s="284">
        <f t="shared" si="91"/>
        <v>0</v>
      </c>
      <c r="DJ65" s="284">
        <f t="shared" si="91"/>
        <v>0</v>
      </c>
      <c r="DK65" s="284">
        <f t="shared" si="91"/>
        <v>0</v>
      </c>
      <c r="DL65" s="284">
        <f t="shared" si="91"/>
        <v>0</v>
      </c>
      <c r="DM65" s="284">
        <f t="shared" si="91"/>
        <v>0</v>
      </c>
      <c r="DN65" s="284">
        <f t="shared" si="91"/>
        <v>0</v>
      </c>
      <c r="DO65" s="284">
        <f t="shared" si="91"/>
        <v>0</v>
      </c>
      <c r="DP65" s="284">
        <f t="shared" si="91"/>
        <v>0</v>
      </c>
      <c r="DQ65" s="284">
        <f t="shared" si="91"/>
        <v>0</v>
      </c>
      <c r="DR65" s="284">
        <f t="shared" si="91"/>
        <v>0</v>
      </c>
      <c r="DS65" s="284">
        <f t="shared" si="91"/>
        <v>0</v>
      </c>
      <c r="DT65" s="284">
        <f t="shared" si="91"/>
        <v>0</v>
      </c>
      <c r="DU65" s="284">
        <f t="shared" si="91"/>
        <v>0</v>
      </c>
      <c r="DV65" s="284">
        <f t="shared" si="91"/>
        <v>0</v>
      </c>
      <c r="DW65" s="284">
        <f t="shared" si="91"/>
        <v>0</v>
      </c>
      <c r="DX65" s="284">
        <f t="shared" si="91"/>
        <v>0</v>
      </c>
      <c r="DY65" s="284">
        <f t="shared" si="91"/>
        <v>0</v>
      </c>
      <c r="DZ65" s="284">
        <f t="shared" si="91"/>
        <v>0</v>
      </c>
      <c r="EA65" s="284">
        <f t="shared" si="91"/>
        <v>0</v>
      </c>
      <c r="EB65" s="284">
        <f t="shared" ref="EB65:GM65" si="92">$C15*EB38</f>
        <v>0</v>
      </c>
      <c r="EC65" s="284">
        <f t="shared" si="92"/>
        <v>0</v>
      </c>
      <c r="ED65" s="284">
        <f t="shared" si="92"/>
        <v>0</v>
      </c>
      <c r="EE65" s="284">
        <f t="shared" si="92"/>
        <v>0</v>
      </c>
      <c r="EF65" s="284">
        <f t="shared" si="92"/>
        <v>0</v>
      </c>
      <c r="EG65" s="284">
        <f t="shared" si="92"/>
        <v>0</v>
      </c>
      <c r="EH65" s="284">
        <f t="shared" si="92"/>
        <v>0</v>
      </c>
      <c r="EI65" s="284">
        <f t="shared" si="92"/>
        <v>0</v>
      </c>
      <c r="EJ65" s="284">
        <f t="shared" si="92"/>
        <v>0</v>
      </c>
      <c r="EK65" s="284">
        <f t="shared" si="92"/>
        <v>0</v>
      </c>
      <c r="EL65" s="284">
        <f t="shared" si="92"/>
        <v>0</v>
      </c>
      <c r="EM65" s="284">
        <f t="shared" si="92"/>
        <v>0</v>
      </c>
      <c r="EN65" s="284">
        <f t="shared" si="92"/>
        <v>0</v>
      </c>
      <c r="EO65" s="284">
        <f t="shared" si="92"/>
        <v>0</v>
      </c>
      <c r="EP65" s="284">
        <f t="shared" si="92"/>
        <v>0</v>
      </c>
      <c r="EQ65" s="284">
        <f t="shared" si="92"/>
        <v>0</v>
      </c>
      <c r="ER65" s="284">
        <f t="shared" si="92"/>
        <v>0</v>
      </c>
      <c r="ES65" s="284">
        <f t="shared" si="92"/>
        <v>0</v>
      </c>
      <c r="ET65" s="284">
        <f t="shared" si="92"/>
        <v>0</v>
      </c>
      <c r="EU65" s="284">
        <f t="shared" si="92"/>
        <v>0</v>
      </c>
      <c r="EV65" s="284">
        <f t="shared" si="92"/>
        <v>0</v>
      </c>
      <c r="EW65" s="284">
        <f t="shared" si="92"/>
        <v>0</v>
      </c>
      <c r="EX65" s="284">
        <f t="shared" si="92"/>
        <v>0</v>
      </c>
      <c r="EY65" s="284">
        <f t="shared" si="92"/>
        <v>0</v>
      </c>
      <c r="EZ65" s="284">
        <f t="shared" si="92"/>
        <v>0</v>
      </c>
      <c r="FA65" s="284">
        <f t="shared" si="92"/>
        <v>0</v>
      </c>
      <c r="FB65" s="284">
        <f t="shared" si="92"/>
        <v>0</v>
      </c>
      <c r="FC65" s="284">
        <f t="shared" si="92"/>
        <v>0</v>
      </c>
      <c r="FD65" s="284">
        <f t="shared" si="92"/>
        <v>0</v>
      </c>
      <c r="FE65" s="284">
        <f t="shared" si="92"/>
        <v>0</v>
      </c>
      <c r="FF65" s="284">
        <f t="shared" si="92"/>
        <v>0</v>
      </c>
      <c r="FG65" s="284">
        <f t="shared" si="92"/>
        <v>0</v>
      </c>
      <c r="FH65" s="284">
        <f t="shared" si="92"/>
        <v>0</v>
      </c>
      <c r="FI65" s="284">
        <f t="shared" si="92"/>
        <v>0</v>
      </c>
      <c r="FJ65" s="284">
        <f t="shared" si="92"/>
        <v>0</v>
      </c>
      <c r="FK65" s="284">
        <f t="shared" si="92"/>
        <v>0</v>
      </c>
      <c r="FL65" s="284">
        <f t="shared" si="92"/>
        <v>0</v>
      </c>
      <c r="FM65" s="284">
        <f t="shared" si="92"/>
        <v>0</v>
      </c>
      <c r="FN65" s="284">
        <f t="shared" si="92"/>
        <v>0</v>
      </c>
      <c r="FO65" s="284">
        <f t="shared" si="92"/>
        <v>0</v>
      </c>
      <c r="FP65" s="284">
        <f t="shared" si="92"/>
        <v>0</v>
      </c>
      <c r="FQ65" s="284">
        <f t="shared" si="92"/>
        <v>0</v>
      </c>
      <c r="FR65" s="284">
        <f t="shared" si="92"/>
        <v>0</v>
      </c>
      <c r="FS65" s="284">
        <f t="shared" si="92"/>
        <v>0</v>
      </c>
      <c r="FT65" s="284">
        <f t="shared" si="92"/>
        <v>0</v>
      </c>
      <c r="FU65" s="284">
        <f t="shared" si="92"/>
        <v>0</v>
      </c>
      <c r="FV65" s="284">
        <f t="shared" si="92"/>
        <v>0</v>
      </c>
      <c r="FW65" s="284">
        <f t="shared" si="92"/>
        <v>0</v>
      </c>
      <c r="FX65" s="284">
        <f t="shared" si="92"/>
        <v>0</v>
      </c>
      <c r="FY65" s="284">
        <f t="shared" si="92"/>
        <v>0</v>
      </c>
      <c r="FZ65" s="284">
        <f t="shared" si="92"/>
        <v>0</v>
      </c>
      <c r="GA65" s="284">
        <f t="shared" si="92"/>
        <v>0</v>
      </c>
      <c r="GB65" s="284">
        <f t="shared" si="92"/>
        <v>0</v>
      </c>
      <c r="GC65" s="284">
        <f t="shared" si="92"/>
        <v>0</v>
      </c>
      <c r="GD65" s="284">
        <f t="shared" si="92"/>
        <v>0</v>
      </c>
      <c r="GE65" s="284">
        <f t="shared" si="92"/>
        <v>0</v>
      </c>
      <c r="GF65" s="284">
        <f t="shared" si="92"/>
        <v>0</v>
      </c>
      <c r="GG65" s="284">
        <f t="shared" si="92"/>
        <v>0</v>
      </c>
      <c r="GH65" s="284">
        <f t="shared" si="92"/>
        <v>0</v>
      </c>
      <c r="GI65" s="284">
        <f t="shared" si="92"/>
        <v>0</v>
      </c>
      <c r="GJ65" s="284">
        <f t="shared" si="92"/>
        <v>0</v>
      </c>
      <c r="GK65" s="284">
        <f t="shared" si="92"/>
        <v>0</v>
      </c>
      <c r="GL65" s="284">
        <f t="shared" si="92"/>
        <v>0</v>
      </c>
      <c r="GM65" s="284">
        <f t="shared" si="92"/>
        <v>0</v>
      </c>
      <c r="GN65" s="284">
        <f t="shared" ref="GN65:IY65" si="93">$C15*GN38</f>
        <v>0</v>
      </c>
      <c r="GO65" s="284">
        <f t="shared" si="93"/>
        <v>0</v>
      </c>
      <c r="GP65" s="284">
        <f t="shared" si="93"/>
        <v>0</v>
      </c>
      <c r="GQ65" s="284">
        <f t="shared" si="93"/>
        <v>0</v>
      </c>
      <c r="GR65" s="284">
        <f t="shared" si="93"/>
        <v>0</v>
      </c>
      <c r="GS65" s="284">
        <f t="shared" si="93"/>
        <v>0</v>
      </c>
      <c r="GT65" s="284">
        <f t="shared" si="93"/>
        <v>0</v>
      </c>
      <c r="GU65" s="284">
        <f t="shared" si="93"/>
        <v>0</v>
      </c>
      <c r="GV65" s="284">
        <f t="shared" si="93"/>
        <v>0</v>
      </c>
      <c r="GW65" s="284">
        <f t="shared" si="93"/>
        <v>0</v>
      </c>
      <c r="GX65" s="284">
        <f t="shared" si="93"/>
        <v>0</v>
      </c>
      <c r="GY65" s="284">
        <f t="shared" si="93"/>
        <v>0</v>
      </c>
      <c r="GZ65" s="284">
        <f t="shared" si="93"/>
        <v>0</v>
      </c>
      <c r="HA65" s="284">
        <f t="shared" si="93"/>
        <v>0</v>
      </c>
      <c r="HB65" s="284">
        <f t="shared" si="93"/>
        <v>0</v>
      </c>
      <c r="HC65" s="284">
        <f t="shared" si="93"/>
        <v>0</v>
      </c>
      <c r="HD65" s="284">
        <f t="shared" si="93"/>
        <v>0</v>
      </c>
      <c r="HE65" s="284">
        <f t="shared" si="93"/>
        <v>0</v>
      </c>
      <c r="HF65" s="284">
        <f t="shared" si="93"/>
        <v>0</v>
      </c>
      <c r="HG65" s="284">
        <f t="shared" si="93"/>
        <v>0</v>
      </c>
      <c r="HH65" s="284">
        <f t="shared" si="93"/>
        <v>0</v>
      </c>
      <c r="HI65" s="284">
        <f t="shared" si="93"/>
        <v>0</v>
      </c>
      <c r="HJ65" s="284">
        <f t="shared" si="93"/>
        <v>0</v>
      </c>
      <c r="HK65" s="284">
        <f t="shared" si="93"/>
        <v>0</v>
      </c>
      <c r="HL65" s="284">
        <f t="shared" si="93"/>
        <v>0</v>
      </c>
      <c r="HM65" s="284">
        <f t="shared" si="93"/>
        <v>0</v>
      </c>
      <c r="HN65" s="284">
        <f t="shared" si="93"/>
        <v>0</v>
      </c>
      <c r="HO65" s="284">
        <f t="shared" si="93"/>
        <v>0</v>
      </c>
      <c r="HP65" s="284">
        <f t="shared" si="93"/>
        <v>0</v>
      </c>
      <c r="HQ65" s="284">
        <f t="shared" si="93"/>
        <v>0</v>
      </c>
      <c r="HR65" s="284">
        <f t="shared" si="93"/>
        <v>0</v>
      </c>
      <c r="HS65" s="284">
        <f t="shared" si="93"/>
        <v>0</v>
      </c>
      <c r="HT65" s="284">
        <f t="shared" si="93"/>
        <v>0</v>
      </c>
      <c r="HU65" s="284">
        <f t="shared" si="93"/>
        <v>0</v>
      </c>
      <c r="HV65" s="284">
        <f t="shared" si="93"/>
        <v>0</v>
      </c>
      <c r="HW65" s="284">
        <f t="shared" si="93"/>
        <v>0</v>
      </c>
      <c r="HX65" s="284">
        <f t="shared" si="93"/>
        <v>0</v>
      </c>
      <c r="HY65" s="284">
        <f t="shared" si="93"/>
        <v>0</v>
      </c>
      <c r="HZ65" s="284">
        <f t="shared" si="93"/>
        <v>0</v>
      </c>
      <c r="IA65" s="284">
        <f t="shared" si="93"/>
        <v>0</v>
      </c>
      <c r="IB65" s="284">
        <f t="shared" si="93"/>
        <v>0</v>
      </c>
      <c r="IC65" s="284">
        <f t="shared" si="93"/>
        <v>0</v>
      </c>
      <c r="ID65" s="284">
        <f t="shared" si="93"/>
        <v>0</v>
      </c>
      <c r="IE65" s="284">
        <f t="shared" si="93"/>
        <v>0</v>
      </c>
      <c r="IF65" s="284">
        <f t="shared" si="93"/>
        <v>0</v>
      </c>
      <c r="IG65" s="284">
        <f t="shared" si="93"/>
        <v>0</v>
      </c>
      <c r="IH65" s="284">
        <f t="shared" si="93"/>
        <v>0</v>
      </c>
      <c r="II65" s="284">
        <f t="shared" si="93"/>
        <v>0</v>
      </c>
      <c r="IJ65" s="284">
        <f t="shared" si="93"/>
        <v>0</v>
      </c>
      <c r="IK65" s="284">
        <f t="shared" si="93"/>
        <v>0</v>
      </c>
      <c r="IL65" s="284">
        <f t="shared" si="93"/>
        <v>0</v>
      </c>
      <c r="IM65" s="284">
        <f t="shared" si="93"/>
        <v>0</v>
      </c>
      <c r="IN65" s="284">
        <f t="shared" si="93"/>
        <v>0</v>
      </c>
      <c r="IO65" s="284">
        <f t="shared" si="93"/>
        <v>0</v>
      </c>
      <c r="IP65" s="284">
        <f t="shared" si="93"/>
        <v>0</v>
      </c>
      <c r="IQ65" s="284">
        <f t="shared" si="93"/>
        <v>0</v>
      </c>
      <c r="IR65" s="284">
        <f t="shared" si="93"/>
        <v>0</v>
      </c>
      <c r="IS65" s="284">
        <f t="shared" si="93"/>
        <v>0</v>
      </c>
      <c r="IT65" s="284">
        <f t="shared" si="93"/>
        <v>0</v>
      </c>
      <c r="IU65" s="284">
        <f t="shared" si="93"/>
        <v>0</v>
      </c>
      <c r="IV65" s="284">
        <f t="shared" si="93"/>
        <v>0</v>
      </c>
      <c r="IW65" s="284">
        <f t="shared" si="93"/>
        <v>0</v>
      </c>
      <c r="IX65" s="284">
        <f t="shared" si="93"/>
        <v>0</v>
      </c>
      <c r="IY65" s="284">
        <f t="shared" si="93"/>
        <v>0</v>
      </c>
      <c r="IZ65" s="284">
        <f t="shared" ref="IZ65:LK65" si="94">$C15*IZ38</f>
        <v>0</v>
      </c>
      <c r="JA65" s="284">
        <f t="shared" si="94"/>
        <v>0</v>
      </c>
      <c r="JB65" s="284">
        <f t="shared" si="94"/>
        <v>0</v>
      </c>
      <c r="JC65" s="284">
        <f t="shared" si="94"/>
        <v>0</v>
      </c>
      <c r="JD65" s="284">
        <f t="shared" si="94"/>
        <v>0</v>
      </c>
      <c r="JE65" s="284">
        <f t="shared" si="94"/>
        <v>0</v>
      </c>
      <c r="JF65" s="284">
        <f t="shared" si="94"/>
        <v>0</v>
      </c>
      <c r="JG65" s="284">
        <f t="shared" si="94"/>
        <v>0</v>
      </c>
      <c r="JH65" s="284">
        <f t="shared" si="94"/>
        <v>0</v>
      </c>
      <c r="JI65" s="284">
        <f t="shared" si="94"/>
        <v>0</v>
      </c>
      <c r="JJ65" s="284">
        <f t="shared" si="94"/>
        <v>0</v>
      </c>
      <c r="JK65" s="284">
        <f t="shared" si="94"/>
        <v>0</v>
      </c>
      <c r="JL65" s="284">
        <f t="shared" si="94"/>
        <v>0</v>
      </c>
      <c r="JM65" s="284">
        <f t="shared" si="94"/>
        <v>0</v>
      </c>
      <c r="JN65" s="284">
        <f t="shared" si="94"/>
        <v>0</v>
      </c>
      <c r="JO65" s="284">
        <f t="shared" si="94"/>
        <v>0</v>
      </c>
      <c r="JP65" s="284">
        <f t="shared" si="94"/>
        <v>0</v>
      </c>
      <c r="JQ65" s="284">
        <f t="shared" si="94"/>
        <v>0</v>
      </c>
      <c r="JR65" s="284">
        <f t="shared" si="94"/>
        <v>0</v>
      </c>
      <c r="JS65" s="284">
        <f t="shared" si="94"/>
        <v>0</v>
      </c>
      <c r="JT65" s="284">
        <f t="shared" si="94"/>
        <v>0</v>
      </c>
      <c r="JU65" s="284">
        <f t="shared" si="94"/>
        <v>0</v>
      </c>
      <c r="JV65" s="284">
        <f t="shared" si="94"/>
        <v>0</v>
      </c>
      <c r="JW65" s="284">
        <f t="shared" si="94"/>
        <v>0</v>
      </c>
      <c r="JX65" s="284">
        <f t="shared" si="94"/>
        <v>0</v>
      </c>
      <c r="JY65" s="284">
        <f t="shared" si="94"/>
        <v>0</v>
      </c>
      <c r="JZ65" s="284">
        <f t="shared" si="94"/>
        <v>0</v>
      </c>
      <c r="KA65" s="284">
        <f t="shared" si="94"/>
        <v>0</v>
      </c>
      <c r="KB65" s="284">
        <f t="shared" si="94"/>
        <v>0</v>
      </c>
      <c r="KC65" s="284">
        <f t="shared" si="94"/>
        <v>0</v>
      </c>
      <c r="KD65" s="284">
        <f t="shared" si="94"/>
        <v>0</v>
      </c>
      <c r="KE65" s="284">
        <f t="shared" si="94"/>
        <v>0</v>
      </c>
      <c r="KF65" s="284">
        <f t="shared" si="94"/>
        <v>0</v>
      </c>
      <c r="KG65" s="284">
        <f t="shared" si="94"/>
        <v>0</v>
      </c>
      <c r="KH65" s="284">
        <f t="shared" si="94"/>
        <v>0</v>
      </c>
      <c r="KI65" s="284">
        <f t="shared" si="94"/>
        <v>0</v>
      </c>
      <c r="KJ65" s="284">
        <f t="shared" si="94"/>
        <v>0</v>
      </c>
      <c r="KK65" s="284">
        <f t="shared" si="94"/>
        <v>0</v>
      </c>
      <c r="KL65" s="284">
        <f t="shared" si="94"/>
        <v>0</v>
      </c>
      <c r="KM65" s="284">
        <f t="shared" si="94"/>
        <v>0</v>
      </c>
      <c r="KN65" s="284">
        <f t="shared" si="94"/>
        <v>0</v>
      </c>
      <c r="KO65" s="284">
        <f t="shared" si="94"/>
        <v>0</v>
      </c>
      <c r="KP65" s="284">
        <f t="shared" si="94"/>
        <v>0</v>
      </c>
      <c r="KQ65" s="284">
        <f t="shared" si="94"/>
        <v>0</v>
      </c>
      <c r="KR65" s="284">
        <f t="shared" si="94"/>
        <v>0</v>
      </c>
      <c r="KS65" s="284">
        <f t="shared" si="94"/>
        <v>0</v>
      </c>
      <c r="KT65" s="284">
        <f t="shared" si="94"/>
        <v>0</v>
      </c>
      <c r="KU65" s="284">
        <f t="shared" si="94"/>
        <v>0</v>
      </c>
      <c r="KV65" s="284">
        <f t="shared" si="94"/>
        <v>0</v>
      </c>
      <c r="KW65" s="284">
        <f t="shared" si="94"/>
        <v>0</v>
      </c>
      <c r="KX65" s="284">
        <f t="shared" si="94"/>
        <v>0</v>
      </c>
      <c r="KY65" s="284">
        <f t="shared" si="94"/>
        <v>0</v>
      </c>
      <c r="KZ65" s="284">
        <f t="shared" si="94"/>
        <v>0</v>
      </c>
      <c r="LA65" s="284">
        <f t="shared" si="94"/>
        <v>0</v>
      </c>
      <c r="LB65" s="284">
        <f t="shared" si="94"/>
        <v>0</v>
      </c>
      <c r="LC65" s="284">
        <f t="shared" si="94"/>
        <v>0</v>
      </c>
      <c r="LD65" s="284">
        <f t="shared" si="94"/>
        <v>0</v>
      </c>
      <c r="LE65" s="284">
        <f t="shared" si="94"/>
        <v>0</v>
      </c>
      <c r="LF65" s="284">
        <f t="shared" si="94"/>
        <v>0</v>
      </c>
      <c r="LG65" s="284">
        <f t="shared" si="94"/>
        <v>0</v>
      </c>
      <c r="LH65" s="284">
        <f t="shared" si="94"/>
        <v>0</v>
      </c>
      <c r="LI65" s="284">
        <f t="shared" si="94"/>
        <v>0</v>
      </c>
      <c r="LJ65" s="284">
        <f t="shared" si="94"/>
        <v>0</v>
      </c>
      <c r="LK65" s="284">
        <f t="shared" si="94"/>
        <v>0</v>
      </c>
      <c r="LL65" s="284">
        <f t="shared" ref="LL65:NW65" si="95">$C15*LL38</f>
        <v>0</v>
      </c>
      <c r="LM65" s="284">
        <f t="shared" si="95"/>
        <v>0</v>
      </c>
      <c r="LN65" s="284">
        <f t="shared" si="95"/>
        <v>0</v>
      </c>
      <c r="LO65" s="284">
        <f t="shared" si="95"/>
        <v>0</v>
      </c>
      <c r="LP65" s="284">
        <f t="shared" si="95"/>
        <v>0</v>
      </c>
      <c r="LQ65" s="284">
        <f t="shared" si="95"/>
        <v>0</v>
      </c>
      <c r="LR65" s="284">
        <f t="shared" si="95"/>
        <v>0</v>
      </c>
      <c r="LS65" s="284">
        <f t="shared" si="95"/>
        <v>0</v>
      </c>
      <c r="LT65" s="284">
        <f t="shared" si="95"/>
        <v>0</v>
      </c>
      <c r="LU65" s="284">
        <f t="shared" si="95"/>
        <v>0</v>
      </c>
      <c r="LV65" s="284">
        <f t="shared" si="95"/>
        <v>0</v>
      </c>
      <c r="LW65" s="284">
        <f t="shared" si="95"/>
        <v>0</v>
      </c>
      <c r="LX65" s="284">
        <f t="shared" si="95"/>
        <v>0</v>
      </c>
      <c r="LY65" s="284">
        <f t="shared" si="95"/>
        <v>0</v>
      </c>
      <c r="LZ65" s="284">
        <f t="shared" si="95"/>
        <v>0</v>
      </c>
      <c r="MA65" s="284">
        <f t="shared" si="95"/>
        <v>0</v>
      </c>
      <c r="MB65" s="284">
        <f t="shared" si="95"/>
        <v>0</v>
      </c>
      <c r="MC65" s="284">
        <f t="shared" si="95"/>
        <v>0</v>
      </c>
      <c r="MD65" s="284">
        <f t="shared" si="95"/>
        <v>0</v>
      </c>
      <c r="ME65" s="284">
        <f t="shared" si="95"/>
        <v>0</v>
      </c>
      <c r="MF65" s="284">
        <f t="shared" si="95"/>
        <v>0</v>
      </c>
      <c r="MG65" s="284">
        <f t="shared" si="95"/>
        <v>0</v>
      </c>
      <c r="MH65" s="284">
        <f t="shared" si="95"/>
        <v>0</v>
      </c>
      <c r="MI65" s="284">
        <f t="shared" si="95"/>
        <v>0</v>
      </c>
      <c r="MJ65" s="284">
        <f t="shared" si="95"/>
        <v>0</v>
      </c>
      <c r="MK65" s="284">
        <f t="shared" si="95"/>
        <v>0</v>
      </c>
      <c r="ML65" s="284">
        <f t="shared" si="95"/>
        <v>0</v>
      </c>
      <c r="MM65" s="284">
        <f t="shared" si="95"/>
        <v>0</v>
      </c>
      <c r="MN65" s="284">
        <f t="shared" si="95"/>
        <v>0</v>
      </c>
      <c r="MO65" s="284">
        <f t="shared" si="95"/>
        <v>0</v>
      </c>
      <c r="MP65" s="284">
        <f t="shared" si="95"/>
        <v>0</v>
      </c>
      <c r="MQ65" s="284">
        <f t="shared" si="95"/>
        <v>0</v>
      </c>
      <c r="MR65" s="284">
        <f t="shared" si="95"/>
        <v>0</v>
      </c>
      <c r="MS65" s="284">
        <f t="shared" si="95"/>
        <v>0</v>
      </c>
      <c r="MT65" s="284">
        <f t="shared" si="95"/>
        <v>0</v>
      </c>
      <c r="MU65" s="284">
        <f t="shared" si="95"/>
        <v>0</v>
      </c>
      <c r="MV65" s="284">
        <f t="shared" si="95"/>
        <v>0</v>
      </c>
      <c r="MW65" s="284">
        <f t="shared" si="95"/>
        <v>0</v>
      </c>
      <c r="MX65" s="284">
        <f t="shared" si="95"/>
        <v>0</v>
      </c>
      <c r="MY65" s="284">
        <f t="shared" si="95"/>
        <v>0</v>
      </c>
      <c r="MZ65" s="284">
        <f t="shared" si="95"/>
        <v>0</v>
      </c>
      <c r="NA65" s="284">
        <f t="shared" si="95"/>
        <v>0</v>
      </c>
      <c r="NB65" s="284">
        <f t="shared" si="95"/>
        <v>0</v>
      </c>
      <c r="NC65" s="284">
        <f t="shared" si="95"/>
        <v>0</v>
      </c>
      <c r="ND65" s="284">
        <f t="shared" si="95"/>
        <v>0</v>
      </c>
      <c r="NE65" s="284">
        <f t="shared" si="95"/>
        <v>0</v>
      </c>
      <c r="NF65" s="284">
        <f t="shared" si="95"/>
        <v>0</v>
      </c>
      <c r="NG65" s="284">
        <f t="shared" si="95"/>
        <v>0</v>
      </c>
      <c r="NH65" s="284">
        <f t="shared" si="95"/>
        <v>0</v>
      </c>
      <c r="NI65" s="284">
        <f t="shared" si="95"/>
        <v>0</v>
      </c>
      <c r="NJ65" s="284">
        <f t="shared" si="95"/>
        <v>0</v>
      </c>
      <c r="NK65" s="284">
        <f t="shared" si="95"/>
        <v>0</v>
      </c>
      <c r="NL65" s="284">
        <f t="shared" si="95"/>
        <v>0</v>
      </c>
      <c r="NM65" s="284">
        <f t="shared" si="95"/>
        <v>0</v>
      </c>
      <c r="NN65" s="284">
        <f t="shared" si="95"/>
        <v>0</v>
      </c>
      <c r="NO65" s="284">
        <f t="shared" si="95"/>
        <v>0</v>
      </c>
      <c r="NP65" s="284">
        <f t="shared" si="95"/>
        <v>0</v>
      </c>
      <c r="NQ65" s="284">
        <f t="shared" si="95"/>
        <v>0</v>
      </c>
      <c r="NR65" s="284">
        <f t="shared" si="95"/>
        <v>0</v>
      </c>
      <c r="NS65" s="284">
        <f t="shared" si="95"/>
        <v>0</v>
      </c>
      <c r="NT65" s="284">
        <f t="shared" si="95"/>
        <v>0</v>
      </c>
      <c r="NU65" s="284">
        <f t="shared" si="95"/>
        <v>0</v>
      </c>
      <c r="NV65" s="284">
        <f t="shared" si="95"/>
        <v>0</v>
      </c>
      <c r="NW65" s="284">
        <f t="shared" si="95"/>
        <v>0</v>
      </c>
      <c r="NX65" s="284">
        <f t="shared" ref="NX65:QI65" si="96">$C15*NX38</f>
        <v>0</v>
      </c>
      <c r="NY65" s="284">
        <f t="shared" si="96"/>
        <v>0</v>
      </c>
      <c r="NZ65" s="284">
        <f t="shared" si="96"/>
        <v>0</v>
      </c>
      <c r="OA65" s="284">
        <f t="shared" si="96"/>
        <v>0</v>
      </c>
      <c r="OB65" s="284">
        <f t="shared" si="96"/>
        <v>0</v>
      </c>
      <c r="OC65" s="284">
        <f t="shared" si="96"/>
        <v>0</v>
      </c>
      <c r="OD65" s="284">
        <f t="shared" si="96"/>
        <v>0</v>
      </c>
      <c r="OE65" s="284">
        <f t="shared" si="96"/>
        <v>0</v>
      </c>
      <c r="OF65" s="284">
        <f t="shared" si="96"/>
        <v>0</v>
      </c>
      <c r="OG65" s="284">
        <f t="shared" si="96"/>
        <v>0</v>
      </c>
      <c r="OH65" s="284">
        <f t="shared" si="96"/>
        <v>0</v>
      </c>
      <c r="OI65" s="284">
        <f t="shared" si="96"/>
        <v>0</v>
      </c>
      <c r="OJ65" s="284">
        <f t="shared" si="96"/>
        <v>0</v>
      </c>
      <c r="OK65" s="284">
        <f t="shared" si="96"/>
        <v>0</v>
      </c>
      <c r="OL65" s="284">
        <f t="shared" si="96"/>
        <v>0</v>
      </c>
      <c r="OM65" s="284">
        <f t="shared" si="96"/>
        <v>0</v>
      </c>
      <c r="ON65" s="284">
        <f t="shared" si="96"/>
        <v>0</v>
      </c>
      <c r="OO65" s="284">
        <f t="shared" si="96"/>
        <v>0</v>
      </c>
      <c r="OP65" s="284">
        <f t="shared" si="96"/>
        <v>0</v>
      </c>
      <c r="OQ65" s="284">
        <f t="shared" si="96"/>
        <v>0</v>
      </c>
      <c r="OR65" s="284">
        <f t="shared" si="96"/>
        <v>0</v>
      </c>
      <c r="OS65" s="284">
        <f t="shared" si="96"/>
        <v>0</v>
      </c>
      <c r="OT65" s="284">
        <f t="shared" si="96"/>
        <v>0</v>
      </c>
      <c r="OU65" s="284">
        <f t="shared" si="96"/>
        <v>0</v>
      </c>
      <c r="OV65" s="284">
        <f t="shared" si="96"/>
        <v>0</v>
      </c>
      <c r="OW65" s="284">
        <f t="shared" si="96"/>
        <v>0</v>
      </c>
      <c r="OX65" s="284">
        <f t="shared" si="96"/>
        <v>0</v>
      </c>
      <c r="OY65" s="284">
        <f t="shared" si="96"/>
        <v>0</v>
      </c>
      <c r="OZ65" s="284">
        <f t="shared" si="96"/>
        <v>0</v>
      </c>
      <c r="PA65" s="284">
        <f t="shared" si="96"/>
        <v>0</v>
      </c>
      <c r="PB65" s="284">
        <f t="shared" si="96"/>
        <v>0</v>
      </c>
      <c r="PC65" s="284">
        <f t="shared" si="96"/>
        <v>0</v>
      </c>
      <c r="PD65" s="284">
        <f t="shared" si="96"/>
        <v>0</v>
      </c>
      <c r="PE65" s="284">
        <f t="shared" si="96"/>
        <v>0</v>
      </c>
      <c r="PF65" s="284">
        <f t="shared" si="96"/>
        <v>0</v>
      </c>
      <c r="PG65" s="284">
        <f t="shared" si="96"/>
        <v>0</v>
      </c>
      <c r="PH65" s="284">
        <f t="shared" si="96"/>
        <v>0</v>
      </c>
      <c r="PI65" s="284">
        <f t="shared" si="96"/>
        <v>0</v>
      </c>
      <c r="PJ65" s="284">
        <f t="shared" si="96"/>
        <v>0</v>
      </c>
      <c r="PK65" s="284">
        <f t="shared" si="96"/>
        <v>0</v>
      </c>
      <c r="PL65" s="284">
        <f t="shared" si="96"/>
        <v>0</v>
      </c>
      <c r="PM65" s="284">
        <f t="shared" si="96"/>
        <v>0</v>
      </c>
      <c r="PN65" s="284">
        <f t="shared" si="96"/>
        <v>0</v>
      </c>
      <c r="PO65" s="284">
        <f t="shared" si="96"/>
        <v>0</v>
      </c>
      <c r="PP65" s="284">
        <f t="shared" si="96"/>
        <v>0</v>
      </c>
      <c r="PQ65" s="284">
        <f t="shared" si="96"/>
        <v>0</v>
      </c>
      <c r="PR65" s="284">
        <f t="shared" si="96"/>
        <v>0</v>
      </c>
      <c r="PS65" s="284">
        <f t="shared" si="96"/>
        <v>0</v>
      </c>
      <c r="PT65" s="284">
        <f t="shared" si="96"/>
        <v>0</v>
      </c>
      <c r="PU65" s="284">
        <f t="shared" si="96"/>
        <v>0</v>
      </c>
      <c r="PV65" s="284">
        <f t="shared" si="96"/>
        <v>0</v>
      </c>
      <c r="PW65" s="284">
        <f t="shared" si="96"/>
        <v>0</v>
      </c>
      <c r="PX65" s="284">
        <f t="shared" si="96"/>
        <v>0</v>
      </c>
      <c r="PY65" s="284">
        <f t="shared" si="96"/>
        <v>0</v>
      </c>
      <c r="PZ65" s="284">
        <f t="shared" si="96"/>
        <v>0</v>
      </c>
      <c r="QA65" s="284">
        <f t="shared" si="96"/>
        <v>0</v>
      </c>
      <c r="QB65" s="284">
        <f t="shared" si="96"/>
        <v>0</v>
      </c>
      <c r="QC65" s="284">
        <f t="shared" si="96"/>
        <v>0</v>
      </c>
      <c r="QD65" s="284">
        <f t="shared" si="96"/>
        <v>0</v>
      </c>
      <c r="QE65" s="284">
        <f t="shared" si="96"/>
        <v>0</v>
      </c>
      <c r="QF65" s="284">
        <f t="shared" si="96"/>
        <v>0</v>
      </c>
      <c r="QG65" s="284">
        <f t="shared" si="96"/>
        <v>0</v>
      </c>
      <c r="QH65" s="284">
        <f t="shared" si="96"/>
        <v>0</v>
      </c>
      <c r="QI65" s="284">
        <f t="shared" si="96"/>
        <v>0</v>
      </c>
      <c r="QJ65" s="284">
        <f t="shared" ref="QJ65:SA65" si="97">$C15*QJ38</f>
        <v>0</v>
      </c>
      <c r="QK65" s="284">
        <f t="shared" si="97"/>
        <v>0</v>
      </c>
      <c r="QL65" s="284">
        <f t="shared" si="97"/>
        <v>0</v>
      </c>
      <c r="QM65" s="284">
        <f t="shared" si="97"/>
        <v>0</v>
      </c>
      <c r="QN65" s="284">
        <f t="shared" si="97"/>
        <v>0</v>
      </c>
      <c r="QO65" s="284">
        <f t="shared" si="97"/>
        <v>0</v>
      </c>
      <c r="QP65" s="284">
        <f t="shared" si="97"/>
        <v>0</v>
      </c>
      <c r="QQ65" s="284">
        <f t="shared" si="97"/>
        <v>0</v>
      </c>
      <c r="QR65" s="284">
        <f t="shared" si="97"/>
        <v>0</v>
      </c>
      <c r="QS65" s="284">
        <f t="shared" si="97"/>
        <v>0</v>
      </c>
      <c r="QT65" s="284">
        <f t="shared" si="97"/>
        <v>0</v>
      </c>
      <c r="QU65" s="284">
        <f t="shared" si="97"/>
        <v>0</v>
      </c>
      <c r="QV65" s="284">
        <f t="shared" si="97"/>
        <v>0</v>
      </c>
      <c r="QW65" s="284">
        <f t="shared" si="97"/>
        <v>0</v>
      </c>
      <c r="QX65" s="284">
        <f t="shared" si="97"/>
        <v>0</v>
      </c>
      <c r="QY65" s="284">
        <f t="shared" si="97"/>
        <v>0</v>
      </c>
      <c r="QZ65" s="284">
        <f t="shared" si="97"/>
        <v>0</v>
      </c>
      <c r="RA65" s="284">
        <f t="shared" si="97"/>
        <v>0</v>
      </c>
      <c r="RB65" s="284">
        <f t="shared" si="97"/>
        <v>0</v>
      </c>
      <c r="RC65" s="284">
        <f t="shared" si="97"/>
        <v>0</v>
      </c>
      <c r="RD65" s="284">
        <f t="shared" si="97"/>
        <v>0</v>
      </c>
      <c r="RE65" s="284">
        <f t="shared" si="97"/>
        <v>0</v>
      </c>
      <c r="RF65" s="284">
        <f t="shared" si="97"/>
        <v>0</v>
      </c>
      <c r="RG65" s="284">
        <f t="shared" si="97"/>
        <v>0</v>
      </c>
      <c r="RH65" s="284">
        <f t="shared" si="97"/>
        <v>0</v>
      </c>
      <c r="RI65" s="284">
        <f t="shared" si="97"/>
        <v>0</v>
      </c>
      <c r="RJ65" s="284">
        <f t="shared" si="97"/>
        <v>0</v>
      </c>
      <c r="RK65" s="284">
        <f t="shared" si="97"/>
        <v>0</v>
      </c>
      <c r="RL65" s="284">
        <f t="shared" si="97"/>
        <v>0</v>
      </c>
      <c r="RM65" s="284">
        <f t="shared" si="97"/>
        <v>0</v>
      </c>
      <c r="RN65" s="284">
        <f t="shared" si="97"/>
        <v>0</v>
      </c>
      <c r="RO65" s="284">
        <f t="shared" si="97"/>
        <v>0</v>
      </c>
      <c r="RP65" s="284">
        <f t="shared" si="97"/>
        <v>0</v>
      </c>
      <c r="RQ65" s="284">
        <f t="shared" si="97"/>
        <v>0</v>
      </c>
      <c r="RR65" s="284">
        <f t="shared" si="97"/>
        <v>0</v>
      </c>
      <c r="RS65" s="284">
        <f t="shared" si="97"/>
        <v>0</v>
      </c>
      <c r="RT65" s="284">
        <f t="shared" si="97"/>
        <v>0</v>
      </c>
      <c r="RU65" s="284">
        <f t="shared" si="97"/>
        <v>0</v>
      </c>
      <c r="RV65" s="284">
        <f t="shared" si="97"/>
        <v>0</v>
      </c>
      <c r="RW65" s="284">
        <f t="shared" si="97"/>
        <v>0</v>
      </c>
      <c r="RX65" s="284">
        <f t="shared" si="97"/>
        <v>0</v>
      </c>
      <c r="RY65" s="284">
        <f t="shared" si="97"/>
        <v>0</v>
      </c>
      <c r="RZ65" s="284">
        <f t="shared" si="97"/>
        <v>0</v>
      </c>
      <c r="SA65" s="284">
        <f t="shared" si="97"/>
        <v>0</v>
      </c>
    </row>
    <row r="66" spans="1:495">
      <c r="A66" s="282"/>
      <c r="B66" s="283" t="str">
        <f>$B$16</f>
        <v>Surface Water Monitoring</v>
      </c>
      <c r="C66" s="290">
        <f>SUM(D66:S66,T66:INDEX(T66:SA66,$H$5))</f>
        <v>983381</v>
      </c>
      <c r="D66" s="284">
        <f t="shared" ref="D66:BO66" si="98">$C16*D39</f>
        <v>240828</v>
      </c>
      <c r="E66" s="284">
        <f t="shared" si="98"/>
        <v>240828</v>
      </c>
      <c r="F66" s="284">
        <f t="shared" si="98"/>
        <v>120414</v>
      </c>
      <c r="G66" s="284">
        <f t="shared" si="98"/>
        <v>120414</v>
      </c>
      <c r="H66" s="284">
        <f t="shared" si="98"/>
        <v>80276</v>
      </c>
      <c r="I66" s="284">
        <f t="shared" si="98"/>
        <v>40138</v>
      </c>
      <c r="J66" s="284">
        <f t="shared" si="98"/>
        <v>40138</v>
      </c>
      <c r="K66" s="284">
        <f t="shared" si="98"/>
        <v>40138</v>
      </c>
      <c r="L66" s="284">
        <f t="shared" si="98"/>
        <v>40138</v>
      </c>
      <c r="M66" s="284">
        <f t="shared" si="98"/>
        <v>20069</v>
      </c>
      <c r="N66" s="284">
        <f t="shared" si="98"/>
        <v>0</v>
      </c>
      <c r="O66" s="284">
        <f t="shared" si="98"/>
        <v>0</v>
      </c>
      <c r="P66" s="284">
        <f t="shared" si="98"/>
        <v>0</v>
      </c>
      <c r="Q66" s="284">
        <f t="shared" si="98"/>
        <v>0</v>
      </c>
      <c r="R66" s="284">
        <f t="shared" si="98"/>
        <v>0</v>
      </c>
      <c r="S66" s="284">
        <f t="shared" si="98"/>
        <v>0</v>
      </c>
      <c r="T66" s="284">
        <f t="shared" si="98"/>
        <v>0</v>
      </c>
      <c r="U66" s="284">
        <f t="shared" si="98"/>
        <v>0</v>
      </c>
      <c r="V66" s="284">
        <f t="shared" si="98"/>
        <v>0</v>
      </c>
      <c r="W66" s="284">
        <f t="shared" si="98"/>
        <v>0</v>
      </c>
      <c r="X66" s="284">
        <f t="shared" si="98"/>
        <v>0</v>
      </c>
      <c r="Y66" s="284">
        <f t="shared" si="98"/>
        <v>0</v>
      </c>
      <c r="Z66" s="284">
        <f t="shared" si="98"/>
        <v>0</v>
      </c>
      <c r="AA66" s="284">
        <f t="shared" si="98"/>
        <v>0</v>
      </c>
      <c r="AB66" s="284">
        <f t="shared" si="98"/>
        <v>0</v>
      </c>
      <c r="AC66" s="284">
        <f t="shared" si="98"/>
        <v>0</v>
      </c>
      <c r="AD66" s="284">
        <f t="shared" si="98"/>
        <v>0</v>
      </c>
      <c r="AE66" s="284">
        <f t="shared" si="98"/>
        <v>0</v>
      </c>
      <c r="AF66" s="284">
        <f t="shared" si="98"/>
        <v>0</v>
      </c>
      <c r="AG66" s="284">
        <f t="shared" si="98"/>
        <v>0</v>
      </c>
      <c r="AH66" s="284">
        <f t="shared" si="98"/>
        <v>0</v>
      </c>
      <c r="AI66" s="284">
        <f t="shared" si="98"/>
        <v>0</v>
      </c>
      <c r="AJ66" s="284">
        <f t="shared" si="98"/>
        <v>0</v>
      </c>
      <c r="AK66" s="284">
        <f t="shared" si="98"/>
        <v>0</v>
      </c>
      <c r="AL66" s="284">
        <f t="shared" si="98"/>
        <v>0</v>
      </c>
      <c r="AM66" s="284">
        <f t="shared" si="98"/>
        <v>0</v>
      </c>
      <c r="AN66" s="284">
        <f t="shared" si="98"/>
        <v>0</v>
      </c>
      <c r="AO66" s="284">
        <f t="shared" si="98"/>
        <v>0</v>
      </c>
      <c r="AP66" s="284">
        <f t="shared" si="98"/>
        <v>0</v>
      </c>
      <c r="AQ66" s="284">
        <f t="shared" si="98"/>
        <v>0</v>
      </c>
      <c r="AR66" s="284">
        <f t="shared" si="98"/>
        <v>20069</v>
      </c>
      <c r="AS66" s="284">
        <f t="shared" si="98"/>
        <v>0</v>
      </c>
      <c r="AT66" s="284">
        <f t="shared" si="98"/>
        <v>0</v>
      </c>
      <c r="AU66" s="284">
        <f t="shared" si="98"/>
        <v>0</v>
      </c>
      <c r="AV66" s="284">
        <f t="shared" si="98"/>
        <v>0</v>
      </c>
      <c r="AW66" s="284">
        <f t="shared" si="98"/>
        <v>20069</v>
      </c>
      <c r="AX66" s="284">
        <f t="shared" si="98"/>
        <v>0</v>
      </c>
      <c r="AY66" s="284">
        <f t="shared" si="98"/>
        <v>0</v>
      </c>
      <c r="AZ66" s="284">
        <f t="shared" si="98"/>
        <v>0</v>
      </c>
      <c r="BA66" s="284">
        <f t="shared" si="98"/>
        <v>0</v>
      </c>
      <c r="BB66" s="284">
        <f t="shared" si="98"/>
        <v>20069</v>
      </c>
      <c r="BC66" s="284">
        <f t="shared" si="98"/>
        <v>0</v>
      </c>
      <c r="BD66" s="284">
        <f t="shared" si="98"/>
        <v>0</v>
      </c>
      <c r="BE66" s="284">
        <f t="shared" si="98"/>
        <v>0</v>
      </c>
      <c r="BF66" s="284">
        <f t="shared" si="98"/>
        <v>0</v>
      </c>
      <c r="BG66" s="284">
        <f t="shared" si="98"/>
        <v>20069</v>
      </c>
      <c r="BH66" s="284">
        <f t="shared" si="98"/>
        <v>0</v>
      </c>
      <c r="BI66" s="284">
        <f t="shared" si="98"/>
        <v>0</v>
      </c>
      <c r="BJ66" s="284">
        <f t="shared" si="98"/>
        <v>0</v>
      </c>
      <c r="BK66" s="284">
        <f t="shared" si="98"/>
        <v>0</v>
      </c>
      <c r="BL66" s="284">
        <f t="shared" si="98"/>
        <v>20069</v>
      </c>
      <c r="BM66" s="284">
        <f t="shared" si="98"/>
        <v>0</v>
      </c>
      <c r="BN66" s="284">
        <f t="shared" si="98"/>
        <v>0</v>
      </c>
      <c r="BO66" s="284">
        <f t="shared" si="98"/>
        <v>0</v>
      </c>
      <c r="BP66" s="284">
        <f t="shared" ref="BP66:EA66" si="99">$C16*BP39</f>
        <v>0</v>
      </c>
      <c r="BQ66" s="284">
        <f t="shared" si="99"/>
        <v>20069</v>
      </c>
      <c r="BR66" s="284">
        <f t="shared" si="99"/>
        <v>0</v>
      </c>
      <c r="BS66" s="284">
        <f t="shared" si="99"/>
        <v>0</v>
      </c>
      <c r="BT66" s="284">
        <f t="shared" si="99"/>
        <v>0</v>
      </c>
      <c r="BU66" s="284">
        <f t="shared" si="99"/>
        <v>0</v>
      </c>
      <c r="BV66" s="284">
        <f t="shared" si="99"/>
        <v>20069</v>
      </c>
      <c r="BW66" s="284">
        <f t="shared" si="99"/>
        <v>0</v>
      </c>
      <c r="BX66" s="284">
        <f t="shared" si="99"/>
        <v>0</v>
      </c>
      <c r="BY66" s="284">
        <f t="shared" si="99"/>
        <v>0</v>
      </c>
      <c r="BZ66" s="284">
        <f t="shared" si="99"/>
        <v>0</v>
      </c>
      <c r="CA66" s="284">
        <f t="shared" si="99"/>
        <v>20069</v>
      </c>
      <c r="CB66" s="284">
        <f t="shared" si="99"/>
        <v>0</v>
      </c>
      <c r="CC66" s="284">
        <f t="shared" si="99"/>
        <v>0</v>
      </c>
      <c r="CD66" s="284">
        <f t="shared" si="99"/>
        <v>0</v>
      </c>
      <c r="CE66" s="284">
        <f t="shared" si="99"/>
        <v>0</v>
      </c>
      <c r="CF66" s="284">
        <f t="shared" si="99"/>
        <v>20069</v>
      </c>
      <c r="CG66" s="284">
        <f t="shared" si="99"/>
        <v>0</v>
      </c>
      <c r="CH66" s="284">
        <f t="shared" si="99"/>
        <v>0</v>
      </c>
      <c r="CI66" s="284">
        <f t="shared" si="99"/>
        <v>0</v>
      </c>
      <c r="CJ66" s="284">
        <f t="shared" si="99"/>
        <v>0</v>
      </c>
      <c r="CK66" s="284">
        <f t="shared" si="99"/>
        <v>20069</v>
      </c>
      <c r="CL66" s="284">
        <f t="shared" si="99"/>
        <v>0</v>
      </c>
      <c r="CM66" s="284">
        <f t="shared" si="99"/>
        <v>0</v>
      </c>
      <c r="CN66" s="284">
        <f t="shared" si="99"/>
        <v>0</v>
      </c>
      <c r="CO66" s="284">
        <f t="shared" si="99"/>
        <v>0</v>
      </c>
      <c r="CP66" s="284">
        <f t="shared" si="99"/>
        <v>20069</v>
      </c>
      <c r="CQ66" s="284">
        <f t="shared" si="99"/>
        <v>0</v>
      </c>
      <c r="CR66" s="284">
        <f t="shared" si="99"/>
        <v>0</v>
      </c>
      <c r="CS66" s="284">
        <f t="shared" si="99"/>
        <v>0</v>
      </c>
      <c r="CT66" s="284">
        <f t="shared" si="99"/>
        <v>0</v>
      </c>
      <c r="CU66" s="284">
        <f t="shared" si="99"/>
        <v>20069</v>
      </c>
      <c r="CV66" s="284">
        <f t="shared" si="99"/>
        <v>0</v>
      </c>
      <c r="CW66" s="284">
        <f t="shared" si="99"/>
        <v>0</v>
      </c>
      <c r="CX66" s="284">
        <f t="shared" si="99"/>
        <v>0</v>
      </c>
      <c r="CY66" s="284">
        <f t="shared" si="99"/>
        <v>0</v>
      </c>
      <c r="CZ66" s="284">
        <f t="shared" si="99"/>
        <v>20069</v>
      </c>
      <c r="DA66" s="284">
        <f t="shared" si="99"/>
        <v>0</v>
      </c>
      <c r="DB66" s="284">
        <f t="shared" si="99"/>
        <v>0</v>
      </c>
      <c r="DC66" s="284">
        <f t="shared" si="99"/>
        <v>0</v>
      </c>
      <c r="DD66" s="284">
        <f t="shared" si="99"/>
        <v>0</v>
      </c>
      <c r="DE66" s="284">
        <f t="shared" si="99"/>
        <v>20069</v>
      </c>
      <c r="DF66" s="284">
        <f t="shared" si="99"/>
        <v>0</v>
      </c>
      <c r="DG66" s="284">
        <f t="shared" si="99"/>
        <v>0</v>
      </c>
      <c r="DH66" s="284">
        <f t="shared" si="99"/>
        <v>0</v>
      </c>
      <c r="DI66" s="284">
        <f t="shared" si="99"/>
        <v>0</v>
      </c>
      <c r="DJ66" s="284">
        <f t="shared" si="99"/>
        <v>20069</v>
      </c>
      <c r="DK66" s="284">
        <f t="shared" si="99"/>
        <v>0</v>
      </c>
      <c r="DL66" s="284">
        <f t="shared" si="99"/>
        <v>0</v>
      </c>
      <c r="DM66" s="284">
        <f t="shared" si="99"/>
        <v>0</v>
      </c>
      <c r="DN66" s="284">
        <f t="shared" si="99"/>
        <v>0</v>
      </c>
      <c r="DO66" s="284">
        <f t="shared" si="99"/>
        <v>20069</v>
      </c>
      <c r="DP66" s="284">
        <f t="shared" si="99"/>
        <v>0</v>
      </c>
      <c r="DQ66" s="284">
        <f t="shared" si="99"/>
        <v>0</v>
      </c>
      <c r="DR66" s="284">
        <f t="shared" si="99"/>
        <v>0</v>
      </c>
      <c r="DS66" s="284">
        <f t="shared" si="99"/>
        <v>0</v>
      </c>
      <c r="DT66" s="284">
        <f t="shared" si="99"/>
        <v>20069</v>
      </c>
      <c r="DU66" s="284">
        <f t="shared" si="99"/>
        <v>0</v>
      </c>
      <c r="DV66" s="284">
        <f t="shared" si="99"/>
        <v>0</v>
      </c>
      <c r="DW66" s="284">
        <f t="shared" si="99"/>
        <v>0</v>
      </c>
      <c r="DX66" s="284">
        <f t="shared" si="99"/>
        <v>0</v>
      </c>
      <c r="DY66" s="284">
        <f t="shared" si="99"/>
        <v>20069</v>
      </c>
      <c r="DZ66" s="284">
        <f t="shared" si="99"/>
        <v>0</v>
      </c>
      <c r="EA66" s="284">
        <f t="shared" si="99"/>
        <v>0</v>
      </c>
      <c r="EB66" s="284">
        <f t="shared" ref="EB66:GM66" si="100">$C16*EB39</f>
        <v>0</v>
      </c>
      <c r="EC66" s="284">
        <f t="shared" si="100"/>
        <v>0</v>
      </c>
      <c r="ED66" s="284">
        <f t="shared" si="100"/>
        <v>20069</v>
      </c>
      <c r="EE66" s="284">
        <f t="shared" si="100"/>
        <v>0</v>
      </c>
      <c r="EF66" s="284">
        <f t="shared" si="100"/>
        <v>0</v>
      </c>
      <c r="EG66" s="284">
        <f t="shared" si="100"/>
        <v>0</v>
      </c>
      <c r="EH66" s="284">
        <f t="shared" si="100"/>
        <v>0</v>
      </c>
      <c r="EI66" s="284">
        <f t="shared" si="100"/>
        <v>20069</v>
      </c>
      <c r="EJ66" s="284">
        <f t="shared" si="100"/>
        <v>0</v>
      </c>
      <c r="EK66" s="284">
        <f t="shared" si="100"/>
        <v>0</v>
      </c>
      <c r="EL66" s="284">
        <f t="shared" si="100"/>
        <v>0</v>
      </c>
      <c r="EM66" s="284">
        <f t="shared" si="100"/>
        <v>0</v>
      </c>
      <c r="EN66" s="284">
        <f t="shared" si="100"/>
        <v>20069</v>
      </c>
      <c r="EO66" s="284">
        <f t="shared" si="100"/>
        <v>0</v>
      </c>
      <c r="EP66" s="284">
        <f t="shared" si="100"/>
        <v>0</v>
      </c>
      <c r="EQ66" s="284">
        <f t="shared" si="100"/>
        <v>0</v>
      </c>
      <c r="ER66" s="284">
        <f t="shared" si="100"/>
        <v>0</v>
      </c>
      <c r="ES66" s="284">
        <f t="shared" si="100"/>
        <v>20069</v>
      </c>
      <c r="ET66" s="284">
        <f t="shared" si="100"/>
        <v>0</v>
      </c>
      <c r="EU66" s="284">
        <f t="shared" si="100"/>
        <v>0</v>
      </c>
      <c r="EV66" s="284">
        <f t="shared" si="100"/>
        <v>0</v>
      </c>
      <c r="EW66" s="284">
        <f t="shared" si="100"/>
        <v>0</v>
      </c>
      <c r="EX66" s="284">
        <f t="shared" si="100"/>
        <v>20069</v>
      </c>
      <c r="EY66" s="284">
        <f t="shared" si="100"/>
        <v>0</v>
      </c>
      <c r="EZ66" s="284">
        <f t="shared" si="100"/>
        <v>0</v>
      </c>
      <c r="FA66" s="284">
        <f t="shared" si="100"/>
        <v>0</v>
      </c>
      <c r="FB66" s="284">
        <f t="shared" si="100"/>
        <v>0</v>
      </c>
      <c r="FC66" s="284">
        <f t="shared" si="100"/>
        <v>20069</v>
      </c>
      <c r="FD66" s="284">
        <f t="shared" si="100"/>
        <v>0</v>
      </c>
      <c r="FE66" s="284">
        <f t="shared" si="100"/>
        <v>0</v>
      </c>
      <c r="FF66" s="284">
        <f t="shared" si="100"/>
        <v>0</v>
      </c>
      <c r="FG66" s="284">
        <f t="shared" si="100"/>
        <v>0</v>
      </c>
      <c r="FH66" s="284">
        <f t="shared" si="100"/>
        <v>20069</v>
      </c>
      <c r="FI66" s="284">
        <f t="shared" si="100"/>
        <v>0</v>
      </c>
      <c r="FJ66" s="284">
        <f t="shared" si="100"/>
        <v>0</v>
      </c>
      <c r="FK66" s="284">
        <f t="shared" si="100"/>
        <v>0</v>
      </c>
      <c r="FL66" s="284">
        <f t="shared" si="100"/>
        <v>0</v>
      </c>
      <c r="FM66" s="284">
        <f t="shared" si="100"/>
        <v>20069</v>
      </c>
      <c r="FN66" s="284">
        <f t="shared" si="100"/>
        <v>0</v>
      </c>
      <c r="FO66" s="284">
        <f t="shared" si="100"/>
        <v>0</v>
      </c>
      <c r="FP66" s="284">
        <f t="shared" si="100"/>
        <v>0</v>
      </c>
      <c r="FQ66" s="284">
        <f t="shared" si="100"/>
        <v>0</v>
      </c>
      <c r="FR66" s="284">
        <f t="shared" si="100"/>
        <v>20069</v>
      </c>
      <c r="FS66" s="284">
        <f t="shared" si="100"/>
        <v>0</v>
      </c>
      <c r="FT66" s="284">
        <f t="shared" si="100"/>
        <v>0</v>
      </c>
      <c r="FU66" s="284">
        <f t="shared" si="100"/>
        <v>0</v>
      </c>
      <c r="FV66" s="284">
        <f t="shared" si="100"/>
        <v>0</v>
      </c>
      <c r="FW66" s="284">
        <f t="shared" si="100"/>
        <v>20069</v>
      </c>
      <c r="FX66" s="284">
        <f t="shared" si="100"/>
        <v>0</v>
      </c>
      <c r="FY66" s="284">
        <f t="shared" si="100"/>
        <v>0</v>
      </c>
      <c r="FZ66" s="284">
        <f t="shared" si="100"/>
        <v>0</v>
      </c>
      <c r="GA66" s="284">
        <f t="shared" si="100"/>
        <v>0</v>
      </c>
      <c r="GB66" s="284">
        <f t="shared" si="100"/>
        <v>20069</v>
      </c>
      <c r="GC66" s="284">
        <f t="shared" si="100"/>
        <v>0</v>
      </c>
      <c r="GD66" s="284">
        <f t="shared" si="100"/>
        <v>0</v>
      </c>
      <c r="GE66" s="284">
        <f t="shared" si="100"/>
        <v>0</v>
      </c>
      <c r="GF66" s="284">
        <f t="shared" si="100"/>
        <v>0</v>
      </c>
      <c r="GG66" s="284">
        <f t="shared" si="100"/>
        <v>20069</v>
      </c>
      <c r="GH66" s="284">
        <f t="shared" si="100"/>
        <v>0</v>
      </c>
      <c r="GI66" s="284">
        <f t="shared" si="100"/>
        <v>0</v>
      </c>
      <c r="GJ66" s="284">
        <f t="shared" si="100"/>
        <v>0</v>
      </c>
      <c r="GK66" s="284">
        <f t="shared" si="100"/>
        <v>0</v>
      </c>
      <c r="GL66" s="284">
        <f t="shared" si="100"/>
        <v>20069</v>
      </c>
      <c r="GM66" s="284">
        <f t="shared" si="100"/>
        <v>0</v>
      </c>
      <c r="GN66" s="284">
        <f t="shared" ref="GN66:IY66" si="101">$C16*GN39</f>
        <v>0</v>
      </c>
      <c r="GO66" s="284">
        <f t="shared" si="101"/>
        <v>0</v>
      </c>
      <c r="GP66" s="284">
        <f t="shared" si="101"/>
        <v>0</v>
      </c>
      <c r="GQ66" s="284">
        <f t="shared" si="101"/>
        <v>20069</v>
      </c>
      <c r="GR66" s="284">
        <f t="shared" si="101"/>
        <v>0</v>
      </c>
      <c r="GS66" s="284">
        <f t="shared" si="101"/>
        <v>0</v>
      </c>
      <c r="GT66" s="284">
        <f t="shared" si="101"/>
        <v>0</v>
      </c>
      <c r="GU66" s="284">
        <f t="shared" si="101"/>
        <v>0</v>
      </c>
      <c r="GV66" s="284">
        <f t="shared" si="101"/>
        <v>20069</v>
      </c>
      <c r="GW66" s="284">
        <f t="shared" si="101"/>
        <v>0</v>
      </c>
      <c r="GX66" s="284">
        <f t="shared" si="101"/>
        <v>0</v>
      </c>
      <c r="GY66" s="284">
        <f t="shared" si="101"/>
        <v>0</v>
      </c>
      <c r="GZ66" s="284">
        <f t="shared" si="101"/>
        <v>0</v>
      </c>
      <c r="HA66" s="284">
        <f t="shared" si="101"/>
        <v>20069</v>
      </c>
      <c r="HB66" s="284">
        <f t="shared" si="101"/>
        <v>0</v>
      </c>
      <c r="HC66" s="284">
        <f t="shared" si="101"/>
        <v>0</v>
      </c>
      <c r="HD66" s="284">
        <f t="shared" si="101"/>
        <v>0</v>
      </c>
      <c r="HE66" s="284">
        <f t="shared" si="101"/>
        <v>0</v>
      </c>
      <c r="HF66" s="284">
        <f t="shared" si="101"/>
        <v>20069</v>
      </c>
      <c r="HG66" s="284">
        <f t="shared" si="101"/>
        <v>0</v>
      </c>
      <c r="HH66" s="284">
        <f t="shared" si="101"/>
        <v>0</v>
      </c>
      <c r="HI66" s="284">
        <f t="shared" si="101"/>
        <v>0</v>
      </c>
      <c r="HJ66" s="284">
        <f t="shared" si="101"/>
        <v>0</v>
      </c>
      <c r="HK66" s="284">
        <f t="shared" si="101"/>
        <v>20069</v>
      </c>
      <c r="HL66" s="284">
        <f t="shared" si="101"/>
        <v>0</v>
      </c>
      <c r="HM66" s="284">
        <f t="shared" si="101"/>
        <v>0</v>
      </c>
      <c r="HN66" s="284">
        <f t="shared" si="101"/>
        <v>0</v>
      </c>
      <c r="HO66" s="284">
        <f t="shared" si="101"/>
        <v>0</v>
      </c>
      <c r="HP66" s="284">
        <f t="shared" si="101"/>
        <v>20069</v>
      </c>
      <c r="HQ66" s="284">
        <f t="shared" si="101"/>
        <v>0</v>
      </c>
      <c r="HR66" s="284">
        <f t="shared" si="101"/>
        <v>0</v>
      </c>
      <c r="HS66" s="284">
        <f t="shared" si="101"/>
        <v>0</v>
      </c>
      <c r="HT66" s="284">
        <f t="shared" si="101"/>
        <v>0</v>
      </c>
      <c r="HU66" s="284">
        <f t="shared" si="101"/>
        <v>20069</v>
      </c>
      <c r="HV66" s="284">
        <f t="shared" si="101"/>
        <v>0</v>
      </c>
      <c r="HW66" s="284">
        <f t="shared" si="101"/>
        <v>0</v>
      </c>
      <c r="HX66" s="284">
        <f t="shared" si="101"/>
        <v>0</v>
      </c>
      <c r="HY66" s="284">
        <f t="shared" si="101"/>
        <v>0</v>
      </c>
      <c r="HZ66" s="284">
        <f t="shared" si="101"/>
        <v>20069</v>
      </c>
      <c r="IA66" s="284">
        <f t="shared" si="101"/>
        <v>0</v>
      </c>
      <c r="IB66" s="284">
        <f t="shared" si="101"/>
        <v>0</v>
      </c>
      <c r="IC66" s="284">
        <f t="shared" si="101"/>
        <v>0</v>
      </c>
      <c r="ID66" s="284">
        <f t="shared" si="101"/>
        <v>0</v>
      </c>
      <c r="IE66" s="284">
        <f t="shared" si="101"/>
        <v>20069</v>
      </c>
      <c r="IF66" s="284">
        <f t="shared" si="101"/>
        <v>0</v>
      </c>
      <c r="IG66" s="284">
        <f t="shared" si="101"/>
        <v>0</v>
      </c>
      <c r="IH66" s="284">
        <f t="shared" si="101"/>
        <v>0</v>
      </c>
      <c r="II66" s="284">
        <f t="shared" si="101"/>
        <v>0</v>
      </c>
      <c r="IJ66" s="284">
        <f t="shared" si="101"/>
        <v>20069</v>
      </c>
      <c r="IK66" s="284">
        <f t="shared" si="101"/>
        <v>0</v>
      </c>
      <c r="IL66" s="284">
        <f t="shared" si="101"/>
        <v>0</v>
      </c>
      <c r="IM66" s="284">
        <f t="shared" si="101"/>
        <v>0</v>
      </c>
      <c r="IN66" s="284">
        <f t="shared" si="101"/>
        <v>0</v>
      </c>
      <c r="IO66" s="284">
        <f t="shared" si="101"/>
        <v>20069</v>
      </c>
      <c r="IP66" s="284">
        <f t="shared" si="101"/>
        <v>0</v>
      </c>
      <c r="IQ66" s="284">
        <f t="shared" si="101"/>
        <v>0</v>
      </c>
      <c r="IR66" s="284">
        <f t="shared" si="101"/>
        <v>0</v>
      </c>
      <c r="IS66" s="284">
        <f t="shared" si="101"/>
        <v>0</v>
      </c>
      <c r="IT66" s="284">
        <f t="shared" si="101"/>
        <v>20069</v>
      </c>
      <c r="IU66" s="284">
        <f t="shared" si="101"/>
        <v>0</v>
      </c>
      <c r="IV66" s="284">
        <f t="shared" si="101"/>
        <v>0</v>
      </c>
      <c r="IW66" s="284">
        <f t="shared" si="101"/>
        <v>0</v>
      </c>
      <c r="IX66" s="284">
        <f t="shared" si="101"/>
        <v>0</v>
      </c>
      <c r="IY66" s="284">
        <f t="shared" si="101"/>
        <v>20069</v>
      </c>
      <c r="IZ66" s="284">
        <f t="shared" ref="IZ66:LK66" si="102">$C16*IZ39</f>
        <v>0</v>
      </c>
      <c r="JA66" s="284">
        <f t="shared" si="102"/>
        <v>0</v>
      </c>
      <c r="JB66" s="284">
        <f t="shared" si="102"/>
        <v>0</v>
      </c>
      <c r="JC66" s="284">
        <f t="shared" si="102"/>
        <v>0</v>
      </c>
      <c r="JD66" s="284">
        <f t="shared" si="102"/>
        <v>20069</v>
      </c>
      <c r="JE66" s="284">
        <f t="shared" si="102"/>
        <v>0</v>
      </c>
      <c r="JF66" s="284">
        <f t="shared" si="102"/>
        <v>0</v>
      </c>
      <c r="JG66" s="284">
        <f t="shared" si="102"/>
        <v>0</v>
      </c>
      <c r="JH66" s="284">
        <f t="shared" si="102"/>
        <v>0</v>
      </c>
      <c r="JI66" s="284">
        <f t="shared" si="102"/>
        <v>20069</v>
      </c>
      <c r="JJ66" s="284">
        <f t="shared" si="102"/>
        <v>0</v>
      </c>
      <c r="JK66" s="284">
        <f t="shared" si="102"/>
        <v>0</v>
      </c>
      <c r="JL66" s="284">
        <f t="shared" si="102"/>
        <v>0</v>
      </c>
      <c r="JM66" s="284">
        <f t="shared" si="102"/>
        <v>0</v>
      </c>
      <c r="JN66" s="284">
        <f t="shared" si="102"/>
        <v>20069</v>
      </c>
      <c r="JO66" s="284">
        <f t="shared" si="102"/>
        <v>0</v>
      </c>
      <c r="JP66" s="284">
        <f t="shared" si="102"/>
        <v>0</v>
      </c>
      <c r="JQ66" s="284">
        <f t="shared" si="102"/>
        <v>0</v>
      </c>
      <c r="JR66" s="284">
        <f t="shared" si="102"/>
        <v>0</v>
      </c>
      <c r="JS66" s="284">
        <f t="shared" si="102"/>
        <v>20069</v>
      </c>
      <c r="JT66" s="284">
        <f t="shared" si="102"/>
        <v>0</v>
      </c>
      <c r="JU66" s="284">
        <f t="shared" si="102"/>
        <v>0</v>
      </c>
      <c r="JV66" s="284">
        <f t="shared" si="102"/>
        <v>0</v>
      </c>
      <c r="JW66" s="284">
        <f t="shared" si="102"/>
        <v>0</v>
      </c>
      <c r="JX66" s="284">
        <f t="shared" si="102"/>
        <v>20069</v>
      </c>
      <c r="JY66" s="284">
        <f t="shared" si="102"/>
        <v>0</v>
      </c>
      <c r="JZ66" s="284">
        <f t="shared" si="102"/>
        <v>0</v>
      </c>
      <c r="KA66" s="284">
        <f t="shared" si="102"/>
        <v>0</v>
      </c>
      <c r="KB66" s="284">
        <f t="shared" si="102"/>
        <v>0</v>
      </c>
      <c r="KC66" s="284">
        <f t="shared" si="102"/>
        <v>20069</v>
      </c>
      <c r="KD66" s="284">
        <f t="shared" si="102"/>
        <v>0</v>
      </c>
      <c r="KE66" s="284">
        <f t="shared" si="102"/>
        <v>0</v>
      </c>
      <c r="KF66" s="284">
        <f t="shared" si="102"/>
        <v>0</v>
      </c>
      <c r="KG66" s="284">
        <f t="shared" si="102"/>
        <v>0</v>
      </c>
      <c r="KH66" s="284">
        <f t="shared" si="102"/>
        <v>20069</v>
      </c>
      <c r="KI66" s="284">
        <f t="shared" si="102"/>
        <v>0</v>
      </c>
      <c r="KJ66" s="284">
        <f t="shared" si="102"/>
        <v>0</v>
      </c>
      <c r="KK66" s="284">
        <f t="shared" si="102"/>
        <v>0</v>
      </c>
      <c r="KL66" s="284">
        <f t="shared" si="102"/>
        <v>0</v>
      </c>
      <c r="KM66" s="284">
        <f t="shared" si="102"/>
        <v>20069</v>
      </c>
      <c r="KN66" s="284">
        <f t="shared" si="102"/>
        <v>0</v>
      </c>
      <c r="KO66" s="284">
        <f t="shared" si="102"/>
        <v>0</v>
      </c>
      <c r="KP66" s="284">
        <f t="shared" si="102"/>
        <v>0</v>
      </c>
      <c r="KQ66" s="284">
        <f t="shared" si="102"/>
        <v>0</v>
      </c>
      <c r="KR66" s="284">
        <f t="shared" si="102"/>
        <v>20069</v>
      </c>
      <c r="KS66" s="284">
        <f t="shared" si="102"/>
        <v>0</v>
      </c>
      <c r="KT66" s="284">
        <f t="shared" si="102"/>
        <v>0</v>
      </c>
      <c r="KU66" s="284">
        <f t="shared" si="102"/>
        <v>0</v>
      </c>
      <c r="KV66" s="284">
        <f t="shared" si="102"/>
        <v>0</v>
      </c>
      <c r="KW66" s="284">
        <f t="shared" si="102"/>
        <v>20069</v>
      </c>
      <c r="KX66" s="284">
        <f t="shared" si="102"/>
        <v>0</v>
      </c>
      <c r="KY66" s="284">
        <f t="shared" si="102"/>
        <v>0</v>
      </c>
      <c r="KZ66" s="284">
        <f t="shared" si="102"/>
        <v>0</v>
      </c>
      <c r="LA66" s="284">
        <f t="shared" si="102"/>
        <v>0</v>
      </c>
      <c r="LB66" s="284">
        <f t="shared" si="102"/>
        <v>20069</v>
      </c>
      <c r="LC66" s="284">
        <f t="shared" si="102"/>
        <v>0</v>
      </c>
      <c r="LD66" s="284">
        <f t="shared" si="102"/>
        <v>0</v>
      </c>
      <c r="LE66" s="284">
        <f t="shared" si="102"/>
        <v>0</v>
      </c>
      <c r="LF66" s="284">
        <f t="shared" si="102"/>
        <v>0</v>
      </c>
      <c r="LG66" s="284">
        <f t="shared" si="102"/>
        <v>20069</v>
      </c>
      <c r="LH66" s="284">
        <f t="shared" si="102"/>
        <v>0</v>
      </c>
      <c r="LI66" s="284">
        <f t="shared" si="102"/>
        <v>0</v>
      </c>
      <c r="LJ66" s="284">
        <f t="shared" si="102"/>
        <v>0</v>
      </c>
      <c r="LK66" s="284">
        <f t="shared" si="102"/>
        <v>0</v>
      </c>
      <c r="LL66" s="284">
        <f t="shared" ref="LL66:NW66" si="103">$C16*LL39</f>
        <v>20069</v>
      </c>
      <c r="LM66" s="284">
        <f t="shared" si="103"/>
        <v>0</v>
      </c>
      <c r="LN66" s="284">
        <f t="shared" si="103"/>
        <v>0</v>
      </c>
      <c r="LO66" s="284">
        <f t="shared" si="103"/>
        <v>0</v>
      </c>
      <c r="LP66" s="284">
        <f t="shared" si="103"/>
        <v>0</v>
      </c>
      <c r="LQ66" s="284">
        <f t="shared" si="103"/>
        <v>20069</v>
      </c>
      <c r="LR66" s="284">
        <f t="shared" si="103"/>
        <v>0</v>
      </c>
      <c r="LS66" s="284">
        <f t="shared" si="103"/>
        <v>0</v>
      </c>
      <c r="LT66" s="284">
        <f t="shared" si="103"/>
        <v>0</v>
      </c>
      <c r="LU66" s="284">
        <f t="shared" si="103"/>
        <v>0</v>
      </c>
      <c r="LV66" s="284">
        <f t="shared" si="103"/>
        <v>20069</v>
      </c>
      <c r="LW66" s="284">
        <f t="shared" si="103"/>
        <v>0</v>
      </c>
      <c r="LX66" s="284">
        <f t="shared" si="103"/>
        <v>0</v>
      </c>
      <c r="LY66" s="284">
        <f t="shared" si="103"/>
        <v>0</v>
      </c>
      <c r="LZ66" s="284">
        <f t="shared" si="103"/>
        <v>0</v>
      </c>
      <c r="MA66" s="284">
        <f t="shared" si="103"/>
        <v>20069</v>
      </c>
      <c r="MB66" s="284">
        <f t="shared" si="103"/>
        <v>0</v>
      </c>
      <c r="MC66" s="284">
        <f t="shared" si="103"/>
        <v>0</v>
      </c>
      <c r="MD66" s="284">
        <f t="shared" si="103"/>
        <v>0</v>
      </c>
      <c r="ME66" s="284">
        <f t="shared" si="103"/>
        <v>0</v>
      </c>
      <c r="MF66" s="284">
        <f t="shared" si="103"/>
        <v>20069</v>
      </c>
      <c r="MG66" s="284">
        <f t="shared" si="103"/>
        <v>0</v>
      </c>
      <c r="MH66" s="284">
        <f t="shared" si="103"/>
        <v>0</v>
      </c>
      <c r="MI66" s="284">
        <f t="shared" si="103"/>
        <v>0</v>
      </c>
      <c r="MJ66" s="284">
        <f t="shared" si="103"/>
        <v>0</v>
      </c>
      <c r="MK66" s="284">
        <f t="shared" si="103"/>
        <v>20069</v>
      </c>
      <c r="ML66" s="284">
        <f t="shared" si="103"/>
        <v>0</v>
      </c>
      <c r="MM66" s="284">
        <f t="shared" si="103"/>
        <v>0</v>
      </c>
      <c r="MN66" s="284">
        <f t="shared" si="103"/>
        <v>0</v>
      </c>
      <c r="MO66" s="284">
        <f t="shared" si="103"/>
        <v>0</v>
      </c>
      <c r="MP66" s="284">
        <f t="shared" si="103"/>
        <v>20069</v>
      </c>
      <c r="MQ66" s="284">
        <f t="shared" si="103"/>
        <v>0</v>
      </c>
      <c r="MR66" s="284">
        <f t="shared" si="103"/>
        <v>0</v>
      </c>
      <c r="MS66" s="284">
        <f t="shared" si="103"/>
        <v>0</v>
      </c>
      <c r="MT66" s="284">
        <f t="shared" si="103"/>
        <v>0</v>
      </c>
      <c r="MU66" s="284">
        <f t="shared" si="103"/>
        <v>20069</v>
      </c>
      <c r="MV66" s="284">
        <f t="shared" si="103"/>
        <v>0</v>
      </c>
      <c r="MW66" s="284">
        <f t="shared" si="103"/>
        <v>0</v>
      </c>
      <c r="MX66" s="284">
        <f t="shared" si="103"/>
        <v>0</v>
      </c>
      <c r="MY66" s="284">
        <f t="shared" si="103"/>
        <v>0</v>
      </c>
      <c r="MZ66" s="284">
        <f t="shared" si="103"/>
        <v>20069</v>
      </c>
      <c r="NA66" s="284">
        <f t="shared" si="103"/>
        <v>0</v>
      </c>
      <c r="NB66" s="284">
        <f t="shared" si="103"/>
        <v>0</v>
      </c>
      <c r="NC66" s="284">
        <f t="shared" si="103"/>
        <v>0</v>
      </c>
      <c r="ND66" s="284">
        <f t="shared" si="103"/>
        <v>0</v>
      </c>
      <c r="NE66" s="284">
        <f t="shared" si="103"/>
        <v>20069</v>
      </c>
      <c r="NF66" s="284">
        <f t="shared" si="103"/>
        <v>0</v>
      </c>
      <c r="NG66" s="284">
        <f t="shared" si="103"/>
        <v>0</v>
      </c>
      <c r="NH66" s="284">
        <f t="shared" si="103"/>
        <v>0</v>
      </c>
      <c r="NI66" s="284">
        <f t="shared" si="103"/>
        <v>0</v>
      </c>
      <c r="NJ66" s="284">
        <f t="shared" si="103"/>
        <v>20069</v>
      </c>
      <c r="NK66" s="284">
        <f t="shared" si="103"/>
        <v>0</v>
      </c>
      <c r="NL66" s="284">
        <f t="shared" si="103"/>
        <v>0</v>
      </c>
      <c r="NM66" s="284">
        <f t="shared" si="103"/>
        <v>0</v>
      </c>
      <c r="NN66" s="284">
        <f t="shared" si="103"/>
        <v>0</v>
      </c>
      <c r="NO66" s="284">
        <f t="shared" si="103"/>
        <v>20069</v>
      </c>
      <c r="NP66" s="284">
        <f t="shared" si="103"/>
        <v>0</v>
      </c>
      <c r="NQ66" s="284">
        <f t="shared" si="103"/>
        <v>0</v>
      </c>
      <c r="NR66" s="284">
        <f t="shared" si="103"/>
        <v>0</v>
      </c>
      <c r="NS66" s="284">
        <f t="shared" si="103"/>
        <v>0</v>
      </c>
      <c r="NT66" s="284">
        <f t="shared" si="103"/>
        <v>20069</v>
      </c>
      <c r="NU66" s="284">
        <f t="shared" si="103"/>
        <v>0</v>
      </c>
      <c r="NV66" s="284">
        <f t="shared" si="103"/>
        <v>0</v>
      </c>
      <c r="NW66" s="284">
        <f t="shared" si="103"/>
        <v>0</v>
      </c>
      <c r="NX66" s="284">
        <f t="shared" ref="NX66:QI66" si="104">$C16*NX39</f>
        <v>0</v>
      </c>
      <c r="NY66" s="284">
        <f t="shared" si="104"/>
        <v>20069</v>
      </c>
      <c r="NZ66" s="284">
        <f t="shared" si="104"/>
        <v>0</v>
      </c>
      <c r="OA66" s="284">
        <f t="shared" si="104"/>
        <v>0</v>
      </c>
      <c r="OB66" s="284">
        <f t="shared" si="104"/>
        <v>0</v>
      </c>
      <c r="OC66" s="284">
        <f t="shared" si="104"/>
        <v>0</v>
      </c>
      <c r="OD66" s="284">
        <f t="shared" si="104"/>
        <v>20069</v>
      </c>
      <c r="OE66" s="284">
        <f t="shared" si="104"/>
        <v>0</v>
      </c>
      <c r="OF66" s="284">
        <f t="shared" si="104"/>
        <v>0</v>
      </c>
      <c r="OG66" s="284">
        <f t="shared" si="104"/>
        <v>0</v>
      </c>
      <c r="OH66" s="284">
        <f t="shared" si="104"/>
        <v>0</v>
      </c>
      <c r="OI66" s="284">
        <f t="shared" si="104"/>
        <v>20069</v>
      </c>
      <c r="OJ66" s="284">
        <f t="shared" si="104"/>
        <v>0</v>
      </c>
      <c r="OK66" s="284">
        <f t="shared" si="104"/>
        <v>0</v>
      </c>
      <c r="OL66" s="284">
        <f t="shared" si="104"/>
        <v>0</v>
      </c>
      <c r="OM66" s="284">
        <f t="shared" si="104"/>
        <v>0</v>
      </c>
      <c r="ON66" s="284">
        <f t="shared" si="104"/>
        <v>20069</v>
      </c>
      <c r="OO66" s="284">
        <f t="shared" si="104"/>
        <v>0</v>
      </c>
      <c r="OP66" s="284">
        <f t="shared" si="104"/>
        <v>0</v>
      </c>
      <c r="OQ66" s="284">
        <f t="shared" si="104"/>
        <v>0</v>
      </c>
      <c r="OR66" s="284">
        <f t="shared" si="104"/>
        <v>0</v>
      </c>
      <c r="OS66" s="284">
        <f t="shared" si="104"/>
        <v>20069</v>
      </c>
      <c r="OT66" s="284">
        <f t="shared" si="104"/>
        <v>0</v>
      </c>
      <c r="OU66" s="284">
        <f t="shared" si="104"/>
        <v>0</v>
      </c>
      <c r="OV66" s="284">
        <f t="shared" si="104"/>
        <v>0</v>
      </c>
      <c r="OW66" s="284">
        <f t="shared" si="104"/>
        <v>0</v>
      </c>
      <c r="OX66" s="284">
        <f t="shared" si="104"/>
        <v>20069</v>
      </c>
      <c r="OY66" s="284">
        <f t="shared" si="104"/>
        <v>0</v>
      </c>
      <c r="OZ66" s="284">
        <f t="shared" si="104"/>
        <v>0</v>
      </c>
      <c r="PA66" s="284">
        <f t="shared" si="104"/>
        <v>0</v>
      </c>
      <c r="PB66" s="284">
        <f t="shared" si="104"/>
        <v>0</v>
      </c>
      <c r="PC66" s="284">
        <f t="shared" si="104"/>
        <v>20069</v>
      </c>
      <c r="PD66" s="284">
        <f t="shared" si="104"/>
        <v>0</v>
      </c>
      <c r="PE66" s="284">
        <f t="shared" si="104"/>
        <v>0</v>
      </c>
      <c r="PF66" s="284">
        <f t="shared" si="104"/>
        <v>0</v>
      </c>
      <c r="PG66" s="284">
        <f t="shared" si="104"/>
        <v>0</v>
      </c>
      <c r="PH66" s="284">
        <f t="shared" si="104"/>
        <v>20069</v>
      </c>
      <c r="PI66" s="284">
        <f t="shared" si="104"/>
        <v>0</v>
      </c>
      <c r="PJ66" s="284">
        <f t="shared" si="104"/>
        <v>0</v>
      </c>
      <c r="PK66" s="284">
        <f t="shared" si="104"/>
        <v>0</v>
      </c>
      <c r="PL66" s="284">
        <f t="shared" si="104"/>
        <v>0</v>
      </c>
      <c r="PM66" s="284">
        <f t="shared" si="104"/>
        <v>20069</v>
      </c>
      <c r="PN66" s="284">
        <f t="shared" si="104"/>
        <v>0</v>
      </c>
      <c r="PO66" s="284">
        <f t="shared" si="104"/>
        <v>0</v>
      </c>
      <c r="PP66" s="284">
        <f t="shared" si="104"/>
        <v>0</v>
      </c>
      <c r="PQ66" s="284">
        <f t="shared" si="104"/>
        <v>0</v>
      </c>
      <c r="PR66" s="284">
        <f t="shared" si="104"/>
        <v>20069</v>
      </c>
      <c r="PS66" s="284">
        <f t="shared" si="104"/>
        <v>0</v>
      </c>
      <c r="PT66" s="284">
        <f t="shared" si="104"/>
        <v>0</v>
      </c>
      <c r="PU66" s="284">
        <f t="shared" si="104"/>
        <v>0</v>
      </c>
      <c r="PV66" s="284">
        <f t="shared" si="104"/>
        <v>0</v>
      </c>
      <c r="PW66" s="284">
        <f t="shared" si="104"/>
        <v>20069</v>
      </c>
      <c r="PX66" s="284">
        <f t="shared" si="104"/>
        <v>0</v>
      </c>
      <c r="PY66" s="284">
        <f t="shared" si="104"/>
        <v>0</v>
      </c>
      <c r="PZ66" s="284">
        <f t="shared" si="104"/>
        <v>0</v>
      </c>
      <c r="QA66" s="284">
        <f t="shared" si="104"/>
        <v>0</v>
      </c>
      <c r="QB66" s="284">
        <f t="shared" si="104"/>
        <v>20069</v>
      </c>
      <c r="QC66" s="284">
        <f t="shared" si="104"/>
        <v>0</v>
      </c>
      <c r="QD66" s="284">
        <f t="shared" si="104"/>
        <v>0</v>
      </c>
      <c r="QE66" s="284">
        <f t="shared" si="104"/>
        <v>0</v>
      </c>
      <c r="QF66" s="284">
        <f t="shared" si="104"/>
        <v>0</v>
      </c>
      <c r="QG66" s="284">
        <f t="shared" si="104"/>
        <v>20069</v>
      </c>
      <c r="QH66" s="284">
        <f t="shared" si="104"/>
        <v>0</v>
      </c>
      <c r="QI66" s="284">
        <f t="shared" si="104"/>
        <v>0</v>
      </c>
      <c r="QJ66" s="284">
        <f t="shared" ref="QJ66:SA66" si="105">$C16*QJ39</f>
        <v>0</v>
      </c>
      <c r="QK66" s="284">
        <f t="shared" si="105"/>
        <v>0</v>
      </c>
      <c r="QL66" s="284">
        <f t="shared" si="105"/>
        <v>20069</v>
      </c>
      <c r="QM66" s="284">
        <f t="shared" si="105"/>
        <v>0</v>
      </c>
      <c r="QN66" s="284">
        <f t="shared" si="105"/>
        <v>0</v>
      </c>
      <c r="QO66" s="284">
        <f t="shared" si="105"/>
        <v>0</v>
      </c>
      <c r="QP66" s="284">
        <f t="shared" si="105"/>
        <v>0</v>
      </c>
      <c r="QQ66" s="284">
        <f t="shared" si="105"/>
        <v>20069</v>
      </c>
      <c r="QR66" s="284">
        <f t="shared" si="105"/>
        <v>0</v>
      </c>
      <c r="QS66" s="284">
        <f t="shared" si="105"/>
        <v>0</v>
      </c>
      <c r="QT66" s="284">
        <f t="shared" si="105"/>
        <v>0</v>
      </c>
      <c r="QU66" s="284">
        <f t="shared" si="105"/>
        <v>0</v>
      </c>
      <c r="QV66" s="284">
        <f t="shared" si="105"/>
        <v>20069</v>
      </c>
      <c r="QW66" s="284">
        <f t="shared" si="105"/>
        <v>0</v>
      </c>
      <c r="QX66" s="284">
        <f t="shared" si="105"/>
        <v>0</v>
      </c>
      <c r="QY66" s="284">
        <f t="shared" si="105"/>
        <v>0</v>
      </c>
      <c r="QZ66" s="284">
        <f t="shared" si="105"/>
        <v>0</v>
      </c>
      <c r="RA66" s="284">
        <f t="shared" si="105"/>
        <v>20069</v>
      </c>
      <c r="RB66" s="284">
        <f t="shared" si="105"/>
        <v>0</v>
      </c>
      <c r="RC66" s="284">
        <f t="shared" si="105"/>
        <v>0</v>
      </c>
      <c r="RD66" s="284">
        <f t="shared" si="105"/>
        <v>0</v>
      </c>
      <c r="RE66" s="284">
        <f t="shared" si="105"/>
        <v>0</v>
      </c>
      <c r="RF66" s="284">
        <f t="shared" si="105"/>
        <v>20069</v>
      </c>
      <c r="RG66" s="284">
        <f t="shared" si="105"/>
        <v>0</v>
      </c>
      <c r="RH66" s="284">
        <f t="shared" si="105"/>
        <v>0</v>
      </c>
      <c r="RI66" s="284">
        <f t="shared" si="105"/>
        <v>0</v>
      </c>
      <c r="RJ66" s="284">
        <f t="shared" si="105"/>
        <v>0</v>
      </c>
      <c r="RK66" s="284">
        <f t="shared" si="105"/>
        <v>20069</v>
      </c>
      <c r="RL66" s="284">
        <f t="shared" si="105"/>
        <v>0</v>
      </c>
      <c r="RM66" s="284">
        <f t="shared" si="105"/>
        <v>0</v>
      </c>
      <c r="RN66" s="284">
        <f t="shared" si="105"/>
        <v>0</v>
      </c>
      <c r="RO66" s="284">
        <f t="shared" si="105"/>
        <v>0</v>
      </c>
      <c r="RP66" s="284">
        <f t="shared" si="105"/>
        <v>20069</v>
      </c>
      <c r="RQ66" s="284">
        <f t="shared" si="105"/>
        <v>0</v>
      </c>
      <c r="RR66" s="284">
        <f t="shared" si="105"/>
        <v>0</v>
      </c>
      <c r="RS66" s="284">
        <f t="shared" si="105"/>
        <v>0</v>
      </c>
      <c r="RT66" s="284">
        <f t="shared" si="105"/>
        <v>0</v>
      </c>
      <c r="RU66" s="284">
        <f t="shared" si="105"/>
        <v>20069</v>
      </c>
      <c r="RV66" s="284">
        <f t="shared" si="105"/>
        <v>0</v>
      </c>
      <c r="RW66" s="284">
        <f t="shared" si="105"/>
        <v>0</v>
      </c>
      <c r="RX66" s="284">
        <f t="shared" si="105"/>
        <v>0</v>
      </c>
      <c r="RY66" s="284">
        <f t="shared" si="105"/>
        <v>0</v>
      </c>
      <c r="RZ66" s="284">
        <f t="shared" si="105"/>
        <v>20069</v>
      </c>
      <c r="SA66" s="284">
        <f t="shared" si="105"/>
        <v>0</v>
      </c>
    </row>
    <row r="67" spans="1:495">
      <c r="A67" s="282"/>
      <c r="B67" s="283" t="str">
        <f>$B$17</f>
        <v>Groundwater Monitoring</v>
      </c>
      <c r="C67" s="290">
        <f>SUM(D67:S67,T67:INDEX(T67:SA67,$H$5))</f>
        <v>1042891</v>
      </c>
      <c r="D67" s="284">
        <f t="shared" ref="D67:BO67" si="106">$C17*D40</f>
        <v>219556</v>
      </c>
      <c r="E67" s="284">
        <f t="shared" si="106"/>
        <v>219556</v>
      </c>
      <c r="F67" s="284">
        <f t="shared" si="106"/>
        <v>109778</v>
      </c>
      <c r="G67" s="284">
        <f t="shared" si="106"/>
        <v>109778</v>
      </c>
      <c r="H67" s="284">
        <f t="shared" si="106"/>
        <v>109778</v>
      </c>
      <c r="I67" s="284">
        <f t="shared" si="106"/>
        <v>54889</v>
      </c>
      <c r="J67" s="284">
        <f t="shared" si="106"/>
        <v>54889</v>
      </c>
      <c r="K67" s="284">
        <f t="shared" si="106"/>
        <v>54889</v>
      </c>
      <c r="L67" s="284">
        <f t="shared" si="106"/>
        <v>54889</v>
      </c>
      <c r="M67" s="284">
        <f t="shared" si="106"/>
        <v>54889</v>
      </c>
      <c r="N67" s="284">
        <f t="shared" si="106"/>
        <v>0</v>
      </c>
      <c r="O67" s="284">
        <f t="shared" si="106"/>
        <v>0</v>
      </c>
      <c r="P67" s="284">
        <f t="shared" si="106"/>
        <v>0</v>
      </c>
      <c r="Q67" s="284">
        <f t="shared" si="106"/>
        <v>0</v>
      </c>
      <c r="R67" s="284">
        <f t="shared" si="106"/>
        <v>0</v>
      </c>
      <c r="S67" s="284">
        <f t="shared" si="106"/>
        <v>0</v>
      </c>
      <c r="T67" s="284">
        <f t="shared" si="106"/>
        <v>0</v>
      </c>
      <c r="U67" s="284">
        <f t="shared" si="106"/>
        <v>0</v>
      </c>
      <c r="V67" s="284">
        <f t="shared" si="106"/>
        <v>0</v>
      </c>
      <c r="W67" s="284">
        <f t="shared" si="106"/>
        <v>0</v>
      </c>
      <c r="X67" s="284">
        <f t="shared" si="106"/>
        <v>0</v>
      </c>
      <c r="Y67" s="284">
        <f t="shared" si="106"/>
        <v>0</v>
      </c>
      <c r="Z67" s="284">
        <f t="shared" si="106"/>
        <v>0</v>
      </c>
      <c r="AA67" s="284">
        <f t="shared" si="106"/>
        <v>0</v>
      </c>
      <c r="AB67" s="284">
        <f t="shared" si="106"/>
        <v>0</v>
      </c>
      <c r="AC67" s="284">
        <f t="shared" si="106"/>
        <v>0</v>
      </c>
      <c r="AD67" s="284">
        <f t="shared" si="106"/>
        <v>0</v>
      </c>
      <c r="AE67" s="284">
        <f t="shared" si="106"/>
        <v>0</v>
      </c>
      <c r="AF67" s="284">
        <f t="shared" si="106"/>
        <v>0</v>
      </c>
      <c r="AG67" s="284">
        <f t="shared" si="106"/>
        <v>0</v>
      </c>
      <c r="AH67" s="284">
        <f t="shared" si="106"/>
        <v>0</v>
      </c>
      <c r="AI67" s="284">
        <f t="shared" si="106"/>
        <v>0</v>
      </c>
      <c r="AJ67" s="284">
        <f t="shared" si="106"/>
        <v>0</v>
      </c>
      <c r="AK67" s="284">
        <f t="shared" si="106"/>
        <v>0</v>
      </c>
      <c r="AL67" s="284">
        <f t="shared" si="106"/>
        <v>0</v>
      </c>
      <c r="AM67" s="284">
        <f t="shared" si="106"/>
        <v>0</v>
      </c>
      <c r="AN67" s="284">
        <f t="shared" si="106"/>
        <v>0</v>
      </c>
      <c r="AO67" s="284">
        <f t="shared" si="106"/>
        <v>0</v>
      </c>
      <c r="AP67" s="284">
        <f t="shared" si="106"/>
        <v>0</v>
      </c>
      <c r="AQ67" s="284">
        <f t="shared" si="106"/>
        <v>0</v>
      </c>
      <c r="AR67" s="284">
        <f t="shared" si="106"/>
        <v>54889</v>
      </c>
      <c r="AS67" s="284">
        <f t="shared" si="106"/>
        <v>0</v>
      </c>
      <c r="AT67" s="284">
        <f t="shared" si="106"/>
        <v>0</v>
      </c>
      <c r="AU67" s="284">
        <f t="shared" si="106"/>
        <v>0</v>
      </c>
      <c r="AV67" s="284">
        <f t="shared" si="106"/>
        <v>0</v>
      </c>
      <c r="AW67" s="284">
        <f t="shared" si="106"/>
        <v>54889</v>
      </c>
      <c r="AX67" s="284">
        <f t="shared" si="106"/>
        <v>0</v>
      </c>
      <c r="AY67" s="284">
        <f t="shared" si="106"/>
        <v>0</v>
      </c>
      <c r="AZ67" s="284">
        <f t="shared" si="106"/>
        <v>0</v>
      </c>
      <c r="BA67" s="284">
        <f t="shared" si="106"/>
        <v>0</v>
      </c>
      <c r="BB67" s="284">
        <f t="shared" si="106"/>
        <v>54889</v>
      </c>
      <c r="BC67" s="284">
        <f t="shared" si="106"/>
        <v>0</v>
      </c>
      <c r="BD67" s="284">
        <f t="shared" si="106"/>
        <v>0</v>
      </c>
      <c r="BE67" s="284">
        <f t="shared" si="106"/>
        <v>0</v>
      </c>
      <c r="BF67" s="284">
        <f t="shared" si="106"/>
        <v>0</v>
      </c>
      <c r="BG67" s="284">
        <f t="shared" si="106"/>
        <v>54889</v>
      </c>
      <c r="BH67" s="284">
        <f t="shared" si="106"/>
        <v>0</v>
      </c>
      <c r="BI67" s="284">
        <f t="shared" si="106"/>
        <v>0</v>
      </c>
      <c r="BJ67" s="284">
        <f t="shared" si="106"/>
        <v>0</v>
      </c>
      <c r="BK67" s="284">
        <f t="shared" si="106"/>
        <v>0</v>
      </c>
      <c r="BL67" s="284">
        <f t="shared" si="106"/>
        <v>54889</v>
      </c>
      <c r="BM67" s="284">
        <f t="shared" si="106"/>
        <v>0</v>
      </c>
      <c r="BN67" s="284">
        <f t="shared" si="106"/>
        <v>0</v>
      </c>
      <c r="BO67" s="284">
        <f t="shared" si="106"/>
        <v>0</v>
      </c>
      <c r="BP67" s="284">
        <f t="shared" ref="BP67:EA67" si="107">$C17*BP40</f>
        <v>0</v>
      </c>
      <c r="BQ67" s="284">
        <f t="shared" si="107"/>
        <v>54889</v>
      </c>
      <c r="BR67" s="284">
        <f t="shared" si="107"/>
        <v>0</v>
      </c>
      <c r="BS67" s="284">
        <f t="shared" si="107"/>
        <v>0</v>
      </c>
      <c r="BT67" s="284">
        <f t="shared" si="107"/>
        <v>0</v>
      </c>
      <c r="BU67" s="284">
        <f t="shared" si="107"/>
        <v>0</v>
      </c>
      <c r="BV67" s="284">
        <f t="shared" si="107"/>
        <v>54889</v>
      </c>
      <c r="BW67" s="284">
        <f t="shared" si="107"/>
        <v>0</v>
      </c>
      <c r="BX67" s="284">
        <f t="shared" si="107"/>
        <v>0</v>
      </c>
      <c r="BY67" s="284">
        <f t="shared" si="107"/>
        <v>0</v>
      </c>
      <c r="BZ67" s="284">
        <f t="shared" si="107"/>
        <v>0</v>
      </c>
      <c r="CA67" s="284">
        <f t="shared" si="107"/>
        <v>54889</v>
      </c>
      <c r="CB67" s="284">
        <f t="shared" si="107"/>
        <v>0</v>
      </c>
      <c r="CC67" s="284">
        <f t="shared" si="107"/>
        <v>0</v>
      </c>
      <c r="CD67" s="284">
        <f t="shared" si="107"/>
        <v>0</v>
      </c>
      <c r="CE67" s="284">
        <f t="shared" si="107"/>
        <v>0</v>
      </c>
      <c r="CF67" s="284">
        <f t="shared" si="107"/>
        <v>54889</v>
      </c>
      <c r="CG67" s="284">
        <f t="shared" si="107"/>
        <v>0</v>
      </c>
      <c r="CH67" s="284">
        <f t="shared" si="107"/>
        <v>0</v>
      </c>
      <c r="CI67" s="284">
        <f t="shared" si="107"/>
        <v>0</v>
      </c>
      <c r="CJ67" s="284">
        <f t="shared" si="107"/>
        <v>0</v>
      </c>
      <c r="CK67" s="284">
        <f t="shared" si="107"/>
        <v>54889</v>
      </c>
      <c r="CL67" s="284">
        <f t="shared" si="107"/>
        <v>0</v>
      </c>
      <c r="CM67" s="284">
        <f t="shared" si="107"/>
        <v>0</v>
      </c>
      <c r="CN67" s="284">
        <f t="shared" si="107"/>
        <v>0</v>
      </c>
      <c r="CO67" s="284">
        <f t="shared" si="107"/>
        <v>0</v>
      </c>
      <c r="CP67" s="284">
        <f t="shared" si="107"/>
        <v>54889</v>
      </c>
      <c r="CQ67" s="284">
        <f t="shared" si="107"/>
        <v>0</v>
      </c>
      <c r="CR67" s="284">
        <f t="shared" si="107"/>
        <v>0</v>
      </c>
      <c r="CS67" s="284">
        <f t="shared" si="107"/>
        <v>0</v>
      </c>
      <c r="CT67" s="284">
        <f t="shared" si="107"/>
        <v>0</v>
      </c>
      <c r="CU67" s="284">
        <f t="shared" si="107"/>
        <v>54889</v>
      </c>
      <c r="CV67" s="284">
        <f t="shared" si="107"/>
        <v>0</v>
      </c>
      <c r="CW67" s="284">
        <f t="shared" si="107"/>
        <v>0</v>
      </c>
      <c r="CX67" s="284">
        <f t="shared" si="107"/>
        <v>0</v>
      </c>
      <c r="CY67" s="284">
        <f t="shared" si="107"/>
        <v>0</v>
      </c>
      <c r="CZ67" s="284">
        <f t="shared" si="107"/>
        <v>54889</v>
      </c>
      <c r="DA67" s="284">
        <f t="shared" si="107"/>
        <v>0</v>
      </c>
      <c r="DB67" s="284">
        <f t="shared" si="107"/>
        <v>0</v>
      </c>
      <c r="DC67" s="284">
        <f t="shared" si="107"/>
        <v>0</v>
      </c>
      <c r="DD67" s="284">
        <f t="shared" si="107"/>
        <v>0</v>
      </c>
      <c r="DE67" s="284">
        <f t="shared" si="107"/>
        <v>54889</v>
      </c>
      <c r="DF67" s="284">
        <f t="shared" si="107"/>
        <v>0</v>
      </c>
      <c r="DG67" s="284">
        <f t="shared" si="107"/>
        <v>0</v>
      </c>
      <c r="DH67" s="284">
        <f t="shared" si="107"/>
        <v>0</v>
      </c>
      <c r="DI67" s="284">
        <f t="shared" si="107"/>
        <v>0</v>
      </c>
      <c r="DJ67" s="284">
        <f t="shared" si="107"/>
        <v>54889</v>
      </c>
      <c r="DK67" s="284">
        <f t="shared" si="107"/>
        <v>0</v>
      </c>
      <c r="DL67" s="284">
        <f t="shared" si="107"/>
        <v>0</v>
      </c>
      <c r="DM67" s="284">
        <f t="shared" si="107"/>
        <v>0</v>
      </c>
      <c r="DN67" s="284">
        <f t="shared" si="107"/>
        <v>0</v>
      </c>
      <c r="DO67" s="284">
        <f t="shared" si="107"/>
        <v>54889</v>
      </c>
      <c r="DP67" s="284">
        <f t="shared" si="107"/>
        <v>0</v>
      </c>
      <c r="DQ67" s="284">
        <f t="shared" si="107"/>
        <v>0</v>
      </c>
      <c r="DR67" s="284">
        <f t="shared" si="107"/>
        <v>0</v>
      </c>
      <c r="DS67" s="284">
        <f t="shared" si="107"/>
        <v>0</v>
      </c>
      <c r="DT67" s="284">
        <f t="shared" si="107"/>
        <v>54889</v>
      </c>
      <c r="DU67" s="284">
        <f t="shared" si="107"/>
        <v>0</v>
      </c>
      <c r="DV67" s="284">
        <f t="shared" si="107"/>
        <v>0</v>
      </c>
      <c r="DW67" s="284">
        <f t="shared" si="107"/>
        <v>0</v>
      </c>
      <c r="DX67" s="284">
        <f t="shared" si="107"/>
        <v>0</v>
      </c>
      <c r="DY67" s="284">
        <f t="shared" si="107"/>
        <v>54889</v>
      </c>
      <c r="DZ67" s="284">
        <f t="shared" si="107"/>
        <v>0</v>
      </c>
      <c r="EA67" s="284">
        <f t="shared" si="107"/>
        <v>0</v>
      </c>
      <c r="EB67" s="284">
        <f t="shared" ref="EB67:GM67" si="108">$C17*EB40</f>
        <v>0</v>
      </c>
      <c r="EC67" s="284">
        <f t="shared" si="108"/>
        <v>0</v>
      </c>
      <c r="ED67" s="284">
        <f t="shared" si="108"/>
        <v>54889</v>
      </c>
      <c r="EE67" s="284">
        <f t="shared" si="108"/>
        <v>0</v>
      </c>
      <c r="EF67" s="284">
        <f t="shared" si="108"/>
        <v>0</v>
      </c>
      <c r="EG67" s="284">
        <f t="shared" si="108"/>
        <v>0</v>
      </c>
      <c r="EH67" s="284">
        <f t="shared" si="108"/>
        <v>0</v>
      </c>
      <c r="EI67" s="284">
        <f t="shared" si="108"/>
        <v>54889</v>
      </c>
      <c r="EJ67" s="284">
        <f t="shared" si="108"/>
        <v>0</v>
      </c>
      <c r="EK67" s="284">
        <f t="shared" si="108"/>
        <v>0</v>
      </c>
      <c r="EL67" s="284">
        <f t="shared" si="108"/>
        <v>0</v>
      </c>
      <c r="EM67" s="284">
        <f t="shared" si="108"/>
        <v>0</v>
      </c>
      <c r="EN67" s="284">
        <f t="shared" si="108"/>
        <v>54889</v>
      </c>
      <c r="EO67" s="284">
        <f t="shared" si="108"/>
        <v>0</v>
      </c>
      <c r="EP67" s="284">
        <f t="shared" si="108"/>
        <v>0</v>
      </c>
      <c r="EQ67" s="284">
        <f t="shared" si="108"/>
        <v>0</v>
      </c>
      <c r="ER67" s="284">
        <f t="shared" si="108"/>
        <v>0</v>
      </c>
      <c r="ES67" s="284">
        <f t="shared" si="108"/>
        <v>54889</v>
      </c>
      <c r="ET67" s="284">
        <f t="shared" si="108"/>
        <v>0</v>
      </c>
      <c r="EU67" s="284">
        <f t="shared" si="108"/>
        <v>0</v>
      </c>
      <c r="EV67" s="284">
        <f t="shared" si="108"/>
        <v>0</v>
      </c>
      <c r="EW67" s="284">
        <f t="shared" si="108"/>
        <v>0</v>
      </c>
      <c r="EX67" s="284">
        <f t="shared" si="108"/>
        <v>54889</v>
      </c>
      <c r="EY67" s="284">
        <f t="shared" si="108"/>
        <v>0</v>
      </c>
      <c r="EZ67" s="284">
        <f t="shared" si="108"/>
        <v>0</v>
      </c>
      <c r="FA67" s="284">
        <f t="shared" si="108"/>
        <v>0</v>
      </c>
      <c r="FB67" s="284">
        <f t="shared" si="108"/>
        <v>0</v>
      </c>
      <c r="FC67" s="284">
        <f t="shared" si="108"/>
        <v>54889</v>
      </c>
      <c r="FD67" s="284">
        <f t="shared" si="108"/>
        <v>0</v>
      </c>
      <c r="FE67" s="284">
        <f t="shared" si="108"/>
        <v>0</v>
      </c>
      <c r="FF67" s="284">
        <f t="shared" si="108"/>
        <v>0</v>
      </c>
      <c r="FG67" s="284">
        <f t="shared" si="108"/>
        <v>0</v>
      </c>
      <c r="FH67" s="284">
        <f t="shared" si="108"/>
        <v>54889</v>
      </c>
      <c r="FI67" s="284">
        <f t="shared" si="108"/>
        <v>0</v>
      </c>
      <c r="FJ67" s="284">
        <f t="shared" si="108"/>
        <v>0</v>
      </c>
      <c r="FK67" s="284">
        <f t="shared" si="108"/>
        <v>0</v>
      </c>
      <c r="FL67" s="284">
        <f t="shared" si="108"/>
        <v>0</v>
      </c>
      <c r="FM67" s="284">
        <f t="shared" si="108"/>
        <v>54889</v>
      </c>
      <c r="FN67" s="284">
        <f t="shared" si="108"/>
        <v>0</v>
      </c>
      <c r="FO67" s="284">
        <f t="shared" si="108"/>
        <v>0</v>
      </c>
      <c r="FP67" s="284">
        <f t="shared" si="108"/>
        <v>0</v>
      </c>
      <c r="FQ67" s="284">
        <f t="shared" si="108"/>
        <v>0</v>
      </c>
      <c r="FR67" s="284">
        <f t="shared" si="108"/>
        <v>54889</v>
      </c>
      <c r="FS67" s="284">
        <f t="shared" si="108"/>
        <v>0</v>
      </c>
      <c r="FT67" s="284">
        <f t="shared" si="108"/>
        <v>0</v>
      </c>
      <c r="FU67" s="284">
        <f t="shared" si="108"/>
        <v>0</v>
      </c>
      <c r="FV67" s="284">
        <f t="shared" si="108"/>
        <v>0</v>
      </c>
      <c r="FW67" s="284">
        <f t="shared" si="108"/>
        <v>54889</v>
      </c>
      <c r="FX67" s="284">
        <f t="shared" si="108"/>
        <v>0</v>
      </c>
      <c r="FY67" s="284">
        <f t="shared" si="108"/>
        <v>0</v>
      </c>
      <c r="FZ67" s="284">
        <f t="shared" si="108"/>
        <v>0</v>
      </c>
      <c r="GA67" s="284">
        <f t="shared" si="108"/>
        <v>0</v>
      </c>
      <c r="GB67" s="284">
        <f t="shared" si="108"/>
        <v>54889</v>
      </c>
      <c r="GC67" s="284">
        <f t="shared" si="108"/>
        <v>0</v>
      </c>
      <c r="GD67" s="284">
        <f t="shared" si="108"/>
        <v>0</v>
      </c>
      <c r="GE67" s="284">
        <f t="shared" si="108"/>
        <v>0</v>
      </c>
      <c r="GF67" s="284">
        <f t="shared" si="108"/>
        <v>0</v>
      </c>
      <c r="GG67" s="284">
        <f t="shared" si="108"/>
        <v>54889</v>
      </c>
      <c r="GH67" s="284">
        <f t="shared" si="108"/>
        <v>0</v>
      </c>
      <c r="GI67" s="284">
        <f t="shared" si="108"/>
        <v>0</v>
      </c>
      <c r="GJ67" s="284">
        <f t="shared" si="108"/>
        <v>0</v>
      </c>
      <c r="GK67" s="284">
        <f t="shared" si="108"/>
        <v>0</v>
      </c>
      <c r="GL67" s="284">
        <f t="shared" si="108"/>
        <v>54889</v>
      </c>
      <c r="GM67" s="284">
        <f t="shared" si="108"/>
        <v>0</v>
      </c>
      <c r="GN67" s="284">
        <f t="shared" ref="GN67:IY67" si="109">$C17*GN40</f>
        <v>0</v>
      </c>
      <c r="GO67" s="284">
        <f t="shared" si="109"/>
        <v>0</v>
      </c>
      <c r="GP67" s="284">
        <f t="shared" si="109"/>
        <v>0</v>
      </c>
      <c r="GQ67" s="284">
        <f t="shared" si="109"/>
        <v>54889</v>
      </c>
      <c r="GR67" s="284">
        <f t="shared" si="109"/>
        <v>0</v>
      </c>
      <c r="GS67" s="284">
        <f t="shared" si="109"/>
        <v>0</v>
      </c>
      <c r="GT67" s="284">
        <f t="shared" si="109"/>
        <v>0</v>
      </c>
      <c r="GU67" s="284">
        <f t="shared" si="109"/>
        <v>0</v>
      </c>
      <c r="GV67" s="284">
        <f t="shared" si="109"/>
        <v>54889</v>
      </c>
      <c r="GW67" s="284">
        <f t="shared" si="109"/>
        <v>0</v>
      </c>
      <c r="GX67" s="284">
        <f t="shared" si="109"/>
        <v>0</v>
      </c>
      <c r="GY67" s="284">
        <f t="shared" si="109"/>
        <v>0</v>
      </c>
      <c r="GZ67" s="284">
        <f t="shared" si="109"/>
        <v>0</v>
      </c>
      <c r="HA67" s="284">
        <f t="shared" si="109"/>
        <v>54889</v>
      </c>
      <c r="HB67" s="284">
        <f t="shared" si="109"/>
        <v>0</v>
      </c>
      <c r="HC67" s="284">
        <f t="shared" si="109"/>
        <v>0</v>
      </c>
      <c r="HD67" s="284">
        <f t="shared" si="109"/>
        <v>0</v>
      </c>
      <c r="HE67" s="284">
        <f t="shared" si="109"/>
        <v>0</v>
      </c>
      <c r="HF67" s="284">
        <f t="shared" si="109"/>
        <v>54889</v>
      </c>
      <c r="HG67" s="284">
        <f t="shared" si="109"/>
        <v>0</v>
      </c>
      <c r="HH67" s="284">
        <f t="shared" si="109"/>
        <v>0</v>
      </c>
      <c r="HI67" s="284">
        <f t="shared" si="109"/>
        <v>0</v>
      </c>
      <c r="HJ67" s="284">
        <f t="shared" si="109"/>
        <v>0</v>
      </c>
      <c r="HK67" s="284">
        <f t="shared" si="109"/>
        <v>54889</v>
      </c>
      <c r="HL67" s="284">
        <f t="shared" si="109"/>
        <v>0</v>
      </c>
      <c r="HM67" s="284">
        <f t="shared" si="109"/>
        <v>0</v>
      </c>
      <c r="HN67" s="284">
        <f t="shared" si="109"/>
        <v>0</v>
      </c>
      <c r="HO67" s="284">
        <f t="shared" si="109"/>
        <v>0</v>
      </c>
      <c r="HP67" s="284">
        <f t="shared" si="109"/>
        <v>54889</v>
      </c>
      <c r="HQ67" s="284">
        <f t="shared" si="109"/>
        <v>0</v>
      </c>
      <c r="HR67" s="284">
        <f t="shared" si="109"/>
        <v>0</v>
      </c>
      <c r="HS67" s="284">
        <f t="shared" si="109"/>
        <v>0</v>
      </c>
      <c r="HT67" s="284">
        <f t="shared" si="109"/>
        <v>0</v>
      </c>
      <c r="HU67" s="284">
        <f t="shared" si="109"/>
        <v>54889</v>
      </c>
      <c r="HV67" s="284">
        <f t="shared" si="109"/>
        <v>0</v>
      </c>
      <c r="HW67" s="284">
        <f t="shared" si="109"/>
        <v>0</v>
      </c>
      <c r="HX67" s="284">
        <f t="shared" si="109"/>
        <v>0</v>
      </c>
      <c r="HY67" s="284">
        <f t="shared" si="109"/>
        <v>0</v>
      </c>
      <c r="HZ67" s="284">
        <f t="shared" si="109"/>
        <v>54889</v>
      </c>
      <c r="IA67" s="284">
        <f t="shared" si="109"/>
        <v>0</v>
      </c>
      <c r="IB67" s="284">
        <f t="shared" si="109"/>
        <v>0</v>
      </c>
      <c r="IC67" s="284">
        <f t="shared" si="109"/>
        <v>0</v>
      </c>
      <c r="ID67" s="284">
        <f t="shared" si="109"/>
        <v>0</v>
      </c>
      <c r="IE67" s="284">
        <f t="shared" si="109"/>
        <v>54889</v>
      </c>
      <c r="IF67" s="284">
        <f t="shared" si="109"/>
        <v>0</v>
      </c>
      <c r="IG67" s="284">
        <f t="shared" si="109"/>
        <v>0</v>
      </c>
      <c r="IH67" s="284">
        <f t="shared" si="109"/>
        <v>0</v>
      </c>
      <c r="II67" s="284">
        <f t="shared" si="109"/>
        <v>0</v>
      </c>
      <c r="IJ67" s="284">
        <f t="shared" si="109"/>
        <v>54889</v>
      </c>
      <c r="IK67" s="284">
        <f t="shared" si="109"/>
        <v>0</v>
      </c>
      <c r="IL67" s="284">
        <f t="shared" si="109"/>
        <v>0</v>
      </c>
      <c r="IM67" s="284">
        <f t="shared" si="109"/>
        <v>0</v>
      </c>
      <c r="IN67" s="284">
        <f t="shared" si="109"/>
        <v>0</v>
      </c>
      <c r="IO67" s="284">
        <f t="shared" si="109"/>
        <v>54889</v>
      </c>
      <c r="IP67" s="284">
        <f t="shared" si="109"/>
        <v>0</v>
      </c>
      <c r="IQ67" s="284">
        <f t="shared" si="109"/>
        <v>0</v>
      </c>
      <c r="IR67" s="284">
        <f t="shared" si="109"/>
        <v>0</v>
      </c>
      <c r="IS67" s="284">
        <f t="shared" si="109"/>
        <v>0</v>
      </c>
      <c r="IT67" s="284">
        <f t="shared" si="109"/>
        <v>54889</v>
      </c>
      <c r="IU67" s="284">
        <f t="shared" si="109"/>
        <v>0</v>
      </c>
      <c r="IV67" s="284">
        <f t="shared" si="109"/>
        <v>0</v>
      </c>
      <c r="IW67" s="284">
        <f t="shared" si="109"/>
        <v>0</v>
      </c>
      <c r="IX67" s="284">
        <f t="shared" si="109"/>
        <v>0</v>
      </c>
      <c r="IY67" s="284">
        <f t="shared" si="109"/>
        <v>54889</v>
      </c>
      <c r="IZ67" s="284">
        <f t="shared" ref="IZ67:LK67" si="110">$C17*IZ40</f>
        <v>0</v>
      </c>
      <c r="JA67" s="284">
        <f t="shared" si="110"/>
        <v>0</v>
      </c>
      <c r="JB67" s="284">
        <f t="shared" si="110"/>
        <v>0</v>
      </c>
      <c r="JC67" s="284">
        <f t="shared" si="110"/>
        <v>0</v>
      </c>
      <c r="JD67" s="284">
        <f t="shared" si="110"/>
        <v>54889</v>
      </c>
      <c r="JE67" s="284">
        <f t="shared" si="110"/>
        <v>0</v>
      </c>
      <c r="JF67" s="284">
        <f t="shared" si="110"/>
        <v>0</v>
      </c>
      <c r="JG67" s="284">
        <f t="shared" si="110"/>
        <v>0</v>
      </c>
      <c r="JH67" s="284">
        <f t="shared" si="110"/>
        <v>0</v>
      </c>
      <c r="JI67" s="284">
        <f t="shared" si="110"/>
        <v>54889</v>
      </c>
      <c r="JJ67" s="284">
        <f t="shared" si="110"/>
        <v>0</v>
      </c>
      <c r="JK67" s="284">
        <f t="shared" si="110"/>
        <v>0</v>
      </c>
      <c r="JL67" s="284">
        <f t="shared" si="110"/>
        <v>0</v>
      </c>
      <c r="JM67" s="284">
        <f t="shared" si="110"/>
        <v>0</v>
      </c>
      <c r="JN67" s="284">
        <f t="shared" si="110"/>
        <v>54889</v>
      </c>
      <c r="JO67" s="284">
        <f t="shared" si="110"/>
        <v>0</v>
      </c>
      <c r="JP67" s="284">
        <f t="shared" si="110"/>
        <v>0</v>
      </c>
      <c r="JQ67" s="284">
        <f t="shared" si="110"/>
        <v>0</v>
      </c>
      <c r="JR67" s="284">
        <f t="shared" si="110"/>
        <v>0</v>
      </c>
      <c r="JS67" s="284">
        <f t="shared" si="110"/>
        <v>54889</v>
      </c>
      <c r="JT67" s="284">
        <f t="shared" si="110"/>
        <v>0</v>
      </c>
      <c r="JU67" s="284">
        <f t="shared" si="110"/>
        <v>0</v>
      </c>
      <c r="JV67" s="284">
        <f t="shared" si="110"/>
        <v>0</v>
      </c>
      <c r="JW67" s="284">
        <f t="shared" si="110"/>
        <v>0</v>
      </c>
      <c r="JX67" s="284">
        <f t="shared" si="110"/>
        <v>54889</v>
      </c>
      <c r="JY67" s="284">
        <f t="shared" si="110"/>
        <v>0</v>
      </c>
      <c r="JZ67" s="284">
        <f t="shared" si="110"/>
        <v>0</v>
      </c>
      <c r="KA67" s="284">
        <f t="shared" si="110"/>
        <v>0</v>
      </c>
      <c r="KB67" s="284">
        <f t="shared" si="110"/>
        <v>0</v>
      </c>
      <c r="KC67" s="284">
        <f t="shared" si="110"/>
        <v>54889</v>
      </c>
      <c r="KD67" s="284">
        <f t="shared" si="110"/>
        <v>0</v>
      </c>
      <c r="KE67" s="284">
        <f t="shared" si="110"/>
        <v>0</v>
      </c>
      <c r="KF67" s="284">
        <f t="shared" si="110"/>
        <v>0</v>
      </c>
      <c r="KG67" s="284">
        <f t="shared" si="110"/>
        <v>0</v>
      </c>
      <c r="KH67" s="284">
        <f t="shared" si="110"/>
        <v>54889</v>
      </c>
      <c r="KI67" s="284">
        <f t="shared" si="110"/>
        <v>0</v>
      </c>
      <c r="KJ67" s="284">
        <f t="shared" si="110"/>
        <v>0</v>
      </c>
      <c r="KK67" s="284">
        <f t="shared" si="110"/>
        <v>0</v>
      </c>
      <c r="KL67" s="284">
        <f t="shared" si="110"/>
        <v>0</v>
      </c>
      <c r="KM67" s="284">
        <f t="shared" si="110"/>
        <v>54889</v>
      </c>
      <c r="KN67" s="284">
        <f t="shared" si="110"/>
        <v>0</v>
      </c>
      <c r="KO67" s="284">
        <f t="shared" si="110"/>
        <v>0</v>
      </c>
      <c r="KP67" s="284">
        <f t="shared" si="110"/>
        <v>0</v>
      </c>
      <c r="KQ67" s="284">
        <f t="shared" si="110"/>
        <v>0</v>
      </c>
      <c r="KR67" s="284">
        <f t="shared" si="110"/>
        <v>54889</v>
      </c>
      <c r="KS67" s="284">
        <f t="shared" si="110"/>
        <v>0</v>
      </c>
      <c r="KT67" s="284">
        <f t="shared" si="110"/>
        <v>0</v>
      </c>
      <c r="KU67" s="284">
        <f t="shared" si="110"/>
        <v>0</v>
      </c>
      <c r="KV67" s="284">
        <f t="shared" si="110"/>
        <v>0</v>
      </c>
      <c r="KW67" s="284">
        <f t="shared" si="110"/>
        <v>54889</v>
      </c>
      <c r="KX67" s="284">
        <f t="shared" si="110"/>
        <v>0</v>
      </c>
      <c r="KY67" s="284">
        <f t="shared" si="110"/>
        <v>0</v>
      </c>
      <c r="KZ67" s="284">
        <f t="shared" si="110"/>
        <v>0</v>
      </c>
      <c r="LA67" s="284">
        <f t="shared" si="110"/>
        <v>0</v>
      </c>
      <c r="LB67" s="284">
        <f t="shared" si="110"/>
        <v>54889</v>
      </c>
      <c r="LC67" s="284">
        <f t="shared" si="110"/>
        <v>0</v>
      </c>
      <c r="LD67" s="284">
        <f t="shared" si="110"/>
        <v>0</v>
      </c>
      <c r="LE67" s="284">
        <f t="shared" si="110"/>
        <v>0</v>
      </c>
      <c r="LF67" s="284">
        <f t="shared" si="110"/>
        <v>0</v>
      </c>
      <c r="LG67" s="284">
        <f t="shared" si="110"/>
        <v>54889</v>
      </c>
      <c r="LH67" s="284">
        <f t="shared" si="110"/>
        <v>0</v>
      </c>
      <c r="LI67" s="284">
        <f t="shared" si="110"/>
        <v>0</v>
      </c>
      <c r="LJ67" s="284">
        <f t="shared" si="110"/>
        <v>0</v>
      </c>
      <c r="LK67" s="284">
        <f t="shared" si="110"/>
        <v>0</v>
      </c>
      <c r="LL67" s="284">
        <f t="shared" ref="LL67:NW67" si="111">$C17*LL40</f>
        <v>54889</v>
      </c>
      <c r="LM67" s="284">
        <f t="shared" si="111"/>
        <v>0</v>
      </c>
      <c r="LN67" s="284">
        <f t="shared" si="111"/>
        <v>0</v>
      </c>
      <c r="LO67" s="284">
        <f t="shared" si="111"/>
        <v>0</v>
      </c>
      <c r="LP67" s="284">
        <f t="shared" si="111"/>
        <v>0</v>
      </c>
      <c r="LQ67" s="284">
        <f t="shared" si="111"/>
        <v>54889</v>
      </c>
      <c r="LR67" s="284">
        <f t="shared" si="111"/>
        <v>0</v>
      </c>
      <c r="LS67" s="284">
        <f t="shared" si="111"/>
        <v>0</v>
      </c>
      <c r="LT67" s="284">
        <f t="shared" si="111"/>
        <v>0</v>
      </c>
      <c r="LU67" s="284">
        <f t="shared" si="111"/>
        <v>0</v>
      </c>
      <c r="LV67" s="284">
        <f t="shared" si="111"/>
        <v>54889</v>
      </c>
      <c r="LW67" s="284">
        <f t="shared" si="111"/>
        <v>0</v>
      </c>
      <c r="LX67" s="284">
        <f t="shared" si="111"/>
        <v>0</v>
      </c>
      <c r="LY67" s="284">
        <f t="shared" si="111"/>
        <v>0</v>
      </c>
      <c r="LZ67" s="284">
        <f t="shared" si="111"/>
        <v>0</v>
      </c>
      <c r="MA67" s="284">
        <f t="shared" si="111"/>
        <v>54889</v>
      </c>
      <c r="MB67" s="284">
        <f t="shared" si="111"/>
        <v>0</v>
      </c>
      <c r="MC67" s="284">
        <f t="shared" si="111"/>
        <v>0</v>
      </c>
      <c r="MD67" s="284">
        <f t="shared" si="111"/>
        <v>0</v>
      </c>
      <c r="ME67" s="284">
        <f t="shared" si="111"/>
        <v>0</v>
      </c>
      <c r="MF67" s="284">
        <f t="shared" si="111"/>
        <v>54889</v>
      </c>
      <c r="MG67" s="284">
        <f t="shared" si="111"/>
        <v>0</v>
      </c>
      <c r="MH67" s="284">
        <f t="shared" si="111"/>
        <v>0</v>
      </c>
      <c r="MI67" s="284">
        <f t="shared" si="111"/>
        <v>0</v>
      </c>
      <c r="MJ67" s="284">
        <f t="shared" si="111"/>
        <v>0</v>
      </c>
      <c r="MK67" s="284">
        <f t="shared" si="111"/>
        <v>54889</v>
      </c>
      <c r="ML67" s="284">
        <f t="shared" si="111"/>
        <v>0</v>
      </c>
      <c r="MM67" s="284">
        <f t="shared" si="111"/>
        <v>0</v>
      </c>
      <c r="MN67" s="284">
        <f t="shared" si="111"/>
        <v>0</v>
      </c>
      <c r="MO67" s="284">
        <f t="shared" si="111"/>
        <v>0</v>
      </c>
      <c r="MP67" s="284">
        <f t="shared" si="111"/>
        <v>54889</v>
      </c>
      <c r="MQ67" s="284">
        <f t="shared" si="111"/>
        <v>0</v>
      </c>
      <c r="MR67" s="284">
        <f t="shared" si="111"/>
        <v>0</v>
      </c>
      <c r="MS67" s="284">
        <f t="shared" si="111"/>
        <v>0</v>
      </c>
      <c r="MT67" s="284">
        <f t="shared" si="111"/>
        <v>0</v>
      </c>
      <c r="MU67" s="284">
        <f t="shared" si="111"/>
        <v>54889</v>
      </c>
      <c r="MV67" s="284">
        <f t="shared" si="111"/>
        <v>0</v>
      </c>
      <c r="MW67" s="284">
        <f t="shared" si="111"/>
        <v>0</v>
      </c>
      <c r="MX67" s="284">
        <f t="shared" si="111"/>
        <v>0</v>
      </c>
      <c r="MY67" s="284">
        <f t="shared" si="111"/>
        <v>0</v>
      </c>
      <c r="MZ67" s="284">
        <f t="shared" si="111"/>
        <v>54889</v>
      </c>
      <c r="NA67" s="284">
        <f t="shared" si="111"/>
        <v>0</v>
      </c>
      <c r="NB67" s="284">
        <f t="shared" si="111"/>
        <v>0</v>
      </c>
      <c r="NC67" s="284">
        <f t="shared" si="111"/>
        <v>0</v>
      </c>
      <c r="ND67" s="284">
        <f t="shared" si="111"/>
        <v>0</v>
      </c>
      <c r="NE67" s="284">
        <f t="shared" si="111"/>
        <v>54889</v>
      </c>
      <c r="NF67" s="284">
        <f t="shared" si="111"/>
        <v>0</v>
      </c>
      <c r="NG67" s="284">
        <f t="shared" si="111"/>
        <v>0</v>
      </c>
      <c r="NH67" s="284">
        <f t="shared" si="111"/>
        <v>0</v>
      </c>
      <c r="NI67" s="284">
        <f t="shared" si="111"/>
        <v>0</v>
      </c>
      <c r="NJ67" s="284">
        <f t="shared" si="111"/>
        <v>54889</v>
      </c>
      <c r="NK67" s="284">
        <f t="shared" si="111"/>
        <v>0</v>
      </c>
      <c r="NL67" s="284">
        <f t="shared" si="111"/>
        <v>0</v>
      </c>
      <c r="NM67" s="284">
        <f t="shared" si="111"/>
        <v>0</v>
      </c>
      <c r="NN67" s="284">
        <f t="shared" si="111"/>
        <v>0</v>
      </c>
      <c r="NO67" s="284">
        <f t="shared" si="111"/>
        <v>54889</v>
      </c>
      <c r="NP67" s="284">
        <f t="shared" si="111"/>
        <v>0</v>
      </c>
      <c r="NQ67" s="284">
        <f t="shared" si="111"/>
        <v>0</v>
      </c>
      <c r="NR67" s="284">
        <f t="shared" si="111"/>
        <v>0</v>
      </c>
      <c r="NS67" s="284">
        <f t="shared" si="111"/>
        <v>0</v>
      </c>
      <c r="NT67" s="284">
        <f t="shared" si="111"/>
        <v>54889</v>
      </c>
      <c r="NU67" s="284">
        <f t="shared" si="111"/>
        <v>0</v>
      </c>
      <c r="NV67" s="284">
        <f t="shared" si="111"/>
        <v>0</v>
      </c>
      <c r="NW67" s="284">
        <f t="shared" si="111"/>
        <v>0</v>
      </c>
      <c r="NX67" s="284">
        <f t="shared" ref="NX67:QI67" si="112">$C17*NX40</f>
        <v>0</v>
      </c>
      <c r="NY67" s="284">
        <f t="shared" si="112"/>
        <v>54889</v>
      </c>
      <c r="NZ67" s="284">
        <f t="shared" si="112"/>
        <v>0</v>
      </c>
      <c r="OA67" s="284">
        <f t="shared" si="112"/>
        <v>0</v>
      </c>
      <c r="OB67" s="284">
        <f t="shared" si="112"/>
        <v>0</v>
      </c>
      <c r="OC67" s="284">
        <f t="shared" si="112"/>
        <v>0</v>
      </c>
      <c r="OD67" s="284">
        <f t="shared" si="112"/>
        <v>54889</v>
      </c>
      <c r="OE67" s="284">
        <f t="shared" si="112"/>
        <v>0</v>
      </c>
      <c r="OF67" s="284">
        <f t="shared" si="112"/>
        <v>0</v>
      </c>
      <c r="OG67" s="284">
        <f t="shared" si="112"/>
        <v>0</v>
      </c>
      <c r="OH67" s="284">
        <f t="shared" si="112"/>
        <v>0</v>
      </c>
      <c r="OI67" s="284">
        <f t="shared" si="112"/>
        <v>54889</v>
      </c>
      <c r="OJ67" s="284">
        <f t="shared" si="112"/>
        <v>0</v>
      </c>
      <c r="OK67" s="284">
        <f t="shared" si="112"/>
        <v>0</v>
      </c>
      <c r="OL67" s="284">
        <f t="shared" si="112"/>
        <v>0</v>
      </c>
      <c r="OM67" s="284">
        <f t="shared" si="112"/>
        <v>0</v>
      </c>
      <c r="ON67" s="284">
        <f t="shared" si="112"/>
        <v>54889</v>
      </c>
      <c r="OO67" s="284">
        <f t="shared" si="112"/>
        <v>0</v>
      </c>
      <c r="OP67" s="284">
        <f t="shared" si="112"/>
        <v>0</v>
      </c>
      <c r="OQ67" s="284">
        <f t="shared" si="112"/>
        <v>0</v>
      </c>
      <c r="OR67" s="284">
        <f t="shared" si="112"/>
        <v>0</v>
      </c>
      <c r="OS67" s="284">
        <f t="shared" si="112"/>
        <v>54889</v>
      </c>
      <c r="OT67" s="284">
        <f t="shared" si="112"/>
        <v>0</v>
      </c>
      <c r="OU67" s="284">
        <f t="shared" si="112"/>
        <v>0</v>
      </c>
      <c r="OV67" s="284">
        <f t="shared" si="112"/>
        <v>0</v>
      </c>
      <c r="OW67" s="284">
        <f t="shared" si="112"/>
        <v>0</v>
      </c>
      <c r="OX67" s="284">
        <f t="shared" si="112"/>
        <v>54889</v>
      </c>
      <c r="OY67" s="284">
        <f t="shared" si="112"/>
        <v>0</v>
      </c>
      <c r="OZ67" s="284">
        <f t="shared" si="112"/>
        <v>0</v>
      </c>
      <c r="PA67" s="284">
        <f t="shared" si="112"/>
        <v>0</v>
      </c>
      <c r="PB67" s="284">
        <f t="shared" si="112"/>
        <v>0</v>
      </c>
      <c r="PC67" s="284">
        <f t="shared" si="112"/>
        <v>54889</v>
      </c>
      <c r="PD67" s="284">
        <f t="shared" si="112"/>
        <v>0</v>
      </c>
      <c r="PE67" s="284">
        <f t="shared" si="112"/>
        <v>0</v>
      </c>
      <c r="PF67" s="284">
        <f t="shared" si="112"/>
        <v>0</v>
      </c>
      <c r="PG67" s="284">
        <f t="shared" si="112"/>
        <v>0</v>
      </c>
      <c r="PH67" s="284">
        <f t="shared" si="112"/>
        <v>54889</v>
      </c>
      <c r="PI67" s="284">
        <f t="shared" si="112"/>
        <v>0</v>
      </c>
      <c r="PJ67" s="284">
        <f t="shared" si="112"/>
        <v>0</v>
      </c>
      <c r="PK67" s="284">
        <f t="shared" si="112"/>
        <v>0</v>
      </c>
      <c r="PL67" s="284">
        <f t="shared" si="112"/>
        <v>0</v>
      </c>
      <c r="PM67" s="284">
        <f t="shared" si="112"/>
        <v>54889</v>
      </c>
      <c r="PN67" s="284">
        <f t="shared" si="112"/>
        <v>0</v>
      </c>
      <c r="PO67" s="284">
        <f t="shared" si="112"/>
        <v>0</v>
      </c>
      <c r="PP67" s="284">
        <f t="shared" si="112"/>
        <v>0</v>
      </c>
      <c r="PQ67" s="284">
        <f t="shared" si="112"/>
        <v>0</v>
      </c>
      <c r="PR67" s="284">
        <f t="shared" si="112"/>
        <v>54889</v>
      </c>
      <c r="PS67" s="284">
        <f t="shared" si="112"/>
        <v>0</v>
      </c>
      <c r="PT67" s="284">
        <f t="shared" si="112"/>
        <v>0</v>
      </c>
      <c r="PU67" s="284">
        <f t="shared" si="112"/>
        <v>0</v>
      </c>
      <c r="PV67" s="284">
        <f t="shared" si="112"/>
        <v>0</v>
      </c>
      <c r="PW67" s="284">
        <f t="shared" si="112"/>
        <v>54889</v>
      </c>
      <c r="PX67" s="284">
        <f t="shared" si="112"/>
        <v>0</v>
      </c>
      <c r="PY67" s="284">
        <f t="shared" si="112"/>
        <v>0</v>
      </c>
      <c r="PZ67" s="284">
        <f t="shared" si="112"/>
        <v>0</v>
      </c>
      <c r="QA67" s="284">
        <f t="shared" si="112"/>
        <v>0</v>
      </c>
      <c r="QB67" s="284">
        <f t="shared" si="112"/>
        <v>54889</v>
      </c>
      <c r="QC67" s="284">
        <f t="shared" si="112"/>
        <v>0</v>
      </c>
      <c r="QD67" s="284">
        <f t="shared" si="112"/>
        <v>0</v>
      </c>
      <c r="QE67" s="284">
        <f t="shared" si="112"/>
        <v>0</v>
      </c>
      <c r="QF67" s="284">
        <f t="shared" si="112"/>
        <v>0</v>
      </c>
      <c r="QG67" s="284">
        <f t="shared" si="112"/>
        <v>54889</v>
      </c>
      <c r="QH67" s="284">
        <f t="shared" si="112"/>
        <v>0</v>
      </c>
      <c r="QI67" s="284">
        <f t="shared" si="112"/>
        <v>0</v>
      </c>
      <c r="QJ67" s="284">
        <f t="shared" ref="QJ67:SA67" si="113">$C17*QJ40</f>
        <v>0</v>
      </c>
      <c r="QK67" s="284">
        <f t="shared" si="113"/>
        <v>0</v>
      </c>
      <c r="QL67" s="284">
        <f t="shared" si="113"/>
        <v>54889</v>
      </c>
      <c r="QM67" s="284">
        <f t="shared" si="113"/>
        <v>0</v>
      </c>
      <c r="QN67" s="284">
        <f t="shared" si="113"/>
        <v>0</v>
      </c>
      <c r="QO67" s="284">
        <f t="shared" si="113"/>
        <v>0</v>
      </c>
      <c r="QP67" s="284">
        <f t="shared" si="113"/>
        <v>0</v>
      </c>
      <c r="QQ67" s="284">
        <f t="shared" si="113"/>
        <v>54889</v>
      </c>
      <c r="QR67" s="284">
        <f t="shared" si="113"/>
        <v>0</v>
      </c>
      <c r="QS67" s="284">
        <f t="shared" si="113"/>
        <v>0</v>
      </c>
      <c r="QT67" s="284">
        <f t="shared" si="113"/>
        <v>0</v>
      </c>
      <c r="QU67" s="284">
        <f t="shared" si="113"/>
        <v>0</v>
      </c>
      <c r="QV67" s="284">
        <f t="shared" si="113"/>
        <v>54889</v>
      </c>
      <c r="QW67" s="284">
        <f t="shared" si="113"/>
        <v>0</v>
      </c>
      <c r="QX67" s="284">
        <f t="shared" si="113"/>
        <v>0</v>
      </c>
      <c r="QY67" s="284">
        <f t="shared" si="113"/>
        <v>0</v>
      </c>
      <c r="QZ67" s="284">
        <f t="shared" si="113"/>
        <v>0</v>
      </c>
      <c r="RA67" s="284">
        <f t="shared" si="113"/>
        <v>54889</v>
      </c>
      <c r="RB67" s="284">
        <f t="shared" si="113"/>
        <v>0</v>
      </c>
      <c r="RC67" s="284">
        <f t="shared" si="113"/>
        <v>0</v>
      </c>
      <c r="RD67" s="284">
        <f t="shared" si="113"/>
        <v>0</v>
      </c>
      <c r="RE67" s="284">
        <f t="shared" si="113"/>
        <v>0</v>
      </c>
      <c r="RF67" s="284">
        <f t="shared" si="113"/>
        <v>54889</v>
      </c>
      <c r="RG67" s="284">
        <f t="shared" si="113"/>
        <v>0</v>
      </c>
      <c r="RH67" s="284">
        <f t="shared" si="113"/>
        <v>0</v>
      </c>
      <c r="RI67" s="284">
        <f t="shared" si="113"/>
        <v>0</v>
      </c>
      <c r="RJ67" s="284">
        <f t="shared" si="113"/>
        <v>0</v>
      </c>
      <c r="RK67" s="284">
        <f t="shared" si="113"/>
        <v>54889</v>
      </c>
      <c r="RL67" s="284">
        <f t="shared" si="113"/>
        <v>0</v>
      </c>
      <c r="RM67" s="284">
        <f t="shared" si="113"/>
        <v>0</v>
      </c>
      <c r="RN67" s="284">
        <f t="shared" si="113"/>
        <v>0</v>
      </c>
      <c r="RO67" s="284">
        <f t="shared" si="113"/>
        <v>0</v>
      </c>
      <c r="RP67" s="284">
        <f t="shared" si="113"/>
        <v>54889</v>
      </c>
      <c r="RQ67" s="284">
        <f t="shared" si="113"/>
        <v>0</v>
      </c>
      <c r="RR67" s="284">
        <f t="shared" si="113"/>
        <v>0</v>
      </c>
      <c r="RS67" s="284">
        <f t="shared" si="113"/>
        <v>0</v>
      </c>
      <c r="RT67" s="284">
        <f t="shared" si="113"/>
        <v>0</v>
      </c>
      <c r="RU67" s="284">
        <f t="shared" si="113"/>
        <v>54889</v>
      </c>
      <c r="RV67" s="284">
        <f t="shared" si="113"/>
        <v>0</v>
      </c>
      <c r="RW67" s="284">
        <f t="shared" si="113"/>
        <v>0</v>
      </c>
      <c r="RX67" s="284">
        <f t="shared" si="113"/>
        <v>0</v>
      </c>
      <c r="RY67" s="284">
        <f t="shared" si="113"/>
        <v>0</v>
      </c>
      <c r="RZ67" s="284">
        <f t="shared" si="113"/>
        <v>54889</v>
      </c>
      <c r="SA67" s="284">
        <f t="shared" si="113"/>
        <v>0</v>
      </c>
    </row>
    <row r="68" spans="1:495">
      <c r="A68" s="282"/>
      <c r="B68" s="283" t="str">
        <f>$B$18</f>
        <v>Revegetation Success</v>
      </c>
      <c r="C68" s="290">
        <f>SUM(D68:S68,T68:INDEX(T68:SA68,$H$5))</f>
        <v>519978</v>
      </c>
      <c r="D68" s="284">
        <f t="shared" ref="D68:BO68" si="114">$C18*D41</f>
        <v>86663</v>
      </c>
      <c r="E68" s="284">
        <f t="shared" si="114"/>
        <v>86663</v>
      </c>
      <c r="F68" s="284">
        <f t="shared" si="114"/>
        <v>86663</v>
      </c>
      <c r="G68" s="284">
        <f t="shared" si="114"/>
        <v>0</v>
      </c>
      <c r="H68" s="284">
        <f t="shared" si="114"/>
        <v>86663</v>
      </c>
      <c r="I68" s="284">
        <f t="shared" si="114"/>
        <v>0</v>
      </c>
      <c r="J68" s="284">
        <f t="shared" si="114"/>
        <v>86663</v>
      </c>
      <c r="K68" s="284">
        <f t="shared" si="114"/>
        <v>0</v>
      </c>
      <c r="L68" s="284">
        <f t="shared" si="114"/>
        <v>0</v>
      </c>
      <c r="M68" s="284">
        <f t="shared" si="114"/>
        <v>86663</v>
      </c>
      <c r="N68" s="284">
        <f t="shared" si="114"/>
        <v>0</v>
      </c>
      <c r="O68" s="284">
        <f t="shared" si="114"/>
        <v>0</v>
      </c>
      <c r="P68" s="284">
        <f t="shared" si="114"/>
        <v>0</v>
      </c>
      <c r="Q68" s="284">
        <f t="shared" si="114"/>
        <v>0</v>
      </c>
      <c r="R68" s="284">
        <f t="shared" si="114"/>
        <v>0</v>
      </c>
      <c r="S68" s="284">
        <f t="shared" si="114"/>
        <v>0</v>
      </c>
      <c r="T68" s="284">
        <f t="shared" si="114"/>
        <v>0</v>
      </c>
      <c r="U68" s="284">
        <f t="shared" si="114"/>
        <v>0</v>
      </c>
      <c r="V68" s="284">
        <f t="shared" si="114"/>
        <v>0</v>
      </c>
      <c r="W68" s="284">
        <f t="shared" si="114"/>
        <v>0</v>
      </c>
      <c r="X68" s="284">
        <f t="shared" si="114"/>
        <v>0</v>
      </c>
      <c r="Y68" s="284">
        <f t="shared" si="114"/>
        <v>0</v>
      </c>
      <c r="Z68" s="284">
        <f t="shared" si="114"/>
        <v>0</v>
      </c>
      <c r="AA68" s="284">
        <f t="shared" si="114"/>
        <v>0</v>
      </c>
      <c r="AB68" s="284">
        <f t="shared" si="114"/>
        <v>0</v>
      </c>
      <c r="AC68" s="284">
        <f t="shared" si="114"/>
        <v>0</v>
      </c>
      <c r="AD68" s="284">
        <f t="shared" si="114"/>
        <v>0</v>
      </c>
      <c r="AE68" s="284">
        <f t="shared" si="114"/>
        <v>0</v>
      </c>
      <c r="AF68" s="284">
        <f t="shared" si="114"/>
        <v>0</v>
      </c>
      <c r="AG68" s="284">
        <f t="shared" si="114"/>
        <v>0</v>
      </c>
      <c r="AH68" s="284">
        <f t="shared" si="114"/>
        <v>0</v>
      </c>
      <c r="AI68" s="284">
        <f t="shared" si="114"/>
        <v>0</v>
      </c>
      <c r="AJ68" s="284">
        <f t="shared" si="114"/>
        <v>0</v>
      </c>
      <c r="AK68" s="284">
        <f t="shared" si="114"/>
        <v>0</v>
      </c>
      <c r="AL68" s="284">
        <f t="shared" si="114"/>
        <v>0</v>
      </c>
      <c r="AM68" s="284">
        <f t="shared" si="114"/>
        <v>0</v>
      </c>
      <c r="AN68" s="284">
        <f t="shared" si="114"/>
        <v>0</v>
      </c>
      <c r="AO68" s="284">
        <f t="shared" si="114"/>
        <v>0</v>
      </c>
      <c r="AP68" s="284">
        <f t="shared" si="114"/>
        <v>0</v>
      </c>
      <c r="AQ68" s="284">
        <f t="shared" si="114"/>
        <v>0</v>
      </c>
      <c r="AR68" s="284">
        <f t="shared" si="114"/>
        <v>86663</v>
      </c>
      <c r="AS68" s="284">
        <f t="shared" si="114"/>
        <v>0</v>
      </c>
      <c r="AT68" s="284">
        <f t="shared" si="114"/>
        <v>0</v>
      </c>
      <c r="AU68" s="284">
        <f t="shared" si="114"/>
        <v>0</v>
      </c>
      <c r="AV68" s="284">
        <f t="shared" si="114"/>
        <v>0</v>
      </c>
      <c r="AW68" s="284">
        <f t="shared" si="114"/>
        <v>86663</v>
      </c>
      <c r="AX68" s="284">
        <f t="shared" si="114"/>
        <v>0</v>
      </c>
      <c r="AY68" s="284">
        <f t="shared" si="114"/>
        <v>0</v>
      </c>
      <c r="AZ68" s="284">
        <f t="shared" si="114"/>
        <v>0</v>
      </c>
      <c r="BA68" s="284">
        <f t="shared" si="114"/>
        <v>0</v>
      </c>
      <c r="BB68" s="284">
        <f t="shared" si="114"/>
        <v>86663</v>
      </c>
      <c r="BC68" s="284">
        <f t="shared" si="114"/>
        <v>0</v>
      </c>
      <c r="BD68" s="284">
        <f t="shared" si="114"/>
        <v>0</v>
      </c>
      <c r="BE68" s="284">
        <f t="shared" si="114"/>
        <v>0</v>
      </c>
      <c r="BF68" s="284">
        <f t="shared" si="114"/>
        <v>0</v>
      </c>
      <c r="BG68" s="284">
        <f t="shared" si="114"/>
        <v>86663</v>
      </c>
      <c r="BH68" s="284">
        <f t="shared" si="114"/>
        <v>0</v>
      </c>
      <c r="BI68" s="284">
        <f t="shared" si="114"/>
        <v>0</v>
      </c>
      <c r="BJ68" s="284">
        <f t="shared" si="114"/>
        <v>0</v>
      </c>
      <c r="BK68" s="284">
        <f t="shared" si="114"/>
        <v>0</v>
      </c>
      <c r="BL68" s="284">
        <f t="shared" si="114"/>
        <v>86663</v>
      </c>
      <c r="BM68" s="284">
        <f t="shared" si="114"/>
        <v>0</v>
      </c>
      <c r="BN68" s="284">
        <f t="shared" si="114"/>
        <v>0</v>
      </c>
      <c r="BO68" s="284">
        <f t="shared" si="114"/>
        <v>0</v>
      </c>
      <c r="BP68" s="284">
        <f t="shared" ref="BP68:EA68" si="115">$C18*BP41</f>
        <v>0</v>
      </c>
      <c r="BQ68" s="284">
        <f t="shared" si="115"/>
        <v>86663</v>
      </c>
      <c r="BR68" s="284">
        <f t="shared" si="115"/>
        <v>0</v>
      </c>
      <c r="BS68" s="284">
        <f t="shared" si="115"/>
        <v>0</v>
      </c>
      <c r="BT68" s="284">
        <f t="shared" si="115"/>
        <v>0</v>
      </c>
      <c r="BU68" s="284">
        <f t="shared" si="115"/>
        <v>0</v>
      </c>
      <c r="BV68" s="284">
        <f t="shared" si="115"/>
        <v>86663</v>
      </c>
      <c r="BW68" s="284">
        <f t="shared" si="115"/>
        <v>0</v>
      </c>
      <c r="BX68" s="284">
        <f t="shared" si="115"/>
        <v>0</v>
      </c>
      <c r="BY68" s="284">
        <f t="shared" si="115"/>
        <v>0</v>
      </c>
      <c r="BZ68" s="284">
        <f t="shared" si="115"/>
        <v>0</v>
      </c>
      <c r="CA68" s="284">
        <f t="shared" si="115"/>
        <v>86663</v>
      </c>
      <c r="CB68" s="284">
        <f t="shared" si="115"/>
        <v>0</v>
      </c>
      <c r="CC68" s="284">
        <f t="shared" si="115"/>
        <v>0</v>
      </c>
      <c r="CD68" s="284">
        <f t="shared" si="115"/>
        <v>0</v>
      </c>
      <c r="CE68" s="284">
        <f t="shared" si="115"/>
        <v>0</v>
      </c>
      <c r="CF68" s="284">
        <f t="shared" si="115"/>
        <v>86663</v>
      </c>
      <c r="CG68" s="284">
        <f t="shared" si="115"/>
        <v>0</v>
      </c>
      <c r="CH68" s="284">
        <f t="shared" si="115"/>
        <v>0</v>
      </c>
      <c r="CI68" s="284">
        <f t="shared" si="115"/>
        <v>0</v>
      </c>
      <c r="CJ68" s="284">
        <f t="shared" si="115"/>
        <v>0</v>
      </c>
      <c r="CK68" s="284">
        <f t="shared" si="115"/>
        <v>86663</v>
      </c>
      <c r="CL68" s="284">
        <f t="shared" si="115"/>
        <v>0</v>
      </c>
      <c r="CM68" s="284">
        <f t="shared" si="115"/>
        <v>0</v>
      </c>
      <c r="CN68" s="284">
        <f t="shared" si="115"/>
        <v>0</v>
      </c>
      <c r="CO68" s="284">
        <f t="shared" si="115"/>
        <v>0</v>
      </c>
      <c r="CP68" s="284">
        <f t="shared" si="115"/>
        <v>86663</v>
      </c>
      <c r="CQ68" s="284">
        <f t="shared" si="115"/>
        <v>0</v>
      </c>
      <c r="CR68" s="284">
        <f t="shared" si="115"/>
        <v>0</v>
      </c>
      <c r="CS68" s="284">
        <f t="shared" si="115"/>
        <v>0</v>
      </c>
      <c r="CT68" s="284">
        <f t="shared" si="115"/>
        <v>0</v>
      </c>
      <c r="CU68" s="284">
        <f t="shared" si="115"/>
        <v>86663</v>
      </c>
      <c r="CV68" s="284">
        <f t="shared" si="115"/>
        <v>0</v>
      </c>
      <c r="CW68" s="284">
        <f t="shared" si="115"/>
        <v>0</v>
      </c>
      <c r="CX68" s="284">
        <f t="shared" si="115"/>
        <v>0</v>
      </c>
      <c r="CY68" s="284">
        <f t="shared" si="115"/>
        <v>0</v>
      </c>
      <c r="CZ68" s="284">
        <f t="shared" si="115"/>
        <v>86663</v>
      </c>
      <c r="DA68" s="284">
        <f t="shared" si="115"/>
        <v>0</v>
      </c>
      <c r="DB68" s="284">
        <f t="shared" si="115"/>
        <v>0</v>
      </c>
      <c r="DC68" s="284">
        <f t="shared" si="115"/>
        <v>0</v>
      </c>
      <c r="DD68" s="284">
        <f t="shared" si="115"/>
        <v>0</v>
      </c>
      <c r="DE68" s="284">
        <f t="shared" si="115"/>
        <v>86663</v>
      </c>
      <c r="DF68" s="284">
        <f t="shared" si="115"/>
        <v>0</v>
      </c>
      <c r="DG68" s="284">
        <f t="shared" si="115"/>
        <v>0</v>
      </c>
      <c r="DH68" s="284">
        <f t="shared" si="115"/>
        <v>0</v>
      </c>
      <c r="DI68" s="284">
        <f t="shared" si="115"/>
        <v>0</v>
      </c>
      <c r="DJ68" s="284">
        <f t="shared" si="115"/>
        <v>86663</v>
      </c>
      <c r="DK68" s="284">
        <f t="shared" si="115"/>
        <v>0</v>
      </c>
      <c r="DL68" s="284">
        <f t="shared" si="115"/>
        <v>0</v>
      </c>
      <c r="DM68" s="284">
        <f t="shared" si="115"/>
        <v>0</v>
      </c>
      <c r="DN68" s="284">
        <f t="shared" si="115"/>
        <v>0</v>
      </c>
      <c r="DO68" s="284">
        <f t="shared" si="115"/>
        <v>86663</v>
      </c>
      <c r="DP68" s="284">
        <f t="shared" si="115"/>
        <v>0</v>
      </c>
      <c r="DQ68" s="284">
        <f t="shared" si="115"/>
        <v>0</v>
      </c>
      <c r="DR68" s="284">
        <f t="shared" si="115"/>
        <v>0</v>
      </c>
      <c r="DS68" s="284">
        <f t="shared" si="115"/>
        <v>0</v>
      </c>
      <c r="DT68" s="284">
        <f t="shared" si="115"/>
        <v>86663</v>
      </c>
      <c r="DU68" s="284">
        <f t="shared" si="115"/>
        <v>0</v>
      </c>
      <c r="DV68" s="284">
        <f t="shared" si="115"/>
        <v>0</v>
      </c>
      <c r="DW68" s="284">
        <f t="shared" si="115"/>
        <v>0</v>
      </c>
      <c r="DX68" s="284">
        <f t="shared" si="115"/>
        <v>0</v>
      </c>
      <c r="DY68" s="284">
        <f t="shared" si="115"/>
        <v>86663</v>
      </c>
      <c r="DZ68" s="284">
        <f t="shared" si="115"/>
        <v>0</v>
      </c>
      <c r="EA68" s="284">
        <f t="shared" si="115"/>
        <v>0</v>
      </c>
      <c r="EB68" s="284">
        <f t="shared" ref="EB68:GM68" si="116">$C18*EB41</f>
        <v>0</v>
      </c>
      <c r="EC68" s="284">
        <f t="shared" si="116"/>
        <v>0</v>
      </c>
      <c r="ED68" s="284">
        <f t="shared" si="116"/>
        <v>86663</v>
      </c>
      <c r="EE68" s="284">
        <f t="shared" si="116"/>
        <v>0</v>
      </c>
      <c r="EF68" s="284">
        <f t="shared" si="116"/>
        <v>0</v>
      </c>
      <c r="EG68" s="284">
        <f t="shared" si="116"/>
        <v>0</v>
      </c>
      <c r="EH68" s="284">
        <f t="shared" si="116"/>
        <v>0</v>
      </c>
      <c r="EI68" s="284">
        <f t="shared" si="116"/>
        <v>86663</v>
      </c>
      <c r="EJ68" s="284">
        <f t="shared" si="116"/>
        <v>0</v>
      </c>
      <c r="EK68" s="284">
        <f t="shared" si="116"/>
        <v>0</v>
      </c>
      <c r="EL68" s="284">
        <f t="shared" si="116"/>
        <v>0</v>
      </c>
      <c r="EM68" s="284">
        <f t="shared" si="116"/>
        <v>0</v>
      </c>
      <c r="EN68" s="284">
        <f t="shared" si="116"/>
        <v>86663</v>
      </c>
      <c r="EO68" s="284">
        <f t="shared" si="116"/>
        <v>0</v>
      </c>
      <c r="EP68" s="284">
        <f t="shared" si="116"/>
        <v>0</v>
      </c>
      <c r="EQ68" s="284">
        <f t="shared" si="116"/>
        <v>0</v>
      </c>
      <c r="ER68" s="284">
        <f t="shared" si="116"/>
        <v>0</v>
      </c>
      <c r="ES68" s="284">
        <f t="shared" si="116"/>
        <v>86663</v>
      </c>
      <c r="ET68" s="284">
        <f t="shared" si="116"/>
        <v>0</v>
      </c>
      <c r="EU68" s="284">
        <f t="shared" si="116"/>
        <v>0</v>
      </c>
      <c r="EV68" s="284">
        <f t="shared" si="116"/>
        <v>0</v>
      </c>
      <c r="EW68" s="284">
        <f t="shared" si="116"/>
        <v>0</v>
      </c>
      <c r="EX68" s="284">
        <f t="shared" si="116"/>
        <v>86663</v>
      </c>
      <c r="EY68" s="284">
        <f t="shared" si="116"/>
        <v>0</v>
      </c>
      <c r="EZ68" s="284">
        <f t="shared" si="116"/>
        <v>0</v>
      </c>
      <c r="FA68" s="284">
        <f t="shared" si="116"/>
        <v>0</v>
      </c>
      <c r="FB68" s="284">
        <f t="shared" si="116"/>
        <v>0</v>
      </c>
      <c r="FC68" s="284">
        <f t="shared" si="116"/>
        <v>86663</v>
      </c>
      <c r="FD68" s="284">
        <f t="shared" si="116"/>
        <v>0</v>
      </c>
      <c r="FE68" s="284">
        <f t="shared" si="116"/>
        <v>0</v>
      </c>
      <c r="FF68" s="284">
        <f t="shared" si="116"/>
        <v>0</v>
      </c>
      <c r="FG68" s="284">
        <f t="shared" si="116"/>
        <v>0</v>
      </c>
      <c r="FH68" s="284">
        <f t="shared" si="116"/>
        <v>86663</v>
      </c>
      <c r="FI68" s="284">
        <f t="shared" si="116"/>
        <v>0</v>
      </c>
      <c r="FJ68" s="284">
        <f t="shared" si="116"/>
        <v>0</v>
      </c>
      <c r="FK68" s="284">
        <f t="shared" si="116"/>
        <v>0</v>
      </c>
      <c r="FL68" s="284">
        <f t="shared" si="116"/>
        <v>0</v>
      </c>
      <c r="FM68" s="284">
        <f t="shared" si="116"/>
        <v>86663</v>
      </c>
      <c r="FN68" s="284">
        <f t="shared" si="116"/>
        <v>0</v>
      </c>
      <c r="FO68" s="284">
        <f t="shared" si="116"/>
        <v>0</v>
      </c>
      <c r="FP68" s="284">
        <f t="shared" si="116"/>
        <v>0</v>
      </c>
      <c r="FQ68" s="284">
        <f t="shared" si="116"/>
        <v>0</v>
      </c>
      <c r="FR68" s="284">
        <f t="shared" si="116"/>
        <v>86663</v>
      </c>
      <c r="FS68" s="284">
        <f t="shared" si="116"/>
        <v>0</v>
      </c>
      <c r="FT68" s="284">
        <f t="shared" si="116"/>
        <v>0</v>
      </c>
      <c r="FU68" s="284">
        <f t="shared" si="116"/>
        <v>0</v>
      </c>
      <c r="FV68" s="284">
        <f t="shared" si="116"/>
        <v>0</v>
      </c>
      <c r="FW68" s="284">
        <f t="shared" si="116"/>
        <v>86663</v>
      </c>
      <c r="FX68" s="284">
        <f t="shared" si="116"/>
        <v>0</v>
      </c>
      <c r="FY68" s="284">
        <f t="shared" si="116"/>
        <v>0</v>
      </c>
      <c r="FZ68" s="284">
        <f t="shared" si="116"/>
        <v>0</v>
      </c>
      <c r="GA68" s="284">
        <f t="shared" si="116"/>
        <v>0</v>
      </c>
      <c r="GB68" s="284">
        <f t="shared" si="116"/>
        <v>86663</v>
      </c>
      <c r="GC68" s="284">
        <f t="shared" si="116"/>
        <v>0</v>
      </c>
      <c r="GD68" s="284">
        <f t="shared" si="116"/>
        <v>0</v>
      </c>
      <c r="GE68" s="284">
        <f t="shared" si="116"/>
        <v>0</v>
      </c>
      <c r="GF68" s="284">
        <f t="shared" si="116"/>
        <v>0</v>
      </c>
      <c r="GG68" s="284">
        <f t="shared" si="116"/>
        <v>86663</v>
      </c>
      <c r="GH68" s="284">
        <f t="shared" si="116"/>
        <v>0</v>
      </c>
      <c r="GI68" s="284">
        <f t="shared" si="116"/>
        <v>0</v>
      </c>
      <c r="GJ68" s="284">
        <f t="shared" si="116"/>
        <v>0</v>
      </c>
      <c r="GK68" s="284">
        <f t="shared" si="116"/>
        <v>0</v>
      </c>
      <c r="GL68" s="284">
        <f t="shared" si="116"/>
        <v>86663</v>
      </c>
      <c r="GM68" s="284">
        <f t="shared" si="116"/>
        <v>0</v>
      </c>
      <c r="GN68" s="284">
        <f t="shared" ref="GN68:IY68" si="117">$C18*GN41</f>
        <v>0</v>
      </c>
      <c r="GO68" s="284">
        <f t="shared" si="117"/>
        <v>0</v>
      </c>
      <c r="GP68" s="284">
        <f t="shared" si="117"/>
        <v>0</v>
      </c>
      <c r="GQ68" s="284">
        <f t="shared" si="117"/>
        <v>86663</v>
      </c>
      <c r="GR68" s="284">
        <f t="shared" si="117"/>
        <v>0</v>
      </c>
      <c r="GS68" s="284">
        <f t="shared" si="117"/>
        <v>0</v>
      </c>
      <c r="GT68" s="284">
        <f t="shared" si="117"/>
        <v>0</v>
      </c>
      <c r="GU68" s="284">
        <f t="shared" si="117"/>
        <v>0</v>
      </c>
      <c r="GV68" s="284">
        <f t="shared" si="117"/>
        <v>86663</v>
      </c>
      <c r="GW68" s="284">
        <f t="shared" si="117"/>
        <v>0</v>
      </c>
      <c r="GX68" s="284">
        <f t="shared" si="117"/>
        <v>0</v>
      </c>
      <c r="GY68" s="284">
        <f t="shared" si="117"/>
        <v>0</v>
      </c>
      <c r="GZ68" s="284">
        <f t="shared" si="117"/>
        <v>0</v>
      </c>
      <c r="HA68" s="284">
        <f t="shared" si="117"/>
        <v>86663</v>
      </c>
      <c r="HB68" s="284">
        <f t="shared" si="117"/>
        <v>0</v>
      </c>
      <c r="HC68" s="284">
        <f t="shared" si="117"/>
        <v>0</v>
      </c>
      <c r="HD68" s="284">
        <f t="shared" si="117"/>
        <v>0</v>
      </c>
      <c r="HE68" s="284">
        <f t="shared" si="117"/>
        <v>0</v>
      </c>
      <c r="HF68" s="284">
        <f t="shared" si="117"/>
        <v>86663</v>
      </c>
      <c r="HG68" s="284">
        <f t="shared" si="117"/>
        <v>0</v>
      </c>
      <c r="HH68" s="284">
        <f t="shared" si="117"/>
        <v>0</v>
      </c>
      <c r="HI68" s="284">
        <f t="shared" si="117"/>
        <v>0</v>
      </c>
      <c r="HJ68" s="284">
        <f t="shared" si="117"/>
        <v>0</v>
      </c>
      <c r="HK68" s="284">
        <f t="shared" si="117"/>
        <v>86663</v>
      </c>
      <c r="HL68" s="284">
        <f t="shared" si="117"/>
        <v>0</v>
      </c>
      <c r="HM68" s="284">
        <f t="shared" si="117"/>
        <v>0</v>
      </c>
      <c r="HN68" s="284">
        <f t="shared" si="117"/>
        <v>0</v>
      </c>
      <c r="HO68" s="284">
        <f t="shared" si="117"/>
        <v>0</v>
      </c>
      <c r="HP68" s="284">
        <f t="shared" si="117"/>
        <v>86663</v>
      </c>
      <c r="HQ68" s="284">
        <f t="shared" si="117"/>
        <v>0</v>
      </c>
      <c r="HR68" s="284">
        <f t="shared" si="117"/>
        <v>0</v>
      </c>
      <c r="HS68" s="284">
        <f t="shared" si="117"/>
        <v>0</v>
      </c>
      <c r="HT68" s="284">
        <f t="shared" si="117"/>
        <v>0</v>
      </c>
      <c r="HU68" s="284">
        <f t="shared" si="117"/>
        <v>86663</v>
      </c>
      <c r="HV68" s="284">
        <f t="shared" si="117"/>
        <v>0</v>
      </c>
      <c r="HW68" s="284">
        <f t="shared" si="117"/>
        <v>0</v>
      </c>
      <c r="HX68" s="284">
        <f t="shared" si="117"/>
        <v>0</v>
      </c>
      <c r="HY68" s="284">
        <f t="shared" si="117"/>
        <v>0</v>
      </c>
      <c r="HZ68" s="284">
        <f t="shared" si="117"/>
        <v>86663</v>
      </c>
      <c r="IA68" s="284">
        <f t="shared" si="117"/>
        <v>0</v>
      </c>
      <c r="IB68" s="284">
        <f t="shared" si="117"/>
        <v>0</v>
      </c>
      <c r="IC68" s="284">
        <f t="shared" si="117"/>
        <v>0</v>
      </c>
      <c r="ID68" s="284">
        <f t="shared" si="117"/>
        <v>0</v>
      </c>
      <c r="IE68" s="284">
        <f t="shared" si="117"/>
        <v>86663</v>
      </c>
      <c r="IF68" s="284">
        <f t="shared" si="117"/>
        <v>0</v>
      </c>
      <c r="IG68" s="284">
        <f t="shared" si="117"/>
        <v>0</v>
      </c>
      <c r="IH68" s="284">
        <f t="shared" si="117"/>
        <v>0</v>
      </c>
      <c r="II68" s="284">
        <f t="shared" si="117"/>
        <v>0</v>
      </c>
      <c r="IJ68" s="284">
        <f t="shared" si="117"/>
        <v>86663</v>
      </c>
      <c r="IK68" s="284">
        <f t="shared" si="117"/>
        <v>0</v>
      </c>
      <c r="IL68" s="284">
        <f t="shared" si="117"/>
        <v>0</v>
      </c>
      <c r="IM68" s="284">
        <f t="shared" si="117"/>
        <v>0</v>
      </c>
      <c r="IN68" s="284">
        <f t="shared" si="117"/>
        <v>0</v>
      </c>
      <c r="IO68" s="284">
        <f t="shared" si="117"/>
        <v>86663</v>
      </c>
      <c r="IP68" s="284">
        <f t="shared" si="117"/>
        <v>0</v>
      </c>
      <c r="IQ68" s="284">
        <f t="shared" si="117"/>
        <v>0</v>
      </c>
      <c r="IR68" s="284">
        <f t="shared" si="117"/>
        <v>0</v>
      </c>
      <c r="IS68" s="284">
        <f t="shared" si="117"/>
        <v>0</v>
      </c>
      <c r="IT68" s="284">
        <f t="shared" si="117"/>
        <v>86663</v>
      </c>
      <c r="IU68" s="284">
        <f t="shared" si="117"/>
        <v>0</v>
      </c>
      <c r="IV68" s="284">
        <f t="shared" si="117"/>
        <v>0</v>
      </c>
      <c r="IW68" s="284">
        <f t="shared" si="117"/>
        <v>0</v>
      </c>
      <c r="IX68" s="284">
        <f t="shared" si="117"/>
        <v>0</v>
      </c>
      <c r="IY68" s="284">
        <f t="shared" si="117"/>
        <v>86663</v>
      </c>
      <c r="IZ68" s="284">
        <f t="shared" ref="IZ68:LK68" si="118">$C18*IZ41</f>
        <v>0</v>
      </c>
      <c r="JA68" s="284">
        <f t="shared" si="118"/>
        <v>0</v>
      </c>
      <c r="JB68" s="284">
        <f t="shared" si="118"/>
        <v>0</v>
      </c>
      <c r="JC68" s="284">
        <f t="shared" si="118"/>
        <v>0</v>
      </c>
      <c r="JD68" s="284">
        <f t="shared" si="118"/>
        <v>86663</v>
      </c>
      <c r="JE68" s="284">
        <f t="shared" si="118"/>
        <v>0</v>
      </c>
      <c r="JF68" s="284">
        <f t="shared" si="118"/>
        <v>0</v>
      </c>
      <c r="JG68" s="284">
        <f t="shared" si="118"/>
        <v>0</v>
      </c>
      <c r="JH68" s="284">
        <f t="shared" si="118"/>
        <v>0</v>
      </c>
      <c r="JI68" s="284">
        <f t="shared" si="118"/>
        <v>86663</v>
      </c>
      <c r="JJ68" s="284">
        <f t="shared" si="118"/>
        <v>0</v>
      </c>
      <c r="JK68" s="284">
        <f t="shared" si="118"/>
        <v>0</v>
      </c>
      <c r="JL68" s="284">
        <f t="shared" si="118"/>
        <v>0</v>
      </c>
      <c r="JM68" s="284">
        <f t="shared" si="118"/>
        <v>0</v>
      </c>
      <c r="JN68" s="284">
        <f t="shared" si="118"/>
        <v>86663</v>
      </c>
      <c r="JO68" s="284">
        <f t="shared" si="118"/>
        <v>0</v>
      </c>
      <c r="JP68" s="284">
        <f t="shared" si="118"/>
        <v>0</v>
      </c>
      <c r="JQ68" s="284">
        <f t="shared" si="118"/>
        <v>0</v>
      </c>
      <c r="JR68" s="284">
        <f t="shared" si="118"/>
        <v>0</v>
      </c>
      <c r="JS68" s="284">
        <f t="shared" si="118"/>
        <v>86663</v>
      </c>
      <c r="JT68" s="284">
        <f t="shared" si="118"/>
        <v>0</v>
      </c>
      <c r="JU68" s="284">
        <f t="shared" si="118"/>
        <v>0</v>
      </c>
      <c r="JV68" s="284">
        <f t="shared" si="118"/>
        <v>0</v>
      </c>
      <c r="JW68" s="284">
        <f t="shared" si="118"/>
        <v>0</v>
      </c>
      <c r="JX68" s="284">
        <f t="shared" si="118"/>
        <v>86663</v>
      </c>
      <c r="JY68" s="284">
        <f t="shared" si="118"/>
        <v>0</v>
      </c>
      <c r="JZ68" s="284">
        <f t="shared" si="118"/>
        <v>0</v>
      </c>
      <c r="KA68" s="284">
        <f t="shared" si="118"/>
        <v>0</v>
      </c>
      <c r="KB68" s="284">
        <f t="shared" si="118"/>
        <v>0</v>
      </c>
      <c r="KC68" s="284">
        <f t="shared" si="118"/>
        <v>86663</v>
      </c>
      <c r="KD68" s="284">
        <f t="shared" si="118"/>
        <v>0</v>
      </c>
      <c r="KE68" s="284">
        <f t="shared" si="118"/>
        <v>0</v>
      </c>
      <c r="KF68" s="284">
        <f t="shared" si="118"/>
        <v>0</v>
      </c>
      <c r="KG68" s="284">
        <f t="shared" si="118"/>
        <v>0</v>
      </c>
      <c r="KH68" s="284">
        <f t="shared" si="118"/>
        <v>86663</v>
      </c>
      <c r="KI68" s="284">
        <f t="shared" si="118"/>
        <v>0</v>
      </c>
      <c r="KJ68" s="284">
        <f t="shared" si="118"/>
        <v>0</v>
      </c>
      <c r="KK68" s="284">
        <f t="shared" si="118"/>
        <v>0</v>
      </c>
      <c r="KL68" s="284">
        <f t="shared" si="118"/>
        <v>0</v>
      </c>
      <c r="KM68" s="284">
        <f t="shared" si="118"/>
        <v>86663</v>
      </c>
      <c r="KN68" s="284">
        <f t="shared" si="118"/>
        <v>0</v>
      </c>
      <c r="KO68" s="284">
        <f t="shared" si="118"/>
        <v>0</v>
      </c>
      <c r="KP68" s="284">
        <f t="shared" si="118"/>
        <v>0</v>
      </c>
      <c r="KQ68" s="284">
        <f t="shared" si="118"/>
        <v>0</v>
      </c>
      <c r="KR68" s="284">
        <f t="shared" si="118"/>
        <v>86663</v>
      </c>
      <c r="KS68" s="284">
        <f t="shared" si="118"/>
        <v>0</v>
      </c>
      <c r="KT68" s="284">
        <f t="shared" si="118"/>
        <v>0</v>
      </c>
      <c r="KU68" s="284">
        <f t="shared" si="118"/>
        <v>0</v>
      </c>
      <c r="KV68" s="284">
        <f t="shared" si="118"/>
        <v>0</v>
      </c>
      <c r="KW68" s="284">
        <f t="shared" si="118"/>
        <v>86663</v>
      </c>
      <c r="KX68" s="284">
        <f t="shared" si="118"/>
        <v>0</v>
      </c>
      <c r="KY68" s="284">
        <f t="shared" si="118"/>
        <v>0</v>
      </c>
      <c r="KZ68" s="284">
        <f t="shared" si="118"/>
        <v>0</v>
      </c>
      <c r="LA68" s="284">
        <f t="shared" si="118"/>
        <v>0</v>
      </c>
      <c r="LB68" s="284">
        <f t="shared" si="118"/>
        <v>86663</v>
      </c>
      <c r="LC68" s="284">
        <f t="shared" si="118"/>
        <v>0</v>
      </c>
      <c r="LD68" s="284">
        <f t="shared" si="118"/>
        <v>0</v>
      </c>
      <c r="LE68" s="284">
        <f t="shared" si="118"/>
        <v>0</v>
      </c>
      <c r="LF68" s="284">
        <f t="shared" si="118"/>
        <v>0</v>
      </c>
      <c r="LG68" s="284">
        <f t="shared" si="118"/>
        <v>86663</v>
      </c>
      <c r="LH68" s="284">
        <f t="shared" si="118"/>
        <v>0</v>
      </c>
      <c r="LI68" s="284">
        <f t="shared" si="118"/>
        <v>0</v>
      </c>
      <c r="LJ68" s="284">
        <f t="shared" si="118"/>
        <v>0</v>
      </c>
      <c r="LK68" s="284">
        <f t="shared" si="118"/>
        <v>0</v>
      </c>
      <c r="LL68" s="284">
        <f t="shared" ref="LL68:NW68" si="119">$C18*LL41</f>
        <v>86663</v>
      </c>
      <c r="LM68" s="284">
        <f t="shared" si="119"/>
        <v>0</v>
      </c>
      <c r="LN68" s="284">
        <f t="shared" si="119"/>
        <v>0</v>
      </c>
      <c r="LO68" s="284">
        <f t="shared" si="119"/>
        <v>0</v>
      </c>
      <c r="LP68" s="284">
        <f t="shared" si="119"/>
        <v>0</v>
      </c>
      <c r="LQ68" s="284">
        <f t="shared" si="119"/>
        <v>86663</v>
      </c>
      <c r="LR68" s="284">
        <f t="shared" si="119"/>
        <v>0</v>
      </c>
      <c r="LS68" s="284">
        <f t="shared" si="119"/>
        <v>0</v>
      </c>
      <c r="LT68" s="284">
        <f t="shared" si="119"/>
        <v>0</v>
      </c>
      <c r="LU68" s="284">
        <f t="shared" si="119"/>
        <v>0</v>
      </c>
      <c r="LV68" s="284">
        <f t="shared" si="119"/>
        <v>86663</v>
      </c>
      <c r="LW68" s="284">
        <f t="shared" si="119"/>
        <v>0</v>
      </c>
      <c r="LX68" s="284">
        <f t="shared" si="119"/>
        <v>0</v>
      </c>
      <c r="LY68" s="284">
        <f t="shared" si="119"/>
        <v>0</v>
      </c>
      <c r="LZ68" s="284">
        <f t="shared" si="119"/>
        <v>0</v>
      </c>
      <c r="MA68" s="284">
        <f t="shared" si="119"/>
        <v>86663</v>
      </c>
      <c r="MB68" s="284">
        <f t="shared" si="119"/>
        <v>0</v>
      </c>
      <c r="MC68" s="284">
        <f t="shared" si="119"/>
        <v>0</v>
      </c>
      <c r="MD68" s="284">
        <f t="shared" si="119"/>
        <v>0</v>
      </c>
      <c r="ME68" s="284">
        <f t="shared" si="119"/>
        <v>0</v>
      </c>
      <c r="MF68" s="284">
        <f t="shared" si="119"/>
        <v>86663</v>
      </c>
      <c r="MG68" s="284">
        <f t="shared" si="119"/>
        <v>0</v>
      </c>
      <c r="MH68" s="284">
        <f t="shared" si="119"/>
        <v>0</v>
      </c>
      <c r="MI68" s="284">
        <f t="shared" si="119"/>
        <v>0</v>
      </c>
      <c r="MJ68" s="284">
        <f t="shared" si="119"/>
        <v>0</v>
      </c>
      <c r="MK68" s="284">
        <f t="shared" si="119"/>
        <v>86663</v>
      </c>
      <c r="ML68" s="284">
        <f t="shared" si="119"/>
        <v>0</v>
      </c>
      <c r="MM68" s="284">
        <f t="shared" si="119"/>
        <v>0</v>
      </c>
      <c r="MN68" s="284">
        <f t="shared" si="119"/>
        <v>0</v>
      </c>
      <c r="MO68" s="284">
        <f t="shared" si="119"/>
        <v>0</v>
      </c>
      <c r="MP68" s="284">
        <f t="shared" si="119"/>
        <v>86663</v>
      </c>
      <c r="MQ68" s="284">
        <f t="shared" si="119"/>
        <v>0</v>
      </c>
      <c r="MR68" s="284">
        <f t="shared" si="119"/>
        <v>0</v>
      </c>
      <c r="MS68" s="284">
        <f t="shared" si="119"/>
        <v>0</v>
      </c>
      <c r="MT68" s="284">
        <f t="shared" si="119"/>
        <v>0</v>
      </c>
      <c r="MU68" s="284">
        <f t="shared" si="119"/>
        <v>86663</v>
      </c>
      <c r="MV68" s="284">
        <f t="shared" si="119"/>
        <v>0</v>
      </c>
      <c r="MW68" s="284">
        <f t="shared" si="119"/>
        <v>0</v>
      </c>
      <c r="MX68" s="284">
        <f t="shared" si="119"/>
        <v>0</v>
      </c>
      <c r="MY68" s="284">
        <f t="shared" si="119"/>
        <v>0</v>
      </c>
      <c r="MZ68" s="284">
        <f t="shared" si="119"/>
        <v>86663</v>
      </c>
      <c r="NA68" s="284">
        <f t="shared" si="119"/>
        <v>0</v>
      </c>
      <c r="NB68" s="284">
        <f t="shared" si="119"/>
        <v>0</v>
      </c>
      <c r="NC68" s="284">
        <f t="shared" si="119"/>
        <v>0</v>
      </c>
      <c r="ND68" s="284">
        <f t="shared" si="119"/>
        <v>0</v>
      </c>
      <c r="NE68" s="284">
        <f t="shared" si="119"/>
        <v>86663</v>
      </c>
      <c r="NF68" s="284">
        <f t="shared" si="119"/>
        <v>0</v>
      </c>
      <c r="NG68" s="284">
        <f t="shared" si="119"/>
        <v>0</v>
      </c>
      <c r="NH68" s="284">
        <f t="shared" si="119"/>
        <v>0</v>
      </c>
      <c r="NI68" s="284">
        <f t="shared" si="119"/>
        <v>0</v>
      </c>
      <c r="NJ68" s="284">
        <f t="shared" si="119"/>
        <v>86663</v>
      </c>
      <c r="NK68" s="284">
        <f t="shared" si="119"/>
        <v>0</v>
      </c>
      <c r="NL68" s="284">
        <f t="shared" si="119"/>
        <v>0</v>
      </c>
      <c r="NM68" s="284">
        <f t="shared" si="119"/>
        <v>0</v>
      </c>
      <c r="NN68" s="284">
        <f t="shared" si="119"/>
        <v>0</v>
      </c>
      <c r="NO68" s="284">
        <f t="shared" si="119"/>
        <v>86663</v>
      </c>
      <c r="NP68" s="284">
        <f t="shared" si="119"/>
        <v>0</v>
      </c>
      <c r="NQ68" s="284">
        <f t="shared" si="119"/>
        <v>0</v>
      </c>
      <c r="NR68" s="284">
        <f t="shared" si="119"/>
        <v>0</v>
      </c>
      <c r="NS68" s="284">
        <f t="shared" si="119"/>
        <v>0</v>
      </c>
      <c r="NT68" s="284">
        <f t="shared" si="119"/>
        <v>86663</v>
      </c>
      <c r="NU68" s="284">
        <f t="shared" si="119"/>
        <v>0</v>
      </c>
      <c r="NV68" s="284">
        <f t="shared" si="119"/>
        <v>0</v>
      </c>
      <c r="NW68" s="284">
        <f t="shared" si="119"/>
        <v>0</v>
      </c>
      <c r="NX68" s="284">
        <f t="shared" ref="NX68:QI68" si="120">$C18*NX41</f>
        <v>0</v>
      </c>
      <c r="NY68" s="284">
        <f t="shared" si="120"/>
        <v>86663</v>
      </c>
      <c r="NZ68" s="284">
        <f t="shared" si="120"/>
        <v>0</v>
      </c>
      <c r="OA68" s="284">
        <f t="shared" si="120"/>
        <v>0</v>
      </c>
      <c r="OB68" s="284">
        <f t="shared" si="120"/>
        <v>0</v>
      </c>
      <c r="OC68" s="284">
        <f t="shared" si="120"/>
        <v>0</v>
      </c>
      <c r="OD68" s="284">
        <f t="shared" si="120"/>
        <v>86663</v>
      </c>
      <c r="OE68" s="284">
        <f t="shared" si="120"/>
        <v>0</v>
      </c>
      <c r="OF68" s="284">
        <f t="shared" si="120"/>
        <v>0</v>
      </c>
      <c r="OG68" s="284">
        <f t="shared" si="120"/>
        <v>0</v>
      </c>
      <c r="OH68" s="284">
        <f t="shared" si="120"/>
        <v>0</v>
      </c>
      <c r="OI68" s="284">
        <f t="shared" si="120"/>
        <v>86663</v>
      </c>
      <c r="OJ68" s="284">
        <f t="shared" si="120"/>
        <v>0</v>
      </c>
      <c r="OK68" s="284">
        <f t="shared" si="120"/>
        <v>0</v>
      </c>
      <c r="OL68" s="284">
        <f t="shared" si="120"/>
        <v>0</v>
      </c>
      <c r="OM68" s="284">
        <f t="shared" si="120"/>
        <v>0</v>
      </c>
      <c r="ON68" s="284">
        <f t="shared" si="120"/>
        <v>86663</v>
      </c>
      <c r="OO68" s="284">
        <f t="shared" si="120"/>
        <v>0</v>
      </c>
      <c r="OP68" s="284">
        <f t="shared" si="120"/>
        <v>0</v>
      </c>
      <c r="OQ68" s="284">
        <f t="shared" si="120"/>
        <v>0</v>
      </c>
      <c r="OR68" s="284">
        <f t="shared" si="120"/>
        <v>0</v>
      </c>
      <c r="OS68" s="284">
        <f t="shared" si="120"/>
        <v>86663</v>
      </c>
      <c r="OT68" s="284">
        <f t="shared" si="120"/>
        <v>0</v>
      </c>
      <c r="OU68" s="284">
        <f t="shared" si="120"/>
        <v>0</v>
      </c>
      <c r="OV68" s="284">
        <f t="shared" si="120"/>
        <v>0</v>
      </c>
      <c r="OW68" s="284">
        <f t="shared" si="120"/>
        <v>0</v>
      </c>
      <c r="OX68" s="284">
        <f t="shared" si="120"/>
        <v>86663</v>
      </c>
      <c r="OY68" s="284">
        <f t="shared" si="120"/>
        <v>0</v>
      </c>
      <c r="OZ68" s="284">
        <f t="shared" si="120"/>
        <v>0</v>
      </c>
      <c r="PA68" s="284">
        <f t="shared" si="120"/>
        <v>0</v>
      </c>
      <c r="PB68" s="284">
        <f t="shared" si="120"/>
        <v>0</v>
      </c>
      <c r="PC68" s="284">
        <f t="shared" si="120"/>
        <v>86663</v>
      </c>
      <c r="PD68" s="284">
        <f t="shared" si="120"/>
        <v>0</v>
      </c>
      <c r="PE68" s="284">
        <f t="shared" si="120"/>
        <v>0</v>
      </c>
      <c r="PF68" s="284">
        <f t="shared" si="120"/>
        <v>0</v>
      </c>
      <c r="PG68" s="284">
        <f t="shared" si="120"/>
        <v>0</v>
      </c>
      <c r="PH68" s="284">
        <f t="shared" si="120"/>
        <v>86663</v>
      </c>
      <c r="PI68" s="284">
        <f t="shared" si="120"/>
        <v>0</v>
      </c>
      <c r="PJ68" s="284">
        <f t="shared" si="120"/>
        <v>0</v>
      </c>
      <c r="PK68" s="284">
        <f t="shared" si="120"/>
        <v>0</v>
      </c>
      <c r="PL68" s="284">
        <f t="shared" si="120"/>
        <v>0</v>
      </c>
      <c r="PM68" s="284">
        <f t="shared" si="120"/>
        <v>86663</v>
      </c>
      <c r="PN68" s="284">
        <f t="shared" si="120"/>
        <v>0</v>
      </c>
      <c r="PO68" s="284">
        <f t="shared" si="120"/>
        <v>0</v>
      </c>
      <c r="PP68" s="284">
        <f t="shared" si="120"/>
        <v>0</v>
      </c>
      <c r="PQ68" s="284">
        <f t="shared" si="120"/>
        <v>0</v>
      </c>
      <c r="PR68" s="284">
        <f t="shared" si="120"/>
        <v>86663</v>
      </c>
      <c r="PS68" s="284">
        <f t="shared" si="120"/>
        <v>0</v>
      </c>
      <c r="PT68" s="284">
        <f t="shared" si="120"/>
        <v>0</v>
      </c>
      <c r="PU68" s="284">
        <f t="shared" si="120"/>
        <v>0</v>
      </c>
      <c r="PV68" s="284">
        <f t="shared" si="120"/>
        <v>0</v>
      </c>
      <c r="PW68" s="284">
        <f t="shared" si="120"/>
        <v>86663</v>
      </c>
      <c r="PX68" s="284">
        <f t="shared" si="120"/>
        <v>0</v>
      </c>
      <c r="PY68" s="284">
        <f t="shared" si="120"/>
        <v>0</v>
      </c>
      <c r="PZ68" s="284">
        <f t="shared" si="120"/>
        <v>0</v>
      </c>
      <c r="QA68" s="284">
        <f t="shared" si="120"/>
        <v>0</v>
      </c>
      <c r="QB68" s="284">
        <f t="shared" si="120"/>
        <v>86663</v>
      </c>
      <c r="QC68" s="284">
        <f t="shared" si="120"/>
        <v>0</v>
      </c>
      <c r="QD68" s="284">
        <f t="shared" si="120"/>
        <v>0</v>
      </c>
      <c r="QE68" s="284">
        <f t="shared" si="120"/>
        <v>0</v>
      </c>
      <c r="QF68" s="284">
        <f t="shared" si="120"/>
        <v>0</v>
      </c>
      <c r="QG68" s="284">
        <f t="shared" si="120"/>
        <v>86663</v>
      </c>
      <c r="QH68" s="284">
        <f t="shared" si="120"/>
        <v>0</v>
      </c>
      <c r="QI68" s="284">
        <f t="shared" si="120"/>
        <v>0</v>
      </c>
      <c r="QJ68" s="284">
        <f t="shared" ref="QJ68:SA68" si="121">$C18*QJ41</f>
        <v>0</v>
      </c>
      <c r="QK68" s="284">
        <f t="shared" si="121"/>
        <v>0</v>
      </c>
      <c r="QL68" s="284">
        <f t="shared" si="121"/>
        <v>86663</v>
      </c>
      <c r="QM68" s="284">
        <f t="shared" si="121"/>
        <v>0</v>
      </c>
      <c r="QN68" s="284">
        <f t="shared" si="121"/>
        <v>0</v>
      </c>
      <c r="QO68" s="284">
        <f t="shared" si="121"/>
        <v>0</v>
      </c>
      <c r="QP68" s="284">
        <f t="shared" si="121"/>
        <v>0</v>
      </c>
      <c r="QQ68" s="284">
        <f t="shared" si="121"/>
        <v>86663</v>
      </c>
      <c r="QR68" s="284">
        <f t="shared" si="121"/>
        <v>0</v>
      </c>
      <c r="QS68" s="284">
        <f t="shared" si="121"/>
        <v>0</v>
      </c>
      <c r="QT68" s="284">
        <f t="shared" si="121"/>
        <v>0</v>
      </c>
      <c r="QU68" s="284">
        <f t="shared" si="121"/>
        <v>0</v>
      </c>
      <c r="QV68" s="284">
        <f t="shared" si="121"/>
        <v>86663</v>
      </c>
      <c r="QW68" s="284">
        <f t="shared" si="121"/>
        <v>0</v>
      </c>
      <c r="QX68" s="284">
        <f t="shared" si="121"/>
        <v>0</v>
      </c>
      <c r="QY68" s="284">
        <f t="shared" si="121"/>
        <v>0</v>
      </c>
      <c r="QZ68" s="284">
        <f t="shared" si="121"/>
        <v>0</v>
      </c>
      <c r="RA68" s="284">
        <f t="shared" si="121"/>
        <v>86663</v>
      </c>
      <c r="RB68" s="284">
        <f t="shared" si="121"/>
        <v>0</v>
      </c>
      <c r="RC68" s="284">
        <f t="shared" si="121"/>
        <v>0</v>
      </c>
      <c r="RD68" s="284">
        <f t="shared" si="121"/>
        <v>0</v>
      </c>
      <c r="RE68" s="284">
        <f t="shared" si="121"/>
        <v>0</v>
      </c>
      <c r="RF68" s="284">
        <f t="shared" si="121"/>
        <v>86663</v>
      </c>
      <c r="RG68" s="284">
        <f t="shared" si="121"/>
        <v>0</v>
      </c>
      <c r="RH68" s="284">
        <f t="shared" si="121"/>
        <v>0</v>
      </c>
      <c r="RI68" s="284">
        <f t="shared" si="121"/>
        <v>0</v>
      </c>
      <c r="RJ68" s="284">
        <f t="shared" si="121"/>
        <v>0</v>
      </c>
      <c r="RK68" s="284">
        <f t="shared" si="121"/>
        <v>86663</v>
      </c>
      <c r="RL68" s="284">
        <f t="shared" si="121"/>
        <v>0</v>
      </c>
      <c r="RM68" s="284">
        <f t="shared" si="121"/>
        <v>0</v>
      </c>
      <c r="RN68" s="284">
        <f t="shared" si="121"/>
        <v>0</v>
      </c>
      <c r="RO68" s="284">
        <f t="shared" si="121"/>
        <v>0</v>
      </c>
      <c r="RP68" s="284">
        <f t="shared" si="121"/>
        <v>86663</v>
      </c>
      <c r="RQ68" s="284">
        <f t="shared" si="121"/>
        <v>0</v>
      </c>
      <c r="RR68" s="284">
        <f t="shared" si="121"/>
        <v>0</v>
      </c>
      <c r="RS68" s="284">
        <f t="shared" si="121"/>
        <v>0</v>
      </c>
      <c r="RT68" s="284">
        <f t="shared" si="121"/>
        <v>0</v>
      </c>
      <c r="RU68" s="284">
        <f t="shared" si="121"/>
        <v>86663</v>
      </c>
      <c r="RV68" s="284">
        <f t="shared" si="121"/>
        <v>0</v>
      </c>
      <c r="RW68" s="284">
        <f t="shared" si="121"/>
        <v>0</v>
      </c>
      <c r="RX68" s="284">
        <f t="shared" si="121"/>
        <v>0</v>
      </c>
      <c r="RY68" s="284">
        <f t="shared" si="121"/>
        <v>0</v>
      </c>
      <c r="RZ68" s="284">
        <f t="shared" si="121"/>
        <v>86663</v>
      </c>
      <c r="SA68" s="284">
        <f t="shared" si="121"/>
        <v>0</v>
      </c>
    </row>
    <row r="69" spans="1:495">
      <c r="A69" s="282"/>
      <c r="B69" s="283" t="str">
        <f>$B$19</f>
        <v>Soil and Vegetation Chemistry</v>
      </c>
      <c r="C69" s="290">
        <f>SUM(D69:S69,T69:INDEX(T69:SA69,$H$5))</f>
        <v>629864</v>
      </c>
      <c r="D69" s="284">
        <f t="shared" ref="D69:BO69" si="122">$C19*D42</f>
        <v>157466</v>
      </c>
      <c r="E69" s="284">
        <f t="shared" si="122"/>
        <v>0</v>
      </c>
      <c r="F69" s="284">
        <f t="shared" si="122"/>
        <v>0</v>
      </c>
      <c r="G69" s="284">
        <f t="shared" si="122"/>
        <v>157466</v>
      </c>
      <c r="H69" s="284">
        <f t="shared" si="122"/>
        <v>0</v>
      </c>
      <c r="I69" s="284">
        <f t="shared" si="122"/>
        <v>0</v>
      </c>
      <c r="J69" s="284">
        <f t="shared" si="122"/>
        <v>157466</v>
      </c>
      <c r="K69" s="284">
        <f t="shared" si="122"/>
        <v>0</v>
      </c>
      <c r="L69" s="284">
        <f t="shared" si="122"/>
        <v>0</v>
      </c>
      <c r="M69" s="284">
        <f t="shared" si="122"/>
        <v>157466</v>
      </c>
      <c r="N69" s="284">
        <f t="shared" si="122"/>
        <v>0</v>
      </c>
      <c r="O69" s="284">
        <f t="shared" si="122"/>
        <v>0</v>
      </c>
      <c r="P69" s="284">
        <f t="shared" si="122"/>
        <v>0</v>
      </c>
      <c r="Q69" s="284">
        <f t="shared" si="122"/>
        <v>0</v>
      </c>
      <c r="R69" s="284">
        <f t="shared" si="122"/>
        <v>0</v>
      </c>
      <c r="S69" s="284">
        <f t="shared" si="122"/>
        <v>0</v>
      </c>
      <c r="T69" s="284">
        <f t="shared" si="122"/>
        <v>0</v>
      </c>
      <c r="U69" s="284">
        <f t="shared" si="122"/>
        <v>0</v>
      </c>
      <c r="V69" s="284">
        <f t="shared" si="122"/>
        <v>0</v>
      </c>
      <c r="W69" s="284">
        <f t="shared" si="122"/>
        <v>0</v>
      </c>
      <c r="X69" s="284">
        <f t="shared" si="122"/>
        <v>0</v>
      </c>
      <c r="Y69" s="284">
        <f t="shared" si="122"/>
        <v>0</v>
      </c>
      <c r="Z69" s="284">
        <f t="shared" si="122"/>
        <v>0</v>
      </c>
      <c r="AA69" s="284">
        <f t="shared" si="122"/>
        <v>0</v>
      </c>
      <c r="AB69" s="284">
        <f t="shared" si="122"/>
        <v>0</v>
      </c>
      <c r="AC69" s="284">
        <f t="shared" si="122"/>
        <v>0</v>
      </c>
      <c r="AD69" s="284">
        <f t="shared" si="122"/>
        <v>0</v>
      </c>
      <c r="AE69" s="284">
        <f t="shared" si="122"/>
        <v>0</v>
      </c>
      <c r="AF69" s="284">
        <f t="shared" si="122"/>
        <v>0</v>
      </c>
      <c r="AG69" s="284">
        <f t="shared" si="122"/>
        <v>0</v>
      </c>
      <c r="AH69" s="284">
        <f t="shared" si="122"/>
        <v>0</v>
      </c>
      <c r="AI69" s="284">
        <f t="shared" si="122"/>
        <v>0</v>
      </c>
      <c r="AJ69" s="284">
        <f t="shared" si="122"/>
        <v>0</v>
      </c>
      <c r="AK69" s="284">
        <f t="shared" si="122"/>
        <v>0</v>
      </c>
      <c r="AL69" s="284">
        <f t="shared" si="122"/>
        <v>0</v>
      </c>
      <c r="AM69" s="284">
        <f t="shared" si="122"/>
        <v>0</v>
      </c>
      <c r="AN69" s="284">
        <f t="shared" si="122"/>
        <v>0</v>
      </c>
      <c r="AO69" s="284">
        <f t="shared" si="122"/>
        <v>0</v>
      </c>
      <c r="AP69" s="284">
        <f t="shared" si="122"/>
        <v>0</v>
      </c>
      <c r="AQ69" s="284">
        <f t="shared" si="122"/>
        <v>0</v>
      </c>
      <c r="AR69" s="284">
        <f t="shared" si="122"/>
        <v>157466</v>
      </c>
      <c r="AS69" s="284">
        <f t="shared" si="122"/>
        <v>0</v>
      </c>
      <c r="AT69" s="284">
        <f t="shared" si="122"/>
        <v>0</v>
      </c>
      <c r="AU69" s="284">
        <f t="shared" si="122"/>
        <v>0</v>
      </c>
      <c r="AV69" s="284">
        <f t="shared" si="122"/>
        <v>0</v>
      </c>
      <c r="AW69" s="284">
        <f t="shared" si="122"/>
        <v>157466</v>
      </c>
      <c r="AX69" s="284">
        <f t="shared" si="122"/>
        <v>0</v>
      </c>
      <c r="AY69" s="284">
        <f t="shared" si="122"/>
        <v>0</v>
      </c>
      <c r="AZ69" s="284">
        <f t="shared" si="122"/>
        <v>0</v>
      </c>
      <c r="BA69" s="284">
        <f t="shared" si="122"/>
        <v>0</v>
      </c>
      <c r="BB69" s="284">
        <f t="shared" si="122"/>
        <v>157466</v>
      </c>
      <c r="BC69" s="284">
        <f t="shared" si="122"/>
        <v>0</v>
      </c>
      <c r="BD69" s="284">
        <f t="shared" si="122"/>
        <v>0</v>
      </c>
      <c r="BE69" s="284">
        <f t="shared" si="122"/>
        <v>0</v>
      </c>
      <c r="BF69" s="284">
        <f t="shared" si="122"/>
        <v>0</v>
      </c>
      <c r="BG69" s="284">
        <f t="shared" si="122"/>
        <v>157466</v>
      </c>
      <c r="BH69" s="284">
        <f t="shared" si="122"/>
        <v>0</v>
      </c>
      <c r="BI69" s="284">
        <f t="shared" si="122"/>
        <v>0</v>
      </c>
      <c r="BJ69" s="284">
        <f t="shared" si="122"/>
        <v>0</v>
      </c>
      <c r="BK69" s="284">
        <f t="shared" si="122"/>
        <v>0</v>
      </c>
      <c r="BL69" s="284">
        <f t="shared" si="122"/>
        <v>157466</v>
      </c>
      <c r="BM69" s="284">
        <f t="shared" si="122"/>
        <v>0</v>
      </c>
      <c r="BN69" s="284">
        <f t="shared" si="122"/>
        <v>0</v>
      </c>
      <c r="BO69" s="284">
        <f t="shared" si="122"/>
        <v>0</v>
      </c>
      <c r="BP69" s="284">
        <f t="shared" ref="BP69:EA69" si="123">$C19*BP42</f>
        <v>0</v>
      </c>
      <c r="BQ69" s="284">
        <f t="shared" si="123"/>
        <v>157466</v>
      </c>
      <c r="BR69" s="284">
        <f t="shared" si="123"/>
        <v>0</v>
      </c>
      <c r="BS69" s="284">
        <f t="shared" si="123"/>
        <v>0</v>
      </c>
      <c r="BT69" s="284">
        <f t="shared" si="123"/>
        <v>0</v>
      </c>
      <c r="BU69" s="284">
        <f t="shared" si="123"/>
        <v>0</v>
      </c>
      <c r="BV69" s="284">
        <f t="shared" si="123"/>
        <v>157466</v>
      </c>
      <c r="BW69" s="284">
        <f t="shared" si="123"/>
        <v>0</v>
      </c>
      <c r="BX69" s="284">
        <f t="shared" si="123"/>
        <v>0</v>
      </c>
      <c r="BY69" s="284">
        <f t="shared" si="123"/>
        <v>0</v>
      </c>
      <c r="BZ69" s="284">
        <f t="shared" si="123"/>
        <v>0</v>
      </c>
      <c r="CA69" s="284">
        <f t="shared" si="123"/>
        <v>157466</v>
      </c>
      <c r="CB69" s="284">
        <f t="shared" si="123"/>
        <v>0</v>
      </c>
      <c r="CC69" s="284">
        <f t="shared" si="123"/>
        <v>0</v>
      </c>
      <c r="CD69" s="284">
        <f t="shared" si="123"/>
        <v>0</v>
      </c>
      <c r="CE69" s="284">
        <f t="shared" si="123"/>
        <v>0</v>
      </c>
      <c r="CF69" s="284">
        <f t="shared" si="123"/>
        <v>157466</v>
      </c>
      <c r="CG69" s="284">
        <f t="shared" si="123"/>
        <v>0</v>
      </c>
      <c r="CH69" s="284">
        <f t="shared" si="123"/>
        <v>0</v>
      </c>
      <c r="CI69" s="284">
        <f t="shared" si="123"/>
        <v>0</v>
      </c>
      <c r="CJ69" s="284">
        <f t="shared" si="123"/>
        <v>0</v>
      </c>
      <c r="CK69" s="284">
        <f t="shared" si="123"/>
        <v>157466</v>
      </c>
      <c r="CL69" s="284">
        <f t="shared" si="123"/>
        <v>0</v>
      </c>
      <c r="CM69" s="284">
        <f t="shared" si="123"/>
        <v>0</v>
      </c>
      <c r="CN69" s="284">
        <f t="shared" si="123"/>
        <v>0</v>
      </c>
      <c r="CO69" s="284">
        <f t="shared" si="123"/>
        <v>0</v>
      </c>
      <c r="CP69" s="284">
        <f t="shared" si="123"/>
        <v>157466</v>
      </c>
      <c r="CQ69" s="284">
        <f t="shared" si="123"/>
        <v>0</v>
      </c>
      <c r="CR69" s="284">
        <f t="shared" si="123"/>
        <v>0</v>
      </c>
      <c r="CS69" s="284">
        <f t="shared" si="123"/>
        <v>0</v>
      </c>
      <c r="CT69" s="284">
        <f t="shared" si="123"/>
        <v>0</v>
      </c>
      <c r="CU69" s="284">
        <f t="shared" si="123"/>
        <v>157466</v>
      </c>
      <c r="CV69" s="284">
        <f t="shared" si="123"/>
        <v>0</v>
      </c>
      <c r="CW69" s="284">
        <f t="shared" si="123"/>
        <v>0</v>
      </c>
      <c r="CX69" s="284">
        <f t="shared" si="123"/>
        <v>0</v>
      </c>
      <c r="CY69" s="284">
        <f t="shared" si="123"/>
        <v>0</v>
      </c>
      <c r="CZ69" s="284">
        <f t="shared" si="123"/>
        <v>157466</v>
      </c>
      <c r="DA69" s="284">
        <f t="shared" si="123"/>
        <v>0</v>
      </c>
      <c r="DB69" s="284">
        <f t="shared" si="123"/>
        <v>0</v>
      </c>
      <c r="DC69" s="284">
        <f t="shared" si="123"/>
        <v>0</v>
      </c>
      <c r="DD69" s="284">
        <f t="shared" si="123"/>
        <v>0</v>
      </c>
      <c r="DE69" s="284">
        <f t="shared" si="123"/>
        <v>157466</v>
      </c>
      <c r="DF69" s="284">
        <f t="shared" si="123"/>
        <v>0</v>
      </c>
      <c r="DG69" s="284">
        <f t="shared" si="123"/>
        <v>0</v>
      </c>
      <c r="DH69" s="284">
        <f t="shared" si="123"/>
        <v>0</v>
      </c>
      <c r="DI69" s="284">
        <f t="shared" si="123"/>
        <v>0</v>
      </c>
      <c r="DJ69" s="284">
        <f t="shared" si="123"/>
        <v>157466</v>
      </c>
      <c r="DK69" s="284">
        <f t="shared" si="123"/>
        <v>0</v>
      </c>
      <c r="DL69" s="284">
        <f t="shared" si="123"/>
        <v>0</v>
      </c>
      <c r="DM69" s="284">
        <f t="shared" si="123"/>
        <v>0</v>
      </c>
      <c r="DN69" s="284">
        <f t="shared" si="123"/>
        <v>0</v>
      </c>
      <c r="DO69" s="284">
        <f t="shared" si="123"/>
        <v>157466</v>
      </c>
      <c r="DP69" s="284">
        <f t="shared" si="123"/>
        <v>0</v>
      </c>
      <c r="DQ69" s="284">
        <f t="shared" si="123"/>
        <v>0</v>
      </c>
      <c r="DR69" s="284">
        <f t="shared" si="123"/>
        <v>0</v>
      </c>
      <c r="DS69" s="284">
        <f t="shared" si="123"/>
        <v>0</v>
      </c>
      <c r="DT69" s="284">
        <f t="shared" si="123"/>
        <v>157466</v>
      </c>
      <c r="DU69" s="284">
        <f t="shared" si="123"/>
        <v>0</v>
      </c>
      <c r="DV69" s="284">
        <f t="shared" si="123"/>
        <v>0</v>
      </c>
      <c r="DW69" s="284">
        <f t="shared" si="123"/>
        <v>0</v>
      </c>
      <c r="DX69" s="284">
        <f t="shared" si="123"/>
        <v>0</v>
      </c>
      <c r="DY69" s="284">
        <f t="shared" si="123"/>
        <v>157466</v>
      </c>
      <c r="DZ69" s="284">
        <f t="shared" si="123"/>
        <v>0</v>
      </c>
      <c r="EA69" s="284">
        <f t="shared" si="123"/>
        <v>0</v>
      </c>
      <c r="EB69" s="284">
        <f t="shared" ref="EB69:GM69" si="124">$C19*EB42</f>
        <v>0</v>
      </c>
      <c r="EC69" s="284">
        <f t="shared" si="124"/>
        <v>0</v>
      </c>
      <c r="ED69" s="284">
        <f t="shared" si="124"/>
        <v>157466</v>
      </c>
      <c r="EE69" s="284">
        <f t="shared" si="124"/>
        <v>0</v>
      </c>
      <c r="EF69" s="284">
        <f t="shared" si="124"/>
        <v>0</v>
      </c>
      <c r="EG69" s="284">
        <f t="shared" si="124"/>
        <v>0</v>
      </c>
      <c r="EH69" s="284">
        <f t="shared" si="124"/>
        <v>0</v>
      </c>
      <c r="EI69" s="284">
        <f t="shared" si="124"/>
        <v>157466</v>
      </c>
      <c r="EJ69" s="284">
        <f t="shared" si="124"/>
        <v>0</v>
      </c>
      <c r="EK69" s="284">
        <f t="shared" si="124"/>
        <v>0</v>
      </c>
      <c r="EL69" s="284">
        <f t="shared" si="124"/>
        <v>0</v>
      </c>
      <c r="EM69" s="284">
        <f t="shared" si="124"/>
        <v>0</v>
      </c>
      <c r="EN69" s="284">
        <f t="shared" si="124"/>
        <v>157466</v>
      </c>
      <c r="EO69" s="284">
        <f t="shared" si="124"/>
        <v>0</v>
      </c>
      <c r="EP69" s="284">
        <f t="shared" si="124"/>
        <v>0</v>
      </c>
      <c r="EQ69" s="284">
        <f t="shared" si="124"/>
        <v>0</v>
      </c>
      <c r="ER69" s="284">
        <f t="shared" si="124"/>
        <v>0</v>
      </c>
      <c r="ES69" s="284">
        <f t="shared" si="124"/>
        <v>157466</v>
      </c>
      <c r="ET69" s="284">
        <f t="shared" si="124"/>
        <v>0</v>
      </c>
      <c r="EU69" s="284">
        <f t="shared" si="124"/>
        <v>0</v>
      </c>
      <c r="EV69" s="284">
        <f t="shared" si="124"/>
        <v>0</v>
      </c>
      <c r="EW69" s="284">
        <f t="shared" si="124"/>
        <v>0</v>
      </c>
      <c r="EX69" s="284">
        <f t="shared" si="124"/>
        <v>157466</v>
      </c>
      <c r="EY69" s="284">
        <f t="shared" si="124"/>
        <v>0</v>
      </c>
      <c r="EZ69" s="284">
        <f t="shared" si="124"/>
        <v>0</v>
      </c>
      <c r="FA69" s="284">
        <f t="shared" si="124"/>
        <v>0</v>
      </c>
      <c r="FB69" s="284">
        <f t="shared" si="124"/>
        <v>0</v>
      </c>
      <c r="FC69" s="284">
        <f t="shared" si="124"/>
        <v>157466</v>
      </c>
      <c r="FD69" s="284">
        <f t="shared" si="124"/>
        <v>0</v>
      </c>
      <c r="FE69" s="284">
        <f t="shared" si="124"/>
        <v>0</v>
      </c>
      <c r="FF69" s="284">
        <f t="shared" si="124"/>
        <v>0</v>
      </c>
      <c r="FG69" s="284">
        <f t="shared" si="124"/>
        <v>0</v>
      </c>
      <c r="FH69" s="284">
        <f t="shared" si="124"/>
        <v>157466</v>
      </c>
      <c r="FI69" s="284">
        <f t="shared" si="124"/>
        <v>0</v>
      </c>
      <c r="FJ69" s="284">
        <f t="shared" si="124"/>
        <v>0</v>
      </c>
      <c r="FK69" s="284">
        <f t="shared" si="124"/>
        <v>0</v>
      </c>
      <c r="FL69" s="284">
        <f t="shared" si="124"/>
        <v>0</v>
      </c>
      <c r="FM69" s="284">
        <f t="shared" si="124"/>
        <v>157466</v>
      </c>
      <c r="FN69" s="284">
        <f t="shared" si="124"/>
        <v>0</v>
      </c>
      <c r="FO69" s="284">
        <f t="shared" si="124"/>
        <v>0</v>
      </c>
      <c r="FP69" s="284">
        <f t="shared" si="124"/>
        <v>0</v>
      </c>
      <c r="FQ69" s="284">
        <f t="shared" si="124"/>
        <v>0</v>
      </c>
      <c r="FR69" s="284">
        <f t="shared" si="124"/>
        <v>157466</v>
      </c>
      <c r="FS69" s="284">
        <f t="shared" si="124"/>
        <v>0</v>
      </c>
      <c r="FT69" s="284">
        <f t="shared" si="124"/>
        <v>0</v>
      </c>
      <c r="FU69" s="284">
        <f t="shared" si="124"/>
        <v>0</v>
      </c>
      <c r="FV69" s="284">
        <f t="shared" si="124"/>
        <v>0</v>
      </c>
      <c r="FW69" s="284">
        <f t="shared" si="124"/>
        <v>157466</v>
      </c>
      <c r="FX69" s="284">
        <f t="shared" si="124"/>
        <v>0</v>
      </c>
      <c r="FY69" s="284">
        <f t="shared" si="124"/>
        <v>0</v>
      </c>
      <c r="FZ69" s="284">
        <f t="shared" si="124"/>
        <v>0</v>
      </c>
      <c r="GA69" s="284">
        <f t="shared" si="124"/>
        <v>0</v>
      </c>
      <c r="GB69" s="284">
        <f t="shared" si="124"/>
        <v>157466</v>
      </c>
      <c r="GC69" s="284">
        <f t="shared" si="124"/>
        <v>0</v>
      </c>
      <c r="GD69" s="284">
        <f t="shared" si="124"/>
        <v>0</v>
      </c>
      <c r="GE69" s="284">
        <f t="shared" si="124"/>
        <v>0</v>
      </c>
      <c r="GF69" s="284">
        <f t="shared" si="124"/>
        <v>0</v>
      </c>
      <c r="GG69" s="284">
        <f t="shared" si="124"/>
        <v>157466</v>
      </c>
      <c r="GH69" s="284">
        <f t="shared" si="124"/>
        <v>0</v>
      </c>
      <c r="GI69" s="284">
        <f t="shared" si="124"/>
        <v>0</v>
      </c>
      <c r="GJ69" s="284">
        <f t="shared" si="124"/>
        <v>0</v>
      </c>
      <c r="GK69" s="284">
        <f t="shared" si="124"/>
        <v>0</v>
      </c>
      <c r="GL69" s="284">
        <f t="shared" si="124"/>
        <v>157466</v>
      </c>
      <c r="GM69" s="284">
        <f t="shared" si="124"/>
        <v>0</v>
      </c>
      <c r="GN69" s="284">
        <f t="shared" ref="GN69:IY69" si="125">$C19*GN42</f>
        <v>0</v>
      </c>
      <c r="GO69" s="284">
        <f t="shared" si="125"/>
        <v>0</v>
      </c>
      <c r="GP69" s="284">
        <f t="shared" si="125"/>
        <v>0</v>
      </c>
      <c r="GQ69" s="284">
        <f t="shared" si="125"/>
        <v>157466</v>
      </c>
      <c r="GR69" s="284">
        <f t="shared" si="125"/>
        <v>0</v>
      </c>
      <c r="GS69" s="284">
        <f t="shared" si="125"/>
        <v>0</v>
      </c>
      <c r="GT69" s="284">
        <f t="shared" si="125"/>
        <v>0</v>
      </c>
      <c r="GU69" s="284">
        <f t="shared" si="125"/>
        <v>0</v>
      </c>
      <c r="GV69" s="284">
        <f t="shared" si="125"/>
        <v>157466</v>
      </c>
      <c r="GW69" s="284">
        <f t="shared" si="125"/>
        <v>0</v>
      </c>
      <c r="GX69" s="284">
        <f t="shared" si="125"/>
        <v>0</v>
      </c>
      <c r="GY69" s="284">
        <f t="shared" si="125"/>
        <v>0</v>
      </c>
      <c r="GZ69" s="284">
        <f t="shared" si="125"/>
        <v>0</v>
      </c>
      <c r="HA69" s="284">
        <f t="shared" si="125"/>
        <v>157466</v>
      </c>
      <c r="HB69" s="284">
        <f t="shared" si="125"/>
        <v>0</v>
      </c>
      <c r="HC69" s="284">
        <f t="shared" si="125"/>
        <v>0</v>
      </c>
      <c r="HD69" s="284">
        <f t="shared" si="125"/>
        <v>0</v>
      </c>
      <c r="HE69" s="284">
        <f t="shared" si="125"/>
        <v>0</v>
      </c>
      <c r="HF69" s="284">
        <f t="shared" si="125"/>
        <v>157466</v>
      </c>
      <c r="HG69" s="284">
        <f t="shared" si="125"/>
        <v>0</v>
      </c>
      <c r="HH69" s="284">
        <f t="shared" si="125"/>
        <v>0</v>
      </c>
      <c r="HI69" s="284">
        <f t="shared" si="125"/>
        <v>0</v>
      </c>
      <c r="HJ69" s="284">
        <f t="shared" si="125"/>
        <v>0</v>
      </c>
      <c r="HK69" s="284">
        <f t="shared" si="125"/>
        <v>157466</v>
      </c>
      <c r="HL69" s="284">
        <f t="shared" si="125"/>
        <v>0</v>
      </c>
      <c r="HM69" s="284">
        <f t="shared" si="125"/>
        <v>0</v>
      </c>
      <c r="HN69" s="284">
        <f t="shared" si="125"/>
        <v>0</v>
      </c>
      <c r="HO69" s="284">
        <f t="shared" si="125"/>
        <v>0</v>
      </c>
      <c r="HP69" s="284">
        <f t="shared" si="125"/>
        <v>157466</v>
      </c>
      <c r="HQ69" s="284">
        <f t="shared" si="125"/>
        <v>0</v>
      </c>
      <c r="HR69" s="284">
        <f t="shared" si="125"/>
        <v>0</v>
      </c>
      <c r="HS69" s="284">
        <f t="shared" si="125"/>
        <v>0</v>
      </c>
      <c r="HT69" s="284">
        <f t="shared" si="125"/>
        <v>0</v>
      </c>
      <c r="HU69" s="284">
        <f t="shared" si="125"/>
        <v>157466</v>
      </c>
      <c r="HV69" s="284">
        <f t="shared" si="125"/>
        <v>0</v>
      </c>
      <c r="HW69" s="284">
        <f t="shared" si="125"/>
        <v>0</v>
      </c>
      <c r="HX69" s="284">
        <f t="shared" si="125"/>
        <v>0</v>
      </c>
      <c r="HY69" s="284">
        <f t="shared" si="125"/>
        <v>0</v>
      </c>
      <c r="HZ69" s="284">
        <f t="shared" si="125"/>
        <v>157466</v>
      </c>
      <c r="IA69" s="284">
        <f t="shared" si="125"/>
        <v>0</v>
      </c>
      <c r="IB69" s="284">
        <f t="shared" si="125"/>
        <v>0</v>
      </c>
      <c r="IC69" s="284">
        <f t="shared" si="125"/>
        <v>0</v>
      </c>
      <c r="ID69" s="284">
        <f t="shared" si="125"/>
        <v>0</v>
      </c>
      <c r="IE69" s="284">
        <f t="shared" si="125"/>
        <v>157466</v>
      </c>
      <c r="IF69" s="284">
        <f t="shared" si="125"/>
        <v>0</v>
      </c>
      <c r="IG69" s="284">
        <f t="shared" si="125"/>
        <v>0</v>
      </c>
      <c r="IH69" s="284">
        <f t="shared" si="125"/>
        <v>0</v>
      </c>
      <c r="II69" s="284">
        <f t="shared" si="125"/>
        <v>0</v>
      </c>
      <c r="IJ69" s="284">
        <f t="shared" si="125"/>
        <v>157466</v>
      </c>
      <c r="IK69" s="284">
        <f t="shared" si="125"/>
        <v>0</v>
      </c>
      <c r="IL69" s="284">
        <f t="shared" si="125"/>
        <v>0</v>
      </c>
      <c r="IM69" s="284">
        <f t="shared" si="125"/>
        <v>0</v>
      </c>
      <c r="IN69" s="284">
        <f t="shared" si="125"/>
        <v>0</v>
      </c>
      <c r="IO69" s="284">
        <f t="shared" si="125"/>
        <v>157466</v>
      </c>
      <c r="IP69" s="284">
        <f t="shared" si="125"/>
        <v>0</v>
      </c>
      <c r="IQ69" s="284">
        <f t="shared" si="125"/>
        <v>0</v>
      </c>
      <c r="IR69" s="284">
        <f t="shared" si="125"/>
        <v>0</v>
      </c>
      <c r="IS69" s="284">
        <f t="shared" si="125"/>
        <v>0</v>
      </c>
      <c r="IT69" s="284">
        <f t="shared" si="125"/>
        <v>157466</v>
      </c>
      <c r="IU69" s="284">
        <f t="shared" si="125"/>
        <v>0</v>
      </c>
      <c r="IV69" s="284">
        <f t="shared" si="125"/>
        <v>0</v>
      </c>
      <c r="IW69" s="284">
        <f t="shared" si="125"/>
        <v>0</v>
      </c>
      <c r="IX69" s="284">
        <f t="shared" si="125"/>
        <v>0</v>
      </c>
      <c r="IY69" s="284">
        <f t="shared" si="125"/>
        <v>157466</v>
      </c>
      <c r="IZ69" s="284">
        <f t="shared" ref="IZ69:LK69" si="126">$C19*IZ42</f>
        <v>0</v>
      </c>
      <c r="JA69" s="284">
        <f t="shared" si="126"/>
        <v>0</v>
      </c>
      <c r="JB69" s="284">
        <f t="shared" si="126"/>
        <v>0</v>
      </c>
      <c r="JC69" s="284">
        <f t="shared" si="126"/>
        <v>0</v>
      </c>
      <c r="JD69" s="284">
        <f t="shared" si="126"/>
        <v>157466</v>
      </c>
      <c r="JE69" s="284">
        <f t="shared" si="126"/>
        <v>0</v>
      </c>
      <c r="JF69" s="284">
        <f t="shared" si="126"/>
        <v>0</v>
      </c>
      <c r="JG69" s="284">
        <f t="shared" si="126"/>
        <v>0</v>
      </c>
      <c r="JH69" s="284">
        <f t="shared" si="126"/>
        <v>0</v>
      </c>
      <c r="JI69" s="284">
        <f t="shared" si="126"/>
        <v>157466</v>
      </c>
      <c r="JJ69" s="284">
        <f t="shared" si="126"/>
        <v>0</v>
      </c>
      <c r="JK69" s="284">
        <f t="shared" si="126"/>
        <v>0</v>
      </c>
      <c r="JL69" s="284">
        <f t="shared" si="126"/>
        <v>0</v>
      </c>
      <c r="JM69" s="284">
        <f t="shared" si="126"/>
        <v>0</v>
      </c>
      <c r="JN69" s="284">
        <f t="shared" si="126"/>
        <v>157466</v>
      </c>
      <c r="JO69" s="284">
        <f t="shared" si="126"/>
        <v>0</v>
      </c>
      <c r="JP69" s="284">
        <f t="shared" si="126"/>
        <v>0</v>
      </c>
      <c r="JQ69" s="284">
        <f t="shared" si="126"/>
        <v>0</v>
      </c>
      <c r="JR69" s="284">
        <f t="shared" si="126"/>
        <v>0</v>
      </c>
      <c r="JS69" s="284">
        <f t="shared" si="126"/>
        <v>157466</v>
      </c>
      <c r="JT69" s="284">
        <f t="shared" si="126"/>
        <v>0</v>
      </c>
      <c r="JU69" s="284">
        <f t="shared" si="126"/>
        <v>0</v>
      </c>
      <c r="JV69" s="284">
        <f t="shared" si="126"/>
        <v>0</v>
      </c>
      <c r="JW69" s="284">
        <f t="shared" si="126"/>
        <v>0</v>
      </c>
      <c r="JX69" s="284">
        <f t="shared" si="126"/>
        <v>157466</v>
      </c>
      <c r="JY69" s="284">
        <f t="shared" si="126"/>
        <v>0</v>
      </c>
      <c r="JZ69" s="284">
        <f t="shared" si="126"/>
        <v>0</v>
      </c>
      <c r="KA69" s="284">
        <f t="shared" si="126"/>
        <v>0</v>
      </c>
      <c r="KB69" s="284">
        <f t="shared" si="126"/>
        <v>0</v>
      </c>
      <c r="KC69" s="284">
        <f t="shared" si="126"/>
        <v>157466</v>
      </c>
      <c r="KD69" s="284">
        <f t="shared" si="126"/>
        <v>0</v>
      </c>
      <c r="KE69" s="284">
        <f t="shared" si="126"/>
        <v>0</v>
      </c>
      <c r="KF69" s="284">
        <f t="shared" si="126"/>
        <v>0</v>
      </c>
      <c r="KG69" s="284">
        <f t="shared" si="126"/>
        <v>0</v>
      </c>
      <c r="KH69" s="284">
        <f t="shared" si="126"/>
        <v>157466</v>
      </c>
      <c r="KI69" s="284">
        <f t="shared" si="126"/>
        <v>0</v>
      </c>
      <c r="KJ69" s="284">
        <f t="shared" si="126"/>
        <v>0</v>
      </c>
      <c r="KK69" s="284">
        <f t="shared" si="126"/>
        <v>0</v>
      </c>
      <c r="KL69" s="284">
        <f t="shared" si="126"/>
        <v>0</v>
      </c>
      <c r="KM69" s="284">
        <f t="shared" si="126"/>
        <v>157466</v>
      </c>
      <c r="KN69" s="284">
        <f t="shared" si="126"/>
        <v>0</v>
      </c>
      <c r="KO69" s="284">
        <f t="shared" si="126"/>
        <v>0</v>
      </c>
      <c r="KP69" s="284">
        <f t="shared" si="126"/>
        <v>0</v>
      </c>
      <c r="KQ69" s="284">
        <f t="shared" si="126"/>
        <v>0</v>
      </c>
      <c r="KR69" s="284">
        <f t="shared" si="126"/>
        <v>157466</v>
      </c>
      <c r="KS69" s="284">
        <f t="shared" si="126"/>
        <v>0</v>
      </c>
      <c r="KT69" s="284">
        <f t="shared" si="126"/>
        <v>0</v>
      </c>
      <c r="KU69" s="284">
        <f t="shared" si="126"/>
        <v>0</v>
      </c>
      <c r="KV69" s="284">
        <f t="shared" si="126"/>
        <v>0</v>
      </c>
      <c r="KW69" s="284">
        <f t="shared" si="126"/>
        <v>157466</v>
      </c>
      <c r="KX69" s="284">
        <f t="shared" si="126"/>
        <v>0</v>
      </c>
      <c r="KY69" s="284">
        <f t="shared" si="126"/>
        <v>0</v>
      </c>
      <c r="KZ69" s="284">
        <f t="shared" si="126"/>
        <v>0</v>
      </c>
      <c r="LA69" s="284">
        <f t="shared" si="126"/>
        <v>0</v>
      </c>
      <c r="LB69" s="284">
        <f t="shared" si="126"/>
        <v>157466</v>
      </c>
      <c r="LC69" s="284">
        <f t="shared" si="126"/>
        <v>0</v>
      </c>
      <c r="LD69" s="284">
        <f t="shared" si="126"/>
        <v>0</v>
      </c>
      <c r="LE69" s="284">
        <f t="shared" si="126"/>
        <v>0</v>
      </c>
      <c r="LF69" s="284">
        <f t="shared" si="126"/>
        <v>0</v>
      </c>
      <c r="LG69" s="284">
        <f t="shared" si="126"/>
        <v>157466</v>
      </c>
      <c r="LH69" s="284">
        <f t="shared" si="126"/>
        <v>0</v>
      </c>
      <c r="LI69" s="284">
        <f t="shared" si="126"/>
        <v>0</v>
      </c>
      <c r="LJ69" s="284">
        <f t="shared" si="126"/>
        <v>0</v>
      </c>
      <c r="LK69" s="284">
        <f t="shared" si="126"/>
        <v>0</v>
      </c>
      <c r="LL69" s="284">
        <f t="shared" ref="LL69:NW69" si="127">$C19*LL42</f>
        <v>157466</v>
      </c>
      <c r="LM69" s="284">
        <f t="shared" si="127"/>
        <v>0</v>
      </c>
      <c r="LN69" s="284">
        <f t="shared" si="127"/>
        <v>0</v>
      </c>
      <c r="LO69" s="284">
        <f t="shared" si="127"/>
        <v>0</v>
      </c>
      <c r="LP69" s="284">
        <f t="shared" si="127"/>
        <v>0</v>
      </c>
      <c r="LQ69" s="284">
        <f t="shared" si="127"/>
        <v>157466</v>
      </c>
      <c r="LR69" s="284">
        <f t="shared" si="127"/>
        <v>0</v>
      </c>
      <c r="LS69" s="284">
        <f t="shared" si="127"/>
        <v>0</v>
      </c>
      <c r="LT69" s="284">
        <f t="shared" si="127"/>
        <v>0</v>
      </c>
      <c r="LU69" s="284">
        <f t="shared" si="127"/>
        <v>0</v>
      </c>
      <c r="LV69" s="284">
        <f t="shared" si="127"/>
        <v>157466</v>
      </c>
      <c r="LW69" s="284">
        <f t="shared" si="127"/>
        <v>0</v>
      </c>
      <c r="LX69" s="284">
        <f t="shared" si="127"/>
        <v>0</v>
      </c>
      <c r="LY69" s="284">
        <f t="shared" si="127"/>
        <v>0</v>
      </c>
      <c r="LZ69" s="284">
        <f t="shared" si="127"/>
        <v>0</v>
      </c>
      <c r="MA69" s="284">
        <f t="shared" si="127"/>
        <v>157466</v>
      </c>
      <c r="MB69" s="284">
        <f t="shared" si="127"/>
        <v>0</v>
      </c>
      <c r="MC69" s="284">
        <f t="shared" si="127"/>
        <v>0</v>
      </c>
      <c r="MD69" s="284">
        <f t="shared" si="127"/>
        <v>0</v>
      </c>
      <c r="ME69" s="284">
        <f t="shared" si="127"/>
        <v>0</v>
      </c>
      <c r="MF69" s="284">
        <f t="shared" si="127"/>
        <v>157466</v>
      </c>
      <c r="MG69" s="284">
        <f t="shared" si="127"/>
        <v>0</v>
      </c>
      <c r="MH69" s="284">
        <f t="shared" si="127"/>
        <v>0</v>
      </c>
      <c r="MI69" s="284">
        <f t="shared" si="127"/>
        <v>0</v>
      </c>
      <c r="MJ69" s="284">
        <f t="shared" si="127"/>
        <v>0</v>
      </c>
      <c r="MK69" s="284">
        <f t="shared" si="127"/>
        <v>157466</v>
      </c>
      <c r="ML69" s="284">
        <f t="shared" si="127"/>
        <v>0</v>
      </c>
      <c r="MM69" s="284">
        <f t="shared" si="127"/>
        <v>0</v>
      </c>
      <c r="MN69" s="284">
        <f t="shared" si="127"/>
        <v>0</v>
      </c>
      <c r="MO69" s="284">
        <f t="shared" si="127"/>
        <v>0</v>
      </c>
      <c r="MP69" s="284">
        <f t="shared" si="127"/>
        <v>157466</v>
      </c>
      <c r="MQ69" s="284">
        <f t="shared" si="127"/>
        <v>0</v>
      </c>
      <c r="MR69" s="284">
        <f t="shared" si="127"/>
        <v>0</v>
      </c>
      <c r="MS69" s="284">
        <f t="shared" si="127"/>
        <v>0</v>
      </c>
      <c r="MT69" s="284">
        <f t="shared" si="127"/>
        <v>0</v>
      </c>
      <c r="MU69" s="284">
        <f t="shared" si="127"/>
        <v>157466</v>
      </c>
      <c r="MV69" s="284">
        <f t="shared" si="127"/>
        <v>0</v>
      </c>
      <c r="MW69" s="284">
        <f t="shared" si="127"/>
        <v>0</v>
      </c>
      <c r="MX69" s="284">
        <f t="shared" si="127"/>
        <v>0</v>
      </c>
      <c r="MY69" s="284">
        <f t="shared" si="127"/>
        <v>0</v>
      </c>
      <c r="MZ69" s="284">
        <f t="shared" si="127"/>
        <v>157466</v>
      </c>
      <c r="NA69" s="284">
        <f t="shared" si="127"/>
        <v>0</v>
      </c>
      <c r="NB69" s="284">
        <f t="shared" si="127"/>
        <v>0</v>
      </c>
      <c r="NC69" s="284">
        <f t="shared" si="127"/>
        <v>0</v>
      </c>
      <c r="ND69" s="284">
        <f t="shared" si="127"/>
        <v>0</v>
      </c>
      <c r="NE69" s="284">
        <f t="shared" si="127"/>
        <v>157466</v>
      </c>
      <c r="NF69" s="284">
        <f t="shared" si="127"/>
        <v>0</v>
      </c>
      <c r="NG69" s="284">
        <f t="shared" si="127"/>
        <v>0</v>
      </c>
      <c r="NH69" s="284">
        <f t="shared" si="127"/>
        <v>0</v>
      </c>
      <c r="NI69" s="284">
        <f t="shared" si="127"/>
        <v>0</v>
      </c>
      <c r="NJ69" s="284">
        <f t="shared" si="127"/>
        <v>157466</v>
      </c>
      <c r="NK69" s="284">
        <f t="shared" si="127"/>
        <v>0</v>
      </c>
      <c r="NL69" s="284">
        <f t="shared" si="127"/>
        <v>0</v>
      </c>
      <c r="NM69" s="284">
        <f t="shared" si="127"/>
        <v>0</v>
      </c>
      <c r="NN69" s="284">
        <f t="shared" si="127"/>
        <v>0</v>
      </c>
      <c r="NO69" s="284">
        <f t="shared" si="127"/>
        <v>157466</v>
      </c>
      <c r="NP69" s="284">
        <f t="shared" si="127"/>
        <v>0</v>
      </c>
      <c r="NQ69" s="284">
        <f t="shared" si="127"/>
        <v>0</v>
      </c>
      <c r="NR69" s="284">
        <f t="shared" si="127"/>
        <v>0</v>
      </c>
      <c r="NS69" s="284">
        <f t="shared" si="127"/>
        <v>0</v>
      </c>
      <c r="NT69" s="284">
        <f t="shared" si="127"/>
        <v>157466</v>
      </c>
      <c r="NU69" s="284">
        <f t="shared" si="127"/>
        <v>0</v>
      </c>
      <c r="NV69" s="284">
        <f t="shared" si="127"/>
        <v>0</v>
      </c>
      <c r="NW69" s="284">
        <f t="shared" si="127"/>
        <v>0</v>
      </c>
      <c r="NX69" s="284">
        <f t="shared" ref="NX69:QI69" si="128">$C19*NX42</f>
        <v>0</v>
      </c>
      <c r="NY69" s="284">
        <f t="shared" si="128"/>
        <v>157466</v>
      </c>
      <c r="NZ69" s="284">
        <f t="shared" si="128"/>
        <v>0</v>
      </c>
      <c r="OA69" s="284">
        <f t="shared" si="128"/>
        <v>0</v>
      </c>
      <c r="OB69" s="284">
        <f t="shared" si="128"/>
        <v>0</v>
      </c>
      <c r="OC69" s="284">
        <f t="shared" si="128"/>
        <v>0</v>
      </c>
      <c r="OD69" s="284">
        <f t="shared" si="128"/>
        <v>157466</v>
      </c>
      <c r="OE69" s="284">
        <f t="shared" si="128"/>
        <v>0</v>
      </c>
      <c r="OF69" s="284">
        <f t="shared" si="128"/>
        <v>0</v>
      </c>
      <c r="OG69" s="284">
        <f t="shared" si="128"/>
        <v>0</v>
      </c>
      <c r="OH69" s="284">
        <f t="shared" si="128"/>
        <v>0</v>
      </c>
      <c r="OI69" s="284">
        <f t="shared" si="128"/>
        <v>157466</v>
      </c>
      <c r="OJ69" s="284">
        <f t="shared" si="128"/>
        <v>0</v>
      </c>
      <c r="OK69" s="284">
        <f t="shared" si="128"/>
        <v>0</v>
      </c>
      <c r="OL69" s="284">
        <f t="shared" si="128"/>
        <v>0</v>
      </c>
      <c r="OM69" s="284">
        <f t="shared" si="128"/>
        <v>0</v>
      </c>
      <c r="ON69" s="284">
        <f t="shared" si="128"/>
        <v>157466</v>
      </c>
      <c r="OO69" s="284">
        <f t="shared" si="128"/>
        <v>0</v>
      </c>
      <c r="OP69" s="284">
        <f t="shared" si="128"/>
        <v>0</v>
      </c>
      <c r="OQ69" s="284">
        <f t="shared" si="128"/>
        <v>0</v>
      </c>
      <c r="OR69" s="284">
        <f t="shared" si="128"/>
        <v>0</v>
      </c>
      <c r="OS69" s="284">
        <f t="shared" si="128"/>
        <v>157466</v>
      </c>
      <c r="OT69" s="284">
        <f t="shared" si="128"/>
        <v>0</v>
      </c>
      <c r="OU69" s="284">
        <f t="shared" si="128"/>
        <v>0</v>
      </c>
      <c r="OV69" s="284">
        <f t="shared" si="128"/>
        <v>0</v>
      </c>
      <c r="OW69" s="284">
        <f t="shared" si="128"/>
        <v>0</v>
      </c>
      <c r="OX69" s="284">
        <f t="shared" si="128"/>
        <v>157466</v>
      </c>
      <c r="OY69" s="284">
        <f t="shared" si="128"/>
        <v>0</v>
      </c>
      <c r="OZ69" s="284">
        <f t="shared" si="128"/>
        <v>0</v>
      </c>
      <c r="PA69" s="284">
        <f t="shared" si="128"/>
        <v>0</v>
      </c>
      <c r="PB69" s="284">
        <f t="shared" si="128"/>
        <v>0</v>
      </c>
      <c r="PC69" s="284">
        <f t="shared" si="128"/>
        <v>157466</v>
      </c>
      <c r="PD69" s="284">
        <f t="shared" si="128"/>
        <v>0</v>
      </c>
      <c r="PE69" s="284">
        <f t="shared" si="128"/>
        <v>0</v>
      </c>
      <c r="PF69" s="284">
        <f t="shared" si="128"/>
        <v>0</v>
      </c>
      <c r="PG69" s="284">
        <f t="shared" si="128"/>
        <v>0</v>
      </c>
      <c r="PH69" s="284">
        <f t="shared" si="128"/>
        <v>157466</v>
      </c>
      <c r="PI69" s="284">
        <f t="shared" si="128"/>
        <v>0</v>
      </c>
      <c r="PJ69" s="284">
        <f t="shared" si="128"/>
        <v>0</v>
      </c>
      <c r="PK69" s="284">
        <f t="shared" si="128"/>
        <v>0</v>
      </c>
      <c r="PL69" s="284">
        <f t="shared" si="128"/>
        <v>0</v>
      </c>
      <c r="PM69" s="284">
        <f t="shared" si="128"/>
        <v>157466</v>
      </c>
      <c r="PN69" s="284">
        <f t="shared" si="128"/>
        <v>0</v>
      </c>
      <c r="PO69" s="284">
        <f t="shared" si="128"/>
        <v>0</v>
      </c>
      <c r="PP69" s="284">
        <f t="shared" si="128"/>
        <v>0</v>
      </c>
      <c r="PQ69" s="284">
        <f t="shared" si="128"/>
        <v>0</v>
      </c>
      <c r="PR69" s="284">
        <f t="shared" si="128"/>
        <v>157466</v>
      </c>
      <c r="PS69" s="284">
        <f t="shared" si="128"/>
        <v>0</v>
      </c>
      <c r="PT69" s="284">
        <f t="shared" si="128"/>
        <v>0</v>
      </c>
      <c r="PU69" s="284">
        <f t="shared" si="128"/>
        <v>0</v>
      </c>
      <c r="PV69" s="284">
        <f t="shared" si="128"/>
        <v>0</v>
      </c>
      <c r="PW69" s="284">
        <f t="shared" si="128"/>
        <v>157466</v>
      </c>
      <c r="PX69" s="284">
        <f t="shared" si="128"/>
        <v>0</v>
      </c>
      <c r="PY69" s="284">
        <f t="shared" si="128"/>
        <v>0</v>
      </c>
      <c r="PZ69" s="284">
        <f t="shared" si="128"/>
        <v>0</v>
      </c>
      <c r="QA69" s="284">
        <f t="shared" si="128"/>
        <v>0</v>
      </c>
      <c r="QB69" s="284">
        <f t="shared" si="128"/>
        <v>157466</v>
      </c>
      <c r="QC69" s="284">
        <f t="shared" si="128"/>
        <v>0</v>
      </c>
      <c r="QD69" s="284">
        <f t="shared" si="128"/>
        <v>0</v>
      </c>
      <c r="QE69" s="284">
        <f t="shared" si="128"/>
        <v>0</v>
      </c>
      <c r="QF69" s="284">
        <f t="shared" si="128"/>
        <v>0</v>
      </c>
      <c r="QG69" s="284">
        <f t="shared" si="128"/>
        <v>157466</v>
      </c>
      <c r="QH69" s="284">
        <f t="shared" si="128"/>
        <v>0</v>
      </c>
      <c r="QI69" s="284">
        <f t="shared" si="128"/>
        <v>0</v>
      </c>
      <c r="QJ69" s="284">
        <f t="shared" ref="QJ69:SA69" si="129">$C19*QJ42</f>
        <v>0</v>
      </c>
      <c r="QK69" s="284">
        <f t="shared" si="129"/>
        <v>0</v>
      </c>
      <c r="QL69" s="284">
        <f t="shared" si="129"/>
        <v>157466</v>
      </c>
      <c r="QM69" s="284">
        <f t="shared" si="129"/>
        <v>0</v>
      </c>
      <c r="QN69" s="284">
        <f t="shared" si="129"/>
        <v>0</v>
      </c>
      <c r="QO69" s="284">
        <f t="shared" si="129"/>
        <v>0</v>
      </c>
      <c r="QP69" s="284">
        <f t="shared" si="129"/>
        <v>0</v>
      </c>
      <c r="QQ69" s="284">
        <f t="shared" si="129"/>
        <v>157466</v>
      </c>
      <c r="QR69" s="284">
        <f t="shared" si="129"/>
        <v>0</v>
      </c>
      <c r="QS69" s="284">
        <f t="shared" si="129"/>
        <v>0</v>
      </c>
      <c r="QT69" s="284">
        <f t="shared" si="129"/>
        <v>0</v>
      </c>
      <c r="QU69" s="284">
        <f t="shared" si="129"/>
        <v>0</v>
      </c>
      <c r="QV69" s="284">
        <f t="shared" si="129"/>
        <v>157466</v>
      </c>
      <c r="QW69" s="284">
        <f t="shared" si="129"/>
        <v>0</v>
      </c>
      <c r="QX69" s="284">
        <f t="shared" si="129"/>
        <v>0</v>
      </c>
      <c r="QY69" s="284">
        <f t="shared" si="129"/>
        <v>0</v>
      </c>
      <c r="QZ69" s="284">
        <f t="shared" si="129"/>
        <v>0</v>
      </c>
      <c r="RA69" s="284">
        <f t="shared" si="129"/>
        <v>157466</v>
      </c>
      <c r="RB69" s="284">
        <f t="shared" si="129"/>
        <v>0</v>
      </c>
      <c r="RC69" s="284">
        <f t="shared" si="129"/>
        <v>0</v>
      </c>
      <c r="RD69" s="284">
        <f t="shared" si="129"/>
        <v>0</v>
      </c>
      <c r="RE69" s="284">
        <f t="shared" si="129"/>
        <v>0</v>
      </c>
      <c r="RF69" s="284">
        <f t="shared" si="129"/>
        <v>157466</v>
      </c>
      <c r="RG69" s="284">
        <f t="shared" si="129"/>
        <v>0</v>
      </c>
      <c r="RH69" s="284">
        <f t="shared" si="129"/>
        <v>0</v>
      </c>
      <c r="RI69" s="284">
        <f t="shared" si="129"/>
        <v>0</v>
      </c>
      <c r="RJ69" s="284">
        <f t="shared" si="129"/>
        <v>0</v>
      </c>
      <c r="RK69" s="284">
        <f t="shared" si="129"/>
        <v>157466</v>
      </c>
      <c r="RL69" s="284">
        <f t="shared" si="129"/>
        <v>0</v>
      </c>
      <c r="RM69" s="284">
        <f t="shared" si="129"/>
        <v>0</v>
      </c>
      <c r="RN69" s="284">
        <f t="shared" si="129"/>
        <v>0</v>
      </c>
      <c r="RO69" s="284">
        <f t="shared" si="129"/>
        <v>0</v>
      </c>
      <c r="RP69" s="284">
        <f t="shared" si="129"/>
        <v>157466</v>
      </c>
      <c r="RQ69" s="284">
        <f t="shared" si="129"/>
        <v>0</v>
      </c>
      <c r="RR69" s="284">
        <f t="shared" si="129"/>
        <v>0</v>
      </c>
      <c r="RS69" s="284">
        <f t="shared" si="129"/>
        <v>0</v>
      </c>
      <c r="RT69" s="284">
        <f t="shared" si="129"/>
        <v>0</v>
      </c>
      <c r="RU69" s="284">
        <f t="shared" si="129"/>
        <v>157466</v>
      </c>
      <c r="RV69" s="284">
        <f t="shared" si="129"/>
        <v>0</v>
      </c>
      <c r="RW69" s="284">
        <f t="shared" si="129"/>
        <v>0</v>
      </c>
      <c r="RX69" s="284">
        <f t="shared" si="129"/>
        <v>0</v>
      </c>
      <c r="RY69" s="284">
        <f t="shared" si="129"/>
        <v>0</v>
      </c>
      <c r="RZ69" s="284">
        <f t="shared" si="129"/>
        <v>157466</v>
      </c>
      <c r="SA69" s="284">
        <f t="shared" si="129"/>
        <v>0</v>
      </c>
    </row>
    <row r="70" spans="1:495">
      <c r="A70" s="282"/>
      <c r="B70" s="283" t="str">
        <f>$B$20</f>
        <v>Wildlife Aerial Surveys</v>
      </c>
      <c r="C70" s="290">
        <f>SUM(D70:S70,T70:INDEX(T70:SA70,$H$5))</f>
        <v>415296</v>
      </c>
      <c r="D70" s="284">
        <f t="shared" ref="D70:BO70" si="130">$C20*D43</f>
        <v>103824</v>
      </c>
      <c r="E70" s="284">
        <f t="shared" si="130"/>
        <v>0</v>
      </c>
      <c r="F70" s="284">
        <f t="shared" si="130"/>
        <v>0</v>
      </c>
      <c r="G70" s="284">
        <f t="shared" si="130"/>
        <v>103824</v>
      </c>
      <c r="H70" s="284">
        <f t="shared" si="130"/>
        <v>0</v>
      </c>
      <c r="I70" s="284">
        <f t="shared" si="130"/>
        <v>0</v>
      </c>
      <c r="J70" s="284">
        <f t="shared" si="130"/>
        <v>103824</v>
      </c>
      <c r="K70" s="284">
        <f t="shared" si="130"/>
        <v>0</v>
      </c>
      <c r="L70" s="284">
        <f t="shared" si="130"/>
        <v>0</v>
      </c>
      <c r="M70" s="284">
        <f t="shared" si="130"/>
        <v>103824</v>
      </c>
      <c r="N70" s="284">
        <f t="shared" si="130"/>
        <v>0</v>
      </c>
      <c r="O70" s="284">
        <f t="shared" si="130"/>
        <v>0</v>
      </c>
      <c r="P70" s="284">
        <f t="shared" si="130"/>
        <v>0</v>
      </c>
      <c r="Q70" s="284">
        <f t="shared" si="130"/>
        <v>0</v>
      </c>
      <c r="R70" s="284">
        <f t="shared" si="130"/>
        <v>0</v>
      </c>
      <c r="S70" s="284">
        <f t="shared" si="130"/>
        <v>0</v>
      </c>
      <c r="T70" s="284">
        <f t="shared" si="130"/>
        <v>0</v>
      </c>
      <c r="U70" s="284">
        <f t="shared" si="130"/>
        <v>0</v>
      </c>
      <c r="V70" s="284">
        <f t="shared" si="130"/>
        <v>0</v>
      </c>
      <c r="W70" s="284">
        <f t="shared" si="130"/>
        <v>0</v>
      </c>
      <c r="X70" s="284">
        <f t="shared" si="130"/>
        <v>0</v>
      </c>
      <c r="Y70" s="284">
        <f t="shared" si="130"/>
        <v>0</v>
      </c>
      <c r="Z70" s="284">
        <f t="shared" si="130"/>
        <v>0</v>
      </c>
      <c r="AA70" s="284">
        <f t="shared" si="130"/>
        <v>0</v>
      </c>
      <c r="AB70" s="284">
        <f t="shared" si="130"/>
        <v>0</v>
      </c>
      <c r="AC70" s="284">
        <f t="shared" si="130"/>
        <v>0</v>
      </c>
      <c r="AD70" s="284">
        <f t="shared" si="130"/>
        <v>0</v>
      </c>
      <c r="AE70" s="284">
        <f t="shared" si="130"/>
        <v>0</v>
      </c>
      <c r="AF70" s="284">
        <f t="shared" si="130"/>
        <v>0</v>
      </c>
      <c r="AG70" s="284">
        <f t="shared" si="130"/>
        <v>0</v>
      </c>
      <c r="AH70" s="284">
        <f t="shared" si="130"/>
        <v>0</v>
      </c>
      <c r="AI70" s="284">
        <f t="shared" si="130"/>
        <v>0</v>
      </c>
      <c r="AJ70" s="284">
        <f t="shared" si="130"/>
        <v>0</v>
      </c>
      <c r="AK70" s="284">
        <f t="shared" si="130"/>
        <v>0</v>
      </c>
      <c r="AL70" s="284">
        <f t="shared" si="130"/>
        <v>0</v>
      </c>
      <c r="AM70" s="284">
        <f t="shared" si="130"/>
        <v>0</v>
      </c>
      <c r="AN70" s="284">
        <f t="shared" si="130"/>
        <v>0</v>
      </c>
      <c r="AO70" s="284">
        <f t="shared" si="130"/>
        <v>0</v>
      </c>
      <c r="AP70" s="284">
        <f t="shared" si="130"/>
        <v>0</v>
      </c>
      <c r="AQ70" s="284">
        <f t="shared" si="130"/>
        <v>0</v>
      </c>
      <c r="AR70" s="284">
        <f t="shared" si="130"/>
        <v>103824</v>
      </c>
      <c r="AS70" s="284">
        <f t="shared" si="130"/>
        <v>0</v>
      </c>
      <c r="AT70" s="284">
        <f t="shared" si="130"/>
        <v>0</v>
      </c>
      <c r="AU70" s="284">
        <f t="shared" si="130"/>
        <v>0</v>
      </c>
      <c r="AV70" s="284">
        <f t="shared" si="130"/>
        <v>0</v>
      </c>
      <c r="AW70" s="284">
        <f t="shared" si="130"/>
        <v>103824</v>
      </c>
      <c r="AX70" s="284">
        <f t="shared" si="130"/>
        <v>0</v>
      </c>
      <c r="AY70" s="284">
        <f t="shared" si="130"/>
        <v>0</v>
      </c>
      <c r="AZ70" s="284">
        <f t="shared" si="130"/>
        <v>0</v>
      </c>
      <c r="BA70" s="284">
        <f t="shared" si="130"/>
        <v>0</v>
      </c>
      <c r="BB70" s="284">
        <f t="shared" si="130"/>
        <v>103824</v>
      </c>
      <c r="BC70" s="284">
        <f t="shared" si="130"/>
        <v>0</v>
      </c>
      <c r="BD70" s="284">
        <f t="shared" si="130"/>
        <v>0</v>
      </c>
      <c r="BE70" s="284">
        <f t="shared" si="130"/>
        <v>0</v>
      </c>
      <c r="BF70" s="284">
        <f t="shared" si="130"/>
        <v>0</v>
      </c>
      <c r="BG70" s="284">
        <f t="shared" si="130"/>
        <v>103824</v>
      </c>
      <c r="BH70" s="284">
        <f t="shared" si="130"/>
        <v>0</v>
      </c>
      <c r="BI70" s="284">
        <f t="shared" si="130"/>
        <v>0</v>
      </c>
      <c r="BJ70" s="284">
        <f t="shared" si="130"/>
        <v>0</v>
      </c>
      <c r="BK70" s="284">
        <f t="shared" si="130"/>
        <v>0</v>
      </c>
      <c r="BL70" s="284">
        <f t="shared" si="130"/>
        <v>103824</v>
      </c>
      <c r="BM70" s="284">
        <f t="shared" si="130"/>
        <v>0</v>
      </c>
      <c r="BN70" s="284">
        <f t="shared" si="130"/>
        <v>0</v>
      </c>
      <c r="BO70" s="284">
        <f t="shared" si="130"/>
        <v>0</v>
      </c>
      <c r="BP70" s="284">
        <f t="shared" ref="BP70:EA70" si="131">$C20*BP43</f>
        <v>0</v>
      </c>
      <c r="BQ70" s="284">
        <f t="shared" si="131"/>
        <v>103824</v>
      </c>
      <c r="BR70" s="284">
        <f t="shared" si="131"/>
        <v>0</v>
      </c>
      <c r="BS70" s="284">
        <f t="shared" si="131"/>
        <v>0</v>
      </c>
      <c r="BT70" s="284">
        <f t="shared" si="131"/>
        <v>0</v>
      </c>
      <c r="BU70" s="284">
        <f t="shared" si="131"/>
        <v>0</v>
      </c>
      <c r="BV70" s="284">
        <f t="shared" si="131"/>
        <v>103824</v>
      </c>
      <c r="BW70" s="284">
        <f t="shared" si="131"/>
        <v>0</v>
      </c>
      <c r="BX70" s="284">
        <f t="shared" si="131"/>
        <v>0</v>
      </c>
      <c r="BY70" s="284">
        <f t="shared" si="131"/>
        <v>0</v>
      </c>
      <c r="BZ70" s="284">
        <f t="shared" si="131"/>
        <v>0</v>
      </c>
      <c r="CA70" s="284">
        <f t="shared" si="131"/>
        <v>103824</v>
      </c>
      <c r="CB70" s="284">
        <f t="shared" si="131"/>
        <v>0</v>
      </c>
      <c r="CC70" s="284">
        <f t="shared" si="131"/>
        <v>0</v>
      </c>
      <c r="CD70" s="284">
        <f t="shared" si="131"/>
        <v>0</v>
      </c>
      <c r="CE70" s="284">
        <f t="shared" si="131"/>
        <v>0</v>
      </c>
      <c r="CF70" s="284">
        <f t="shared" si="131"/>
        <v>103824</v>
      </c>
      <c r="CG70" s="284">
        <f t="shared" si="131"/>
        <v>0</v>
      </c>
      <c r="CH70" s="284">
        <f t="shared" si="131"/>
        <v>0</v>
      </c>
      <c r="CI70" s="284">
        <f t="shared" si="131"/>
        <v>0</v>
      </c>
      <c r="CJ70" s="284">
        <f t="shared" si="131"/>
        <v>0</v>
      </c>
      <c r="CK70" s="284">
        <f t="shared" si="131"/>
        <v>103824</v>
      </c>
      <c r="CL70" s="284">
        <f t="shared" si="131"/>
        <v>0</v>
      </c>
      <c r="CM70" s="284">
        <f t="shared" si="131"/>
        <v>0</v>
      </c>
      <c r="CN70" s="284">
        <f t="shared" si="131"/>
        <v>0</v>
      </c>
      <c r="CO70" s="284">
        <f t="shared" si="131"/>
        <v>0</v>
      </c>
      <c r="CP70" s="284">
        <f t="shared" si="131"/>
        <v>103824</v>
      </c>
      <c r="CQ70" s="284">
        <f t="shared" si="131"/>
        <v>0</v>
      </c>
      <c r="CR70" s="284">
        <f t="shared" si="131"/>
        <v>0</v>
      </c>
      <c r="CS70" s="284">
        <f t="shared" si="131"/>
        <v>0</v>
      </c>
      <c r="CT70" s="284">
        <f t="shared" si="131"/>
        <v>0</v>
      </c>
      <c r="CU70" s="284">
        <f t="shared" si="131"/>
        <v>103824</v>
      </c>
      <c r="CV70" s="284">
        <f t="shared" si="131"/>
        <v>0</v>
      </c>
      <c r="CW70" s="284">
        <f t="shared" si="131"/>
        <v>0</v>
      </c>
      <c r="CX70" s="284">
        <f t="shared" si="131"/>
        <v>0</v>
      </c>
      <c r="CY70" s="284">
        <f t="shared" si="131"/>
        <v>0</v>
      </c>
      <c r="CZ70" s="284">
        <f t="shared" si="131"/>
        <v>103824</v>
      </c>
      <c r="DA70" s="284">
        <f t="shared" si="131"/>
        <v>0</v>
      </c>
      <c r="DB70" s="284">
        <f t="shared" si="131"/>
        <v>0</v>
      </c>
      <c r="DC70" s="284">
        <f t="shared" si="131"/>
        <v>0</v>
      </c>
      <c r="DD70" s="284">
        <f t="shared" si="131"/>
        <v>0</v>
      </c>
      <c r="DE70" s="284">
        <f t="shared" si="131"/>
        <v>103824</v>
      </c>
      <c r="DF70" s="284">
        <f t="shared" si="131"/>
        <v>0</v>
      </c>
      <c r="DG70" s="284">
        <f t="shared" si="131"/>
        <v>0</v>
      </c>
      <c r="DH70" s="284">
        <f t="shared" si="131"/>
        <v>0</v>
      </c>
      <c r="DI70" s="284">
        <f t="shared" si="131"/>
        <v>0</v>
      </c>
      <c r="DJ70" s="284">
        <f t="shared" si="131"/>
        <v>103824</v>
      </c>
      <c r="DK70" s="284">
        <f t="shared" si="131"/>
        <v>0</v>
      </c>
      <c r="DL70" s="284">
        <f t="shared" si="131"/>
        <v>0</v>
      </c>
      <c r="DM70" s="284">
        <f t="shared" si="131"/>
        <v>0</v>
      </c>
      <c r="DN70" s="284">
        <f t="shared" si="131"/>
        <v>0</v>
      </c>
      <c r="DO70" s="284">
        <f t="shared" si="131"/>
        <v>103824</v>
      </c>
      <c r="DP70" s="284">
        <f t="shared" si="131"/>
        <v>0</v>
      </c>
      <c r="DQ70" s="284">
        <f t="shared" si="131"/>
        <v>0</v>
      </c>
      <c r="DR70" s="284">
        <f t="shared" si="131"/>
        <v>0</v>
      </c>
      <c r="DS70" s="284">
        <f t="shared" si="131"/>
        <v>0</v>
      </c>
      <c r="DT70" s="284">
        <f t="shared" si="131"/>
        <v>103824</v>
      </c>
      <c r="DU70" s="284">
        <f t="shared" si="131"/>
        <v>0</v>
      </c>
      <c r="DV70" s="284">
        <f t="shared" si="131"/>
        <v>0</v>
      </c>
      <c r="DW70" s="284">
        <f t="shared" si="131"/>
        <v>0</v>
      </c>
      <c r="DX70" s="284">
        <f t="shared" si="131"/>
        <v>0</v>
      </c>
      <c r="DY70" s="284">
        <f t="shared" si="131"/>
        <v>103824</v>
      </c>
      <c r="DZ70" s="284">
        <f t="shared" si="131"/>
        <v>0</v>
      </c>
      <c r="EA70" s="284">
        <f t="shared" si="131"/>
        <v>0</v>
      </c>
      <c r="EB70" s="284">
        <f t="shared" ref="EB70:GM70" si="132">$C20*EB43</f>
        <v>0</v>
      </c>
      <c r="EC70" s="284">
        <f t="shared" si="132"/>
        <v>0</v>
      </c>
      <c r="ED70" s="284">
        <f t="shared" si="132"/>
        <v>103824</v>
      </c>
      <c r="EE70" s="284">
        <f t="shared" si="132"/>
        <v>0</v>
      </c>
      <c r="EF70" s="284">
        <f t="shared" si="132"/>
        <v>0</v>
      </c>
      <c r="EG70" s="284">
        <f t="shared" si="132"/>
        <v>0</v>
      </c>
      <c r="EH70" s="284">
        <f t="shared" si="132"/>
        <v>0</v>
      </c>
      <c r="EI70" s="284">
        <f t="shared" si="132"/>
        <v>103824</v>
      </c>
      <c r="EJ70" s="284">
        <f t="shared" si="132"/>
        <v>0</v>
      </c>
      <c r="EK70" s="284">
        <f t="shared" si="132"/>
        <v>0</v>
      </c>
      <c r="EL70" s="284">
        <f t="shared" si="132"/>
        <v>0</v>
      </c>
      <c r="EM70" s="284">
        <f t="shared" si="132"/>
        <v>0</v>
      </c>
      <c r="EN70" s="284">
        <f t="shared" si="132"/>
        <v>103824</v>
      </c>
      <c r="EO70" s="284">
        <f t="shared" si="132"/>
        <v>0</v>
      </c>
      <c r="EP70" s="284">
        <f t="shared" si="132"/>
        <v>0</v>
      </c>
      <c r="EQ70" s="284">
        <f t="shared" si="132"/>
        <v>0</v>
      </c>
      <c r="ER70" s="284">
        <f t="shared" si="132"/>
        <v>0</v>
      </c>
      <c r="ES70" s="284">
        <f t="shared" si="132"/>
        <v>103824</v>
      </c>
      <c r="ET70" s="284">
        <f t="shared" si="132"/>
        <v>0</v>
      </c>
      <c r="EU70" s="284">
        <f t="shared" si="132"/>
        <v>0</v>
      </c>
      <c r="EV70" s="284">
        <f t="shared" si="132"/>
        <v>0</v>
      </c>
      <c r="EW70" s="284">
        <f t="shared" si="132"/>
        <v>0</v>
      </c>
      <c r="EX70" s="284">
        <f t="shared" si="132"/>
        <v>103824</v>
      </c>
      <c r="EY70" s="284">
        <f t="shared" si="132"/>
        <v>0</v>
      </c>
      <c r="EZ70" s="284">
        <f t="shared" si="132"/>
        <v>0</v>
      </c>
      <c r="FA70" s="284">
        <f t="shared" si="132"/>
        <v>0</v>
      </c>
      <c r="FB70" s="284">
        <f t="shared" si="132"/>
        <v>0</v>
      </c>
      <c r="FC70" s="284">
        <f t="shared" si="132"/>
        <v>103824</v>
      </c>
      <c r="FD70" s="284">
        <f t="shared" si="132"/>
        <v>0</v>
      </c>
      <c r="FE70" s="284">
        <f t="shared" si="132"/>
        <v>0</v>
      </c>
      <c r="FF70" s="284">
        <f t="shared" si="132"/>
        <v>0</v>
      </c>
      <c r="FG70" s="284">
        <f t="shared" si="132"/>
        <v>0</v>
      </c>
      <c r="FH70" s="284">
        <f t="shared" si="132"/>
        <v>103824</v>
      </c>
      <c r="FI70" s="284">
        <f t="shared" si="132"/>
        <v>0</v>
      </c>
      <c r="FJ70" s="284">
        <f t="shared" si="132"/>
        <v>0</v>
      </c>
      <c r="FK70" s="284">
        <f t="shared" si="132"/>
        <v>0</v>
      </c>
      <c r="FL70" s="284">
        <f t="shared" si="132"/>
        <v>0</v>
      </c>
      <c r="FM70" s="284">
        <f t="shared" si="132"/>
        <v>103824</v>
      </c>
      <c r="FN70" s="284">
        <f t="shared" si="132"/>
        <v>0</v>
      </c>
      <c r="FO70" s="284">
        <f t="shared" si="132"/>
        <v>0</v>
      </c>
      <c r="FP70" s="284">
        <f t="shared" si="132"/>
        <v>0</v>
      </c>
      <c r="FQ70" s="284">
        <f t="shared" si="132"/>
        <v>0</v>
      </c>
      <c r="FR70" s="284">
        <f t="shared" si="132"/>
        <v>103824</v>
      </c>
      <c r="FS70" s="284">
        <f t="shared" si="132"/>
        <v>0</v>
      </c>
      <c r="FT70" s="284">
        <f t="shared" si="132"/>
        <v>0</v>
      </c>
      <c r="FU70" s="284">
        <f t="shared" si="132"/>
        <v>0</v>
      </c>
      <c r="FV70" s="284">
        <f t="shared" si="132"/>
        <v>0</v>
      </c>
      <c r="FW70" s="284">
        <f t="shared" si="132"/>
        <v>103824</v>
      </c>
      <c r="FX70" s="284">
        <f t="shared" si="132"/>
        <v>0</v>
      </c>
      <c r="FY70" s="284">
        <f t="shared" si="132"/>
        <v>0</v>
      </c>
      <c r="FZ70" s="284">
        <f t="shared" si="132"/>
        <v>0</v>
      </c>
      <c r="GA70" s="284">
        <f t="shared" si="132"/>
        <v>0</v>
      </c>
      <c r="GB70" s="284">
        <f t="shared" si="132"/>
        <v>103824</v>
      </c>
      <c r="GC70" s="284">
        <f t="shared" si="132"/>
        <v>0</v>
      </c>
      <c r="GD70" s="284">
        <f t="shared" si="132"/>
        <v>0</v>
      </c>
      <c r="GE70" s="284">
        <f t="shared" si="132"/>
        <v>0</v>
      </c>
      <c r="GF70" s="284">
        <f t="shared" si="132"/>
        <v>0</v>
      </c>
      <c r="GG70" s="284">
        <f t="shared" si="132"/>
        <v>103824</v>
      </c>
      <c r="GH70" s="284">
        <f t="shared" si="132"/>
        <v>0</v>
      </c>
      <c r="GI70" s="284">
        <f t="shared" si="132"/>
        <v>0</v>
      </c>
      <c r="GJ70" s="284">
        <f t="shared" si="132"/>
        <v>0</v>
      </c>
      <c r="GK70" s="284">
        <f t="shared" si="132"/>
        <v>0</v>
      </c>
      <c r="GL70" s="284">
        <f t="shared" si="132"/>
        <v>103824</v>
      </c>
      <c r="GM70" s="284">
        <f t="shared" si="132"/>
        <v>0</v>
      </c>
      <c r="GN70" s="284">
        <f t="shared" ref="GN70:IY70" si="133">$C20*GN43</f>
        <v>0</v>
      </c>
      <c r="GO70" s="284">
        <f t="shared" si="133"/>
        <v>0</v>
      </c>
      <c r="GP70" s="284">
        <f t="shared" si="133"/>
        <v>0</v>
      </c>
      <c r="GQ70" s="284">
        <f t="shared" si="133"/>
        <v>103824</v>
      </c>
      <c r="GR70" s="284">
        <f t="shared" si="133"/>
        <v>0</v>
      </c>
      <c r="GS70" s="284">
        <f t="shared" si="133"/>
        <v>0</v>
      </c>
      <c r="GT70" s="284">
        <f t="shared" si="133"/>
        <v>0</v>
      </c>
      <c r="GU70" s="284">
        <f t="shared" si="133"/>
        <v>0</v>
      </c>
      <c r="GV70" s="284">
        <f t="shared" si="133"/>
        <v>103824</v>
      </c>
      <c r="GW70" s="284">
        <f t="shared" si="133"/>
        <v>0</v>
      </c>
      <c r="GX70" s="284">
        <f t="shared" si="133"/>
        <v>0</v>
      </c>
      <c r="GY70" s="284">
        <f t="shared" si="133"/>
        <v>0</v>
      </c>
      <c r="GZ70" s="284">
        <f t="shared" si="133"/>
        <v>0</v>
      </c>
      <c r="HA70" s="284">
        <f t="shared" si="133"/>
        <v>103824</v>
      </c>
      <c r="HB70" s="284">
        <f t="shared" si="133"/>
        <v>0</v>
      </c>
      <c r="HC70" s="284">
        <f t="shared" si="133"/>
        <v>0</v>
      </c>
      <c r="HD70" s="284">
        <f t="shared" si="133"/>
        <v>0</v>
      </c>
      <c r="HE70" s="284">
        <f t="shared" si="133"/>
        <v>0</v>
      </c>
      <c r="HF70" s="284">
        <f t="shared" si="133"/>
        <v>103824</v>
      </c>
      <c r="HG70" s="284">
        <f t="shared" si="133"/>
        <v>0</v>
      </c>
      <c r="HH70" s="284">
        <f t="shared" si="133"/>
        <v>0</v>
      </c>
      <c r="HI70" s="284">
        <f t="shared" si="133"/>
        <v>0</v>
      </c>
      <c r="HJ70" s="284">
        <f t="shared" si="133"/>
        <v>0</v>
      </c>
      <c r="HK70" s="284">
        <f t="shared" si="133"/>
        <v>103824</v>
      </c>
      <c r="HL70" s="284">
        <f t="shared" si="133"/>
        <v>0</v>
      </c>
      <c r="HM70" s="284">
        <f t="shared" si="133"/>
        <v>0</v>
      </c>
      <c r="HN70" s="284">
        <f t="shared" si="133"/>
        <v>0</v>
      </c>
      <c r="HO70" s="284">
        <f t="shared" si="133"/>
        <v>0</v>
      </c>
      <c r="HP70" s="284">
        <f t="shared" si="133"/>
        <v>103824</v>
      </c>
      <c r="HQ70" s="284">
        <f t="shared" si="133"/>
        <v>0</v>
      </c>
      <c r="HR70" s="284">
        <f t="shared" si="133"/>
        <v>0</v>
      </c>
      <c r="HS70" s="284">
        <f t="shared" si="133"/>
        <v>0</v>
      </c>
      <c r="HT70" s="284">
        <f t="shared" si="133"/>
        <v>0</v>
      </c>
      <c r="HU70" s="284">
        <f t="shared" si="133"/>
        <v>103824</v>
      </c>
      <c r="HV70" s="284">
        <f t="shared" si="133"/>
        <v>0</v>
      </c>
      <c r="HW70" s="284">
        <f t="shared" si="133"/>
        <v>0</v>
      </c>
      <c r="HX70" s="284">
        <f t="shared" si="133"/>
        <v>0</v>
      </c>
      <c r="HY70" s="284">
        <f t="shared" si="133"/>
        <v>0</v>
      </c>
      <c r="HZ70" s="284">
        <f t="shared" si="133"/>
        <v>103824</v>
      </c>
      <c r="IA70" s="284">
        <f t="shared" si="133"/>
        <v>0</v>
      </c>
      <c r="IB70" s="284">
        <f t="shared" si="133"/>
        <v>0</v>
      </c>
      <c r="IC70" s="284">
        <f t="shared" si="133"/>
        <v>0</v>
      </c>
      <c r="ID70" s="284">
        <f t="shared" si="133"/>
        <v>0</v>
      </c>
      <c r="IE70" s="284">
        <f t="shared" si="133"/>
        <v>103824</v>
      </c>
      <c r="IF70" s="284">
        <f t="shared" si="133"/>
        <v>0</v>
      </c>
      <c r="IG70" s="284">
        <f t="shared" si="133"/>
        <v>0</v>
      </c>
      <c r="IH70" s="284">
        <f t="shared" si="133"/>
        <v>0</v>
      </c>
      <c r="II70" s="284">
        <f t="shared" si="133"/>
        <v>0</v>
      </c>
      <c r="IJ70" s="284">
        <f t="shared" si="133"/>
        <v>103824</v>
      </c>
      <c r="IK70" s="284">
        <f t="shared" si="133"/>
        <v>0</v>
      </c>
      <c r="IL70" s="284">
        <f t="shared" si="133"/>
        <v>0</v>
      </c>
      <c r="IM70" s="284">
        <f t="shared" si="133"/>
        <v>0</v>
      </c>
      <c r="IN70" s="284">
        <f t="shared" si="133"/>
        <v>0</v>
      </c>
      <c r="IO70" s="284">
        <f t="shared" si="133"/>
        <v>103824</v>
      </c>
      <c r="IP70" s="284">
        <f t="shared" si="133"/>
        <v>0</v>
      </c>
      <c r="IQ70" s="284">
        <f t="shared" si="133"/>
        <v>0</v>
      </c>
      <c r="IR70" s="284">
        <f t="shared" si="133"/>
        <v>0</v>
      </c>
      <c r="IS70" s="284">
        <f t="shared" si="133"/>
        <v>0</v>
      </c>
      <c r="IT70" s="284">
        <f t="shared" si="133"/>
        <v>103824</v>
      </c>
      <c r="IU70" s="284">
        <f t="shared" si="133"/>
        <v>0</v>
      </c>
      <c r="IV70" s="284">
        <f t="shared" si="133"/>
        <v>0</v>
      </c>
      <c r="IW70" s="284">
        <f t="shared" si="133"/>
        <v>0</v>
      </c>
      <c r="IX70" s="284">
        <f t="shared" si="133"/>
        <v>0</v>
      </c>
      <c r="IY70" s="284">
        <f t="shared" si="133"/>
        <v>103824</v>
      </c>
      <c r="IZ70" s="284">
        <f t="shared" ref="IZ70:LK70" si="134">$C20*IZ43</f>
        <v>0</v>
      </c>
      <c r="JA70" s="284">
        <f t="shared" si="134"/>
        <v>0</v>
      </c>
      <c r="JB70" s="284">
        <f t="shared" si="134"/>
        <v>0</v>
      </c>
      <c r="JC70" s="284">
        <f t="shared" si="134"/>
        <v>0</v>
      </c>
      <c r="JD70" s="284">
        <f t="shared" si="134"/>
        <v>103824</v>
      </c>
      <c r="JE70" s="284">
        <f t="shared" si="134"/>
        <v>0</v>
      </c>
      <c r="JF70" s="284">
        <f t="shared" si="134"/>
        <v>0</v>
      </c>
      <c r="JG70" s="284">
        <f t="shared" si="134"/>
        <v>0</v>
      </c>
      <c r="JH70" s="284">
        <f t="shared" si="134"/>
        <v>0</v>
      </c>
      <c r="JI70" s="284">
        <f t="shared" si="134"/>
        <v>103824</v>
      </c>
      <c r="JJ70" s="284">
        <f t="shared" si="134"/>
        <v>0</v>
      </c>
      <c r="JK70" s="284">
        <f t="shared" si="134"/>
        <v>0</v>
      </c>
      <c r="JL70" s="284">
        <f t="shared" si="134"/>
        <v>0</v>
      </c>
      <c r="JM70" s="284">
        <f t="shared" si="134"/>
        <v>0</v>
      </c>
      <c r="JN70" s="284">
        <f t="shared" si="134"/>
        <v>103824</v>
      </c>
      <c r="JO70" s="284">
        <f t="shared" si="134"/>
        <v>0</v>
      </c>
      <c r="JP70" s="284">
        <f t="shared" si="134"/>
        <v>0</v>
      </c>
      <c r="JQ70" s="284">
        <f t="shared" si="134"/>
        <v>0</v>
      </c>
      <c r="JR70" s="284">
        <f t="shared" si="134"/>
        <v>0</v>
      </c>
      <c r="JS70" s="284">
        <f t="shared" si="134"/>
        <v>103824</v>
      </c>
      <c r="JT70" s="284">
        <f t="shared" si="134"/>
        <v>0</v>
      </c>
      <c r="JU70" s="284">
        <f t="shared" si="134"/>
        <v>0</v>
      </c>
      <c r="JV70" s="284">
        <f t="shared" si="134"/>
        <v>0</v>
      </c>
      <c r="JW70" s="284">
        <f t="shared" si="134"/>
        <v>0</v>
      </c>
      <c r="JX70" s="284">
        <f t="shared" si="134"/>
        <v>103824</v>
      </c>
      <c r="JY70" s="284">
        <f t="shared" si="134"/>
        <v>0</v>
      </c>
      <c r="JZ70" s="284">
        <f t="shared" si="134"/>
        <v>0</v>
      </c>
      <c r="KA70" s="284">
        <f t="shared" si="134"/>
        <v>0</v>
      </c>
      <c r="KB70" s="284">
        <f t="shared" si="134"/>
        <v>0</v>
      </c>
      <c r="KC70" s="284">
        <f t="shared" si="134"/>
        <v>103824</v>
      </c>
      <c r="KD70" s="284">
        <f t="shared" si="134"/>
        <v>0</v>
      </c>
      <c r="KE70" s="284">
        <f t="shared" si="134"/>
        <v>0</v>
      </c>
      <c r="KF70" s="284">
        <f t="shared" si="134"/>
        <v>0</v>
      </c>
      <c r="KG70" s="284">
        <f t="shared" si="134"/>
        <v>0</v>
      </c>
      <c r="KH70" s="284">
        <f t="shared" si="134"/>
        <v>103824</v>
      </c>
      <c r="KI70" s="284">
        <f t="shared" si="134"/>
        <v>0</v>
      </c>
      <c r="KJ70" s="284">
        <f t="shared" si="134"/>
        <v>0</v>
      </c>
      <c r="KK70" s="284">
        <f t="shared" si="134"/>
        <v>0</v>
      </c>
      <c r="KL70" s="284">
        <f t="shared" si="134"/>
        <v>0</v>
      </c>
      <c r="KM70" s="284">
        <f t="shared" si="134"/>
        <v>103824</v>
      </c>
      <c r="KN70" s="284">
        <f t="shared" si="134"/>
        <v>0</v>
      </c>
      <c r="KO70" s="284">
        <f t="shared" si="134"/>
        <v>0</v>
      </c>
      <c r="KP70" s="284">
        <f t="shared" si="134"/>
        <v>0</v>
      </c>
      <c r="KQ70" s="284">
        <f t="shared" si="134"/>
        <v>0</v>
      </c>
      <c r="KR70" s="284">
        <f t="shared" si="134"/>
        <v>103824</v>
      </c>
      <c r="KS70" s="284">
        <f t="shared" si="134"/>
        <v>0</v>
      </c>
      <c r="KT70" s="284">
        <f t="shared" si="134"/>
        <v>0</v>
      </c>
      <c r="KU70" s="284">
        <f t="shared" si="134"/>
        <v>0</v>
      </c>
      <c r="KV70" s="284">
        <f t="shared" si="134"/>
        <v>0</v>
      </c>
      <c r="KW70" s="284">
        <f t="shared" si="134"/>
        <v>103824</v>
      </c>
      <c r="KX70" s="284">
        <f t="shared" si="134"/>
        <v>0</v>
      </c>
      <c r="KY70" s="284">
        <f t="shared" si="134"/>
        <v>0</v>
      </c>
      <c r="KZ70" s="284">
        <f t="shared" si="134"/>
        <v>0</v>
      </c>
      <c r="LA70" s="284">
        <f t="shared" si="134"/>
        <v>0</v>
      </c>
      <c r="LB70" s="284">
        <f t="shared" si="134"/>
        <v>103824</v>
      </c>
      <c r="LC70" s="284">
        <f t="shared" si="134"/>
        <v>0</v>
      </c>
      <c r="LD70" s="284">
        <f t="shared" si="134"/>
        <v>0</v>
      </c>
      <c r="LE70" s="284">
        <f t="shared" si="134"/>
        <v>0</v>
      </c>
      <c r="LF70" s="284">
        <f t="shared" si="134"/>
        <v>0</v>
      </c>
      <c r="LG70" s="284">
        <f t="shared" si="134"/>
        <v>103824</v>
      </c>
      <c r="LH70" s="284">
        <f t="shared" si="134"/>
        <v>0</v>
      </c>
      <c r="LI70" s="284">
        <f t="shared" si="134"/>
        <v>0</v>
      </c>
      <c r="LJ70" s="284">
        <f t="shared" si="134"/>
        <v>0</v>
      </c>
      <c r="LK70" s="284">
        <f t="shared" si="134"/>
        <v>0</v>
      </c>
      <c r="LL70" s="284">
        <f t="shared" ref="LL70:NW70" si="135">$C20*LL43</f>
        <v>103824</v>
      </c>
      <c r="LM70" s="284">
        <f t="shared" si="135"/>
        <v>0</v>
      </c>
      <c r="LN70" s="284">
        <f t="shared" si="135"/>
        <v>0</v>
      </c>
      <c r="LO70" s="284">
        <f t="shared" si="135"/>
        <v>0</v>
      </c>
      <c r="LP70" s="284">
        <f t="shared" si="135"/>
        <v>0</v>
      </c>
      <c r="LQ70" s="284">
        <f t="shared" si="135"/>
        <v>103824</v>
      </c>
      <c r="LR70" s="284">
        <f t="shared" si="135"/>
        <v>0</v>
      </c>
      <c r="LS70" s="284">
        <f t="shared" si="135"/>
        <v>0</v>
      </c>
      <c r="LT70" s="284">
        <f t="shared" si="135"/>
        <v>0</v>
      </c>
      <c r="LU70" s="284">
        <f t="shared" si="135"/>
        <v>0</v>
      </c>
      <c r="LV70" s="284">
        <f t="shared" si="135"/>
        <v>103824</v>
      </c>
      <c r="LW70" s="284">
        <f t="shared" si="135"/>
        <v>0</v>
      </c>
      <c r="LX70" s="284">
        <f t="shared" si="135"/>
        <v>0</v>
      </c>
      <c r="LY70" s="284">
        <f t="shared" si="135"/>
        <v>0</v>
      </c>
      <c r="LZ70" s="284">
        <f t="shared" si="135"/>
        <v>0</v>
      </c>
      <c r="MA70" s="284">
        <f t="shared" si="135"/>
        <v>103824</v>
      </c>
      <c r="MB70" s="284">
        <f t="shared" si="135"/>
        <v>0</v>
      </c>
      <c r="MC70" s="284">
        <f t="shared" si="135"/>
        <v>0</v>
      </c>
      <c r="MD70" s="284">
        <f t="shared" si="135"/>
        <v>0</v>
      </c>
      <c r="ME70" s="284">
        <f t="shared" si="135"/>
        <v>0</v>
      </c>
      <c r="MF70" s="284">
        <f t="shared" si="135"/>
        <v>103824</v>
      </c>
      <c r="MG70" s="284">
        <f t="shared" si="135"/>
        <v>0</v>
      </c>
      <c r="MH70" s="284">
        <f t="shared" si="135"/>
        <v>0</v>
      </c>
      <c r="MI70" s="284">
        <f t="shared" si="135"/>
        <v>0</v>
      </c>
      <c r="MJ70" s="284">
        <f t="shared" si="135"/>
        <v>0</v>
      </c>
      <c r="MK70" s="284">
        <f t="shared" si="135"/>
        <v>103824</v>
      </c>
      <c r="ML70" s="284">
        <f t="shared" si="135"/>
        <v>0</v>
      </c>
      <c r="MM70" s="284">
        <f t="shared" si="135"/>
        <v>0</v>
      </c>
      <c r="MN70" s="284">
        <f t="shared" si="135"/>
        <v>0</v>
      </c>
      <c r="MO70" s="284">
        <f t="shared" si="135"/>
        <v>0</v>
      </c>
      <c r="MP70" s="284">
        <f t="shared" si="135"/>
        <v>103824</v>
      </c>
      <c r="MQ70" s="284">
        <f t="shared" si="135"/>
        <v>0</v>
      </c>
      <c r="MR70" s="284">
        <f t="shared" si="135"/>
        <v>0</v>
      </c>
      <c r="MS70" s="284">
        <f t="shared" si="135"/>
        <v>0</v>
      </c>
      <c r="MT70" s="284">
        <f t="shared" si="135"/>
        <v>0</v>
      </c>
      <c r="MU70" s="284">
        <f t="shared" si="135"/>
        <v>103824</v>
      </c>
      <c r="MV70" s="284">
        <f t="shared" si="135"/>
        <v>0</v>
      </c>
      <c r="MW70" s="284">
        <f t="shared" si="135"/>
        <v>0</v>
      </c>
      <c r="MX70" s="284">
        <f t="shared" si="135"/>
        <v>0</v>
      </c>
      <c r="MY70" s="284">
        <f t="shared" si="135"/>
        <v>0</v>
      </c>
      <c r="MZ70" s="284">
        <f t="shared" si="135"/>
        <v>103824</v>
      </c>
      <c r="NA70" s="284">
        <f t="shared" si="135"/>
        <v>0</v>
      </c>
      <c r="NB70" s="284">
        <f t="shared" si="135"/>
        <v>0</v>
      </c>
      <c r="NC70" s="284">
        <f t="shared" si="135"/>
        <v>0</v>
      </c>
      <c r="ND70" s="284">
        <f t="shared" si="135"/>
        <v>0</v>
      </c>
      <c r="NE70" s="284">
        <f t="shared" si="135"/>
        <v>103824</v>
      </c>
      <c r="NF70" s="284">
        <f t="shared" si="135"/>
        <v>0</v>
      </c>
      <c r="NG70" s="284">
        <f t="shared" si="135"/>
        <v>0</v>
      </c>
      <c r="NH70" s="284">
        <f t="shared" si="135"/>
        <v>0</v>
      </c>
      <c r="NI70" s="284">
        <f t="shared" si="135"/>
        <v>0</v>
      </c>
      <c r="NJ70" s="284">
        <f t="shared" si="135"/>
        <v>103824</v>
      </c>
      <c r="NK70" s="284">
        <f t="shared" si="135"/>
        <v>0</v>
      </c>
      <c r="NL70" s="284">
        <f t="shared" si="135"/>
        <v>0</v>
      </c>
      <c r="NM70" s="284">
        <f t="shared" si="135"/>
        <v>0</v>
      </c>
      <c r="NN70" s="284">
        <f t="shared" si="135"/>
        <v>0</v>
      </c>
      <c r="NO70" s="284">
        <f t="shared" si="135"/>
        <v>103824</v>
      </c>
      <c r="NP70" s="284">
        <f t="shared" si="135"/>
        <v>0</v>
      </c>
      <c r="NQ70" s="284">
        <f t="shared" si="135"/>
        <v>0</v>
      </c>
      <c r="NR70" s="284">
        <f t="shared" si="135"/>
        <v>0</v>
      </c>
      <c r="NS70" s="284">
        <f t="shared" si="135"/>
        <v>0</v>
      </c>
      <c r="NT70" s="284">
        <f t="shared" si="135"/>
        <v>103824</v>
      </c>
      <c r="NU70" s="284">
        <f t="shared" si="135"/>
        <v>0</v>
      </c>
      <c r="NV70" s="284">
        <f t="shared" si="135"/>
        <v>0</v>
      </c>
      <c r="NW70" s="284">
        <f t="shared" si="135"/>
        <v>0</v>
      </c>
      <c r="NX70" s="284">
        <f t="shared" ref="NX70:QI70" si="136">$C20*NX43</f>
        <v>0</v>
      </c>
      <c r="NY70" s="284">
        <f t="shared" si="136"/>
        <v>103824</v>
      </c>
      <c r="NZ70" s="284">
        <f t="shared" si="136"/>
        <v>0</v>
      </c>
      <c r="OA70" s="284">
        <f t="shared" si="136"/>
        <v>0</v>
      </c>
      <c r="OB70" s="284">
        <f t="shared" si="136"/>
        <v>0</v>
      </c>
      <c r="OC70" s="284">
        <f t="shared" si="136"/>
        <v>0</v>
      </c>
      <c r="OD70" s="284">
        <f t="shared" si="136"/>
        <v>103824</v>
      </c>
      <c r="OE70" s="284">
        <f t="shared" si="136"/>
        <v>0</v>
      </c>
      <c r="OF70" s="284">
        <f t="shared" si="136"/>
        <v>0</v>
      </c>
      <c r="OG70" s="284">
        <f t="shared" si="136"/>
        <v>0</v>
      </c>
      <c r="OH70" s="284">
        <f t="shared" si="136"/>
        <v>0</v>
      </c>
      <c r="OI70" s="284">
        <f t="shared" si="136"/>
        <v>103824</v>
      </c>
      <c r="OJ70" s="284">
        <f t="shared" si="136"/>
        <v>0</v>
      </c>
      <c r="OK70" s="284">
        <f t="shared" si="136"/>
        <v>0</v>
      </c>
      <c r="OL70" s="284">
        <f t="shared" si="136"/>
        <v>0</v>
      </c>
      <c r="OM70" s="284">
        <f t="shared" si="136"/>
        <v>0</v>
      </c>
      <c r="ON70" s="284">
        <f t="shared" si="136"/>
        <v>103824</v>
      </c>
      <c r="OO70" s="284">
        <f t="shared" si="136"/>
        <v>0</v>
      </c>
      <c r="OP70" s="284">
        <f t="shared" si="136"/>
        <v>0</v>
      </c>
      <c r="OQ70" s="284">
        <f t="shared" si="136"/>
        <v>0</v>
      </c>
      <c r="OR70" s="284">
        <f t="shared" si="136"/>
        <v>0</v>
      </c>
      <c r="OS70" s="284">
        <f t="shared" si="136"/>
        <v>103824</v>
      </c>
      <c r="OT70" s="284">
        <f t="shared" si="136"/>
        <v>0</v>
      </c>
      <c r="OU70" s="284">
        <f t="shared" si="136"/>
        <v>0</v>
      </c>
      <c r="OV70" s="284">
        <f t="shared" si="136"/>
        <v>0</v>
      </c>
      <c r="OW70" s="284">
        <f t="shared" si="136"/>
        <v>0</v>
      </c>
      <c r="OX70" s="284">
        <f t="shared" si="136"/>
        <v>103824</v>
      </c>
      <c r="OY70" s="284">
        <f t="shared" si="136"/>
        <v>0</v>
      </c>
      <c r="OZ70" s="284">
        <f t="shared" si="136"/>
        <v>0</v>
      </c>
      <c r="PA70" s="284">
        <f t="shared" si="136"/>
        <v>0</v>
      </c>
      <c r="PB70" s="284">
        <f t="shared" si="136"/>
        <v>0</v>
      </c>
      <c r="PC70" s="284">
        <f t="shared" si="136"/>
        <v>103824</v>
      </c>
      <c r="PD70" s="284">
        <f t="shared" si="136"/>
        <v>0</v>
      </c>
      <c r="PE70" s="284">
        <f t="shared" si="136"/>
        <v>0</v>
      </c>
      <c r="PF70" s="284">
        <f t="shared" si="136"/>
        <v>0</v>
      </c>
      <c r="PG70" s="284">
        <f t="shared" si="136"/>
        <v>0</v>
      </c>
      <c r="PH70" s="284">
        <f t="shared" si="136"/>
        <v>103824</v>
      </c>
      <c r="PI70" s="284">
        <f t="shared" si="136"/>
        <v>0</v>
      </c>
      <c r="PJ70" s="284">
        <f t="shared" si="136"/>
        <v>0</v>
      </c>
      <c r="PK70" s="284">
        <f t="shared" si="136"/>
        <v>0</v>
      </c>
      <c r="PL70" s="284">
        <f t="shared" si="136"/>
        <v>0</v>
      </c>
      <c r="PM70" s="284">
        <f t="shared" si="136"/>
        <v>103824</v>
      </c>
      <c r="PN70" s="284">
        <f t="shared" si="136"/>
        <v>0</v>
      </c>
      <c r="PO70" s="284">
        <f t="shared" si="136"/>
        <v>0</v>
      </c>
      <c r="PP70" s="284">
        <f t="shared" si="136"/>
        <v>0</v>
      </c>
      <c r="PQ70" s="284">
        <f t="shared" si="136"/>
        <v>0</v>
      </c>
      <c r="PR70" s="284">
        <f t="shared" si="136"/>
        <v>103824</v>
      </c>
      <c r="PS70" s="284">
        <f t="shared" si="136"/>
        <v>0</v>
      </c>
      <c r="PT70" s="284">
        <f t="shared" si="136"/>
        <v>0</v>
      </c>
      <c r="PU70" s="284">
        <f t="shared" si="136"/>
        <v>0</v>
      </c>
      <c r="PV70" s="284">
        <f t="shared" si="136"/>
        <v>0</v>
      </c>
      <c r="PW70" s="284">
        <f t="shared" si="136"/>
        <v>103824</v>
      </c>
      <c r="PX70" s="284">
        <f t="shared" si="136"/>
        <v>0</v>
      </c>
      <c r="PY70" s="284">
        <f t="shared" si="136"/>
        <v>0</v>
      </c>
      <c r="PZ70" s="284">
        <f t="shared" si="136"/>
        <v>0</v>
      </c>
      <c r="QA70" s="284">
        <f t="shared" si="136"/>
        <v>0</v>
      </c>
      <c r="QB70" s="284">
        <f t="shared" si="136"/>
        <v>103824</v>
      </c>
      <c r="QC70" s="284">
        <f t="shared" si="136"/>
        <v>0</v>
      </c>
      <c r="QD70" s="284">
        <f t="shared" si="136"/>
        <v>0</v>
      </c>
      <c r="QE70" s="284">
        <f t="shared" si="136"/>
        <v>0</v>
      </c>
      <c r="QF70" s="284">
        <f t="shared" si="136"/>
        <v>0</v>
      </c>
      <c r="QG70" s="284">
        <f t="shared" si="136"/>
        <v>103824</v>
      </c>
      <c r="QH70" s="284">
        <f t="shared" si="136"/>
        <v>0</v>
      </c>
      <c r="QI70" s="284">
        <f t="shared" si="136"/>
        <v>0</v>
      </c>
      <c r="QJ70" s="284">
        <f t="shared" ref="QJ70:SA70" si="137">$C20*QJ43</f>
        <v>0</v>
      </c>
      <c r="QK70" s="284">
        <f t="shared" si="137"/>
        <v>0</v>
      </c>
      <c r="QL70" s="284">
        <f t="shared" si="137"/>
        <v>103824</v>
      </c>
      <c r="QM70" s="284">
        <f t="shared" si="137"/>
        <v>0</v>
      </c>
      <c r="QN70" s="284">
        <f t="shared" si="137"/>
        <v>0</v>
      </c>
      <c r="QO70" s="284">
        <f t="shared" si="137"/>
        <v>0</v>
      </c>
      <c r="QP70" s="284">
        <f t="shared" si="137"/>
        <v>0</v>
      </c>
      <c r="QQ70" s="284">
        <f t="shared" si="137"/>
        <v>103824</v>
      </c>
      <c r="QR70" s="284">
        <f t="shared" si="137"/>
        <v>0</v>
      </c>
      <c r="QS70" s="284">
        <f t="shared" si="137"/>
        <v>0</v>
      </c>
      <c r="QT70" s="284">
        <f t="shared" si="137"/>
        <v>0</v>
      </c>
      <c r="QU70" s="284">
        <f t="shared" si="137"/>
        <v>0</v>
      </c>
      <c r="QV70" s="284">
        <f t="shared" si="137"/>
        <v>103824</v>
      </c>
      <c r="QW70" s="284">
        <f t="shared" si="137"/>
        <v>0</v>
      </c>
      <c r="QX70" s="284">
        <f t="shared" si="137"/>
        <v>0</v>
      </c>
      <c r="QY70" s="284">
        <f t="shared" si="137"/>
        <v>0</v>
      </c>
      <c r="QZ70" s="284">
        <f t="shared" si="137"/>
        <v>0</v>
      </c>
      <c r="RA70" s="284">
        <f t="shared" si="137"/>
        <v>103824</v>
      </c>
      <c r="RB70" s="284">
        <f t="shared" si="137"/>
        <v>0</v>
      </c>
      <c r="RC70" s="284">
        <f t="shared" si="137"/>
        <v>0</v>
      </c>
      <c r="RD70" s="284">
        <f t="shared" si="137"/>
        <v>0</v>
      </c>
      <c r="RE70" s="284">
        <f t="shared" si="137"/>
        <v>0</v>
      </c>
      <c r="RF70" s="284">
        <f t="shared" si="137"/>
        <v>103824</v>
      </c>
      <c r="RG70" s="284">
        <f t="shared" si="137"/>
        <v>0</v>
      </c>
      <c r="RH70" s="284">
        <f t="shared" si="137"/>
        <v>0</v>
      </c>
      <c r="RI70" s="284">
        <f t="shared" si="137"/>
        <v>0</v>
      </c>
      <c r="RJ70" s="284">
        <f t="shared" si="137"/>
        <v>0</v>
      </c>
      <c r="RK70" s="284">
        <f t="shared" si="137"/>
        <v>103824</v>
      </c>
      <c r="RL70" s="284">
        <f t="shared" si="137"/>
        <v>0</v>
      </c>
      <c r="RM70" s="284">
        <f t="shared" si="137"/>
        <v>0</v>
      </c>
      <c r="RN70" s="284">
        <f t="shared" si="137"/>
        <v>0</v>
      </c>
      <c r="RO70" s="284">
        <f t="shared" si="137"/>
        <v>0</v>
      </c>
      <c r="RP70" s="284">
        <f t="shared" si="137"/>
        <v>103824</v>
      </c>
      <c r="RQ70" s="284">
        <f t="shared" si="137"/>
        <v>0</v>
      </c>
      <c r="RR70" s="284">
        <f t="shared" si="137"/>
        <v>0</v>
      </c>
      <c r="RS70" s="284">
        <f t="shared" si="137"/>
        <v>0</v>
      </c>
      <c r="RT70" s="284">
        <f t="shared" si="137"/>
        <v>0</v>
      </c>
      <c r="RU70" s="284">
        <f t="shared" si="137"/>
        <v>103824</v>
      </c>
      <c r="RV70" s="284">
        <f t="shared" si="137"/>
        <v>0</v>
      </c>
      <c r="RW70" s="284">
        <f t="shared" si="137"/>
        <v>0</v>
      </c>
      <c r="RX70" s="284">
        <f t="shared" si="137"/>
        <v>0</v>
      </c>
      <c r="RY70" s="284">
        <f t="shared" si="137"/>
        <v>0</v>
      </c>
      <c r="RZ70" s="284">
        <f t="shared" si="137"/>
        <v>103824</v>
      </c>
      <c r="SA70" s="284">
        <f t="shared" si="137"/>
        <v>0</v>
      </c>
    </row>
    <row r="71" spans="1:495">
      <c r="A71" s="282"/>
      <c r="B71" s="283" t="str">
        <f>$B$21</f>
        <v>Aquatics</v>
      </c>
      <c r="C71" s="290">
        <f>SUM(D71:S71,T71:INDEX(T71:SA71,$H$5))</f>
        <v>85820</v>
      </c>
      <c r="D71" s="284">
        <f t="shared" ref="D71:BO71" si="138">$C21*D44</f>
        <v>21455</v>
      </c>
      <c r="E71" s="284">
        <f t="shared" si="138"/>
        <v>0</v>
      </c>
      <c r="F71" s="284">
        <f t="shared" si="138"/>
        <v>0</v>
      </c>
      <c r="G71" s="284">
        <f t="shared" si="138"/>
        <v>21455</v>
      </c>
      <c r="H71" s="284">
        <f t="shared" si="138"/>
        <v>0</v>
      </c>
      <c r="I71" s="284">
        <f t="shared" si="138"/>
        <v>0</v>
      </c>
      <c r="J71" s="284">
        <f t="shared" si="138"/>
        <v>21455</v>
      </c>
      <c r="K71" s="284">
        <f t="shared" si="138"/>
        <v>0</v>
      </c>
      <c r="L71" s="284">
        <f t="shared" si="138"/>
        <v>0</v>
      </c>
      <c r="M71" s="284">
        <f t="shared" si="138"/>
        <v>21455</v>
      </c>
      <c r="N71" s="284">
        <f t="shared" si="138"/>
        <v>0</v>
      </c>
      <c r="O71" s="284">
        <f t="shared" si="138"/>
        <v>0</v>
      </c>
      <c r="P71" s="284">
        <f t="shared" si="138"/>
        <v>0</v>
      </c>
      <c r="Q71" s="284">
        <f t="shared" si="138"/>
        <v>0</v>
      </c>
      <c r="R71" s="284">
        <f t="shared" si="138"/>
        <v>0</v>
      </c>
      <c r="S71" s="284">
        <f t="shared" si="138"/>
        <v>0</v>
      </c>
      <c r="T71" s="284">
        <f t="shared" si="138"/>
        <v>0</v>
      </c>
      <c r="U71" s="284">
        <f t="shared" si="138"/>
        <v>0</v>
      </c>
      <c r="V71" s="284">
        <f t="shared" si="138"/>
        <v>0</v>
      </c>
      <c r="W71" s="284">
        <f t="shared" si="138"/>
        <v>0</v>
      </c>
      <c r="X71" s="284">
        <f t="shared" si="138"/>
        <v>0</v>
      </c>
      <c r="Y71" s="284">
        <f t="shared" si="138"/>
        <v>0</v>
      </c>
      <c r="Z71" s="284">
        <f t="shared" si="138"/>
        <v>0</v>
      </c>
      <c r="AA71" s="284">
        <f t="shared" si="138"/>
        <v>0</v>
      </c>
      <c r="AB71" s="284">
        <f t="shared" si="138"/>
        <v>0</v>
      </c>
      <c r="AC71" s="284">
        <f t="shared" si="138"/>
        <v>0</v>
      </c>
      <c r="AD71" s="284">
        <f t="shared" si="138"/>
        <v>0</v>
      </c>
      <c r="AE71" s="284">
        <f t="shared" si="138"/>
        <v>0</v>
      </c>
      <c r="AF71" s="284">
        <f t="shared" si="138"/>
        <v>0</v>
      </c>
      <c r="AG71" s="284">
        <f t="shared" si="138"/>
        <v>0</v>
      </c>
      <c r="AH71" s="284">
        <f t="shared" si="138"/>
        <v>0</v>
      </c>
      <c r="AI71" s="284">
        <f t="shared" si="138"/>
        <v>0</v>
      </c>
      <c r="AJ71" s="284">
        <f t="shared" si="138"/>
        <v>0</v>
      </c>
      <c r="AK71" s="284">
        <f t="shared" si="138"/>
        <v>0</v>
      </c>
      <c r="AL71" s="284">
        <f t="shared" si="138"/>
        <v>0</v>
      </c>
      <c r="AM71" s="284">
        <f t="shared" si="138"/>
        <v>0</v>
      </c>
      <c r="AN71" s="284">
        <f t="shared" si="138"/>
        <v>0</v>
      </c>
      <c r="AO71" s="284">
        <f t="shared" si="138"/>
        <v>0</v>
      </c>
      <c r="AP71" s="284">
        <f t="shared" si="138"/>
        <v>0</v>
      </c>
      <c r="AQ71" s="284">
        <f t="shared" si="138"/>
        <v>0</v>
      </c>
      <c r="AR71" s="284">
        <f t="shared" si="138"/>
        <v>21455</v>
      </c>
      <c r="AS71" s="284">
        <f t="shared" si="138"/>
        <v>0</v>
      </c>
      <c r="AT71" s="284">
        <f t="shared" si="138"/>
        <v>0</v>
      </c>
      <c r="AU71" s="284">
        <f t="shared" si="138"/>
        <v>0</v>
      </c>
      <c r="AV71" s="284">
        <f t="shared" si="138"/>
        <v>0</v>
      </c>
      <c r="AW71" s="284">
        <f t="shared" si="138"/>
        <v>21455</v>
      </c>
      <c r="AX71" s="284">
        <f t="shared" si="138"/>
        <v>0</v>
      </c>
      <c r="AY71" s="284">
        <f t="shared" si="138"/>
        <v>0</v>
      </c>
      <c r="AZ71" s="284">
        <f t="shared" si="138"/>
        <v>0</v>
      </c>
      <c r="BA71" s="284">
        <f t="shared" si="138"/>
        <v>0</v>
      </c>
      <c r="BB71" s="284">
        <f t="shared" si="138"/>
        <v>21455</v>
      </c>
      <c r="BC71" s="284">
        <f t="shared" si="138"/>
        <v>0</v>
      </c>
      <c r="BD71" s="284">
        <f t="shared" si="138"/>
        <v>0</v>
      </c>
      <c r="BE71" s="284">
        <f t="shared" si="138"/>
        <v>0</v>
      </c>
      <c r="BF71" s="284">
        <f t="shared" si="138"/>
        <v>0</v>
      </c>
      <c r="BG71" s="284">
        <f t="shared" si="138"/>
        <v>21455</v>
      </c>
      <c r="BH71" s="284">
        <f t="shared" si="138"/>
        <v>0</v>
      </c>
      <c r="BI71" s="284">
        <f t="shared" si="138"/>
        <v>0</v>
      </c>
      <c r="BJ71" s="284">
        <f t="shared" si="138"/>
        <v>0</v>
      </c>
      <c r="BK71" s="284">
        <f t="shared" si="138"/>
        <v>0</v>
      </c>
      <c r="BL71" s="284">
        <f t="shared" si="138"/>
        <v>21455</v>
      </c>
      <c r="BM71" s="284">
        <f t="shared" si="138"/>
        <v>0</v>
      </c>
      <c r="BN71" s="284">
        <f t="shared" si="138"/>
        <v>0</v>
      </c>
      <c r="BO71" s="284">
        <f t="shared" si="138"/>
        <v>0</v>
      </c>
      <c r="BP71" s="284">
        <f t="shared" ref="BP71:EA71" si="139">$C21*BP44</f>
        <v>0</v>
      </c>
      <c r="BQ71" s="284">
        <f t="shared" si="139"/>
        <v>21455</v>
      </c>
      <c r="BR71" s="284">
        <f t="shared" si="139"/>
        <v>0</v>
      </c>
      <c r="BS71" s="284">
        <f t="shared" si="139"/>
        <v>0</v>
      </c>
      <c r="BT71" s="284">
        <f t="shared" si="139"/>
        <v>0</v>
      </c>
      <c r="BU71" s="284">
        <f t="shared" si="139"/>
        <v>0</v>
      </c>
      <c r="BV71" s="284">
        <f t="shared" si="139"/>
        <v>21455</v>
      </c>
      <c r="BW71" s="284">
        <f t="shared" si="139"/>
        <v>0</v>
      </c>
      <c r="BX71" s="284">
        <f t="shared" si="139"/>
        <v>0</v>
      </c>
      <c r="BY71" s="284">
        <f t="shared" si="139"/>
        <v>0</v>
      </c>
      <c r="BZ71" s="284">
        <f t="shared" si="139"/>
        <v>0</v>
      </c>
      <c r="CA71" s="284">
        <f t="shared" si="139"/>
        <v>21455</v>
      </c>
      <c r="CB71" s="284">
        <f t="shared" si="139"/>
        <v>0</v>
      </c>
      <c r="CC71" s="284">
        <f t="shared" si="139"/>
        <v>0</v>
      </c>
      <c r="CD71" s="284">
        <f t="shared" si="139"/>
        <v>0</v>
      </c>
      <c r="CE71" s="284">
        <f t="shared" si="139"/>
        <v>0</v>
      </c>
      <c r="CF71" s="284">
        <f t="shared" si="139"/>
        <v>21455</v>
      </c>
      <c r="CG71" s="284">
        <f t="shared" si="139"/>
        <v>0</v>
      </c>
      <c r="CH71" s="284">
        <f t="shared" si="139"/>
        <v>0</v>
      </c>
      <c r="CI71" s="284">
        <f t="shared" si="139"/>
        <v>0</v>
      </c>
      <c r="CJ71" s="284">
        <f t="shared" si="139"/>
        <v>0</v>
      </c>
      <c r="CK71" s="284">
        <f t="shared" si="139"/>
        <v>21455</v>
      </c>
      <c r="CL71" s="284">
        <f t="shared" si="139"/>
        <v>0</v>
      </c>
      <c r="CM71" s="284">
        <f t="shared" si="139"/>
        <v>0</v>
      </c>
      <c r="CN71" s="284">
        <f t="shared" si="139"/>
        <v>0</v>
      </c>
      <c r="CO71" s="284">
        <f t="shared" si="139"/>
        <v>0</v>
      </c>
      <c r="CP71" s="284">
        <f t="shared" si="139"/>
        <v>21455</v>
      </c>
      <c r="CQ71" s="284">
        <f t="shared" si="139"/>
        <v>0</v>
      </c>
      <c r="CR71" s="284">
        <f t="shared" si="139"/>
        <v>0</v>
      </c>
      <c r="CS71" s="284">
        <f t="shared" si="139"/>
        <v>0</v>
      </c>
      <c r="CT71" s="284">
        <f t="shared" si="139"/>
        <v>0</v>
      </c>
      <c r="CU71" s="284">
        <f t="shared" si="139"/>
        <v>21455</v>
      </c>
      <c r="CV71" s="284">
        <f t="shared" si="139"/>
        <v>0</v>
      </c>
      <c r="CW71" s="284">
        <f t="shared" si="139"/>
        <v>0</v>
      </c>
      <c r="CX71" s="284">
        <f t="shared" si="139"/>
        <v>0</v>
      </c>
      <c r="CY71" s="284">
        <f t="shared" si="139"/>
        <v>0</v>
      </c>
      <c r="CZ71" s="284">
        <f t="shared" si="139"/>
        <v>21455</v>
      </c>
      <c r="DA71" s="284">
        <f t="shared" si="139"/>
        <v>0</v>
      </c>
      <c r="DB71" s="284">
        <f t="shared" si="139"/>
        <v>0</v>
      </c>
      <c r="DC71" s="284">
        <f t="shared" si="139"/>
        <v>0</v>
      </c>
      <c r="DD71" s="284">
        <f t="shared" si="139"/>
        <v>0</v>
      </c>
      <c r="DE71" s="284">
        <f t="shared" si="139"/>
        <v>21455</v>
      </c>
      <c r="DF71" s="284">
        <f t="shared" si="139"/>
        <v>0</v>
      </c>
      <c r="DG71" s="284">
        <f t="shared" si="139"/>
        <v>0</v>
      </c>
      <c r="DH71" s="284">
        <f t="shared" si="139"/>
        <v>0</v>
      </c>
      <c r="DI71" s="284">
        <f t="shared" si="139"/>
        <v>0</v>
      </c>
      <c r="DJ71" s="284">
        <f t="shared" si="139"/>
        <v>21455</v>
      </c>
      <c r="DK71" s="284">
        <f t="shared" si="139"/>
        <v>0</v>
      </c>
      <c r="DL71" s="284">
        <f t="shared" si="139"/>
        <v>0</v>
      </c>
      <c r="DM71" s="284">
        <f t="shared" si="139"/>
        <v>0</v>
      </c>
      <c r="DN71" s="284">
        <f t="shared" si="139"/>
        <v>0</v>
      </c>
      <c r="DO71" s="284">
        <f t="shared" si="139"/>
        <v>21455</v>
      </c>
      <c r="DP71" s="284">
        <f t="shared" si="139"/>
        <v>0</v>
      </c>
      <c r="DQ71" s="284">
        <f t="shared" si="139"/>
        <v>0</v>
      </c>
      <c r="DR71" s="284">
        <f t="shared" si="139"/>
        <v>0</v>
      </c>
      <c r="DS71" s="284">
        <f t="shared" si="139"/>
        <v>0</v>
      </c>
      <c r="DT71" s="284">
        <f t="shared" si="139"/>
        <v>21455</v>
      </c>
      <c r="DU71" s="284">
        <f t="shared" si="139"/>
        <v>0</v>
      </c>
      <c r="DV71" s="284">
        <f t="shared" si="139"/>
        <v>0</v>
      </c>
      <c r="DW71" s="284">
        <f t="shared" si="139"/>
        <v>0</v>
      </c>
      <c r="DX71" s="284">
        <f t="shared" si="139"/>
        <v>0</v>
      </c>
      <c r="DY71" s="284">
        <f t="shared" si="139"/>
        <v>21455</v>
      </c>
      <c r="DZ71" s="284">
        <f t="shared" si="139"/>
        <v>0</v>
      </c>
      <c r="EA71" s="284">
        <f t="shared" si="139"/>
        <v>0</v>
      </c>
      <c r="EB71" s="284">
        <f t="shared" ref="EB71:GM71" si="140">$C21*EB44</f>
        <v>0</v>
      </c>
      <c r="EC71" s="284">
        <f t="shared" si="140"/>
        <v>0</v>
      </c>
      <c r="ED71" s="284">
        <f t="shared" si="140"/>
        <v>21455</v>
      </c>
      <c r="EE71" s="284">
        <f t="shared" si="140"/>
        <v>0</v>
      </c>
      <c r="EF71" s="284">
        <f t="shared" si="140"/>
        <v>0</v>
      </c>
      <c r="EG71" s="284">
        <f t="shared" si="140"/>
        <v>0</v>
      </c>
      <c r="EH71" s="284">
        <f t="shared" si="140"/>
        <v>0</v>
      </c>
      <c r="EI71" s="284">
        <f t="shared" si="140"/>
        <v>21455</v>
      </c>
      <c r="EJ71" s="284">
        <f t="shared" si="140"/>
        <v>0</v>
      </c>
      <c r="EK71" s="284">
        <f t="shared" si="140"/>
        <v>0</v>
      </c>
      <c r="EL71" s="284">
        <f t="shared" si="140"/>
        <v>0</v>
      </c>
      <c r="EM71" s="284">
        <f t="shared" si="140"/>
        <v>0</v>
      </c>
      <c r="EN71" s="284">
        <f t="shared" si="140"/>
        <v>21455</v>
      </c>
      <c r="EO71" s="284">
        <f t="shared" si="140"/>
        <v>0</v>
      </c>
      <c r="EP71" s="284">
        <f t="shared" si="140"/>
        <v>0</v>
      </c>
      <c r="EQ71" s="284">
        <f t="shared" si="140"/>
        <v>0</v>
      </c>
      <c r="ER71" s="284">
        <f t="shared" si="140"/>
        <v>0</v>
      </c>
      <c r="ES71" s="284">
        <f t="shared" si="140"/>
        <v>21455</v>
      </c>
      <c r="ET71" s="284">
        <f t="shared" si="140"/>
        <v>0</v>
      </c>
      <c r="EU71" s="284">
        <f t="shared" si="140"/>
        <v>0</v>
      </c>
      <c r="EV71" s="284">
        <f t="shared" si="140"/>
        <v>0</v>
      </c>
      <c r="EW71" s="284">
        <f t="shared" si="140"/>
        <v>0</v>
      </c>
      <c r="EX71" s="284">
        <f t="shared" si="140"/>
        <v>21455</v>
      </c>
      <c r="EY71" s="284">
        <f t="shared" si="140"/>
        <v>0</v>
      </c>
      <c r="EZ71" s="284">
        <f t="shared" si="140"/>
        <v>0</v>
      </c>
      <c r="FA71" s="284">
        <f t="shared" si="140"/>
        <v>0</v>
      </c>
      <c r="FB71" s="284">
        <f t="shared" si="140"/>
        <v>0</v>
      </c>
      <c r="FC71" s="284">
        <f t="shared" si="140"/>
        <v>21455</v>
      </c>
      <c r="FD71" s="284">
        <f t="shared" si="140"/>
        <v>0</v>
      </c>
      <c r="FE71" s="284">
        <f t="shared" si="140"/>
        <v>0</v>
      </c>
      <c r="FF71" s="284">
        <f t="shared" si="140"/>
        <v>0</v>
      </c>
      <c r="FG71" s="284">
        <f t="shared" si="140"/>
        <v>0</v>
      </c>
      <c r="FH71" s="284">
        <f t="shared" si="140"/>
        <v>21455</v>
      </c>
      <c r="FI71" s="284">
        <f t="shared" si="140"/>
        <v>0</v>
      </c>
      <c r="FJ71" s="284">
        <f t="shared" si="140"/>
        <v>0</v>
      </c>
      <c r="FK71" s="284">
        <f t="shared" si="140"/>
        <v>0</v>
      </c>
      <c r="FL71" s="284">
        <f t="shared" si="140"/>
        <v>0</v>
      </c>
      <c r="FM71" s="284">
        <f t="shared" si="140"/>
        <v>21455</v>
      </c>
      <c r="FN71" s="284">
        <f t="shared" si="140"/>
        <v>0</v>
      </c>
      <c r="FO71" s="284">
        <f t="shared" si="140"/>
        <v>0</v>
      </c>
      <c r="FP71" s="284">
        <f t="shared" si="140"/>
        <v>0</v>
      </c>
      <c r="FQ71" s="284">
        <f t="shared" si="140"/>
        <v>0</v>
      </c>
      <c r="FR71" s="284">
        <f t="shared" si="140"/>
        <v>21455</v>
      </c>
      <c r="FS71" s="284">
        <f t="shared" si="140"/>
        <v>0</v>
      </c>
      <c r="FT71" s="284">
        <f t="shared" si="140"/>
        <v>0</v>
      </c>
      <c r="FU71" s="284">
        <f t="shared" si="140"/>
        <v>0</v>
      </c>
      <c r="FV71" s="284">
        <f t="shared" si="140"/>
        <v>0</v>
      </c>
      <c r="FW71" s="284">
        <f t="shared" si="140"/>
        <v>21455</v>
      </c>
      <c r="FX71" s="284">
        <f t="shared" si="140"/>
        <v>0</v>
      </c>
      <c r="FY71" s="284">
        <f t="shared" si="140"/>
        <v>0</v>
      </c>
      <c r="FZ71" s="284">
        <f t="shared" si="140"/>
        <v>0</v>
      </c>
      <c r="GA71" s="284">
        <f t="shared" si="140"/>
        <v>0</v>
      </c>
      <c r="GB71" s="284">
        <f t="shared" si="140"/>
        <v>21455</v>
      </c>
      <c r="GC71" s="284">
        <f t="shared" si="140"/>
        <v>0</v>
      </c>
      <c r="GD71" s="284">
        <f t="shared" si="140"/>
        <v>0</v>
      </c>
      <c r="GE71" s="284">
        <f t="shared" si="140"/>
        <v>0</v>
      </c>
      <c r="GF71" s="284">
        <f t="shared" si="140"/>
        <v>0</v>
      </c>
      <c r="GG71" s="284">
        <f t="shared" si="140"/>
        <v>21455</v>
      </c>
      <c r="GH71" s="284">
        <f t="shared" si="140"/>
        <v>0</v>
      </c>
      <c r="GI71" s="284">
        <f t="shared" si="140"/>
        <v>0</v>
      </c>
      <c r="GJ71" s="284">
        <f t="shared" si="140"/>
        <v>0</v>
      </c>
      <c r="GK71" s="284">
        <f t="shared" si="140"/>
        <v>0</v>
      </c>
      <c r="GL71" s="284">
        <f t="shared" si="140"/>
        <v>21455</v>
      </c>
      <c r="GM71" s="284">
        <f t="shared" si="140"/>
        <v>0</v>
      </c>
      <c r="GN71" s="284">
        <f t="shared" ref="GN71:IY71" si="141">$C21*GN44</f>
        <v>0</v>
      </c>
      <c r="GO71" s="284">
        <f t="shared" si="141"/>
        <v>0</v>
      </c>
      <c r="GP71" s="284">
        <f t="shared" si="141"/>
        <v>0</v>
      </c>
      <c r="GQ71" s="284">
        <f t="shared" si="141"/>
        <v>21455</v>
      </c>
      <c r="GR71" s="284">
        <f t="shared" si="141"/>
        <v>0</v>
      </c>
      <c r="GS71" s="284">
        <f t="shared" si="141"/>
        <v>0</v>
      </c>
      <c r="GT71" s="284">
        <f t="shared" si="141"/>
        <v>0</v>
      </c>
      <c r="GU71" s="284">
        <f t="shared" si="141"/>
        <v>0</v>
      </c>
      <c r="GV71" s="284">
        <f t="shared" si="141"/>
        <v>21455</v>
      </c>
      <c r="GW71" s="284">
        <f t="shared" si="141"/>
        <v>0</v>
      </c>
      <c r="GX71" s="284">
        <f t="shared" si="141"/>
        <v>0</v>
      </c>
      <c r="GY71" s="284">
        <f t="shared" si="141"/>
        <v>0</v>
      </c>
      <c r="GZ71" s="284">
        <f t="shared" si="141"/>
        <v>0</v>
      </c>
      <c r="HA71" s="284">
        <f t="shared" si="141"/>
        <v>21455</v>
      </c>
      <c r="HB71" s="284">
        <f t="shared" si="141"/>
        <v>0</v>
      </c>
      <c r="HC71" s="284">
        <f t="shared" si="141"/>
        <v>0</v>
      </c>
      <c r="HD71" s="284">
        <f t="shared" si="141"/>
        <v>0</v>
      </c>
      <c r="HE71" s="284">
        <f t="shared" si="141"/>
        <v>0</v>
      </c>
      <c r="HF71" s="284">
        <f t="shared" si="141"/>
        <v>21455</v>
      </c>
      <c r="HG71" s="284">
        <f t="shared" si="141"/>
        <v>0</v>
      </c>
      <c r="HH71" s="284">
        <f t="shared" si="141"/>
        <v>0</v>
      </c>
      <c r="HI71" s="284">
        <f t="shared" si="141"/>
        <v>0</v>
      </c>
      <c r="HJ71" s="284">
        <f t="shared" si="141"/>
        <v>0</v>
      </c>
      <c r="HK71" s="284">
        <f t="shared" si="141"/>
        <v>21455</v>
      </c>
      <c r="HL71" s="284">
        <f t="shared" si="141"/>
        <v>0</v>
      </c>
      <c r="HM71" s="284">
        <f t="shared" si="141"/>
        <v>0</v>
      </c>
      <c r="HN71" s="284">
        <f t="shared" si="141"/>
        <v>0</v>
      </c>
      <c r="HO71" s="284">
        <f t="shared" si="141"/>
        <v>0</v>
      </c>
      <c r="HP71" s="284">
        <f t="shared" si="141"/>
        <v>21455</v>
      </c>
      <c r="HQ71" s="284">
        <f t="shared" si="141"/>
        <v>0</v>
      </c>
      <c r="HR71" s="284">
        <f t="shared" si="141"/>
        <v>0</v>
      </c>
      <c r="HS71" s="284">
        <f t="shared" si="141"/>
        <v>0</v>
      </c>
      <c r="HT71" s="284">
        <f t="shared" si="141"/>
        <v>0</v>
      </c>
      <c r="HU71" s="284">
        <f t="shared" si="141"/>
        <v>21455</v>
      </c>
      <c r="HV71" s="284">
        <f t="shared" si="141"/>
        <v>0</v>
      </c>
      <c r="HW71" s="284">
        <f t="shared" si="141"/>
        <v>0</v>
      </c>
      <c r="HX71" s="284">
        <f t="shared" si="141"/>
        <v>0</v>
      </c>
      <c r="HY71" s="284">
        <f t="shared" si="141"/>
        <v>0</v>
      </c>
      <c r="HZ71" s="284">
        <f t="shared" si="141"/>
        <v>21455</v>
      </c>
      <c r="IA71" s="284">
        <f t="shared" si="141"/>
        <v>0</v>
      </c>
      <c r="IB71" s="284">
        <f t="shared" si="141"/>
        <v>0</v>
      </c>
      <c r="IC71" s="284">
        <f t="shared" si="141"/>
        <v>0</v>
      </c>
      <c r="ID71" s="284">
        <f t="shared" si="141"/>
        <v>0</v>
      </c>
      <c r="IE71" s="284">
        <f t="shared" si="141"/>
        <v>21455</v>
      </c>
      <c r="IF71" s="284">
        <f t="shared" si="141"/>
        <v>0</v>
      </c>
      <c r="IG71" s="284">
        <f t="shared" si="141"/>
        <v>0</v>
      </c>
      <c r="IH71" s="284">
        <f t="shared" si="141"/>
        <v>0</v>
      </c>
      <c r="II71" s="284">
        <f t="shared" si="141"/>
        <v>0</v>
      </c>
      <c r="IJ71" s="284">
        <f t="shared" si="141"/>
        <v>21455</v>
      </c>
      <c r="IK71" s="284">
        <f t="shared" si="141"/>
        <v>0</v>
      </c>
      <c r="IL71" s="284">
        <f t="shared" si="141"/>
        <v>0</v>
      </c>
      <c r="IM71" s="284">
        <f t="shared" si="141"/>
        <v>0</v>
      </c>
      <c r="IN71" s="284">
        <f t="shared" si="141"/>
        <v>0</v>
      </c>
      <c r="IO71" s="284">
        <f t="shared" si="141"/>
        <v>21455</v>
      </c>
      <c r="IP71" s="284">
        <f t="shared" si="141"/>
        <v>0</v>
      </c>
      <c r="IQ71" s="284">
        <f t="shared" si="141"/>
        <v>0</v>
      </c>
      <c r="IR71" s="284">
        <f t="shared" si="141"/>
        <v>0</v>
      </c>
      <c r="IS71" s="284">
        <f t="shared" si="141"/>
        <v>0</v>
      </c>
      <c r="IT71" s="284">
        <f t="shared" si="141"/>
        <v>21455</v>
      </c>
      <c r="IU71" s="284">
        <f t="shared" si="141"/>
        <v>0</v>
      </c>
      <c r="IV71" s="284">
        <f t="shared" si="141"/>
        <v>0</v>
      </c>
      <c r="IW71" s="284">
        <f t="shared" si="141"/>
        <v>0</v>
      </c>
      <c r="IX71" s="284">
        <f t="shared" si="141"/>
        <v>0</v>
      </c>
      <c r="IY71" s="284">
        <f t="shared" si="141"/>
        <v>21455</v>
      </c>
      <c r="IZ71" s="284">
        <f t="shared" ref="IZ71:LK71" si="142">$C21*IZ44</f>
        <v>0</v>
      </c>
      <c r="JA71" s="284">
        <f t="shared" si="142"/>
        <v>0</v>
      </c>
      <c r="JB71" s="284">
        <f t="shared" si="142"/>
        <v>0</v>
      </c>
      <c r="JC71" s="284">
        <f t="shared" si="142"/>
        <v>0</v>
      </c>
      <c r="JD71" s="284">
        <f t="shared" si="142"/>
        <v>21455</v>
      </c>
      <c r="JE71" s="284">
        <f t="shared" si="142"/>
        <v>0</v>
      </c>
      <c r="JF71" s="284">
        <f t="shared" si="142"/>
        <v>0</v>
      </c>
      <c r="JG71" s="284">
        <f t="shared" si="142"/>
        <v>0</v>
      </c>
      <c r="JH71" s="284">
        <f t="shared" si="142"/>
        <v>0</v>
      </c>
      <c r="JI71" s="284">
        <f t="shared" si="142"/>
        <v>21455</v>
      </c>
      <c r="JJ71" s="284">
        <f t="shared" si="142"/>
        <v>0</v>
      </c>
      <c r="JK71" s="284">
        <f t="shared" si="142"/>
        <v>0</v>
      </c>
      <c r="JL71" s="284">
        <f t="shared" si="142"/>
        <v>0</v>
      </c>
      <c r="JM71" s="284">
        <f t="shared" si="142"/>
        <v>0</v>
      </c>
      <c r="JN71" s="284">
        <f t="shared" si="142"/>
        <v>21455</v>
      </c>
      <c r="JO71" s="284">
        <f t="shared" si="142"/>
        <v>0</v>
      </c>
      <c r="JP71" s="284">
        <f t="shared" si="142"/>
        <v>0</v>
      </c>
      <c r="JQ71" s="284">
        <f t="shared" si="142"/>
        <v>0</v>
      </c>
      <c r="JR71" s="284">
        <f t="shared" si="142"/>
        <v>0</v>
      </c>
      <c r="JS71" s="284">
        <f t="shared" si="142"/>
        <v>21455</v>
      </c>
      <c r="JT71" s="284">
        <f t="shared" si="142"/>
        <v>0</v>
      </c>
      <c r="JU71" s="284">
        <f t="shared" si="142"/>
        <v>0</v>
      </c>
      <c r="JV71" s="284">
        <f t="shared" si="142"/>
        <v>0</v>
      </c>
      <c r="JW71" s="284">
        <f t="shared" si="142"/>
        <v>0</v>
      </c>
      <c r="JX71" s="284">
        <f t="shared" si="142"/>
        <v>21455</v>
      </c>
      <c r="JY71" s="284">
        <f t="shared" si="142"/>
        <v>0</v>
      </c>
      <c r="JZ71" s="284">
        <f t="shared" si="142"/>
        <v>0</v>
      </c>
      <c r="KA71" s="284">
        <f t="shared" si="142"/>
        <v>0</v>
      </c>
      <c r="KB71" s="284">
        <f t="shared" si="142"/>
        <v>0</v>
      </c>
      <c r="KC71" s="284">
        <f t="shared" si="142"/>
        <v>21455</v>
      </c>
      <c r="KD71" s="284">
        <f t="shared" si="142"/>
        <v>0</v>
      </c>
      <c r="KE71" s="284">
        <f t="shared" si="142"/>
        <v>0</v>
      </c>
      <c r="KF71" s="284">
        <f t="shared" si="142"/>
        <v>0</v>
      </c>
      <c r="KG71" s="284">
        <f t="shared" si="142"/>
        <v>0</v>
      </c>
      <c r="KH71" s="284">
        <f t="shared" si="142"/>
        <v>21455</v>
      </c>
      <c r="KI71" s="284">
        <f t="shared" si="142"/>
        <v>0</v>
      </c>
      <c r="KJ71" s="284">
        <f t="shared" si="142"/>
        <v>0</v>
      </c>
      <c r="KK71" s="284">
        <f t="shared" si="142"/>
        <v>0</v>
      </c>
      <c r="KL71" s="284">
        <f t="shared" si="142"/>
        <v>0</v>
      </c>
      <c r="KM71" s="284">
        <f t="shared" si="142"/>
        <v>21455</v>
      </c>
      <c r="KN71" s="284">
        <f t="shared" si="142"/>
        <v>0</v>
      </c>
      <c r="KO71" s="284">
        <f t="shared" si="142"/>
        <v>0</v>
      </c>
      <c r="KP71" s="284">
        <f t="shared" si="142"/>
        <v>0</v>
      </c>
      <c r="KQ71" s="284">
        <f t="shared" si="142"/>
        <v>0</v>
      </c>
      <c r="KR71" s="284">
        <f t="shared" si="142"/>
        <v>21455</v>
      </c>
      <c r="KS71" s="284">
        <f t="shared" si="142"/>
        <v>0</v>
      </c>
      <c r="KT71" s="284">
        <f t="shared" si="142"/>
        <v>0</v>
      </c>
      <c r="KU71" s="284">
        <f t="shared" si="142"/>
        <v>0</v>
      </c>
      <c r="KV71" s="284">
        <f t="shared" si="142"/>
        <v>0</v>
      </c>
      <c r="KW71" s="284">
        <f t="shared" si="142"/>
        <v>21455</v>
      </c>
      <c r="KX71" s="284">
        <f t="shared" si="142"/>
        <v>0</v>
      </c>
      <c r="KY71" s="284">
        <f t="shared" si="142"/>
        <v>0</v>
      </c>
      <c r="KZ71" s="284">
        <f t="shared" si="142"/>
        <v>0</v>
      </c>
      <c r="LA71" s="284">
        <f t="shared" si="142"/>
        <v>0</v>
      </c>
      <c r="LB71" s="284">
        <f t="shared" si="142"/>
        <v>21455</v>
      </c>
      <c r="LC71" s="284">
        <f t="shared" si="142"/>
        <v>0</v>
      </c>
      <c r="LD71" s="284">
        <f t="shared" si="142"/>
        <v>0</v>
      </c>
      <c r="LE71" s="284">
        <f t="shared" si="142"/>
        <v>0</v>
      </c>
      <c r="LF71" s="284">
        <f t="shared" si="142"/>
        <v>0</v>
      </c>
      <c r="LG71" s="284">
        <f t="shared" si="142"/>
        <v>21455</v>
      </c>
      <c r="LH71" s="284">
        <f t="shared" si="142"/>
        <v>0</v>
      </c>
      <c r="LI71" s="284">
        <f t="shared" si="142"/>
        <v>0</v>
      </c>
      <c r="LJ71" s="284">
        <f t="shared" si="142"/>
        <v>0</v>
      </c>
      <c r="LK71" s="284">
        <f t="shared" si="142"/>
        <v>0</v>
      </c>
      <c r="LL71" s="284">
        <f t="shared" ref="LL71:NW71" si="143">$C21*LL44</f>
        <v>21455</v>
      </c>
      <c r="LM71" s="284">
        <f t="shared" si="143"/>
        <v>0</v>
      </c>
      <c r="LN71" s="284">
        <f t="shared" si="143"/>
        <v>0</v>
      </c>
      <c r="LO71" s="284">
        <f t="shared" si="143"/>
        <v>0</v>
      </c>
      <c r="LP71" s="284">
        <f t="shared" si="143"/>
        <v>0</v>
      </c>
      <c r="LQ71" s="284">
        <f t="shared" si="143"/>
        <v>21455</v>
      </c>
      <c r="LR71" s="284">
        <f t="shared" si="143"/>
        <v>0</v>
      </c>
      <c r="LS71" s="284">
        <f t="shared" si="143"/>
        <v>0</v>
      </c>
      <c r="LT71" s="284">
        <f t="shared" si="143"/>
        <v>0</v>
      </c>
      <c r="LU71" s="284">
        <f t="shared" si="143"/>
        <v>0</v>
      </c>
      <c r="LV71" s="284">
        <f t="shared" si="143"/>
        <v>21455</v>
      </c>
      <c r="LW71" s="284">
        <f t="shared" si="143"/>
        <v>0</v>
      </c>
      <c r="LX71" s="284">
        <f t="shared" si="143"/>
        <v>0</v>
      </c>
      <c r="LY71" s="284">
        <f t="shared" si="143"/>
        <v>0</v>
      </c>
      <c r="LZ71" s="284">
        <f t="shared" si="143"/>
        <v>0</v>
      </c>
      <c r="MA71" s="284">
        <f t="shared" si="143"/>
        <v>21455</v>
      </c>
      <c r="MB71" s="284">
        <f t="shared" si="143"/>
        <v>0</v>
      </c>
      <c r="MC71" s="284">
        <f t="shared" si="143"/>
        <v>0</v>
      </c>
      <c r="MD71" s="284">
        <f t="shared" si="143"/>
        <v>0</v>
      </c>
      <c r="ME71" s="284">
        <f t="shared" si="143"/>
        <v>0</v>
      </c>
      <c r="MF71" s="284">
        <f t="shared" si="143"/>
        <v>21455</v>
      </c>
      <c r="MG71" s="284">
        <f t="shared" si="143"/>
        <v>0</v>
      </c>
      <c r="MH71" s="284">
        <f t="shared" si="143"/>
        <v>0</v>
      </c>
      <c r="MI71" s="284">
        <f t="shared" si="143"/>
        <v>0</v>
      </c>
      <c r="MJ71" s="284">
        <f t="shared" si="143"/>
        <v>0</v>
      </c>
      <c r="MK71" s="284">
        <f t="shared" si="143"/>
        <v>21455</v>
      </c>
      <c r="ML71" s="284">
        <f t="shared" si="143"/>
        <v>0</v>
      </c>
      <c r="MM71" s="284">
        <f t="shared" si="143"/>
        <v>0</v>
      </c>
      <c r="MN71" s="284">
        <f t="shared" si="143"/>
        <v>0</v>
      </c>
      <c r="MO71" s="284">
        <f t="shared" si="143"/>
        <v>0</v>
      </c>
      <c r="MP71" s="284">
        <f t="shared" si="143"/>
        <v>21455</v>
      </c>
      <c r="MQ71" s="284">
        <f t="shared" si="143"/>
        <v>0</v>
      </c>
      <c r="MR71" s="284">
        <f t="shared" si="143"/>
        <v>0</v>
      </c>
      <c r="MS71" s="284">
        <f t="shared" si="143"/>
        <v>0</v>
      </c>
      <c r="MT71" s="284">
        <f t="shared" si="143"/>
        <v>0</v>
      </c>
      <c r="MU71" s="284">
        <f t="shared" si="143"/>
        <v>21455</v>
      </c>
      <c r="MV71" s="284">
        <f t="shared" si="143"/>
        <v>0</v>
      </c>
      <c r="MW71" s="284">
        <f t="shared" si="143"/>
        <v>0</v>
      </c>
      <c r="MX71" s="284">
        <f t="shared" si="143"/>
        <v>0</v>
      </c>
      <c r="MY71" s="284">
        <f t="shared" si="143"/>
        <v>0</v>
      </c>
      <c r="MZ71" s="284">
        <f t="shared" si="143"/>
        <v>21455</v>
      </c>
      <c r="NA71" s="284">
        <f t="shared" si="143"/>
        <v>0</v>
      </c>
      <c r="NB71" s="284">
        <f t="shared" si="143"/>
        <v>0</v>
      </c>
      <c r="NC71" s="284">
        <f t="shared" si="143"/>
        <v>0</v>
      </c>
      <c r="ND71" s="284">
        <f t="shared" si="143"/>
        <v>0</v>
      </c>
      <c r="NE71" s="284">
        <f t="shared" si="143"/>
        <v>21455</v>
      </c>
      <c r="NF71" s="284">
        <f t="shared" si="143"/>
        <v>0</v>
      </c>
      <c r="NG71" s="284">
        <f t="shared" si="143"/>
        <v>0</v>
      </c>
      <c r="NH71" s="284">
        <f t="shared" si="143"/>
        <v>0</v>
      </c>
      <c r="NI71" s="284">
        <f t="shared" si="143"/>
        <v>0</v>
      </c>
      <c r="NJ71" s="284">
        <f t="shared" si="143"/>
        <v>21455</v>
      </c>
      <c r="NK71" s="284">
        <f t="shared" si="143"/>
        <v>0</v>
      </c>
      <c r="NL71" s="284">
        <f t="shared" si="143"/>
        <v>0</v>
      </c>
      <c r="NM71" s="284">
        <f t="shared" si="143"/>
        <v>0</v>
      </c>
      <c r="NN71" s="284">
        <f t="shared" si="143"/>
        <v>0</v>
      </c>
      <c r="NO71" s="284">
        <f t="shared" si="143"/>
        <v>21455</v>
      </c>
      <c r="NP71" s="284">
        <f t="shared" si="143"/>
        <v>0</v>
      </c>
      <c r="NQ71" s="284">
        <f t="shared" si="143"/>
        <v>0</v>
      </c>
      <c r="NR71" s="284">
        <f t="shared" si="143"/>
        <v>0</v>
      </c>
      <c r="NS71" s="284">
        <f t="shared" si="143"/>
        <v>0</v>
      </c>
      <c r="NT71" s="284">
        <f t="shared" si="143"/>
        <v>21455</v>
      </c>
      <c r="NU71" s="284">
        <f t="shared" si="143"/>
        <v>0</v>
      </c>
      <c r="NV71" s="284">
        <f t="shared" si="143"/>
        <v>0</v>
      </c>
      <c r="NW71" s="284">
        <f t="shared" si="143"/>
        <v>0</v>
      </c>
      <c r="NX71" s="284">
        <f t="shared" ref="NX71:QI71" si="144">$C21*NX44</f>
        <v>0</v>
      </c>
      <c r="NY71" s="284">
        <f t="shared" si="144"/>
        <v>21455</v>
      </c>
      <c r="NZ71" s="284">
        <f t="shared" si="144"/>
        <v>0</v>
      </c>
      <c r="OA71" s="284">
        <f t="shared" si="144"/>
        <v>0</v>
      </c>
      <c r="OB71" s="284">
        <f t="shared" si="144"/>
        <v>0</v>
      </c>
      <c r="OC71" s="284">
        <f t="shared" si="144"/>
        <v>0</v>
      </c>
      <c r="OD71" s="284">
        <f t="shared" si="144"/>
        <v>21455</v>
      </c>
      <c r="OE71" s="284">
        <f t="shared" si="144"/>
        <v>0</v>
      </c>
      <c r="OF71" s="284">
        <f t="shared" si="144"/>
        <v>0</v>
      </c>
      <c r="OG71" s="284">
        <f t="shared" si="144"/>
        <v>0</v>
      </c>
      <c r="OH71" s="284">
        <f t="shared" si="144"/>
        <v>0</v>
      </c>
      <c r="OI71" s="284">
        <f t="shared" si="144"/>
        <v>21455</v>
      </c>
      <c r="OJ71" s="284">
        <f t="shared" si="144"/>
        <v>0</v>
      </c>
      <c r="OK71" s="284">
        <f t="shared" si="144"/>
        <v>0</v>
      </c>
      <c r="OL71" s="284">
        <f t="shared" si="144"/>
        <v>0</v>
      </c>
      <c r="OM71" s="284">
        <f t="shared" si="144"/>
        <v>0</v>
      </c>
      <c r="ON71" s="284">
        <f t="shared" si="144"/>
        <v>21455</v>
      </c>
      <c r="OO71" s="284">
        <f t="shared" si="144"/>
        <v>0</v>
      </c>
      <c r="OP71" s="284">
        <f t="shared" si="144"/>
        <v>0</v>
      </c>
      <c r="OQ71" s="284">
        <f t="shared" si="144"/>
        <v>0</v>
      </c>
      <c r="OR71" s="284">
        <f t="shared" si="144"/>
        <v>0</v>
      </c>
      <c r="OS71" s="284">
        <f t="shared" si="144"/>
        <v>21455</v>
      </c>
      <c r="OT71" s="284">
        <f t="shared" si="144"/>
        <v>0</v>
      </c>
      <c r="OU71" s="284">
        <f t="shared" si="144"/>
        <v>0</v>
      </c>
      <c r="OV71" s="284">
        <f t="shared" si="144"/>
        <v>0</v>
      </c>
      <c r="OW71" s="284">
        <f t="shared" si="144"/>
        <v>0</v>
      </c>
      <c r="OX71" s="284">
        <f t="shared" si="144"/>
        <v>21455</v>
      </c>
      <c r="OY71" s="284">
        <f t="shared" si="144"/>
        <v>0</v>
      </c>
      <c r="OZ71" s="284">
        <f t="shared" si="144"/>
        <v>0</v>
      </c>
      <c r="PA71" s="284">
        <f t="shared" si="144"/>
        <v>0</v>
      </c>
      <c r="PB71" s="284">
        <f t="shared" si="144"/>
        <v>0</v>
      </c>
      <c r="PC71" s="284">
        <f t="shared" si="144"/>
        <v>21455</v>
      </c>
      <c r="PD71" s="284">
        <f t="shared" si="144"/>
        <v>0</v>
      </c>
      <c r="PE71" s="284">
        <f t="shared" si="144"/>
        <v>0</v>
      </c>
      <c r="PF71" s="284">
        <f t="shared" si="144"/>
        <v>0</v>
      </c>
      <c r="PG71" s="284">
        <f t="shared" si="144"/>
        <v>0</v>
      </c>
      <c r="PH71" s="284">
        <f t="shared" si="144"/>
        <v>21455</v>
      </c>
      <c r="PI71" s="284">
        <f t="shared" si="144"/>
        <v>0</v>
      </c>
      <c r="PJ71" s="284">
        <f t="shared" si="144"/>
        <v>0</v>
      </c>
      <c r="PK71" s="284">
        <f t="shared" si="144"/>
        <v>0</v>
      </c>
      <c r="PL71" s="284">
        <f t="shared" si="144"/>
        <v>0</v>
      </c>
      <c r="PM71" s="284">
        <f t="shared" si="144"/>
        <v>21455</v>
      </c>
      <c r="PN71" s="284">
        <f t="shared" si="144"/>
        <v>0</v>
      </c>
      <c r="PO71" s="284">
        <f t="shared" si="144"/>
        <v>0</v>
      </c>
      <c r="PP71" s="284">
        <f t="shared" si="144"/>
        <v>0</v>
      </c>
      <c r="PQ71" s="284">
        <f t="shared" si="144"/>
        <v>0</v>
      </c>
      <c r="PR71" s="284">
        <f t="shared" si="144"/>
        <v>21455</v>
      </c>
      <c r="PS71" s="284">
        <f t="shared" si="144"/>
        <v>0</v>
      </c>
      <c r="PT71" s="284">
        <f t="shared" si="144"/>
        <v>0</v>
      </c>
      <c r="PU71" s="284">
        <f t="shared" si="144"/>
        <v>0</v>
      </c>
      <c r="PV71" s="284">
        <f t="shared" si="144"/>
        <v>0</v>
      </c>
      <c r="PW71" s="284">
        <f t="shared" si="144"/>
        <v>21455</v>
      </c>
      <c r="PX71" s="284">
        <f t="shared" si="144"/>
        <v>0</v>
      </c>
      <c r="PY71" s="284">
        <f t="shared" si="144"/>
        <v>0</v>
      </c>
      <c r="PZ71" s="284">
        <f t="shared" si="144"/>
        <v>0</v>
      </c>
      <c r="QA71" s="284">
        <f t="shared" si="144"/>
        <v>0</v>
      </c>
      <c r="QB71" s="284">
        <f t="shared" si="144"/>
        <v>21455</v>
      </c>
      <c r="QC71" s="284">
        <f t="shared" si="144"/>
        <v>0</v>
      </c>
      <c r="QD71" s="284">
        <f t="shared" si="144"/>
        <v>0</v>
      </c>
      <c r="QE71" s="284">
        <f t="shared" si="144"/>
        <v>0</v>
      </c>
      <c r="QF71" s="284">
        <f t="shared" si="144"/>
        <v>0</v>
      </c>
      <c r="QG71" s="284">
        <f t="shared" si="144"/>
        <v>21455</v>
      </c>
      <c r="QH71" s="284">
        <f t="shared" si="144"/>
        <v>0</v>
      </c>
      <c r="QI71" s="284">
        <f t="shared" si="144"/>
        <v>0</v>
      </c>
      <c r="QJ71" s="284">
        <f t="shared" ref="QJ71:SA71" si="145">$C21*QJ44</f>
        <v>0</v>
      </c>
      <c r="QK71" s="284">
        <f t="shared" si="145"/>
        <v>0</v>
      </c>
      <c r="QL71" s="284">
        <f t="shared" si="145"/>
        <v>21455</v>
      </c>
      <c r="QM71" s="284">
        <f t="shared" si="145"/>
        <v>0</v>
      </c>
      <c r="QN71" s="284">
        <f t="shared" si="145"/>
        <v>0</v>
      </c>
      <c r="QO71" s="284">
        <f t="shared" si="145"/>
        <v>0</v>
      </c>
      <c r="QP71" s="284">
        <f t="shared" si="145"/>
        <v>0</v>
      </c>
      <c r="QQ71" s="284">
        <f t="shared" si="145"/>
        <v>21455</v>
      </c>
      <c r="QR71" s="284">
        <f t="shared" si="145"/>
        <v>0</v>
      </c>
      <c r="QS71" s="284">
        <f t="shared" si="145"/>
        <v>0</v>
      </c>
      <c r="QT71" s="284">
        <f t="shared" si="145"/>
        <v>0</v>
      </c>
      <c r="QU71" s="284">
        <f t="shared" si="145"/>
        <v>0</v>
      </c>
      <c r="QV71" s="284">
        <f t="shared" si="145"/>
        <v>21455</v>
      </c>
      <c r="QW71" s="284">
        <f t="shared" si="145"/>
        <v>0</v>
      </c>
      <c r="QX71" s="284">
        <f t="shared" si="145"/>
        <v>0</v>
      </c>
      <c r="QY71" s="284">
        <f t="shared" si="145"/>
        <v>0</v>
      </c>
      <c r="QZ71" s="284">
        <f t="shared" si="145"/>
        <v>0</v>
      </c>
      <c r="RA71" s="284">
        <f t="shared" si="145"/>
        <v>21455</v>
      </c>
      <c r="RB71" s="284">
        <f t="shared" si="145"/>
        <v>0</v>
      </c>
      <c r="RC71" s="284">
        <f t="shared" si="145"/>
        <v>0</v>
      </c>
      <c r="RD71" s="284">
        <f t="shared" si="145"/>
        <v>0</v>
      </c>
      <c r="RE71" s="284">
        <f t="shared" si="145"/>
        <v>0</v>
      </c>
      <c r="RF71" s="284">
        <f t="shared" si="145"/>
        <v>21455</v>
      </c>
      <c r="RG71" s="284">
        <f t="shared" si="145"/>
        <v>0</v>
      </c>
      <c r="RH71" s="284">
        <f t="shared" si="145"/>
        <v>0</v>
      </c>
      <c r="RI71" s="284">
        <f t="shared" si="145"/>
        <v>0</v>
      </c>
      <c r="RJ71" s="284">
        <f t="shared" si="145"/>
        <v>0</v>
      </c>
      <c r="RK71" s="284">
        <f t="shared" si="145"/>
        <v>21455</v>
      </c>
      <c r="RL71" s="284">
        <f t="shared" si="145"/>
        <v>0</v>
      </c>
      <c r="RM71" s="284">
        <f t="shared" si="145"/>
        <v>0</v>
      </c>
      <c r="RN71" s="284">
        <f t="shared" si="145"/>
        <v>0</v>
      </c>
      <c r="RO71" s="284">
        <f t="shared" si="145"/>
        <v>0</v>
      </c>
      <c r="RP71" s="284">
        <f t="shared" si="145"/>
        <v>21455</v>
      </c>
      <c r="RQ71" s="284">
        <f t="shared" si="145"/>
        <v>0</v>
      </c>
      <c r="RR71" s="284">
        <f t="shared" si="145"/>
        <v>0</v>
      </c>
      <c r="RS71" s="284">
        <f t="shared" si="145"/>
        <v>0</v>
      </c>
      <c r="RT71" s="284">
        <f t="shared" si="145"/>
        <v>0</v>
      </c>
      <c r="RU71" s="284">
        <f t="shared" si="145"/>
        <v>21455</v>
      </c>
      <c r="RV71" s="284">
        <f t="shared" si="145"/>
        <v>0</v>
      </c>
      <c r="RW71" s="284">
        <f t="shared" si="145"/>
        <v>0</v>
      </c>
      <c r="RX71" s="284">
        <f t="shared" si="145"/>
        <v>0</v>
      </c>
      <c r="RY71" s="284">
        <f t="shared" si="145"/>
        <v>0</v>
      </c>
      <c r="RZ71" s="284">
        <f t="shared" si="145"/>
        <v>21455</v>
      </c>
      <c r="SA71" s="284">
        <f t="shared" si="145"/>
        <v>0</v>
      </c>
    </row>
    <row r="72" spans="1:495">
      <c r="A72" s="282"/>
      <c r="B72" s="283" t="str">
        <f>$B$22</f>
        <v>Effluent</v>
      </c>
      <c r="C72" s="290">
        <f>SUM(D72:S72,T72:INDEX(T72:SA72,$H$5))</f>
        <v>0</v>
      </c>
      <c r="D72" s="284">
        <f t="shared" ref="D72:BO72" si="146">$C22*D45</f>
        <v>0</v>
      </c>
      <c r="E72" s="284">
        <f t="shared" si="146"/>
        <v>0</v>
      </c>
      <c r="F72" s="284">
        <f t="shared" si="146"/>
        <v>0</v>
      </c>
      <c r="G72" s="284">
        <f t="shared" si="146"/>
        <v>0</v>
      </c>
      <c r="H72" s="284">
        <f t="shared" si="146"/>
        <v>0</v>
      </c>
      <c r="I72" s="284">
        <f t="shared" si="146"/>
        <v>0</v>
      </c>
      <c r="J72" s="284">
        <f t="shared" si="146"/>
        <v>0</v>
      </c>
      <c r="K72" s="284">
        <f t="shared" si="146"/>
        <v>0</v>
      </c>
      <c r="L72" s="284">
        <f t="shared" si="146"/>
        <v>0</v>
      </c>
      <c r="M72" s="284">
        <f t="shared" si="146"/>
        <v>0</v>
      </c>
      <c r="N72" s="284">
        <f t="shared" si="146"/>
        <v>0</v>
      </c>
      <c r="O72" s="284">
        <f t="shared" si="146"/>
        <v>0</v>
      </c>
      <c r="P72" s="284">
        <f t="shared" si="146"/>
        <v>0</v>
      </c>
      <c r="Q72" s="284">
        <f t="shared" si="146"/>
        <v>0</v>
      </c>
      <c r="R72" s="284">
        <f t="shared" si="146"/>
        <v>0</v>
      </c>
      <c r="S72" s="284">
        <f t="shared" si="146"/>
        <v>0</v>
      </c>
      <c r="T72" s="284">
        <f t="shared" si="146"/>
        <v>0</v>
      </c>
      <c r="U72" s="284">
        <f t="shared" si="146"/>
        <v>0</v>
      </c>
      <c r="V72" s="284">
        <f t="shared" si="146"/>
        <v>0</v>
      </c>
      <c r="W72" s="284">
        <f t="shared" si="146"/>
        <v>0</v>
      </c>
      <c r="X72" s="284">
        <f t="shared" si="146"/>
        <v>0</v>
      </c>
      <c r="Y72" s="284">
        <f t="shared" si="146"/>
        <v>0</v>
      </c>
      <c r="Z72" s="284">
        <f t="shared" si="146"/>
        <v>0</v>
      </c>
      <c r="AA72" s="284">
        <f t="shared" si="146"/>
        <v>0</v>
      </c>
      <c r="AB72" s="284">
        <f t="shared" si="146"/>
        <v>0</v>
      </c>
      <c r="AC72" s="284">
        <f t="shared" si="146"/>
        <v>0</v>
      </c>
      <c r="AD72" s="284">
        <f t="shared" si="146"/>
        <v>0</v>
      </c>
      <c r="AE72" s="284">
        <f t="shared" si="146"/>
        <v>0</v>
      </c>
      <c r="AF72" s="284">
        <f t="shared" si="146"/>
        <v>0</v>
      </c>
      <c r="AG72" s="284">
        <f t="shared" si="146"/>
        <v>0</v>
      </c>
      <c r="AH72" s="284">
        <f t="shared" si="146"/>
        <v>0</v>
      </c>
      <c r="AI72" s="284">
        <f t="shared" si="146"/>
        <v>0</v>
      </c>
      <c r="AJ72" s="284">
        <f t="shared" si="146"/>
        <v>0</v>
      </c>
      <c r="AK72" s="284">
        <f t="shared" si="146"/>
        <v>0</v>
      </c>
      <c r="AL72" s="284">
        <f t="shared" si="146"/>
        <v>0</v>
      </c>
      <c r="AM72" s="284">
        <f t="shared" si="146"/>
        <v>0</v>
      </c>
      <c r="AN72" s="284">
        <f t="shared" si="146"/>
        <v>0</v>
      </c>
      <c r="AO72" s="284">
        <f t="shared" si="146"/>
        <v>0</v>
      </c>
      <c r="AP72" s="284">
        <f t="shared" si="146"/>
        <v>0</v>
      </c>
      <c r="AQ72" s="284">
        <f t="shared" si="146"/>
        <v>0</v>
      </c>
      <c r="AR72" s="284">
        <f t="shared" si="146"/>
        <v>0</v>
      </c>
      <c r="AS72" s="284">
        <f t="shared" si="146"/>
        <v>0</v>
      </c>
      <c r="AT72" s="284">
        <f t="shared" si="146"/>
        <v>0</v>
      </c>
      <c r="AU72" s="284">
        <f t="shared" si="146"/>
        <v>0</v>
      </c>
      <c r="AV72" s="284">
        <f t="shared" si="146"/>
        <v>0</v>
      </c>
      <c r="AW72" s="284">
        <f t="shared" si="146"/>
        <v>0</v>
      </c>
      <c r="AX72" s="284">
        <f t="shared" si="146"/>
        <v>0</v>
      </c>
      <c r="AY72" s="284">
        <f t="shared" si="146"/>
        <v>0</v>
      </c>
      <c r="AZ72" s="284">
        <f t="shared" si="146"/>
        <v>0</v>
      </c>
      <c r="BA72" s="284">
        <f t="shared" si="146"/>
        <v>0</v>
      </c>
      <c r="BB72" s="284">
        <f t="shared" si="146"/>
        <v>0</v>
      </c>
      <c r="BC72" s="284">
        <f t="shared" si="146"/>
        <v>0</v>
      </c>
      <c r="BD72" s="284">
        <f t="shared" si="146"/>
        <v>0</v>
      </c>
      <c r="BE72" s="284">
        <f t="shared" si="146"/>
        <v>0</v>
      </c>
      <c r="BF72" s="284">
        <f t="shared" si="146"/>
        <v>0</v>
      </c>
      <c r="BG72" s="284">
        <f t="shared" si="146"/>
        <v>0</v>
      </c>
      <c r="BH72" s="284">
        <f t="shared" si="146"/>
        <v>0</v>
      </c>
      <c r="BI72" s="284">
        <f t="shared" si="146"/>
        <v>0</v>
      </c>
      <c r="BJ72" s="284">
        <f t="shared" si="146"/>
        <v>0</v>
      </c>
      <c r="BK72" s="284">
        <f t="shared" si="146"/>
        <v>0</v>
      </c>
      <c r="BL72" s="284">
        <f t="shared" si="146"/>
        <v>0</v>
      </c>
      <c r="BM72" s="284">
        <f t="shared" si="146"/>
        <v>0</v>
      </c>
      <c r="BN72" s="284">
        <f t="shared" si="146"/>
        <v>0</v>
      </c>
      <c r="BO72" s="284">
        <f t="shared" si="146"/>
        <v>0</v>
      </c>
      <c r="BP72" s="284">
        <f t="shared" ref="BP72:EA72" si="147">$C22*BP45</f>
        <v>0</v>
      </c>
      <c r="BQ72" s="284">
        <f t="shared" si="147"/>
        <v>0</v>
      </c>
      <c r="BR72" s="284">
        <f t="shared" si="147"/>
        <v>0</v>
      </c>
      <c r="BS72" s="284">
        <f t="shared" si="147"/>
        <v>0</v>
      </c>
      <c r="BT72" s="284">
        <f t="shared" si="147"/>
        <v>0</v>
      </c>
      <c r="BU72" s="284">
        <f t="shared" si="147"/>
        <v>0</v>
      </c>
      <c r="BV72" s="284">
        <f t="shared" si="147"/>
        <v>0</v>
      </c>
      <c r="BW72" s="284">
        <f t="shared" si="147"/>
        <v>0</v>
      </c>
      <c r="BX72" s="284">
        <f t="shared" si="147"/>
        <v>0</v>
      </c>
      <c r="BY72" s="284">
        <f t="shared" si="147"/>
        <v>0</v>
      </c>
      <c r="BZ72" s="284">
        <f t="shared" si="147"/>
        <v>0</v>
      </c>
      <c r="CA72" s="284">
        <f t="shared" si="147"/>
        <v>0</v>
      </c>
      <c r="CB72" s="284">
        <f t="shared" si="147"/>
        <v>0</v>
      </c>
      <c r="CC72" s="284">
        <f t="shared" si="147"/>
        <v>0</v>
      </c>
      <c r="CD72" s="284">
        <f t="shared" si="147"/>
        <v>0</v>
      </c>
      <c r="CE72" s="284">
        <f t="shared" si="147"/>
        <v>0</v>
      </c>
      <c r="CF72" s="284">
        <f t="shared" si="147"/>
        <v>0</v>
      </c>
      <c r="CG72" s="284">
        <f t="shared" si="147"/>
        <v>0</v>
      </c>
      <c r="CH72" s="284">
        <f t="shared" si="147"/>
        <v>0</v>
      </c>
      <c r="CI72" s="284">
        <f t="shared" si="147"/>
        <v>0</v>
      </c>
      <c r="CJ72" s="284">
        <f t="shared" si="147"/>
        <v>0</v>
      </c>
      <c r="CK72" s="284">
        <f t="shared" si="147"/>
        <v>0</v>
      </c>
      <c r="CL72" s="284">
        <f t="shared" si="147"/>
        <v>0</v>
      </c>
      <c r="CM72" s="284">
        <f t="shared" si="147"/>
        <v>0</v>
      </c>
      <c r="CN72" s="284">
        <f t="shared" si="147"/>
        <v>0</v>
      </c>
      <c r="CO72" s="284">
        <f t="shared" si="147"/>
        <v>0</v>
      </c>
      <c r="CP72" s="284">
        <f t="shared" si="147"/>
        <v>0</v>
      </c>
      <c r="CQ72" s="284">
        <f t="shared" si="147"/>
        <v>0</v>
      </c>
      <c r="CR72" s="284">
        <f t="shared" si="147"/>
        <v>0</v>
      </c>
      <c r="CS72" s="284">
        <f t="shared" si="147"/>
        <v>0</v>
      </c>
      <c r="CT72" s="284">
        <f t="shared" si="147"/>
        <v>0</v>
      </c>
      <c r="CU72" s="284">
        <f t="shared" si="147"/>
        <v>0</v>
      </c>
      <c r="CV72" s="284">
        <f t="shared" si="147"/>
        <v>0</v>
      </c>
      <c r="CW72" s="284">
        <f t="shared" si="147"/>
        <v>0</v>
      </c>
      <c r="CX72" s="284">
        <f t="shared" si="147"/>
        <v>0</v>
      </c>
      <c r="CY72" s="284">
        <f t="shared" si="147"/>
        <v>0</v>
      </c>
      <c r="CZ72" s="284">
        <f t="shared" si="147"/>
        <v>0</v>
      </c>
      <c r="DA72" s="284">
        <f t="shared" si="147"/>
        <v>0</v>
      </c>
      <c r="DB72" s="284">
        <f t="shared" si="147"/>
        <v>0</v>
      </c>
      <c r="DC72" s="284">
        <f t="shared" si="147"/>
        <v>0</v>
      </c>
      <c r="DD72" s="284">
        <f t="shared" si="147"/>
        <v>0</v>
      </c>
      <c r="DE72" s="284">
        <f t="shared" si="147"/>
        <v>0</v>
      </c>
      <c r="DF72" s="284">
        <f t="shared" si="147"/>
        <v>0</v>
      </c>
      <c r="DG72" s="284">
        <f t="shared" si="147"/>
        <v>0</v>
      </c>
      <c r="DH72" s="284">
        <f t="shared" si="147"/>
        <v>0</v>
      </c>
      <c r="DI72" s="284">
        <f t="shared" si="147"/>
        <v>0</v>
      </c>
      <c r="DJ72" s="284">
        <f t="shared" si="147"/>
        <v>0</v>
      </c>
      <c r="DK72" s="284">
        <f t="shared" si="147"/>
        <v>0</v>
      </c>
      <c r="DL72" s="284">
        <f t="shared" si="147"/>
        <v>0</v>
      </c>
      <c r="DM72" s="284">
        <f t="shared" si="147"/>
        <v>0</v>
      </c>
      <c r="DN72" s="284">
        <f t="shared" si="147"/>
        <v>0</v>
      </c>
      <c r="DO72" s="284">
        <f t="shared" si="147"/>
        <v>0</v>
      </c>
      <c r="DP72" s="284">
        <f t="shared" si="147"/>
        <v>0</v>
      </c>
      <c r="DQ72" s="284">
        <f t="shared" si="147"/>
        <v>0</v>
      </c>
      <c r="DR72" s="284">
        <f t="shared" si="147"/>
        <v>0</v>
      </c>
      <c r="DS72" s="284">
        <f t="shared" si="147"/>
        <v>0</v>
      </c>
      <c r="DT72" s="284">
        <f t="shared" si="147"/>
        <v>0</v>
      </c>
      <c r="DU72" s="284">
        <f t="shared" si="147"/>
        <v>0</v>
      </c>
      <c r="DV72" s="284">
        <f t="shared" si="147"/>
        <v>0</v>
      </c>
      <c r="DW72" s="284">
        <f t="shared" si="147"/>
        <v>0</v>
      </c>
      <c r="DX72" s="284">
        <f t="shared" si="147"/>
        <v>0</v>
      </c>
      <c r="DY72" s="284">
        <f t="shared" si="147"/>
        <v>0</v>
      </c>
      <c r="DZ72" s="284">
        <f t="shared" si="147"/>
        <v>0</v>
      </c>
      <c r="EA72" s="284">
        <f t="shared" si="147"/>
        <v>0</v>
      </c>
      <c r="EB72" s="284">
        <f t="shared" ref="EB72:GM72" si="148">$C22*EB45</f>
        <v>0</v>
      </c>
      <c r="EC72" s="284">
        <f t="shared" si="148"/>
        <v>0</v>
      </c>
      <c r="ED72" s="284">
        <f t="shared" si="148"/>
        <v>0</v>
      </c>
      <c r="EE72" s="284">
        <f t="shared" si="148"/>
        <v>0</v>
      </c>
      <c r="EF72" s="284">
        <f t="shared" si="148"/>
        <v>0</v>
      </c>
      <c r="EG72" s="284">
        <f t="shared" si="148"/>
        <v>0</v>
      </c>
      <c r="EH72" s="284">
        <f t="shared" si="148"/>
        <v>0</v>
      </c>
      <c r="EI72" s="284">
        <f t="shared" si="148"/>
        <v>0</v>
      </c>
      <c r="EJ72" s="284">
        <f t="shared" si="148"/>
        <v>0</v>
      </c>
      <c r="EK72" s="284">
        <f t="shared" si="148"/>
        <v>0</v>
      </c>
      <c r="EL72" s="284">
        <f t="shared" si="148"/>
        <v>0</v>
      </c>
      <c r="EM72" s="284">
        <f t="shared" si="148"/>
        <v>0</v>
      </c>
      <c r="EN72" s="284">
        <f t="shared" si="148"/>
        <v>0</v>
      </c>
      <c r="EO72" s="284">
        <f t="shared" si="148"/>
        <v>0</v>
      </c>
      <c r="EP72" s="284">
        <f t="shared" si="148"/>
        <v>0</v>
      </c>
      <c r="EQ72" s="284">
        <f t="shared" si="148"/>
        <v>0</v>
      </c>
      <c r="ER72" s="284">
        <f t="shared" si="148"/>
        <v>0</v>
      </c>
      <c r="ES72" s="284">
        <f t="shared" si="148"/>
        <v>0</v>
      </c>
      <c r="ET72" s="284">
        <f t="shared" si="148"/>
        <v>0</v>
      </c>
      <c r="EU72" s="284">
        <f t="shared" si="148"/>
        <v>0</v>
      </c>
      <c r="EV72" s="284">
        <f t="shared" si="148"/>
        <v>0</v>
      </c>
      <c r="EW72" s="284">
        <f t="shared" si="148"/>
        <v>0</v>
      </c>
      <c r="EX72" s="284">
        <f t="shared" si="148"/>
        <v>0</v>
      </c>
      <c r="EY72" s="284">
        <f t="shared" si="148"/>
        <v>0</v>
      </c>
      <c r="EZ72" s="284">
        <f t="shared" si="148"/>
        <v>0</v>
      </c>
      <c r="FA72" s="284">
        <f t="shared" si="148"/>
        <v>0</v>
      </c>
      <c r="FB72" s="284">
        <f t="shared" si="148"/>
        <v>0</v>
      </c>
      <c r="FC72" s="284">
        <f t="shared" si="148"/>
        <v>0</v>
      </c>
      <c r="FD72" s="284">
        <f t="shared" si="148"/>
        <v>0</v>
      </c>
      <c r="FE72" s="284">
        <f t="shared" si="148"/>
        <v>0</v>
      </c>
      <c r="FF72" s="284">
        <f t="shared" si="148"/>
        <v>0</v>
      </c>
      <c r="FG72" s="284">
        <f t="shared" si="148"/>
        <v>0</v>
      </c>
      <c r="FH72" s="284">
        <f t="shared" si="148"/>
        <v>0</v>
      </c>
      <c r="FI72" s="284">
        <f t="shared" si="148"/>
        <v>0</v>
      </c>
      <c r="FJ72" s="284">
        <f t="shared" si="148"/>
        <v>0</v>
      </c>
      <c r="FK72" s="284">
        <f t="shared" si="148"/>
        <v>0</v>
      </c>
      <c r="FL72" s="284">
        <f t="shared" si="148"/>
        <v>0</v>
      </c>
      <c r="FM72" s="284">
        <f t="shared" si="148"/>
        <v>0</v>
      </c>
      <c r="FN72" s="284">
        <f t="shared" si="148"/>
        <v>0</v>
      </c>
      <c r="FO72" s="284">
        <f t="shared" si="148"/>
        <v>0</v>
      </c>
      <c r="FP72" s="284">
        <f t="shared" si="148"/>
        <v>0</v>
      </c>
      <c r="FQ72" s="284">
        <f t="shared" si="148"/>
        <v>0</v>
      </c>
      <c r="FR72" s="284">
        <f t="shared" si="148"/>
        <v>0</v>
      </c>
      <c r="FS72" s="284">
        <f t="shared" si="148"/>
        <v>0</v>
      </c>
      <c r="FT72" s="284">
        <f t="shared" si="148"/>
        <v>0</v>
      </c>
      <c r="FU72" s="284">
        <f t="shared" si="148"/>
        <v>0</v>
      </c>
      <c r="FV72" s="284">
        <f t="shared" si="148"/>
        <v>0</v>
      </c>
      <c r="FW72" s="284">
        <f t="shared" si="148"/>
        <v>0</v>
      </c>
      <c r="FX72" s="284">
        <f t="shared" si="148"/>
        <v>0</v>
      </c>
      <c r="FY72" s="284">
        <f t="shared" si="148"/>
        <v>0</v>
      </c>
      <c r="FZ72" s="284">
        <f t="shared" si="148"/>
        <v>0</v>
      </c>
      <c r="GA72" s="284">
        <f t="shared" si="148"/>
        <v>0</v>
      </c>
      <c r="GB72" s="284">
        <f t="shared" si="148"/>
        <v>0</v>
      </c>
      <c r="GC72" s="284">
        <f t="shared" si="148"/>
        <v>0</v>
      </c>
      <c r="GD72" s="284">
        <f t="shared" si="148"/>
        <v>0</v>
      </c>
      <c r="GE72" s="284">
        <f t="shared" si="148"/>
        <v>0</v>
      </c>
      <c r="GF72" s="284">
        <f t="shared" si="148"/>
        <v>0</v>
      </c>
      <c r="GG72" s="284">
        <f t="shared" si="148"/>
        <v>0</v>
      </c>
      <c r="GH72" s="284">
        <f t="shared" si="148"/>
        <v>0</v>
      </c>
      <c r="GI72" s="284">
        <f t="shared" si="148"/>
        <v>0</v>
      </c>
      <c r="GJ72" s="284">
        <f t="shared" si="148"/>
        <v>0</v>
      </c>
      <c r="GK72" s="284">
        <f t="shared" si="148"/>
        <v>0</v>
      </c>
      <c r="GL72" s="284">
        <f t="shared" si="148"/>
        <v>0</v>
      </c>
      <c r="GM72" s="284">
        <f t="shared" si="148"/>
        <v>0</v>
      </c>
      <c r="GN72" s="284">
        <f t="shared" ref="GN72:IY72" si="149">$C22*GN45</f>
        <v>0</v>
      </c>
      <c r="GO72" s="284">
        <f t="shared" si="149"/>
        <v>0</v>
      </c>
      <c r="GP72" s="284">
        <f t="shared" si="149"/>
        <v>0</v>
      </c>
      <c r="GQ72" s="284">
        <f t="shared" si="149"/>
        <v>0</v>
      </c>
      <c r="GR72" s="284">
        <f t="shared" si="149"/>
        <v>0</v>
      </c>
      <c r="GS72" s="284">
        <f t="shared" si="149"/>
        <v>0</v>
      </c>
      <c r="GT72" s="284">
        <f t="shared" si="149"/>
        <v>0</v>
      </c>
      <c r="GU72" s="284">
        <f t="shared" si="149"/>
        <v>0</v>
      </c>
      <c r="GV72" s="284">
        <f t="shared" si="149"/>
        <v>0</v>
      </c>
      <c r="GW72" s="284">
        <f t="shared" si="149"/>
        <v>0</v>
      </c>
      <c r="GX72" s="284">
        <f t="shared" si="149"/>
        <v>0</v>
      </c>
      <c r="GY72" s="284">
        <f t="shared" si="149"/>
        <v>0</v>
      </c>
      <c r="GZ72" s="284">
        <f t="shared" si="149"/>
        <v>0</v>
      </c>
      <c r="HA72" s="284">
        <f t="shared" si="149"/>
        <v>0</v>
      </c>
      <c r="HB72" s="284">
        <f t="shared" si="149"/>
        <v>0</v>
      </c>
      <c r="HC72" s="284">
        <f t="shared" si="149"/>
        <v>0</v>
      </c>
      <c r="HD72" s="284">
        <f t="shared" si="149"/>
        <v>0</v>
      </c>
      <c r="HE72" s="284">
        <f t="shared" si="149"/>
        <v>0</v>
      </c>
      <c r="HF72" s="284">
        <f t="shared" si="149"/>
        <v>0</v>
      </c>
      <c r="HG72" s="284">
        <f t="shared" si="149"/>
        <v>0</v>
      </c>
      <c r="HH72" s="284">
        <f t="shared" si="149"/>
        <v>0</v>
      </c>
      <c r="HI72" s="284">
        <f t="shared" si="149"/>
        <v>0</v>
      </c>
      <c r="HJ72" s="284">
        <f t="shared" si="149"/>
        <v>0</v>
      </c>
      <c r="HK72" s="284">
        <f t="shared" si="149"/>
        <v>0</v>
      </c>
      <c r="HL72" s="284">
        <f t="shared" si="149"/>
        <v>0</v>
      </c>
      <c r="HM72" s="284">
        <f t="shared" si="149"/>
        <v>0</v>
      </c>
      <c r="HN72" s="284">
        <f t="shared" si="149"/>
        <v>0</v>
      </c>
      <c r="HO72" s="284">
        <f t="shared" si="149"/>
        <v>0</v>
      </c>
      <c r="HP72" s="284">
        <f t="shared" si="149"/>
        <v>0</v>
      </c>
      <c r="HQ72" s="284">
        <f t="shared" si="149"/>
        <v>0</v>
      </c>
      <c r="HR72" s="284">
        <f t="shared" si="149"/>
        <v>0</v>
      </c>
      <c r="HS72" s="284">
        <f t="shared" si="149"/>
        <v>0</v>
      </c>
      <c r="HT72" s="284">
        <f t="shared" si="149"/>
        <v>0</v>
      </c>
      <c r="HU72" s="284">
        <f t="shared" si="149"/>
        <v>0</v>
      </c>
      <c r="HV72" s="284">
        <f t="shared" si="149"/>
        <v>0</v>
      </c>
      <c r="HW72" s="284">
        <f t="shared" si="149"/>
        <v>0</v>
      </c>
      <c r="HX72" s="284">
        <f t="shared" si="149"/>
        <v>0</v>
      </c>
      <c r="HY72" s="284">
        <f t="shared" si="149"/>
        <v>0</v>
      </c>
      <c r="HZ72" s="284">
        <f t="shared" si="149"/>
        <v>0</v>
      </c>
      <c r="IA72" s="284">
        <f t="shared" si="149"/>
        <v>0</v>
      </c>
      <c r="IB72" s="284">
        <f t="shared" si="149"/>
        <v>0</v>
      </c>
      <c r="IC72" s="284">
        <f t="shared" si="149"/>
        <v>0</v>
      </c>
      <c r="ID72" s="284">
        <f t="shared" si="149"/>
        <v>0</v>
      </c>
      <c r="IE72" s="284">
        <f t="shared" si="149"/>
        <v>0</v>
      </c>
      <c r="IF72" s="284">
        <f t="shared" si="149"/>
        <v>0</v>
      </c>
      <c r="IG72" s="284">
        <f t="shared" si="149"/>
        <v>0</v>
      </c>
      <c r="IH72" s="284">
        <f t="shared" si="149"/>
        <v>0</v>
      </c>
      <c r="II72" s="284">
        <f t="shared" si="149"/>
        <v>0</v>
      </c>
      <c r="IJ72" s="284">
        <f t="shared" si="149"/>
        <v>0</v>
      </c>
      <c r="IK72" s="284">
        <f t="shared" si="149"/>
        <v>0</v>
      </c>
      <c r="IL72" s="284">
        <f t="shared" si="149"/>
        <v>0</v>
      </c>
      <c r="IM72" s="284">
        <f t="shared" si="149"/>
        <v>0</v>
      </c>
      <c r="IN72" s="284">
        <f t="shared" si="149"/>
        <v>0</v>
      </c>
      <c r="IO72" s="284">
        <f t="shared" si="149"/>
        <v>0</v>
      </c>
      <c r="IP72" s="284">
        <f t="shared" si="149"/>
        <v>0</v>
      </c>
      <c r="IQ72" s="284">
        <f t="shared" si="149"/>
        <v>0</v>
      </c>
      <c r="IR72" s="284">
        <f t="shared" si="149"/>
        <v>0</v>
      </c>
      <c r="IS72" s="284">
        <f t="shared" si="149"/>
        <v>0</v>
      </c>
      <c r="IT72" s="284">
        <f t="shared" si="149"/>
        <v>0</v>
      </c>
      <c r="IU72" s="284">
        <f t="shared" si="149"/>
        <v>0</v>
      </c>
      <c r="IV72" s="284">
        <f t="shared" si="149"/>
        <v>0</v>
      </c>
      <c r="IW72" s="284">
        <f t="shared" si="149"/>
        <v>0</v>
      </c>
      <c r="IX72" s="284">
        <f t="shared" si="149"/>
        <v>0</v>
      </c>
      <c r="IY72" s="284">
        <f t="shared" si="149"/>
        <v>0</v>
      </c>
      <c r="IZ72" s="284">
        <f t="shared" ref="IZ72:LK72" si="150">$C22*IZ45</f>
        <v>0</v>
      </c>
      <c r="JA72" s="284">
        <f t="shared" si="150"/>
        <v>0</v>
      </c>
      <c r="JB72" s="284">
        <f t="shared" si="150"/>
        <v>0</v>
      </c>
      <c r="JC72" s="284">
        <f t="shared" si="150"/>
        <v>0</v>
      </c>
      <c r="JD72" s="284">
        <f t="shared" si="150"/>
        <v>0</v>
      </c>
      <c r="JE72" s="284">
        <f t="shared" si="150"/>
        <v>0</v>
      </c>
      <c r="JF72" s="284">
        <f t="shared" si="150"/>
        <v>0</v>
      </c>
      <c r="JG72" s="284">
        <f t="shared" si="150"/>
        <v>0</v>
      </c>
      <c r="JH72" s="284">
        <f t="shared" si="150"/>
        <v>0</v>
      </c>
      <c r="JI72" s="284">
        <f t="shared" si="150"/>
        <v>0</v>
      </c>
      <c r="JJ72" s="284">
        <f t="shared" si="150"/>
        <v>0</v>
      </c>
      <c r="JK72" s="284">
        <f t="shared" si="150"/>
        <v>0</v>
      </c>
      <c r="JL72" s="284">
        <f t="shared" si="150"/>
        <v>0</v>
      </c>
      <c r="JM72" s="284">
        <f t="shared" si="150"/>
        <v>0</v>
      </c>
      <c r="JN72" s="284">
        <f t="shared" si="150"/>
        <v>0</v>
      </c>
      <c r="JO72" s="284">
        <f t="shared" si="150"/>
        <v>0</v>
      </c>
      <c r="JP72" s="284">
        <f t="shared" si="150"/>
        <v>0</v>
      </c>
      <c r="JQ72" s="284">
        <f t="shared" si="150"/>
        <v>0</v>
      </c>
      <c r="JR72" s="284">
        <f t="shared" si="150"/>
        <v>0</v>
      </c>
      <c r="JS72" s="284">
        <f t="shared" si="150"/>
        <v>0</v>
      </c>
      <c r="JT72" s="284">
        <f t="shared" si="150"/>
        <v>0</v>
      </c>
      <c r="JU72" s="284">
        <f t="shared" si="150"/>
        <v>0</v>
      </c>
      <c r="JV72" s="284">
        <f t="shared" si="150"/>
        <v>0</v>
      </c>
      <c r="JW72" s="284">
        <f t="shared" si="150"/>
        <v>0</v>
      </c>
      <c r="JX72" s="284">
        <f t="shared" si="150"/>
        <v>0</v>
      </c>
      <c r="JY72" s="284">
        <f t="shared" si="150"/>
        <v>0</v>
      </c>
      <c r="JZ72" s="284">
        <f t="shared" si="150"/>
        <v>0</v>
      </c>
      <c r="KA72" s="284">
        <f t="shared" si="150"/>
        <v>0</v>
      </c>
      <c r="KB72" s="284">
        <f t="shared" si="150"/>
        <v>0</v>
      </c>
      <c r="KC72" s="284">
        <f t="shared" si="150"/>
        <v>0</v>
      </c>
      <c r="KD72" s="284">
        <f t="shared" si="150"/>
        <v>0</v>
      </c>
      <c r="KE72" s="284">
        <f t="shared" si="150"/>
        <v>0</v>
      </c>
      <c r="KF72" s="284">
        <f t="shared" si="150"/>
        <v>0</v>
      </c>
      <c r="KG72" s="284">
        <f t="shared" si="150"/>
        <v>0</v>
      </c>
      <c r="KH72" s="284">
        <f t="shared" si="150"/>
        <v>0</v>
      </c>
      <c r="KI72" s="284">
        <f t="shared" si="150"/>
        <v>0</v>
      </c>
      <c r="KJ72" s="284">
        <f t="shared" si="150"/>
        <v>0</v>
      </c>
      <c r="KK72" s="284">
        <f t="shared" si="150"/>
        <v>0</v>
      </c>
      <c r="KL72" s="284">
        <f t="shared" si="150"/>
        <v>0</v>
      </c>
      <c r="KM72" s="284">
        <f t="shared" si="150"/>
        <v>0</v>
      </c>
      <c r="KN72" s="284">
        <f t="shared" si="150"/>
        <v>0</v>
      </c>
      <c r="KO72" s="284">
        <f t="shared" si="150"/>
        <v>0</v>
      </c>
      <c r="KP72" s="284">
        <f t="shared" si="150"/>
        <v>0</v>
      </c>
      <c r="KQ72" s="284">
        <f t="shared" si="150"/>
        <v>0</v>
      </c>
      <c r="KR72" s="284">
        <f t="shared" si="150"/>
        <v>0</v>
      </c>
      <c r="KS72" s="284">
        <f t="shared" si="150"/>
        <v>0</v>
      </c>
      <c r="KT72" s="284">
        <f t="shared" si="150"/>
        <v>0</v>
      </c>
      <c r="KU72" s="284">
        <f t="shared" si="150"/>
        <v>0</v>
      </c>
      <c r="KV72" s="284">
        <f t="shared" si="150"/>
        <v>0</v>
      </c>
      <c r="KW72" s="284">
        <f t="shared" si="150"/>
        <v>0</v>
      </c>
      <c r="KX72" s="284">
        <f t="shared" si="150"/>
        <v>0</v>
      </c>
      <c r="KY72" s="284">
        <f t="shared" si="150"/>
        <v>0</v>
      </c>
      <c r="KZ72" s="284">
        <f t="shared" si="150"/>
        <v>0</v>
      </c>
      <c r="LA72" s="284">
        <f t="shared" si="150"/>
        <v>0</v>
      </c>
      <c r="LB72" s="284">
        <f t="shared" si="150"/>
        <v>0</v>
      </c>
      <c r="LC72" s="284">
        <f t="shared" si="150"/>
        <v>0</v>
      </c>
      <c r="LD72" s="284">
        <f t="shared" si="150"/>
        <v>0</v>
      </c>
      <c r="LE72" s="284">
        <f t="shared" si="150"/>
        <v>0</v>
      </c>
      <c r="LF72" s="284">
        <f t="shared" si="150"/>
        <v>0</v>
      </c>
      <c r="LG72" s="284">
        <f t="shared" si="150"/>
        <v>0</v>
      </c>
      <c r="LH72" s="284">
        <f t="shared" si="150"/>
        <v>0</v>
      </c>
      <c r="LI72" s="284">
        <f t="shared" si="150"/>
        <v>0</v>
      </c>
      <c r="LJ72" s="284">
        <f t="shared" si="150"/>
        <v>0</v>
      </c>
      <c r="LK72" s="284">
        <f t="shared" si="150"/>
        <v>0</v>
      </c>
      <c r="LL72" s="284">
        <f t="shared" ref="LL72:NW72" si="151">$C22*LL45</f>
        <v>0</v>
      </c>
      <c r="LM72" s="284">
        <f t="shared" si="151"/>
        <v>0</v>
      </c>
      <c r="LN72" s="284">
        <f t="shared" si="151"/>
        <v>0</v>
      </c>
      <c r="LO72" s="284">
        <f t="shared" si="151"/>
        <v>0</v>
      </c>
      <c r="LP72" s="284">
        <f t="shared" si="151"/>
        <v>0</v>
      </c>
      <c r="LQ72" s="284">
        <f t="shared" si="151"/>
        <v>0</v>
      </c>
      <c r="LR72" s="284">
        <f t="shared" si="151"/>
        <v>0</v>
      </c>
      <c r="LS72" s="284">
        <f t="shared" si="151"/>
        <v>0</v>
      </c>
      <c r="LT72" s="284">
        <f t="shared" si="151"/>
        <v>0</v>
      </c>
      <c r="LU72" s="284">
        <f t="shared" si="151"/>
        <v>0</v>
      </c>
      <c r="LV72" s="284">
        <f t="shared" si="151"/>
        <v>0</v>
      </c>
      <c r="LW72" s="284">
        <f t="shared" si="151"/>
        <v>0</v>
      </c>
      <c r="LX72" s="284">
        <f t="shared" si="151"/>
        <v>0</v>
      </c>
      <c r="LY72" s="284">
        <f t="shared" si="151"/>
        <v>0</v>
      </c>
      <c r="LZ72" s="284">
        <f t="shared" si="151"/>
        <v>0</v>
      </c>
      <c r="MA72" s="284">
        <f t="shared" si="151"/>
        <v>0</v>
      </c>
      <c r="MB72" s="284">
        <f t="shared" si="151"/>
        <v>0</v>
      </c>
      <c r="MC72" s="284">
        <f t="shared" si="151"/>
        <v>0</v>
      </c>
      <c r="MD72" s="284">
        <f t="shared" si="151"/>
        <v>0</v>
      </c>
      <c r="ME72" s="284">
        <f t="shared" si="151"/>
        <v>0</v>
      </c>
      <c r="MF72" s="284">
        <f t="shared" si="151"/>
        <v>0</v>
      </c>
      <c r="MG72" s="284">
        <f t="shared" si="151"/>
        <v>0</v>
      </c>
      <c r="MH72" s="284">
        <f t="shared" si="151"/>
        <v>0</v>
      </c>
      <c r="MI72" s="284">
        <f t="shared" si="151"/>
        <v>0</v>
      </c>
      <c r="MJ72" s="284">
        <f t="shared" si="151"/>
        <v>0</v>
      </c>
      <c r="MK72" s="284">
        <f t="shared" si="151"/>
        <v>0</v>
      </c>
      <c r="ML72" s="284">
        <f t="shared" si="151"/>
        <v>0</v>
      </c>
      <c r="MM72" s="284">
        <f t="shared" si="151"/>
        <v>0</v>
      </c>
      <c r="MN72" s="284">
        <f t="shared" si="151"/>
        <v>0</v>
      </c>
      <c r="MO72" s="284">
        <f t="shared" si="151"/>
        <v>0</v>
      </c>
      <c r="MP72" s="284">
        <f t="shared" si="151"/>
        <v>0</v>
      </c>
      <c r="MQ72" s="284">
        <f t="shared" si="151"/>
        <v>0</v>
      </c>
      <c r="MR72" s="284">
        <f t="shared" si="151"/>
        <v>0</v>
      </c>
      <c r="MS72" s="284">
        <f t="shared" si="151"/>
        <v>0</v>
      </c>
      <c r="MT72" s="284">
        <f t="shared" si="151"/>
        <v>0</v>
      </c>
      <c r="MU72" s="284">
        <f t="shared" si="151"/>
        <v>0</v>
      </c>
      <c r="MV72" s="284">
        <f t="shared" si="151"/>
        <v>0</v>
      </c>
      <c r="MW72" s="284">
        <f t="shared" si="151"/>
        <v>0</v>
      </c>
      <c r="MX72" s="284">
        <f t="shared" si="151"/>
        <v>0</v>
      </c>
      <c r="MY72" s="284">
        <f t="shared" si="151"/>
        <v>0</v>
      </c>
      <c r="MZ72" s="284">
        <f t="shared" si="151"/>
        <v>0</v>
      </c>
      <c r="NA72" s="284">
        <f t="shared" si="151"/>
        <v>0</v>
      </c>
      <c r="NB72" s="284">
        <f t="shared" si="151"/>
        <v>0</v>
      </c>
      <c r="NC72" s="284">
        <f t="shared" si="151"/>
        <v>0</v>
      </c>
      <c r="ND72" s="284">
        <f t="shared" si="151"/>
        <v>0</v>
      </c>
      <c r="NE72" s="284">
        <f t="shared" si="151"/>
        <v>0</v>
      </c>
      <c r="NF72" s="284">
        <f t="shared" si="151"/>
        <v>0</v>
      </c>
      <c r="NG72" s="284">
        <f t="shared" si="151"/>
        <v>0</v>
      </c>
      <c r="NH72" s="284">
        <f t="shared" si="151"/>
        <v>0</v>
      </c>
      <c r="NI72" s="284">
        <f t="shared" si="151"/>
        <v>0</v>
      </c>
      <c r="NJ72" s="284">
        <f t="shared" si="151"/>
        <v>0</v>
      </c>
      <c r="NK72" s="284">
        <f t="shared" si="151"/>
        <v>0</v>
      </c>
      <c r="NL72" s="284">
        <f t="shared" si="151"/>
        <v>0</v>
      </c>
      <c r="NM72" s="284">
        <f t="shared" si="151"/>
        <v>0</v>
      </c>
      <c r="NN72" s="284">
        <f t="shared" si="151"/>
        <v>0</v>
      </c>
      <c r="NO72" s="284">
        <f t="shared" si="151"/>
        <v>0</v>
      </c>
      <c r="NP72" s="284">
        <f t="shared" si="151"/>
        <v>0</v>
      </c>
      <c r="NQ72" s="284">
        <f t="shared" si="151"/>
        <v>0</v>
      </c>
      <c r="NR72" s="284">
        <f t="shared" si="151"/>
        <v>0</v>
      </c>
      <c r="NS72" s="284">
        <f t="shared" si="151"/>
        <v>0</v>
      </c>
      <c r="NT72" s="284">
        <f t="shared" si="151"/>
        <v>0</v>
      </c>
      <c r="NU72" s="284">
        <f t="shared" si="151"/>
        <v>0</v>
      </c>
      <c r="NV72" s="284">
        <f t="shared" si="151"/>
        <v>0</v>
      </c>
      <c r="NW72" s="284">
        <f t="shared" si="151"/>
        <v>0</v>
      </c>
      <c r="NX72" s="284">
        <f t="shared" ref="NX72:QI72" si="152">$C22*NX45</f>
        <v>0</v>
      </c>
      <c r="NY72" s="284">
        <f t="shared" si="152"/>
        <v>0</v>
      </c>
      <c r="NZ72" s="284">
        <f t="shared" si="152"/>
        <v>0</v>
      </c>
      <c r="OA72" s="284">
        <f t="shared" si="152"/>
        <v>0</v>
      </c>
      <c r="OB72" s="284">
        <f t="shared" si="152"/>
        <v>0</v>
      </c>
      <c r="OC72" s="284">
        <f t="shared" si="152"/>
        <v>0</v>
      </c>
      <c r="OD72" s="284">
        <f t="shared" si="152"/>
        <v>0</v>
      </c>
      <c r="OE72" s="284">
        <f t="shared" si="152"/>
        <v>0</v>
      </c>
      <c r="OF72" s="284">
        <f t="shared" si="152"/>
        <v>0</v>
      </c>
      <c r="OG72" s="284">
        <f t="shared" si="152"/>
        <v>0</v>
      </c>
      <c r="OH72" s="284">
        <f t="shared" si="152"/>
        <v>0</v>
      </c>
      <c r="OI72" s="284">
        <f t="shared" si="152"/>
        <v>0</v>
      </c>
      <c r="OJ72" s="284">
        <f t="shared" si="152"/>
        <v>0</v>
      </c>
      <c r="OK72" s="284">
        <f t="shared" si="152"/>
        <v>0</v>
      </c>
      <c r="OL72" s="284">
        <f t="shared" si="152"/>
        <v>0</v>
      </c>
      <c r="OM72" s="284">
        <f t="shared" si="152"/>
        <v>0</v>
      </c>
      <c r="ON72" s="284">
        <f t="shared" si="152"/>
        <v>0</v>
      </c>
      <c r="OO72" s="284">
        <f t="shared" si="152"/>
        <v>0</v>
      </c>
      <c r="OP72" s="284">
        <f t="shared" si="152"/>
        <v>0</v>
      </c>
      <c r="OQ72" s="284">
        <f t="shared" si="152"/>
        <v>0</v>
      </c>
      <c r="OR72" s="284">
        <f t="shared" si="152"/>
        <v>0</v>
      </c>
      <c r="OS72" s="284">
        <f t="shared" si="152"/>
        <v>0</v>
      </c>
      <c r="OT72" s="284">
        <f t="shared" si="152"/>
        <v>0</v>
      </c>
      <c r="OU72" s="284">
        <f t="shared" si="152"/>
        <v>0</v>
      </c>
      <c r="OV72" s="284">
        <f t="shared" si="152"/>
        <v>0</v>
      </c>
      <c r="OW72" s="284">
        <f t="shared" si="152"/>
        <v>0</v>
      </c>
      <c r="OX72" s="284">
        <f t="shared" si="152"/>
        <v>0</v>
      </c>
      <c r="OY72" s="284">
        <f t="shared" si="152"/>
        <v>0</v>
      </c>
      <c r="OZ72" s="284">
        <f t="shared" si="152"/>
        <v>0</v>
      </c>
      <c r="PA72" s="284">
        <f t="shared" si="152"/>
        <v>0</v>
      </c>
      <c r="PB72" s="284">
        <f t="shared" si="152"/>
        <v>0</v>
      </c>
      <c r="PC72" s="284">
        <f t="shared" si="152"/>
        <v>0</v>
      </c>
      <c r="PD72" s="284">
        <f t="shared" si="152"/>
        <v>0</v>
      </c>
      <c r="PE72" s="284">
        <f t="shared" si="152"/>
        <v>0</v>
      </c>
      <c r="PF72" s="284">
        <f t="shared" si="152"/>
        <v>0</v>
      </c>
      <c r="PG72" s="284">
        <f t="shared" si="152"/>
        <v>0</v>
      </c>
      <c r="PH72" s="284">
        <f t="shared" si="152"/>
        <v>0</v>
      </c>
      <c r="PI72" s="284">
        <f t="shared" si="152"/>
        <v>0</v>
      </c>
      <c r="PJ72" s="284">
        <f t="shared" si="152"/>
        <v>0</v>
      </c>
      <c r="PK72" s="284">
        <f t="shared" si="152"/>
        <v>0</v>
      </c>
      <c r="PL72" s="284">
        <f t="shared" si="152"/>
        <v>0</v>
      </c>
      <c r="PM72" s="284">
        <f t="shared" si="152"/>
        <v>0</v>
      </c>
      <c r="PN72" s="284">
        <f t="shared" si="152"/>
        <v>0</v>
      </c>
      <c r="PO72" s="284">
        <f t="shared" si="152"/>
        <v>0</v>
      </c>
      <c r="PP72" s="284">
        <f t="shared" si="152"/>
        <v>0</v>
      </c>
      <c r="PQ72" s="284">
        <f t="shared" si="152"/>
        <v>0</v>
      </c>
      <c r="PR72" s="284">
        <f t="shared" si="152"/>
        <v>0</v>
      </c>
      <c r="PS72" s="284">
        <f t="shared" si="152"/>
        <v>0</v>
      </c>
      <c r="PT72" s="284">
        <f t="shared" si="152"/>
        <v>0</v>
      </c>
      <c r="PU72" s="284">
        <f t="shared" si="152"/>
        <v>0</v>
      </c>
      <c r="PV72" s="284">
        <f t="shared" si="152"/>
        <v>0</v>
      </c>
      <c r="PW72" s="284">
        <f t="shared" si="152"/>
        <v>0</v>
      </c>
      <c r="PX72" s="284">
        <f t="shared" si="152"/>
        <v>0</v>
      </c>
      <c r="PY72" s="284">
        <f t="shared" si="152"/>
        <v>0</v>
      </c>
      <c r="PZ72" s="284">
        <f t="shared" si="152"/>
        <v>0</v>
      </c>
      <c r="QA72" s="284">
        <f t="shared" si="152"/>
        <v>0</v>
      </c>
      <c r="QB72" s="284">
        <f t="shared" si="152"/>
        <v>0</v>
      </c>
      <c r="QC72" s="284">
        <f t="shared" si="152"/>
        <v>0</v>
      </c>
      <c r="QD72" s="284">
        <f t="shared" si="152"/>
        <v>0</v>
      </c>
      <c r="QE72" s="284">
        <f t="shared" si="152"/>
        <v>0</v>
      </c>
      <c r="QF72" s="284">
        <f t="shared" si="152"/>
        <v>0</v>
      </c>
      <c r="QG72" s="284">
        <f t="shared" si="152"/>
        <v>0</v>
      </c>
      <c r="QH72" s="284">
        <f t="shared" si="152"/>
        <v>0</v>
      </c>
      <c r="QI72" s="284">
        <f t="shared" si="152"/>
        <v>0</v>
      </c>
      <c r="QJ72" s="284">
        <f t="shared" ref="QJ72:SA72" si="153">$C22*QJ45</f>
        <v>0</v>
      </c>
      <c r="QK72" s="284">
        <f t="shared" si="153"/>
        <v>0</v>
      </c>
      <c r="QL72" s="284">
        <f t="shared" si="153"/>
        <v>0</v>
      </c>
      <c r="QM72" s="284">
        <f t="shared" si="153"/>
        <v>0</v>
      </c>
      <c r="QN72" s="284">
        <f t="shared" si="153"/>
        <v>0</v>
      </c>
      <c r="QO72" s="284">
        <f t="shared" si="153"/>
        <v>0</v>
      </c>
      <c r="QP72" s="284">
        <f t="shared" si="153"/>
        <v>0</v>
      </c>
      <c r="QQ72" s="284">
        <f t="shared" si="153"/>
        <v>0</v>
      </c>
      <c r="QR72" s="284">
        <f t="shared" si="153"/>
        <v>0</v>
      </c>
      <c r="QS72" s="284">
        <f t="shared" si="153"/>
        <v>0</v>
      </c>
      <c r="QT72" s="284">
        <f t="shared" si="153"/>
        <v>0</v>
      </c>
      <c r="QU72" s="284">
        <f t="shared" si="153"/>
        <v>0</v>
      </c>
      <c r="QV72" s="284">
        <f t="shared" si="153"/>
        <v>0</v>
      </c>
      <c r="QW72" s="284">
        <f t="shared" si="153"/>
        <v>0</v>
      </c>
      <c r="QX72" s="284">
        <f t="shared" si="153"/>
        <v>0</v>
      </c>
      <c r="QY72" s="284">
        <f t="shared" si="153"/>
        <v>0</v>
      </c>
      <c r="QZ72" s="284">
        <f t="shared" si="153"/>
        <v>0</v>
      </c>
      <c r="RA72" s="284">
        <f t="shared" si="153"/>
        <v>0</v>
      </c>
      <c r="RB72" s="284">
        <f t="shared" si="153"/>
        <v>0</v>
      </c>
      <c r="RC72" s="284">
        <f t="shared" si="153"/>
        <v>0</v>
      </c>
      <c r="RD72" s="284">
        <f t="shared" si="153"/>
        <v>0</v>
      </c>
      <c r="RE72" s="284">
        <f t="shared" si="153"/>
        <v>0</v>
      </c>
      <c r="RF72" s="284">
        <f t="shared" si="153"/>
        <v>0</v>
      </c>
      <c r="RG72" s="284">
        <f t="shared" si="153"/>
        <v>0</v>
      </c>
      <c r="RH72" s="284">
        <f t="shared" si="153"/>
        <v>0</v>
      </c>
      <c r="RI72" s="284">
        <f t="shared" si="153"/>
        <v>0</v>
      </c>
      <c r="RJ72" s="284">
        <f t="shared" si="153"/>
        <v>0</v>
      </c>
      <c r="RK72" s="284">
        <f t="shared" si="153"/>
        <v>0</v>
      </c>
      <c r="RL72" s="284">
        <f t="shared" si="153"/>
        <v>0</v>
      </c>
      <c r="RM72" s="284">
        <f t="shared" si="153"/>
        <v>0</v>
      </c>
      <c r="RN72" s="284">
        <f t="shared" si="153"/>
        <v>0</v>
      </c>
      <c r="RO72" s="284">
        <f t="shared" si="153"/>
        <v>0</v>
      </c>
      <c r="RP72" s="284">
        <f t="shared" si="153"/>
        <v>0</v>
      </c>
      <c r="RQ72" s="284">
        <f t="shared" si="153"/>
        <v>0</v>
      </c>
      <c r="RR72" s="284">
        <f t="shared" si="153"/>
        <v>0</v>
      </c>
      <c r="RS72" s="284">
        <f t="shared" si="153"/>
        <v>0</v>
      </c>
      <c r="RT72" s="284">
        <f t="shared" si="153"/>
        <v>0</v>
      </c>
      <c r="RU72" s="284">
        <f t="shared" si="153"/>
        <v>0</v>
      </c>
      <c r="RV72" s="284">
        <f t="shared" si="153"/>
        <v>0</v>
      </c>
      <c r="RW72" s="284">
        <f t="shared" si="153"/>
        <v>0</v>
      </c>
      <c r="RX72" s="284">
        <f t="shared" si="153"/>
        <v>0</v>
      </c>
      <c r="RY72" s="284">
        <f t="shared" si="153"/>
        <v>0</v>
      </c>
      <c r="RZ72" s="284">
        <f t="shared" si="153"/>
        <v>0</v>
      </c>
      <c r="SA72" s="284">
        <f t="shared" si="153"/>
        <v>0</v>
      </c>
    </row>
    <row r="73" spans="1:495">
      <c r="A73" s="282"/>
      <c r="B73" s="283" t="str">
        <f>$B$23</f>
        <v>Instrumentation Maintenance/Replacement</v>
      </c>
      <c r="C73" s="290">
        <f>SUM(D73:S73,T73:INDEX(T73:SA73,$H$5))</f>
        <v>200000</v>
      </c>
      <c r="D73" s="284">
        <f t="shared" ref="D73:BO73" si="154">$C23*D46</f>
        <v>20000</v>
      </c>
      <c r="E73" s="284">
        <f t="shared" si="154"/>
        <v>20000</v>
      </c>
      <c r="F73" s="284">
        <f t="shared" si="154"/>
        <v>20000</v>
      </c>
      <c r="G73" s="284">
        <f t="shared" si="154"/>
        <v>20000</v>
      </c>
      <c r="H73" s="284">
        <f t="shared" si="154"/>
        <v>20000</v>
      </c>
      <c r="I73" s="284">
        <f t="shared" si="154"/>
        <v>20000</v>
      </c>
      <c r="J73" s="284">
        <f t="shared" si="154"/>
        <v>20000</v>
      </c>
      <c r="K73" s="284">
        <f t="shared" si="154"/>
        <v>20000</v>
      </c>
      <c r="L73" s="284">
        <f t="shared" si="154"/>
        <v>20000</v>
      </c>
      <c r="M73" s="284">
        <f t="shared" si="154"/>
        <v>20000</v>
      </c>
      <c r="N73" s="284">
        <f t="shared" si="154"/>
        <v>0</v>
      </c>
      <c r="O73" s="284">
        <f t="shared" si="154"/>
        <v>0</v>
      </c>
      <c r="P73" s="284">
        <f t="shared" si="154"/>
        <v>0</v>
      </c>
      <c r="Q73" s="284">
        <f t="shared" si="154"/>
        <v>0</v>
      </c>
      <c r="R73" s="284">
        <f t="shared" si="154"/>
        <v>0</v>
      </c>
      <c r="S73" s="284">
        <f t="shared" si="154"/>
        <v>0</v>
      </c>
      <c r="T73" s="284">
        <f t="shared" si="154"/>
        <v>0</v>
      </c>
      <c r="U73" s="284">
        <f t="shared" si="154"/>
        <v>0</v>
      </c>
      <c r="V73" s="284">
        <f t="shared" si="154"/>
        <v>0</v>
      </c>
      <c r="W73" s="284">
        <f t="shared" si="154"/>
        <v>0</v>
      </c>
      <c r="X73" s="284">
        <f t="shared" si="154"/>
        <v>0</v>
      </c>
      <c r="Y73" s="284">
        <f t="shared" si="154"/>
        <v>0</v>
      </c>
      <c r="Z73" s="284">
        <f t="shared" si="154"/>
        <v>0</v>
      </c>
      <c r="AA73" s="284">
        <f t="shared" si="154"/>
        <v>0</v>
      </c>
      <c r="AB73" s="284">
        <f t="shared" si="154"/>
        <v>0</v>
      </c>
      <c r="AC73" s="284">
        <f t="shared" si="154"/>
        <v>0</v>
      </c>
      <c r="AD73" s="284">
        <f t="shared" si="154"/>
        <v>0</v>
      </c>
      <c r="AE73" s="284">
        <f t="shared" si="154"/>
        <v>0</v>
      </c>
      <c r="AF73" s="284">
        <f t="shared" si="154"/>
        <v>0</v>
      </c>
      <c r="AG73" s="284">
        <f t="shared" si="154"/>
        <v>0</v>
      </c>
      <c r="AH73" s="284">
        <f t="shared" si="154"/>
        <v>0</v>
      </c>
      <c r="AI73" s="284">
        <f t="shared" si="154"/>
        <v>0</v>
      </c>
      <c r="AJ73" s="284">
        <f t="shared" si="154"/>
        <v>0</v>
      </c>
      <c r="AK73" s="284">
        <f t="shared" si="154"/>
        <v>0</v>
      </c>
      <c r="AL73" s="284">
        <f t="shared" si="154"/>
        <v>0</v>
      </c>
      <c r="AM73" s="284">
        <f t="shared" si="154"/>
        <v>0</v>
      </c>
      <c r="AN73" s="284">
        <f t="shared" si="154"/>
        <v>0</v>
      </c>
      <c r="AO73" s="284">
        <f t="shared" si="154"/>
        <v>0</v>
      </c>
      <c r="AP73" s="284">
        <f t="shared" si="154"/>
        <v>0</v>
      </c>
      <c r="AQ73" s="284">
        <f t="shared" si="154"/>
        <v>0</v>
      </c>
      <c r="AR73" s="284">
        <f t="shared" si="154"/>
        <v>20000</v>
      </c>
      <c r="AS73" s="284">
        <f t="shared" si="154"/>
        <v>0</v>
      </c>
      <c r="AT73" s="284">
        <f t="shared" si="154"/>
        <v>0</v>
      </c>
      <c r="AU73" s="284">
        <f t="shared" si="154"/>
        <v>0</v>
      </c>
      <c r="AV73" s="284">
        <f t="shared" si="154"/>
        <v>0</v>
      </c>
      <c r="AW73" s="284">
        <f t="shared" si="154"/>
        <v>20000</v>
      </c>
      <c r="AX73" s="284">
        <f t="shared" si="154"/>
        <v>0</v>
      </c>
      <c r="AY73" s="284">
        <f t="shared" si="154"/>
        <v>0</v>
      </c>
      <c r="AZ73" s="284">
        <f t="shared" si="154"/>
        <v>0</v>
      </c>
      <c r="BA73" s="284">
        <f t="shared" si="154"/>
        <v>0</v>
      </c>
      <c r="BB73" s="284">
        <f t="shared" si="154"/>
        <v>20000</v>
      </c>
      <c r="BC73" s="284">
        <f t="shared" si="154"/>
        <v>0</v>
      </c>
      <c r="BD73" s="284">
        <f t="shared" si="154"/>
        <v>0</v>
      </c>
      <c r="BE73" s="284">
        <f t="shared" si="154"/>
        <v>0</v>
      </c>
      <c r="BF73" s="284">
        <f t="shared" si="154"/>
        <v>0</v>
      </c>
      <c r="BG73" s="284">
        <f t="shared" si="154"/>
        <v>20000</v>
      </c>
      <c r="BH73" s="284">
        <f t="shared" si="154"/>
        <v>0</v>
      </c>
      <c r="BI73" s="284">
        <f t="shared" si="154"/>
        <v>0</v>
      </c>
      <c r="BJ73" s="284">
        <f t="shared" si="154"/>
        <v>0</v>
      </c>
      <c r="BK73" s="284">
        <f t="shared" si="154"/>
        <v>0</v>
      </c>
      <c r="BL73" s="284">
        <f t="shared" si="154"/>
        <v>20000</v>
      </c>
      <c r="BM73" s="284">
        <f t="shared" si="154"/>
        <v>0</v>
      </c>
      <c r="BN73" s="284">
        <f t="shared" si="154"/>
        <v>0</v>
      </c>
      <c r="BO73" s="284">
        <f t="shared" si="154"/>
        <v>0</v>
      </c>
      <c r="BP73" s="284">
        <f t="shared" ref="BP73:EA73" si="155">$C23*BP46</f>
        <v>0</v>
      </c>
      <c r="BQ73" s="284">
        <f t="shared" si="155"/>
        <v>20000</v>
      </c>
      <c r="BR73" s="284">
        <f t="shared" si="155"/>
        <v>0</v>
      </c>
      <c r="BS73" s="284">
        <f t="shared" si="155"/>
        <v>0</v>
      </c>
      <c r="BT73" s="284">
        <f t="shared" si="155"/>
        <v>0</v>
      </c>
      <c r="BU73" s="284">
        <f t="shared" si="155"/>
        <v>0</v>
      </c>
      <c r="BV73" s="284">
        <f t="shared" si="155"/>
        <v>20000</v>
      </c>
      <c r="BW73" s="284">
        <f t="shared" si="155"/>
        <v>0</v>
      </c>
      <c r="BX73" s="284">
        <f t="shared" si="155"/>
        <v>0</v>
      </c>
      <c r="BY73" s="284">
        <f t="shared" si="155"/>
        <v>0</v>
      </c>
      <c r="BZ73" s="284">
        <f t="shared" si="155"/>
        <v>0</v>
      </c>
      <c r="CA73" s="284">
        <f t="shared" si="155"/>
        <v>20000</v>
      </c>
      <c r="CB73" s="284">
        <f t="shared" si="155"/>
        <v>0</v>
      </c>
      <c r="CC73" s="284">
        <f t="shared" si="155"/>
        <v>0</v>
      </c>
      <c r="CD73" s="284">
        <f t="shared" si="155"/>
        <v>0</v>
      </c>
      <c r="CE73" s="284">
        <f t="shared" si="155"/>
        <v>0</v>
      </c>
      <c r="CF73" s="284">
        <f t="shared" si="155"/>
        <v>20000</v>
      </c>
      <c r="CG73" s="284">
        <f t="shared" si="155"/>
        <v>0</v>
      </c>
      <c r="CH73" s="284">
        <f t="shared" si="155"/>
        <v>0</v>
      </c>
      <c r="CI73" s="284">
        <f t="shared" si="155"/>
        <v>0</v>
      </c>
      <c r="CJ73" s="284">
        <f t="shared" si="155"/>
        <v>0</v>
      </c>
      <c r="CK73" s="284">
        <f t="shared" si="155"/>
        <v>20000</v>
      </c>
      <c r="CL73" s="284">
        <f t="shared" si="155"/>
        <v>0</v>
      </c>
      <c r="CM73" s="284">
        <f t="shared" si="155"/>
        <v>0</v>
      </c>
      <c r="CN73" s="284">
        <f t="shared" si="155"/>
        <v>0</v>
      </c>
      <c r="CO73" s="284">
        <f t="shared" si="155"/>
        <v>0</v>
      </c>
      <c r="CP73" s="284">
        <f t="shared" si="155"/>
        <v>20000</v>
      </c>
      <c r="CQ73" s="284">
        <f t="shared" si="155"/>
        <v>0</v>
      </c>
      <c r="CR73" s="284">
        <f t="shared" si="155"/>
        <v>0</v>
      </c>
      <c r="CS73" s="284">
        <f t="shared" si="155"/>
        <v>0</v>
      </c>
      <c r="CT73" s="284">
        <f t="shared" si="155"/>
        <v>0</v>
      </c>
      <c r="CU73" s="284">
        <f t="shared" si="155"/>
        <v>20000</v>
      </c>
      <c r="CV73" s="284">
        <f t="shared" si="155"/>
        <v>0</v>
      </c>
      <c r="CW73" s="284">
        <f t="shared" si="155"/>
        <v>0</v>
      </c>
      <c r="CX73" s="284">
        <f t="shared" si="155"/>
        <v>0</v>
      </c>
      <c r="CY73" s="284">
        <f t="shared" si="155"/>
        <v>0</v>
      </c>
      <c r="CZ73" s="284">
        <f t="shared" si="155"/>
        <v>20000</v>
      </c>
      <c r="DA73" s="284">
        <f t="shared" si="155"/>
        <v>0</v>
      </c>
      <c r="DB73" s="284">
        <f t="shared" si="155"/>
        <v>0</v>
      </c>
      <c r="DC73" s="284">
        <f t="shared" si="155"/>
        <v>0</v>
      </c>
      <c r="DD73" s="284">
        <f t="shared" si="155"/>
        <v>0</v>
      </c>
      <c r="DE73" s="284">
        <f t="shared" si="155"/>
        <v>20000</v>
      </c>
      <c r="DF73" s="284">
        <f t="shared" si="155"/>
        <v>0</v>
      </c>
      <c r="DG73" s="284">
        <f t="shared" si="155"/>
        <v>0</v>
      </c>
      <c r="DH73" s="284">
        <f t="shared" si="155"/>
        <v>0</v>
      </c>
      <c r="DI73" s="284">
        <f t="shared" si="155"/>
        <v>0</v>
      </c>
      <c r="DJ73" s="284">
        <f t="shared" si="155"/>
        <v>20000</v>
      </c>
      <c r="DK73" s="284">
        <f t="shared" si="155"/>
        <v>0</v>
      </c>
      <c r="DL73" s="284">
        <f t="shared" si="155"/>
        <v>0</v>
      </c>
      <c r="DM73" s="284">
        <f t="shared" si="155"/>
        <v>0</v>
      </c>
      <c r="DN73" s="284">
        <f t="shared" si="155"/>
        <v>0</v>
      </c>
      <c r="DO73" s="284">
        <f t="shared" si="155"/>
        <v>20000</v>
      </c>
      <c r="DP73" s="284">
        <f t="shared" si="155"/>
        <v>0</v>
      </c>
      <c r="DQ73" s="284">
        <f t="shared" si="155"/>
        <v>0</v>
      </c>
      <c r="DR73" s="284">
        <f t="shared" si="155"/>
        <v>0</v>
      </c>
      <c r="DS73" s="284">
        <f t="shared" si="155"/>
        <v>0</v>
      </c>
      <c r="DT73" s="284">
        <f t="shared" si="155"/>
        <v>20000</v>
      </c>
      <c r="DU73" s="284">
        <f t="shared" si="155"/>
        <v>0</v>
      </c>
      <c r="DV73" s="284">
        <f t="shared" si="155"/>
        <v>0</v>
      </c>
      <c r="DW73" s="284">
        <f t="shared" si="155"/>
        <v>0</v>
      </c>
      <c r="DX73" s="284">
        <f t="shared" si="155"/>
        <v>0</v>
      </c>
      <c r="DY73" s="284">
        <f t="shared" si="155"/>
        <v>20000</v>
      </c>
      <c r="DZ73" s="284">
        <f t="shared" si="155"/>
        <v>0</v>
      </c>
      <c r="EA73" s="284">
        <f t="shared" si="155"/>
        <v>0</v>
      </c>
      <c r="EB73" s="284">
        <f t="shared" ref="EB73:GM73" si="156">$C23*EB46</f>
        <v>0</v>
      </c>
      <c r="EC73" s="284">
        <f t="shared" si="156"/>
        <v>0</v>
      </c>
      <c r="ED73" s="284">
        <f t="shared" si="156"/>
        <v>20000</v>
      </c>
      <c r="EE73" s="284">
        <f t="shared" si="156"/>
        <v>0</v>
      </c>
      <c r="EF73" s="284">
        <f t="shared" si="156"/>
        <v>0</v>
      </c>
      <c r="EG73" s="284">
        <f t="shared" si="156"/>
        <v>0</v>
      </c>
      <c r="EH73" s="284">
        <f t="shared" si="156"/>
        <v>0</v>
      </c>
      <c r="EI73" s="284">
        <f t="shared" si="156"/>
        <v>20000</v>
      </c>
      <c r="EJ73" s="284">
        <f t="shared" si="156"/>
        <v>0</v>
      </c>
      <c r="EK73" s="284">
        <f t="shared" si="156"/>
        <v>0</v>
      </c>
      <c r="EL73" s="284">
        <f t="shared" si="156"/>
        <v>0</v>
      </c>
      <c r="EM73" s="284">
        <f t="shared" si="156"/>
        <v>0</v>
      </c>
      <c r="EN73" s="284">
        <f t="shared" si="156"/>
        <v>20000</v>
      </c>
      <c r="EO73" s="284">
        <f t="shared" si="156"/>
        <v>0</v>
      </c>
      <c r="EP73" s="284">
        <f t="shared" si="156"/>
        <v>0</v>
      </c>
      <c r="EQ73" s="284">
        <f t="shared" si="156"/>
        <v>0</v>
      </c>
      <c r="ER73" s="284">
        <f t="shared" si="156"/>
        <v>0</v>
      </c>
      <c r="ES73" s="284">
        <f t="shared" si="156"/>
        <v>20000</v>
      </c>
      <c r="ET73" s="284">
        <f t="shared" si="156"/>
        <v>0</v>
      </c>
      <c r="EU73" s="284">
        <f t="shared" si="156"/>
        <v>0</v>
      </c>
      <c r="EV73" s="284">
        <f t="shared" si="156"/>
        <v>0</v>
      </c>
      <c r="EW73" s="284">
        <f t="shared" si="156"/>
        <v>0</v>
      </c>
      <c r="EX73" s="284">
        <f t="shared" si="156"/>
        <v>20000</v>
      </c>
      <c r="EY73" s="284">
        <f t="shared" si="156"/>
        <v>0</v>
      </c>
      <c r="EZ73" s="284">
        <f t="shared" si="156"/>
        <v>0</v>
      </c>
      <c r="FA73" s="284">
        <f t="shared" si="156"/>
        <v>0</v>
      </c>
      <c r="FB73" s="284">
        <f t="shared" si="156"/>
        <v>0</v>
      </c>
      <c r="FC73" s="284">
        <f t="shared" si="156"/>
        <v>20000</v>
      </c>
      <c r="FD73" s="284">
        <f t="shared" si="156"/>
        <v>0</v>
      </c>
      <c r="FE73" s="284">
        <f t="shared" si="156"/>
        <v>0</v>
      </c>
      <c r="FF73" s="284">
        <f t="shared" si="156"/>
        <v>0</v>
      </c>
      <c r="FG73" s="284">
        <f t="shared" si="156"/>
        <v>0</v>
      </c>
      <c r="FH73" s="284">
        <f t="shared" si="156"/>
        <v>20000</v>
      </c>
      <c r="FI73" s="284">
        <f t="shared" si="156"/>
        <v>0</v>
      </c>
      <c r="FJ73" s="284">
        <f t="shared" si="156"/>
        <v>0</v>
      </c>
      <c r="FK73" s="284">
        <f t="shared" si="156"/>
        <v>0</v>
      </c>
      <c r="FL73" s="284">
        <f t="shared" si="156"/>
        <v>0</v>
      </c>
      <c r="FM73" s="284">
        <f t="shared" si="156"/>
        <v>20000</v>
      </c>
      <c r="FN73" s="284">
        <f t="shared" si="156"/>
        <v>0</v>
      </c>
      <c r="FO73" s="284">
        <f t="shared" si="156"/>
        <v>0</v>
      </c>
      <c r="FP73" s="284">
        <f t="shared" si="156"/>
        <v>0</v>
      </c>
      <c r="FQ73" s="284">
        <f t="shared" si="156"/>
        <v>0</v>
      </c>
      <c r="FR73" s="284">
        <f t="shared" si="156"/>
        <v>20000</v>
      </c>
      <c r="FS73" s="284">
        <f t="shared" si="156"/>
        <v>0</v>
      </c>
      <c r="FT73" s="284">
        <f t="shared" si="156"/>
        <v>0</v>
      </c>
      <c r="FU73" s="284">
        <f t="shared" si="156"/>
        <v>0</v>
      </c>
      <c r="FV73" s="284">
        <f t="shared" si="156"/>
        <v>0</v>
      </c>
      <c r="FW73" s="284">
        <f t="shared" si="156"/>
        <v>20000</v>
      </c>
      <c r="FX73" s="284">
        <f t="shared" si="156"/>
        <v>0</v>
      </c>
      <c r="FY73" s="284">
        <f t="shared" si="156"/>
        <v>0</v>
      </c>
      <c r="FZ73" s="284">
        <f t="shared" si="156"/>
        <v>0</v>
      </c>
      <c r="GA73" s="284">
        <f t="shared" si="156"/>
        <v>0</v>
      </c>
      <c r="GB73" s="284">
        <f t="shared" si="156"/>
        <v>20000</v>
      </c>
      <c r="GC73" s="284">
        <f t="shared" si="156"/>
        <v>0</v>
      </c>
      <c r="GD73" s="284">
        <f t="shared" si="156"/>
        <v>0</v>
      </c>
      <c r="GE73" s="284">
        <f t="shared" si="156"/>
        <v>0</v>
      </c>
      <c r="GF73" s="284">
        <f t="shared" si="156"/>
        <v>0</v>
      </c>
      <c r="GG73" s="284">
        <f t="shared" si="156"/>
        <v>20000</v>
      </c>
      <c r="GH73" s="284">
        <f t="shared" si="156"/>
        <v>0</v>
      </c>
      <c r="GI73" s="284">
        <f t="shared" si="156"/>
        <v>0</v>
      </c>
      <c r="GJ73" s="284">
        <f t="shared" si="156"/>
        <v>0</v>
      </c>
      <c r="GK73" s="284">
        <f t="shared" si="156"/>
        <v>0</v>
      </c>
      <c r="GL73" s="284">
        <f t="shared" si="156"/>
        <v>20000</v>
      </c>
      <c r="GM73" s="284">
        <f t="shared" si="156"/>
        <v>0</v>
      </c>
      <c r="GN73" s="284">
        <f t="shared" ref="GN73:IY73" si="157">$C23*GN46</f>
        <v>0</v>
      </c>
      <c r="GO73" s="284">
        <f t="shared" si="157"/>
        <v>0</v>
      </c>
      <c r="GP73" s="284">
        <f t="shared" si="157"/>
        <v>0</v>
      </c>
      <c r="GQ73" s="284">
        <f t="shared" si="157"/>
        <v>20000</v>
      </c>
      <c r="GR73" s="284">
        <f t="shared" si="157"/>
        <v>0</v>
      </c>
      <c r="GS73" s="284">
        <f t="shared" si="157"/>
        <v>0</v>
      </c>
      <c r="GT73" s="284">
        <f t="shared" si="157"/>
        <v>0</v>
      </c>
      <c r="GU73" s="284">
        <f t="shared" si="157"/>
        <v>0</v>
      </c>
      <c r="GV73" s="284">
        <f t="shared" si="157"/>
        <v>20000</v>
      </c>
      <c r="GW73" s="284">
        <f t="shared" si="157"/>
        <v>0</v>
      </c>
      <c r="GX73" s="284">
        <f t="shared" si="157"/>
        <v>0</v>
      </c>
      <c r="GY73" s="284">
        <f t="shared" si="157"/>
        <v>0</v>
      </c>
      <c r="GZ73" s="284">
        <f t="shared" si="157"/>
        <v>0</v>
      </c>
      <c r="HA73" s="284">
        <f t="shared" si="157"/>
        <v>20000</v>
      </c>
      <c r="HB73" s="284">
        <f t="shared" si="157"/>
        <v>0</v>
      </c>
      <c r="HC73" s="284">
        <f t="shared" si="157"/>
        <v>0</v>
      </c>
      <c r="HD73" s="284">
        <f t="shared" si="157"/>
        <v>0</v>
      </c>
      <c r="HE73" s="284">
        <f t="shared" si="157"/>
        <v>0</v>
      </c>
      <c r="HF73" s="284">
        <f t="shared" si="157"/>
        <v>20000</v>
      </c>
      <c r="HG73" s="284">
        <f t="shared" si="157"/>
        <v>0</v>
      </c>
      <c r="HH73" s="284">
        <f t="shared" si="157"/>
        <v>0</v>
      </c>
      <c r="HI73" s="284">
        <f t="shared" si="157"/>
        <v>0</v>
      </c>
      <c r="HJ73" s="284">
        <f t="shared" si="157"/>
        <v>0</v>
      </c>
      <c r="HK73" s="284">
        <f t="shared" si="157"/>
        <v>20000</v>
      </c>
      <c r="HL73" s="284">
        <f t="shared" si="157"/>
        <v>0</v>
      </c>
      <c r="HM73" s="284">
        <f t="shared" si="157"/>
        <v>0</v>
      </c>
      <c r="HN73" s="284">
        <f t="shared" si="157"/>
        <v>0</v>
      </c>
      <c r="HO73" s="284">
        <f t="shared" si="157"/>
        <v>0</v>
      </c>
      <c r="HP73" s="284">
        <f t="shared" si="157"/>
        <v>20000</v>
      </c>
      <c r="HQ73" s="284">
        <f t="shared" si="157"/>
        <v>0</v>
      </c>
      <c r="HR73" s="284">
        <f t="shared" si="157"/>
        <v>0</v>
      </c>
      <c r="HS73" s="284">
        <f t="shared" si="157"/>
        <v>0</v>
      </c>
      <c r="HT73" s="284">
        <f t="shared" si="157"/>
        <v>0</v>
      </c>
      <c r="HU73" s="284">
        <f t="shared" si="157"/>
        <v>20000</v>
      </c>
      <c r="HV73" s="284">
        <f t="shared" si="157"/>
        <v>0</v>
      </c>
      <c r="HW73" s="284">
        <f t="shared" si="157"/>
        <v>0</v>
      </c>
      <c r="HX73" s="284">
        <f t="shared" si="157"/>
        <v>0</v>
      </c>
      <c r="HY73" s="284">
        <f t="shared" si="157"/>
        <v>0</v>
      </c>
      <c r="HZ73" s="284">
        <f t="shared" si="157"/>
        <v>20000</v>
      </c>
      <c r="IA73" s="284">
        <f t="shared" si="157"/>
        <v>0</v>
      </c>
      <c r="IB73" s="284">
        <f t="shared" si="157"/>
        <v>0</v>
      </c>
      <c r="IC73" s="284">
        <f t="shared" si="157"/>
        <v>0</v>
      </c>
      <c r="ID73" s="284">
        <f t="shared" si="157"/>
        <v>0</v>
      </c>
      <c r="IE73" s="284">
        <f t="shared" si="157"/>
        <v>20000</v>
      </c>
      <c r="IF73" s="284">
        <f t="shared" si="157"/>
        <v>0</v>
      </c>
      <c r="IG73" s="284">
        <f t="shared" si="157"/>
        <v>0</v>
      </c>
      <c r="IH73" s="284">
        <f t="shared" si="157"/>
        <v>0</v>
      </c>
      <c r="II73" s="284">
        <f t="shared" si="157"/>
        <v>0</v>
      </c>
      <c r="IJ73" s="284">
        <f t="shared" si="157"/>
        <v>20000</v>
      </c>
      <c r="IK73" s="284">
        <f t="shared" si="157"/>
        <v>0</v>
      </c>
      <c r="IL73" s="284">
        <f t="shared" si="157"/>
        <v>0</v>
      </c>
      <c r="IM73" s="284">
        <f t="shared" si="157"/>
        <v>0</v>
      </c>
      <c r="IN73" s="284">
        <f t="shared" si="157"/>
        <v>0</v>
      </c>
      <c r="IO73" s="284">
        <f t="shared" si="157"/>
        <v>20000</v>
      </c>
      <c r="IP73" s="284">
        <f t="shared" si="157"/>
        <v>0</v>
      </c>
      <c r="IQ73" s="284">
        <f t="shared" si="157"/>
        <v>0</v>
      </c>
      <c r="IR73" s="284">
        <f t="shared" si="157"/>
        <v>0</v>
      </c>
      <c r="IS73" s="284">
        <f t="shared" si="157"/>
        <v>0</v>
      </c>
      <c r="IT73" s="284">
        <f t="shared" si="157"/>
        <v>20000</v>
      </c>
      <c r="IU73" s="284">
        <f t="shared" si="157"/>
        <v>0</v>
      </c>
      <c r="IV73" s="284">
        <f t="shared" si="157"/>
        <v>0</v>
      </c>
      <c r="IW73" s="284">
        <f t="shared" si="157"/>
        <v>0</v>
      </c>
      <c r="IX73" s="284">
        <f t="shared" si="157"/>
        <v>0</v>
      </c>
      <c r="IY73" s="284">
        <f t="shared" si="157"/>
        <v>20000</v>
      </c>
      <c r="IZ73" s="284">
        <f t="shared" ref="IZ73:LK73" si="158">$C23*IZ46</f>
        <v>0</v>
      </c>
      <c r="JA73" s="284">
        <f t="shared" si="158"/>
        <v>0</v>
      </c>
      <c r="JB73" s="284">
        <f t="shared" si="158"/>
        <v>0</v>
      </c>
      <c r="JC73" s="284">
        <f t="shared" si="158"/>
        <v>0</v>
      </c>
      <c r="JD73" s="284">
        <f t="shared" si="158"/>
        <v>20000</v>
      </c>
      <c r="JE73" s="284">
        <f t="shared" si="158"/>
        <v>0</v>
      </c>
      <c r="JF73" s="284">
        <f t="shared" si="158"/>
        <v>0</v>
      </c>
      <c r="JG73" s="284">
        <f t="shared" si="158"/>
        <v>0</v>
      </c>
      <c r="JH73" s="284">
        <f t="shared" si="158"/>
        <v>0</v>
      </c>
      <c r="JI73" s="284">
        <f t="shared" si="158"/>
        <v>20000</v>
      </c>
      <c r="JJ73" s="284">
        <f t="shared" si="158"/>
        <v>0</v>
      </c>
      <c r="JK73" s="284">
        <f t="shared" si="158"/>
        <v>0</v>
      </c>
      <c r="JL73" s="284">
        <f t="shared" si="158"/>
        <v>0</v>
      </c>
      <c r="JM73" s="284">
        <f t="shared" si="158"/>
        <v>0</v>
      </c>
      <c r="JN73" s="284">
        <f t="shared" si="158"/>
        <v>20000</v>
      </c>
      <c r="JO73" s="284">
        <f t="shared" si="158"/>
        <v>0</v>
      </c>
      <c r="JP73" s="284">
        <f t="shared" si="158"/>
        <v>0</v>
      </c>
      <c r="JQ73" s="284">
        <f t="shared" si="158"/>
        <v>0</v>
      </c>
      <c r="JR73" s="284">
        <f t="shared" si="158"/>
        <v>0</v>
      </c>
      <c r="JS73" s="284">
        <f t="shared" si="158"/>
        <v>20000</v>
      </c>
      <c r="JT73" s="284">
        <f t="shared" si="158"/>
        <v>0</v>
      </c>
      <c r="JU73" s="284">
        <f t="shared" si="158"/>
        <v>0</v>
      </c>
      <c r="JV73" s="284">
        <f t="shared" si="158"/>
        <v>0</v>
      </c>
      <c r="JW73" s="284">
        <f t="shared" si="158"/>
        <v>0</v>
      </c>
      <c r="JX73" s="284">
        <f t="shared" si="158"/>
        <v>20000</v>
      </c>
      <c r="JY73" s="284">
        <f t="shared" si="158"/>
        <v>0</v>
      </c>
      <c r="JZ73" s="284">
        <f t="shared" si="158"/>
        <v>0</v>
      </c>
      <c r="KA73" s="284">
        <f t="shared" si="158"/>
        <v>0</v>
      </c>
      <c r="KB73" s="284">
        <f t="shared" si="158"/>
        <v>0</v>
      </c>
      <c r="KC73" s="284">
        <f t="shared" si="158"/>
        <v>20000</v>
      </c>
      <c r="KD73" s="284">
        <f t="shared" si="158"/>
        <v>0</v>
      </c>
      <c r="KE73" s="284">
        <f t="shared" si="158"/>
        <v>0</v>
      </c>
      <c r="KF73" s="284">
        <f t="shared" si="158"/>
        <v>0</v>
      </c>
      <c r="KG73" s="284">
        <f t="shared" si="158"/>
        <v>0</v>
      </c>
      <c r="KH73" s="284">
        <f t="shared" si="158"/>
        <v>20000</v>
      </c>
      <c r="KI73" s="284">
        <f t="shared" si="158"/>
        <v>0</v>
      </c>
      <c r="KJ73" s="284">
        <f t="shared" si="158"/>
        <v>0</v>
      </c>
      <c r="KK73" s="284">
        <f t="shared" si="158"/>
        <v>0</v>
      </c>
      <c r="KL73" s="284">
        <f t="shared" si="158"/>
        <v>0</v>
      </c>
      <c r="KM73" s="284">
        <f t="shared" si="158"/>
        <v>20000</v>
      </c>
      <c r="KN73" s="284">
        <f t="shared" si="158"/>
        <v>0</v>
      </c>
      <c r="KO73" s="284">
        <f t="shared" si="158"/>
        <v>0</v>
      </c>
      <c r="KP73" s="284">
        <f t="shared" si="158"/>
        <v>0</v>
      </c>
      <c r="KQ73" s="284">
        <f t="shared" si="158"/>
        <v>0</v>
      </c>
      <c r="KR73" s="284">
        <f t="shared" si="158"/>
        <v>20000</v>
      </c>
      <c r="KS73" s="284">
        <f t="shared" si="158"/>
        <v>0</v>
      </c>
      <c r="KT73" s="284">
        <f t="shared" si="158"/>
        <v>0</v>
      </c>
      <c r="KU73" s="284">
        <f t="shared" si="158"/>
        <v>0</v>
      </c>
      <c r="KV73" s="284">
        <f t="shared" si="158"/>
        <v>0</v>
      </c>
      <c r="KW73" s="284">
        <f t="shared" si="158"/>
        <v>20000</v>
      </c>
      <c r="KX73" s="284">
        <f t="shared" si="158"/>
        <v>0</v>
      </c>
      <c r="KY73" s="284">
        <f t="shared" si="158"/>
        <v>0</v>
      </c>
      <c r="KZ73" s="284">
        <f t="shared" si="158"/>
        <v>0</v>
      </c>
      <c r="LA73" s="284">
        <f t="shared" si="158"/>
        <v>0</v>
      </c>
      <c r="LB73" s="284">
        <f t="shared" si="158"/>
        <v>20000</v>
      </c>
      <c r="LC73" s="284">
        <f t="shared" si="158"/>
        <v>0</v>
      </c>
      <c r="LD73" s="284">
        <f t="shared" si="158"/>
        <v>0</v>
      </c>
      <c r="LE73" s="284">
        <f t="shared" si="158"/>
        <v>0</v>
      </c>
      <c r="LF73" s="284">
        <f t="shared" si="158"/>
        <v>0</v>
      </c>
      <c r="LG73" s="284">
        <f t="shared" si="158"/>
        <v>20000</v>
      </c>
      <c r="LH73" s="284">
        <f t="shared" si="158"/>
        <v>0</v>
      </c>
      <c r="LI73" s="284">
        <f t="shared" si="158"/>
        <v>0</v>
      </c>
      <c r="LJ73" s="284">
        <f t="shared" si="158"/>
        <v>0</v>
      </c>
      <c r="LK73" s="284">
        <f t="shared" si="158"/>
        <v>0</v>
      </c>
      <c r="LL73" s="284">
        <f t="shared" ref="LL73:NW73" si="159">$C23*LL46</f>
        <v>20000</v>
      </c>
      <c r="LM73" s="284">
        <f t="shared" si="159"/>
        <v>0</v>
      </c>
      <c r="LN73" s="284">
        <f t="shared" si="159"/>
        <v>0</v>
      </c>
      <c r="LO73" s="284">
        <f t="shared" si="159"/>
        <v>0</v>
      </c>
      <c r="LP73" s="284">
        <f t="shared" si="159"/>
        <v>0</v>
      </c>
      <c r="LQ73" s="284">
        <f t="shared" si="159"/>
        <v>20000</v>
      </c>
      <c r="LR73" s="284">
        <f t="shared" si="159"/>
        <v>0</v>
      </c>
      <c r="LS73" s="284">
        <f t="shared" si="159"/>
        <v>0</v>
      </c>
      <c r="LT73" s="284">
        <f t="shared" si="159"/>
        <v>0</v>
      </c>
      <c r="LU73" s="284">
        <f t="shared" si="159"/>
        <v>0</v>
      </c>
      <c r="LV73" s="284">
        <f t="shared" si="159"/>
        <v>20000</v>
      </c>
      <c r="LW73" s="284">
        <f t="shared" si="159"/>
        <v>0</v>
      </c>
      <c r="LX73" s="284">
        <f t="shared" si="159"/>
        <v>0</v>
      </c>
      <c r="LY73" s="284">
        <f t="shared" si="159"/>
        <v>0</v>
      </c>
      <c r="LZ73" s="284">
        <f t="shared" si="159"/>
        <v>0</v>
      </c>
      <c r="MA73" s="284">
        <f t="shared" si="159"/>
        <v>20000</v>
      </c>
      <c r="MB73" s="284">
        <f t="shared" si="159"/>
        <v>0</v>
      </c>
      <c r="MC73" s="284">
        <f t="shared" si="159"/>
        <v>0</v>
      </c>
      <c r="MD73" s="284">
        <f t="shared" si="159"/>
        <v>0</v>
      </c>
      <c r="ME73" s="284">
        <f t="shared" si="159"/>
        <v>0</v>
      </c>
      <c r="MF73" s="284">
        <f t="shared" si="159"/>
        <v>20000</v>
      </c>
      <c r="MG73" s="284">
        <f t="shared" si="159"/>
        <v>0</v>
      </c>
      <c r="MH73" s="284">
        <f t="shared" si="159"/>
        <v>0</v>
      </c>
      <c r="MI73" s="284">
        <f t="shared" si="159"/>
        <v>0</v>
      </c>
      <c r="MJ73" s="284">
        <f t="shared" si="159"/>
        <v>0</v>
      </c>
      <c r="MK73" s="284">
        <f t="shared" si="159"/>
        <v>20000</v>
      </c>
      <c r="ML73" s="284">
        <f t="shared" si="159"/>
        <v>0</v>
      </c>
      <c r="MM73" s="284">
        <f t="shared" si="159"/>
        <v>0</v>
      </c>
      <c r="MN73" s="284">
        <f t="shared" si="159"/>
        <v>0</v>
      </c>
      <c r="MO73" s="284">
        <f t="shared" si="159"/>
        <v>0</v>
      </c>
      <c r="MP73" s="284">
        <f t="shared" si="159"/>
        <v>20000</v>
      </c>
      <c r="MQ73" s="284">
        <f t="shared" si="159"/>
        <v>0</v>
      </c>
      <c r="MR73" s="284">
        <f t="shared" si="159"/>
        <v>0</v>
      </c>
      <c r="MS73" s="284">
        <f t="shared" si="159"/>
        <v>0</v>
      </c>
      <c r="MT73" s="284">
        <f t="shared" si="159"/>
        <v>0</v>
      </c>
      <c r="MU73" s="284">
        <f t="shared" si="159"/>
        <v>20000</v>
      </c>
      <c r="MV73" s="284">
        <f t="shared" si="159"/>
        <v>0</v>
      </c>
      <c r="MW73" s="284">
        <f t="shared" si="159"/>
        <v>0</v>
      </c>
      <c r="MX73" s="284">
        <f t="shared" si="159"/>
        <v>0</v>
      </c>
      <c r="MY73" s="284">
        <f t="shared" si="159"/>
        <v>0</v>
      </c>
      <c r="MZ73" s="284">
        <f t="shared" si="159"/>
        <v>20000</v>
      </c>
      <c r="NA73" s="284">
        <f t="shared" si="159"/>
        <v>0</v>
      </c>
      <c r="NB73" s="284">
        <f t="shared" si="159"/>
        <v>0</v>
      </c>
      <c r="NC73" s="284">
        <f t="shared" si="159"/>
        <v>0</v>
      </c>
      <c r="ND73" s="284">
        <f t="shared" si="159"/>
        <v>0</v>
      </c>
      <c r="NE73" s="284">
        <f t="shared" si="159"/>
        <v>20000</v>
      </c>
      <c r="NF73" s="284">
        <f t="shared" si="159"/>
        <v>0</v>
      </c>
      <c r="NG73" s="284">
        <f t="shared" si="159"/>
        <v>0</v>
      </c>
      <c r="NH73" s="284">
        <f t="shared" si="159"/>
        <v>0</v>
      </c>
      <c r="NI73" s="284">
        <f t="shared" si="159"/>
        <v>0</v>
      </c>
      <c r="NJ73" s="284">
        <f t="shared" si="159"/>
        <v>20000</v>
      </c>
      <c r="NK73" s="284">
        <f t="shared" si="159"/>
        <v>0</v>
      </c>
      <c r="NL73" s="284">
        <f t="shared" si="159"/>
        <v>0</v>
      </c>
      <c r="NM73" s="284">
        <f t="shared" si="159"/>
        <v>0</v>
      </c>
      <c r="NN73" s="284">
        <f t="shared" si="159"/>
        <v>0</v>
      </c>
      <c r="NO73" s="284">
        <f t="shared" si="159"/>
        <v>20000</v>
      </c>
      <c r="NP73" s="284">
        <f t="shared" si="159"/>
        <v>0</v>
      </c>
      <c r="NQ73" s="284">
        <f t="shared" si="159"/>
        <v>0</v>
      </c>
      <c r="NR73" s="284">
        <f t="shared" si="159"/>
        <v>0</v>
      </c>
      <c r="NS73" s="284">
        <f t="shared" si="159"/>
        <v>0</v>
      </c>
      <c r="NT73" s="284">
        <f t="shared" si="159"/>
        <v>20000</v>
      </c>
      <c r="NU73" s="284">
        <f t="shared" si="159"/>
        <v>0</v>
      </c>
      <c r="NV73" s="284">
        <f t="shared" si="159"/>
        <v>0</v>
      </c>
      <c r="NW73" s="284">
        <f t="shared" si="159"/>
        <v>0</v>
      </c>
      <c r="NX73" s="284">
        <f t="shared" ref="NX73:QI73" si="160">$C23*NX46</f>
        <v>0</v>
      </c>
      <c r="NY73" s="284">
        <f t="shared" si="160"/>
        <v>20000</v>
      </c>
      <c r="NZ73" s="284">
        <f t="shared" si="160"/>
        <v>0</v>
      </c>
      <c r="OA73" s="284">
        <f t="shared" si="160"/>
        <v>0</v>
      </c>
      <c r="OB73" s="284">
        <f t="shared" si="160"/>
        <v>0</v>
      </c>
      <c r="OC73" s="284">
        <f t="shared" si="160"/>
        <v>0</v>
      </c>
      <c r="OD73" s="284">
        <f t="shared" si="160"/>
        <v>20000</v>
      </c>
      <c r="OE73" s="284">
        <f t="shared" si="160"/>
        <v>0</v>
      </c>
      <c r="OF73" s="284">
        <f t="shared" si="160"/>
        <v>0</v>
      </c>
      <c r="OG73" s="284">
        <f t="shared" si="160"/>
        <v>0</v>
      </c>
      <c r="OH73" s="284">
        <f t="shared" si="160"/>
        <v>0</v>
      </c>
      <c r="OI73" s="284">
        <f t="shared" si="160"/>
        <v>20000</v>
      </c>
      <c r="OJ73" s="284">
        <f t="shared" si="160"/>
        <v>0</v>
      </c>
      <c r="OK73" s="284">
        <f t="shared" si="160"/>
        <v>0</v>
      </c>
      <c r="OL73" s="284">
        <f t="shared" si="160"/>
        <v>0</v>
      </c>
      <c r="OM73" s="284">
        <f t="shared" si="160"/>
        <v>0</v>
      </c>
      <c r="ON73" s="284">
        <f t="shared" si="160"/>
        <v>20000</v>
      </c>
      <c r="OO73" s="284">
        <f t="shared" si="160"/>
        <v>0</v>
      </c>
      <c r="OP73" s="284">
        <f t="shared" si="160"/>
        <v>0</v>
      </c>
      <c r="OQ73" s="284">
        <f t="shared" si="160"/>
        <v>0</v>
      </c>
      <c r="OR73" s="284">
        <f t="shared" si="160"/>
        <v>0</v>
      </c>
      <c r="OS73" s="284">
        <f t="shared" si="160"/>
        <v>20000</v>
      </c>
      <c r="OT73" s="284">
        <f t="shared" si="160"/>
        <v>0</v>
      </c>
      <c r="OU73" s="284">
        <f t="shared" si="160"/>
        <v>0</v>
      </c>
      <c r="OV73" s="284">
        <f t="shared" si="160"/>
        <v>0</v>
      </c>
      <c r="OW73" s="284">
        <f t="shared" si="160"/>
        <v>0</v>
      </c>
      <c r="OX73" s="284">
        <f t="shared" si="160"/>
        <v>20000</v>
      </c>
      <c r="OY73" s="284">
        <f t="shared" si="160"/>
        <v>0</v>
      </c>
      <c r="OZ73" s="284">
        <f t="shared" si="160"/>
        <v>0</v>
      </c>
      <c r="PA73" s="284">
        <f t="shared" si="160"/>
        <v>0</v>
      </c>
      <c r="PB73" s="284">
        <f t="shared" si="160"/>
        <v>0</v>
      </c>
      <c r="PC73" s="284">
        <f t="shared" si="160"/>
        <v>20000</v>
      </c>
      <c r="PD73" s="284">
        <f t="shared" si="160"/>
        <v>0</v>
      </c>
      <c r="PE73" s="284">
        <f t="shared" si="160"/>
        <v>0</v>
      </c>
      <c r="PF73" s="284">
        <f t="shared" si="160"/>
        <v>0</v>
      </c>
      <c r="PG73" s="284">
        <f t="shared" si="160"/>
        <v>0</v>
      </c>
      <c r="PH73" s="284">
        <f t="shared" si="160"/>
        <v>20000</v>
      </c>
      <c r="PI73" s="284">
        <f t="shared" si="160"/>
        <v>0</v>
      </c>
      <c r="PJ73" s="284">
        <f t="shared" si="160"/>
        <v>0</v>
      </c>
      <c r="PK73" s="284">
        <f t="shared" si="160"/>
        <v>0</v>
      </c>
      <c r="PL73" s="284">
        <f t="shared" si="160"/>
        <v>0</v>
      </c>
      <c r="PM73" s="284">
        <f t="shared" si="160"/>
        <v>20000</v>
      </c>
      <c r="PN73" s="284">
        <f t="shared" si="160"/>
        <v>0</v>
      </c>
      <c r="PO73" s="284">
        <f t="shared" si="160"/>
        <v>0</v>
      </c>
      <c r="PP73" s="284">
        <f t="shared" si="160"/>
        <v>0</v>
      </c>
      <c r="PQ73" s="284">
        <f t="shared" si="160"/>
        <v>0</v>
      </c>
      <c r="PR73" s="284">
        <f t="shared" si="160"/>
        <v>20000</v>
      </c>
      <c r="PS73" s="284">
        <f t="shared" si="160"/>
        <v>0</v>
      </c>
      <c r="PT73" s="284">
        <f t="shared" si="160"/>
        <v>0</v>
      </c>
      <c r="PU73" s="284">
        <f t="shared" si="160"/>
        <v>0</v>
      </c>
      <c r="PV73" s="284">
        <f t="shared" si="160"/>
        <v>0</v>
      </c>
      <c r="PW73" s="284">
        <f t="shared" si="160"/>
        <v>20000</v>
      </c>
      <c r="PX73" s="284">
        <f t="shared" si="160"/>
        <v>0</v>
      </c>
      <c r="PY73" s="284">
        <f t="shared" si="160"/>
        <v>0</v>
      </c>
      <c r="PZ73" s="284">
        <f t="shared" si="160"/>
        <v>0</v>
      </c>
      <c r="QA73" s="284">
        <f t="shared" si="160"/>
        <v>0</v>
      </c>
      <c r="QB73" s="284">
        <f t="shared" si="160"/>
        <v>20000</v>
      </c>
      <c r="QC73" s="284">
        <f t="shared" si="160"/>
        <v>0</v>
      </c>
      <c r="QD73" s="284">
        <f t="shared" si="160"/>
        <v>0</v>
      </c>
      <c r="QE73" s="284">
        <f t="shared" si="160"/>
        <v>0</v>
      </c>
      <c r="QF73" s="284">
        <f t="shared" si="160"/>
        <v>0</v>
      </c>
      <c r="QG73" s="284">
        <f t="shared" si="160"/>
        <v>20000</v>
      </c>
      <c r="QH73" s="284">
        <f t="shared" si="160"/>
        <v>0</v>
      </c>
      <c r="QI73" s="284">
        <f t="shared" si="160"/>
        <v>0</v>
      </c>
      <c r="QJ73" s="284">
        <f t="shared" ref="QJ73:SA73" si="161">$C23*QJ46</f>
        <v>0</v>
      </c>
      <c r="QK73" s="284">
        <f t="shared" si="161"/>
        <v>0</v>
      </c>
      <c r="QL73" s="284">
        <f t="shared" si="161"/>
        <v>20000</v>
      </c>
      <c r="QM73" s="284">
        <f t="shared" si="161"/>
        <v>0</v>
      </c>
      <c r="QN73" s="284">
        <f t="shared" si="161"/>
        <v>0</v>
      </c>
      <c r="QO73" s="284">
        <f t="shared" si="161"/>
        <v>0</v>
      </c>
      <c r="QP73" s="284">
        <f t="shared" si="161"/>
        <v>0</v>
      </c>
      <c r="QQ73" s="284">
        <f t="shared" si="161"/>
        <v>20000</v>
      </c>
      <c r="QR73" s="284">
        <f t="shared" si="161"/>
        <v>0</v>
      </c>
      <c r="QS73" s="284">
        <f t="shared" si="161"/>
        <v>0</v>
      </c>
      <c r="QT73" s="284">
        <f t="shared" si="161"/>
        <v>0</v>
      </c>
      <c r="QU73" s="284">
        <f t="shared" si="161"/>
        <v>0</v>
      </c>
      <c r="QV73" s="284">
        <f t="shared" si="161"/>
        <v>20000</v>
      </c>
      <c r="QW73" s="284">
        <f t="shared" si="161"/>
        <v>0</v>
      </c>
      <c r="QX73" s="284">
        <f t="shared" si="161"/>
        <v>0</v>
      </c>
      <c r="QY73" s="284">
        <f t="shared" si="161"/>
        <v>0</v>
      </c>
      <c r="QZ73" s="284">
        <f t="shared" si="161"/>
        <v>0</v>
      </c>
      <c r="RA73" s="284">
        <f t="shared" si="161"/>
        <v>20000</v>
      </c>
      <c r="RB73" s="284">
        <f t="shared" si="161"/>
        <v>0</v>
      </c>
      <c r="RC73" s="284">
        <f t="shared" si="161"/>
        <v>0</v>
      </c>
      <c r="RD73" s="284">
        <f t="shared" si="161"/>
        <v>0</v>
      </c>
      <c r="RE73" s="284">
        <f t="shared" si="161"/>
        <v>0</v>
      </c>
      <c r="RF73" s="284">
        <f t="shared" si="161"/>
        <v>20000</v>
      </c>
      <c r="RG73" s="284">
        <f t="shared" si="161"/>
        <v>0</v>
      </c>
      <c r="RH73" s="284">
        <f t="shared" si="161"/>
        <v>0</v>
      </c>
      <c r="RI73" s="284">
        <f t="shared" si="161"/>
        <v>0</v>
      </c>
      <c r="RJ73" s="284">
        <f t="shared" si="161"/>
        <v>0</v>
      </c>
      <c r="RK73" s="284">
        <f t="shared" si="161"/>
        <v>20000</v>
      </c>
      <c r="RL73" s="284">
        <f t="shared" si="161"/>
        <v>0</v>
      </c>
      <c r="RM73" s="284">
        <f t="shared" si="161"/>
        <v>0</v>
      </c>
      <c r="RN73" s="284">
        <f t="shared" si="161"/>
        <v>0</v>
      </c>
      <c r="RO73" s="284">
        <f t="shared" si="161"/>
        <v>0</v>
      </c>
      <c r="RP73" s="284">
        <f t="shared" si="161"/>
        <v>20000</v>
      </c>
      <c r="RQ73" s="284">
        <f t="shared" si="161"/>
        <v>0</v>
      </c>
      <c r="RR73" s="284">
        <f t="shared" si="161"/>
        <v>0</v>
      </c>
      <c r="RS73" s="284">
        <f t="shared" si="161"/>
        <v>0</v>
      </c>
      <c r="RT73" s="284">
        <f t="shared" si="161"/>
        <v>0</v>
      </c>
      <c r="RU73" s="284">
        <f t="shared" si="161"/>
        <v>20000</v>
      </c>
      <c r="RV73" s="284">
        <f t="shared" si="161"/>
        <v>0</v>
      </c>
      <c r="RW73" s="284">
        <f t="shared" si="161"/>
        <v>0</v>
      </c>
      <c r="RX73" s="284">
        <f t="shared" si="161"/>
        <v>0</v>
      </c>
      <c r="RY73" s="284">
        <f t="shared" si="161"/>
        <v>0</v>
      </c>
      <c r="RZ73" s="284">
        <f t="shared" si="161"/>
        <v>20000</v>
      </c>
      <c r="SA73" s="284">
        <f t="shared" si="161"/>
        <v>0</v>
      </c>
    </row>
    <row r="74" spans="1:495">
      <c r="A74" s="282"/>
      <c r="B74" s="283" t="str">
        <f>$B$24</f>
        <v>Road Closure and Reclamation</v>
      </c>
      <c r="C74" s="290">
        <f>SUM(D74:S74,T74:INDEX(T74:SA74,$H$5))</f>
        <v>86459.978799999997</v>
      </c>
      <c r="D74" s="284">
        <f t="shared" ref="D74:BO74" si="162">$C24*D47</f>
        <v>21614.994699999999</v>
      </c>
      <c r="E74" s="284">
        <f t="shared" si="162"/>
        <v>0</v>
      </c>
      <c r="F74" s="284">
        <f t="shared" si="162"/>
        <v>0</v>
      </c>
      <c r="G74" s="284">
        <f t="shared" si="162"/>
        <v>0</v>
      </c>
      <c r="H74" s="284">
        <f t="shared" si="162"/>
        <v>64844.984100000001</v>
      </c>
      <c r="I74" s="284">
        <f t="shared" si="162"/>
        <v>0</v>
      </c>
      <c r="J74" s="284">
        <f t="shared" si="162"/>
        <v>0</v>
      </c>
      <c r="K74" s="284">
        <f t="shared" si="162"/>
        <v>0</v>
      </c>
      <c r="L74" s="284">
        <f t="shared" si="162"/>
        <v>0</v>
      </c>
      <c r="M74" s="284">
        <f t="shared" si="162"/>
        <v>0</v>
      </c>
      <c r="N74" s="284">
        <f t="shared" si="162"/>
        <v>0</v>
      </c>
      <c r="O74" s="284">
        <f t="shared" si="162"/>
        <v>0</v>
      </c>
      <c r="P74" s="284">
        <f t="shared" si="162"/>
        <v>0</v>
      </c>
      <c r="Q74" s="284">
        <f t="shared" si="162"/>
        <v>0</v>
      </c>
      <c r="R74" s="284">
        <f t="shared" si="162"/>
        <v>0</v>
      </c>
      <c r="S74" s="284">
        <f t="shared" si="162"/>
        <v>0</v>
      </c>
      <c r="T74" s="284">
        <f t="shared" si="162"/>
        <v>0</v>
      </c>
      <c r="U74" s="284">
        <f t="shared" si="162"/>
        <v>0</v>
      </c>
      <c r="V74" s="284">
        <f t="shared" si="162"/>
        <v>0</v>
      </c>
      <c r="W74" s="284">
        <f t="shared" si="162"/>
        <v>0</v>
      </c>
      <c r="X74" s="284">
        <f t="shared" si="162"/>
        <v>0</v>
      </c>
      <c r="Y74" s="284">
        <f t="shared" si="162"/>
        <v>0</v>
      </c>
      <c r="Z74" s="284">
        <f t="shared" si="162"/>
        <v>0</v>
      </c>
      <c r="AA74" s="284">
        <f t="shared" si="162"/>
        <v>0</v>
      </c>
      <c r="AB74" s="284">
        <f t="shared" si="162"/>
        <v>0</v>
      </c>
      <c r="AC74" s="284">
        <f t="shared" si="162"/>
        <v>0</v>
      </c>
      <c r="AD74" s="284">
        <f t="shared" si="162"/>
        <v>0</v>
      </c>
      <c r="AE74" s="284">
        <f t="shared" si="162"/>
        <v>0</v>
      </c>
      <c r="AF74" s="284">
        <f t="shared" si="162"/>
        <v>0</v>
      </c>
      <c r="AG74" s="284">
        <f t="shared" si="162"/>
        <v>0</v>
      </c>
      <c r="AH74" s="284">
        <f t="shared" si="162"/>
        <v>0</v>
      </c>
      <c r="AI74" s="284">
        <f t="shared" si="162"/>
        <v>0</v>
      </c>
      <c r="AJ74" s="284">
        <f t="shared" si="162"/>
        <v>0</v>
      </c>
      <c r="AK74" s="284">
        <f t="shared" si="162"/>
        <v>0</v>
      </c>
      <c r="AL74" s="284">
        <f t="shared" si="162"/>
        <v>0</v>
      </c>
      <c r="AM74" s="284">
        <f t="shared" si="162"/>
        <v>0</v>
      </c>
      <c r="AN74" s="284">
        <f t="shared" si="162"/>
        <v>0</v>
      </c>
      <c r="AO74" s="284">
        <f t="shared" si="162"/>
        <v>0</v>
      </c>
      <c r="AP74" s="284">
        <f t="shared" si="162"/>
        <v>0</v>
      </c>
      <c r="AQ74" s="284">
        <f t="shared" si="162"/>
        <v>0</v>
      </c>
      <c r="AR74" s="284">
        <f t="shared" si="162"/>
        <v>86459.978799999997</v>
      </c>
      <c r="AS74" s="284">
        <f t="shared" si="162"/>
        <v>0</v>
      </c>
      <c r="AT74" s="284">
        <f t="shared" si="162"/>
        <v>0</v>
      </c>
      <c r="AU74" s="284">
        <f t="shared" si="162"/>
        <v>0</v>
      </c>
      <c r="AV74" s="284">
        <f t="shared" si="162"/>
        <v>0</v>
      </c>
      <c r="AW74" s="284">
        <f t="shared" si="162"/>
        <v>86459.978799999997</v>
      </c>
      <c r="AX74" s="284">
        <f t="shared" si="162"/>
        <v>0</v>
      </c>
      <c r="AY74" s="284">
        <f t="shared" si="162"/>
        <v>0</v>
      </c>
      <c r="AZ74" s="284">
        <f t="shared" si="162"/>
        <v>0</v>
      </c>
      <c r="BA74" s="284">
        <f t="shared" si="162"/>
        <v>0</v>
      </c>
      <c r="BB74" s="284">
        <f t="shared" si="162"/>
        <v>86459.978799999997</v>
      </c>
      <c r="BC74" s="284">
        <f t="shared" si="162"/>
        <v>0</v>
      </c>
      <c r="BD74" s="284">
        <f t="shared" si="162"/>
        <v>0</v>
      </c>
      <c r="BE74" s="284">
        <f t="shared" si="162"/>
        <v>0</v>
      </c>
      <c r="BF74" s="284">
        <f t="shared" si="162"/>
        <v>0</v>
      </c>
      <c r="BG74" s="284">
        <f t="shared" si="162"/>
        <v>86459.978799999997</v>
      </c>
      <c r="BH74" s="284">
        <f t="shared" si="162"/>
        <v>0</v>
      </c>
      <c r="BI74" s="284">
        <f t="shared" si="162"/>
        <v>0</v>
      </c>
      <c r="BJ74" s="284">
        <f t="shared" si="162"/>
        <v>0</v>
      </c>
      <c r="BK74" s="284">
        <f t="shared" si="162"/>
        <v>0</v>
      </c>
      <c r="BL74" s="284">
        <f t="shared" si="162"/>
        <v>86459.978799999997</v>
      </c>
      <c r="BM74" s="284">
        <f t="shared" si="162"/>
        <v>0</v>
      </c>
      <c r="BN74" s="284">
        <f t="shared" si="162"/>
        <v>0</v>
      </c>
      <c r="BO74" s="284">
        <f t="shared" si="162"/>
        <v>0</v>
      </c>
      <c r="BP74" s="284">
        <f t="shared" ref="BP74:EA74" si="163">$C24*BP47</f>
        <v>0</v>
      </c>
      <c r="BQ74" s="284">
        <f t="shared" si="163"/>
        <v>86459.978799999997</v>
      </c>
      <c r="BR74" s="284">
        <f t="shared" si="163"/>
        <v>0</v>
      </c>
      <c r="BS74" s="284">
        <f t="shared" si="163"/>
        <v>0</v>
      </c>
      <c r="BT74" s="284">
        <f t="shared" si="163"/>
        <v>0</v>
      </c>
      <c r="BU74" s="284">
        <f t="shared" si="163"/>
        <v>0</v>
      </c>
      <c r="BV74" s="284">
        <f t="shared" si="163"/>
        <v>86459.978799999997</v>
      </c>
      <c r="BW74" s="284">
        <f t="shared" si="163"/>
        <v>0</v>
      </c>
      <c r="BX74" s="284">
        <f t="shared" si="163"/>
        <v>0</v>
      </c>
      <c r="BY74" s="284">
        <f t="shared" si="163"/>
        <v>0</v>
      </c>
      <c r="BZ74" s="284">
        <f t="shared" si="163"/>
        <v>0</v>
      </c>
      <c r="CA74" s="284">
        <f t="shared" si="163"/>
        <v>86459.978799999997</v>
      </c>
      <c r="CB74" s="284">
        <f t="shared" si="163"/>
        <v>0</v>
      </c>
      <c r="CC74" s="284">
        <f t="shared" si="163"/>
        <v>0</v>
      </c>
      <c r="CD74" s="284">
        <f t="shared" si="163"/>
        <v>0</v>
      </c>
      <c r="CE74" s="284">
        <f t="shared" si="163"/>
        <v>0</v>
      </c>
      <c r="CF74" s="284">
        <f t="shared" si="163"/>
        <v>86459.978799999997</v>
      </c>
      <c r="CG74" s="284">
        <f t="shared" si="163"/>
        <v>0</v>
      </c>
      <c r="CH74" s="284">
        <f t="shared" si="163"/>
        <v>0</v>
      </c>
      <c r="CI74" s="284">
        <f t="shared" si="163"/>
        <v>0</v>
      </c>
      <c r="CJ74" s="284">
        <f t="shared" si="163"/>
        <v>0</v>
      </c>
      <c r="CK74" s="284">
        <f t="shared" si="163"/>
        <v>86459.978799999997</v>
      </c>
      <c r="CL74" s="284">
        <f t="shared" si="163"/>
        <v>0</v>
      </c>
      <c r="CM74" s="284">
        <f t="shared" si="163"/>
        <v>0</v>
      </c>
      <c r="CN74" s="284">
        <f t="shared" si="163"/>
        <v>0</v>
      </c>
      <c r="CO74" s="284">
        <f t="shared" si="163"/>
        <v>0</v>
      </c>
      <c r="CP74" s="284">
        <f t="shared" si="163"/>
        <v>86459.978799999997</v>
      </c>
      <c r="CQ74" s="284">
        <f t="shared" si="163"/>
        <v>0</v>
      </c>
      <c r="CR74" s="284">
        <f t="shared" si="163"/>
        <v>0</v>
      </c>
      <c r="CS74" s="284">
        <f t="shared" si="163"/>
        <v>0</v>
      </c>
      <c r="CT74" s="284">
        <f t="shared" si="163"/>
        <v>0</v>
      </c>
      <c r="CU74" s="284">
        <f t="shared" si="163"/>
        <v>86459.978799999997</v>
      </c>
      <c r="CV74" s="284">
        <f t="shared" si="163"/>
        <v>0</v>
      </c>
      <c r="CW74" s="284">
        <f t="shared" si="163"/>
        <v>0</v>
      </c>
      <c r="CX74" s="284">
        <f t="shared" si="163"/>
        <v>0</v>
      </c>
      <c r="CY74" s="284">
        <f t="shared" si="163"/>
        <v>0</v>
      </c>
      <c r="CZ74" s="284">
        <f t="shared" si="163"/>
        <v>86459.978799999997</v>
      </c>
      <c r="DA74" s="284">
        <f t="shared" si="163"/>
        <v>0</v>
      </c>
      <c r="DB74" s="284">
        <f t="shared" si="163"/>
        <v>0</v>
      </c>
      <c r="DC74" s="284">
        <f t="shared" si="163"/>
        <v>0</v>
      </c>
      <c r="DD74" s="284">
        <f t="shared" si="163"/>
        <v>0</v>
      </c>
      <c r="DE74" s="284">
        <f t="shared" si="163"/>
        <v>86459.978799999997</v>
      </c>
      <c r="DF74" s="284">
        <f t="shared" si="163"/>
        <v>0</v>
      </c>
      <c r="DG74" s="284">
        <f t="shared" si="163"/>
        <v>0</v>
      </c>
      <c r="DH74" s="284">
        <f t="shared" si="163"/>
        <v>0</v>
      </c>
      <c r="DI74" s="284">
        <f t="shared" si="163"/>
        <v>0</v>
      </c>
      <c r="DJ74" s="284">
        <f t="shared" si="163"/>
        <v>86459.978799999997</v>
      </c>
      <c r="DK74" s="284">
        <f t="shared" si="163"/>
        <v>0</v>
      </c>
      <c r="DL74" s="284">
        <f t="shared" si="163"/>
        <v>0</v>
      </c>
      <c r="DM74" s="284">
        <f t="shared" si="163"/>
        <v>0</v>
      </c>
      <c r="DN74" s="284">
        <f t="shared" si="163"/>
        <v>0</v>
      </c>
      <c r="DO74" s="284">
        <f t="shared" si="163"/>
        <v>86459.978799999997</v>
      </c>
      <c r="DP74" s="284">
        <f t="shared" si="163"/>
        <v>0</v>
      </c>
      <c r="DQ74" s="284">
        <f t="shared" si="163"/>
        <v>0</v>
      </c>
      <c r="DR74" s="284">
        <f t="shared" si="163"/>
        <v>0</v>
      </c>
      <c r="DS74" s="284">
        <f t="shared" si="163"/>
        <v>0</v>
      </c>
      <c r="DT74" s="284">
        <f t="shared" si="163"/>
        <v>86459.978799999997</v>
      </c>
      <c r="DU74" s="284">
        <f t="shared" si="163"/>
        <v>0</v>
      </c>
      <c r="DV74" s="284">
        <f t="shared" si="163"/>
        <v>0</v>
      </c>
      <c r="DW74" s="284">
        <f t="shared" si="163"/>
        <v>0</v>
      </c>
      <c r="DX74" s="284">
        <f t="shared" si="163"/>
        <v>0</v>
      </c>
      <c r="DY74" s="284">
        <f t="shared" si="163"/>
        <v>86459.978799999997</v>
      </c>
      <c r="DZ74" s="284">
        <f t="shared" si="163"/>
        <v>0</v>
      </c>
      <c r="EA74" s="284">
        <f t="shared" si="163"/>
        <v>0</v>
      </c>
      <c r="EB74" s="284">
        <f t="shared" ref="EB74:GM74" si="164">$C24*EB47</f>
        <v>0</v>
      </c>
      <c r="EC74" s="284">
        <f t="shared" si="164"/>
        <v>0</v>
      </c>
      <c r="ED74" s="284">
        <f t="shared" si="164"/>
        <v>86459.978799999997</v>
      </c>
      <c r="EE74" s="284">
        <f t="shared" si="164"/>
        <v>0</v>
      </c>
      <c r="EF74" s="284">
        <f t="shared" si="164"/>
        <v>0</v>
      </c>
      <c r="EG74" s="284">
        <f t="shared" si="164"/>
        <v>0</v>
      </c>
      <c r="EH74" s="284">
        <f t="shared" si="164"/>
        <v>0</v>
      </c>
      <c r="EI74" s="284">
        <f t="shared" si="164"/>
        <v>86459.978799999997</v>
      </c>
      <c r="EJ74" s="284">
        <f t="shared" si="164"/>
        <v>0</v>
      </c>
      <c r="EK74" s="284">
        <f t="shared" si="164"/>
        <v>0</v>
      </c>
      <c r="EL74" s="284">
        <f t="shared" si="164"/>
        <v>0</v>
      </c>
      <c r="EM74" s="284">
        <f t="shared" si="164"/>
        <v>0</v>
      </c>
      <c r="EN74" s="284">
        <f t="shared" si="164"/>
        <v>86459.978799999997</v>
      </c>
      <c r="EO74" s="284">
        <f t="shared" si="164"/>
        <v>0</v>
      </c>
      <c r="EP74" s="284">
        <f t="shared" si="164"/>
        <v>0</v>
      </c>
      <c r="EQ74" s="284">
        <f t="shared" si="164"/>
        <v>0</v>
      </c>
      <c r="ER74" s="284">
        <f t="shared" si="164"/>
        <v>0</v>
      </c>
      <c r="ES74" s="284">
        <f t="shared" si="164"/>
        <v>86459.978799999997</v>
      </c>
      <c r="ET74" s="284">
        <f t="shared" si="164"/>
        <v>0</v>
      </c>
      <c r="EU74" s="284">
        <f t="shared" si="164"/>
        <v>0</v>
      </c>
      <c r="EV74" s="284">
        <f t="shared" si="164"/>
        <v>0</v>
      </c>
      <c r="EW74" s="284">
        <f t="shared" si="164"/>
        <v>0</v>
      </c>
      <c r="EX74" s="284">
        <f t="shared" si="164"/>
        <v>86459.978799999997</v>
      </c>
      <c r="EY74" s="284">
        <f t="shared" si="164"/>
        <v>0</v>
      </c>
      <c r="EZ74" s="284">
        <f t="shared" si="164"/>
        <v>0</v>
      </c>
      <c r="FA74" s="284">
        <f t="shared" si="164"/>
        <v>0</v>
      </c>
      <c r="FB74" s="284">
        <f t="shared" si="164"/>
        <v>0</v>
      </c>
      <c r="FC74" s="284">
        <f t="shared" si="164"/>
        <v>86459.978799999997</v>
      </c>
      <c r="FD74" s="284">
        <f t="shared" si="164"/>
        <v>0</v>
      </c>
      <c r="FE74" s="284">
        <f t="shared" si="164"/>
        <v>0</v>
      </c>
      <c r="FF74" s="284">
        <f t="shared" si="164"/>
        <v>0</v>
      </c>
      <c r="FG74" s="284">
        <f t="shared" si="164"/>
        <v>0</v>
      </c>
      <c r="FH74" s="284">
        <f t="shared" si="164"/>
        <v>86459.978799999997</v>
      </c>
      <c r="FI74" s="284">
        <f t="shared" si="164"/>
        <v>0</v>
      </c>
      <c r="FJ74" s="284">
        <f t="shared" si="164"/>
        <v>0</v>
      </c>
      <c r="FK74" s="284">
        <f t="shared" si="164"/>
        <v>0</v>
      </c>
      <c r="FL74" s="284">
        <f t="shared" si="164"/>
        <v>0</v>
      </c>
      <c r="FM74" s="284">
        <f t="shared" si="164"/>
        <v>86459.978799999997</v>
      </c>
      <c r="FN74" s="284">
        <f t="shared" si="164"/>
        <v>0</v>
      </c>
      <c r="FO74" s="284">
        <f t="shared" si="164"/>
        <v>0</v>
      </c>
      <c r="FP74" s="284">
        <f t="shared" si="164"/>
        <v>0</v>
      </c>
      <c r="FQ74" s="284">
        <f t="shared" si="164"/>
        <v>0</v>
      </c>
      <c r="FR74" s="284">
        <f t="shared" si="164"/>
        <v>86459.978799999997</v>
      </c>
      <c r="FS74" s="284">
        <f t="shared" si="164"/>
        <v>0</v>
      </c>
      <c r="FT74" s="284">
        <f t="shared" si="164"/>
        <v>0</v>
      </c>
      <c r="FU74" s="284">
        <f t="shared" si="164"/>
        <v>0</v>
      </c>
      <c r="FV74" s="284">
        <f t="shared" si="164"/>
        <v>0</v>
      </c>
      <c r="FW74" s="284">
        <f t="shared" si="164"/>
        <v>86459.978799999997</v>
      </c>
      <c r="FX74" s="284">
        <f t="shared" si="164"/>
        <v>0</v>
      </c>
      <c r="FY74" s="284">
        <f t="shared" si="164"/>
        <v>0</v>
      </c>
      <c r="FZ74" s="284">
        <f t="shared" si="164"/>
        <v>0</v>
      </c>
      <c r="GA74" s="284">
        <f t="shared" si="164"/>
        <v>0</v>
      </c>
      <c r="GB74" s="284">
        <f t="shared" si="164"/>
        <v>86459.978799999997</v>
      </c>
      <c r="GC74" s="284">
        <f t="shared" si="164"/>
        <v>0</v>
      </c>
      <c r="GD74" s="284">
        <f t="shared" si="164"/>
        <v>0</v>
      </c>
      <c r="GE74" s="284">
        <f t="shared" si="164"/>
        <v>0</v>
      </c>
      <c r="GF74" s="284">
        <f t="shared" si="164"/>
        <v>0</v>
      </c>
      <c r="GG74" s="284">
        <f t="shared" si="164"/>
        <v>86459.978799999997</v>
      </c>
      <c r="GH74" s="284">
        <f t="shared" si="164"/>
        <v>0</v>
      </c>
      <c r="GI74" s="284">
        <f t="shared" si="164"/>
        <v>0</v>
      </c>
      <c r="GJ74" s="284">
        <f t="shared" si="164"/>
        <v>0</v>
      </c>
      <c r="GK74" s="284">
        <f t="shared" si="164"/>
        <v>0</v>
      </c>
      <c r="GL74" s="284">
        <f t="shared" si="164"/>
        <v>86459.978799999997</v>
      </c>
      <c r="GM74" s="284">
        <f t="shared" si="164"/>
        <v>0</v>
      </c>
      <c r="GN74" s="284">
        <f t="shared" ref="GN74:IY74" si="165">$C24*GN47</f>
        <v>0</v>
      </c>
      <c r="GO74" s="284">
        <f t="shared" si="165"/>
        <v>0</v>
      </c>
      <c r="GP74" s="284">
        <f t="shared" si="165"/>
        <v>0</v>
      </c>
      <c r="GQ74" s="284">
        <f t="shared" si="165"/>
        <v>86459.978799999997</v>
      </c>
      <c r="GR74" s="284">
        <f t="shared" si="165"/>
        <v>0</v>
      </c>
      <c r="GS74" s="284">
        <f t="shared" si="165"/>
        <v>0</v>
      </c>
      <c r="GT74" s="284">
        <f t="shared" si="165"/>
        <v>0</v>
      </c>
      <c r="GU74" s="284">
        <f t="shared" si="165"/>
        <v>0</v>
      </c>
      <c r="GV74" s="284">
        <f t="shared" si="165"/>
        <v>86459.978799999997</v>
      </c>
      <c r="GW74" s="284">
        <f t="shared" si="165"/>
        <v>0</v>
      </c>
      <c r="GX74" s="284">
        <f t="shared" si="165"/>
        <v>0</v>
      </c>
      <c r="GY74" s="284">
        <f t="shared" si="165"/>
        <v>0</v>
      </c>
      <c r="GZ74" s="284">
        <f t="shared" si="165"/>
        <v>0</v>
      </c>
      <c r="HA74" s="284">
        <f t="shared" si="165"/>
        <v>86459.978799999997</v>
      </c>
      <c r="HB74" s="284">
        <f t="shared" si="165"/>
        <v>0</v>
      </c>
      <c r="HC74" s="284">
        <f t="shared" si="165"/>
        <v>0</v>
      </c>
      <c r="HD74" s="284">
        <f t="shared" si="165"/>
        <v>0</v>
      </c>
      <c r="HE74" s="284">
        <f t="shared" si="165"/>
        <v>0</v>
      </c>
      <c r="HF74" s="284">
        <f t="shared" si="165"/>
        <v>86459.978799999997</v>
      </c>
      <c r="HG74" s="284">
        <f t="shared" si="165"/>
        <v>0</v>
      </c>
      <c r="HH74" s="284">
        <f t="shared" si="165"/>
        <v>0</v>
      </c>
      <c r="HI74" s="284">
        <f t="shared" si="165"/>
        <v>0</v>
      </c>
      <c r="HJ74" s="284">
        <f t="shared" si="165"/>
        <v>0</v>
      </c>
      <c r="HK74" s="284">
        <f t="shared" si="165"/>
        <v>86459.978799999997</v>
      </c>
      <c r="HL74" s="284">
        <f t="shared" si="165"/>
        <v>0</v>
      </c>
      <c r="HM74" s="284">
        <f t="shared" si="165"/>
        <v>0</v>
      </c>
      <c r="HN74" s="284">
        <f t="shared" si="165"/>
        <v>0</v>
      </c>
      <c r="HO74" s="284">
        <f t="shared" si="165"/>
        <v>0</v>
      </c>
      <c r="HP74" s="284">
        <f t="shared" si="165"/>
        <v>86459.978799999997</v>
      </c>
      <c r="HQ74" s="284">
        <f t="shared" si="165"/>
        <v>0</v>
      </c>
      <c r="HR74" s="284">
        <f t="shared" si="165"/>
        <v>0</v>
      </c>
      <c r="HS74" s="284">
        <f t="shared" si="165"/>
        <v>0</v>
      </c>
      <c r="HT74" s="284">
        <f t="shared" si="165"/>
        <v>0</v>
      </c>
      <c r="HU74" s="284">
        <f t="shared" si="165"/>
        <v>86459.978799999997</v>
      </c>
      <c r="HV74" s="284">
        <f t="shared" si="165"/>
        <v>0</v>
      </c>
      <c r="HW74" s="284">
        <f t="shared" si="165"/>
        <v>0</v>
      </c>
      <c r="HX74" s="284">
        <f t="shared" si="165"/>
        <v>0</v>
      </c>
      <c r="HY74" s="284">
        <f t="shared" si="165"/>
        <v>0</v>
      </c>
      <c r="HZ74" s="284">
        <f t="shared" si="165"/>
        <v>86459.978799999997</v>
      </c>
      <c r="IA74" s="284">
        <f t="shared" si="165"/>
        <v>0</v>
      </c>
      <c r="IB74" s="284">
        <f t="shared" si="165"/>
        <v>0</v>
      </c>
      <c r="IC74" s="284">
        <f t="shared" si="165"/>
        <v>0</v>
      </c>
      <c r="ID74" s="284">
        <f t="shared" si="165"/>
        <v>0</v>
      </c>
      <c r="IE74" s="284">
        <f t="shared" si="165"/>
        <v>86459.978799999997</v>
      </c>
      <c r="IF74" s="284">
        <f t="shared" si="165"/>
        <v>0</v>
      </c>
      <c r="IG74" s="284">
        <f t="shared" si="165"/>
        <v>0</v>
      </c>
      <c r="IH74" s="284">
        <f t="shared" si="165"/>
        <v>0</v>
      </c>
      <c r="II74" s="284">
        <f t="shared" si="165"/>
        <v>0</v>
      </c>
      <c r="IJ74" s="284">
        <f t="shared" si="165"/>
        <v>86459.978799999997</v>
      </c>
      <c r="IK74" s="284">
        <f t="shared" si="165"/>
        <v>0</v>
      </c>
      <c r="IL74" s="284">
        <f t="shared" si="165"/>
        <v>0</v>
      </c>
      <c r="IM74" s="284">
        <f t="shared" si="165"/>
        <v>0</v>
      </c>
      <c r="IN74" s="284">
        <f t="shared" si="165"/>
        <v>0</v>
      </c>
      <c r="IO74" s="284">
        <f t="shared" si="165"/>
        <v>86459.978799999997</v>
      </c>
      <c r="IP74" s="284">
        <f t="shared" si="165"/>
        <v>0</v>
      </c>
      <c r="IQ74" s="284">
        <f t="shared" si="165"/>
        <v>0</v>
      </c>
      <c r="IR74" s="284">
        <f t="shared" si="165"/>
        <v>0</v>
      </c>
      <c r="IS74" s="284">
        <f t="shared" si="165"/>
        <v>0</v>
      </c>
      <c r="IT74" s="284">
        <f t="shared" si="165"/>
        <v>86459.978799999997</v>
      </c>
      <c r="IU74" s="284">
        <f t="shared" si="165"/>
        <v>0</v>
      </c>
      <c r="IV74" s="284">
        <f t="shared" si="165"/>
        <v>0</v>
      </c>
      <c r="IW74" s="284">
        <f t="shared" si="165"/>
        <v>0</v>
      </c>
      <c r="IX74" s="284">
        <f t="shared" si="165"/>
        <v>0</v>
      </c>
      <c r="IY74" s="284">
        <f t="shared" si="165"/>
        <v>86459.978799999997</v>
      </c>
      <c r="IZ74" s="284">
        <f t="shared" ref="IZ74:LK74" si="166">$C24*IZ47</f>
        <v>0</v>
      </c>
      <c r="JA74" s="284">
        <f t="shared" si="166"/>
        <v>0</v>
      </c>
      <c r="JB74" s="284">
        <f t="shared" si="166"/>
        <v>0</v>
      </c>
      <c r="JC74" s="284">
        <f t="shared" si="166"/>
        <v>0</v>
      </c>
      <c r="JD74" s="284">
        <f t="shared" si="166"/>
        <v>86459.978799999997</v>
      </c>
      <c r="JE74" s="284">
        <f t="shared" si="166"/>
        <v>0</v>
      </c>
      <c r="JF74" s="284">
        <f t="shared" si="166"/>
        <v>0</v>
      </c>
      <c r="JG74" s="284">
        <f t="shared" si="166"/>
        <v>0</v>
      </c>
      <c r="JH74" s="284">
        <f t="shared" si="166"/>
        <v>0</v>
      </c>
      <c r="JI74" s="284">
        <f t="shared" si="166"/>
        <v>86459.978799999997</v>
      </c>
      <c r="JJ74" s="284">
        <f t="shared" si="166"/>
        <v>0</v>
      </c>
      <c r="JK74" s="284">
        <f t="shared" si="166"/>
        <v>0</v>
      </c>
      <c r="JL74" s="284">
        <f t="shared" si="166"/>
        <v>0</v>
      </c>
      <c r="JM74" s="284">
        <f t="shared" si="166"/>
        <v>0</v>
      </c>
      <c r="JN74" s="284">
        <f t="shared" si="166"/>
        <v>86459.978799999997</v>
      </c>
      <c r="JO74" s="284">
        <f t="shared" si="166"/>
        <v>0</v>
      </c>
      <c r="JP74" s="284">
        <f t="shared" si="166"/>
        <v>0</v>
      </c>
      <c r="JQ74" s="284">
        <f t="shared" si="166"/>
        <v>0</v>
      </c>
      <c r="JR74" s="284">
        <f t="shared" si="166"/>
        <v>0</v>
      </c>
      <c r="JS74" s="284">
        <f t="shared" si="166"/>
        <v>86459.978799999997</v>
      </c>
      <c r="JT74" s="284">
        <f t="shared" si="166"/>
        <v>0</v>
      </c>
      <c r="JU74" s="284">
        <f t="shared" si="166"/>
        <v>0</v>
      </c>
      <c r="JV74" s="284">
        <f t="shared" si="166"/>
        <v>0</v>
      </c>
      <c r="JW74" s="284">
        <f t="shared" si="166"/>
        <v>0</v>
      </c>
      <c r="JX74" s="284">
        <f t="shared" si="166"/>
        <v>86459.978799999997</v>
      </c>
      <c r="JY74" s="284">
        <f t="shared" si="166"/>
        <v>0</v>
      </c>
      <c r="JZ74" s="284">
        <f t="shared" si="166"/>
        <v>0</v>
      </c>
      <c r="KA74" s="284">
        <f t="shared" si="166"/>
        <v>0</v>
      </c>
      <c r="KB74" s="284">
        <f t="shared" si="166"/>
        <v>0</v>
      </c>
      <c r="KC74" s="284">
        <f t="shared" si="166"/>
        <v>86459.978799999997</v>
      </c>
      <c r="KD74" s="284">
        <f t="shared" si="166"/>
        <v>0</v>
      </c>
      <c r="KE74" s="284">
        <f t="shared" si="166"/>
        <v>0</v>
      </c>
      <c r="KF74" s="284">
        <f t="shared" si="166"/>
        <v>0</v>
      </c>
      <c r="KG74" s="284">
        <f t="shared" si="166"/>
        <v>0</v>
      </c>
      <c r="KH74" s="284">
        <f t="shared" si="166"/>
        <v>86459.978799999997</v>
      </c>
      <c r="KI74" s="284">
        <f t="shared" si="166"/>
        <v>0</v>
      </c>
      <c r="KJ74" s="284">
        <f t="shared" si="166"/>
        <v>0</v>
      </c>
      <c r="KK74" s="284">
        <f t="shared" si="166"/>
        <v>0</v>
      </c>
      <c r="KL74" s="284">
        <f t="shared" si="166"/>
        <v>0</v>
      </c>
      <c r="KM74" s="284">
        <f t="shared" si="166"/>
        <v>86459.978799999997</v>
      </c>
      <c r="KN74" s="284">
        <f t="shared" si="166"/>
        <v>0</v>
      </c>
      <c r="KO74" s="284">
        <f t="shared" si="166"/>
        <v>0</v>
      </c>
      <c r="KP74" s="284">
        <f t="shared" si="166"/>
        <v>0</v>
      </c>
      <c r="KQ74" s="284">
        <f t="shared" si="166"/>
        <v>0</v>
      </c>
      <c r="KR74" s="284">
        <f t="shared" si="166"/>
        <v>86459.978799999997</v>
      </c>
      <c r="KS74" s="284">
        <f t="shared" si="166"/>
        <v>0</v>
      </c>
      <c r="KT74" s="284">
        <f t="shared" si="166"/>
        <v>0</v>
      </c>
      <c r="KU74" s="284">
        <f t="shared" si="166"/>
        <v>0</v>
      </c>
      <c r="KV74" s="284">
        <f t="shared" si="166"/>
        <v>0</v>
      </c>
      <c r="KW74" s="284">
        <f t="shared" si="166"/>
        <v>86459.978799999997</v>
      </c>
      <c r="KX74" s="284">
        <f t="shared" si="166"/>
        <v>0</v>
      </c>
      <c r="KY74" s="284">
        <f t="shared" si="166"/>
        <v>0</v>
      </c>
      <c r="KZ74" s="284">
        <f t="shared" si="166"/>
        <v>0</v>
      </c>
      <c r="LA74" s="284">
        <f t="shared" si="166"/>
        <v>0</v>
      </c>
      <c r="LB74" s="284">
        <f t="shared" si="166"/>
        <v>86459.978799999997</v>
      </c>
      <c r="LC74" s="284">
        <f t="shared" si="166"/>
        <v>0</v>
      </c>
      <c r="LD74" s="284">
        <f t="shared" si="166"/>
        <v>0</v>
      </c>
      <c r="LE74" s="284">
        <f t="shared" si="166"/>
        <v>0</v>
      </c>
      <c r="LF74" s="284">
        <f t="shared" si="166"/>
        <v>0</v>
      </c>
      <c r="LG74" s="284">
        <f t="shared" si="166"/>
        <v>86459.978799999997</v>
      </c>
      <c r="LH74" s="284">
        <f t="shared" si="166"/>
        <v>0</v>
      </c>
      <c r="LI74" s="284">
        <f t="shared" si="166"/>
        <v>0</v>
      </c>
      <c r="LJ74" s="284">
        <f t="shared" si="166"/>
        <v>0</v>
      </c>
      <c r="LK74" s="284">
        <f t="shared" si="166"/>
        <v>0</v>
      </c>
      <c r="LL74" s="284">
        <f t="shared" ref="LL74:NW74" si="167">$C24*LL47</f>
        <v>86459.978799999997</v>
      </c>
      <c r="LM74" s="284">
        <f t="shared" si="167"/>
        <v>0</v>
      </c>
      <c r="LN74" s="284">
        <f t="shared" si="167"/>
        <v>0</v>
      </c>
      <c r="LO74" s="284">
        <f t="shared" si="167"/>
        <v>0</v>
      </c>
      <c r="LP74" s="284">
        <f t="shared" si="167"/>
        <v>0</v>
      </c>
      <c r="LQ74" s="284">
        <f t="shared" si="167"/>
        <v>86459.978799999997</v>
      </c>
      <c r="LR74" s="284">
        <f t="shared" si="167"/>
        <v>0</v>
      </c>
      <c r="LS74" s="284">
        <f t="shared" si="167"/>
        <v>0</v>
      </c>
      <c r="LT74" s="284">
        <f t="shared" si="167"/>
        <v>0</v>
      </c>
      <c r="LU74" s="284">
        <f t="shared" si="167"/>
        <v>0</v>
      </c>
      <c r="LV74" s="284">
        <f t="shared" si="167"/>
        <v>86459.978799999997</v>
      </c>
      <c r="LW74" s="284">
        <f t="shared" si="167"/>
        <v>0</v>
      </c>
      <c r="LX74" s="284">
        <f t="shared" si="167"/>
        <v>0</v>
      </c>
      <c r="LY74" s="284">
        <f t="shared" si="167"/>
        <v>0</v>
      </c>
      <c r="LZ74" s="284">
        <f t="shared" si="167"/>
        <v>0</v>
      </c>
      <c r="MA74" s="284">
        <f t="shared" si="167"/>
        <v>86459.978799999997</v>
      </c>
      <c r="MB74" s="284">
        <f t="shared" si="167"/>
        <v>0</v>
      </c>
      <c r="MC74" s="284">
        <f t="shared" si="167"/>
        <v>0</v>
      </c>
      <c r="MD74" s="284">
        <f t="shared" si="167"/>
        <v>0</v>
      </c>
      <c r="ME74" s="284">
        <f t="shared" si="167"/>
        <v>0</v>
      </c>
      <c r="MF74" s="284">
        <f t="shared" si="167"/>
        <v>86459.978799999997</v>
      </c>
      <c r="MG74" s="284">
        <f t="shared" si="167"/>
        <v>0</v>
      </c>
      <c r="MH74" s="284">
        <f t="shared" si="167"/>
        <v>0</v>
      </c>
      <c r="MI74" s="284">
        <f t="shared" si="167"/>
        <v>0</v>
      </c>
      <c r="MJ74" s="284">
        <f t="shared" si="167"/>
        <v>0</v>
      </c>
      <c r="MK74" s="284">
        <f t="shared" si="167"/>
        <v>86459.978799999997</v>
      </c>
      <c r="ML74" s="284">
        <f t="shared" si="167"/>
        <v>0</v>
      </c>
      <c r="MM74" s="284">
        <f t="shared" si="167"/>
        <v>0</v>
      </c>
      <c r="MN74" s="284">
        <f t="shared" si="167"/>
        <v>0</v>
      </c>
      <c r="MO74" s="284">
        <f t="shared" si="167"/>
        <v>0</v>
      </c>
      <c r="MP74" s="284">
        <f t="shared" si="167"/>
        <v>86459.978799999997</v>
      </c>
      <c r="MQ74" s="284">
        <f t="shared" si="167"/>
        <v>0</v>
      </c>
      <c r="MR74" s="284">
        <f t="shared" si="167"/>
        <v>0</v>
      </c>
      <c r="MS74" s="284">
        <f t="shared" si="167"/>
        <v>0</v>
      </c>
      <c r="MT74" s="284">
        <f t="shared" si="167"/>
        <v>0</v>
      </c>
      <c r="MU74" s="284">
        <f t="shared" si="167"/>
        <v>86459.978799999997</v>
      </c>
      <c r="MV74" s="284">
        <f t="shared" si="167"/>
        <v>0</v>
      </c>
      <c r="MW74" s="284">
        <f t="shared" si="167"/>
        <v>0</v>
      </c>
      <c r="MX74" s="284">
        <f t="shared" si="167"/>
        <v>0</v>
      </c>
      <c r="MY74" s="284">
        <f t="shared" si="167"/>
        <v>0</v>
      </c>
      <c r="MZ74" s="284">
        <f t="shared" si="167"/>
        <v>86459.978799999997</v>
      </c>
      <c r="NA74" s="284">
        <f t="shared" si="167"/>
        <v>0</v>
      </c>
      <c r="NB74" s="284">
        <f t="shared" si="167"/>
        <v>0</v>
      </c>
      <c r="NC74" s="284">
        <f t="shared" si="167"/>
        <v>0</v>
      </c>
      <c r="ND74" s="284">
        <f t="shared" si="167"/>
        <v>0</v>
      </c>
      <c r="NE74" s="284">
        <f t="shared" si="167"/>
        <v>86459.978799999997</v>
      </c>
      <c r="NF74" s="284">
        <f t="shared" si="167"/>
        <v>0</v>
      </c>
      <c r="NG74" s="284">
        <f t="shared" si="167"/>
        <v>0</v>
      </c>
      <c r="NH74" s="284">
        <f t="shared" si="167"/>
        <v>0</v>
      </c>
      <c r="NI74" s="284">
        <f t="shared" si="167"/>
        <v>0</v>
      </c>
      <c r="NJ74" s="284">
        <f t="shared" si="167"/>
        <v>86459.978799999997</v>
      </c>
      <c r="NK74" s="284">
        <f t="shared" si="167"/>
        <v>0</v>
      </c>
      <c r="NL74" s="284">
        <f t="shared" si="167"/>
        <v>0</v>
      </c>
      <c r="NM74" s="284">
        <f t="shared" si="167"/>
        <v>0</v>
      </c>
      <c r="NN74" s="284">
        <f t="shared" si="167"/>
        <v>0</v>
      </c>
      <c r="NO74" s="284">
        <f t="shared" si="167"/>
        <v>86459.978799999997</v>
      </c>
      <c r="NP74" s="284">
        <f t="shared" si="167"/>
        <v>0</v>
      </c>
      <c r="NQ74" s="284">
        <f t="shared" si="167"/>
        <v>0</v>
      </c>
      <c r="NR74" s="284">
        <f t="shared" si="167"/>
        <v>0</v>
      </c>
      <c r="NS74" s="284">
        <f t="shared" si="167"/>
        <v>0</v>
      </c>
      <c r="NT74" s="284">
        <f t="shared" si="167"/>
        <v>86459.978799999997</v>
      </c>
      <c r="NU74" s="284">
        <f t="shared" si="167"/>
        <v>0</v>
      </c>
      <c r="NV74" s="284">
        <f t="shared" si="167"/>
        <v>0</v>
      </c>
      <c r="NW74" s="284">
        <f t="shared" si="167"/>
        <v>0</v>
      </c>
      <c r="NX74" s="284">
        <f t="shared" ref="NX74:QI74" si="168">$C24*NX47</f>
        <v>0</v>
      </c>
      <c r="NY74" s="284">
        <f t="shared" si="168"/>
        <v>86459.978799999997</v>
      </c>
      <c r="NZ74" s="284">
        <f t="shared" si="168"/>
        <v>0</v>
      </c>
      <c r="OA74" s="284">
        <f t="shared" si="168"/>
        <v>0</v>
      </c>
      <c r="OB74" s="284">
        <f t="shared" si="168"/>
        <v>0</v>
      </c>
      <c r="OC74" s="284">
        <f t="shared" si="168"/>
        <v>0</v>
      </c>
      <c r="OD74" s="284">
        <f t="shared" si="168"/>
        <v>86459.978799999997</v>
      </c>
      <c r="OE74" s="284">
        <f t="shared" si="168"/>
        <v>0</v>
      </c>
      <c r="OF74" s="284">
        <f t="shared" si="168"/>
        <v>0</v>
      </c>
      <c r="OG74" s="284">
        <f t="shared" si="168"/>
        <v>0</v>
      </c>
      <c r="OH74" s="284">
        <f t="shared" si="168"/>
        <v>0</v>
      </c>
      <c r="OI74" s="284">
        <f t="shared" si="168"/>
        <v>86459.978799999997</v>
      </c>
      <c r="OJ74" s="284">
        <f t="shared" si="168"/>
        <v>0</v>
      </c>
      <c r="OK74" s="284">
        <f t="shared" si="168"/>
        <v>0</v>
      </c>
      <c r="OL74" s="284">
        <f t="shared" si="168"/>
        <v>0</v>
      </c>
      <c r="OM74" s="284">
        <f t="shared" si="168"/>
        <v>0</v>
      </c>
      <c r="ON74" s="284">
        <f t="shared" si="168"/>
        <v>86459.978799999997</v>
      </c>
      <c r="OO74" s="284">
        <f t="shared" si="168"/>
        <v>0</v>
      </c>
      <c r="OP74" s="284">
        <f t="shared" si="168"/>
        <v>0</v>
      </c>
      <c r="OQ74" s="284">
        <f t="shared" si="168"/>
        <v>0</v>
      </c>
      <c r="OR74" s="284">
        <f t="shared" si="168"/>
        <v>0</v>
      </c>
      <c r="OS74" s="284">
        <f t="shared" si="168"/>
        <v>86459.978799999997</v>
      </c>
      <c r="OT74" s="284">
        <f t="shared" si="168"/>
        <v>0</v>
      </c>
      <c r="OU74" s="284">
        <f t="shared" si="168"/>
        <v>0</v>
      </c>
      <c r="OV74" s="284">
        <f t="shared" si="168"/>
        <v>0</v>
      </c>
      <c r="OW74" s="284">
        <f t="shared" si="168"/>
        <v>0</v>
      </c>
      <c r="OX74" s="284">
        <f t="shared" si="168"/>
        <v>86459.978799999997</v>
      </c>
      <c r="OY74" s="284">
        <f t="shared" si="168"/>
        <v>0</v>
      </c>
      <c r="OZ74" s="284">
        <f t="shared" si="168"/>
        <v>0</v>
      </c>
      <c r="PA74" s="284">
        <f t="shared" si="168"/>
        <v>0</v>
      </c>
      <c r="PB74" s="284">
        <f t="shared" si="168"/>
        <v>0</v>
      </c>
      <c r="PC74" s="284">
        <f t="shared" si="168"/>
        <v>86459.978799999997</v>
      </c>
      <c r="PD74" s="284">
        <f t="shared" si="168"/>
        <v>0</v>
      </c>
      <c r="PE74" s="284">
        <f t="shared" si="168"/>
        <v>0</v>
      </c>
      <c r="PF74" s="284">
        <f t="shared" si="168"/>
        <v>0</v>
      </c>
      <c r="PG74" s="284">
        <f t="shared" si="168"/>
        <v>0</v>
      </c>
      <c r="PH74" s="284">
        <f t="shared" si="168"/>
        <v>86459.978799999997</v>
      </c>
      <c r="PI74" s="284">
        <f t="shared" si="168"/>
        <v>0</v>
      </c>
      <c r="PJ74" s="284">
        <f t="shared" si="168"/>
        <v>0</v>
      </c>
      <c r="PK74" s="284">
        <f t="shared" si="168"/>
        <v>0</v>
      </c>
      <c r="PL74" s="284">
        <f t="shared" si="168"/>
        <v>0</v>
      </c>
      <c r="PM74" s="284">
        <f t="shared" si="168"/>
        <v>86459.978799999997</v>
      </c>
      <c r="PN74" s="284">
        <f t="shared" si="168"/>
        <v>0</v>
      </c>
      <c r="PO74" s="284">
        <f t="shared" si="168"/>
        <v>0</v>
      </c>
      <c r="PP74" s="284">
        <f t="shared" si="168"/>
        <v>0</v>
      </c>
      <c r="PQ74" s="284">
        <f t="shared" si="168"/>
        <v>0</v>
      </c>
      <c r="PR74" s="284">
        <f t="shared" si="168"/>
        <v>86459.978799999997</v>
      </c>
      <c r="PS74" s="284">
        <f t="shared" si="168"/>
        <v>0</v>
      </c>
      <c r="PT74" s="284">
        <f t="shared" si="168"/>
        <v>0</v>
      </c>
      <c r="PU74" s="284">
        <f t="shared" si="168"/>
        <v>0</v>
      </c>
      <c r="PV74" s="284">
        <f t="shared" si="168"/>
        <v>0</v>
      </c>
      <c r="PW74" s="284">
        <f t="shared" si="168"/>
        <v>86459.978799999997</v>
      </c>
      <c r="PX74" s="284">
        <f t="shared" si="168"/>
        <v>0</v>
      </c>
      <c r="PY74" s="284">
        <f t="shared" si="168"/>
        <v>0</v>
      </c>
      <c r="PZ74" s="284">
        <f t="shared" si="168"/>
        <v>0</v>
      </c>
      <c r="QA74" s="284">
        <f t="shared" si="168"/>
        <v>0</v>
      </c>
      <c r="QB74" s="284">
        <f t="shared" si="168"/>
        <v>86459.978799999997</v>
      </c>
      <c r="QC74" s="284">
        <f t="shared" si="168"/>
        <v>0</v>
      </c>
      <c r="QD74" s="284">
        <f t="shared" si="168"/>
        <v>0</v>
      </c>
      <c r="QE74" s="284">
        <f t="shared" si="168"/>
        <v>0</v>
      </c>
      <c r="QF74" s="284">
        <f t="shared" si="168"/>
        <v>0</v>
      </c>
      <c r="QG74" s="284">
        <f t="shared" si="168"/>
        <v>86459.978799999997</v>
      </c>
      <c r="QH74" s="284">
        <f t="shared" si="168"/>
        <v>0</v>
      </c>
      <c r="QI74" s="284">
        <f t="shared" si="168"/>
        <v>0</v>
      </c>
      <c r="QJ74" s="284">
        <f t="shared" ref="QJ74:SA74" si="169">$C24*QJ47</f>
        <v>0</v>
      </c>
      <c r="QK74" s="284">
        <f t="shared" si="169"/>
        <v>0</v>
      </c>
      <c r="QL74" s="284">
        <f t="shared" si="169"/>
        <v>86459.978799999997</v>
      </c>
      <c r="QM74" s="284">
        <f t="shared" si="169"/>
        <v>0</v>
      </c>
      <c r="QN74" s="284">
        <f t="shared" si="169"/>
        <v>0</v>
      </c>
      <c r="QO74" s="284">
        <f t="shared" si="169"/>
        <v>0</v>
      </c>
      <c r="QP74" s="284">
        <f t="shared" si="169"/>
        <v>0</v>
      </c>
      <c r="QQ74" s="284">
        <f t="shared" si="169"/>
        <v>86459.978799999997</v>
      </c>
      <c r="QR74" s="284">
        <f t="shared" si="169"/>
        <v>0</v>
      </c>
      <c r="QS74" s="284">
        <f t="shared" si="169"/>
        <v>0</v>
      </c>
      <c r="QT74" s="284">
        <f t="shared" si="169"/>
        <v>0</v>
      </c>
      <c r="QU74" s="284">
        <f t="shared" si="169"/>
        <v>0</v>
      </c>
      <c r="QV74" s="284">
        <f t="shared" si="169"/>
        <v>86459.978799999997</v>
      </c>
      <c r="QW74" s="284">
        <f t="shared" si="169"/>
        <v>0</v>
      </c>
      <c r="QX74" s="284">
        <f t="shared" si="169"/>
        <v>0</v>
      </c>
      <c r="QY74" s="284">
        <f t="shared" si="169"/>
        <v>0</v>
      </c>
      <c r="QZ74" s="284">
        <f t="shared" si="169"/>
        <v>0</v>
      </c>
      <c r="RA74" s="284">
        <f t="shared" si="169"/>
        <v>86459.978799999997</v>
      </c>
      <c r="RB74" s="284">
        <f t="shared" si="169"/>
        <v>0</v>
      </c>
      <c r="RC74" s="284">
        <f t="shared" si="169"/>
        <v>0</v>
      </c>
      <c r="RD74" s="284">
        <f t="shared" si="169"/>
        <v>0</v>
      </c>
      <c r="RE74" s="284">
        <f t="shared" si="169"/>
        <v>0</v>
      </c>
      <c r="RF74" s="284">
        <f t="shared" si="169"/>
        <v>86459.978799999997</v>
      </c>
      <c r="RG74" s="284">
        <f t="shared" si="169"/>
        <v>0</v>
      </c>
      <c r="RH74" s="284">
        <f t="shared" si="169"/>
        <v>0</v>
      </c>
      <c r="RI74" s="284">
        <f t="shared" si="169"/>
        <v>0</v>
      </c>
      <c r="RJ74" s="284">
        <f t="shared" si="169"/>
        <v>0</v>
      </c>
      <c r="RK74" s="284">
        <f t="shared" si="169"/>
        <v>86459.978799999997</v>
      </c>
      <c r="RL74" s="284">
        <f t="shared" si="169"/>
        <v>0</v>
      </c>
      <c r="RM74" s="284">
        <f t="shared" si="169"/>
        <v>0</v>
      </c>
      <c r="RN74" s="284">
        <f t="shared" si="169"/>
        <v>0</v>
      </c>
      <c r="RO74" s="284">
        <f t="shared" si="169"/>
        <v>0</v>
      </c>
      <c r="RP74" s="284">
        <f t="shared" si="169"/>
        <v>86459.978799999997</v>
      </c>
      <c r="RQ74" s="284">
        <f t="shared" si="169"/>
        <v>0</v>
      </c>
      <c r="RR74" s="284">
        <f t="shared" si="169"/>
        <v>0</v>
      </c>
      <c r="RS74" s="284">
        <f t="shared" si="169"/>
        <v>0</v>
      </c>
      <c r="RT74" s="284">
        <f t="shared" si="169"/>
        <v>0</v>
      </c>
      <c r="RU74" s="284">
        <f t="shared" si="169"/>
        <v>86459.978799999997</v>
      </c>
      <c r="RV74" s="284">
        <f t="shared" si="169"/>
        <v>0</v>
      </c>
      <c r="RW74" s="284">
        <f t="shared" si="169"/>
        <v>0</v>
      </c>
      <c r="RX74" s="284">
        <f t="shared" si="169"/>
        <v>0</v>
      </c>
      <c r="RY74" s="284">
        <f t="shared" si="169"/>
        <v>0</v>
      </c>
      <c r="RZ74" s="284">
        <f t="shared" si="169"/>
        <v>86459.978799999997</v>
      </c>
      <c r="SA74" s="284">
        <f t="shared" si="169"/>
        <v>0</v>
      </c>
    </row>
    <row r="75" spans="1:495">
      <c r="A75" s="282"/>
      <c r="B75" s="282"/>
      <c r="C75" s="290"/>
      <c r="D75" s="282"/>
      <c r="E75" s="282"/>
      <c r="F75" s="282"/>
      <c r="G75" s="282"/>
      <c r="H75" s="282"/>
      <c r="I75" s="282"/>
      <c r="J75" s="282"/>
      <c r="K75" s="282"/>
      <c r="L75" s="282"/>
      <c r="M75" s="282"/>
      <c r="N75" s="282"/>
      <c r="O75" s="282"/>
      <c r="P75" s="282"/>
      <c r="Q75" s="282"/>
      <c r="R75" s="282"/>
      <c r="S75" s="282"/>
      <c r="T75" s="282"/>
      <c r="U75" s="282"/>
      <c r="V75" s="282"/>
      <c r="W75" s="282"/>
      <c r="X75" s="282"/>
      <c r="Y75" s="282"/>
      <c r="Z75" s="282"/>
      <c r="AA75" s="282"/>
      <c r="AB75" s="282"/>
      <c r="AC75" s="282"/>
      <c r="AD75" s="282"/>
      <c r="AE75" s="282"/>
      <c r="AF75" s="282"/>
      <c r="AG75" s="282"/>
      <c r="AH75" s="282"/>
      <c r="AI75" s="282"/>
      <c r="AJ75" s="282"/>
      <c r="AK75" s="282"/>
      <c r="AL75" s="282"/>
      <c r="AM75" s="282"/>
      <c r="AN75" s="282"/>
      <c r="AO75" s="282"/>
      <c r="AP75" s="282"/>
      <c r="AQ75" s="282"/>
      <c r="AR75" s="282"/>
      <c r="AS75" s="282"/>
      <c r="AT75" s="282"/>
      <c r="AU75" s="282"/>
      <c r="AV75" s="282"/>
      <c r="AW75" s="282"/>
      <c r="AX75" s="282"/>
      <c r="AY75" s="282"/>
      <c r="AZ75" s="282"/>
      <c r="BA75" s="282"/>
      <c r="BB75" s="282"/>
      <c r="BC75" s="282"/>
      <c r="BD75" s="282"/>
      <c r="BE75" s="282"/>
      <c r="BF75" s="282"/>
      <c r="BG75" s="282"/>
      <c r="BH75" s="282"/>
      <c r="BI75" s="282"/>
      <c r="BJ75" s="282"/>
      <c r="BK75" s="282"/>
      <c r="BL75" s="282"/>
      <c r="BM75" s="282"/>
      <c r="BN75" s="282"/>
      <c r="BO75" s="282"/>
      <c r="BP75" s="282"/>
      <c r="BQ75" s="282"/>
      <c r="BR75" s="282"/>
      <c r="BS75" s="282"/>
      <c r="BT75" s="282"/>
      <c r="BU75" s="282"/>
      <c r="BV75" s="282"/>
      <c r="BW75" s="282"/>
      <c r="BX75" s="282"/>
      <c r="BY75" s="282"/>
      <c r="BZ75" s="282"/>
      <c r="CA75" s="282"/>
      <c r="CB75" s="282"/>
      <c r="CC75" s="282"/>
      <c r="CD75" s="282"/>
      <c r="CE75" s="282"/>
      <c r="CF75" s="282"/>
      <c r="CG75" s="282"/>
      <c r="CH75" s="282"/>
      <c r="CI75" s="282"/>
      <c r="CJ75" s="282"/>
      <c r="CK75" s="282"/>
      <c r="CL75" s="282"/>
      <c r="CM75" s="282"/>
      <c r="CN75" s="282"/>
      <c r="CO75" s="282"/>
      <c r="CP75" s="282"/>
      <c r="CQ75" s="282"/>
      <c r="CR75" s="282"/>
      <c r="CS75" s="282"/>
      <c r="CT75" s="282"/>
      <c r="CU75" s="282"/>
      <c r="CV75" s="282"/>
      <c r="CW75" s="282"/>
      <c r="CX75" s="282"/>
      <c r="CY75" s="282"/>
      <c r="CZ75" s="282"/>
      <c r="DA75" s="282"/>
      <c r="DB75" s="282"/>
      <c r="DC75" s="282"/>
      <c r="DD75" s="282"/>
      <c r="DE75" s="282"/>
      <c r="DF75" s="282"/>
      <c r="DG75" s="282"/>
      <c r="DH75" s="282"/>
      <c r="DI75" s="282"/>
      <c r="DJ75" s="282"/>
      <c r="DK75" s="282"/>
      <c r="DL75" s="282"/>
      <c r="DM75" s="282"/>
      <c r="DN75" s="282"/>
      <c r="DO75" s="282"/>
      <c r="DP75" s="282"/>
      <c r="DQ75" s="282"/>
      <c r="DR75" s="282"/>
      <c r="DS75" s="282"/>
      <c r="DT75" s="282"/>
      <c r="DU75" s="282"/>
      <c r="DV75" s="282"/>
      <c r="DW75" s="282"/>
      <c r="DX75" s="282"/>
      <c r="DY75" s="282"/>
      <c r="DZ75" s="282"/>
      <c r="EA75" s="282"/>
      <c r="EB75" s="282"/>
      <c r="EC75" s="282"/>
      <c r="ED75" s="282"/>
      <c r="EE75" s="282"/>
      <c r="EF75" s="282"/>
      <c r="EG75" s="282"/>
      <c r="EH75" s="282"/>
      <c r="EI75" s="282"/>
      <c r="EJ75" s="282"/>
      <c r="EK75" s="282"/>
      <c r="EL75" s="282"/>
      <c r="EM75" s="282"/>
      <c r="EN75" s="282"/>
      <c r="EO75" s="282"/>
      <c r="EP75" s="282"/>
      <c r="EQ75" s="282"/>
      <c r="ER75" s="282"/>
      <c r="ES75" s="282"/>
      <c r="ET75" s="282"/>
      <c r="EU75" s="282"/>
      <c r="EV75" s="282"/>
      <c r="EW75" s="282"/>
      <c r="EX75" s="282"/>
      <c r="EY75" s="282"/>
      <c r="EZ75" s="282"/>
      <c r="FA75" s="282"/>
      <c r="FB75" s="282"/>
      <c r="FC75" s="282"/>
      <c r="FD75" s="282"/>
      <c r="FE75" s="282"/>
      <c r="FF75" s="282"/>
      <c r="FG75" s="282"/>
      <c r="FH75" s="282"/>
      <c r="FI75" s="282"/>
      <c r="FJ75" s="282"/>
      <c r="FK75" s="282"/>
      <c r="FL75" s="282"/>
      <c r="FM75" s="282"/>
      <c r="FN75" s="282"/>
      <c r="FO75" s="282"/>
      <c r="FP75" s="282"/>
      <c r="FQ75" s="282"/>
      <c r="FR75" s="282"/>
      <c r="FS75" s="282"/>
      <c r="FT75" s="282"/>
      <c r="FU75" s="282"/>
      <c r="FV75" s="282"/>
      <c r="FW75" s="282"/>
      <c r="FX75" s="282"/>
      <c r="FY75" s="282"/>
      <c r="FZ75" s="282"/>
      <c r="GA75" s="282"/>
      <c r="GB75" s="282"/>
      <c r="GC75" s="282"/>
      <c r="GD75" s="282"/>
      <c r="GE75" s="282"/>
      <c r="GF75" s="282"/>
      <c r="GG75" s="282"/>
      <c r="GH75" s="282"/>
      <c r="GI75" s="282"/>
      <c r="GJ75" s="282"/>
      <c r="GK75" s="282"/>
      <c r="GL75" s="282"/>
      <c r="GM75" s="282"/>
      <c r="GN75" s="282"/>
      <c r="GO75" s="282"/>
      <c r="GP75" s="282"/>
      <c r="GQ75" s="282"/>
      <c r="GR75" s="282"/>
      <c r="GS75" s="282"/>
      <c r="GT75" s="282"/>
      <c r="GU75" s="282"/>
      <c r="GV75" s="282"/>
      <c r="GW75" s="282"/>
      <c r="GX75" s="282"/>
      <c r="GY75" s="282"/>
      <c r="GZ75" s="282"/>
      <c r="HA75" s="282"/>
      <c r="HB75" s="282"/>
      <c r="HC75" s="282"/>
      <c r="HD75" s="282"/>
      <c r="HE75" s="282"/>
      <c r="HF75" s="282"/>
      <c r="HG75" s="282"/>
      <c r="HH75" s="282"/>
      <c r="HI75" s="282"/>
      <c r="HJ75" s="282"/>
      <c r="HK75" s="282"/>
      <c r="HL75" s="282"/>
      <c r="HM75" s="282"/>
      <c r="HN75" s="282"/>
      <c r="HO75" s="282"/>
      <c r="HP75" s="282"/>
      <c r="HQ75" s="282"/>
      <c r="HR75" s="282"/>
      <c r="HS75" s="282"/>
      <c r="HT75" s="282"/>
      <c r="HU75" s="282"/>
      <c r="HV75" s="282"/>
      <c r="HW75" s="282"/>
      <c r="HX75" s="282"/>
      <c r="HY75" s="282"/>
      <c r="HZ75" s="282"/>
      <c r="IA75" s="282"/>
      <c r="IB75" s="282"/>
      <c r="IC75" s="282"/>
      <c r="ID75" s="282"/>
      <c r="IE75" s="282"/>
      <c r="IF75" s="282"/>
      <c r="IG75" s="282"/>
      <c r="IH75" s="282"/>
      <c r="II75" s="282"/>
      <c r="IJ75" s="282"/>
      <c r="IK75" s="282"/>
      <c r="IL75" s="282"/>
      <c r="IM75" s="282"/>
      <c r="IN75" s="282"/>
      <c r="IO75" s="282"/>
      <c r="IP75" s="282"/>
      <c r="IQ75" s="282"/>
      <c r="IR75" s="282"/>
      <c r="IS75" s="282"/>
      <c r="IT75" s="282"/>
      <c r="IU75" s="282"/>
      <c r="IV75" s="282"/>
      <c r="IW75" s="282"/>
      <c r="IX75" s="282"/>
      <c r="IY75" s="282"/>
      <c r="IZ75" s="282"/>
      <c r="JA75" s="282"/>
      <c r="JB75" s="282"/>
      <c r="JC75" s="282"/>
      <c r="JD75" s="282"/>
      <c r="JE75" s="282"/>
      <c r="JF75" s="282"/>
      <c r="JG75" s="282"/>
      <c r="JH75" s="282"/>
      <c r="JI75" s="282"/>
      <c r="JJ75" s="282"/>
      <c r="JK75" s="282"/>
      <c r="JL75" s="282"/>
      <c r="JM75" s="282"/>
      <c r="JN75" s="282"/>
      <c r="JO75" s="282"/>
      <c r="JP75" s="282"/>
      <c r="JQ75" s="282"/>
      <c r="JR75" s="282"/>
      <c r="JS75" s="282"/>
      <c r="JT75" s="282"/>
      <c r="JU75" s="282"/>
      <c r="JV75" s="282"/>
      <c r="JW75" s="282"/>
      <c r="JX75" s="282"/>
      <c r="JY75" s="282"/>
      <c r="JZ75" s="282"/>
      <c r="KA75" s="282"/>
      <c r="KB75" s="282"/>
      <c r="KC75" s="282"/>
      <c r="KD75" s="282"/>
      <c r="KE75" s="282"/>
      <c r="KF75" s="282"/>
      <c r="KG75" s="282"/>
      <c r="KH75" s="282"/>
      <c r="KI75" s="282"/>
      <c r="KJ75" s="282"/>
      <c r="KK75" s="282"/>
      <c r="KL75" s="282"/>
      <c r="KM75" s="282"/>
      <c r="KN75" s="282"/>
      <c r="KO75" s="282"/>
      <c r="KP75" s="282"/>
      <c r="KQ75" s="282"/>
      <c r="KR75" s="282"/>
      <c r="KS75" s="282"/>
      <c r="KT75" s="282"/>
      <c r="KU75" s="282"/>
      <c r="KV75" s="282"/>
      <c r="KW75" s="282"/>
      <c r="KX75" s="282"/>
      <c r="KY75" s="282"/>
      <c r="KZ75" s="282"/>
      <c r="LA75" s="282"/>
      <c r="LB75" s="282"/>
      <c r="LC75" s="282"/>
      <c r="LD75" s="282"/>
      <c r="LE75" s="282"/>
      <c r="LF75" s="282"/>
      <c r="LG75" s="282"/>
      <c r="LH75" s="282"/>
      <c r="LI75" s="282"/>
      <c r="LJ75" s="282"/>
      <c r="LK75" s="282"/>
      <c r="LL75" s="282"/>
      <c r="LM75" s="282"/>
      <c r="LN75" s="282"/>
      <c r="LO75" s="282"/>
      <c r="LP75" s="282"/>
      <c r="LQ75" s="282"/>
      <c r="LR75" s="282"/>
      <c r="LS75" s="282"/>
      <c r="LT75" s="282"/>
      <c r="LU75" s="282"/>
      <c r="LV75" s="282"/>
      <c r="LW75" s="282"/>
      <c r="LX75" s="282"/>
      <c r="LY75" s="282"/>
      <c r="LZ75" s="282"/>
      <c r="MA75" s="282"/>
      <c r="MB75" s="282"/>
      <c r="MC75" s="282"/>
      <c r="MD75" s="282"/>
      <c r="ME75" s="282"/>
      <c r="MF75" s="282"/>
      <c r="MG75" s="282"/>
      <c r="MH75" s="282"/>
      <c r="MI75" s="282"/>
      <c r="MJ75" s="282"/>
      <c r="MK75" s="282"/>
      <c r="ML75" s="282"/>
      <c r="MM75" s="282"/>
      <c r="MN75" s="282"/>
      <c r="MO75" s="282"/>
      <c r="MP75" s="282"/>
      <c r="MQ75" s="282"/>
      <c r="MR75" s="282"/>
      <c r="MS75" s="282"/>
      <c r="MT75" s="282"/>
      <c r="MU75" s="282"/>
      <c r="MV75" s="282"/>
      <c r="MW75" s="282"/>
      <c r="MX75" s="282"/>
      <c r="MY75" s="282"/>
      <c r="MZ75" s="282"/>
      <c r="NA75" s="282"/>
      <c r="NB75" s="282"/>
      <c r="NC75" s="282"/>
      <c r="ND75" s="282"/>
      <c r="NE75" s="282"/>
      <c r="NF75" s="282"/>
      <c r="NG75" s="282"/>
      <c r="NH75" s="282"/>
      <c r="NI75" s="282"/>
      <c r="NJ75" s="282"/>
      <c r="NK75" s="282"/>
      <c r="NL75" s="282"/>
      <c r="NM75" s="282"/>
      <c r="NN75" s="282"/>
      <c r="NO75" s="282"/>
      <c r="NP75" s="282"/>
      <c r="NQ75" s="282"/>
      <c r="NR75" s="282"/>
      <c r="NS75" s="282"/>
      <c r="NT75" s="282"/>
      <c r="NU75" s="282"/>
      <c r="NV75" s="282"/>
      <c r="NW75" s="282"/>
      <c r="NX75" s="282"/>
      <c r="NY75" s="282"/>
      <c r="NZ75" s="282"/>
      <c r="OA75" s="282"/>
      <c r="OB75" s="282"/>
      <c r="OC75" s="282"/>
      <c r="OD75" s="282"/>
      <c r="OE75" s="282"/>
      <c r="OF75" s="282"/>
      <c r="OG75" s="282"/>
      <c r="OH75" s="282"/>
      <c r="OI75" s="282"/>
      <c r="OJ75" s="282"/>
      <c r="OK75" s="282"/>
      <c r="OL75" s="282"/>
      <c r="OM75" s="282"/>
      <c r="ON75" s="282"/>
      <c r="OO75" s="282"/>
      <c r="OP75" s="282"/>
      <c r="OQ75" s="282"/>
      <c r="OR75" s="282"/>
      <c r="OS75" s="282"/>
      <c r="OT75" s="282"/>
      <c r="OU75" s="282"/>
      <c r="OV75" s="282"/>
      <c r="OW75" s="282"/>
      <c r="OX75" s="282"/>
      <c r="OY75" s="282"/>
      <c r="OZ75" s="282"/>
      <c r="PA75" s="282"/>
      <c r="PB75" s="282"/>
      <c r="PC75" s="282"/>
      <c r="PD75" s="282"/>
      <c r="PE75" s="282"/>
      <c r="PF75" s="282"/>
      <c r="PG75" s="282"/>
      <c r="PH75" s="282"/>
      <c r="PI75" s="282"/>
      <c r="PJ75" s="282"/>
      <c r="PK75" s="282"/>
      <c r="PL75" s="282"/>
      <c r="PM75" s="282"/>
      <c r="PN75" s="282"/>
      <c r="PO75" s="282"/>
      <c r="PP75" s="282"/>
      <c r="PQ75" s="282"/>
      <c r="PR75" s="282"/>
      <c r="PS75" s="282"/>
      <c r="PT75" s="282"/>
      <c r="PU75" s="282"/>
      <c r="PV75" s="282"/>
      <c r="PW75" s="282"/>
      <c r="PX75" s="282"/>
      <c r="PY75" s="282"/>
      <c r="PZ75" s="282"/>
      <c r="QA75" s="282"/>
      <c r="QB75" s="282"/>
      <c r="QC75" s="282"/>
      <c r="QD75" s="282"/>
      <c r="QE75" s="282"/>
      <c r="QF75" s="282"/>
      <c r="QG75" s="282"/>
      <c r="QH75" s="282"/>
      <c r="QI75" s="282"/>
      <c r="QJ75" s="282"/>
      <c r="QK75" s="282"/>
      <c r="QL75" s="282"/>
      <c r="QM75" s="282"/>
      <c r="QN75" s="282"/>
      <c r="QO75" s="282"/>
      <c r="QP75" s="282"/>
      <c r="QQ75" s="282"/>
      <c r="QR75" s="282"/>
      <c r="QS75" s="282"/>
      <c r="QT75" s="282"/>
      <c r="QU75" s="282"/>
      <c r="QV75" s="282"/>
      <c r="QW75" s="282"/>
      <c r="QX75" s="282"/>
      <c r="QY75" s="282"/>
      <c r="QZ75" s="282"/>
      <c r="RA75" s="282"/>
      <c r="RB75" s="282"/>
      <c r="RC75" s="282"/>
      <c r="RD75" s="282"/>
      <c r="RE75" s="282"/>
      <c r="RF75" s="282"/>
      <c r="RG75" s="282"/>
      <c r="RH75" s="282"/>
      <c r="RI75" s="282"/>
      <c r="RJ75" s="282"/>
      <c r="RK75" s="282"/>
      <c r="RL75" s="282"/>
      <c r="RM75" s="282"/>
      <c r="RN75" s="282"/>
      <c r="RO75" s="282"/>
      <c r="RP75" s="282"/>
      <c r="RQ75" s="282"/>
      <c r="RR75" s="282"/>
      <c r="RS75" s="282"/>
      <c r="RT75" s="282"/>
      <c r="RU75" s="282"/>
      <c r="RV75" s="282"/>
      <c r="RW75" s="282"/>
      <c r="RX75" s="282"/>
      <c r="RY75" s="282"/>
      <c r="RZ75" s="282"/>
      <c r="SA75" s="282"/>
    </row>
    <row r="76" spans="1:495" s="236" customFormat="1">
      <c r="A76" s="281"/>
      <c r="B76" s="281" t="s">
        <v>113</v>
      </c>
      <c r="C76" s="290">
        <f>SUM(D76:S76,T76:INDEX(T76:SA76,$H$5))</f>
        <v>4845852.1823000005</v>
      </c>
      <c r="D76" s="289">
        <f t="shared" ref="D76:BO76" si="170">SUM(D52:D74)</f>
        <v>871406.99470000004</v>
      </c>
      <c r="E76" s="289">
        <f t="shared" si="170"/>
        <v>728762.31337500003</v>
      </c>
      <c r="F76" s="289">
        <f t="shared" si="170"/>
        <v>498570.31337500003</v>
      </c>
      <c r="G76" s="289">
        <f t="shared" si="170"/>
        <v>672619.8941875</v>
      </c>
      <c r="H76" s="289">
        <f t="shared" si="170"/>
        <v>501244.8782875</v>
      </c>
      <c r="I76" s="289">
        <f t="shared" si="170"/>
        <v>184868.44709375</v>
      </c>
      <c r="J76" s="289">
        <f t="shared" si="170"/>
        <v>554276.44709375</v>
      </c>
      <c r="K76" s="289">
        <f t="shared" si="170"/>
        <v>184868.44709375</v>
      </c>
      <c r="L76" s="289">
        <f t="shared" si="170"/>
        <v>184868.44709375</v>
      </c>
      <c r="M76" s="289">
        <f t="shared" si="170"/>
        <v>464366</v>
      </c>
      <c r="N76" s="289">
        <f t="shared" si="170"/>
        <v>0</v>
      </c>
      <c r="O76" s="289">
        <f t="shared" si="170"/>
        <v>0</v>
      </c>
      <c r="P76" s="289">
        <f t="shared" si="170"/>
        <v>0</v>
      </c>
      <c r="Q76" s="289">
        <f t="shared" si="170"/>
        <v>0</v>
      </c>
      <c r="R76" s="289">
        <f t="shared" si="170"/>
        <v>0</v>
      </c>
      <c r="S76" s="289">
        <f t="shared" si="170"/>
        <v>0</v>
      </c>
      <c r="T76" s="289">
        <f t="shared" si="170"/>
        <v>0</v>
      </c>
      <c r="U76" s="289">
        <f t="shared" si="170"/>
        <v>0</v>
      </c>
      <c r="V76" s="289">
        <f t="shared" si="170"/>
        <v>0</v>
      </c>
      <c r="W76" s="289">
        <f t="shared" si="170"/>
        <v>0</v>
      </c>
      <c r="X76" s="289">
        <f t="shared" si="170"/>
        <v>0</v>
      </c>
      <c r="Y76" s="289">
        <f t="shared" si="170"/>
        <v>0</v>
      </c>
      <c r="Z76" s="289">
        <f t="shared" si="170"/>
        <v>0</v>
      </c>
      <c r="AA76" s="289">
        <f t="shared" si="170"/>
        <v>0</v>
      </c>
      <c r="AB76" s="289">
        <f t="shared" si="170"/>
        <v>0</v>
      </c>
      <c r="AC76" s="289">
        <f t="shared" si="170"/>
        <v>0</v>
      </c>
      <c r="AD76" s="289">
        <f t="shared" si="170"/>
        <v>0</v>
      </c>
      <c r="AE76" s="289">
        <f t="shared" si="170"/>
        <v>0</v>
      </c>
      <c r="AF76" s="289">
        <f t="shared" si="170"/>
        <v>0</v>
      </c>
      <c r="AG76" s="289">
        <f t="shared" si="170"/>
        <v>0</v>
      </c>
      <c r="AH76" s="289">
        <f t="shared" si="170"/>
        <v>0</v>
      </c>
      <c r="AI76" s="289">
        <f t="shared" si="170"/>
        <v>0</v>
      </c>
      <c r="AJ76" s="289">
        <f t="shared" si="170"/>
        <v>0</v>
      </c>
      <c r="AK76" s="289">
        <f t="shared" si="170"/>
        <v>0</v>
      </c>
      <c r="AL76" s="289">
        <f t="shared" si="170"/>
        <v>0</v>
      </c>
      <c r="AM76" s="289">
        <f t="shared" si="170"/>
        <v>0</v>
      </c>
      <c r="AN76" s="289">
        <f t="shared" si="170"/>
        <v>0</v>
      </c>
      <c r="AO76" s="289">
        <f t="shared" si="170"/>
        <v>0</v>
      </c>
      <c r="AP76" s="289">
        <f t="shared" si="170"/>
        <v>0</v>
      </c>
      <c r="AQ76" s="289">
        <f t="shared" si="170"/>
        <v>0</v>
      </c>
      <c r="AR76" s="289">
        <f t="shared" si="170"/>
        <v>712541.29217500007</v>
      </c>
      <c r="AS76" s="289">
        <f t="shared" si="170"/>
        <v>0</v>
      </c>
      <c r="AT76" s="289">
        <f t="shared" si="170"/>
        <v>0</v>
      </c>
      <c r="AU76" s="289">
        <f t="shared" si="170"/>
        <v>0</v>
      </c>
      <c r="AV76" s="289">
        <f t="shared" si="170"/>
        <v>0</v>
      </c>
      <c r="AW76" s="289">
        <f t="shared" si="170"/>
        <v>712541.29217500007</v>
      </c>
      <c r="AX76" s="289">
        <f t="shared" si="170"/>
        <v>0</v>
      </c>
      <c r="AY76" s="289">
        <f t="shared" si="170"/>
        <v>0</v>
      </c>
      <c r="AZ76" s="289">
        <f t="shared" si="170"/>
        <v>0</v>
      </c>
      <c r="BA76" s="289">
        <f t="shared" si="170"/>
        <v>0</v>
      </c>
      <c r="BB76" s="289">
        <f t="shared" si="170"/>
        <v>712541.29217500007</v>
      </c>
      <c r="BC76" s="289">
        <f t="shared" si="170"/>
        <v>0</v>
      </c>
      <c r="BD76" s="289">
        <f t="shared" si="170"/>
        <v>0</v>
      </c>
      <c r="BE76" s="289">
        <f t="shared" si="170"/>
        <v>0</v>
      </c>
      <c r="BF76" s="289">
        <f t="shared" si="170"/>
        <v>0</v>
      </c>
      <c r="BG76" s="289">
        <f t="shared" si="170"/>
        <v>712541.29217500007</v>
      </c>
      <c r="BH76" s="289">
        <f t="shared" si="170"/>
        <v>0</v>
      </c>
      <c r="BI76" s="289">
        <f t="shared" si="170"/>
        <v>0</v>
      </c>
      <c r="BJ76" s="289">
        <f t="shared" si="170"/>
        <v>0</v>
      </c>
      <c r="BK76" s="289">
        <f t="shared" si="170"/>
        <v>0</v>
      </c>
      <c r="BL76" s="289">
        <f t="shared" si="170"/>
        <v>712541.29217500007</v>
      </c>
      <c r="BM76" s="289">
        <f t="shared" si="170"/>
        <v>0</v>
      </c>
      <c r="BN76" s="289">
        <f t="shared" si="170"/>
        <v>0</v>
      </c>
      <c r="BO76" s="289">
        <f t="shared" si="170"/>
        <v>0</v>
      </c>
      <c r="BP76" s="289">
        <f t="shared" ref="BP76:EA76" si="171">SUM(BP52:BP74)</f>
        <v>0</v>
      </c>
      <c r="BQ76" s="289">
        <f t="shared" si="171"/>
        <v>712541.29217500007</v>
      </c>
      <c r="BR76" s="289">
        <f t="shared" si="171"/>
        <v>0</v>
      </c>
      <c r="BS76" s="289">
        <f t="shared" si="171"/>
        <v>0</v>
      </c>
      <c r="BT76" s="289">
        <f t="shared" si="171"/>
        <v>0</v>
      </c>
      <c r="BU76" s="289">
        <f t="shared" si="171"/>
        <v>0</v>
      </c>
      <c r="BV76" s="289">
        <f t="shared" si="171"/>
        <v>712541.29217500007</v>
      </c>
      <c r="BW76" s="289">
        <f t="shared" si="171"/>
        <v>0</v>
      </c>
      <c r="BX76" s="289">
        <f t="shared" si="171"/>
        <v>0</v>
      </c>
      <c r="BY76" s="289">
        <f t="shared" si="171"/>
        <v>0</v>
      </c>
      <c r="BZ76" s="289">
        <f t="shared" si="171"/>
        <v>0</v>
      </c>
      <c r="CA76" s="289">
        <f t="shared" si="171"/>
        <v>712541.29217500007</v>
      </c>
      <c r="CB76" s="289">
        <f t="shared" si="171"/>
        <v>0</v>
      </c>
      <c r="CC76" s="289">
        <f t="shared" si="171"/>
        <v>0</v>
      </c>
      <c r="CD76" s="289">
        <f t="shared" si="171"/>
        <v>0</v>
      </c>
      <c r="CE76" s="289">
        <f t="shared" si="171"/>
        <v>0</v>
      </c>
      <c r="CF76" s="289">
        <f t="shared" si="171"/>
        <v>712541.29217500007</v>
      </c>
      <c r="CG76" s="289">
        <f t="shared" si="171"/>
        <v>0</v>
      </c>
      <c r="CH76" s="289">
        <f t="shared" si="171"/>
        <v>0</v>
      </c>
      <c r="CI76" s="289">
        <f t="shared" si="171"/>
        <v>0</v>
      </c>
      <c r="CJ76" s="289">
        <f t="shared" si="171"/>
        <v>0</v>
      </c>
      <c r="CK76" s="289">
        <f t="shared" si="171"/>
        <v>712541.29217500007</v>
      </c>
      <c r="CL76" s="289">
        <f t="shared" si="171"/>
        <v>0</v>
      </c>
      <c r="CM76" s="289">
        <f t="shared" si="171"/>
        <v>0</v>
      </c>
      <c r="CN76" s="289">
        <f t="shared" si="171"/>
        <v>0</v>
      </c>
      <c r="CO76" s="289">
        <f t="shared" si="171"/>
        <v>0</v>
      </c>
      <c r="CP76" s="289">
        <f t="shared" si="171"/>
        <v>712541.29217500007</v>
      </c>
      <c r="CQ76" s="289">
        <f t="shared" si="171"/>
        <v>0</v>
      </c>
      <c r="CR76" s="289">
        <f t="shared" si="171"/>
        <v>0</v>
      </c>
      <c r="CS76" s="289">
        <f t="shared" si="171"/>
        <v>0</v>
      </c>
      <c r="CT76" s="289">
        <f t="shared" si="171"/>
        <v>0</v>
      </c>
      <c r="CU76" s="289">
        <f t="shared" si="171"/>
        <v>712541.29217500007</v>
      </c>
      <c r="CV76" s="289">
        <f t="shared" si="171"/>
        <v>0</v>
      </c>
      <c r="CW76" s="289">
        <f t="shared" si="171"/>
        <v>0</v>
      </c>
      <c r="CX76" s="289">
        <f t="shared" si="171"/>
        <v>0</v>
      </c>
      <c r="CY76" s="289">
        <f t="shared" si="171"/>
        <v>0</v>
      </c>
      <c r="CZ76" s="289">
        <f t="shared" si="171"/>
        <v>712541.29217500007</v>
      </c>
      <c r="DA76" s="289">
        <f t="shared" si="171"/>
        <v>0</v>
      </c>
      <c r="DB76" s="289">
        <f t="shared" si="171"/>
        <v>0</v>
      </c>
      <c r="DC76" s="289">
        <f t="shared" si="171"/>
        <v>0</v>
      </c>
      <c r="DD76" s="289">
        <f t="shared" si="171"/>
        <v>0</v>
      </c>
      <c r="DE76" s="289">
        <f t="shared" si="171"/>
        <v>712541.29217500007</v>
      </c>
      <c r="DF76" s="289">
        <f t="shared" si="171"/>
        <v>0</v>
      </c>
      <c r="DG76" s="289">
        <f t="shared" si="171"/>
        <v>0</v>
      </c>
      <c r="DH76" s="289">
        <f t="shared" si="171"/>
        <v>0</v>
      </c>
      <c r="DI76" s="289">
        <f t="shared" si="171"/>
        <v>0</v>
      </c>
      <c r="DJ76" s="289">
        <f t="shared" si="171"/>
        <v>712541.29217500007</v>
      </c>
      <c r="DK76" s="289">
        <f t="shared" si="171"/>
        <v>0</v>
      </c>
      <c r="DL76" s="289">
        <f t="shared" si="171"/>
        <v>0</v>
      </c>
      <c r="DM76" s="289">
        <f t="shared" si="171"/>
        <v>0</v>
      </c>
      <c r="DN76" s="289">
        <f t="shared" si="171"/>
        <v>0</v>
      </c>
      <c r="DO76" s="289">
        <f t="shared" si="171"/>
        <v>712541.29217500007</v>
      </c>
      <c r="DP76" s="289">
        <f t="shared" si="171"/>
        <v>0</v>
      </c>
      <c r="DQ76" s="289">
        <f t="shared" si="171"/>
        <v>0</v>
      </c>
      <c r="DR76" s="289">
        <f t="shared" si="171"/>
        <v>0</v>
      </c>
      <c r="DS76" s="289">
        <f t="shared" si="171"/>
        <v>0</v>
      </c>
      <c r="DT76" s="289">
        <f t="shared" si="171"/>
        <v>712541.29217500007</v>
      </c>
      <c r="DU76" s="289">
        <f t="shared" si="171"/>
        <v>0</v>
      </c>
      <c r="DV76" s="289">
        <f t="shared" si="171"/>
        <v>0</v>
      </c>
      <c r="DW76" s="289">
        <f t="shared" si="171"/>
        <v>0</v>
      </c>
      <c r="DX76" s="289">
        <f t="shared" si="171"/>
        <v>0</v>
      </c>
      <c r="DY76" s="289">
        <f t="shared" si="171"/>
        <v>712541.29217500007</v>
      </c>
      <c r="DZ76" s="289">
        <f t="shared" si="171"/>
        <v>0</v>
      </c>
      <c r="EA76" s="289">
        <f t="shared" si="171"/>
        <v>0</v>
      </c>
      <c r="EB76" s="289">
        <f t="shared" ref="EB76:GM76" si="172">SUM(EB52:EB74)</f>
        <v>0</v>
      </c>
      <c r="EC76" s="289">
        <f t="shared" si="172"/>
        <v>0</v>
      </c>
      <c r="ED76" s="289">
        <f t="shared" si="172"/>
        <v>712541.29217500007</v>
      </c>
      <c r="EE76" s="289">
        <f t="shared" si="172"/>
        <v>0</v>
      </c>
      <c r="EF76" s="289">
        <f t="shared" si="172"/>
        <v>0</v>
      </c>
      <c r="EG76" s="289">
        <f t="shared" si="172"/>
        <v>0</v>
      </c>
      <c r="EH76" s="289">
        <f t="shared" si="172"/>
        <v>0</v>
      </c>
      <c r="EI76" s="289">
        <f t="shared" si="172"/>
        <v>712541.29217500007</v>
      </c>
      <c r="EJ76" s="289">
        <f t="shared" si="172"/>
        <v>0</v>
      </c>
      <c r="EK76" s="289">
        <f t="shared" si="172"/>
        <v>0</v>
      </c>
      <c r="EL76" s="289">
        <f t="shared" si="172"/>
        <v>0</v>
      </c>
      <c r="EM76" s="289">
        <f t="shared" si="172"/>
        <v>0</v>
      </c>
      <c r="EN76" s="289">
        <f t="shared" si="172"/>
        <v>712541.29217500007</v>
      </c>
      <c r="EO76" s="289">
        <f t="shared" si="172"/>
        <v>0</v>
      </c>
      <c r="EP76" s="289">
        <f t="shared" si="172"/>
        <v>0</v>
      </c>
      <c r="EQ76" s="289">
        <f t="shared" si="172"/>
        <v>0</v>
      </c>
      <c r="ER76" s="289">
        <f t="shared" si="172"/>
        <v>0</v>
      </c>
      <c r="ES76" s="289">
        <f t="shared" si="172"/>
        <v>712541.29217500007</v>
      </c>
      <c r="ET76" s="289">
        <f t="shared" si="172"/>
        <v>0</v>
      </c>
      <c r="EU76" s="289">
        <f t="shared" si="172"/>
        <v>0</v>
      </c>
      <c r="EV76" s="289">
        <f t="shared" si="172"/>
        <v>0</v>
      </c>
      <c r="EW76" s="289">
        <f t="shared" si="172"/>
        <v>0</v>
      </c>
      <c r="EX76" s="289">
        <f t="shared" si="172"/>
        <v>712541.29217500007</v>
      </c>
      <c r="EY76" s="289">
        <f t="shared" si="172"/>
        <v>0</v>
      </c>
      <c r="EZ76" s="289">
        <f t="shared" si="172"/>
        <v>0</v>
      </c>
      <c r="FA76" s="289">
        <f t="shared" si="172"/>
        <v>0</v>
      </c>
      <c r="FB76" s="289">
        <f t="shared" si="172"/>
        <v>0</v>
      </c>
      <c r="FC76" s="289">
        <f t="shared" si="172"/>
        <v>712541.29217500007</v>
      </c>
      <c r="FD76" s="289">
        <f t="shared" si="172"/>
        <v>0</v>
      </c>
      <c r="FE76" s="289">
        <f t="shared" si="172"/>
        <v>0</v>
      </c>
      <c r="FF76" s="289">
        <f t="shared" si="172"/>
        <v>0</v>
      </c>
      <c r="FG76" s="289">
        <f t="shared" si="172"/>
        <v>0</v>
      </c>
      <c r="FH76" s="289">
        <f t="shared" si="172"/>
        <v>712541.29217500007</v>
      </c>
      <c r="FI76" s="289">
        <f t="shared" si="172"/>
        <v>0</v>
      </c>
      <c r="FJ76" s="289">
        <f t="shared" si="172"/>
        <v>0</v>
      </c>
      <c r="FK76" s="289">
        <f t="shared" si="172"/>
        <v>0</v>
      </c>
      <c r="FL76" s="289">
        <f t="shared" si="172"/>
        <v>0</v>
      </c>
      <c r="FM76" s="289">
        <f t="shared" si="172"/>
        <v>712541.29217500007</v>
      </c>
      <c r="FN76" s="289">
        <f t="shared" si="172"/>
        <v>0</v>
      </c>
      <c r="FO76" s="289">
        <f t="shared" si="172"/>
        <v>0</v>
      </c>
      <c r="FP76" s="289">
        <f t="shared" si="172"/>
        <v>0</v>
      </c>
      <c r="FQ76" s="289">
        <f t="shared" si="172"/>
        <v>0</v>
      </c>
      <c r="FR76" s="289">
        <f t="shared" si="172"/>
        <v>712541.29217500007</v>
      </c>
      <c r="FS76" s="289">
        <f t="shared" si="172"/>
        <v>0</v>
      </c>
      <c r="FT76" s="289">
        <f t="shared" si="172"/>
        <v>0</v>
      </c>
      <c r="FU76" s="289">
        <f t="shared" si="172"/>
        <v>0</v>
      </c>
      <c r="FV76" s="289">
        <f t="shared" si="172"/>
        <v>0</v>
      </c>
      <c r="FW76" s="289">
        <f t="shared" si="172"/>
        <v>712541.29217500007</v>
      </c>
      <c r="FX76" s="289">
        <f t="shared" si="172"/>
        <v>0</v>
      </c>
      <c r="FY76" s="289">
        <f t="shared" si="172"/>
        <v>0</v>
      </c>
      <c r="FZ76" s="289">
        <f t="shared" si="172"/>
        <v>0</v>
      </c>
      <c r="GA76" s="289">
        <f t="shared" si="172"/>
        <v>0</v>
      </c>
      <c r="GB76" s="289">
        <f t="shared" si="172"/>
        <v>712541.29217500007</v>
      </c>
      <c r="GC76" s="289">
        <f t="shared" si="172"/>
        <v>0</v>
      </c>
      <c r="GD76" s="289">
        <f t="shared" si="172"/>
        <v>0</v>
      </c>
      <c r="GE76" s="289">
        <f t="shared" si="172"/>
        <v>0</v>
      </c>
      <c r="GF76" s="289">
        <f t="shared" si="172"/>
        <v>0</v>
      </c>
      <c r="GG76" s="289">
        <f t="shared" si="172"/>
        <v>712541.29217500007</v>
      </c>
      <c r="GH76" s="289">
        <f t="shared" si="172"/>
        <v>0</v>
      </c>
      <c r="GI76" s="289">
        <f t="shared" si="172"/>
        <v>0</v>
      </c>
      <c r="GJ76" s="289">
        <f t="shared" si="172"/>
        <v>0</v>
      </c>
      <c r="GK76" s="289">
        <f t="shared" si="172"/>
        <v>0</v>
      </c>
      <c r="GL76" s="289">
        <f t="shared" si="172"/>
        <v>712541.29217500007</v>
      </c>
      <c r="GM76" s="289">
        <f t="shared" si="172"/>
        <v>0</v>
      </c>
      <c r="GN76" s="289">
        <f t="shared" ref="GN76:IY76" si="173">SUM(GN52:GN74)</f>
        <v>0</v>
      </c>
      <c r="GO76" s="289">
        <f t="shared" si="173"/>
        <v>0</v>
      </c>
      <c r="GP76" s="289">
        <f t="shared" si="173"/>
        <v>0</v>
      </c>
      <c r="GQ76" s="289">
        <f t="shared" si="173"/>
        <v>712541.29217500007</v>
      </c>
      <c r="GR76" s="289">
        <f t="shared" si="173"/>
        <v>0</v>
      </c>
      <c r="GS76" s="289">
        <f t="shared" si="173"/>
        <v>0</v>
      </c>
      <c r="GT76" s="289">
        <f t="shared" si="173"/>
        <v>0</v>
      </c>
      <c r="GU76" s="289">
        <f t="shared" si="173"/>
        <v>0</v>
      </c>
      <c r="GV76" s="289">
        <f t="shared" si="173"/>
        <v>712541.29217500007</v>
      </c>
      <c r="GW76" s="289">
        <f t="shared" si="173"/>
        <v>0</v>
      </c>
      <c r="GX76" s="289">
        <f t="shared" si="173"/>
        <v>0</v>
      </c>
      <c r="GY76" s="289">
        <f t="shared" si="173"/>
        <v>0</v>
      </c>
      <c r="GZ76" s="289">
        <f t="shared" si="173"/>
        <v>0</v>
      </c>
      <c r="HA76" s="289">
        <f t="shared" si="173"/>
        <v>712541.29217500007</v>
      </c>
      <c r="HB76" s="289">
        <f t="shared" si="173"/>
        <v>0</v>
      </c>
      <c r="HC76" s="289">
        <f t="shared" si="173"/>
        <v>0</v>
      </c>
      <c r="HD76" s="289">
        <f t="shared" si="173"/>
        <v>0</v>
      </c>
      <c r="HE76" s="289">
        <f t="shared" si="173"/>
        <v>0</v>
      </c>
      <c r="HF76" s="289">
        <f t="shared" si="173"/>
        <v>712541.29217500007</v>
      </c>
      <c r="HG76" s="289">
        <f t="shared" si="173"/>
        <v>0</v>
      </c>
      <c r="HH76" s="289">
        <f t="shared" si="173"/>
        <v>0</v>
      </c>
      <c r="HI76" s="289">
        <f t="shared" si="173"/>
        <v>0</v>
      </c>
      <c r="HJ76" s="289">
        <f t="shared" si="173"/>
        <v>0</v>
      </c>
      <c r="HK76" s="289">
        <f t="shared" si="173"/>
        <v>712541.29217500007</v>
      </c>
      <c r="HL76" s="289">
        <f t="shared" si="173"/>
        <v>0</v>
      </c>
      <c r="HM76" s="289">
        <f t="shared" si="173"/>
        <v>0</v>
      </c>
      <c r="HN76" s="289">
        <f t="shared" si="173"/>
        <v>0</v>
      </c>
      <c r="HO76" s="289">
        <f t="shared" si="173"/>
        <v>0</v>
      </c>
      <c r="HP76" s="289">
        <f t="shared" si="173"/>
        <v>712541.29217500007</v>
      </c>
      <c r="HQ76" s="289">
        <f t="shared" si="173"/>
        <v>0</v>
      </c>
      <c r="HR76" s="289">
        <f t="shared" si="173"/>
        <v>0</v>
      </c>
      <c r="HS76" s="289">
        <f t="shared" si="173"/>
        <v>0</v>
      </c>
      <c r="HT76" s="289">
        <f t="shared" si="173"/>
        <v>0</v>
      </c>
      <c r="HU76" s="289">
        <f t="shared" si="173"/>
        <v>712541.29217500007</v>
      </c>
      <c r="HV76" s="289">
        <f t="shared" si="173"/>
        <v>0</v>
      </c>
      <c r="HW76" s="289">
        <f t="shared" si="173"/>
        <v>0</v>
      </c>
      <c r="HX76" s="289">
        <f t="shared" si="173"/>
        <v>0</v>
      </c>
      <c r="HY76" s="289">
        <f t="shared" si="173"/>
        <v>0</v>
      </c>
      <c r="HZ76" s="289">
        <f t="shared" si="173"/>
        <v>712541.29217500007</v>
      </c>
      <c r="IA76" s="289">
        <f t="shared" si="173"/>
        <v>0</v>
      </c>
      <c r="IB76" s="289">
        <f t="shared" si="173"/>
        <v>0</v>
      </c>
      <c r="IC76" s="289">
        <f t="shared" si="173"/>
        <v>0</v>
      </c>
      <c r="ID76" s="289">
        <f t="shared" si="173"/>
        <v>0</v>
      </c>
      <c r="IE76" s="289">
        <f t="shared" si="173"/>
        <v>712541.29217500007</v>
      </c>
      <c r="IF76" s="289">
        <f t="shared" si="173"/>
        <v>0</v>
      </c>
      <c r="IG76" s="289">
        <f t="shared" si="173"/>
        <v>0</v>
      </c>
      <c r="IH76" s="289">
        <f t="shared" si="173"/>
        <v>0</v>
      </c>
      <c r="II76" s="289">
        <f t="shared" si="173"/>
        <v>0</v>
      </c>
      <c r="IJ76" s="289">
        <f t="shared" si="173"/>
        <v>712541.29217500007</v>
      </c>
      <c r="IK76" s="289">
        <f t="shared" si="173"/>
        <v>0</v>
      </c>
      <c r="IL76" s="289">
        <f t="shared" si="173"/>
        <v>0</v>
      </c>
      <c r="IM76" s="289">
        <f t="shared" si="173"/>
        <v>0</v>
      </c>
      <c r="IN76" s="289">
        <f t="shared" si="173"/>
        <v>0</v>
      </c>
      <c r="IO76" s="289">
        <f t="shared" si="173"/>
        <v>712541.29217500007</v>
      </c>
      <c r="IP76" s="289">
        <f t="shared" si="173"/>
        <v>0</v>
      </c>
      <c r="IQ76" s="289">
        <f t="shared" si="173"/>
        <v>0</v>
      </c>
      <c r="IR76" s="289">
        <f t="shared" si="173"/>
        <v>0</v>
      </c>
      <c r="IS76" s="289">
        <f t="shared" si="173"/>
        <v>0</v>
      </c>
      <c r="IT76" s="289">
        <f t="shared" si="173"/>
        <v>712541.29217500007</v>
      </c>
      <c r="IU76" s="289">
        <f t="shared" si="173"/>
        <v>0</v>
      </c>
      <c r="IV76" s="289">
        <f t="shared" si="173"/>
        <v>0</v>
      </c>
      <c r="IW76" s="289">
        <f t="shared" si="173"/>
        <v>0</v>
      </c>
      <c r="IX76" s="289">
        <f t="shared" si="173"/>
        <v>0</v>
      </c>
      <c r="IY76" s="289">
        <f t="shared" si="173"/>
        <v>712541.29217500007</v>
      </c>
      <c r="IZ76" s="289">
        <f t="shared" ref="IZ76:LK76" si="174">SUM(IZ52:IZ74)</f>
        <v>0</v>
      </c>
      <c r="JA76" s="289">
        <f t="shared" si="174"/>
        <v>0</v>
      </c>
      <c r="JB76" s="289">
        <f t="shared" si="174"/>
        <v>0</v>
      </c>
      <c r="JC76" s="289">
        <f t="shared" si="174"/>
        <v>0</v>
      </c>
      <c r="JD76" s="289">
        <f t="shared" si="174"/>
        <v>712541.29217500007</v>
      </c>
      <c r="JE76" s="289">
        <f t="shared" si="174"/>
        <v>0</v>
      </c>
      <c r="JF76" s="289">
        <f t="shared" si="174"/>
        <v>0</v>
      </c>
      <c r="JG76" s="289">
        <f t="shared" si="174"/>
        <v>0</v>
      </c>
      <c r="JH76" s="289">
        <f t="shared" si="174"/>
        <v>0</v>
      </c>
      <c r="JI76" s="289">
        <f t="shared" si="174"/>
        <v>712541.29217500007</v>
      </c>
      <c r="JJ76" s="289">
        <f t="shared" si="174"/>
        <v>0</v>
      </c>
      <c r="JK76" s="289">
        <f t="shared" si="174"/>
        <v>0</v>
      </c>
      <c r="JL76" s="289">
        <f t="shared" si="174"/>
        <v>0</v>
      </c>
      <c r="JM76" s="289">
        <f t="shared" si="174"/>
        <v>0</v>
      </c>
      <c r="JN76" s="289">
        <f t="shared" si="174"/>
        <v>712541.29217500007</v>
      </c>
      <c r="JO76" s="289">
        <f t="shared" si="174"/>
        <v>0</v>
      </c>
      <c r="JP76" s="289">
        <f t="shared" si="174"/>
        <v>0</v>
      </c>
      <c r="JQ76" s="289">
        <f t="shared" si="174"/>
        <v>0</v>
      </c>
      <c r="JR76" s="289">
        <f t="shared" si="174"/>
        <v>0</v>
      </c>
      <c r="JS76" s="289">
        <f t="shared" si="174"/>
        <v>712541.29217500007</v>
      </c>
      <c r="JT76" s="289">
        <f t="shared" si="174"/>
        <v>0</v>
      </c>
      <c r="JU76" s="289">
        <f t="shared" si="174"/>
        <v>0</v>
      </c>
      <c r="JV76" s="289">
        <f t="shared" si="174"/>
        <v>0</v>
      </c>
      <c r="JW76" s="289">
        <f t="shared" si="174"/>
        <v>0</v>
      </c>
      <c r="JX76" s="289">
        <f t="shared" si="174"/>
        <v>712541.29217500007</v>
      </c>
      <c r="JY76" s="289">
        <f t="shared" si="174"/>
        <v>0</v>
      </c>
      <c r="JZ76" s="289">
        <f t="shared" si="174"/>
        <v>0</v>
      </c>
      <c r="KA76" s="289">
        <f t="shared" si="174"/>
        <v>0</v>
      </c>
      <c r="KB76" s="289">
        <f t="shared" si="174"/>
        <v>0</v>
      </c>
      <c r="KC76" s="289">
        <f t="shared" si="174"/>
        <v>712541.29217500007</v>
      </c>
      <c r="KD76" s="289">
        <f t="shared" si="174"/>
        <v>0</v>
      </c>
      <c r="KE76" s="289">
        <f t="shared" si="174"/>
        <v>0</v>
      </c>
      <c r="KF76" s="289">
        <f t="shared" si="174"/>
        <v>0</v>
      </c>
      <c r="KG76" s="289">
        <f t="shared" si="174"/>
        <v>0</v>
      </c>
      <c r="KH76" s="289">
        <f t="shared" si="174"/>
        <v>712541.29217500007</v>
      </c>
      <c r="KI76" s="289">
        <f t="shared" si="174"/>
        <v>0</v>
      </c>
      <c r="KJ76" s="289">
        <f t="shared" si="174"/>
        <v>0</v>
      </c>
      <c r="KK76" s="289">
        <f t="shared" si="174"/>
        <v>0</v>
      </c>
      <c r="KL76" s="289">
        <f t="shared" si="174"/>
        <v>0</v>
      </c>
      <c r="KM76" s="289">
        <f t="shared" si="174"/>
        <v>712541.29217500007</v>
      </c>
      <c r="KN76" s="289">
        <f t="shared" si="174"/>
        <v>0</v>
      </c>
      <c r="KO76" s="289">
        <f t="shared" si="174"/>
        <v>0</v>
      </c>
      <c r="KP76" s="289">
        <f t="shared" si="174"/>
        <v>0</v>
      </c>
      <c r="KQ76" s="289">
        <f t="shared" si="174"/>
        <v>0</v>
      </c>
      <c r="KR76" s="289">
        <f t="shared" si="174"/>
        <v>712541.29217500007</v>
      </c>
      <c r="KS76" s="289">
        <f t="shared" si="174"/>
        <v>0</v>
      </c>
      <c r="KT76" s="289">
        <f t="shared" si="174"/>
        <v>0</v>
      </c>
      <c r="KU76" s="289">
        <f t="shared" si="174"/>
        <v>0</v>
      </c>
      <c r="KV76" s="289">
        <f t="shared" si="174"/>
        <v>0</v>
      </c>
      <c r="KW76" s="289">
        <f t="shared" si="174"/>
        <v>712541.29217500007</v>
      </c>
      <c r="KX76" s="289">
        <f t="shared" si="174"/>
        <v>0</v>
      </c>
      <c r="KY76" s="289">
        <f t="shared" si="174"/>
        <v>0</v>
      </c>
      <c r="KZ76" s="289">
        <f t="shared" si="174"/>
        <v>0</v>
      </c>
      <c r="LA76" s="289">
        <f t="shared" si="174"/>
        <v>0</v>
      </c>
      <c r="LB76" s="289">
        <f t="shared" si="174"/>
        <v>712541.29217500007</v>
      </c>
      <c r="LC76" s="289">
        <f t="shared" si="174"/>
        <v>0</v>
      </c>
      <c r="LD76" s="289">
        <f t="shared" si="174"/>
        <v>0</v>
      </c>
      <c r="LE76" s="289">
        <f t="shared" si="174"/>
        <v>0</v>
      </c>
      <c r="LF76" s="289">
        <f t="shared" si="174"/>
        <v>0</v>
      </c>
      <c r="LG76" s="289">
        <f t="shared" si="174"/>
        <v>712541.29217500007</v>
      </c>
      <c r="LH76" s="289">
        <f t="shared" si="174"/>
        <v>0</v>
      </c>
      <c r="LI76" s="289">
        <f t="shared" si="174"/>
        <v>0</v>
      </c>
      <c r="LJ76" s="289">
        <f t="shared" si="174"/>
        <v>0</v>
      </c>
      <c r="LK76" s="289">
        <f t="shared" si="174"/>
        <v>0</v>
      </c>
      <c r="LL76" s="289">
        <f t="shared" ref="LL76:NW76" si="175">SUM(LL52:LL74)</f>
        <v>712541.29217500007</v>
      </c>
      <c r="LM76" s="289">
        <f t="shared" si="175"/>
        <v>0</v>
      </c>
      <c r="LN76" s="289">
        <f t="shared" si="175"/>
        <v>0</v>
      </c>
      <c r="LO76" s="289">
        <f t="shared" si="175"/>
        <v>0</v>
      </c>
      <c r="LP76" s="289">
        <f t="shared" si="175"/>
        <v>0</v>
      </c>
      <c r="LQ76" s="289">
        <f t="shared" si="175"/>
        <v>712541.29217500007</v>
      </c>
      <c r="LR76" s="289">
        <f t="shared" si="175"/>
        <v>0</v>
      </c>
      <c r="LS76" s="289">
        <f t="shared" si="175"/>
        <v>0</v>
      </c>
      <c r="LT76" s="289">
        <f t="shared" si="175"/>
        <v>0</v>
      </c>
      <c r="LU76" s="289">
        <f t="shared" si="175"/>
        <v>0</v>
      </c>
      <c r="LV76" s="289">
        <f t="shared" si="175"/>
        <v>712541.29217500007</v>
      </c>
      <c r="LW76" s="289">
        <f t="shared" si="175"/>
        <v>0</v>
      </c>
      <c r="LX76" s="289">
        <f t="shared" si="175"/>
        <v>0</v>
      </c>
      <c r="LY76" s="289">
        <f t="shared" si="175"/>
        <v>0</v>
      </c>
      <c r="LZ76" s="289">
        <f t="shared" si="175"/>
        <v>0</v>
      </c>
      <c r="MA76" s="289">
        <f t="shared" si="175"/>
        <v>712541.29217500007</v>
      </c>
      <c r="MB76" s="289">
        <f t="shared" si="175"/>
        <v>0</v>
      </c>
      <c r="MC76" s="289">
        <f t="shared" si="175"/>
        <v>0</v>
      </c>
      <c r="MD76" s="289">
        <f t="shared" si="175"/>
        <v>0</v>
      </c>
      <c r="ME76" s="289">
        <f t="shared" si="175"/>
        <v>0</v>
      </c>
      <c r="MF76" s="289">
        <f t="shared" si="175"/>
        <v>712541.29217500007</v>
      </c>
      <c r="MG76" s="289">
        <f t="shared" si="175"/>
        <v>0</v>
      </c>
      <c r="MH76" s="289">
        <f t="shared" si="175"/>
        <v>0</v>
      </c>
      <c r="MI76" s="289">
        <f t="shared" si="175"/>
        <v>0</v>
      </c>
      <c r="MJ76" s="289">
        <f t="shared" si="175"/>
        <v>0</v>
      </c>
      <c r="MK76" s="289">
        <f t="shared" si="175"/>
        <v>712541.29217500007</v>
      </c>
      <c r="ML76" s="289">
        <f t="shared" si="175"/>
        <v>0</v>
      </c>
      <c r="MM76" s="289">
        <f t="shared" si="175"/>
        <v>0</v>
      </c>
      <c r="MN76" s="289">
        <f t="shared" si="175"/>
        <v>0</v>
      </c>
      <c r="MO76" s="289">
        <f t="shared" si="175"/>
        <v>0</v>
      </c>
      <c r="MP76" s="289">
        <f t="shared" si="175"/>
        <v>712541.29217500007</v>
      </c>
      <c r="MQ76" s="289">
        <f t="shared" si="175"/>
        <v>0</v>
      </c>
      <c r="MR76" s="289">
        <f t="shared" si="175"/>
        <v>0</v>
      </c>
      <c r="MS76" s="289">
        <f t="shared" si="175"/>
        <v>0</v>
      </c>
      <c r="MT76" s="289">
        <f t="shared" si="175"/>
        <v>0</v>
      </c>
      <c r="MU76" s="289">
        <f t="shared" si="175"/>
        <v>712541.29217500007</v>
      </c>
      <c r="MV76" s="289">
        <f t="shared" si="175"/>
        <v>0</v>
      </c>
      <c r="MW76" s="289">
        <f t="shared" si="175"/>
        <v>0</v>
      </c>
      <c r="MX76" s="289">
        <f t="shared" si="175"/>
        <v>0</v>
      </c>
      <c r="MY76" s="289">
        <f t="shared" si="175"/>
        <v>0</v>
      </c>
      <c r="MZ76" s="289">
        <f t="shared" si="175"/>
        <v>712541.29217500007</v>
      </c>
      <c r="NA76" s="289">
        <f t="shared" si="175"/>
        <v>0</v>
      </c>
      <c r="NB76" s="289">
        <f t="shared" si="175"/>
        <v>0</v>
      </c>
      <c r="NC76" s="289">
        <f t="shared" si="175"/>
        <v>0</v>
      </c>
      <c r="ND76" s="289">
        <f t="shared" si="175"/>
        <v>0</v>
      </c>
      <c r="NE76" s="289">
        <f t="shared" si="175"/>
        <v>712541.29217500007</v>
      </c>
      <c r="NF76" s="289">
        <f t="shared" si="175"/>
        <v>0</v>
      </c>
      <c r="NG76" s="289">
        <f t="shared" si="175"/>
        <v>0</v>
      </c>
      <c r="NH76" s="289">
        <f t="shared" si="175"/>
        <v>0</v>
      </c>
      <c r="NI76" s="289">
        <f t="shared" si="175"/>
        <v>0</v>
      </c>
      <c r="NJ76" s="289">
        <f t="shared" si="175"/>
        <v>712541.29217500007</v>
      </c>
      <c r="NK76" s="289">
        <f t="shared" si="175"/>
        <v>0</v>
      </c>
      <c r="NL76" s="289">
        <f t="shared" si="175"/>
        <v>0</v>
      </c>
      <c r="NM76" s="289">
        <f t="shared" si="175"/>
        <v>0</v>
      </c>
      <c r="NN76" s="289">
        <f t="shared" si="175"/>
        <v>0</v>
      </c>
      <c r="NO76" s="289">
        <f t="shared" si="175"/>
        <v>712541.29217500007</v>
      </c>
      <c r="NP76" s="289">
        <f t="shared" si="175"/>
        <v>0</v>
      </c>
      <c r="NQ76" s="289">
        <f t="shared" si="175"/>
        <v>0</v>
      </c>
      <c r="NR76" s="289">
        <f t="shared" si="175"/>
        <v>0</v>
      </c>
      <c r="NS76" s="289">
        <f t="shared" si="175"/>
        <v>0</v>
      </c>
      <c r="NT76" s="289">
        <f t="shared" si="175"/>
        <v>712541.29217500007</v>
      </c>
      <c r="NU76" s="289">
        <f t="shared" si="175"/>
        <v>0</v>
      </c>
      <c r="NV76" s="289">
        <f t="shared" si="175"/>
        <v>0</v>
      </c>
      <c r="NW76" s="289">
        <f t="shared" si="175"/>
        <v>0</v>
      </c>
      <c r="NX76" s="289">
        <f t="shared" ref="NX76:QI76" si="176">SUM(NX52:NX74)</f>
        <v>0</v>
      </c>
      <c r="NY76" s="289">
        <f t="shared" si="176"/>
        <v>712541.29217500007</v>
      </c>
      <c r="NZ76" s="289">
        <f t="shared" si="176"/>
        <v>0</v>
      </c>
      <c r="OA76" s="289">
        <f t="shared" si="176"/>
        <v>0</v>
      </c>
      <c r="OB76" s="289">
        <f t="shared" si="176"/>
        <v>0</v>
      </c>
      <c r="OC76" s="289">
        <f t="shared" si="176"/>
        <v>0</v>
      </c>
      <c r="OD76" s="289">
        <f t="shared" si="176"/>
        <v>712541.29217500007</v>
      </c>
      <c r="OE76" s="289">
        <f t="shared" si="176"/>
        <v>0</v>
      </c>
      <c r="OF76" s="289">
        <f t="shared" si="176"/>
        <v>0</v>
      </c>
      <c r="OG76" s="289">
        <f t="shared" si="176"/>
        <v>0</v>
      </c>
      <c r="OH76" s="289">
        <f t="shared" si="176"/>
        <v>0</v>
      </c>
      <c r="OI76" s="289">
        <f t="shared" si="176"/>
        <v>712541.29217500007</v>
      </c>
      <c r="OJ76" s="289">
        <f t="shared" si="176"/>
        <v>0</v>
      </c>
      <c r="OK76" s="289">
        <f t="shared" si="176"/>
        <v>0</v>
      </c>
      <c r="OL76" s="289">
        <f t="shared" si="176"/>
        <v>0</v>
      </c>
      <c r="OM76" s="289">
        <f t="shared" si="176"/>
        <v>0</v>
      </c>
      <c r="ON76" s="289">
        <f t="shared" si="176"/>
        <v>712541.29217500007</v>
      </c>
      <c r="OO76" s="289">
        <f t="shared" si="176"/>
        <v>0</v>
      </c>
      <c r="OP76" s="289">
        <f t="shared" si="176"/>
        <v>0</v>
      </c>
      <c r="OQ76" s="289">
        <f t="shared" si="176"/>
        <v>0</v>
      </c>
      <c r="OR76" s="289">
        <f t="shared" si="176"/>
        <v>0</v>
      </c>
      <c r="OS76" s="289">
        <f t="shared" si="176"/>
        <v>712541.29217500007</v>
      </c>
      <c r="OT76" s="289">
        <f t="shared" si="176"/>
        <v>0</v>
      </c>
      <c r="OU76" s="289">
        <f t="shared" si="176"/>
        <v>0</v>
      </c>
      <c r="OV76" s="289">
        <f t="shared" si="176"/>
        <v>0</v>
      </c>
      <c r="OW76" s="289">
        <f t="shared" si="176"/>
        <v>0</v>
      </c>
      <c r="OX76" s="289">
        <f t="shared" si="176"/>
        <v>712541.29217500007</v>
      </c>
      <c r="OY76" s="289">
        <f t="shared" si="176"/>
        <v>0</v>
      </c>
      <c r="OZ76" s="289">
        <f t="shared" si="176"/>
        <v>0</v>
      </c>
      <c r="PA76" s="289">
        <f t="shared" si="176"/>
        <v>0</v>
      </c>
      <c r="PB76" s="289">
        <f t="shared" si="176"/>
        <v>0</v>
      </c>
      <c r="PC76" s="289">
        <f t="shared" si="176"/>
        <v>712541.29217500007</v>
      </c>
      <c r="PD76" s="289">
        <f t="shared" si="176"/>
        <v>0</v>
      </c>
      <c r="PE76" s="289">
        <f t="shared" si="176"/>
        <v>0</v>
      </c>
      <c r="PF76" s="289">
        <f t="shared" si="176"/>
        <v>0</v>
      </c>
      <c r="PG76" s="289">
        <f t="shared" si="176"/>
        <v>0</v>
      </c>
      <c r="PH76" s="289">
        <f t="shared" si="176"/>
        <v>712541.29217500007</v>
      </c>
      <c r="PI76" s="289">
        <f t="shared" si="176"/>
        <v>0</v>
      </c>
      <c r="PJ76" s="289">
        <f t="shared" si="176"/>
        <v>0</v>
      </c>
      <c r="PK76" s="289">
        <f t="shared" si="176"/>
        <v>0</v>
      </c>
      <c r="PL76" s="289">
        <f t="shared" si="176"/>
        <v>0</v>
      </c>
      <c r="PM76" s="289">
        <f t="shared" si="176"/>
        <v>712541.29217500007</v>
      </c>
      <c r="PN76" s="289">
        <f t="shared" si="176"/>
        <v>0</v>
      </c>
      <c r="PO76" s="289">
        <f t="shared" si="176"/>
        <v>0</v>
      </c>
      <c r="PP76" s="289">
        <f t="shared" si="176"/>
        <v>0</v>
      </c>
      <c r="PQ76" s="289">
        <f t="shared" si="176"/>
        <v>0</v>
      </c>
      <c r="PR76" s="289">
        <f t="shared" si="176"/>
        <v>712541.29217500007</v>
      </c>
      <c r="PS76" s="289">
        <f t="shared" si="176"/>
        <v>0</v>
      </c>
      <c r="PT76" s="289">
        <f t="shared" si="176"/>
        <v>0</v>
      </c>
      <c r="PU76" s="289">
        <f t="shared" si="176"/>
        <v>0</v>
      </c>
      <c r="PV76" s="289">
        <f t="shared" si="176"/>
        <v>0</v>
      </c>
      <c r="PW76" s="289">
        <f t="shared" si="176"/>
        <v>712541.29217500007</v>
      </c>
      <c r="PX76" s="289">
        <f t="shared" si="176"/>
        <v>0</v>
      </c>
      <c r="PY76" s="289">
        <f t="shared" si="176"/>
        <v>0</v>
      </c>
      <c r="PZ76" s="289">
        <f t="shared" si="176"/>
        <v>0</v>
      </c>
      <c r="QA76" s="289">
        <f t="shared" si="176"/>
        <v>0</v>
      </c>
      <c r="QB76" s="289">
        <f t="shared" si="176"/>
        <v>712541.29217500007</v>
      </c>
      <c r="QC76" s="289">
        <f t="shared" si="176"/>
        <v>0</v>
      </c>
      <c r="QD76" s="289">
        <f t="shared" si="176"/>
        <v>0</v>
      </c>
      <c r="QE76" s="289">
        <f t="shared" si="176"/>
        <v>0</v>
      </c>
      <c r="QF76" s="289">
        <f t="shared" si="176"/>
        <v>0</v>
      </c>
      <c r="QG76" s="289">
        <f t="shared" si="176"/>
        <v>712541.29217500007</v>
      </c>
      <c r="QH76" s="289">
        <f t="shared" si="176"/>
        <v>0</v>
      </c>
      <c r="QI76" s="289">
        <f t="shared" si="176"/>
        <v>0</v>
      </c>
      <c r="QJ76" s="289">
        <f t="shared" ref="QJ76:SA76" si="177">SUM(QJ52:QJ74)</f>
        <v>0</v>
      </c>
      <c r="QK76" s="289">
        <f t="shared" si="177"/>
        <v>0</v>
      </c>
      <c r="QL76" s="289">
        <f t="shared" si="177"/>
        <v>712541.29217500007</v>
      </c>
      <c r="QM76" s="289">
        <f t="shared" si="177"/>
        <v>0</v>
      </c>
      <c r="QN76" s="289">
        <f t="shared" si="177"/>
        <v>0</v>
      </c>
      <c r="QO76" s="289">
        <f t="shared" si="177"/>
        <v>0</v>
      </c>
      <c r="QP76" s="289">
        <f t="shared" si="177"/>
        <v>0</v>
      </c>
      <c r="QQ76" s="289">
        <f t="shared" si="177"/>
        <v>712541.29217500007</v>
      </c>
      <c r="QR76" s="289">
        <f t="shared" si="177"/>
        <v>0</v>
      </c>
      <c r="QS76" s="289">
        <f t="shared" si="177"/>
        <v>0</v>
      </c>
      <c r="QT76" s="289">
        <f t="shared" si="177"/>
        <v>0</v>
      </c>
      <c r="QU76" s="289">
        <f t="shared" si="177"/>
        <v>0</v>
      </c>
      <c r="QV76" s="289">
        <f t="shared" si="177"/>
        <v>712541.29217500007</v>
      </c>
      <c r="QW76" s="289">
        <f t="shared" si="177"/>
        <v>0</v>
      </c>
      <c r="QX76" s="289">
        <f t="shared" si="177"/>
        <v>0</v>
      </c>
      <c r="QY76" s="289">
        <f t="shared" si="177"/>
        <v>0</v>
      </c>
      <c r="QZ76" s="289">
        <f t="shared" si="177"/>
        <v>0</v>
      </c>
      <c r="RA76" s="289">
        <f t="shared" si="177"/>
        <v>712541.29217500007</v>
      </c>
      <c r="RB76" s="289">
        <f t="shared" si="177"/>
        <v>0</v>
      </c>
      <c r="RC76" s="289">
        <f t="shared" si="177"/>
        <v>0</v>
      </c>
      <c r="RD76" s="289">
        <f t="shared" si="177"/>
        <v>0</v>
      </c>
      <c r="RE76" s="289">
        <f t="shared" si="177"/>
        <v>0</v>
      </c>
      <c r="RF76" s="289">
        <f t="shared" si="177"/>
        <v>712541.29217500007</v>
      </c>
      <c r="RG76" s="289">
        <f t="shared" si="177"/>
        <v>0</v>
      </c>
      <c r="RH76" s="289">
        <f t="shared" si="177"/>
        <v>0</v>
      </c>
      <c r="RI76" s="289">
        <f t="shared" si="177"/>
        <v>0</v>
      </c>
      <c r="RJ76" s="289">
        <f t="shared" si="177"/>
        <v>0</v>
      </c>
      <c r="RK76" s="289">
        <f t="shared" si="177"/>
        <v>712541.29217500007</v>
      </c>
      <c r="RL76" s="289">
        <f t="shared" si="177"/>
        <v>0</v>
      </c>
      <c r="RM76" s="289">
        <f t="shared" si="177"/>
        <v>0</v>
      </c>
      <c r="RN76" s="289">
        <f t="shared" si="177"/>
        <v>0</v>
      </c>
      <c r="RO76" s="289">
        <f t="shared" si="177"/>
        <v>0</v>
      </c>
      <c r="RP76" s="289">
        <f t="shared" si="177"/>
        <v>712541.29217500007</v>
      </c>
      <c r="RQ76" s="289">
        <f t="shared" si="177"/>
        <v>0</v>
      </c>
      <c r="RR76" s="289">
        <f t="shared" si="177"/>
        <v>0</v>
      </c>
      <c r="RS76" s="289">
        <f t="shared" si="177"/>
        <v>0</v>
      </c>
      <c r="RT76" s="289">
        <f t="shared" si="177"/>
        <v>0</v>
      </c>
      <c r="RU76" s="289">
        <f t="shared" si="177"/>
        <v>712541.29217500007</v>
      </c>
      <c r="RV76" s="289">
        <f t="shared" si="177"/>
        <v>0</v>
      </c>
      <c r="RW76" s="289">
        <f t="shared" si="177"/>
        <v>0</v>
      </c>
      <c r="RX76" s="289">
        <f t="shared" si="177"/>
        <v>0</v>
      </c>
      <c r="RY76" s="289">
        <f t="shared" si="177"/>
        <v>0</v>
      </c>
      <c r="RZ76" s="289">
        <f t="shared" si="177"/>
        <v>712541.29217500007</v>
      </c>
      <c r="SA76" s="289">
        <f t="shared" si="177"/>
        <v>0</v>
      </c>
    </row>
    <row r="77" spans="1:495" s="236" customFormat="1">
      <c r="C77" s="15"/>
      <c r="D77" s="240"/>
      <c r="E77" s="240"/>
      <c r="F77" s="240"/>
      <c r="G77" s="240"/>
      <c r="H77" s="240"/>
      <c r="I77" s="240"/>
      <c r="J77" s="240"/>
      <c r="K77" s="240"/>
      <c r="L77" s="240"/>
      <c r="M77" s="240"/>
      <c r="N77" s="240"/>
      <c r="O77" s="240"/>
      <c r="P77" s="240"/>
      <c r="Q77" s="240"/>
      <c r="R77" s="240"/>
      <c r="S77" s="240"/>
      <c r="T77" s="240"/>
      <c r="U77" s="240"/>
      <c r="V77" s="240"/>
      <c r="W77" s="240"/>
      <c r="X77" s="240"/>
      <c r="Y77" s="240"/>
      <c r="Z77" s="240"/>
      <c r="AA77" s="240"/>
      <c r="AB77" s="240"/>
      <c r="AC77" s="240"/>
      <c r="AD77" s="240"/>
      <c r="AE77" s="240"/>
      <c r="AF77" s="240"/>
      <c r="AG77" s="240"/>
      <c r="AH77" s="240"/>
      <c r="AI77" s="240"/>
      <c r="AJ77" s="240"/>
      <c r="AK77" s="240"/>
      <c r="AL77" s="240"/>
      <c r="AM77" s="240"/>
      <c r="AN77" s="240"/>
      <c r="AO77" s="240"/>
      <c r="AP77" s="240"/>
      <c r="AQ77" s="240"/>
      <c r="AR77" s="240"/>
      <c r="AS77" s="240"/>
      <c r="AT77" s="240"/>
      <c r="AU77" s="240"/>
      <c r="AV77" s="240"/>
      <c r="AW77" s="240"/>
      <c r="AX77" s="240"/>
      <c r="AY77" s="240"/>
      <c r="AZ77" s="240"/>
      <c r="BA77" s="240"/>
      <c r="BB77" s="240"/>
      <c r="BC77" s="240"/>
      <c r="BD77" s="240"/>
      <c r="BE77" s="240"/>
      <c r="BF77" s="240"/>
      <c r="BG77" s="240"/>
      <c r="BH77" s="240"/>
      <c r="BI77" s="240"/>
      <c r="BJ77" s="240"/>
      <c r="BK77" s="240"/>
      <c r="BL77" s="240"/>
      <c r="BM77" s="240"/>
      <c r="BN77" s="240"/>
      <c r="BO77" s="240"/>
      <c r="BP77" s="240"/>
      <c r="BQ77" s="240"/>
      <c r="BR77" s="240"/>
      <c r="BS77" s="240"/>
      <c r="BT77" s="240"/>
      <c r="BU77" s="240"/>
      <c r="BV77" s="240"/>
      <c r="BW77" s="240"/>
      <c r="BX77" s="240"/>
      <c r="BY77" s="240"/>
      <c r="BZ77" s="240"/>
      <c r="CA77" s="240"/>
      <c r="CB77" s="240"/>
      <c r="CC77" s="240"/>
      <c r="CD77" s="240"/>
      <c r="CE77" s="240"/>
      <c r="CF77" s="240"/>
      <c r="CG77" s="240"/>
      <c r="CH77" s="240"/>
      <c r="CI77" s="240"/>
      <c r="CJ77" s="240"/>
      <c r="CK77" s="240"/>
      <c r="CL77" s="240"/>
      <c r="CM77" s="240"/>
      <c r="CN77" s="240"/>
      <c r="CO77" s="240"/>
      <c r="CP77" s="240"/>
      <c r="CQ77" s="240"/>
      <c r="CR77" s="240"/>
      <c r="CS77" s="240"/>
      <c r="CT77" s="240"/>
      <c r="CU77" s="240"/>
      <c r="CV77" s="240"/>
      <c r="CW77" s="240"/>
      <c r="CX77" s="240"/>
      <c r="CY77" s="240"/>
      <c r="CZ77" s="240"/>
      <c r="DA77" s="240"/>
      <c r="DB77" s="240"/>
      <c r="DC77" s="240"/>
      <c r="DD77" s="240"/>
      <c r="DE77" s="240"/>
      <c r="DF77" s="240"/>
      <c r="DG77" s="240"/>
      <c r="DH77" s="240"/>
      <c r="DI77" s="240"/>
      <c r="DJ77" s="240"/>
      <c r="DK77" s="240"/>
      <c r="DL77" s="240"/>
      <c r="DM77" s="240"/>
      <c r="DN77" s="240"/>
      <c r="DO77" s="240"/>
      <c r="DP77" s="240"/>
      <c r="DQ77" s="240"/>
      <c r="DR77" s="240"/>
      <c r="DS77" s="240"/>
      <c r="DT77" s="240"/>
      <c r="DU77" s="240"/>
      <c r="DV77" s="240"/>
      <c r="DW77" s="240"/>
      <c r="DX77" s="240"/>
      <c r="DY77" s="240"/>
      <c r="DZ77" s="240"/>
      <c r="EA77" s="240"/>
      <c r="EB77" s="240"/>
      <c r="EC77" s="240"/>
      <c r="ED77" s="240"/>
      <c r="EE77" s="240"/>
      <c r="EF77" s="240"/>
      <c r="EG77" s="240"/>
      <c r="EH77" s="240"/>
      <c r="EI77" s="240"/>
      <c r="EJ77" s="240"/>
      <c r="EK77" s="240"/>
      <c r="EL77" s="240"/>
      <c r="EM77" s="240"/>
      <c r="EN77" s="240"/>
      <c r="EO77" s="240"/>
      <c r="EP77" s="240"/>
      <c r="EQ77" s="240"/>
      <c r="ER77" s="240"/>
      <c r="ES77" s="240"/>
      <c r="ET77" s="240"/>
      <c r="EU77" s="240"/>
      <c r="EV77" s="240"/>
      <c r="EW77" s="240"/>
      <c r="EX77" s="240"/>
      <c r="EY77" s="240"/>
      <c r="EZ77" s="240"/>
      <c r="FA77" s="240"/>
      <c r="FB77" s="240"/>
      <c r="FC77" s="240"/>
      <c r="FD77" s="240"/>
      <c r="FE77" s="240"/>
      <c r="FF77" s="240"/>
      <c r="FG77" s="240"/>
      <c r="FH77" s="240"/>
      <c r="FI77" s="240"/>
      <c r="FJ77" s="240"/>
      <c r="FK77" s="240"/>
      <c r="FL77" s="240"/>
      <c r="FM77" s="240"/>
      <c r="FN77" s="240"/>
      <c r="FO77" s="240"/>
      <c r="FP77" s="240"/>
      <c r="FQ77" s="240"/>
      <c r="FR77" s="240"/>
      <c r="FS77" s="240"/>
      <c r="FT77" s="240"/>
      <c r="FU77" s="240"/>
      <c r="FV77" s="240"/>
      <c r="FW77" s="240"/>
      <c r="FX77" s="240"/>
      <c r="FY77" s="240"/>
      <c r="FZ77" s="240"/>
      <c r="GA77" s="240"/>
      <c r="GB77" s="240"/>
      <c r="GC77" s="240"/>
      <c r="GD77" s="240"/>
      <c r="GE77" s="240"/>
      <c r="GF77" s="240"/>
      <c r="GG77" s="240"/>
      <c r="GH77" s="240"/>
      <c r="GI77" s="240"/>
      <c r="GJ77" s="240"/>
      <c r="GK77" s="240"/>
      <c r="GL77" s="240"/>
      <c r="GM77" s="240"/>
      <c r="GN77" s="240"/>
      <c r="GO77" s="240"/>
      <c r="GP77" s="240"/>
      <c r="GQ77" s="240"/>
      <c r="GR77" s="240"/>
      <c r="GS77" s="240"/>
      <c r="GT77" s="240"/>
      <c r="GU77" s="240"/>
      <c r="GV77" s="240"/>
      <c r="GW77" s="240"/>
      <c r="GX77" s="240"/>
      <c r="GY77" s="240"/>
      <c r="GZ77" s="240"/>
      <c r="HA77" s="240"/>
      <c r="HB77" s="240"/>
      <c r="HC77" s="240"/>
      <c r="HD77" s="240"/>
      <c r="HE77" s="240"/>
      <c r="HF77" s="240"/>
      <c r="HG77" s="240"/>
      <c r="HH77" s="240"/>
      <c r="HI77" s="240"/>
      <c r="HJ77" s="240"/>
      <c r="HK77" s="240"/>
      <c r="HL77" s="240"/>
      <c r="HM77" s="240"/>
      <c r="HN77" s="240"/>
      <c r="HO77" s="240"/>
      <c r="HP77" s="240"/>
      <c r="HQ77" s="240"/>
      <c r="HR77" s="240"/>
      <c r="HS77" s="240"/>
      <c r="HT77" s="240"/>
      <c r="HU77" s="240"/>
      <c r="HV77" s="240"/>
      <c r="HW77" s="240"/>
      <c r="HX77" s="240"/>
      <c r="HY77" s="240"/>
      <c r="HZ77" s="240"/>
      <c r="IA77" s="240"/>
      <c r="IB77" s="240"/>
      <c r="IC77" s="240"/>
      <c r="ID77" s="240"/>
      <c r="IE77" s="240"/>
      <c r="IF77" s="240"/>
      <c r="IG77" s="240"/>
      <c r="IH77" s="240"/>
      <c r="II77" s="240"/>
      <c r="IJ77" s="240"/>
      <c r="IK77" s="240"/>
      <c r="IL77" s="240"/>
      <c r="IM77" s="240"/>
      <c r="IN77" s="240"/>
      <c r="IO77" s="240"/>
      <c r="IP77" s="240"/>
      <c r="IQ77" s="240"/>
      <c r="IR77" s="240"/>
      <c r="IS77" s="240"/>
      <c r="IT77" s="240"/>
      <c r="IU77" s="240"/>
      <c r="IV77" s="240"/>
      <c r="IW77" s="240"/>
      <c r="IX77" s="240"/>
      <c r="IY77" s="240"/>
      <c r="IZ77" s="240"/>
      <c r="JA77" s="240"/>
      <c r="JB77" s="240"/>
      <c r="JC77" s="240"/>
      <c r="JD77" s="240"/>
      <c r="JE77" s="240"/>
      <c r="JF77" s="240"/>
      <c r="JG77" s="240"/>
      <c r="JH77" s="240"/>
      <c r="JI77" s="240"/>
      <c r="JJ77" s="240"/>
      <c r="JK77" s="240"/>
      <c r="JL77" s="240"/>
      <c r="JM77" s="240"/>
      <c r="JN77" s="240"/>
      <c r="JO77" s="240"/>
      <c r="JP77" s="240"/>
      <c r="JQ77" s="240"/>
      <c r="JR77" s="240"/>
      <c r="JS77" s="240"/>
      <c r="JT77" s="240"/>
      <c r="JU77" s="240"/>
      <c r="JV77" s="240"/>
      <c r="JW77" s="240"/>
      <c r="JX77" s="240"/>
      <c r="JY77" s="240"/>
      <c r="JZ77" s="240"/>
      <c r="KA77" s="240"/>
      <c r="KB77" s="240"/>
      <c r="KC77" s="240"/>
      <c r="KD77" s="240"/>
      <c r="KE77" s="240"/>
      <c r="KF77" s="240"/>
      <c r="KG77" s="240"/>
      <c r="KH77" s="240"/>
      <c r="KI77" s="240"/>
      <c r="KJ77" s="240"/>
      <c r="KK77" s="240"/>
      <c r="KL77" s="240"/>
      <c r="KM77" s="240"/>
      <c r="KN77" s="240"/>
      <c r="KO77" s="240"/>
      <c r="KP77" s="240"/>
      <c r="KQ77" s="240"/>
      <c r="KR77" s="240"/>
      <c r="KS77" s="240"/>
      <c r="KT77" s="240"/>
      <c r="KU77" s="240"/>
      <c r="KV77" s="240"/>
      <c r="KW77" s="240"/>
      <c r="KX77" s="240"/>
      <c r="KY77" s="240"/>
      <c r="KZ77" s="240"/>
      <c r="LA77" s="240"/>
      <c r="LB77" s="240"/>
      <c r="LC77" s="240"/>
      <c r="LD77" s="240"/>
      <c r="LE77" s="240"/>
      <c r="LF77" s="240"/>
      <c r="LG77" s="240"/>
      <c r="LH77" s="240"/>
      <c r="LI77" s="240"/>
      <c r="LJ77" s="240"/>
      <c r="LK77" s="240"/>
      <c r="LL77" s="240"/>
      <c r="LM77" s="240"/>
      <c r="LN77" s="240"/>
      <c r="LO77" s="240"/>
      <c r="LP77" s="240"/>
      <c r="LQ77" s="240"/>
      <c r="LR77" s="240"/>
      <c r="LS77" s="240"/>
      <c r="LT77" s="240"/>
      <c r="LU77" s="240"/>
      <c r="LV77" s="240"/>
      <c r="LW77" s="240"/>
      <c r="LX77" s="240"/>
      <c r="LY77" s="240"/>
      <c r="LZ77" s="240"/>
      <c r="MA77" s="240"/>
      <c r="MB77" s="240"/>
      <c r="MC77" s="240"/>
      <c r="MD77" s="240"/>
      <c r="ME77" s="240"/>
      <c r="MF77" s="240"/>
      <c r="MG77" s="240"/>
      <c r="MH77" s="240"/>
      <c r="MI77" s="240"/>
      <c r="MJ77" s="240"/>
      <c r="MK77" s="240"/>
      <c r="ML77" s="240"/>
      <c r="MM77" s="240"/>
      <c r="MN77" s="240"/>
      <c r="MO77" s="240"/>
      <c r="MP77" s="240"/>
      <c r="MQ77" s="240"/>
      <c r="MR77" s="240"/>
      <c r="MS77" s="240"/>
      <c r="MT77" s="240"/>
      <c r="MU77" s="240"/>
      <c r="MV77" s="240"/>
      <c r="MW77" s="240"/>
      <c r="MX77" s="240"/>
      <c r="MY77" s="240"/>
      <c r="MZ77" s="240"/>
      <c r="NA77" s="240"/>
      <c r="NB77" s="240"/>
      <c r="NC77" s="240"/>
      <c r="ND77" s="240"/>
      <c r="NE77" s="240"/>
      <c r="NF77" s="240"/>
      <c r="NG77" s="240"/>
      <c r="NH77" s="240"/>
      <c r="NI77" s="240"/>
      <c r="NJ77" s="240"/>
      <c r="NK77" s="240"/>
      <c r="NL77" s="240"/>
      <c r="NM77" s="240"/>
      <c r="NN77" s="240"/>
      <c r="NO77" s="240"/>
      <c r="NP77" s="240"/>
      <c r="NQ77" s="240"/>
      <c r="NR77" s="240"/>
      <c r="NS77" s="240"/>
      <c r="NT77" s="240"/>
      <c r="NU77" s="240"/>
      <c r="NV77" s="240"/>
      <c r="NW77" s="240"/>
      <c r="NX77" s="240"/>
      <c r="NY77" s="240"/>
      <c r="NZ77" s="240"/>
      <c r="OA77" s="240"/>
      <c r="OB77" s="240"/>
      <c r="OC77" s="240"/>
      <c r="OD77" s="240"/>
      <c r="OE77" s="240"/>
      <c r="OF77" s="240"/>
      <c r="OG77" s="240"/>
      <c r="OH77" s="240"/>
      <c r="OI77" s="240"/>
      <c r="OJ77" s="240"/>
      <c r="OK77" s="240"/>
      <c r="OL77" s="240"/>
      <c r="OM77" s="240"/>
      <c r="ON77" s="240"/>
      <c r="OO77" s="240"/>
      <c r="OP77" s="240"/>
      <c r="OQ77" s="240"/>
      <c r="OR77" s="240"/>
      <c r="OS77" s="240"/>
      <c r="OT77" s="240"/>
      <c r="OU77" s="240"/>
      <c r="OV77" s="240"/>
      <c r="OW77" s="240"/>
      <c r="OX77" s="240"/>
      <c r="OY77" s="240"/>
      <c r="OZ77" s="240"/>
      <c r="PA77" s="240"/>
      <c r="PB77" s="240"/>
      <c r="PC77" s="240"/>
      <c r="PD77" s="240"/>
      <c r="PE77" s="240"/>
      <c r="PF77" s="240"/>
      <c r="PG77" s="240"/>
      <c r="PH77" s="240"/>
      <c r="PI77" s="240"/>
      <c r="PJ77" s="240"/>
      <c r="PK77" s="240"/>
      <c r="PL77" s="240"/>
      <c r="PM77" s="240"/>
      <c r="PN77" s="240"/>
      <c r="PO77" s="240"/>
      <c r="PP77" s="240"/>
      <c r="PQ77" s="240"/>
      <c r="PR77" s="240"/>
      <c r="PS77" s="240"/>
      <c r="PT77" s="240"/>
      <c r="PU77" s="240"/>
      <c r="PV77" s="240"/>
      <c r="PW77" s="240"/>
      <c r="PX77" s="240"/>
      <c r="PY77" s="240"/>
      <c r="PZ77" s="240"/>
      <c r="QA77" s="240"/>
      <c r="QB77" s="240"/>
      <c r="QC77" s="240"/>
      <c r="QD77" s="240"/>
      <c r="QE77" s="240"/>
      <c r="QF77" s="240"/>
      <c r="QG77" s="240"/>
      <c r="QH77" s="240"/>
      <c r="QI77" s="240"/>
      <c r="QJ77" s="240"/>
      <c r="QK77" s="240"/>
      <c r="QL77" s="240"/>
      <c r="QM77" s="240"/>
      <c r="QN77" s="240"/>
      <c r="QO77" s="240"/>
      <c r="QP77" s="240"/>
      <c r="QQ77" s="240"/>
      <c r="QR77" s="240"/>
      <c r="QS77" s="240"/>
      <c r="QT77" s="240"/>
      <c r="QU77" s="240"/>
      <c r="QV77" s="240"/>
      <c r="QW77" s="240"/>
      <c r="QX77" s="240"/>
      <c r="QY77" s="240"/>
      <c r="QZ77" s="240"/>
      <c r="RA77" s="240"/>
      <c r="RB77" s="240"/>
      <c r="RC77" s="240"/>
      <c r="RD77" s="240"/>
      <c r="RE77" s="240"/>
      <c r="RF77" s="240"/>
      <c r="RG77" s="240"/>
      <c r="RH77" s="240"/>
      <c r="RI77" s="240"/>
      <c r="RJ77" s="240"/>
      <c r="RK77" s="240"/>
      <c r="RL77" s="240"/>
      <c r="RM77" s="240"/>
      <c r="RN77" s="240"/>
      <c r="RO77" s="240"/>
      <c r="RP77" s="240"/>
      <c r="RQ77" s="240"/>
      <c r="RR77" s="240"/>
      <c r="RS77" s="240"/>
      <c r="RT77" s="240"/>
      <c r="RU77" s="240"/>
      <c r="RV77" s="240"/>
      <c r="RW77" s="240"/>
      <c r="RX77" s="240"/>
      <c r="RY77" s="240"/>
      <c r="RZ77" s="240"/>
      <c r="SA77" s="240"/>
    </row>
    <row r="78" spans="1:495">
      <c r="B78" s="285" t="s">
        <v>324</v>
      </c>
      <c r="C78" s="285"/>
      <c r="D78" s="285" t="s">
        <v>323</v>
      </c>
    </row>
    <row r="79" spans="1:495">
      <c r="A79" s="282"/>
      <c r="B79" s="285" t="s">
        <v>319</v>
      </c>
      <c r="C79" s="285"/>
      <c r="D79" s="276">
        <f>D28</f>
        <v>1</v>
      </c>
      <c r="E79" s="276">
        <f>D79+1</f>
        <v>2</v>
      </c>
      <c r="F79" s="276">
        <f t="shared" ref="F79:BQ79" si="178">E79+1</f>
        <v>3</v>
      </c>
      <c r="G79" s="276">
        <f t="shared" si="178"/>
        <v>4</v>
      </c>
      <c r="H79" s="276">
        <f t="shared" si="178"/>
        <v>5</v>
      </c>
      <c r="I79" s="276">
        <f t="shared" si="178"/>
        <v>6</v>
      </c>
      <c r="J79" s="276">
        <f t="shared" si="178"/>
        <v>7</v>
      </c>
      <c r="K79" s="276">
        <f t="shared" si="178"/>
        <v>8</v>
      </c>
      <c r="L79" s="276">
        <f t="shared" si="178"/>
        <v>9</v>
      </c>
      <c r="M79" s="276">
        <f t="shared" si="178"/>
        <v>10</v>
      </c>
      <c r="N79" s="276">
        <f t="shared" si="178"/>
        <v>11</v>
      </c>
      <c r="O79" s="276">
        <f t="shared" si="178"/>
        <v>12</v>
      </c>
      <c r="P79" s="276">
        <f t="shared" si="178"/>
        <v>13</v>
      </c>
      <c r="Q79" s="276">
        <f t="shared" si="178"/>
        <v>14</v>
      </c>
      <c r="R79" s="276">
        <f t="shared" si="178"/>
        <v>15</v>
      </c>
      <c r="S79" s="276">
        <f t="shared" si="178"/>
        <v>16</v>
      </c>
      <c r="T79" s="276">
        <f t="shared" si="178"/>
        <v>17</v>
      </c>
      <c r="U79" s="276">
        <f t="shared" si="178"/>
        <v>18</v>
      </c>
      <c r="V79" s="276">
        <f t="shared" si="178"/>
        <v>19</v>
      </c>
      <c r="W79" s="276">
        <f t="shared" si="178"/>
        <v>20</v>
      </c>
      <c r="X79" s="276">
        <f t="shared" si="178"/>
        <v>21</v>
      </c>
      <c r="Y79" s="276">
        <f t="shared" si="178"/>
        <v>22</v>
      </c>
      <c r="Z79" s="276">
        <f t="shared" si="178"/>
        <v>23</v>
      </c>
      <c r="AA79" s="276">
        <f t="shared" si="178"/>
        <v>24</v>
      </c>
      <c r="AB79" s="276">
        <f t="shared" si="178"/>
        <v>25</v>
      </c>
      <c r="AC79" s="276">
        <f t="shared" si="178"/>
        <v>26</v>
      </c>
      <c r="AD79" s="276">
        <f t="shared" si="178"/>
        <v>27</v>
      </c>
      <c r="AE79" s="276">
        <f t="shared" si="178"/>
        <v>28</v>
      </c>
      <c r="AF79" s="276">
        <f t="shared" si="178"/>
        <v>29</v>
      </c>
      <c r="AG79" s="276">
        <f t="shared" si="178"/>
        <v>30</v>
      </c>
      <c r="AH79" s="276">
        <f t="shared" si="178"/>
        <v>31</v>
      </c>
      <c r="AI79" s="276">
        <f t="shared" si="178"/>
        <v>32</v>
      </c>
      <c r="AJ79" s="276">
        <f t="shared" si="178"/>
        <v>33</v>
      </c>
      <c r="AK79" s="276">
        <f t="shared" si="178"/>
        <v>34</v>
      </c>
      <c r="AL79" s="276">
        <f t="shared" si="178"/>
        <v>35</v>
      </c>
      <c r="AM79" s="276">
        <f t="shared" si="178"/>
        <v>36</v>
      </c>
      <c r="AN79" s="276">
        <f t="shared" si="178"/>
        <v>37</v>
      </c>
      <c r="AO79" s="276">
        <f t="shared" si="178"/>
        <v>38</v>
      </c>
      <c r="AP79" s="276">
        <f t="shared" si="178"/>
        <v>39</v>
      </c>
      <c r="AQ79" s="276">
        <f t="shared" si="178"/>
        <v>40</v>
      </c>
      <c r="AR79" s="276">
        <f t="shared" si="178"/>
        <v>41</v>
      </c>
      <c r="AS79" s="276">
        <f t="shared" si="178"/>
        <v>42</v>
      </c>
      <c r="AT79" s="276">
        <f t="shared" si="178"/>
        <v>43</v>
      </c>
      <c r="AU79" s="276">
        <f t="shared" si="178"/>
        <v>44</v>
      </c>
      <c r="AV79" s="276">
        <f t="shared" si="178"/>
        <v>45</v>
      </c>
      <c r="AW79" s="276">
        <f t="shared" si="178"/>
        <v>46</v>
      </c>
      <c r="AX79" s="276">
        <f t="shared" si="178"/>
        <v>47</v>
      </c>
      <c r="AY79" s="276">
        <f t="shared" si="178"/>
        <v>48</v>
      </c>
      <c r="AZ79" s="276">
        <f t="shared" si="178"/>
        <v>49</v>
      </c>
      <c r="BA79" s="276">
        <f t="shared" si="178"/>
        <v>50</v>
      </c>
      <c r="BB79" s="276">
        <f t="shared" si="178"/>
        <v>51</v>
      </c>
      <c r="BC79" s="276">
        <f t="shared" si="178"/>
        <v>52</v>
      </c>
      <c r="BD79" s="276">
        <f t="shared" si="178"/>
        <v>53</v>
      </c>
      <c r="BE79" s="276">
        <f t="shared" si="178"/>
        <v>54</v>
      </c>
      <c r="BF79" s="276">
        <f t="shared" si="178"/>
        <v>55</v>
      </c>
      <c r="BG79" s="276">
        <f t="shared" si="178"/>
        <v>56</v>
      </c>
      <c r="BH79" s="276">
        <f t="shared" si="178"/>
        <v>57</v>
      </c>
      <c r="BI79" s="276">
        <f t="shared" si="178"/>
        <v>58</v>
      </c>
      <c r="BJ79" s="276">
        <f t="shared" si="178"/>
        <v>59</v>
      </c>
      <c r="BK79" s="276">
        <f t="shared" si="178"/>
        <v>60</v>
      </c>
      <c r="BL79" s="276">
        <f t="shared" si="178"/>
        <v>61</v>
      </c>
      <c r="BM79" s="276">
        <f t="shared" si="178"/>
        <v>62</v>
      </c>
      <c r="BN79" s="276">
        <f t="shared" si="178"/>
        <v>63</v>
      </c>
      <c r="BO79" s="276">
        <f t="shared" si="178"/>
        <v>64</v>
      </c>
      <c r="BP79" s="276">
        <f t="shared" si="178"/>
        <v>65</v>
      </c>
      <c r="BQ79" s="276">
        <f t="shared" si="178"/>
        <v>66</v>
      </c>
      <c r="BR79" s="276">
        <f t="shared" ref="BR79:EC79" si="179">BQ79+1</f>
        <v>67</v>
      </c>
      <c r="BS79" s="276">
        <f t="shared" si="179"/>
        <v>68</v>
      </c>
      <c r="BT79" s="276">
        <f t="shared" si="179"/>
        <v>69</v>
      </c>
      <c r="BU79" s="276">
        <f t="shared" si="179"/>
        <v>70</v>
      </c>
      <c r="BV79" s="276">
        <f t="shared" si="179"/>
        <v>71</v>
      </c>
      <c r="BW79" s="276">
        <f t="shared" si="179"/>
        <v>72</v>
      </c>
      <c r="BX79" s="276">
        <f t="shared" si="179"/>
        <v>73</v>
      </c>
      <c r="BY79" s="276">
        <f t="shared" si="179"/>
        <v>74</v>
      </c>
      <c r="BZ79" s="276">
        <f t="shared" si="179"/>
        <v>75</v>
      </c>
      <c r="CA79" s="276">
        <f t="shared" si="179"/>
        <v>76</v>
      </c>
      <c r="CB79" s="276">
        <f t="shared" si="179"/>
        <v>77</v>
      </c>
      <c r="CC79" s="276">
        <f t="shared" si="179"/>
        <v>78</v>
      </c>
      <c r="CD79" s="276">
        <f t="shared" si="179"/>
        <v>79</v>
      </c>
      <c r="CE79" s="276">
        <f t="shared" si="179"/>
        <v>80</v>
      </c>
      <c r="CF79" s="276">
        <f t="shared" si="179"/>
        <v>81</v>
      </c>
      <c r="CG79" s="276">
        <f t="shared" si="179"/>
        <v>82</v>
      </c>
      <c r="CH79" s="276">
        <f t="shared" si="179"/>
        <v>83</v>
      </c>
      <c r="CI79" s="276">
        <f t="shared" si="179"/>
        <v>84</v>
      </c>
      <c r="CJ79" s="276">
        <f t="shared" si="179"/>
        <v>85</v>
      </c>
      <c r="CK79" s="276">
        <f t="shared" si="179"/>
        <v>86</v>
      </c>
      <c r="CL79" s="276">
        <f t="shared" si="179"/>
        <v>87</v>
      </c>
      <c r="CM79" s="276">
        <f t="shared" si="179"/>
        <v>88</v>
      </c>
      <c r="CN79" s="276">
        <f t="shared" si="179"/>
        <v>89</v>
      </c>
      <c r="CO79" s="276">
        <f t="shared" si="179"/>
        <v>90</v>
      </c>
      <c r="CP79" s="276">
        <f t="shared" si="179"/>
        <v>91</v>
      </c>
      <c r="CQ79" s="276">
        <f t="shared" si="179"/>
        <v>92</v>
      </c>
      <c r="CR79" s="276">
        <f t="shared" si="179"/>
        <v>93</v>
      </c>
      <c r="CS79" s="276">
        <f t="shared" si="179"/>
        <v>94</v>
      </c>
      <c r="CT79" s="276">
        <f t="shared" si="179"/>
        <v>95</v>
      </c>
      <c r="CU79" s="276">
        <f t="shared" si="179"/>
        <v>96</v>
      </c>
      <c r="CV79" s="276">
        <f t="shared" si="179"/>
        <v>97</v>
      </c>
      <c r="CW79" s="276">
        <f t="shared" si="179"/>
        <v>98</v>
      </c>
      <c r="CX79" s="276">
        <f t="shared" si="179"/>
        <v>99</v>
      </c>
      <c r="CY79" s="276">
        <f t="shared" si="179"/>
        <v>100</v>
      </c>
      <c r="CZ79" s="276">
        <f t="shared" si="179"/>
        <v>101</v>
      </c>
      <c r="DA79" s="276">
        <f t="shared" si="179"/>
        <v>102</v>
      </c>
      <c r="DB79" s="276">
        <f t="shared" si="179"/>
        <v>103</v>
      </c>
      <c r="DC79" s="276">
        <f t="shared" si="179"/>
        <v>104</v>
      </c>
      <c r="DD79" s="276">
        <f t="shared" si="179"/>
        <v>105</v>
      </c>
      <c r="DE79" s="276">
        <f t="shared" si="179"/>
        <v>106</v>
      </c>
      <c r="DF79" s="276">
        <f t="shared" si="179"/>
        <v>107</v>
      </c>
      <c r="DG79" s="276">
        <f t="shared" si="179"/>
        <v>108</v>
      </c>
      <c r="DH79" s="276">
        <f t="shared" si="179"/>
        <v>109</v>
      </c>
      <c r="DI79" s="276">
        <f t="shared" si="179"/>
        <v>110</v>
      </c>
      <c r="DJ79" s="276">
        <f t="shared" si="179"/>
        <v>111</v>
      </c>
      <c r="DK79" s="276">
        <f t="shared" si="179"/>
        <v>112</v>
      </c>
      <c r="DL79" s="276">
        <f t="shared" si="179"/>
        <v>113</v>
      </c>
      <c r="DM79" s="276">
        <f t="shared" si="179"/>
        <v>114</v>
      </c>
      <c r="DN79" s="276">
        <f t="shared" si="179"/>
        <v>115</v>
      </c>
      <c r="DO79" s="276">
        <f t="shared" si="179"/>
        <v>116</v>
      </c>
      <c r="DP79" s="276">
        <f t="shared" si="179"/>
        <v>117</v>
      </c>
      <c r="DQ79" s="276">
        <f t="shared" si="179"/>
        <v>118</v>
      </c>
      <c r="DR79" s="276">
        <f t="shared" si="179"/>
        <v>119</v>
      </c>
      <c r="DS79" s="276">
        <f t="shared" si="179"/>
        <v>120</v>
      </c>
      <c r="DT79" s="276">
        <f t="shared" si="179"/>
        <v>121</v>
      </c>
      <c r="DU79" s="276">
        <f t="shared" si="179"/>
        <v>122</v>
      </c>
      <c r="DV79" s="276">
        <f t="shared" si="179"/>
        <v>123</v>
      </c>
      <c r="DW79" s="276">
        <f t="shared" si="179"/>
        <v>124</v>
      </c>
      <c r="DX79" s="276">
        <f t="shared" si="179"/>
        <v>125</v>
      </c>
      <c r="DY79" s="276">
        <f t="shared" si="179"/>
        <v>126</v>
      </c>
      <c r="DZ79" s="276">
        <f t="shared" si="179"/>
        <v>127</v>
      </c>
      <c r="EA79" s="276">
        <f t="shared" si="179"/>
        <v>128</v>
      </c>
      <c r="EB79" s="276">
        <f t="shared" si="179"/>
        <v>129</v>
      </c>
      <c r="EC79" s="276">
        <f t="shared" si="179"/>
        <v>130</v>
      </c>
      <c r="ED79" s="276">
        <f t="shared" ref="ED79:GO79" si="180">EC79+1</f>
        <v>131</v>
      </c>
      <c r="EE79" s="276">
        <f t="shared" si="180"/>
        <v>132</v>
      </c>
      <c r="EF79" s="276">
        <f t="shared" si="180"/>
        <v>133</v>
      </c>
      <c r="EG79" s="276">
        <f t="shared" si="180"/>
        <v>134</v>
      </c>
      <c r="EH79" s="276">
        <f t="shared" si="180"/>
        <v>135</v>
      </c>
      <c r="EI79" s="276">
        <f t="shared" si="180"/>
        <v>136</v>
      </c>
      <c r="EJ79" s="276">
        <f t="shared" si="180"/>
        <v>137</v>
      </c>
      <c r="EK79" s="276">
        <f t="shared" si="180"/>
        <v>138</v>
      </c>
      <c r="EL79" s="276">
        <f t="shared" si="180"/>
        <v>139</v>
      </c>
      <c r="EM79" s="276">
        <f t="shared" si="180"/>
        <v>140</v>
      </c>
      <c r="EN79" s="276">
        <f t="shared" si="180"/>
        <v>141</v>
      </c>
      <c r="EO79" s="276">
        <f t="shared" si="180"/>
        <v>142</v>
      </c>
      <c r="EP79" s="276">
        <f t="shared" si="180"/>
        <v>143</v>
      </c>
      <c r="EQ79" s="276">
        <f t="shared" si="180"/>
        <v>144</v>
      </c>
      <c r="ER79" s="276">
        <f t="shared" si="180"/>
        <v>145</v>
      </c>
      <c r="ES79" s="276">
        <f t="shared" si="180"/>
        <v>146</v>
      </c>
      <c r="ET79" s="276">
        <f t="shared" si="180"/>
        <v>147</v>
      </c>
      <c r="EU79" s="276">
        <f t="shared" si="180"/>
        <v>148</v>
      </c>
      <c r="EV79" s="276">
        <f t="shared" si="180"/>
        <v>149</v>
      </c>
      <c r="EW79" s="276">
        <f t="shared" si="180"/>
        <v>150</v>
      </c>
      <c r="EX79" s="276">
        <f t="shared" si="180"/>
        <v>151</v>
      </c>
      <c r="EY79" s="276">
        <f t="shared" si="180"/>
        <v>152</v>
      </c>
      <c r="EZ79" s="276">
        <f t="shared" si="180"/>
        <v>153</v>
      </c>
      <c r="FA79" s="276">
        <f t="shared" si="180"/>
        <v>154</v>
      </c>
      <c r="FB79" s="276">
        <f t="shared" si="180"/>
        <v>155</v>
      </c>
      <c r="FC79" s="276">
        <f t="shared" si="180"/>
        <v>156</v>
      </c>
      <c r="FD79" s="276">
        <f t="shared" si="180"/>
        <v>157</v>
      </c>
      <c r="FE79" s="276">
        <f t="shared" si="180"/>
        <v>158</v>
      </c>
      <c r="FF79" s="276">
        <f t="shared" si="180"/>
        <v>159</v>
      </c>
      <c r="FG79" s="276">
        <f t="shared" si="180"/>
        <v>160</v>
      </c>
      <c r="FH79" s="276">
        <f t="shared" si="180"/>
        <v>161</v>
      </c>
      <c r="FI79" s="276">
        <f t="shared" si="180"/>
        <v>162</v>
      </c>
      <c r="FJ79" s="276">
        <f t="shared" si="180"/>
        <v>163</v>
      </c>
      <c r="FK79" s="276">
        <f t="shared" si="180"/>
        <v>164</v>
      </c>
      <c r="FL79" s="276">
        <f t="shared" si="180"/>
        <v>165</v>
      </c>
      <c r="FM79" s="276">
        <f t="shared" si="180"/>
        <v>166</v>
      </c>
      <c r="FN79" s="276">
        <f t="shared" si="180"/>
        <v>167</v>
      </c>
      <c r="FO79" s="276">
        <f t="shared" si="180"/>
        <v>168</v>
      </c>
      <c r="FP79" s="276">
        <f t="shared" si="180"/>
        <v>169</v>
      </c>
      <c r="FQ79" s="276">
        <f t="shared" si="180"/>
        <v>170</v>
      </c>
      <c r="FR79" s="276">
        <f t="shared" si="180"/>
        <v>171</v>
      </c>
      <c r="FS79" s="276">
        <f t="shared" si="180"/>
        <v>172</v>
      </c>
      <c r="FT79" s="276">
        <f t="shared" si="180"/>
        <v>173</v>
      </c>
      <c r="FU79" s="276">
        <f t="shared" si="180"/>
        <v>174</v>
      </c>
      <c r="FV79" s="276">
        <f t="shared" si="180"/>
        <v>175</v>
      </c>
      <c r="FW79" s="276">
        <f t="shared" si="180"/>
        <v>176</v>
      </c>
      <c r="FX79" s="276">
        <f t="shared" si="180"/>
        <v>177</v>
      </c>
      <c r="FY79" s="276">
        <f t="shared" si="180"/>
        <v>178</v>
      </c>
      <c r="FZ79" s="276">
        <f t="shared" si="180"/>
        <v>179</v>
      </c>
      <c r="GA79" s="276">
        <f t="shared" si="180"/>
        <v>180</v>
      </c>
      <c r="GB79" s="276">
        <f t="shared" si="180"/>
        <v>181</v>
      </c>
      <c r="GC79" s="276">
        <f t="shared" si="180"/>
        <v>182</v>
      </c>
      <c r="GD79" s="276">
        <f t="shared" si="180"/>
        <v>183</v>
      </c>
      <c r="GE79" s="276">
        <f t="shared" si="180"/>
        <v>184</v>
      </c>
      <c r="GF79" s="276">
        <f t="shared" si="180"/>
        <v>185</v>
      </c>
      <c r="GG79" s="276">
        <f t="shared" si="180"/>
        <v>186</v>
      </c>
      <c r="GH79" s="276">
        <f t="shared" si="180"/>
        <v>187</v>
      </c>
      <c r="GI79" s="276">
        <f t="shared" si="180"/>
        <v>188</v>
      </c>
      <c r="GJ79" s="276">
        <f t="shared" si="180"/>
        <v>189</v>
      </c>
      <c r="GK79" s="276">
        <f t="shared" si="180"/>
        <v>190</v>
      </c>
      <c r="GL79" s="276">
        <f t="shared" si="180"/>
        <v>191</v>
      </c>
      <c r="GM79" s="276">
        <f t="shared" si="180"/>
        <v>192</v>
      </c>
      <c r="GN79" s="276">
        <f t="shared" si="180"/>
        <v>193</v>
      </c>
      <c r="GO79" s="276">
        <f t="shared" si="180"/>
        <v>194</v>
      </c>
      <c r="GP79" s="276">
        <f t="shared" ref="GP79:JA79" si="181">GO79+1</f>
        <v>195</v>
      </c>
      <c r="GQ79" s="276">
        <f t="shared" si="181"/>
        <v>196</v>
      </c>
      <c r="GR79" s="276">
        <f t="shared" si="181"/>
        <v>197</v>
      </c>
      <c r="GS79" s="276">
        <f t="shared" si="181"/>
        <v>198</v>
      </c>
      <c r="GT79" s="276">
        <f t="shared" si="181"/>
        <v>199</v>
      </c>
      <c r="GU79" s="276">
        <f t="shared" si="181"/>
        <v>200</v>
      </c>
      <c r="GV79" s="276">
        <f t="shared" si="181"/>
        <v>201</v>
      </c>
      <c r="GW79" s="276">
        <f t="shared" si="181"/>
        <v>202</v>
      </c>
      <c r="GX79" s="276">
        <f t="shared" si="181"/>
        <v>203</v>
      </c>
      <c r="GY79" s="276">
        <f t="shared" si="181"/>
        <v>204</v>
      </c>
      <c r="GZ79" s="276">
        <f t="shared" si="181"/>
        <v>205</v>
      </c>
      <c r="HA79" s="276">
        <f t="shared" si="181"/>
        <v>206</v>
      </c>
      <c r="HB79" s="276">
        <f t="shared" si="181"/>
        <v>207</v>
      </c>
      <c r="HC79" s="276">
        <f t="shared" si="181"/>
        <v>208</v>
      </c>
      <c r="HD79" s="276">
        <f t="shared" si="181"/>
        <v>209</v>
      </c>
      <c r="HE79" s="276">
        <f t="shared" si="181"/>
        <v>210</v>
      </c>
      <c r="HF79" s="276">
        <f t="shared" si="181"/>
        <v>211</v>
      </c>
      <c r="HG79" s="276">
        <f t="shared" si="181"/>
        <v>212</v>
      </c>
      <c r="HH79" s="276">
        <f t="shared" si="181"/>
        <v>213</v>
      </c>
      <c r="HI79" s="276">
        <f t="shared" si="181"/>
        <v>214</v>
      </c>
      <c r="HJ79" s="276">
        <f t="shared" si="181"/>
        <v>215</v>
      </c>
      <c r="HK79" s="276">
        <f t="shared" si="181"/>
        <v>216</v>
      </c>
      <c r="HL79" s="276">
        <f t="shared" si="181"/>
        <v>217</v>
      </c>
      <c r="HM79" s="276">
        <f t="shared" si="181"/>
        <v>218</v>
      </c>
      <c r="HN79" s="276">
        <f t="shared" si="181"/>
        <v>219</v>
      </c>
      <c r="HO79" s="276">
        <f t="shared" si="181"/>
        <v>220</v>
      </c>
      <c r="HP79" s="276">
        <f t="shared" si="181"/>
        <v>221</v>
      </c>
      <c r="HQ79" s="276">
        <f t="shared" si="181"/>
        <v>222</v>
      </c>
      <c r="HR79" s="276">
        <f t="shared" si="181"/>
        <v>223</v>
      </c>
      <c r="HS79" s="276">
        <f t="shared" si="181"/>
        <v>224</v>
      </c>
      <c r="HT79" s="276">
        <f t="shared" si="181"/>
        <v>225</v>
      </c>
      <c r="HU79" s="276">
        <f t="shared" si="181"/>
        <v>226</v>
      </c>
      <c r="HV79" s="276">
        <f t="shared" si="181"/>
        <v>227</v>
      </c>
      <c r="HW79" s="276">
        <f t="shared" si="181"/>
        <v>228</v>
      </c>
      <c r="HX79" s="276">
        <f t="shared" si="181"/>
        <v>229</v>
      </c>
      <c r="HY79" s="276">
        <f t="shared" si="181"/>
        <v>230</v>
      </c>
      <c r="HZ79" s="276">
        <f t="shared" si="181"/>
        <v>231</v>
      </c>
      <c r="IA79" s="276">
        <f t="shared" si="181"/>
        <v>232</v>
      </c>
      <c r="IB79" s="276">
        <f t="shared" si="181"/>
        <v>233</v>
      </c>
      <c r="IC79" s="276">
        <f t="shared" si="181"/>
        <v>234</v>
      </c>
      <c r="ID79" s="276">
        <f t="shared" si="181"/>
        <v>235</v>
      </c>
      <c r="IE79" s="276">
        <f t="shared" si="181"/>
        <v>236</v>
      </c>
      <c r="IF79" s="276">
        <f t="shared" si="181"/>
        <v>237</v>
      </c>
      <c r="IG79" s="276">
        <f t="shared" si="181"/>
        <v>238</v>
      </c>
      <c r="IH79" s="276">
        <f t="shared" si="181"/>
        <v>239</v>
      </c>
      <c r="II79" s="276">
        <f t="shared" si="181"/>
        <v>240</v>
      </c>
      <c r="IJ79" s="276">
        <f t="shared" si="181"/>
        <v>241</v>
      </c>
      <c r="IK79" s="276">
        <f t="shared" si="181"/>
        <v>242</v>
      </c>
      <c r="IL79" s="276">
        <f t="shared" si="181"/>
        <v>243</v>
      </c>
      <c r="IM79" s="276">
        <f t="shared" si="181"/>
        <v>244</v>
      </c>
      <c r="IN79" s="276">
        <f t="shared" si="181"/>
        <v>245</v>
      </c>
      <c r="IO79" s="276">
        <f t="shared" si="181"/>
        <v>246</v>
      </c>
      <c r="IP79" s="276">
        <f t="shared" si="181"/>
        <v>247</v>
      </c>
      <c r="IQ79" s="276">
        <f t="shared" si="181"/>
        <v>248</v>
      </c>
      <c r="IR79" s="276">
        <f t="shared" si="181"/>
        <v>249</v>
      </c>
      <c r="IS79" s="276">
        <f t="shared" si="181"/>
        <v>250</v>
      </c>
      <c r="IT79" s="276">
        <f t="shared" si="181"/>
        <v>251</v>
      </c>
      <c r="IU79" s="276">
        <f t="shared" si="181"/>
        <v>252</v>
      </c>
      <c r="IV79" s="276">
        <f t="shared" si="181"/>
        <v>253</v>
      </c>
      <c r="IW79" s="276">
        <f t="shared" si="181"/>
        <v>254</v>
      </c>
      <c r="IX79" s="276">
        <f t="shared" si="181"/>
        <v>255</v>
      </c>
      <c r="IY79" s="276">
        <f t="shared" si="181"/>
        <v>256</v>
      </c>
      <c r="IZ79" s="276">
        <f t="shared" si="181"/>
        <v>257</v>
      </c>
      <c r="JA79" s="276">
        <f t="shared" si="181"/>
        <v>258</v>
      </c>
      <c r="JB79" s="276">
        <f t="shared" ref="JB79:LM79" si="182">JA79+1</f>
        <v>259</v>
      </c>
      <c r="JC79" s="276">
        <f t="shared" si="182"/>
        <v>260</v>
      </c>
      <c r="JD79" s="276">
        <f t="shared" si="182"/>
        <v>261</v>
      </c>
      <c r="JE79" s="276">
        <f t="shared" si="182"/>
        <v>262</v>
      </c>
      <c r="JF79" s="276">
        <f t="shared" si="182"/>
        <v>263</v>
      </c>
      <c r="JG79" s="276">
        <f t="shared" si="182"/>
        <v>264</v>
      </c>
      <c r="JH79" s="276">
        <f t="shared" si="182"/>
        <v>265</v>
      </c>
      <c r="JI79" s="276">
        <f t="shared" si="182"/>
        <v>266</v>
      </c>
      <c r="JJ79" s="276">
        <f t="shared" si="182"/>
        <v>267</v>
      </c>
      <c r="JK79" s="276">
        <f t="shared" si="182"/>
        <v>268</v>
      </c>
      <c r="JL79" s="276">
        <f t="shared" si="182"/>
        <v>269</v>
      </c>
      <c r="JM79" s="276">
        <f t="shared" si="182"/>
        <v>270</v>
      </c>
      <c r="JN79" s="276">
        <f t="shared" si="182"/>
        <v>271</v>
      </c>
      <c r="JO79" s="276">
        <f t="shared" si="182"/>
        <v>272</v>
      </c>
      <c r="JP79" s="276">
        <f t="shared" si="182"/>
        <v>273</v>
      </c>
      <c r="JQ79" s="276">
        <f t="shared" si="182"/>
        <v>274</v>
      </c>
      <c r="JR79" s="276">
        <f t="shared" si="182"/>
        <v>275</v>
      </c>
      <c r="JS79" s="276">
        <f t="shared" si="182"/>
        <v>276</v>
      </c>
      <c r="JT79" s="276">
        <f t="shared" si="182"/>
        <v>277</v>
      </c>
      <c r="JU79" s="276">
        <f t="shared" si="182"/>
        <v>278</v>
      </c>
      <c r="JV79" s="276">
        <f t="shared" si="182"/>
        <v>279</v>
      </c>
      <c r="JW79" s="276">
        <f t="shared" si="182"/>
        <v>280</v>
      </c>
      <c r="JX79" s="276">
        <f t="shared" si="182"/>
        <v>281</v>
      </c>
      <c r="JY79" s="276">
        <f t="shared" si="182"/>
        <v>282</v>
      </c>
      <c r="JZ79" s="276">
        <f t="shared" si="182"/>
        <v>283</v>
      </c>
      <c r="KA79" s="276">
        <f t="shared" si="182"/>
        <v>284</v>
      </c>
      <c r="KB79" s="276">
        <f t="shared" si="182"/>
        <v>285</v>
      </c>
      <c r="KC79" s="276">
        <f t="shared" si="182"/>
        <v>286</v>
      </c>
      <c r="KD79" s="276">
        <f t="shared" si="182"/>
        <v>287</v>
      </c>
      <c r="KE79" s="276">
        <f t="shared" si="182"/>
        <v>288</v>
      </c>
      <c r="KF79" s="276">
        <f t="shared" si="182"/>
        <v>289</v>
      </c>
      <c r="KG79" s="276">
        <f t="shared" si="182"/>
        <v>290</v>
      </c>
      <c r="KH79" s="276">
        <f t="shared" si="182"/>
        <v>291</v>
      </c>
      <c r="KI79" s="276">
        <f t="shared" si="182"/>
        <v>292</v>
      </c>
      <c r="KJ79" s="276">
        <f t="shared" si="182"/>
        <v>293</v>
      </c>
      <c r="KK79" s="276">
        <f t="shared" si="182"/>
        <v>294</v>
      </c>
      <c r="KL79" s="276">
        <f t="shared" si="182"/>
        <v>295</v>
      </c>
      <c r="KM79" s="276">
        <f t="shared" si="182"/>
        <v>296</v>
      </c>
      <c r="KN79" s="276">
        <f t="shared" si="182"/>
        <v>297</v>
      </c>
      <c r="KO79" s="276">
        <f t="shared" si="182"/>
        <v>298</v>
      </c>
      <c r="KP79" s="276">
        <f t="shared" si="182"/>
        <v>299</v>
      </c>
      <c r="KQ79" s="276">
        <f t="shared" si="182"/>
        <v>300</v>
      </c>
      <c r="KR79" s="276">
        <f t="shared" si="182"/>
        <v>301</v>
      </c>
      <c r="KS79" s="276">
        <f t="shared" si="182"/>
        <v>302</v>
      </c>
      <c r="KT79" s="276">
        <f t="shared" si="182"/>
        <v>303</v>
      </c>
      <c r="KU79" s="276">
        <f t="shared" si="182"/>
        <v>304</v>
      </c>
      <c r="KV79" s="276">
        <f t="shared" si="182"/>
        <v>305</v>
      </c>
      <c r="KW79" s="276">
        <f t="shared" si="182"/>
        <v>306</v>
      </c>
      <c r="KX79" s="276">
        <f t="shared" si="182"/>
        <v>307</v>
      </c>
      <c r="KY79" s="276">
        <f t="shared" si="182"/>
        <v>308</v>
      </c>
      <c r="KZ79" s="276">
        <f t="shared" si="182"/>
        <v>309</v>
      </c>
      <c r="LA79" s="276">
        <f t="shared" si="182"/>
        <v>310</v>
      </c>
      <c r="LB79" s="276">
        <f t="shared" si="182"/>
        <v>311</v>
      </c>
      <c r="LC79" s="276">
        <f t="shared" si="182"/>
        <v>312</v>
      </c>
      <c r="LD79" s="276">
        <f t="shared" si="182"/>
        <v>313</v>
      </c>
      <c r="LE79" s="276">
        <f t="shared" si="182"/>
        <v>314</v>
      </c>
      <c r="LF79" s="276">
        <f t="shared" si="182"/>
        <v>315</v>
      </c>
      <c r="LG79" s="276">
        <f t="shared" si="182"/>
        <v>316</v>
      </c>
      <c r="LH79" s="276">
        <f t="shared" si="182"/>
        <v>317</v>
      </c>
      <c r="LI79" s="276">
        <f t="shared" si="182"/>
        <v>318</v>
      </c>
      <c r="LJ79" s="276">
        <f t="shared" si="182"/>
        <v>319</v>
      </c>
      <c r="LK79" s="276">
        <f t="shared" si="182"/>
        <v>320</v>
      </c>
      <c r="LL79" s="276">
        <f t="shared" si="182"/>
        <v>321</v>
      </c>
      <c r="LM79" s="276">
        <f t="shared" si="182"/>
        <v>322</v>
      </c>
      <c r="LN79" s="276">
        <f t="shared" ref="LN79:NY79" si="183">LM79+1</f>
        <v>323</v>
      </c>
      <c r="LO79" s="276">
        <f t="shared" si="183"/>
        <v>324</v>
      </c>
      <c r="LP79" s="276">
        <f t="shared" si="183"/>
        <v>325</v>
      </c>
      <c r="LQ79" s="276">
        <f t="shared" si="183"/>
        <v>326</v>
      </c>
      <c r="LR79" s="276">
        <f t="shared" si="183"/>
        <v>327</v>
      </c>
      <c r="LS79" s="276">
        <f t="shared" si="183"/>
        <v>328</v>
      </c>
      <c r="LT79" s="276">
        <f t="shared" si="183"/>
        <v>329</v>
      </c>
      <c r="LU79" s="276">
        <f t="shared" si="183"/>
        <v>330</v>
      </c>
      <c r="LV79" s="276">
        <f t="shared" si="183"/>
        <v>331</v>
      </c>
      <c r="LW79" s="276">
        <f t="shared" si="183"/>
        <v>332</v>
      </c>
      <c r="LX79" s="276">
        <f t="shared" si="183"/>
        <v>333</v>
      </c>
      <c r="LY79" s="276">
        <f t="shared" si="183"/>
        <v>334</v>
      </c>
      <c r="LZ79" s="276">
        <f t="shared" si="183"/>
        <v>335</v>
      </c>
      <c r="MA79" s="276">
        <f t="shared" si="183"/>
        <v>336</v>
      </c>
      <c r="MB79" s="276">
        <f t="shared" si="183"/>
        <v>337</v>
      </c>
      <c r="MC79" s="276">
        <f t="shared" si="183"/>
        <v>338</v>
      </c>
      <c r="MD79" s="276">
        <f t="shared" si="183"/>
        <v>339</v>
      </c>
      <c r="ME79" s="276">
        <f t="shared" si="183"/>
        <v>340</v>
      </c>
      <c r="MF79" s="276">
        <f t="shared" si="183"/>
        <v>341</v>
      </c>
      <c r="MG79" s="276">
        <f t="shared" si="183"/>
        <v>342</v>
      </c>
      <c r="MH79" s="276">
        <f t="shared" si="183"/>
        <v>343</v>
      </c>
      <c r="MI79" s="276">
        <f t="shared" si="183"/>
        <v>344</v>
      </c>
      <c r="MJ79" s="276">
        <f t="shared" si="183"/>
        <v>345</v>
      </c>
      <c r="MK79" s="276">
        <f t="shared" si="183"/>
        <v>346</v>
      </c>
      <c r="ML79" s="276">
        <f t="shared" si="183"/>
        <v>347</v>
      </c>
      <c r="MM79" s="276">
        <f t="shared" si="183"/>
        <v>348</v>
      </c>
      <c r="MN79" s="276">
        <f t="shared" si="183"/>
        <v>349</v>
      </c>
      <c r="MO79" s="276">
        <f t="shared" si="183"/>
        <v>350</v>
      </c>
      <c r="MP79" s="276">
        <f t="shared" si="183"/>
        <v>351</v>
      </c>
      <c r="MQ79" s="276">
        <f t="shared" si="183"/>
        <v>352</v>
      </c>
      <c r="MR79" s="276">
        <f t="shared" si="183"/>
        <v>353</v>
      </c>
      <c r="MS79" s="276">
        <f t="shared" si="183"/>
        <v>354</v>
      </c>
      <c r="MT79" s="276">
        <f t="shared" si="183"/>
        <v>355</v>
      </c>
      <c r="MU79" s="276">
        <f t="shared" si="183"/>
        <v>356</v>
      </c>
      <c r="MV79" s="276">
        <f t="shared" si="183"/>
        <v>357</v>
      </c>
      <c r="MW79" s="276">
        <f t="shared" si="183"/>
        <v>358</v>
      </c>
      <c r="MX79" s="276">
        <f t="shared" si="183"/>
        <v>359</v>
      </c>
      <c r="MY79" s="276">
        <f t="shared" si="183"/>
        <v>360</v>
      </c>
      <c r="MZ79" s="276">
        <f t="shared" si="183"/>
        <v>361</v>
      </c>
      <c r="NA79" s="276">
        <f t="shared" si="183"/>
        <v>362</v>
      </c>
      <c r="NB79" s="276">
        <f t="shared" si="183"/>
        <v>363</v>
      </c>
      <c r="NC79" s="276">
        <f t="shared" si="183"/>
        <v>364</v>
      </c>
      <c r="ND79" s="276">
        <f t="shared" si="183"/>
        <v>365</v>
      </c>
      <c r="NE79" s="276">
        <f t="shared" si="183"/>
        <v>366</v>
      </c>
      <c r="NF79" s="276">
        <f t="shared" si="183"/>
        <v>367</v>
      </c>
      <c r="NG79" s="276">
        <f t="shared" si="183"/>
        <v>368</v>
      </c>
      <c r="NH79" s="276">
        <f t="shared" si="183"/>
        <v>369</v>
      </c>
      <c r="NI79" s="276">
        <f t="shared" si="183"/>
        <v>370</v>
      </c>
      <c r="NJ79" s="276">
        <f t="shared" si="183"/>
        <v>371</v>
      </c>
      <c r="NK79" s="276">
        <f t="shared" si="183"/>
        <v>372</v>
      </c>
      <c r="NL79" s="276">
        <f t="shared" si="183"/>
        <v>373</v>
      </c>
      <c r="NM79" s="276">
        <f t="shared" si="183"/>
        <v>374</v>
      </c>
      <c r="NN79" s="276">
        <f t="shared" si="183"/>
        <v>375</v>
      </c>
      <c r="NO79" s="276">
        <f t="shared" si="183"/>
        <v>376</v>
      </c>
      <c r="NP79" s="276">
        <f t="shared" si="183"/>
        <v>377</v>
      </c>
      <c r="NQ79" s="276">
        <f t="shared" si="183"/>
        <v>378</v>
      </c>
      <c r="NR79" s="276">
        <f t="shared" si="183"/>
        <v>379</v>
      </c>
      <c r="NS79" s="276">
        <f t="shared" si="183"/>
        <v>380</v>
      </c>
      <c r="NT79" s="276">
        <f t="shared" si="183"/>
        <v>381</v>
      </c>
      <c r="NU79" s="276">
        <f t="shared" si="183"/>
        <v>382</v>
      </c>
      <c r="NV79" s="276">
        <f t="shared" si="183"/>
        <v>383</v>
      </c>
      <c r="NW79" s="276">
        <f t="shared" si="183"/>
        <v>384</v>
      </c>
      <c r="NX79" s="276">
        <f t="shared" si="183"/>
        <v>385</v>
      </c>
      <c r="NY79" s="276">
        <f t="shared" si="183"/>
        <v>386</v>
      </c>
      <c r="NZ79" s="276">
        <f t="shared" ref="NZ79:QK79" si="184">NY79+1</f>
        <v>387</v>
      </c>
      <c r="OA79" s="276">
        <f t="shared" si="184"/>
        <v>388</v>
      </c>
      <c r="OB79" s="276">
        <f t="shared" si="184"/>
        <v>389</v>
      </c>
      <c r="OC79" s="276">
        <f t="shared" si="184"/>
        <v>390</v>
      </c>
      <c r="OD79" s="276">
        <f t="shared" si="184"/>
        <v>391</v>
      </c>
      <c r="OE79" s="276">
        <f t="shared" si="184"/>
        <v>392</v>
      </c>
      <c r="OF79" s="276">
        <f t="shared" si="184"/>
        <v>393</v>
      </c>
      <c r="OG79" s="276">
        <f t="shared" si="184"/>
        <v>394</v>
      </c>
      <c r="OH79" s="276">
        <f t="shared" si="184"/>
        <v>395</v>
      </c>
      <c r="OI79" s="276">
        <f t="shared" si="184"/>
        <v>396</v>
      </c>
      <c r="OJ79" s="276">
        <f t="shared" si="184"/>
        <v>397</v>
      </c>
      <c r="OK79" s="276">
        <f t="shared" si="184"/>
        <v>398</v>
      </c>
      <c r="OL79" s="276">
        <f t="shared" si="184"/>
        <v>399</v>
      </c>
      <c r="OM79" s="276">
        <f t="shared" si="184"/>
        <v>400</v>
      </c>
      <c r="ON79" s="276">
        <f t="shared" si="184"/>
        <v>401</v>
      </c>
      <c r="OO79" s="276">
        <f t="shared" si="184"/>
        <v>402</v>
      </c>
      <c r="OP79" s="276">
        <f t="shared" si="184"/>
        <v>403</v>
      </c>
      <c r="OQ79" s="276">
        <f t="shared" si="184"/>
        <v>404</v>
      </c>
      <c r="OR79" s="276">
        <f t="shared" si="184"/>
        <v>405</v>
      </c>
      <c r="OS79" s="276">
        <f t="shared" si="184"/>
        <v>406</v>
      </c>
      <c r="OT79" s="276">
        <f t="shared" si="184"/>
        <v>407</v>
      </c>
      <c r="OU79" s="276">
        <f t="shared" si="184"/>
        <v>408</v>
      </c>
      <c r="OV79" s="276">
        <f t="shared" si="184"/>
        <v>409</v>
      </c>
      <c r="OW79" s="276">
        <f t="shared" si="184"/>
        <v>410</v>
      </c>
      <c r="OX79" s="276">
        <f t="shared" si="184"/>
        <v>411</v>
      </c>
      <c r="OY79" s="276">
        <f t="shared" si="184"/>
        <v>412</v>
      </c>
      <c r="OZ79" s="276">
        <f t="shared" si="184"/>
        <v>413</v>
      </c>
      <c r="PA79" s="276">
        <f t="shared" si="184"/>
        <v>414</v>
      </c>
      <c r="PB79" s="276">
        <f t="shared" si="184"/>
        <v>415</v>
      </c>
      <c r="PC79" s="276">
        <f t="shared" si="184"/>
        <v>416</v>
      </c>
      <c r="PD79" s="276">
        <f t="shared" si="184"/>
        <v>417</v>
      </c>
      <c r="PE79" s="276">
        <f t="shared" si="184"/>
        <v>418</v>
      </c>
      <c r="PF79" s="276">
        <f t="shared" si="184"/>
        <v>419</v>
      </c>
      <c r="PG79" s="276">
        <f t="shared" si="184"/>
        <v>420</v>
      </c>
      <c r="PH79" s="276">
        <f t="shared" si="184"/>
        <v>421</v>
      </c>
      <c r="PI79" s="276">
        <f t="shared" si="184"/>
        <v>422</v>
      </c>
      <c r="PJ79" s="276">
        <f t="shared" si="184"/>
        <v>423</v>
      </c>
      <c r="PK79" s="276">
        <f t="shared" si="184"/>
        <v>424</v>
      </c>
      <c r="PL79" s="276">
        <f t="shared" si="184"/>
        <v>425</v>
      </c>
      <c r="PM79" s="276">
        <f t="shared" si="184"/>
        <v>426</v>
      </c>
      <c r="PN79" s="276">
        <f t="shared" si="184"/>
        <v>427</v>
      </c>
      <c r="PO79" s="276">
        <f t="shared" si="184"/>
        <v>428</v>
      </c>
      <c r="PP79" s="276">
        <f t="shared" si="184"/>
        <v>429</v>
      </c>
      <c r="PQ79" s="276">
        <f t="shared" si="184"/>
        <v>430</v>
      </c>
      <c r="PR79" s="276">
        <f t="shared" si="184"/>
        <v>431</v>
      </c>
      <c r="PS79" s="276">
        <f t="shared" si="184"/>
        <v>432</v>
      </c>
      <c r="PT79" s="276">
        <f t="shared" si="184"/>
        <v>433</v>
      </c>
      <c r="PU79" s="276">
        <f t="shared" si="184"/>
        <v>434</v>
      </c>
      <c r="PV79" s="276">
        <f t="shared" si="184"/>
        <v>435</v>
      </c>
      <c r="PW79" s="276">
        <f t="shared" si="184"/>
        <v>436</v>
      </c>
      <c r="PX79" s="276">
        <f t="shared" si="184"/>
        <v>437</v>
      </c>
      <c r="PY79" s="276">
        <f t="shared" si="184"/>
        <v>438</v>
      </c>
      <c r="PZ79" s="276">
        <f t="shared" si="184"/>
        <v>439</v>
      </c>
      <c r="QA79" s="276">
        <f t="shared" si="184"/>
        <v>440</v>
      </c>
      <c r="QB79" s="276">
        <f t="shared" si="184"/>
        <v>441</v>
      </c>
      <c r="QC79" s="276">
        <f t="shared" si="184"/>
        <v>442</v>
      </c>
      <c r="QD79" s="276">
        <f t="shared" si="184"/>
        <v>443</v>
      </c>
      <c r="QE79" s="276">
        <f t="shared" si="184"/>
        <v>444</v>
      </c>
      <c r="QF79" s="276">
        <f t="shared" si="184"/>
        <v>445</v>
      </c>
      <c r="QG79" s="276">
        <f t="shared" si="184"/>
        <v>446</v>
      </c>
      <c r="QH79" s="276">
        <f t="shared" si="184"/>
        <v>447</v>
      </c>
      <c r="QI79" s="276">
        <f t="shared" si="184"/>
        <v>448</v>
      </c>
      <c r="QJ79" s="276">
        <f t="shared" si="184"/>
        <v>449</v>
      </c>
      <c r="QK79" s="276">
        <f t="shared" si="184"/>
        <v>450</v>
      </c>
      <c r="QL79" s="276">
        <f t="shared" ref="QL79:SA79" si="185">QK79+1</f>
        <v>451</v>
      </c>
      <c r="QM79" s="276">
        <f t="shared" si="185"/>
        <v>452</v>
      </c>
      <c r="QN79" s="276">
        <f t="shared" si="185"/>
        <v>453</v>
      </c>
      <c r="QO79" s="276">
        <f t="shared" si="185"/>
        <v>454</v>
      </c>
      <c r="QP79" s="276">
        <f t="shared" si="185"/>
        <v>455</v>
      </c>
      <c r="QQ79" s="276">
        <f t="shared" si="185"/>
        <v>456</v>
      </c>
      <c r="QR79" s="276">
        <f t="shared" si="185"/>
        <v>457</v>
      </c>
      <c r="QS79" s="276">
        <f t="shared" si="185"/>
        <v>458</v>
      </c>
      <c r="QT79" s="276">
        <f t="shared" si="185"/>
        <v>459</v>
      </c>
      <c r="QU79" s="276">
        <f t="shared" si="185"/>
        <v>460</v>
      </c>
      <c r="QV79" s="276">
        <f t="shared" si="185"/>
        <v>461</v>
      </c>
      <c r="QW79" s="276">
        <f t="shared" si="185"/>
        <v>462</v>
      </c>
      <c r="QX79" s="276">
        <f t="shared" si="185"/>
        <v>463</v>
      </c>
      <c r="QY79" s="276">
        <f t="shared" si="185"/>
        <v>464</v>
      </c>
      <c r="QZ79" s="276">
        <f t="shared" si="185"/>
        <v>465</v>
      </c>
      <c r="RA79" s="276">
        <f t="shared" si="185"/>
        <v>466</v>
      </c>
      <c r="RB79" s="276">
        <f t="shared" si="185"/>
        <v>467</v>
      </c>
      <c r="RC79" s="276">
        <f t="shared" si="185"/>
        <v>468</v>
      </c>
      <c r="RD79" s="276">
        <f t="shared" si="185"/>
        <v>469</v>
      </c>
      <c r="RE79" s="276">
        <f t="shared" si="185"/>
        <v>470</v>
      </c>
      <c r="RF79" s="276">
        <f t="shared" si="185"/>
        <v>471</v>
      </c>
      <c r="RG79" s="276">
        <f t="shared" si="185"/>
        <v>472</v>
      </c>
      <c r="RH79" s="276">
        <f t="shared" si="185"/>
        <v>473</v>
      </c>
      <c r="RI79" s="276">
        <f t="shared" si="185"/>
        <v>474</v>
      </c>
      <c r="RJ79" s="276">
        <f t="shared" si="185"/>
        <v>475</v>
      </c>
      <c r="RK79" s="276">
        <f t="shared" si="185"/>
        <v>476</v>
      </c>
      <c r="RL79" s="276">
        <f t="shared" si="185"/>
        <v>477</v>
      </c>
      <c r="RM79" s="276">
        <f t="shared" si="185"/>
        <v>478</v>
      </c>
      <c r="RN79" s="276">
        <f t="shared" si="185"/>
        <v>479</v>
      </c>
      <c r="RO79" s="276">
        <f t="shared" si="185"/>
        <v>480</v>
      </c>
      <c r="RP79" s="276">
        <f t="shared" si="185"/>
        <v>481</v>
      </c>
      <c r="RQ79" s="276">
        <f t="shared" si="185"/>
        <v>482</v>
      </c>
      <c r="RR79" s="276">
        <f t="shared" si="185"/>
        <v>483</v>
      </c>
      <c r="RS79" s="276">
        <f t="shared" si="185"/>
        <v>484</v>
      </c>
      <c r="RT79" s="276">
        <f t="shared" si="185"/>
        <v>485</v>
      </c>
      <c r="RU79" s="276">
        <f t="shared" si="185"/>
        <v>486</v>
      </c>
      <c r="RV79" s="276">
        <f t="shared" si="185"/>
        <v>487</v>
      </c>
      <c r="RW79" s="276">
        <f t="shared" si="185"/>
        <v>488</v>
      </c>
      <c r="RX79" s="276">
        <f t="shared" si="185"/>
        <v>489</v>
      </c>
      <c r="RY79" s="276">
        <f t="shared" si="185"/>
        <v>490</v>
      </c>
      <c r="RZ79" s="276">
        <f t="shared" si="185"/>
        <v>491</v>
      </c>
      <c r="SA79" s="276">
        <f t="shared" si="185"/>
        <v>492</v>
      </c>
    </row>
    <row r="80" spans="1:495">
      <c r="A80" s="282" t="s">
        <v>283</v>
      </c>
      <c r="B80" s="289">
        <f>SUM(C81:C82)</f>
        <v>0</v>
      </c>
      <c r="C80" s="282"/>
      <c r="D80" s="288"/>
      <c r="E80" s="288"/>
      <c r="F80" s="288"/>
      <c r="G80" s="288"/>
      <c r="H80" s="288"/>
      <c r="I80" s="288"/>
      <c r="J80" s="288"/>
      <c r="K80" s="288"/>
      <c r="L80" s="288"/>
      <c r="M80" s="288"/>
      <c r="N80" s="288"/>
      <c r="O80" s="288"/>
      <c r="P80" s="288"/>
      <c r="Q80" s="288"/>
      <c r="R80" s="288"/>
      <c r="S80" s="288"/>
      <c r="T80" s="288"/>
      <c r="U80" s="288"/>
      <c r="V80" s="288"/>
      <c r="W80" s="288"/>
      <c r="X80" s="288"/>
      <c r="Y80" s="288"/>
      <c r="Z80" s="288"/>
      <c r="AA80" s="288"/>
      <c r="AB80" s="288"/>
      <c r="AC80" s="288"/>
      <c r="AD80" s="288"/>
      <c r="AE80" s="288"/>
      <c r="AF80" s="288"/>
      <c r="AG80" s="288"/>
      <c r="AH80" s="288"/>
      <c r="AI80" s="288"/>
      <c r="AJ80" s="288"/>
      <c r="AK80" s="288"/>
      <c r="AL80" s="288"/>
      <c r="AM80" s="288"/>
      <c r="AN80" s="288"/>
      <c r="AO80" s="288"/>
      <c r="AP80" s="288"/>
      <c r="AQ80" s="288"/>
      <c r="AR80" s="288"/>
      <c r="AS80" s="288"/>
      <c r="AT80" s="288"/>
      <c r="AU80" s="288"/>
      <c r="AV80" s="288"/>
      <c r="AW80" s="288"/>
      <c r="AX80" s="288"/>
      <c r="AY80" s="288"/>
      <c r="AZ80" s="288"/>
      <c r="BA80" s="288"/>
      <c r="BB80" s="288"/>
      <c r="BC80" s="288"/>
      <c r="BD80" s="288"/>
      <c r="BE80" s="288"/>
      <c r="BF80" s="288"/>
      <c r="BG80" s="288"/>
      <c r="BH80" s="288"/>
      <c r="BI80" s="288"/>
      <c r="BJ80" s="288"/>
      <c r="BK80" s="288"/>
      <c r="BL80" s="288"/>
      <c r="BM80" s="288"/>
      <c r="BN80" s="288"/>
      <c r="BO80" s="288"/>
      <c r="BP80" s="288"/>
      <c r="BQ80" s="288"/>
      <c r="BR80" s="288"/>
      <c r="BS80" s="288"/>
      <c r="BT80" s="288"/>
      <c r="BU80" s="288"/>
      <c r="BV80" s="288"/>
      <c r="BW80" s="288"/>
      <c r="BX80" s="288"/>
      <c r="BY80" s="288"/>
      <c r="BZ80" s="288"/>
      <c r="CA80" s="288"/>
      <c r="CB80" s="288"/>
      <c r="CC80" s="288"/>
      <c r="CD80" s="288"/>
      <c r="CE80" s="288"/>
      <c r="CF80" s="288"/>
      <c r="CG80" s="288"/>
      <c r="CH80" s="288"/>
      <c r="CI80" s="288"/>
      <c r="CJ80" s="288"/>
      <c r="CK80" s="288"/>
      <c r="CL80" s="288"/>
      <c r="CM80" s="288"/>
      <c r="CN80" s="288"/>
      <c r="CO80" s="288"/>
      <c r="CP80" s="288"/>
      <c r="CQ80" s="288"/>
      <c r="CR80" s="288"/>
      <c r="CS80" s="288"/>
      <c r="CT80" s="288"/>
      <c r="CU80" s="288"/>
      <c r="CV80" s="288"/>
      <c r="CW80" s="288"/>
      <c r="CX80" s="288"/>
      <c r="CY80" s="288"/>
      <c r="CZ80" s="288"/>
      <c r="DA80" s="288"/>
      <c r="DB80" s="288"/>
      <c r="DC80" s="288"/>
      <c r="DD80" s="288"/>
      <c r="DE80" s="288"/>
      <c r="DF80" s="288"/>
      <c r="DG80" s="288"/>
      <c r="DH80" s="288"/>
      <c r="DI80" s="288"/>
      <c r="DJ80" s="288"/>
      <c r="DK80" s="288"/>
      <c r="DL80" s="288"/>
      <c r="DM80" s="288"/>
      <c r="DN80" s="288"/>
      <c r="DO80" s="288"/>
      <c r="DP80" s="288"/>
      <c r="DQ80" s="288"/>
      <c r="DR80" s="288"/>
      <c r="DS80" s="288"/>
      <c r="DT80" s="288"/>
      <c r="DU80" s="288"/>
      <c r="DV80" s="288"/>
      <c r="DW80" s="288"/>
      <c r="DX80" s="288"/>
      <c r="DY80" s="288"/>
      <c r="DZ80" s="288"/>
      <c r="EA80" s="288"/>
      <c r="EB80" s="288"/>
      <c r="EC80" s="288"/>
      <c r="ED80" s="288"/>
      <c r="EE80" s="288"/>
      <c r="EF80" s="288"/>
      <c r="EG80" s="288"/>
      <c r="EH80" s="288"/>
      <c r="EI80" s="288"/>
      <c r="EJ80" s="288"/>
      <c r="EK80" s="288"/>
      <c r="EL80" s="288"/>
      <c r="EM80" s="288"/>
      <c r="EN80" s="288"/>
      <c r="EO80" s="288"/>
      <c r="EP80" s="288"/>
      <c r="EQ80" s="288"/>
      <c r="ER80" s="288"/>
      <c r="ES80" s="288"/>
      <c r="ET80" s="288"/>
      <c r="EU80" s="288"/>
      <c r="EV80" s="288"/>
      <c r="EW80" s="288"/>
      <c r="EX80" s="288"/>
      <c r="EY80" s="288"/>
      <c r="EZ80" s="288"/>
      <c r="FA80" s="288"/>
      <c r="FB80" s="288"/>
      <c r="FC80" s="288"/>
      <c r="FD80" s="288"/>
      <c r="FE80" s="288"/>
      <c r="FF80" s="288"/>
      <c r="FG80" s="288"/>
      <c r="FH80" s="288"/>
      <c r="FI80" s="288"/>
      <c r="FJ80" s="288"/>
      <c r="FK80" s="288"/>
      <c r="FL80" s="288"/>
      <c r="FM80" s="288"/>
      <c r="FN80" s="288"/>
      <c r="FO80" s="288"/>
      <c r="FP80" s="288"/>
      <c r="FQ80" s="288"/>
      <c r="FR80" s="288"/>
      <c r="FS80" s="288"/>
      <c r="FT80" s="288"/>
      <c r="FU80" s="288"/>
      <c r="FV80" s="288"/>
      <c r="FW80" s="288"/>
      <c r="FX80" s="288"/>
      <c r="FY80" s="288"/>
      <c r="FZ80" s="288"/>
      <c r="GA80" s="288"/>
      <c r="GB80" s="288"/>
      <c r="GC80" s="288"/>
      <c r="GD80" s="288"/>
      <c r="GE80" s="288"/>
      <c r="GF80" s="288"/>
      <c r="GG80" s="288"/>
      <c r="GH80" s="288"/>
      <c r="GI80" s="288"/>
      <c r="GJ80" s="288"/>
      <c r="GK80" s="288"/>
      <c r="GL80" s="288"/>
      <c r="GM80" s="288"/>
      <c r="GN80" s="288"/>
      <c r="GO80" s="288"/>
      <c r="GP80" s="288"/>
      <c r="GQ80" s="288"/>
      <c r="GR80" s="288"/>
      <c r="GS80" s="288"/>
      <c r="GT80" s="288"/>
      <c r="GU80" s="288"/>
      <c r="GV80" s="288"/>
      <c r="GW80" s="288"/>
      <c r="GX80" s="288"/>
      <c r="GY80" s="288"/>
      <c r="GZ80" s="288"/>
      <c r="HA80" s="288"/>
      <c r="HB80" s="288"/>
      <c r="HC80" s="288"/>
      <c r="HD80" s="288"/>
      <c r="HE80" s="288"/>
      <c r="HF80" s="288"/>
      <c r="HG80" s="288"/>
      <c r="HH80" s="288"/>
      <c r="HI80" s="288"/>
      <c r="HJ80" s="288"/>
      <c r="HK80" s="288"/>
      <c r="HL80" s="288"/>
      <c r="HM80" s="288"/>
      <c r="HN80" s="288"/>
      <c r="HO80" s="288"/>
      <c r="HP80" s="288"/>
      <c r="HQ80" s="288"/>
      <c r="HR80" s="288"/>
      <c r="HS80" s="288"/>
      <c r="HT80" s="288"/>
      <c r="HU80" s="288"/>
      <c r="HV80" s="288"/>
      <c r="HW80" s="288"/>
      <c r="HX80" s="288"/>
      <c r="HY80" s="288"/>
      <c r="HZ80" s="288"/>
      <c r="IA80" s="288"/>
      <c r="IB80" s="288"/>
      <c r="IC80" s="288"/>
      <c r="ID80" s="288"/>
      <c r="IE80" s="288"/>
      <c r="IF80" s="288"/>
      <c r="IG80" s="288"/>
      <c r="IH80" s="288"/>
      <c r="II80" s="288"/>
      <c r="IJ80" s="288"/>
      <c r="IK80" s="288"/>
      <c r="IL80" s="288"/>
      <c r="IM80" s="288"/>
      <c r="IN80" s="288"/>
      <c r="IO80" s="288"/>
      <c r="IP80" s="288"/>
      <c r="IQ80" s="288"/>
      <c r="IR80" s="288"/>
      <c r="IS80" s="288"/>
      <c r="IT80" s="288"/>
      <c r="IU80" s="288"/>
      <c r="IV80" s="288"/>
      <c r="IW80" s="288"/>
      <c r="IX80" s="288"/>
      <c r="IY80" s="288"/>
      <c r="IZ80" s="288"/>
      <c r="JA80" s="288"/>
      <c r="JB80" s="288"/>
      <c r="JC80" s="288"/>
      <c r="JD80" s="288"/>
      <c r="JE80" s="288"/>
      <c r="JF80" s="288"/>
      <c r="JG80" s="288"/>
      <c r="JH80" s="288"/>
      <c r="JI80" s="288"/>
      <c r="JJ80" s="288"/>
      <c r="JK80" s="288"/>
      <c r="JL80" s="288"/>
      <c r="JM80" s="288"/>
      <c r="JN80" s="288"/>
      <c r="JO80" s="288"/>
      <c r="JP80" s="288"/>
      <c r="JQ80" s="288"/>
      <c r="JR80" s="288"/>
      <c r="JS80" s="288"/>
      <c r="JT80" s="288"/>
      <c r="JU80" s="288"/>
      <c r="JV80" s="288"/>
      <c r="JW80" s="288"/>
      <c r="JX80" s="288"/>
      <c r="JY80" s="288"/>
      <c r="JZ80" s="288"/>
      <c r="KA80" s="288"/>
      <c r="KB80" s="288"/>
      <c r="KC80" s="288"/>
      <c r="KD80" s="288"/>
      <c r="KE80" s="288"/>
      <c r="KF80" s="288"/>
      <c r="KG80" s="288"/>
      <c r="KH80" s="288"/>
      <c r="KI80" s="288"/>
      <c r="KJ80" s="288"/>
      <c r="KK80" s="288"/>
      <c r="KL80" s="288"/>
      <c r="KM80" s="288"/>
      <c r="KN80" s="288"/>
      <c r="KO80" s="288"/>
      <c r="KP80" s="288"/>
      <c r="KQ80" s="288"/>
      <c r="KR80" s="288"/>
      <c r="KS80" s="288"/>
      <c r="KT80" s="288"/>
      <c r="KU80" s="288"/>
      <c r="KV80" s="288"/>
      <c r="KW80" s="288"/>
      <c r="KX80" s="288"/>
      <c r="KY80" s="288"/>
      <c r="KZ80" s="288"/>
      <c r="LA80" s="288"/>
      <c r="LB80" s="288"/>
      <c r="LC80" s="288"/>
      <c r="LD80" s="288"/>
      <c r="LE80" s="288"/>
      <c r="LF80" s="288"/>
      <c r="LG80" s="288"/>
      <c r="LH80" s="288"/>
      <c r="LI80" s="288"/>
      <c r="LJ80" s="288"/>
      <c r="LK80" s="288"/>
      <c r="LL80" s="288"/>
      <c r="LM80" s="288"/>
      <c r="LN80" s="288"/>
      <c r="LO80" s="288"/>
      <c r="LP80" s="288"/>
      <c r="LQ80" s="288"/>
      <c r="LR80" s="288"/>
      <c r="LS80" s="288"/>
      <c r="LT80" s="288"/>
      <c r="LU80" s="288"/>
      <c r="LV80" s="288"/>
      <c r="LW80" s="288"/>
      <c r="LX80" s="288"/>
      <c r="LY80" s="288"/>
      <c r="LZ80" s="288"/>
      <c r="MA80" s="288"/>
      <c r="MB80" s="288"/>
      <c r="MC80" s="288"/>
      <c r="MD80" s="288"/>
      <c r="ME80" s="288"/>
      <c r="MF80" s="288"/>
      <c r="MG80" s="288"/>
      <c r="MH80" s="288"/>
      <c r="MI80" s="288"/>
      <c r="MJ80" s="288"/>
      <c r="MK80" s="288"/>
      <c r="ML80" s="288"/>
      <c r="MM80" s="288"/>
      <c r="MN80" s="288"/>
      <c r="MO80" s="288"/>
      <c r="MP80" s="288"/>
      <c r="MQ80" s="288"/>
      <c r="MR80" s="288"/>
      <c r="MS80" s="288"/>
      <c r="MT80" s="288"/>
      <c r="MU80" s="288"/>
      <c r="MV80" s="288"/>
      <c r="MW80" s="288"/>
      <c r="MX80" s="288"/>
      <c r="MY80" s="288"/>
      <c r="MZ80" s="288"/>
      <c r="NA80" s="288"/>
      <c r="NB80" s="288"/>
      <c r="NC80" s="288"/>
      <c r="ND80" s="288"/>
      <c r="NE80" s="288"/>
      <c r="NF80" s="288"/>
      <c r="NG80" s="288"/>
      <c r="NH80" s="288"/>
      <c r="NI80" s="288"/>
      <c r="NJ80" s="288"/>
      <c r="NK80" s="288"/>
      <c r="NL80" s="288"/>
      <c r="NM80" s="288"/>
      <c r="NN80" s="288"/>
      <c r="NO80" s="288"/>
      <c r="NP80" s="288"/>
      <c r="NQ80" s="288"/>
      <c r="NR80" s="288"/>
      <c r="NS80" s="288"/>
      <c r="NT80" s="288"/>
      <c r="NU80" s="288"/>
      <c r="NV80" s="288"/>
      <c r="NW80" s="288"/>
      <c r="NX80" s="288"/>
      <c r="NY80" s="288"/>
      <c r="NZ80" s="288"/>
      <c r="OA80" s="288"/>
      <c r="OB80" s="288"/>
      <c r="OC80" s="288"/>
      <c r="OD80" s="288"/>
      <c r="OE80" s="288"/>
      <c r="OF80" s="288"/>
      <c r="OG80" s="288"/>
      <c r="OH80" s="288"/>
      <c r="OI80" s="288"/>
      <c r="OJ80" s="288"/>
      <c r="OK80" s="288"/>
      <c r="OL80" s="288"/>
      <c r="OM80" s="288"/>
      <c r="ON80" s="288"/>
      <c r="OO80" s="288"/>
      <c r="OP80" s="288"/>
      <c r="OQ80" s="288"/>
      <c r="OR80" s="288"/>
      <c r="OS80" s="288"/>
      <c r="OT80" s="288"/>
      <c r="OU80" s="288"/>
      <c r="OV80" s="288"/>
      <c r="OW80" s="288"/>
      <c r="OX80" s="288"/>
      <c r="OY80" s="288"/>
      <c r="OZ80" s="288"/>
      <c r="PA80" s="288"/>
      <c r="PB80" s="288"/>
      <c r="PC80" s="288"/>
      <c r="PD80" s="288"/>
      <c r="PE80" s="288"/>
      <c r="PF80" s="288"/>
      <c r="PG80" s="288"/>
      <c r="PH80" s="288"/>
      <c r="PI80" s="288"/>
      <c r="PJ80" s="288"/>
      <c r="PK80" s="288"/>
      <c r="PL80" s="288"/>
      <c r="PM80" s="288"/>
      <c r="PN80" s="288"/>
      <c r="PO80" s="288"/>
      <c r="PP80" s="288"/>
      <c r="PQ80" s="288"/>
      <c r="PR80" s="288"/>
      <c r="PS80" s="288"/>
      <c r="PT80" s="288"/>
      <c r="PU80" s="288"/>
      <c r="PV80" s="288"/>
      <c r="PW80" s="288"/>
      <c r="PX80" s="288"/>
      <c r="PY80" s="288"/>
      <c r="PZ80" s="288"/>
      <c r="QA80" s="288"/>
      <c r="QB80" s="288"/>
      <c r="QC80" s="288"/>
      <c r="QD80" s="288"/>
      <c r="QE80" s="288"/>
      <c r="QF80" s="288"/>
      <c r="QG80" s="288"/>
      <c r="QH80" s="288"/>
      <c r="QI80" s="288"/>
      <c r="QJ80" s="288"/>
      <c r="QK80" s="288"/>
      <c r="QL80" s="288"/>
      <c r="QM80" s="288"/>
      <c r="QN80" s="288"/>
      <c r="QO80" s="288"/>
      <c r="QP80" s="288"/>
      <c r="QQ80" s="288"/>
      <c r="QR80" s="288"/>
      <c r="QS80" s="288"/>
      <c r="QT80" s="288"/>
      <c r="QU80" s="288"/>
      <c r="QV80" s="288"/>
      <c r="QW80" s="288"/>
      <c r="QX80" s="288"/>
      <c r="QY80" s="288"/>
      <c r="QZ80" s="288"/>
      <c r="RA80" s="288"/>
      <c r="RB80" s="288"/>
      <c r="RC80" s="288"/>
      <c r="RD80" s="288"/>
      <c r="RE80" s="288"/>
      <c r="RF80" s="288"/>
      <c r="RG80" s="288"/>
      <c r="RH80" s="288"/>
      <c r="RI80" s="288"/>
      <c r="RJ80" s="288"/>
      <c r="RK80" s="288"/>
      <c r="RL80" s="288"/>
      <c r="RM80" s="288"/>
      <c r="RN80" s="288"/>
      <c r="RO80" s="288"/>
      <c r="RP80" s="288"/>
      <c r="RQ80" s="288"/>
      <c r="RR80" s="288"/>
      <c r="RS80" s="288"/>
      <c r="RT80" s="288"/>
      <c r="RU80" s="288"/>
      <c r="RV80" s="288"/>
      <c r="RW80" s="288"/>
      <c r="RX80" s="288"/>
      <c r="RY80" s="288"/>
      <c r="RZ80" s="288"/>
      <c r="SA80" s="288"/>
    </row>
    <row r="81" spans="1:495">
      <c r="A81" s="282"/>
      <c r="B81" s="283" t="str">
        <f>$B$6</f>
        <v>Active Treatment System</v>
      </c>
      <c r="C81" s="290">
        <f>SUM(D81:S81,T81:INDEX(T81:SA81,$H$5))</f>
        <v>0</v>
      </c>
      <c r="D81" s="284" t="str">
        <f t="shared" ref="D81:BO81" si="186">IF(D29="","",($C6*D29)/((1+$H$4)^D$79))</f>
        <v/>
      </c>
      <c r="E81" s="284" t="str">
        <f t="shared" si="186"/>
        <v/>
      </c>
      <c r="F81" s="284" t="str">
        <f t="shared" si="186"/>
        <v/>
      </c>
      <c r="G81" s="284" t="str">
        <f t="shared" si="186"/>
        <v/>
      </c>
      <c r="H81" s="284" t="str">
        <f t="shared" si="186"/>
        <v/>
      </c>
      <c r="I81" s="284" t="str">
        <f t="shared" si="186"/>
        <v/>
      </c>
      <c r="J81" s="284" t="str">
        <f t="shared" si="186"/>
        <v/>
      </c>
      <c r="K81" s="284" t="str">
        <f t="shared" si="186"/>
        <v/>
      </c>
      <c r="L81" s="284" t="str">
        <f t="shared" si="186"/>
        <v/>
      </c>
      <c r="M81" s="284" t="str">
        <f t="shared" si="186"/>
        <v/>
      </c>
      <c r="N81" s="284" t="str">
        <f t="shared" si="186"/>
        <v/>
      </c>
      <c r="O81" s="284" t="str">
        <f t="shared" si="186"/>
        <v/>
      </c>
      <c r="P81" s="284" t="str">
        <f t="shared" si="186"/>
        <v/>
      </c>
      <c r="Q81" s="284" t="str">
        <f t="shared" si="186"/>
        <v/>
      </c>
      <c r="R81" s="284" t="str">
        <f t="shared" si="186"/>
        <v/>
      </c>
      <c r="S81" s="284" t="str">
        <f t="shared" si="186"/>
        <v/>
      </c>
      <c r="T81" s="284" t="str">
        <f t="shared" si="186"/>
        <v/>
      </c>
      <c r="U81" s="284" t="str">
        <f t="shared" si="186"/>
        <v/>
      </c>
      <c r="V81" s="284" t="str">
        <f t="shared" si="186"/>
        <v/>
      </c>
      <c r="W81" s="284" t="str">
        <f t="shared" si="186"/>
        <v/>
      </c>
      <c r="X81" s="284" t="str">
        <f t="shared" si="186"/>
        <v/>
      </c>
      <c r="Y81" s="284" t="str">
        <f t="shared" si="186"/>
        <v/>
      </c>
      <c r="Z81" s="284" t="str">
        <f t="shared" si="186"/>
        <v/>
      </c>
      <c r="AA81" s="284" t="str">
        <f t="shared" si="186"/>
        <v/>
      </c>
      <c r="AB81" s="284" t="str">
        <f t="shared" si="186"/>
        <v/>
      </c>
      <c r="AC81" s="284" t="str">
        <f t="shared" si="186"/>
        <v/>
      </c>
      <c r="AD81" s="284" t="str">
        <f t="shared" si="186"/>
        <v/>
      </c>
      <c r="AE81" s="284" t="str">
        <f t="shared" si="186"/>
        <v/>
      </c>
      <c r="AF81" s="284" t="str">
        <f t="shared" si="186"/>
        <v/>
      </c>
      <c r="AG81" s="284" t="str">
        <f t="shared" si="186"/>
        <v/>
      </c>
      <c r="AH81" s="284" t="str">
        <f t="shared" si="186"/>
        <v/>
      </c>
      <c r="AI81" s="284" t="str">
        <f t="shared" si="186"/>
        <v/>
      </c>
      <c r="AJ81" s="284" t="str">
        <f t="shared" si="186"/>
        <v/>
      </c>
      <c r="AK81" s="284" t="str">
        <f t="shared" si="186"/>
        <v/>
      </c>
      <c r="AL81" s="284" t="str">
        <f t="shared" si="186"/>
        <v/>
      </c>
      <c r="AM81" s="284" t="str">
        <f t="shared" si="186"/>
        <v/>
      </c>
      <c r="AN81" s="284" t="str">
        <f t="shared" si="186"/>
        <v/>
      </c>
      <c r="AO81" s="284" t="str">
        <f t="shared" si="186"/>
        <v/>
      </c>
      <c r="AP81" s="284" t="str">
        <f t="shared" si="186"/>
        <v/>
      </c>
      <c r="AQ81" s="284" t="str">
        <f t="shared" si="186"/>
        <v/>
      </c>
      <c r="AR81" s="284" t="str">
        <f t="shared" si="186"/>
        <v/>
      </c>
      <c r="AS81" s="284" t="str">
        <f t="shared" si="186"/>
        <v/>
      </c>
      <c r="AT81" s="284" t="str">
        <f t="shared" si="186"/>
        <v/>
      </c>
      <c r="AU81" s="284" t="str">
        <f t="shared" si="186"/>
        <v/>
      </c>
      <c r="AV81" s="284" t="str">
        <f t="shared" si="186"/>
        <v/>
      </c>
      <c r="AW81" s="284" t="str">
        <f t="shared" si="186"/>
        <v/>
      </c>
      <c r="AX81" s="284" t="str">
        <f t="shared" si="186"/>
        <v/>
      </c>
      <c r="AY81" s="284" t="str">
        <f t="shared" si="186"/>
        <v/>
      </c>
      <c r="AZ81" s="284" t="str">
        <f t="shared" si="186"/>
        <v/>
      </c>
      <c r="BA81" s="284" t="str">
        <f t="shared" si="186"/>
        <v/>
      </c>
      <c r="BB81" s="284" t="str">
        <f t="shared" si="186"/>
        <v/>
      </c>
      <c r="BC81" s="284" t="str">
        <f t="shared" si="186"/>
        <v/>
      </c>
      <c r="BD81" s="284" t="str">
        <f t="shared" si="186"/>
        <v/>
      </c>
      <c r="BE81" s="284" t="str">
        <f t="shared" si="186"/>
        <v/>
      </c>
      <c r="BF81" s="284" t="str">
        <f t="shared" si="186"/>
        <v/>
      </c>
      <c r="BG81" s="284" t="str">
        <f t="shared" si="186"/>
        <v/>
      </c>
      <c r="BH81" s="284" t="str">
        <f t="shared" si="186"/>
        <v/>
      </c>
      <c r="BI81" s="284" t="str">
        <f t="shared" si="186"/>
        <v/>
      </c>
      <c r="BJ81" s="284" t="str">
        <f t="shared" si="186"/>
        <v/>
      </c>
      <c r="BK81" s="284" t="str">
        <f t="shared" si="186"/>
        <v/>
      </c>
      <c r="BL81" s="284" t="str">
        <f t="shared" si="186"/>
        <v/>
      </c>
      <c r="BM81" s="284" t="str">
        <f t="shared" si="186"/>
        <v/>
      </c>
      <c r="BN81" s="284" t="str">
        <f t="shared" si="186"/>
        <v/>
      </c>
      <c r="BO81" s="284" t="str">
        <f t="shared" si="186"/>
        <v/>
      </c>
      <c r="BP81" s="284" t="str">
        <f t="shared" ref="BP81:EA81" si="187">IF(BP29="","",($C6*BP29)/((1+$H$4)^BP$79))</f>
        <v/>
      </c>
      <c r="BQ81" s="284" t="str">
        <f t="shared" si="187"/>
        <v/>
      </c>
      <c r="BR81" s="284" t="str">
        <f t="shared" si="187"/>
        <v/>
      </c>
      <c r="BS81" s="284" t="str">
        <f t="shared" si="187"/>
        <v/>
      </c>
      <c r="BT81" s="284" t="str">
        <f t="shared" si="187"/>
        <v/>
      </c>
      <c r="BU81" s="284" t="str">
        <f t="shared" si="187"/>
        <v/>
      </c>
      <c r="BV81" s="284" t="str">
        <f t="shared" si="187"/>
        <v/>
      </c>
      <c r="BW81" s="284" t="str">
        <f t="shared" si="187"/>
        <v/>
      </c>
      <c r="BX81" s="284" t="str">
        <f t="shared" si="187"/>
        <v/>
      </c>
      <c r="BY81" s="284" t="str">
        <f t="shared" si="187"/>
        <v/>
      </c>
      <c r="BZ81" s="284" t="str">
        <f t="shared" si="187"/>
        <v/>
      </c>
      <c r="CA81" s="284" t="str">
        <f t="shared" si="187"/>
        <v/>
      </c>
      <c r="CB81" s="284" t="str">
        <f t="shared" si="187"/>
        <v/>
      </c>
      <c r="CC81" s="284" t="str">
        <f t="shared" si="187"/>
        <v/>
      </c>
      <c r="CD81" s="284" t="str">
        <f t="shared" si="187"/>
        <v/>
      </c>
      <c r="CE81" s="284" t="str">
        <f t="shared" si="187"/>
        <v/>
      </c>
      <c r="CF81" s="284" t="str">
        <f t="shared" si="187"/>
        <v/>
      </c>
      <c r="CG81" s="284" t="str">
        <f t="shared" si="187"/>
        <v/>
      </c>
      <c r="CH81" s="284" t="str">
        <f t="shared" si="187"/>
        <v/>
      </c>
      <c r="CI81" s="284" t="str">
        <f t="shared" si="187"/>
        <v/>
      </c>
      <c r="CJ81" s="284" t="str">
        <f t="shared" si="187"/>
        <v/>
      </c>
      <c r="CK81" s="284" t="str">
        <f t="shared" si="187"/>
        <v/>
      </c>
      <c r="CL81" s="284" t="str">
        <f t="shared" si="187"/>
        <v/>
      </c>
      <c r="CM81" s="284" t="str">
        <f t="shared" si="187"/>
        <v/>
      </c>
      <c r="CN81" s="284" t="str">
        <f t="shared" si="187"/>
        <v/>
      </c>
      <c r="CO81" s="284" t="str">
        <f t="shared" si="187"/>
        <v/>
      </c>
      <c r="CP81" s="284" t="str">
        <f t="shared" si="187"/>
        <v/>
      </c>
      <c r="CQ81" s="284" t="str">
        <f t="shared" si="187"/>
        <v/>
      </c>
      <c r="CR81" s="284" t="str">
        <f t="shared" si="187"/>
        <v/>
      </c>
      <c r="CS81" s="284" t="str">
        <f t="shared" si="187"/>
        <v/>
      </c>
      <c r="CT81" s="284" t="str">
        <f t="shared" si="187"/>
        <v/>
      </c>
      <c r="CU81" s="284" t="str">
        <f t="shared" si="187"/>
        <v/>
      </c>
      <c r="CV81" s="284" t="str">
        <f t="shared" si="187"/>
        <v/>
      </c>
      <c r="CW81" s="284" t="str">
        <f t="shared" si="187"/>
        <v/>
      </c>
      <c r="CX81" s="284" t="str">
        <f t="shared" si="187"/>
        <v/>
      </c>
      <c r="CY81" s="284" t="str">
        <f t="shared" si="187"/>
        <v/>
      </c>
      <c r="CZ81" s="284" t="str">
        <f t="shared" si="187"/>
        <v/>
      </c>
      <c r="DA81" s="284" t="str">
        <f t="shared" si="187"/>
        <v/>
      </c>
      <c r="DB81" s="284" t="str">
        <f t="shared" si="187"/>
        <v/>
      </c>
      <c r="DC81" s="284" t="str">
        <f t="shared" si="187"/>
        <v/>
      </c>
      <c r="DD81" s="284" t="str">
        <f t="shared" si="187"/>
        <v/>
      </c>
      <c r="DE81" s="284" t="str">
        <f t="shared" si="187"/>
        <v/>
      </c>
      <c r="DF81" s="284" t="str">
        <f t="shared" si="187"/>
        <v/>
      </c>
      <c r="DG81" s="284" t="str">
        <f t="shared" si="187"/>
        <v/>
      </c>
      <c r="DH81" s="284" t="str">
        <f t="shared" si="187"/>
        <v/>
      </c>
      <c r="DI81" s="284" t="str">
        <f t="shared" si="187"/>
        <v/>
      </c>
      <c r="DJ81" s="284" t="str">
        <f t="shared" si="187"/>
        <v/>
      </c>
      <c r="DK81" s="284" t="str">
        <f t="shared" si="187"/>
        <v/>
      </c>
      <c r="DL81" s="284" t="str">
        <f t="shared" si="187"/>
        <v/>
      </c>
      <c r="DM81" s="284" t="str">
        <f t="shared" si="187"/>
        <v/>
      </c>
      <c r="DN81" s="284" t="str">
        <f t="shared" si="187"/>
        <v/>
      </c>
      <c r="DO81" s="284" t="str">
        <f t="shared" si="187"/>
        <v/>
      </c>
      <c r="DP81" s="284" t="str">
        <f t="shared" si="187"/>
        <v/>
      </c>
      <c r="DQ81" s="284" t="str">
        <f t="shared" si="187"/>
        <v/>
      </c>
      <c r="DR81" s="284" t="str">
        <f t="shared" si="187"/>
        <v/>
      </c>
      <c r="DS81" s="284" t="str">
        <f t="shared" si="187"/>
        <v/>
      </c>
      <c r="DT81" s="284" t="str">
        <f t="shared" si="187"/>
        <v/>
      </c>
      <c r="DU81" s="284" t="str">
        <f t="shared" si="187"/>
        <v/>
      </c>
      <c r="DV81" s="284" t="str">
        <f t="shared" si="187"/>
        <v/>
      </c>
      <c r="DW81" s="284" t="str">
        <f t="shared" si="187"/>
        <v/>
      </c>
      <c r="DX81" s="284" t="str">
        <f t="shared" si="187"/>
        <v/>
      </c>
      <c r="DY81" s="284" t="str">
        <f t="shared" si="187"/>
        <v/>
      </c>
      <c r="DZ81" s="284" t="str">
        <f t="shared" si="187"/>
        <v/>
      </c>
      <c r="EA81" s="284" t="str">
        <f t="shared" si="187"/>
        <v/>
      </c>
      <c r="EB81" s="284" t="str">
        <f t="shared" ref="EB81:GM81" si="188">IF(EB29="","",($C6*EB29)/((1+$H$4)^EB$79))</f>
        <v/>
      </c>
      <c r="EC81" s="284" t="str">
        <f t="shared" si="188"/>
        <v/>
      </c>
      <c r="ED81" s="284" t="str">
        <f t="shared" si="188"/>
        <v/>
      </c>
      <c r="EE81" s="284" t="str">
        <f t="shared" si="188"/>
        <v/>
      </c>
      <c r="EF81" s="284" t="str">
        <f t="shared" si="188"/>
        <v/>
      </c>
      <c r="EG81" s="284" t="str">
        <f t="shared" si="188"/>
        <v/>
      </c>
      <c r="EH81" s="284" t="str">
        <f t="shared" si="188"/>
        <v/>
      </c>
      <c r="EI81" s="284" t="str">
        <f t="shared" si="188"/>
        <v/>
      </c>
      <c r="EJ81" s="284" t="str">
        <f t="shared" si="188"/>
        <v/>
      </c>
      <c r="EK81" s="284" t="str">
        <f t="shared" si="188"/>
        <v/>
      </c>
      <c r="EL81" s="284" t="str">
        <f t="shared" si="188"/>
        <v/>
      </c>
      <c r="EM81" s="284" t="str">
        <f t="shared" si="188"/>
        <v/>
      </c>
      <c r="EN81" s="284" t="str">
        <f t="shared" si="188"/>
        <v/>
      </c>
      <c r="EO81" s="284" t="str">
        <f t="shared" si="188"/>
        <v/>
      </c>
      <c r="EP81" s="284" t="str">
        <f t="shared" si="188"/>
        <v/>
      </c>
      <c r="EQ81" s="284" t="str">
        <f t="shared" si="188"/>
        <v/>
      </c>
      <c r="ER81" s="284" t="str">
        <f t="shared" si="188"/>
        <v/>
      </c>
      <c r="ES81" s="284" t="str">
        <f t="shared" si="188"/>
        <v/>
      </c>
      <c r="ET81" s="284" t="str">
        <f t="shared" si="188"/>
        <v/>
      </c>
      <c r="EU81" s="284" t="str">
        <f t="shared" si="188"/>
        <v/>
      </c>
      <c r="EV81" s="284" t="str">
        <f t="shared" si="188"/>
        <v/>
      </c>
      <c r="EW81" s="284" t="str">
        <f t="shared" si="188"/>
        <v/>
      </c>
      <c r="EX81" s="284" t="str">
        <f t="shared" si="188"/>
        <v/>
      </c>
      <c r="EY81" s="284" t="str">
        <f t="shared" si="188"/>
        <v/>
      </c>
      <c r="EZ81" s="284" t="str">
        <f t="shared" si="188"/>
        <v/>
      </c>
      <c r="FA81" s="284" t="str">
        <f t="shared" si="188"/>
        <v/>
      </c>
      <c r="FB81" s="284" t="str">
        <f t="shared" si="188"/>
        <v/>
      </c>
      <c r="FC81" s="284" t="str">
        <f t="shared" si="188"/>
        <v/>
      </c>
      <c r="FD81" s="284" t="str">
        <f t="shared" si="188"/>
        <v/>
      </c>
      <c r="FE81" s="284" t="str">
        <f t="shared" si="188"/>
        <v/>
      </c>
      <c r="FF81" s="284" t="str">
        <f t="shared" si="188"/>
        <v/>
      </c>
      <c r="FG81" s="284" t="str">
        <f t="shared" si="188"/>
        <v/>
      </c>
      <c r="FH81" s="284" t="str">
        <f t="shared" si="188"/>
        <v/>
      </c>
      <c r="FI81" s="284" t="str">
        <f t="shared" si="188"/>
        <v/>
      </c>
      <c r="FJ81" s="284" t="str">
        <f t="shared" si="188"/>
        <v/>
      </c>
      <c r="FK81" s="284" t="str">
        <f t="shared" si="188"/>
        <v/>
      </c>
      <c r="FL81" s="284" t="str">
        <f t="shared" si="188"/>
        <v/>
      </c>
      <c r="FM81" s="284" t="str">
        <f t="shared" si="188"/>
        <v/>
      </c>
      <c r="FN81" s="284" t="str">
        <f t="shared" si="188"/>
        <v/>
      </c>
      <c r="FO81" s="284" t="str">
        <f t="shared" si="188"/>
        <v/>
      </c>
      <c r="FP81" s="284" t="str">
        <f t="shared" si="188"/>
        <v/>
      </c>
      <c r="FQ81" s="284" t="str">
        <f t="shared" si="188"/>
        <v/>
      </c>
      <c r="FR81" s="284" t="str">
        <f t="shared" si="188"/>
        <v/>
      </c>
      <c r="FS81" s="284" t="str">
        <f t="shared" si="188"/>
        <v/>
      </c>
      <c r="FT81" s="284" t="str">
        <f t="shared" si="188"/>
        <v/>
      </c>
      <c r="FU81" s="284" t="str">
        <f t="shared" si="188"/>
        <v/>
      </c>
      <c r="FV81" s="284" t="str">
        <f t="shared" si="188"/>
        <v/>
      </c>
      <c r="FW81" s="284" t="str">
        <f t="shared" si="188"/>
        <v/>
      </c>
      <c r="FX81" s="284" t="str">
        <f t="shared" si="188"/>
        <v/>
      </c>
      <c r="FY81" s="284" t="str">
        <f t="shared" si="188"/>
        <v/>
      </c>
      <c r="FZ81" s="284" t="str">
        <f t="shared" si="188"/>
        <v/>
      </c>
      <c r="GA81" s="284" t="str">
        <f t="shared" si="188"/>
        <v/>
      </c>
      <c r="GB81" s="284" t="str">
        <f t="shared" si="188"/>
        <v/>
      </c>
      <c r="GC81" s="284" t="str">
        <f t="shared" si="188"/>
        <v/>
      </c>
      <c r="GD81" s="284" t="str">
        <f t="shared" si="188"/>
        <v/>
      </c>
      <c r="GE81" s="284" t="str">
        <f t="shared" si="188"/>
        <v/>
      </c>
      <c r="GF81" s="284" t="str">
        <f t="shared" si="188"/>
        <v/>
      </c>
      <c r="GG81" s="284" t="str">
        <f t="shared" si="188"/>
        <v/>
      </c>
      <c r="GH81" s="284" t="str">
        <f t="shared" si="188"/>
        <v/>
      </c>
      <c r="GI81" s="284" t="str">
        <f t="shared" si="188"/>
        <v/>
      </c>
      <c r="GJ81" s="284" t="str">
        <f t="shared" si="188"/>
        <v/>
      </c>
      <c r="GK81" s="284" t="str">
        <f t="shared" si="188"/>
        <v/>
      </c>
      <c r="GL81" s="284" t="str">
        <f t="shared" si="188"/>
        <v/>
      </c>
      <c r="GM81" s="284" t="str">
        <f t="shared" si="188"/>
        <v/>
      </c>
      <c r="GN81" s="284" t="str">
        <f t="shared" ref="GN81:IY81" si="189">IF(GN29="","",($C6*GN29)/((1+$H$4)^GN$79))</f>
        <v/>
      </c>
      <c r="GO81" s="284" t="str">
        <f t="shared" si="189"/>
        <v/>
      </c>
      <c r="GP81" s="284" t="str">
        <f t="shared" si="189"/>
        <v/>
      </c>
      <c r="GQ81" s="284" t="str">
        <f t="shared" si="189"/>
        <v/>
      </c>
      <c r="GR81" s="284" t="str">
        <f t="shared" si="189"/>
        <v/>
      </c>
      <c r="GS81" s="284" t="str">
        <f t="shared" si="189"/>
        <v/>
      </c>
      <c r="GT81" s="284" t="str">
        <f t="shared" si="189"/>
        <v/>
      </c>
      <c r="GU81" s="284" t="str">
        <f t="shared" si="189"/>
        <v/>
      </c>
      <c r="GV81" s="284" t="str">
        <f t="shared" si="189"/>
        <v/>
      </c>
      <c r="GW81" s="284" t="str">
        <f t="shared" si="189"/>
        <v/>
      </c>
      <c r="GX81" s="284" t="str">
        <f t="shared" si="189"/>
        <v/>
      </c>
      <c r="GY81" s="284" t="str">
        <f t="shared" si="189"/>
        <v/>
      </c>
      <c r="GZ81" s="284" t="str">
        <f t="shared" si="189"/>
        <v/>
      </c>
      <c r="HA81" s="284" t="str">
        <f t="shared" si="189"/>
        <v/>
      </c>
      <c r="HB81" s="284" t="str">
        <f t="shared" si="189"/>
        <v/>
      </c>
      <c r="HC81" s="284" t="str">
        <f t="shared" si="189"/>
        <v/>
      </c>
      <c r="HD81" s="284" t="str">
        <f t="shared" si="189"/>
        <v/>
      </c>
      <c r="HE81" s="284" t="str">
        <f t="shared" si="189"/>
        <v/>
      </c>
      <c r="HF81" s="284" t="str">
        <f t="shared" si="189"/>
        <v/>
      </c>
      <c r="HG81" s="284" t="str">
        <f t="shared" si="189"/>
        <v/>
      </c>
      <c r="HH81" s="284" t="str">
        <f t="shared" si="189"/>
        <v/>
      </c>
      <c r="HI81" s="284" t="str">
        <f t="shared" si="189"/>
        <v/>
      </c>
      <c r="HJ81" s="284" t="str">
        <f t="shared" si="189"/>
        <v/>
      </c>
      <c r="HK81" s="284" t="str">
        <f t="shared" si="189"/>
        <v/>
      </c>
      <c r="HL81" s="284" t="str">
        <f t="shared" si="189"/>
        <v/>
      </c>
      <c r="HM81" s="284" t="str">
        <f t="shared" si="189"/>
        <v/>
      </c>
      <c r="HN81" s="284" t="str">
        <f t="shared" si="189"/>
        <v/>
      </c>
      <c r="HO81" s="284" t="str">
        <f t="shared" si="189"/>
        <v/>
      </c>
      <c r="HP81" s="284" t="str">
        <f t="shared" si="189"/>
        <v/>
      </c>
      <c r="HQ81" s="284" t="str">
        <f t="shared" si="189"/>
        <v/>
      </c>
      <c r="HR81" s="284" t="str">
        <f t="shared" si="189"/>
        <v/>
      </c>
      <c r="HS81" s="284" t="str">
        <f t="shared" si="189"/>
        <v/>
      </c>
      <c r="HT81" s="284" t="str">
        <f t="shared" si="189"/>
        <v/>
      </c>
      <c r="HU81" s="284" t="str">
        <f t="shared" si="189"/>
        <v/>
      </c>
      <c r="HV81" s="284" t="str">
        <f t="shared" si="189"/>
        <v/>
      </c>
      <c r="HW81" s="284" t="str">
        <f t="shared" si="189"/>
        <v/>
      </c>
      <c r="HX81" s="284" t="str">
        <f t="shared" si="189"/>
        <v/>
      </c>
      <c r="HY81" s="284" t="str">
        <f t="shared" si="189"/>
        <v/>
      </c>
      <c r="HZ81" s="284" t="str">
        <f t="shared" si="189"/>
        <v/>
      </c>
      <c r="IA81" s="284" t="str">
        <f t="shared" si="189"/>
        <v/>
      </c>
      <c r="IB81" s="284" t="str">
        <f t="shared" si="189"/>
        <v/>
      </c>
      <c r="IC81" s="284" t="str">
        <f t="shared" si="189"/>
        <v/>
      </c>
      <c r="ID81" s="284" t="str">
        <f t="shared" si="189"/>
        <v/>
      </c>
      <c r="IE81" s="284" t="str">
        <f t="shared" si="189"/>
        <v/>
      </c>
      <c r="IF81" s="284" t="str">
        <f t="shared" si="189"/>
        <v/>
      </c>
      <c r="IG81" s="284" t="str">
        <f t="shared" si="189"/>
        <v/>
      </c>
      <c r="IH81" s="284" t="str">
        <f t="shared" si="189"/>
        <v/>
      </c>
      <c r="II81" s="284" t="str">
        <f t="shared" si="189"/>
        <v/>
      </c>
      <c r="IJ81" s="284" t="str">
        <f t="shared" si="189"/>
        <v/>
      </c>
      <c r="IK81" s="284" t="str">
        <f t="shared" si="189"/>
        <v/>
      </c>
      <c r="IL81" s="284" t="str">
        <f t="shared" si="189"/>
        <v/>
      </c>
      <c r="IM81" s="284" t="str">
        <f t="shared" si="189"/>
        <v/>
      </c>
      <c r="IN81" s="284" t="str">
        <f t="shared" si="189"/>
        <v/>
      </c>
      <c r="IO81" s="284" t="str">
        <f t="shared" si="189"/>
        <v/>
      </c>
      <c r="IP81" s="284" t="str">
        <f t="shared" si="189"/>
        <v/>
      </c>
      <c r="IQ81" s="284" t="str">
        <f t="shared" si="189"/>
        <v/>
      </c>
      <c r="IR81" s="284" t="str">
        <f t="shared" si="189"/>
        <v/>
      </c>
      <c r="IS81" s="284" t="str">
        <f t="shared" si="189"/>
        <v/>
      </c>
      <c r="IT81" s="284" t="str">
        <f t="shared" si="189"/>
        <v/>
      </c>
      <c r="IU81" s="284" t="str">
        <f t="shared" si="189"/>
        <v/>
      </c>
      <c r="IV81" s="284" t="str">
        <f t="shared" si="189"/>
        <v/>
      </c>
      <c r="IW81" s="284" t="str">
        <f t="shared" si="189"/>
        <v/>
      </c>
      <c r="IX81" s="284" t="str">
        <f t="shared" si="189"/>
        <v/>
      </c>
      <c r="IY81" s="284" t="str">
        <f t="shared" si="189"/>
        <v/>
      </c>
      <c r="IZ81" s="284" t="str">
        <f t="shared" ref="IZ81:LK81" si="190">IF(IZ29="","",($C6*IZ29)/((1+$H$4)^IZ$79))</f>
        <v/>
      </c>
      <c r="JA81" s="284" t="str">
        <f t="shared" si="190"/>
        <v/>
      </c>
      <c r="JB81" s="284" t="str">
        <f t="shared" si="190"/>
        <v/>
      </c>
      <c r="JC81" s="284" t="str">
        <f t="shared" si="190"/>
        <v/>
      </c>
      <c r="JD81" s="284" t="str">
        <f t="shared" si="190"/>
        <v/>
      </c>
      <c r="JE81" s="284" t="str">
        <f t="shared" si="190"/>
        <v/>
      </c>
      <c r="JF81" s="284" t="str">
        <f t="shared" si="190"/>
        <v/>
      </c>
      <c r="JG81" s="284" t="str">
        <f t="shared" si="190"/>
        <v/>
      </c>
      <c r="JH81" s="284" t="str">
        <f t="shared" si="190"/>
        <v/>
      </c>
      <c r="JI81" s="284" t="str">
        <f t="shared" si="190"/>
        <v/>
      </c>
      <c r="JJ81" s="284" t="str">
        <f t="shared" si="190"/>
        <v/>
      </c>
      <c r="JK81" s="284" t="str">
        <f t="shared" si="190"/>
        <v/>
      </c>
      <c r="JL81" s="284" t="str">
        <f t="shared" si="190"/>
        <v/>
      </c>
      <c r="JM81" s="284" t="str">
        <f t="shared" si="190"/>
        <v/>
      </c>
      <c r="JN81" s="284" t="str">
        <f t="shared" si="190"/>
        <v/>
      </c>
      <c r="JO81" s="284" t="str">
        <f t="shared" si="190"/>
        <v/>
      </c>
      <c r="JP81" s="284" t="str">
        <f t="shared" si="190"/>
        <v/>
      </c>
      <c r="JQ81" s="284" t="str">
        <f t="shared" si="190"/>
        <v/>
      </c>
      <c r="JR81" s="284" t="str">
        <f t="shared" si="190"/>
        <v/>
      </c>
      <c r="JS81" s="284" t="str">
        <f t="shared" si="190"/>
        <v/>
      </c>
      <c r="JT81" s="284" t="str">
        <f t="shared" si="190"/>
        <v/>
      </c>
      <c r="JU81" s="284" t="str">
        <f t="shared" si="190"/>
        <v/>
      </c>
      <c r="JV81" s="284" t="str">
        <f t="shared" si="190"/>
        <v/>
      </c>
      <c r="JW81" s="284" t="str">
        <f t="shared" si="190"/>
        <v/>
      </c>
      <c r="JX81" s="284" t="str">
        <f t="shared" si="190"/>
        <v/>
      </c>
      <c r="JY81" s="284" t="str">
        <f t="shared" si="190"/>
        <v/>
      </c>
      <c r="JZ81" s="284" t="str">
        <f t="shared" si="190"/>
        <v/>
      </c>
      <c r="KA81" s="284" t="str">
        <f t="shared" si="190"/>
        <v/>
      </c>
      <c r="KB81" s="284" t="str">
        <f t="shared" si="190"/>
        <v/>
      </c>
      <c r="KC81" s="284" t="str">
        <f t="shared" si="190"/>
        <v/>
      </c>
      <c r="KD81" s="284" t="str">
        <f t="shared" si="190"/>
        <v/>
      </c>
      <c r="KE81" s="284" t="str">
        <f t="shared" si="190"/>
        <v/>
      </c>
      <c r="KF81" s="284" t="str">
        <f t="shared" si="190"/>
        <v/>
      </c>
      <c r="KG81" s="284" t="str">
        <f t="shared" si="190"/>
        <v/>
      </c>
      <c r="KH81" s="284" t="str">
        <f t="shared" si="190"/>
        <v/>
      </c>
      <c r="KI81" s="284" t="str">
        <f t="shared" si="190"/>
        <v/>
      </c>
      <c r="KJ81" s="284" t="str">
        <f t="shared" si="190"/>
        <v/>
      </c>
      <c r="KK81" s="284" t="str">
        <f t="shared" si="190"/>
        <v/>
      </c>
      <c r="KL81" s="284" t="str">
        <f t="shared" si="190"/>
        <v/>
      </c>
      <c r="KM81" s="284" t="str">
        <f t="shared" si="190"/>
        <v/>
      </c>
      <c r="KN81" s="284" t="str">
        <f t="shared" si="190"/>
        <v/>
      </c>
      <c r="KO81" s="284" t="str">
        <f t="shared" si="190"/>
        <v/>
      </c>
      <c r="KP81" s="284" t="str">
        <f t="shared" si="190"/>
        <v/>
      </c>
      <c r="KQ81" s="284" t="str">
        <f t="shared" si="190"/>
        <v/>
      </c>
      <c r="KR81" s="284" t="str">
        <f t="shared" si="190"/>
        <v/>
      </c>
      <c r="KS81" s="284" t="str">
        <f t="shared" si="190"/>
        <v/>
      </c>
      <c r="KT81" s="284" t="str">
        <f t="shared" si="190"/>
        <v/>
      </c>
      <c r="KU81" s="284" t="str">
        <f t="shared" si="190"/>
        <v/>
      </c>
      <c r="KV81" s="284" t="str">
        <f t="shared" si="190"/>
        <v/>
      </c>
      <c r="KW81" s="284" t="str">
        <f t="shared" si="190"/>
        <v/>
      </c>
      <c r="KX81" s="284" t="str">
        <f t="shared" si="190"/>
        <v/>
      </c>
      <c r="KY81" s="284" t="str">
        <f t="shared" si="190"/>
        <v/>
      </c>
      <c r="KZ81" s="284" t="str">
        <f t="shared" si="190"/>
        <v/>
      </c>
      <c r="LA81" s="284" t="str">
        <f t="shared" si="190"/>
        <v/>
      </c>
      <c r="LB81" s="284" t="str">
        <f t="shared" si="190"/>
        <v/>
      </c>
      <c r="LC81" s="284" t="str">
        <f t="shared" si="190"/>
        <v/>
      </c>
      <c r="LD81" s="284" t="str">
        <f t="shared" si="190"/>
        <v/>
      </c>
      <c r="LE81" s="284" t="str">
        <f t="shared" si="190"/>
        <v/>
      </c>
      <c r="LF81" s="284" t="str">
        <f t="shared" si="190"/>
        <v/>
      </c>
      <c r="LG81" s="284" t="str">
        <f t="shared" si="190"/>
        <v/>
      </c>
      <c r="LH81" s="284" t="str">
        <f t="shared" si="190"/>
        <v/>
      </c>
      <c r="LI81" s="284" t="str">
        <f t="shared" si="190"/>
        <v/>
      </c>
      <c r="LJ81" s="284" t="str">
        <f t="shared" si="190"/>
        <v/>
      </c>
      <c r="LK81" s="284" t="str">
        <f t="shared" si="190"/>
        <v/>
      </c>
      <c r="LL81" s="284" t="str">
        <f t="shared" ref="LL81:NW81" si="191">IF(LL29="","",($C6*LL29)/((1+$H$4)^LL$79))</f>
        <v/>
      </c>
      <c r="LM81" s="284" t="str">
        <f t="shared" si="191"/>
        <v/>
      </c>
      <c r="LN81" s="284" t="str">
        <f t="shared" si="191"/>
        <v/>
      </c>
      <c r="LO81" s="284" t="str">
        <f t="shared" si="191"/>
        <v/>
      </c>
      <c r="LP81" s="284" t="str">
        <f t="shared" si="191"/>
        <v/>
      </c>
      <c r="LQ81" s="284" t="str">
        <f t="shared" si="191"/>
        <v/>
      </c>
      <c r="LR81" s="284" t="str">
        <f t="shared" si="191"/>
        <v/>
      </c>
      <c r="LS81" s="284" t="str">
        <f t="shared" si="191"/>
        <v/>
      </c>
      <c r="LT81" s="284" t="str">
        <f t="shared" si="191"/>
        <v/>
      </c>
      <c r="LU81" s="284" t="str">
        <f t="shared" si="191"/>
        <v/>
      </c>
      <c r="LV81" s="284" t="str">
        <f t="shared" si="191"/>
        <v/>
      </c>
      <c r="LW81" s="284" t="str">
        <f t="shared" si="191"/>
        <v/>
      </c>
      <c r="LX81" s="284" t="str">
        <f t="shared" si="191"/>
        <v/>
      </c>
      <c r="LY81" s="284" t="str">
        <f t="shared" si="191"/>
        <v/>
      </c>
      <c r="LZ81" s="284" t="str">
        <f t="shared" si="191"/>
        <v/>
      </c>
      <c r="MA81" s="284" t="str">
        <f t="shared" si="191"/>
        <v/>
      </c>
      <c r="MB81" s="284" t="str">
        <f t="shared" si="191"/>
        <v/>
      </c>
      <c r="MC81" s="284" t="str">
        <f t="shared" si="191"/>
        <v/>
      </c>
      <c r="MD81" s="284" t="str">
        <f t="shared" si="191"/>
        <v/>
      </c>
      <c r="ME81" s="284" t="str">
        <f t="shared" si="191"/>
        <v/>
      </c>
      <c r="MF81" s="284" t="str">
        <f t="shared" si="191"/>
        <v/>
      </c>
      <c r="MG81" s="284" t="str">
        <f t="shared" si="191"/>
        <v/>
      </c>
      <c r="MH81" s="284" t="str">
        <f t="shared" si="191"/>
        <v/>
      </c>
      <c r="MI81" s="284" t="str">
        <f t="shared" si="191"/>
        <v/>
      </c>
      <c r="MJ81" s="284" t="str">
        <f t="shared" si="191"/>
        <v/>
      </c>
      <c r="MK81" s="284" t="str">
        <f t="shared" si="191"/>
        <v/>
      </c>
      <c r="ML81" s="284" t="str">
        <f t="shared" si="191"/>
        <v/>
      </c>
      <c r="MM81" s="284" t="str">
        <f t="shared" si="191"/>
        <v/>
      </c>
      <c r="MN81" s="284" t="str">
        <f t="shared" si="191"/>
        <v/>
      </c>
      <c r="MO81" s="284" t="str">
        <f t="shared" si="191"/>
        <v/>
      </c>
      <c r="MP81" s="284" t="str">
        <f t="shared" si="191"/>
        <v/>
      </c>
      <c r="MQ81" s="284" t="str">
        <f t="shared" si="191"/>
        <v/>
      </c>
      <c r="MR81" s="284" t="str">
        <f t="shared" si="191"/>
        <v/>
      </c>
      <c r="MS81" s="284" t="str">
        <f t="shared" si="191"/>
        <v/>
      </c>
      <c r="MT81" s="284" t="str">
        <f t="shared" si="191"/>
        <v/>
      </c>
      <c r="MU81" s="284" t="str">
        <f t="shared" si="191"/>
        <v/>
      </c>
      <c r="MV81" s="284" t="str">
        <f t="shared" si="191"/>
        <v/>
      </c>
      <c r="MW81" s="284" t="str">
        <f t="shared" si="191"/>
        <v/>
      </c>
      <c r="MX81" s="284" t="str">
        <f t="shared" si="191"/>
        <v/>
      </c>
      <c r="MY81" s="284" t="str">
        <f t="shared" si="191"/>
        <v/>
      </c>
      <c r="MZ81" s="284" t="str">
        <f t="shared" si="191"/>
        <v/>
      </c>
      <c r="NA81" s="284" t="str">
        <f t="shared" si="191"/>
        <v/>
      </c>
      <c r="NB81" s="284" t="str">
        <f t="shared" si="191"/>
        <v/>
      </c>
      <c r="NC81" s="284" t="str">
        <f t="shared" si="191"/>
        <v/>
      </c>
      <c r="ND81" s="284" t="str">
        <f t="shared" si="191"/>
        <v/>
      </c>
      <c r="NE81" s="284" t="str">
        <f t="shared" si="191"/>
        <v/>
      </c>
      <c r="NF81" s="284" t="str">
        <f t="shared" si="191"/>
        <v/>
      </c>
      <c r="NG81" s="284" t="str">
        <f t="shared" si="191"/>
        <v/>
      </c>
      <c r="NH81" s="284" t="str">
        <f t="shared" si="191"/>
        <v/>
      </c>
      <c r="NI81" s="284" t="str">
        <f t="shared" si="191"/>
        <v/>
      </c>
      <c r="NJ81" s="284" t="str">
        <f t="shared" si="191"/>
        <v/>
      </c>
      <c r="NK81" s="284" t="str">
        <f t="shared" si="191"/>
        <v/>
      </c>
      <c r="NL81" s="284" t="str">
        <f t="shared" si="191"/>
        <v/>
      </c>
      <c r="NM81" s="284" t="str">
        <f t="shared" si="191"/>
        <v/>
      </c>
      <c r="NN81" s="284" t="str">
        <f t="shared" si="191"/>
        <v/>
      </c>
      <c r="NO81" s="284" t="str">
        <f t="shared" si="191"/>
        <v/>
      </c>
      <c r="NP81" s="284" t="str">
        <f t="shared" si="191"/>
        <v/>
      </c>
      <c r="NQ81" s="284" t="str">
        <f t="shared" si="191"/>
        <v/>
      </c>
      <c r="NR81" s="284" t="str">
        <f t="shared" si="191"/>
        <v/>
      </c>
      <c r="NS81" s="284" t="str">
        <f t="shared" si="191"/>
        <v/>
      </c>
      <c r="NT81" s="284" t="str">
        <f t="shared" si="191"/>
        <v/>
      </c>
      <c r="NU81" s="284" t="str">
        <f t="shared" si="191"/>
        <v/>
      </c>
      <c r="NV81" s="284" t="str">
        <f t="shared" si="191"/>
        <v/>
      </c>
      <c r="NW81" s="284" t="str">
        <f t="shared" si="191"/>
        <v/>
      </c>
      <c r="NX81" s="284" t="str">
        <f t="shared" ref="NX81:QI81" si="192">IF(NX29="","",($C6*NX29)/((1+$H$4)^NX$79))</f>
        <v/>
      </c>
      <c r="NY81" s="284" t="str">
        <f t="shared" si="192"/>
        <v/>
      </c>
      <c r="NZ81" s="284" t="str">
        <f t="shared" si="192"/>
        <v/>
      </c>
      <c r="OA81" s="284" t="str">
        <f t="shared" si="192"/>
        <v/>
      </c>
      <c r="OB81" s="284" t="str">
        <f t="shared" si="192"/>
        <v/>
      </c>
      <c r="OC81" s="284" t="str">
        <f t="shared" si="192"/>
        <v/>
      </c>
      <c r="OD81" s="284" t="str">
        <f t="shared" si="192"/>
        <v/>
      </c>
      <c r="OE81" s="284" t="str">
        <f t="shared" si="192"/>
        <v/>
      </c>
      <c r="OF81" s="284" t="str">
        <f t="shared" si="192"/>
        <v/>
      </c>
      <c r="OG81" s="284" t="str">
        <f t="shared" si="192"/>
        <v/>
      </c>
      <c r="OH81" s="284" t="str">
        <f t="shared" si="192"/>
        <v/>
      </c>
      <c r="OI81" s="284" t="str">
        <f t="shared" si="192"/>
        <v/>
      </c>
      <c r="OJ81" s="284" t="str">
        <f t="shared" si="192"/>
        <v/>
      </c>
      <c r="OK81" s="284" t="str">
        <f t="shared" si="192"/>
        <v/>
      </c>
      <c r="OL81" s="284" t="str">
        <f t="shared" si="192"/>
        <v/>
      </c>
      <c r="OM81" s="284" t="str">
        <f t="shared" si="192"/>
        <v/>
      </c>
      <c r="ON81" s="284" t="str">
        <f t="shared" si="192"/>
        <v/>
      </c>
      <c r="OO81" s="284" t="str">
        <f t="shared" si="192"/>
        <v/>
      </c>
      <c r="OP81" s="284" t="str">
        <f t="shared" si="192"/>
        <v/>
      </c>
      <c r="OQ81" s="284" t="str">
        <f t="shared" si="192"/>
        <v/>
      </c>
      <c r="OR81" s="284" t="str">
        <f t="shared" si="192"/>
        <v/>
      </c>
      <c r="OS81" s="284" t="str">
        <f t="shared" si="192"/>
        <v/>
      </c>
      <c r="OT81" s="284" t="str">
        <f t="shared" si="192"/>
        <v/>
      </c>
      <c r="OU81" s="284" t="str">
        <f t="shared" si="192"/>
        <v/>
      </c>
      <c r="OV81" s="284" t="str">
        <f t="shared" si="192"/>
        <v/>
      </c>
      <c r="OW81" s="284" t="str">
        <f t="shared" si="192"/>
        <v/>
      </c>
      <c r="OX81" s="284" t="str">
        <f t="shared" si="192"/>
        <v/>
      </c>
      <c r="OY81" s="284" t="str">
        <f t="shared" si="192"/>
        <v/>
      </c>
      <c r="OZ81" s="284" t="str">
        <f t="shared" si="192"/>
        <v/>
      </c>
      <c r="PA81" s="284" t="str">
        <f t="shared" si="192"/>
        <v/>
      </c>
      <c r="PB81" s="284" t="str">
        <f t="shared" si="192"/>
        <v/>
      </c>
      <c r="PC81" s="284" t="str">
        <f t="shared" si="192"/>
        <v/>
      </c>
      <c r="PD81" s="284" t="str">
        <f t="shared" si="192"/>
        <v/>
      </c>
      <c r="PE81" s="284" t="str">
        <f t="shared" si="192"/>
        <v/>
      </c>
      <c r="PF81" s="284" t="str">
        <f t="shared" si="192"/>
        <v/>
      </c>
      <c r="PG81" s="284" t="str">
        <f t="shared" si="192"/>
        <v/>
      </c>
      <c r="PH81" s="284" t="str">
        <f t="shared" si="192"/>
        <v/>
      </c>
      <c r="PI81" s="284" t="str">
        <f t="shared" si="192"/>
        <v/>
      </c>
      <c r="PJ81" s="284" t="str">
        <f t="shared" si="192"/>
        <v/>
      </c>
      <c r="PK81" s="284" t="str">
        <f t="shared" si="192"/>
        <v/>
      </c>
      <c r="PL81" s="284" t="str">
        <f t="shared" si="192"/>
        <v/>
      </c>
      <c r="PM81" s="284" t="str">
        <f t="shared" si="192"/>
        <v/>
      </c>
      <c r="PN81" s="284" t="str">
        <f t="shared" si="192"/>
        <v/>
      </c>
      <c r="PO81" s="284" t="str">
        <f t="shared" si="192"/>
        <v/>
      </c>
      <c r="PP81" s="284" t="str">
        <f t="shared" si="192"/>
        <v/>
      </c>
      <c r="PQ81" s="284" t="str">
        <f t="shared" si="192"/>
        <v/>
      </c>
      <c r="PR81" s="284" t="str">
        <f t="shared" si="192"/>
        <v/>
      </c>
      <c r="PS81" s="284" t="str">
        <f t="shared" si="192"/>
        <v/>
      </c>
      <c r="PT81" s="284" t="str">
        <f t="shared" si="192"/>
        <v/>
      </c>
      <c r="PU81" s="284" t="str">
        <f t="shared" si="192"/>
        <v/>
      </c>
      <c r="PV81" s="284" t="str">
        <f t="shared" si="192"/>
        <v/>
      </c>
      <c r="PW81" s="284" t="str">
        <f t="shared" si="192"/>
        <v/>
      </c>
      <c r="PX81" s="284" t="str">
        <f t="shared" si="192"/>
        <v/>
      </c>
      <c r="PY81" s="284" t="str">
        <f t="shared" si="192"/>
        <v/>
      </c>
      <c r="PZ81" s="284" t="str">
        <f t="shared" si="192"/>
        <v/>
      </c>
      <c r="QA81" s="284" t="str">
        <f t="shared" si="192"/>
        <v/>
      </c>
      <c r="QB81" s="284" t="str">
        <f t="shared" si="192"/>
        <v/>
      </c>
      <c r="QC81" s="284" t="str">
        <f t="shared" si="192"/>
        <v/>
      </c>
      <c r="QD81" s="284" t="str">
        <f t="shared" si="192"/>
        <v/>
      </c>
      <c r="QE81" s="284" t="str">
        <f t="shared" si="192"/>
        <v/>
      </c>
      <c r="QF81" s="284" t="str">
        <f t="shared" si="192"/>
        <v/>
      </c>
      <c r="QG81" s="284" t="str">
        <f t="shared" si="192"/>
        <v/>
      </c>
      <c r="QH81" s="284" t="str">
        <f t="shared" si="192"/>
        <v/>
      </c>
      <c r="QI81" s="284" t="str">
        <f t="shared" si="192"/>
        <v/>
      </c>
      <c r="QJ81" s="284" t="str">
        <f t="shared" ref="QJ81:SA81" si="193">IF(QJ29="","",($C6*QJ29)/((1+$H$4)^QJ$79))</f>
        <v/>
      </c>
      <c r="QK81" s="284" t="str">
        <f t="shared" si="193"/>
        <v/>
      </c>
      <c r="QL81" s="284" t="str">
        <f t="shared" si="193"/>
        <v/>
      </c>
      <c r="QM81" s="284" t="str">
        <f t="shared" si="193"/>
        <v/>
      </c>
      <c r="QN81" s="284" t="str">
        <f t="shared" si="193"/>
        <v/>
      </c>
      <c r="QO81" s="284" t="str">
        <f t="shared" si="193"/>
        <v/>
      </c>
      <c r="QP81" s="284" t="str">
        <f t="shared" si="193"/>
        <v/>
      </c>
      <c r="QQ81" s="284" t="str">
        <f t="shared" si="193"/>
        <v/>
      </c>
      <c r="QR81" s="284" t="str">
        <f t="shared" si="193"/>
        <v/>
      </c>
      <c r="QS81" s="284" t="str">
        <f t="shared" si="193"/>
        <v/>
      </c>
      <c r="QT81" s="284" t="str">
        <f t="shared" si="193"/>
        <v/>
      </c>
      <c r="QU81" s="284" t="str">
        <f t="shared" si="193"/>
        <v/>
      </c>
      <c r="QV81" s="284" t="str">
        <f t="shared" si="193"/>
        <v/>
      </c>
      <c r="QW81" s="284" t="str">
        <f t="shared" si="193"/>
        <v/>
      </c>
      <c r="QX81" s="284" t="str">
        <f t="shared" si="193"/>
        <v/>
      </c>
      <c r="QY81" s="284" t="str">
        <f t="shared" si="193"/>
        <v/>
      </c>
      <c r="QZ81" s="284" t="str">
        <f t="shared" si="193"/>
        <v/>
      </c>
      <c r="RA81" s="284" t="str">
        <f t="shared" si="193"/>
        <v/>
      </c>
      <c r="RB81" s="284" t="str">
        <f t="shared" si="193"/>
        <v/>
      </c>
      <c r="RC81" s="284" t="str">
        <f t="shared" si="193"/>
        <v/>
      </c>
      <c r="RD81" s="284" t="str">
        <f t="shared" si="193"/>
        <v/>
      </c>
      <c r="RE81" s="284" t="str">
        <f t="shared" si="193"/>
        <v/>
      </c>
      <c r="RF81" s="284" t="str">
        <f t="shared" si="193"/>
        <v/>
      </c>
      <c r="RG81" s="284" t="str">
        <f t="shared" si="193"/>
        <v/>
      </c>
      <c r="RH81" s="284" t="str">
        <f t="shared" si="193"/>
        <v/>
      </c>
      <c r="RI81" s="284" t="str">
        <f t="shared" si="193"/>
        <v/>
      </c>
      <c r="RJ81" s="284" t="str">
        <f t="shared" si="193"/>
        <v/>
      </c>
      <c r="RK81" s="284" t="str">
        <f t="shared" si="193"/>
        <v/>
      </c>
      <c r="RL81" s="284" t="str">
        <f t="shared" si="193"/>
        <v/>
      </c>
      <c r="RM81" s="284" t="str">
        <f t="shared" si="193"/>
        <v/>
      </c>
      <c r="RN81" s="284" t="str">
        <f t="shared" si="193"/>
        <v/>
      </c>
      <c r="RO81" s="284" t="str">
        <f t="shared" si="193"/>
        <v/>
      </c>
      <c r="RP81" s="284" t="str">
        <f t="shared" si="193"/>
        <v/>
      </c>
      <c r="RQ81" s="284" t="str">
        <f t="shared" si="193"/>
        <v/>
      </c>
      <c r="RR81" s="284" t="str">
        <f t="shared" si="193"/>
        <v/>
      </c>
      <c r="RS81" s="284" t="str">
        <f t="shared" si="193"/>
        <v/>
      </c>
      <c r="RT81" s="284" t="str">
        <f t="shared" si="193"/>
        <v/>
      </c>
      <c r="RU81" s="284" t="str">
        <f t="shared" si="193"/>
        <v/>
      </c>
      <c r="RV81" s="284" t="str">
        <f t="shared" si="193"/>
        <v/>
      </c>
      <c r="RW81" s="284" t="str">
        <f t="shared" si="193"/>
        <v/>
      </c>
      <c r="RX81" s="284" t="str">
        <f t="shared" si="193"/>
        <v/>
      </c>
      <c r="RY81" s="284" t="str">
        <f t="shared" si="193"/>
        <v/>
      </c>
      <c r="RZ81" s="284" t="str">
        <f t="shared" si="193"/>
        <v/>
      </c>
      <c r="SA81" s="284" t="str">
        <f t="shared" si="193"/>
        <v/>
      </c>
    </row>
    <row r="82" spans="1:495">
      <c r="A82" s="282"/>
      <c r="B82" s="283" t="str">
        <f>$B$7</f>
        <v>Passive Treatment System</v>
      </c>
      <c r="C82" s="290">
        <f>SUM(D82:S82,T82:INDEX(T82:SA82,$H$5))</f>
        <v>0</v>
      </c>
      <c r="D82" s="284" t="str">
        <f t="shared" ref="D82:BO82" si="194">IF(D30="","",($C7*D30)/((1+$H$4)^D$79))</f>
        <v/>
      </c>
      <c r="E82" s="284" t="str">
        <f t="shared" si="194"/>
        <v/>
      </c>
      <c r="F82" s="284" t="str">
        <f t="shared" si="194"/>
        <v/>
      </c>
      <c r="G82" s="284" t="str">
        <f t="shared" si="194"/>
        <v/>
      </c>
      <c r="H82" s="284" t="str">
        <f t="shared" si="194"/>
        <v/>
      </c>
      <c r="I82" s="284" t="str">
        <f t="shared" si="194"/>
        <v/>
      </c>
      <c r="J82" s="284" t="str">
        <f t="shared" si="194"/>
        <v/>
      </c>
      <c r="K82" s="284" t="str">
        <f t="shared" si="194"/>
        <v/>
      </c>
      <c r="L82" s="284" t="str">
        <f t="shared" si="194"/>
        <v/>
      </c>
      <c r="M82" s="284" t="str">
        <f t="shared" si="194"/>
        <v/>
      </c>
      <c r="N82" s="284" t="str">
        <f t="shared" si="194"/>
        <v/>
      </c>
      <c r="O82" s="284" t="str">
        <f t="shared" si="194"/>
        <v/>
      </c>
      <c r="P82" s="284" t="str">
        <f t="shared" si="194"/>
        <v/>
      </c>
      <c r="Q82" s="284" t="str">
        <f t="shared" si="194"/>
        <v/>
      </c>
      <c r="R82" s="284" t="str">
        <f t="shared" si="194"/>
        <v/>
      </c>
      <c r="S82" s="284" t="str">
        <f t="shared" si="194"/>
        <v/>
      </c>
      <c r="T82" s="284" t="str">
        <f t="shared" si="194"/>
        <v/>
      </c>
      <c r="U82" s="284" t="str">
        <f t="shared" si="194"/>
        <v/>
      </c>
      <c r="V82" s="284" t="str">
        <f t="shared" si="194"/>
        <v/>
      </c>
      <c r="W82" s="284" t="str">
        <f t="shared" si="194"/>
        <v/>
      </c>
      <c r="X82" s="284" t="str">
        <f t="shared" si="194"/>
        <v/>
      </c>
      <c r="Y82" s="284" t="str">
        <f t="shared" si="194"/>
        <v/>
      </c>
      <c r="Z82" s="284" t="str">
        <f t="shared" si="194"/>
        <v/>
      </c>
      <c r="AA82" s="284" t="str">
        <f t="shared" si="194"/>
        <v/>
      </c>
      <c r="AB82" s="284" t="str">
        <f t="shared" si="194"/>
        <v/>
      </c>
      <c r="AC82" s="284" t="str">
        <f t="shared" si="194"/>
        <v/>
      </c>
      <c r="AD82" s="284" t="str">
        <f t="shared" si="194"/>
        <v/>
      </c>
      <c r="AE82" s="284" t="str">
        <f t="shared" si="194"/>
        <v/>
      </c>
      <c r="AF82" s="284" t="str">
        <f t="shared" si="194"/>
        <v/>
      </c>
      <c r="AG82" s="284" t="str">
        <f t="shared" si="194"/>
        <v/>
      </c>
      <c r="AH82" s="284" t="str">
        <f t="shared" si="194"/>
        <v/>
      </c>
      <c r="AI82" s="284" t="str">
        <f t="shared" si="194"/>
        <v/>
      </c>
      <c r="AJ82" s="284" t="str">
        <f t="shared" si="194"/>
        <v/>
      </c>
      <c r="AK82" s="284" t="str">
        <f t="shared" si="194"/>
        <v/>
      </c>
      <c r="AL82" s="284" t="str">
        <f t="shared" si="194"/>
        <v/>
      </c>
      <c r="AM82" s="284" t="str">
        <f t="shared" si="194"/>
        <v/>
      </c>
      <c r="AN82" s="284" t="str">
        <f t="shared" si="194"/>
        <v/>
      </c>
      <c r="AO82" s="284" t="str">
        <f t="shared" si="194"/>
        <v/>
      </c>
      <c r="AP82" s="284" t="str">
        <f t="shared" si="194"/>
        <v/>
      </c>
      <c r="AQ82" s="284" t="str">
        <f t="shared" si="194"/>
        <v/>
      </c>
      <c r="AR82" s="284">
        <f t="shared" si="194"/>
        <v>0</v>
      </c>
      <c r="AS82" s="284" t="str">
        <f t="shared" si="194"/>
        <v/>
      </c>
      <c r="AT82" s="284" t="str">
        <f t="shared" si="194"/>
        <v/>
      </c>
      <c r="AU82" s="284" t="str">
        <f t="shared" si="194"/>
        <v/>
      </c>
      <c r="AV82" s="284" t="str">
        <f t="shared" si="194"/>
        <v/>
      </c>
      <c r="AW82" s="284">
        <f t="shared" si="194"/>
        <v>0</v>
      </c>
      <c r="AX82" s="284" t="str">
        <f t="shared" si="194"/>
        <v/>
      </c>
      <c r="AY82" s="284" t="str">
        <f t="shared" si="194"/>
        <v/>
      </c>
      <c r="AZ82" s="284" t="str">
        <f t="shared" si="194"/>
        <v/>
      </c>
      <c r="BA82" s="284" t="str">
        <f t="shared" si="194"/>
        <v/>
      </c>
      <c r="BB82" s="284">
        <f t="shared" si="194"/>
        <v>0</v>
      </c>
      <c r="BC82" s="284" t="str">
        <f t="shared" si="194"/>
        <v/>
      </c>
      <c r="BD82" s="284" t="str">
        <f t="shared" si="194"/>
        <v/>
      </c>
      <c r="BE82" s="284" t="str">
        <f t="shared" si="194"/>
        <v/>
      </c>
      <c r="BF82" s="284" t="str">
        <f t="shared" si="194"/>
        <v/>
      </c>
      <c r="BG82" s="284">
        <f t="shared" si="194"/>
        <v>0</v>
      </c>
      <c r="BH82" s="284" t="str">
        <f t="shared" si="194"/>
        <v/>
      </c>
      <c r="BI82" s="284" t="str">
        <f t="shared" si="194"/>
        <v/>
      </c>
      <c r="BJ82" s="284" t="str">
        <f t="shared" si="194"/>
        <v/>
      </c>
      <c r="BK82" s="284" t="str">
        <f t="shared" si="194"/>
        <v/>
      </c>
      <c r="BL82" s="284">
        <f t="shared" si="194"/>
        <v>0</v>
      </c>
      <c r="BM82" s="284" t="str">
        <f t="shared" si="194"/>
        <v/>
      </c>
      <c r="BN82" s="284" t="str">
        <f t="shared" si="194"/>
        <v/>
      </c>
      <c r="BO82" s="284" t="str">
        <f t="shared" si="194"/>
        <v/>
      </c>
      <c r="BP82" s="284" t="str">
        <f t="shared" ref="BP82:EA82" si="195">IF(BP30="","",($C7*BP30)/((1+$H$4)^BP$79))</f>
        <v/>
      </c>
      <c r="BQ82" s="284">
        <f t="shared" si="195"/>
        <v>0</v>
      </c>
      <c r="BR82" s="284" t="str">
        <f t="shared" si="195"/>
        <v/>
      </c>
      <c r="BS82" s="284" t="str">
        <f t="shared" si="195"/>
        <v/>
      </c>
      <c r="BT82" s="284" t="str">
        <f t="shared" si="195"/>
        <v/>
      </c>
      <c r="BU82" s="284" t="str">
        <f t="shared" si="195"/>
        <v/>
      </c>
      <c r="BV82" s="284">
        <f t="shared" si="195"/>
        <v>0</v>
      </c>
      <c r="BW82" s="284" t="str">
        <f t="shared" si="195"/>
        <v/>
      </c>
      <c r="BX82" s="284" t="str">
        <f t="shared" si="195"/>
        <v/>
      </c>
      <c r="BY82" s="284" t="str">
        <f t="shared" si="195"/>
        <v/>
      </c>
      <c r="BZ82" s="284" t="str">
        <f t="shared" si="195"/>
        <v/>
      </c>
      <c r="CA82" s="284">
        <f t="shared" si="195"/>
        <v>0</v>
      </c>
      <c r="CB82" s="284" t="str">
        <f t="shared" si="195"/>
        <v/>
      </c>
      <c r="CC82" s="284" t="str">
        <f t="shared" si="195"/>
        <v/>
      </c>
      <c r="CD82" s="284" t="str">
        <f t="shared" si="195"/>
        <v/>
      </c>
      <c r="CE82" s="284" t="str">
        <f t="shared" si="195"/>
        <v/>
      </c>
      <c r="CF82" s="284">
        <f t="shared" si="195"/>
        <v>0</v>
      </c>
      <c r="CG82" s="284" t="str">
        <f t="shared" si="195"/>
        <v/>
      </c>
      <c r="CH82" s="284" t="str">
        <f t="shared" si="195"/>
        <v/>
      </c>
      <c r="CI82" s="284" t="str">
        <f t="shared" si="195"/>
        <v/>
      </c>
      <c r="CJ82" s="284" t="str">
        <f t="shared" si="195"/>
        <v/>
      </c>
      <c r="CK82" s="284">
        <f t="shared" si="195"/>
        <v>0</v>
      </c>
      <c r="CL82" s="284" t="str">
        <f t="shared" si="195"/>
        <v/>
      </c>
      <c r="CM82" s="284" t="str">
        <f t="shared" si="195"/>
        <v/>
      </c>
      <c r="CN82" s="284" t="str">
        <f t="shared" si="195"/>
        <v/>
      </c>
      <c r="CO82" s="284" t="str">
        <f t="shared" si="195"/>
        <v/>
      </c>
      <c r="CP82" s="284">
        <f t="shared" si="195"/>
        <v>0</v>
      </c>
      <c r="CQ82" s="284" t="str">
        <f t="shared" si="195"/>
        <v/>
      </c>
      <c r="CR82" s="284" t="str">
        <f t="shared" si="195"/>
        <v/>
      </c>
      <c r="CS82" s="284" t="str">
        <f t="shared" si="195"/>
        <v/>
      </c>
      <c r="CT82" s="284" t="str">
        <f t="shared" si="195"/>
        <v/>
      </c>
      <c r="CU82" s="284">
        <f t="shared" si="195"/>
        <v>0</v>
      </c>
      <c r="CV82" s="284" t="str">
        <f t="shared" si="195"/>
        <v/>
      </c>
      <c r="CW82" s="284" t="str">
        <f t="shared" si="195"/>
        <v/>
      </c>
      <c r="CX82" s="284" t="str">
        <f t="shared" si="195"/>
        <v/>
      </c>
      <c r="CY82" s="284" t="str">
        <f t="shared" si="195"/>
        <v/>
      </c>
      <c r="CZ82" s="284">
        <f t="shared" si="195"/>
        <v>0</v>
      </c>
      <c r="DA82" s="284" t="str">
        <f t="shared" si="195"/>
        <v/>
      </c>
      <c r="DB82" s="284" t="str">
        <f t="shared" si="195"/>
        <v/>
      </c>
      <c r="DC82" s="284" t="str">
        <f t="shared" si="195"/>
        <v/>
      </c>
      <c r="DD82" s="284" t="str">
        <f t="shared" si="195"/>
        <v/>
      </c>
      <c r="DE82" s="284">
        <f t="shared" si="195"/>
        <v>0</v>
      </c>
      <c r="DF82" s="284" t="str">
        <f t="shared" si="195"/>
        <v/>
      </c>
      <c r="DG82" s="284" t="str">
        <f t="shared" si="195"/>
        <v/>
      </c>
      <c r="DH82" s="284" t="str">
        <f t="shared" si="195"/>
        <v/>
      </c>
      <c r="DI82" s="284" t="str">
        <f t="shared" si="195"/>
        <v/>
      </c>
      <c r="DJ82" s="284">
        <f t="shared" si="195"/>
        <v>0</v>
      </c>
      <c r="DK82" s="284" t="str">
        <f t="shared" si="195"/>
        <v/>
      </c>
      <c r="DL82" s="284" t="str">
        <f t="shared" si="195"/>
        <v/>
      </c>
      <c r="DM82" s="284" t="str">
        <f t="shared" si="195"/>
        <v/>
      </c>
      <c r="DN82" s="284" t="str">
        <f t="shared" si="195"/>
        <v/>
      </c>
      <c r="DO82" s="284">
        <f t="shared" si="195"/>
        <v>0</v>
      </c>
      <c r="DP82" s="284" t="str">
        <f t="shared" si="195"/>
        <v/>
      </c>
      <c r="DQ82" s="284" t="str">
        <f t="shared" si="195"/>
        <v/>
      </c>
      <c r="DR82" s="284" t="str">
        <f t="shared" si="195"/>
        <v/>
      </c>
      <c r="DS82" s="284" t="str">
        <f t="shared" si="195"/>
        <v/>
      </c>
      <c r="DT82" s="284">
        <f t="shared" si="195"/>
        <v>0</v>
      </c>
      <c r="DU82" s="284" t="str">
        <f t="shared" si="195"/>
        <v/>
      </c>
      <c r="DV82" s="284" t="str">
        <f t="shared" si="195"/>
        <v/>
      </c>
      <c r="DW82" s="284" t="str">
        <f t="shared" si="195"/>
        <v/>
      </c>
      <c r="DX82" s="284" t="str">
        <f t="shared" si="195"/>
        <v/>
      </c>
      <c r="DY82" s="284">
        <f t="shared" si="195"/>
        <v>0</v>
      </c>
      <c r="DZ82" s="284" t="str">
        <f t="shared" si="195"/>
        <v/>
      </c>
      <c r="EA82" s="284" t="str">
        <f t="shared" si="195"/>
        <v/>
      </c>
      <c r="EB82" s="284" t="str">
        <f t="shared" ref="EB82:GM82" si="196">IF(EB30="","",($C7*EB30)/((1+$H$4)^EB$79))</f>
        <v/>
      </c>
      <c r="EC82" s="284" t="str">
        <f t="shared" si="196"/>
        <v/>
      </c>
      <c r="ED82" s="284">
        <f t="shared" si="196"/>
        <v>0</v>
      </c>
      <c r="EE82" s="284" t="str">
        <f t="shared" si="196"/>
        <v/>
      </c>
      <c r="EF82" s="284" t="str">
        <f t="shared" si="196"/>
        <v/>
      </c>
      <c r="EG82" s="284" t="str">
        <f t="shared" si="196"/>
        <v/>
      </c>
      <c r="EH82" s="284" t="str">
        <f t="shared" si="196"/>
        <v/>
      </c>
      <c r="EI82" s="284">
        <f t="shared" si="196"/>
        <v>0</v>
      </c>
      <c r="EJ82" s="284" t="str">
        <f t="shared" si="196"/>
        <v/>
      </c>
      <c r="EK82" s="284" t="str">
        <f t="shared" si="196"/>
        <v/>
      </c>
      <c r="EL82" s="284" t="str">
        <f t="shared" si="196"/>
        <v/>
      </c>
      <c r="EM82" s="284" t="str">
        <f t="shared" si="196"/>
        <v/>
      </c>
      <c r="EN82" s="284">
        <f t="shared" si="196"/>
        <v>0</v>
      </c>
      <c r="EO82" s="284" t="str">
        <f t="shared" si="196"/>
        <v/>
      </c>
      <c r="EP82" s="284" t="str">
        <f t="shared" si="196"/>
        <v/>
      </c>
      <c r="EQ82" s="284" t="str">
        <f t="shared" si="196"/>
        <v/>
      </c>
      <c r="ER82" s="284" t="str">
        <f t="shared" si="196"/>
        <v/>
      </c>
      <c r="ES82" s="284">
        <f t="shared" si="196"/>
        <v>0</v>
      </c>
      <c r="ET82" s="284" t="str">
        <f t="shared" si="196"/>
        <v/>
      </c>
      <c r="EU82" s="284" t="str">
        <f t="shared" si="196"/>
        <v/>
      </c>
      <c r="EV82" s="284" t="str">
        <f t="shared" si="196"/>
        <v/>
      </c>
      <c r="EW82" s="284" t="str">
        <f t="shared" si="196"/>
        <v/>
      </c>
      <c r="EX82" s="284">
        <f t="shared" si="196"/>
        <v>0</v>
      </c>
      <c r="EY82" s="284" t="str">
        <f t="shared" si="196"/>
        <v/>
      </c>
      <c r="EZ82" s="284" t="str">
        <f t="shared" si="196"/>
        <v/>
      </c>
      <c r="FA82" s="284" t="str">
        <f t="shared" si="196"/>
        <v/>
      </c>
      <c r="FB82" s="284" t="str">
        <f t="shared" si="196"/>
        <v/>
      </c>
      <c r="FC82" s="284">
        <f t="shared" si="196"/>
        <v>0</v>
      </c>
      <c r="FD82" s="284" t="str">
        <f t="shared" si="196"/>
        <v/>
      </c>
      <c r="FE82" s="284" t="str">
        <f t="shared" si="196"/>
        <v/>
      </c>
      <c r="FF82" s="284" t="str">
        <f t="shared" si="196"/>
        <v/>
      </c>
      <c r="FG82" s="284" t="str">
        <f t="shared" si="196"/>
        <v/>
      </c>
      <c r="FH82" s="284">
        <f t="shared" si="196"/>
        <v>0</v>
      </c>
      <c r="FI82" s="284" t="str">
        <f t="shared" si="196"/>
        <v/>
      </c>
      <c r="FJ82" s="284" t="str">
        <f t="shared" si="196"/>
        <v/>
      </c>
      <c r="FK82" s="284" t="str">
        <f t="shared" si="196"/>
        <v/>
      </c>
      <c r="FL82" s="284" t="str">
        <f t="shared" si="196"/>
        <v/>
      </c>
      <c r="FM82" s="284">
        <f t="shared" si="196"/>
        <v>0</v>
      </c>
      <c r="FN82" s="284" t="str">
        <f t="shared" si="196"/>
        <v/>
      </c>
      <c r="FO82" s="284" t="str">
        <f t="shared" si="196"/>
        <v/>
      </c>
      <c r="FP82" s="284" t="str">
        <f t="shared" si="196"/>
        <v/>
      </c>
      <c r="FQ82" s="284" t="str">
        <f t="shared" si="196"/>
        <v/>
      </c>
      <c r="FR82" s="284">
        <f t="shared" si="196"/>
        <v>0</v>
      </c>
      <c r="FS82" s="284" t="str">
        <f t="shared" si="196"/>
        <v/>
      </c>
      <c r="FT82" s="284" t="str">
        <f t="shared" si="196"/>
        <v/>
      </c>
      <c r="FU82" s="284" t="str">
        <f t="shared" si="196"/>
        <v/>
      </c>
      <c r="FV82" s="284" t="str">
        <f t="shared" si="196"/>
        <v/>
      </c>
      <c r="FW82" s="284">
        <f t="shared" si="196"/>
        <v>0</v>
      </c>
      <c r="FX82" s="284" t="str">
        <f t="shared" si="196"/>
        <v/>
      </c>
      <c r="FY82" s="284" t="str">
        <f t="shared" si="196"/>
        <v/>
      </c>
      <c r="FZ82" s="284" t="str">
        <f t="shared" si="196"/>
        <v/>
      </c>
      <c r="GA82" s="284" t="str">
        <f t="shared" si="196"/>
        <v/>
      </c>
      <c r="GB82" s="284">
        <f t="shared" si="196"/>
        <v>0</v>
      </c>
      <c r="GC82" s="284" t="str">
        <f t="shared" si="196"/>
        <v/>
      </c>
      <c r="GD82" s="284" t="str">
        <f t="shared" si="196"/>
        <v/>
      </c>
      <c r="GE82" s="284" t="str">
        <f t="shared" si="196"/>
        <v/>
      </c>
      <c r="GF82" s="284" t="str">
        <f t="shared" si="196"/>
        <v/>
      </c>
      <c r="GG82" s="284">
        <f t="shared" si="196"/>
        <v>0</v>
      </c>
      <c r="GH82" s="284" t="str">
        <f t="shared" si="196"/>
        <v/>
      </c>
      <c r="GI82" s="284" t="str">
        <f t="shared" si="196"/>
        <v/>
      </c>
      <c r="GJ82" s="284" t="str">
        <f t="shared" si="196"/>
        <v/>
      </c>
      <c r="GK82" s="284" t="str">
        <f t="shared" si="196"/>
        <v/>
      </c>
      <c r="GL82" s="284">
        <f t="shared" si="196"/>
        <v>0</v>
      </c>
      <c r="GM82" s="284" t="str">
        <f t="shared" si="196"/>
        <v/>
      </c>
      <c r="GN82" s="284" t="str">
        <f t="shared" ref="GN82:IY82" si="197">IF(GN30="","",($C7*GN30)/((1+$H$4)^GN$79))</f>
        <v/>
      </c>
      <c r="GO82" s="284" t="str">
        <f t="shared" si="197"/>
        <v/>
      </c>
      <c r="GP82" s="284" t="str">
        <f t="shared" si="197"/>
        <v/>
      </c>
      <c r="GQ82" s="284">
        <f t="shared" si="197"/>
        <v>0</v>
      </c>
      <c r="GR82" s="284" t="str">
        <f t="shared" si="197"/>
        <v/>
      </c>
      <c r="GS82" s="284" t="str">
        <f t="shared" si="197"/>
        <v/>
      </c>
      <c r="GT82" s="284" t="str">
        <f t="shared" si="197"/>
        <v/>
      </c>
      <c r="GU82" s="284" t="str">
        <f t="shared" si="197"/>
        <v/>
      </c>
      <c r="GV82" s="284">
        <f t="shared" si="197"/>
        <v>0</v>
      </c>
      <c r="GW82" s="284" t="str">
        <f t="shared" si="197"/>
        <v/>
      </c>
      <c r="GX82" s="284" t="str">
        <f t="shared" si="197"/>
        <v/>
      </c>
      <c r="GY82" s="284" t="str">
        <f t="shared" si="197"/>
        <v/>
      </c>
      <c r="GZ82" s="284" t="str">
        <f t="shared" si="197"/>
        <v/>
      </c>
      <c r="HA82" s="284">
        <f t="shared" si="197"/>
        <v>0</v>
      </c>
      <c r="HB82" s="284" t="str">
        <f t="shared" si="197"/>
        <v/>
      </c>
      <c r="HC82" s="284" t="str">
        <f t="shared" si="197"/>
        <v/>
      </c>
      <c r="HD82" s="284" t="str">
        <f t="shared" si="197"/>
        <v/>
      </c>
      <c r="HE82" s="284" t="str">
        <f t="shared" si="197"/>
        <v/>
      </c>
      <c r="HF82" s="284">
        <f t="shared" si="197"/>
        <v>0</v>
      </c>
      <c r="HG82" s="284" t="str">
        <f t="shared" si="197"/>
        <v/>
      </c>
      <c r="HH82" s="284" t="str">
        <f t="shared" si="197"/>
        <v/>
      </c>
      <c r="HI82" s="284" t="str">
        <f t="shared" si="197"/>
        <v/>
      </c>
      <c r="HJ82" s="284" t="str">
        <f t="shared" si="197"/>
        <v/>
      </c>
      <c r="HK82" s="284">
        <f t="shared" si="197"/>
        <v>0</v>
      </c>
      <c r="HL82" s="284" t="str">
        <f t="shared" si="197"/>
        <v/>
      </c>
      <c r="HM82" s="284" t="str">
        <f t="shared" si="197"/>
        <v/>
      </c>
      <c r="HN82" s="284" t="str">
        <f t="shared" si="197"/>
        <v/>
      </c>
      <c r="HO82" s="284" t="str">
        <f t="shared" si="197"/>
        <v/>
      </c>
      <c r="HP82" s="284">
        <f t="shared" si="197"/>
        <v>0</v>
      </c>
      <c r="HQ82" s="284" t="str">
        <f t="shared" si="197"/>
        <v/>
      </c>
      <c r="HR82" s="284" t="str">
        <f t="shared" si="197"/>
        <v/>
      </c>
      <c r="HS82" s="284" t="str">
        <f t="shared" si="197"/>
        <v/>
      </c>
      <c r="HT82" s="284" t="str">
        <f t="shared" si="197"/>
        <v/>
      </c>
      <c r="HU82" s="284">
        <f t="shared" si="197"/>
        <v>0</v>
      </c>
      <c r="HV82" s="284" t="str">
        <f t="shared" si="197"/>
        <v/>
      </c>
      <c r="HW82" s="284" t="str">
        <f t="shared" si="197"/>
        <v/>
      </c>
      <c r="HX82" s="284" t="str">
        <f t="shared" si="197"/>
        <v/>
      </c>
      <c r="HY82" s="284" t="str">
        <f t="shared" si="197"/>
        <v/>
      </c>
      <c r="HZ82" s="284">
        <f t="shared" si="197"/>
        <v>0</v>
      </c>
      <c r="IA82" s="284" t="str">
        <f t="shared" si="197"/>
        <v/>
      </c>
      <c r="IB82" s="284" t="str">
        <f t="shared" si="197"/>
        <v/>
      </c>
      <c r="IC82" s="284" t="str">
        <f t="shared" si="197"/>
        <v/>
      </c>
      <c r="ID82" s="284" t="str">
        <f t="shared" si="197"/>
        <v/>
      </c>
      <c r="IE82" s="284">
        <f t="shared" si="197"/>
        <v>0</v>
      </c>
      <c r="IF82" s="284" t="str">
        <f t="shared" si="197"/>
        <v/>
      </c>
      <c r="IG82" s="284" t="str">
        <f t="shared" si="197"/>
        <v/>
      </c>
      <c r="IH82" s="284" t="str">
        <f t="shared" si="197"/>
        <v/>
      </c>
      <c r="II82" s="284" t="str">
        <f t="shared" si="197"/>
        <v/>
      </c>
      <c r="IJ82" s="284">
        <f t="shared" si="197"/>
        <v>0</v>
      </c>
      <c r="IK82" s="284" t="str">
        <f t="shared" si="197"/>
        <v/>
      </c>
      <c r="IL82" s="284" t="str">
        <f t="shared" si="197"/>
        <v/>
      </c>
      <c r="IM82" s="284" t="str">
        <f t="shared" si="197"/>
        <v/>
      </c>
      <c r="IN82" s="284" t="str">
        <f t="shared" si="197"/>
        <v/>
      </c>
      <c r="IO82" s="284">
        <f t="shared" si="197"/>
        <v>0</v>
      </c>
      <c r="IP82" s="284" t="str">
        <f t="shared" si="197"/>
        <v/>
      </c>
      <c r="IQ82" s="284" t="str">
        <f t="shared" si="197"/>
        <v/>
      </c>
      <c r="IR82" s="284" t="str">
        <f t="shared" si="197"/>
        <v/>
      </c>
      <c r="IS82" s="284" t="str">
        <f t="shared" si="197"/>
        <v/>
      </c>
      <c r="IT82" s="284">
        <f t="shared" si="197"/>
        <v>0</v>
      </c>
      <c r="IU82" s="284" t="str">
        <f t="shared" si="197"/>
        <v/>
      </c>
      <c r="IV82" s="284" t="str">
        <f t="shared" si="197"/>
        <v/>
      </c>
      <c r="IW82" s="284" t="str">
        <f t="shared" si="197"/>
        <v/>
      </c>
      <c r="IX82" s="284" t="str">
        <f t="shared" si="197"/>
        <v/>
      </c>
      <c r="IY82" s="284">
        <f t="shared" si="197"/>
        <v>0</v>
      </c>
      <c r="IZ82" s="284" t="str">
        <f t="shared" ref="IZ82:LK82" si="198">IF(IZ30="","",($C7*IZ30)/((1+$H$4)^IZ$79))</f>
        <v/>
      </c>
      <c r="JA82" s="284" t="str">
        <f t="shared" si="198"/>
        <v/>
      </c>
      <c r="JB82" s="284" t="str">
        <f t="shared" si="198"/>
        <v/>
      </c>
      <c r="JC82" s="284" t="str">
        <f t="shared" si="198"/>
        <v/>
      </c>
      <c r="JD82" s="284">
        <f t="shared" si="198"/>
        <v>0</v>
      </c>
      <c r="JE82" s="284" t="str">
        <f t="shared" si="198"/>
        <v/>
      </c>
      <c r="JF82" s="284" t="str">
        <f t="shared" si="198"/>
        <v/>
      </c>
      <c r="JG82" s="284" t="str">
        <f t="shared" si="198"/>
        <v/>
      </c>
      <c r="JH82" s="284" t="str">
        <f t="shared" si="198"/>
        <v/>
      </c>
      <c r="JI82" s="284">
        <f t="shared" si="198"/>
        <v>0</v>
      </c>
      <c r="JJ82" s="284" t="str">
        <f t="shared" si="198"/>
        <v/>
      </c>
      <c r="JK82" s="284" t="str">
        <f t="shared" si="198"/>
        <v/>
      </c>
      <c r="JL82" s="284" t="str">
        <f t="shared" si="198"/>
        <v/>
      </c>
      <c r="JM82" s="284" t="str">
        <f t="shared" si="198"/>
        <v/>
      </c>
      <c r="JN82" s="284">
        <f t="shared" si="198"/>
        <v>0</v>
      </c>
      <c r="JO82" s="284" t="str">
        <f t="shared" si="198"/>
        <v/>
      </c>
      <c r="JP82" s="284" t="str">
        <f t="shared" si="198"/>
        <v/>
      </c>
      <c r="JQ82" s="284" t="str">
        <f t="shared" si="198"/>
        <v/>
      </c>
      <c r="JR82" s="284" t="str">
        <f t="shared" si="198"/>
        <v/>
      </c>
      <c r="JS82" s="284">
        <f t="shared" si="198"/>
        <v>0</v>
      </c>
      <c r="JT82" s="284" t="str">
        <f t="shared" si="198"/>
        <v/>
      </c>
      <c r="JU82" s="284" t="str">
        <f t="shared" si="198"/>
        <v/>
      </c>
      <c r="JV82" s="284" t="str">
        <f t="shared" si="198"/>
        <v/>
      </c>
      <c r="JW82" s="284" t="str">
        <f t="shared" si="198"/>
        <v/>
      </c>
      <c r="JX82" s="284">
        <f t="shared" si="198"/>
        <v>0</v>
      </c>
      <c r="JY82" s="284" t="str">
        <f t="shared" si="198"/>
        <v/>
      </c>
      <c r="JZ82" s="284" t="str">
        <f t="shared" si="198"/>
        <v/>
      </c>
      <c r="KA82" s="284" t="str">
        <f t="shared" si="198"/>
        <v/>
      </c>
      <c r="KB82" s="284" t="str">
        <f t="shared" si="198"/>
        <v/>
      </c>
      <c r="KC82" s="284">
        <f t="shared" si="198"/>
        <v>0</v>
      </c>
      <c r="KD82" s="284" t="str">
        <f t="shared" si="198"/>
        <v/>
      </c>
      <c r="KE82" s="284" t="str">
        <f t="shared" si="198"/>
        <v/>
      </c>
      <c r="KF82" s="284" t="str">
        <f t="shared" si="198"/>
        <v/>
      </c>
      <c r="KG82" s="284" t="str">
        <f t="shared" si="198"/>
        <v/>
      </c>
      <c r="KH82" s="284">
        <f t="shared" si="198"/>
        <v>0</v>
      </c>
      <c r="KI82" s="284" t="str">
        <f t="shared" si="198"/>
        <v/>
      </c>
      <c r="KJ82" s="284" t="str">
        <f t="shared" si="198"/>
        <v/>
      </c>
      <c r="KK82" s="284" t="str">
        <f t="shared" si="198"/>
        <v/>
      </c>
      <c r="KL82" s="284" t="str">
        <f t="shared" si="198"/>
        <v/>
      </c>
      <c r="KM82" s="284">
        <f t="shared" si="198"/>
        <v>0</v>
      </c>
      <c r="KN82" s="284" t="str">
        <f t="shared" si="198"/>
        <v/>
      </c>
      <c r="KO82" s="284" t="str">
        <f t="shared" si="198"/>
        <v/>
      </c>
      <c r="KP82" s="284" t="str">
        <f t="shared" si="198"/>
        <v/>
      </c>
      <c r="KQ82" s="284" t="str">
        <f t="shared" si="198"/>
        <v/>
      </c>
      <c r="KR82" s="284">
        <f t="shared" si="198"/>
        <v>0</v>
      </c>
      <c r="KS82" s="284" t="str">
        <f t="shared" si="198"/>
        <v/>
      </c>
      <c r="KT82" s="284" t="str">
        <f t="shared" si="198"/>
        <v/>
      </c>
      <c r="KU82" s="284" t="str">
        <f t="shared" si="198"/>
        <v/>
      </c>
      <c r="KV82" s="284" t="str">
        <f t="shared" si="198"/>
        <v/>
      </c>
      <c r="KW82" s="284">
        <f t="shared" si="198"/>
        <v>0</v>
      </c>
      <c r="KX82" s="284" t="str">
        <f t="shared" si="198"/>
        <v/>
      </c>
      <c r="KY82" s="284" t="str">
        <f t="shared" si="198"/>
        <v/>
      </c>
      <c r="KZ82" s="284" t="str">
        <f t="shared" si="198"/>
        <v/>
      </c>
      <c r="LA82" s="284" t="str">
        <f t="shared" si="198"/>
        <v/>
      </c>
      <c r="LB82" s="284">
        <f t="shared" si="198"/>
        <v>0</v>
      </c>
      <c r="LC82" s="284" t="str">
        <f t="shared" si="198"/>
        <v/>
      </c>
      <c r="LD82" s="284" t="str">
        <f t="shared" si="198"/>
        <v/>
      </c>
      <c r="LE82" s="284" t="str">
        <f t="shared" si="198"/>
        <v/>
      </c>
      <c r="LF82" s="284" t="str">
        <f t="shared" si="198"/>
        <v/>
      </c>
      <c r="LG82" s="284">
        <f t="shared" si="198"/>
        <v>0</v>
      </c>
      <c r="LH82" s="284" t="str">
        <f t="shared" si="198"/>
        <v/>
      </c>
      <c r="LI82" s="284" t="str">
        <f t="shared" si="198"/>
        <v/>
      </c>
      <c r="LJ82" s="284" t="str">
        <f t="shared" si="198"/>
        <v/>
      </c>
      <c r="LK82" s="284" t="str">
        <f t="shared" si="198"/>
        <v/>
      </c>
      <c r="LL82" s="284">
        <f t="shared" ref="LL82:NW82" si="199">IF(LL30="","",($C7*LL30)/((1+$H$4)^LL$79))</f>
        <v>0</v>
      </c>
      <c r="LM82" s="284" t="str">
        <f t="shared" si="199"/>
        <v/>
      </c>
      <c r="LN82" s="284" t="str">
        <f t="shared" si="199"/>
        <v/>
      </c>
      <c r="LO82" s="284" t="str">
        <f t="shared" si="199"/>
        <v/>
      </c>
      <c r="LP82" s="284" t="str">
        <f t="shared" si="199"/>
        <v/>
      </c>
      <c r="LQ82" s="284">
        <f t="shared" si="199"/>
        <v>0</v>
      </c>
      <c r="LR82" s="284" t="str">
        <f t="shared" si="199"/>
        <v/>
      </c>
      <c r="LS82" s="284" t="str">
        <f t="shared" si="199"/>
        <v/>
      </c>
      <c r="LT82" s="284" t="str">
        <f t="shared" si="199"/>
        <v/>
      </c>
      <c r="LU82" s="284" t="str">
        <f t="shared" si="199"/>
        <v/>
      </c>
      <c r="LV82" s="284">
        <f t="shared" si="199"/>
        <v>0</v>
      </c>
      <c r="LW82" s="284" t="str">
        <f t="shared" si="199"/>
        <v/>
      </c>
      <c r="LX82" s="284" t="str">
        <f t="shared" si="199"/>
        <v/>
      </c>
      <c r="LY82" s="284" t="str">
        <f t="shared" si="199"/>
        <v/>
      </c>
      <c r="LZ82" s="284" t="str">
        <f t="shared" si="199"/>
        <v/>
      </c>
      <c r="MA82" s="284">
        <f t="shared" si="199"/>
        <v>0</v>
      </c>
      <c r="MB82" s="284" t="str">
        <f t="shared" si="199"/>
        <v/>
      </c>
      <c r="MC82" s="284" t="str">
        <f t="shared" si="199"/>
        <v/>
      </c>
      <c r="MD82" s="284" t="str">
        <f t="shared" si="199"/>
        <v/>
      </c>
      <c r="ME82" s="284" t="str">
        <f t="shared" si="199"/>
        <v/>
      </c>
      <c r="MF82" s="284">
        <f t="shared" si="199"/>
        <v>0</v>
      </c>
      <c r="MG82" s="284" t="str">
        <f t="shared" si="199"/>
        <v/>
      </c>
      <c r="MH82" s="284" t="str">
        <f t="shared" si="199"/>
        <v/>
      </c>
      <c r="MI82" s="284" t="str">
        <f t="shared" si="199"/>
        <v/>
      </c>
      <c r="MJ82" s="284" t="str">
        <f t="shared" si="199"/>
        <v/>
      </c>
      <c r="MK82" s="284">
        <f t="shared" si="199"/>
        <v>0</v>
      </c>
      <c r="ML82" s="284" t="str">
        <f t="shared" si="199"/>
        <v/>
      </c>
      <c r="MM82" s="284" t="str">
        <f t="shared" si="199"/>
        <v/>
      </c>
      <c r="MN82" s="284" t="str">
        <f t="shared" si="199"/>
        <v/>
      </c>
      <c r="MO82" s="284" t="str">
        <f t="shared" si="199"/>
        <v/>
      </c>
      <c r="MP82" s="284">
        <f t="shared" si="199"/>
        <v>0</v>
      </c>
      <c r="MQ82" s="284" t="str">
        <f t="shared" si="199"/>
        <v/>
      </c>
      <c r="MR82" s="284" t="str">
        <f t="shared" si="199"/>
        <v/>
      </c>
      <c r="MS82" s="284" t="str">
        <f t="shared" si="199"/>
        <v/>
      </c>
      <c r="MT82" s="284" t="str">
        <f t="shared" si="199"/>
        <v/>
      </c>
      <c r="MU82" s="284">
        <f t="shared" si="199"/>
        <v>0</v>
      </c>
      <c r="MV82" s="284" t="str">
        <f t="shared" si="199"/>
        <v/>
      </c>
      <c r="MW82" s="284" t="str">
        <f t="shared" si="199"/>
        <v/>
      </c>
      <c r="MX82" s="284" t="str">
        <f t="shared" si="199"/>
        <v/>
      </c>
      <c r="MY82" s="284" t="str">
        <f t="shared" si="199"/>
        <v/>
      </c>
      <c r="MZ82" s="284">
        <f t="shared" si="199"/>
        <v>0</v>
      </c>
      <c r="NA82" s="284" t="str">
        <f t="shared" si="199"/>
        <v/>
      </c>
      <c r="NB82" s="284" t="str">
        <f t="shared" si="199"/>
        <v/>
      </c>
      <c r="NC82" s="284" t="str">
        <f t="shared" si="199"/>
        <v/>
      </c>
      <c r="ND82" s="284" t="str">
        <f t="shared" si="199"/>
        <v/>
      </c>
      <c r="NE82" s="284">
        <f t="shared" si="199"/>
        <v>0</v>
      </c>
      <c r="NF82" s="284" t="str">
        <f t="shared" si="199"/>
        <v/>
      </c>
      <c r="NG82" s="284" t="str">
        <f t="shared" si="199"/>
        <v/>
      </c>
      <c r="NH82" s="284" t="str">
        <f t="shared" si="199"/>
        <v/>
      </c>
      <c r="NI82" s="284" t="str">
        <f t="shared" si="199"/>
        <v/>
      </c>
      <c r="NJ82" s="284">
        <f t="shared" si="199"/>
        <v>0</v>
      </c>
      <c r="NK82" s="284" t="str">
        <f t="shared" si="199"/>
        <v/>
      </c>
      <c r="NL82" s="284" t="str">
        <f t="shared" si="199"/>
        <v/>
      </c>
      <c r="NM82" s="284" t="str">
        <f t="shared" si="199"/>
        <v/>
      </c>
      <c r="NN82" s="284" t="str">
        <f t="shared" si="199"/>
        <v/>
      </c>
      <c r="NO82" s="284">
        <f t="shared" si="199"/>
        <v>0</v>
      </c>
      <c r="NP82" s="284" t="str">
        <f t="shared" si="199"/>
        <v/>
      </c>
      <c r="NQ82" s="284" t="str">
        <f t="shared" si="199"/>
        <v/>
      </c>
      <c r="NR82" s="284" t="str">
        <f t="shared" si="199"/>
        <v/>
      </c>
      <c r="NS82" s="284" t="str">
        <f t="shared" si="199"/>
        <v/>
      </c>
      <c r="NT82" s="284">
        <f t="shared" si="199"/>
        <v>0</v>
      </c>
      <c r="NU82" s="284" t="str">
        <f t="shared" si="199"/>
        <v/>
      </c>
      <c r="NV82" s="284" t="str">
        <f t="shared" si="199"/>
        <v/>
      </c>
      <c r="NW82" s="284" t="str">
        <f t="shared" si="199"/>
        <v/>
      </c>
      <c r="NX82" s="284" t="str">
        <f t="shared" ref="NX82:QI82" si="200">IF(NX30="","",($C7*NX30)/((1+$H$4)^NX$79))</f>
        <v/>
      </c>
      <c r="NY82" s="284">
        <f t="shared" si="200"/>
        <v>0</v>
      </c>
      <c r="NZ82" s="284" t="str">
        <f t="shared" si="200"/>
        <v/>
      </c>
      <c r="OA82" s="284" t="str">
        <f t="shared" si="200"/>
        <v/>
      </c>
      <c r="OB82" s="284" t="str">
        <f t="shared" si="200"/>
        <v/>
      </c>
      <c r="OC82" s="284" t="str">
        <f t="shared" si="200"/>
        <v/>
      </c>
      <c r="OD82" s="284">
        <f t="shared" si="200"/>
        <v>0</v>
      </c>
      <c r="OE82" s="284" t="str">
        <f t="shared" si="200"/>
        <v/>
      </c>
      <c r="OF82" s="284" t="str">
        <f t="shared" si="200"/>
        <v/>
      </c>
      <c r="OG82" s="284" t="str">
        <f t="shared" si="200"/>
        <v/>
      </c>
      <c r="OH82" s="284" t="str">
        <f t="shared" si="200"/>
        <v/>
      </c>
      <c r="OI82" s="284">
        <f t="shared" si="200"/>
        <v>0</v>
      </c>
      <c r="OJ82" s="284" t="str">
        <f t="shared" si="200"/>
        <v/>
      </c>
      <c r="OK82" s="284" t="str">
        <f t="shared" si="200"/>
        <v/>
      </c>
      <c r="OL82" s="284" t="str">
        <f t="shared" si="200"/>
        <v/>
      </c>
      <c r="OM82" s="284" t="str">
        <f t="shared" si="200"/>
        <v/>
      </c>
      <c r="ON82" s="284">
        <f t="shared" si="200"/>
        <v>0</v>
      </c>
      <c r="OO82" s="284" t="str">
        <f t="shared" si="200"/>
        <v/>
      </c>
      <c r="OP82" s="284" t="str">
        <f t="shared" si="200"/>
        <v/>
      </c>
      <c r="OQ82" s="284" t="str">
        <f t="shared" si="200"/>
        <v/>
      </c>
      <c r="OR82" s="284" t="str">
        <f t="shared" si="200"/>
        <v/>
      </c>
      <c r="OS82" s="284">
        <f t="shared" si="200"/>
        <v>0</v>
      </c>
      <c r="OT82" s="284" t="str">
        <f t="shared" si="200"/>
        <v/>
      </c>
      <c r="OU82" s="284" t="str">
        <f t="shared" si="200"/>
        <v/>
      </c>
      <c r="OV82" s="284" t="str">
        <f t="shared" si="200"/>
        <v/>
      </c>
      <c r="OW82" s="284" t="str">
        <f t="shared" si="200"/>
        <v/>
      </c>
      <c r="OX82" s="284">
        <f t="shared" si="200"/>
        <v>0</v>
      </c>
      <c r="OY82" s="284" t="str">
        <f t="shared" si="200"/>
        <v/>
      </c>
      <c r="OZ82" s="284" t="str">
        <f t="shared" si="200"/>
        <v/>
      </c>
      <c r="PA82" s="284" t="str">
        <f t="shared" si="200"/>
        <v/>
      </c>
      <c r="PB82" s="284" t="str">
        <f t="shared" si="200"/>
        <v/>
      </c>
      <c r="PC82" s="284">
        <f t="shared" si="200"/>
        <v>0</v>
      </c>
      <c r="PD82" s="284" t="str">
        <f t="shared" si="200"/>
        <v/>
      </c>
      <c r="PE82" s="284" t="str">
        <f t="shared" si="200"/>
        <v/>
      </c>
      <c r="PF82" s="284" t="str">
        <f t="shared" si="200"/>
        <v/>
      </c>
      <c r="PG82" s="284" t="str">
        <f t="shared" si="200"/>
        <v/>
      </c>
      <c r="PH82" s="284">
        <f t="shared" si="200"/>
        <v>0</v>
      </c>
      <c r="PI82" s="284" t="str">
        <f t="shared" si="200"/>
        <v/>
      </c>
      <c r="PJ82" s="284" t="str">
        <f t="shared" si="200"/>
        <v/>
      </c>
      <c r="PK82" s="284" t="str">
        <f t="shared" si="200"/>
        <v/>
      </c>
      <c r="PL82" s="284" t="str">
        <f t="shared" si="200"/>
        <v/>
      </c>
      <c r="PM82" s="284">
        <f t="shared" si="200"/>
        <v>0</v>
      </c>
      <c r="PN82" s="284" t="str">
        <f t="shared" si="200"/>
        <v/>
      </c>
      <c r="PO82" s="284" t="str">
        <f t="shared" si="200"/>
        <v/>
      </c>
      <c r="PP82" s="284" t="str">
        <f t="shared" si="200"/>
        <v/>
      </c>
      <c r="PQ82" s="284" t="str">
        <f t="shared" si="200"/>
        <v/>
      </c>
      <c r="PR82" s="284">
        <f t="shared" si="200"/>
        <v>0</v>
      </c>
      <c r="PS82" s="284" t="str">
        <f t="shared" si="200"/>
        <v/>
      </c>
      <c r="PT82" s="284" t="str">
        <f t="shared" si="200"/>
        <v/>
      </c>
      <c r="PU82" s="284" t="str">
        <f t="shared" si="200"/>
        <v/>
      </c>
      <c r="PV82" s="284" t="str">
        <f t="shared" si="200"/>
        <v/>
      </c>
      <c r="PW82" s="284">
        <f t="shared" si="200"/>
        <v>0</v>
      </c>
      <c r="PX82" s="284" t="str">
        <f t="shared" si="200"/>
        <v/>
      </c>
      <c r="PY82" s="284" t="str">
        <f t="shared" si="200"/>
        <v/>
      </c>
      <c r="PZ82" s="284" t="str">
        <f t="shared" si="200"/>
        <v/>
      </c>
      <c r="QA82" s="284" t="str">
        <f t="shared" si="200"/>
        <v/>
      </c>
      <c r="QB82" s="284">
        <f t="shared" si="200"/>
        <v>0</v>
      </c>
      <c r="QC82" s="284" t="str">
        <f t="shared" si="200"/>
        <v/>
      </c>
      <c r="QD82" s="284" t="str">
        <f t="shared" si="200"/>
        <v/>
      </c>
      <c r="QE82" s="284" t="str">
        <f t="shared" si="200"/>
        <v/>
      </c>
      <c r="QF82" s="284" t="str">
        <f t="shared" si="200"/>
        <v/>
      </c>
      <c r="QG82" s="284">
        <f t="shared" si="200"/>
        <v>0</v>
      </c>
      <c r="QH82" s="284" t="str">
        <f t="shared" si="200"/>
        <v/>
      </c>
      <c r="QI82" s="284" t="str">
        <f t="shared" si="200"/>
        <v/>
      </c>
      <c r="QJ82" s="284" t="str">
        <f t="shared" ref="QJ82:SA82" si="201">IF(QJ30="","",($C7*QJ30)/((1+$H$4)^QJ$79))</f>
        <v/>
      </c>
      <c r="QK82" s="284" t="str">
        <f t="shared" si="201"/>
        <v/>
      </c>
      <c r="QL82" s="284">
        <f t="shared" si="201"/>
        <v>0</v>
      </c>
      <c r="QM82" s="284" t="str">
        <f t="shared" si="201"/>
        <v/>
      </c>
      <c r="QN82" s="284" t="str">
        <f t="shared" si="201"/>
        <v/>
      </c>
      <c r="QO82" s="284" t="str">
        <f t="shared" si="201"/>
        <v/>
      </c>
      <c r="QP82" s="284" t="str">
        <f t="shared" si="201"/>
        <v/>
      </c>
      <c r="QQ82" s="284">
        <f t="shared" si="201"/>
        <v>0</v>
      </c>
      <c r="QR82" s="284" t="str">
        <f t="shared" si="201"/>
        <v/>
      </c>
      <c r="QS82" s="284" t="str">
        <f t="shared" si="201"/>
        <v/>
      </c>
      <c r="QT82" s="284" t="str">
        <f t="shared" si="201"/>
        <v/>
      </c>
      <c r="QU82" s="284" t="str">
        <f t="shared" si="201"/>
        <v/>
      </c>
      <c r="QV82" s="284">
        <f t="shared" si="201"/>
        <v>0</v>
      </c>
      <c r="QW82" s="284" t="str">
        <f t="shared" si="201"/>
        <v/>
      </c>
      <c r="QX82" s="284" t="str">
        <f t="shared" si="201"/>
        <v/>
      </c>
      <c r="QY82" s="284" t="str">
        <f t="shared" si="201"/>
        <v/>
      </c>
      <c r="QZ82" s="284" t="str">
        <f t="shared" si="201"/>
        <v/>
      </c>
      <c r="RA82" s="284">
        <f t="shared" si="201"/>
        <v>0</v>
      </c>
      <c r="RB82" s="284" t="str">
        <f t="shared" si="201"/>
        <v/>
      </c>
      <c r="RC82" s="284" t="str">
        <f t="shared" si="201"/>
        <v/>
      </c>
      <c r="RD82" s="284" t="str">
        <f t="shared" si="201"/>
        <v/>
      </c>
      <c r="RE82" s="284" t="str">
        <f t="shared" si="201"/>
        <v/>
      </c>
      <c r="RF82" s="284">
        <f t="shared" si="201"/>
        <v>0</v>
      </c>
      <c r="RG82" s="284" t="str">
        <f t="shared" si="201"/>
        <v/>
      </c>
      <c r="RH82" s="284" t="str">
        <f t="shared" si="201"/>
        <v/>
      </c>
      <c r="RI82" s="284" t="str">
        <f t="shared" si="201"/>
        <v/>
      </c>
      <c r="RJ82" s="284" t="str">
        <f t="shared" si="201"/>
        <v/>
      </c>
      <c r="RK82" s="284">
        <f t="shared" si="201"/>
        <v>0</v>
      </c>
      <c r="RL82" s="284" t="str">
        <f t="shared" si="201"/>
        <v/>
      </c>
      <c r="RM82" s="284" t="str">
        <f t="shared" si="201"/>
        <v/>
      </c>
      <c r="RN82" s="284" t="str">
        <f t="shared" si="201"/>
        <v/>
      </c>
      <c r="RO82" s="284" t="str">
        <f t="shared" si="201"/>
        <v/>
      </c>
      <c r="RP82" s="284">
        <f t="shared" si="201"/>
        <v>0</v>
      </c>
      <c r="RQ82" s="284" t="str">
        <f t="shared" si="201"/>
        <v/>
      </c>
      <c r="RR82" s="284" t="str">
        <f t="shared" si="201"/>
        <v/>
      </c>
      <c r="RS82" s="284" t="str">
        <f t="shared" si="201"/>
        <v/>
      </c>
      <c r="RT82" s="284" t="str">
        <f t="shared" si="201"/>
        <v/>
      </c>
      <c r="RU82" s="284">
        <f t="shared" si="201"/>
        <v>0</v>
      </c>
      <c r="RV82" s="284" t="str">
        <f t="shared" si="201"/>
        <v/>
      </c>
      <c r="RW82" s="284" t="str">
        <f t="shared" si="201"/>
        <v/>
      </c>
      <c r="RX82" s="284" t="str">
        <f t="shared" si="201"/>
        <v/>
      </c>
      <c r="RY82" s="284" t="str">
        <f t="shared" si="201"/>
        <v/>
      </c>
      <c r="RZ82" s="284">
        <f t="shared" si="201"/>
        <v>0</v>
      </c>
      <c r="SA82" s="284" t="str">
        <f t="shared" si="201"/>
        <v/>
      </c>
    </row>
    <row r="83" spans="1:495">
      <c r="A83" s="282" t="s">
        <v>329</v>
      </c>
      <c r="B83" s="290">
        <f>SUM(C84:C86)</f>
        <v>436635.15768263116</v>
      </c>
      <c r="C83" s="282"/>
      <c r="D83" s="284"/>
      <c r="E83" s="284"/>
      <c r="F83" s="284"/>
      <c r="G83" s="284"/>
      <c r="H83" s="284"/>
      <c r="I83" s="284"/>
      <c r="J83" s="284"/>
      <c r="K83" s="284"/>
      <c r="L83" s="284"/>
      <c r="M83" s="284"/>
      <c r="N83" s="284"/>
      <c r="O83" s="284"/>
      <c r="P83" s="284"/>
      <c r="Q83" s="284"/>
      <c r="R83" s="284"/>
      <c r="S83" s="284"/>
      <c r="T83" s="284"/>
      <c r="U83" s="284"/>
      <c r="V83" s="284"/>
      <c r="W83" s="284"/>
      <c r="X83" s="284"/>
      <c r="Y83" s="284"/>
      <c r="Z83" s="284"/>
      <c r="AA83" s="284"/>
      <c r="AB83" s="284"/>
      <c r="AC83" s="284"/>
      <c r="AD83" s="284"/>
      <c r="AE83" s="284"/>
      <c r="AF83" s="284"/>
      <c r="AG83" s="284"/>
      <c r="AH83" s="284"/>
      <c r="AI83" s="284"/>
      <c r="AJ83" s="284"/>
      <c r="AK83" s="284"/>
      <c r="AL83" s="284"/>
      <c r="AM83" s="284"/>
      <c r="AN83" s="284"/>
      <c r="AO83" s="284"/>
      <c r="AP83" s="284"/>
      <c r="AQ83" s="284"/>
      <c r="AR83" s="284"/>
      <c r="AS83" s="284"/>
      <c r="AT83" s="284"/>
      <c r="AU83" s="284"/>
      <c r="AV83" s="284"/>
      <c r="AW83" s="284"/>
      <c r="AX83" s="284"/>
      <c r="AY83" s="284"/>
      <c r="AZ83" s="284"/>
      <c r="BA83" s="284"/>
      <c r="BB83" s="284"/>
      <c r="BC83" s="284"/>
      <c r="BD83" s="284"/>
      <c r="BE83" s="284"/>
      <c r="BF83" s="284"/>
      <c r="BG83" s="284"/>
      <c r="BH83" s="284"/>
      <c r="BI83" s="284"/>
      <c r="BJ83" s="284"/>
      <c r="BK83" s="284"/>
      <c r="BL83" s="284"/>
      <c r="BM83" s="284"/>
      <c r="BN83" s="284"/>
      <c r="BO83" s="284"/>
      <c r="BP83" s="284"/>
      <c r="BQ83" s="284"/>
      <c r="BR83" s="284"/>
      <c r="BS83" s="284"/>
      <c r="BT83" s="284"/>
      <c r="BU83" s="284"/>
      <c r="BV83" s="284"/>
      <c r="BW83" s="284"/>
      <c r="BX83" s="284"/>
      <c r="BY83" s="284"/>
      <c r="BZ83" s="284"/>
      <c r="CA83" s="284"/>
      <c r="CB83" s="284"/>
      <c r="CC83" s="284"/>
      <c r="CD83" s="284"/>
      <c r="CE83" s="284"/>
      <c r="CF83" s="284"/>
      <c r="CG83" s="284"/>
      <c r="CH83" s="284"/>
      <c r="CI83" s="284"/>
      <c r="CJ83" s="284"/>
      <c r="CK83" s="284"/>
      <c r="CL83" s="284"/>
      <c r="CM83" s="284"/>
      <c r="CN83" s="284"/>
      <c r="CO83" s="284"/>
      <c r="CP83" s="284"/>
      <c r="CQ83" s="284"/>
      <c r="CR83" s="284"/>
      <c r="CS83" s="284"/>
      <c r="CT83" s="284"/>
      <c r="CU83" s="284"/>
      <c r="CV83" s="284"/>
      <c r="CW83" s="284"/>
      <c r="CX83" s="284"/>
      <c r="CY83" s="284"/>
      <c r="CZ83" s="284"/>
      <c r="DA83" s="284"/>
      <c r="DB83" s="284"/>
      <c r="DC83" s="284"/>
      <c r="DD83" s="284"/>
      <c r="DE83" s="284"/>
      <c r="DF83" s="284"/>
      <c r="DG83" s="284"/>
      <c r="DH83" s="284"/>
      <c r="DI83" s="284"/>
      <c r="DJ83" s="284"/>
      <c r="DK83" s="284"/>
      <c r="DL83" s="284"/>
      <c r="DM83" s="284"/>
      <c r="DN83" s="284"/>
      <c r="DO83" s="284"/>
      <c r="DP83" s="284"/>
      <c r="DQ83" s="284"/>
      <c r="DR83" s="284"/>
      <c r="DS83" s="284"/>
      <c r="DT83" s="284"/>
      <c r="DU83" s="284"/>
      <c r="DV83" s="284"/>
      <c r="DW83" s="284"/>
      <c r="DX83" s="284"/>
      <c r="DY83" s="284"/>
      <c r="DZ83" s="284"/>
      <c r="EA83" s="284"/>
      <c r="EB83" s="284"/>
      <c r="EC83" s="284"/>
      <c r="ED83" s="284"/>
      <c r="EE83" s="284"/>
      <c r="EF83" s="284"/>
      <c r="EG83" s="284"/>
      <c r="EH83" s="284"/>
      <c r="EI83" s="284"/>
      <c r="EJ83" s="284"/>
      <c r="EK83" s="284"/>
      <c r="EL83" s="284"/>
      <c r="EM83" s="284"/>
      <c r="EN83" s="284"/>
      <c r="EO83" s="284"/>
      <c r="EP83" s="284"/>
      <c r="EQ83" s="284"/>
      <c r="ER83" s="284"/>
      <c r="ES83" s="284"/>
      <c r="ET83" s="284"/>
      <c r="EU83" s="284"/>
      <c r="EV83" s="284"/>
      <c r="EW83" s="284"/>
      <c r="EX83" s="284"/>
      <c r="EY83" s="284"/>
      <c r="EZ83" s="284"/>
      <c r="FA83" s="284"/>
      <c r="FB83" s="284"/>
      <c r="FC83" s="284"/>
      <c r="FD83" s="284"/>
      <c r="FE83" s="284"/>
      <c r="FF83" s="284"/>
      <c r="FG83" s="284"/>
      <c r="FH83" s="284"/>
      <c r="FI83" s="284"/>
      <c r="FJ83" s="284"/>
      <c r="FK83" s="284"/>
      <c r="FL83" s="284"/>
      <c r="FM83" s="284"/>
      <c r="FN83" s="284"/>
      <c r="FO83" s="284"/>
      <c r="FP83" s="284"/>
      <c r="FQ83" s="284"/>
      <c r="FR83" s="284"/>
      <c r="FS83" s="284"/>
      <c r="FT83" s="284"/>
      <c r="FU83" s="284"/>
      <c r="FV83" s="284"/>
      <c r="FW83" s="284"/>
      <c r="FX83" s="284"/>
      <c r="FY83" s="284"/>
      <c r="FZ83" s="284"/>
      <c r="GA83" s="284"/>
      <c r="GB83" s="284"/>
      <c r="GC83" s="284"/>
      <c r="GD83" s="284"/>
      <c r="GE83" s="284"/>
      <c r="GF83" s="284"/>
      <c r="GG83" s="284"/>
      <c r="GH83" s="284"/>
      <c r="GI83" s="284"/>
      <c r="GJ83" s="284"/>
      <c r="GK83" s="284"/>
      <c r="GL83" s="284"/>
      <c r="GM83" s="284"/>
      <c r="GN83" s="284"/>
      <c r="GO83" s="284"/>
      <c r="GP83" s="284"/>
      <c r="GQ83" s="284"/>
      <c r="GR83" s="284"/>
      <c r="GS83" s="284"/>
      <c r="GT83" s="284"/>
      <c r="GU83" s="284"/>
      <c r="GV83" s="284"/>
      <c r="GW83" s="284"/>
      <c r="GX83" s="284"/>
      <c r="GY83" s="284"/>
      <c r="GZ83" s="284"/>
      <c r="HA83" s="284"/>
      <c r="HB83" s="284"/>
      <c r="HC83" s="284"/>
      <c r="HD83" s="284"/>
      <c r="HE83" s="284"/>
      <c r="HF83" s="284"/>
      <c r="HG83" s="284"/>
      <c r="HH83" s="284"/>
      <c r="HI83" s="284"/>
      <c r="HJ83" s="284"/>
      <c r="HK83" s="284"/>
      <c r="HL83" s="284"/>
      <c r="HM83" s="284"/>
      <c r="HN83" s="284"/>
      <c r="HO83" s="284"/>
      <c r="HP83" s="284"/>
      <c r="HQ83" s="284"/>
      <c r="HR83" s="284"/>
      <c r="HS83" s="284"/>
      <c r="HT83" s="284"/>
      <c r="HU83" s="284"/>
      <c r="HV83" s="284"/>
      <c r="HW83" s="284"/>
      <c r="HX83" s="284"/>
      <c r="HY83" s="284"/>
      <c r="HZ83" s="284"/>
      <c r="IA83" s="284"/>
      <c r="IB83" s="284"/>
      <c r="IC83" s="284"/>
      <c r="ID83" s="284"/>
      <c r="IE83" s="284"/>
      <c r="IF83" s="284"/>
      <c r="IG83" s="284"/>
      <c r="IH83" s="284"/>
      <c r="II83" s="284"/>
      <c r="IJ83" s="284"/>
      <c r="IK83" s="284"/>
      <c r="IL83" s="284"/>
      <c r="IM83" s="284"/>
      <c r="IN83" s="284"/>
      <c r="IO83" s="284"/>
      <c r="IP83" s="284"/>
      <c r="IQ83" s="284"/>
      <c r="IR83" s="284"/>
      <c r="IS83" s="284"/>
      <c r="IT83" s="284"/>
      <c r="IU83" s="284"/>
      <c r="IV83" s="284"/>
      <c r="IW83" s="284"/>
      <c r="IX83" s="284"/>
      <c r="IY83" s="284"/>
      <c r="IZ83" s="284"/>
      <c r="JA83" s="284"/>
      <c r="JB83" s="284"/>
      <c r="JC83" s="284"/>
      <c r="JD83" s="284"/>
      <c r="JE83" s="284"/>
      <c r="JF83" s="284"/>
      <c r="JG83" s="284"/>
      <c r="JH83" s="284"/>
      <c r="JI83" s="284"/>
      <c r="JJ83" s="284"/>
      <c r="JK83" s="284"/>
      <c r="JL83" s="284"/>
      <c r="JM83" s="284"/>
      <c r="JN83" s="284"/>
      <c r="JO83" s="284"/>
      <c r="JP83" s="284"/>
      <c r="JQ83" s="284"/>
      <c r="JR83" s="284"/>
      <c r="JS83" s="284"/>
      <c r="JT83" s="284"/>
      <c r="JU83" s="284"/>
      <c r="JV83" s="284"/>
      <c r="JW83" s="284"/>
      <c r="JX83" s="284"/>
      <c r="JY83" s="284"/>
      <c r="JZ83" s="284"/>
      <c r="KA83" s="284"/>
      <c r="KB83" s="284"/>
      <c r="KC83" s="284"/>
      <c r="KD83" s="284"/>
      <c r="KE83" s="284"/>
      <c r="KF83" s="284"/>
      <c r="KG83" s="284"/>
      <c r="KH83" s="284"/>
      <c r="KI83" s="284"/>
      <c r="KJ83" s="284"/>
      <c r="KK83" s="284"/>
      <c r="KL83" s="284"/>
      <c r="KM83" s="284"/>
      <c r="KN83" s="284"/>
      <c r="KO83" s="284"/>
      <c r="KP83" s="284"/>
      <c r="KQ83" s="284"/>
      <c r="KR83" s="284"/>
      <c r="KS83" s="284"/>
      <c r="KT83" s="284"/>
      <c r="KU83" s="284"/>
      <c r="KV83" s="284"/>
      <c r="KW83" s="284"/>
      <c r="KX83" s="284"/>
      <c r="KY83" s="284"/>
      <c r="KZ83" s="284"/>
      <c r="LA83" s="284"/>
      <c r="LB83" s="284"/>
      <c r="LC83" s="284"/>
      <c r="LD83" s="284"/>
      <c r="LE83" s="284"/>
      <c r="LF83" s="284"/>
      <c r="LG83" s="284"/>
      <c r="LH83" s="284"/>
      <c r="LI83" s="284"/>
      <c r="LJ83" s="284"/>
      <c r="LK83" s="284"/>
      <c r="LL83" s="284"/>
      <c r="LM83" s="284"/>
      <c r="LN83" s="284"/>
      <c r="LO83" s="284"/>
      <c r="LP83" s="284"/>
      <c r="LQ83" s="284"/>
      <c r="LR83" s="284"/>
      <c r="LS83" s="284"/>
      <c r="LT83" s="284"/>
      <c r="LU83" s="284"/>
      <c r="LV83" s="284"/>
      <c r="LW83" s="284"/>
      <c r="LX83" s="284"/>
      <c r="LY83" s="284"/>
      <c r="LZ83" s="284"/>
      <c r="MA83" s="284"/>
      <c r="MB83" s="284"/>
      <c r="MC83" s="284"/>
      <c r="MD83" s="284"/>
      <c r="ME83" s="284"/>
      <c r="MF83" s="284"/>
      <c r="MG83" s="284"/>
      <c r="MH83" s="284"/>
      <c r="MI83" s="284"/>
      <c r="MJ83" s="284"/>
      <c r="MK83" s="284"/>
      <c r="ML83" s="284"/>
      <c r="MM83" s="284"/>
      <c r="MN83" s="284"/>
      <c r="MO83" s="284"/>
      <c r="MP83" s="284"/>
      <c r="MQ83" s="284"/>
      <c r="MR83" s="284"/>
      <c r="MS83" s="284"/>
      <c r="MT83" s="284"/>
      <c r="MU83" s="284"/>
      <c r="MV83" s="284"/>
      <c r="MW83" s="284"/>
      <c r="MX83" s="284"/>
      <c r="MY83" s="284"/>
      <c r="MZ83" s="284"/>
      <c r="NA83" s="284"/>
      <c r="NB83" s="284"/>
      <c r="NC83" s="284"/>
      <c r="ND83" s="284"/>
      <c r="NE83" s="284"/>
      <c r="NF83" s="284"/>
      <c r="NG83" s="284"/>
      <c r="NH83" s="284"/>
      <c r="NI83" s="284"/>
      <c r="NJ83" s="284"/>
      <c r="NK83" s="284"/>
      <c r="NL83" s="284"/>
      <c r="NM83" s="284"/>
      <c r="NN83" s="284"/>
      <c r="NO83" s="284"/>
      <c r="NP83" s="284"/>
      <c r="NQ83" s="284"/>
      <c r="NR83" s="284"/>
      <c r="NS83" s="284"/>
      <c r="NT83" s="284"/>
      <c r="NU83" s="284"/>
      <c r="NV83" s="284"/>
      <c r="NW83" s="284"/>
      <c r="NX83" s="284"/>
      <c r="NY83" s="284"/>
      <c r="NZ83" s="284"/>
      <c r="OA83" s="284"/>
      <c r="OB83" s="284"/>
      <c r="OC83" s="284"/>
      <c r="OD83" s="284"/>
      <c r="OE83" s="284"/>
      <c r="OF83" s="284"/>
      <c r="OG83" s="284"/>
      <c r="OH83" s="284"/>
      <c r="OI83" s="284"/>
      <c r="OJ83" s="284"/>
      <c r="OK83" s="284"/>
      <c r="OL83" s="284"/>
      <c r="OM83" s="284"/>
      <c r="ON83" s="284"/>
      <c r="OO83" s="284"/>
      <c r="OP83" s="284"/>
      <c r="OQ83" s="284"/>
      <c r="OR83" s="284"/>
      <c r="OS83" s="284"/>
      <c r="OT83" s="284"/>
      <c r="OU83" s="284"/>
      <c r="OV83" s="284"/>
      <c r="OW83" s="284"/>
      <c r="OX83" s="284"/>
      <c r="OY83" s="284"/>
      <c r="OZ83" s="284"/>
      <c r="PA83" s="284"/>
      <c r="PB83" s="284"/>
      <c r="PC83" s="284"/>
      <c r="PD83" s="284"/>
      <c r="PE83" s="284"/>
      <c r="PF83" s="284"/>
      <c r="PG83" s="284"/>
      <c r="PH83" s="284"/>
      <c r="PI83" s="284"/>
      <c r="PJ83" s="284"/>
      <c r="PK83" s="284"/>
      <c r="PL83" s="284"/>
      <c r="PM83" s="284"/>
      <c r="PN83" s="284"/>
      <c r="PO83" s="284"/>
      <c r="PP83" s="284"/>
      <c r="PQ83" s="284"/>
      <c r="PR83" s="284"/>
      <c r="PS83" s="284"/>
      <c r="PT83" s="284"/>
      <c r="PU83" s="284"/>
      <c r="PV83" s="284"/>
      <c r="PW83" s="284"/>
      <c r="PX83" s="284"/>
      <c r="PY83" s="284"/>
      <c r="PZ83" s="284"/>
      <c r="QA83" s="284"/>
      <c r="QB83" s="284"/>
      <c r="QC83" s="284"/>
      <c r="QD83" s="284"/>
      <c r="QE83" s="284"/>
      <c r="QF83" s="284"/>
      <c r="QG83" s="284"/>
      <c r="QH83" s="284"/>
      <c r="QI83" s="284"/>
      <c r="QJ83" s="284"/>
      <c r="QK83" s="284"/>
      <c r="QL83" s="284"/>
      <c r="QM83" s="284"/>
      <c r="QN83" s="284"/>
      <c r="QO83" s="284"/>
      <c r="QP83" s="284"/>
      <c r="QQ83" s="284"/>
      <c r="QR83" s="284"/>
      <c r="QS83" s="284"/>
      <c r="QT83" s="284"/>
      <c r="QU83" s="284"/>
      <c r="QV83" s="284"/>
      <c r="QW83" s="284"/>
      <c r="QX83" s="284"/>
      <c r="QY83" s="284"/>
      <c r="QZ83" s="284"/>
      <c r="RA83" s="284"/>
      <c r="RB83" s="284"/>
      <c r="RC83" s="284"/>
      <c r="RD83" s="284"/>
      <c r="RE83" s="284"/>
      <c r="RF83" s="284"/>
      <c r="RG83" s="284"/>
      <c r="RH83" s="284"/>
      <c r="RI83" s="284"/>
      <c r="RJ83" s="284"/>
      <c r="RK83" s="284"/>
      <c r="RL83" s="284"/>
      <c r="RM83" s="284"/>
      <c r="RN83" s="284"/>
      <c r="RO83" s="284"/>
      <c r="RP83" s="284"/>
      <c r="RQ83" s="284"/>
      <c r="RR83" s="284"/>
      <c r="RS83" s="284"/>
      <c r="RT83" s="284"/>
      <c r="RU83" s="284"/>
      <c r="RV83" s="284"/>
      <c r="RW83" s="284"/>
      <c r="RX83" s="284"/>
      <c r="RY83" s="284"/>
      <c r="RZ83" s="284"/>
      <c r="SA83" s="284"/>
    </row>
    <row r="84" spans="1:495">
      <c r="A84" s="282"/>
      <c r="B84" s="283" t="str">
        <f>$B$8</f>
        <v>Field Support Staff &amp; Vehicles</v>
      </c>
      <c r="C84" s="290">
        <f>SUM(D84:S84,T84:INDEX(T84:SA84,$H$5))</f>
        <v>139946.34596103217</v>
      </c>
      <c r="D84" s="284" t="str">
        <f t="shared" ref="D84:BO84" si="202">IF(D31="","",($C8*D31)/((1+$H$4)^D$79))</f>
        <v/>
      </c>
      <c r="E84" s="284">
        <f t="shared" si="202"/>
        <v>27951.240282994149</v>
      </c>
      <c r="F84" s="284">
        <f t="shared" si="202"/>
        <v>26122.654470087989</v>
      </c>
      <c r="G84" s="284">
        <f t="shared" si="202"/>
        <v>24413.695766437377</v>
      </c>
      <c r="H84" s="284">
        <f t="shared" si="202"/>
        <v>22816.538099474179</v>
      </c>
      <c r="I84" s="284">
        <f t="shared" si="202"/>
        <v>10661.933691343076</v>
      </c>
      <c r="J84" s="284">
        <f t="shared" si="202"/>
        <v>9964.4240106010038</v>
      </c>
      <c r="K84" s="284">
        <f t="shared" si="202"/>
        <v>9312.5458043000053</v>
      </c>
      <c r="L84" s="284">
        <f t="shared" si="202"/>
        <v>8703.3138357943953</v>
      </c>
      <c r="M84" s="284" t="str">
        <f t="shared" si="202"/>
        <v/>
      </c>
      <c r="N84" s="284" t="str">
        <f t="shared" si="202"/>
        <v/>
      </c>
      <c r="O84" s="284" t="str">
        <f t="shared" si="202"/>
        <v/>
      </c>
      <c r="P84" s="284" t="str">
        <f t="shared" si="202"/>
        <v/>
      </c>
      <c r="Q84" s="284" t="str">
        <f t="shared" si="202"/>
        <v/>
      </c>
      <c r="R84" s="284" t="str">
        <f t="shared" si="202"/>
        <v/>
      </c>
      <c r="S84" s="284" t="str">
        <f t="shared" si="202"/>
        <v/>
      </c>
      <c r="T84" s="284" t="str">
        <f t="shared" si="202"/>
        <v/>
      </c>
      <c r="U84" s="284" t="str">
        <f t="shared" si="202"/>
        <v/>
      </c>
      <c r="V84" s="284" t="str">
        <f t="shared" si="202"/>
        <v/>
      </c>
      <c r="W84" s="284" t="str">
        <f t="shared" si="202"/>
        <v/>
      </c>
      <c r="X84" s="284" t="str">
        <f t="shared" si="202"/>
        <v/>
      </c>
      <c r="Y84" s="284" t="str">
        <f t="shared" si="202"/>
        <v/>
      </c>
      <c r="Z84" s="284" t="str">
        <f t="shared" si="202"/>
        <v/>
      </c>
      <c r="AA84" s="284" t="str">
        <f t="shared" si="202"/>
        <v/>
      </c>
      <c r="AB84" s="284" t="str">
        <f t="shared" si="202"/>
        <v/>
      </c>
      <c r="AC84" s="284" t="str">
        <f t="shared" si="202"/>
        <v/>
      </c>
      <c r="AD84" s="284" t="str">
        <f t="shared" si="202"/>
        <v/>
      </c>
      <c r="AE84" s="284" t="str">
        <f t="shared" si="202"/>
        <v/>
      </c>
      <c r="AF84" s="284" t="str">
        <f t="shared" si="202"/>
        <v/>
      </c>
      <c r="AG84" s="284" t="str">
        <f t="shared" si="202"/>
        <v/>
      </c>
      <c r="AH84" s="284" t="str">
        <f t="shared" si="202"/>
        <v/>
      </c>
      <c r="AI84" s="284" t="str">
        <f t="shared" si="202"/>
        <v/>
      </c>
      <c r="AJ84" s="284" t="str">
        <f t="shared" si="202"/>
        <v/>
      </c>
      <c r="AK84" s="284" t="str">
        <f t="shared" si="202"/>
        <v/>
      </c>
      <c r="AL84" s="284" t="str">
        <f t="shared" si="202"/>
        <v/>
      </c>
      <c r="AM84" s="284" t="str">
        <f t="shared" si="202"/>
        <v/>
      </c>
      <c r="AN84" s="284" t="str">
        <f t="shared" si="202"/>
        <v/>
      </c>
      <c r="AO84" s="284" t="str">
        <f t="shared" si="202"/>
        <v/>
      </c>
      <c r="AP84" s="284" t="str">
        <f t="shared" si="202"/>
        <v/>
      </c>
      <c r="AQ84" s="284" t="str">
        <f t="shared" si="202"/>
        <v/>
      </c>
      <c r="AR84" s="284">
        <f t="shared" si="202"/>
        <v>1997.2560892653764</v>
      </c>
      <c r="AS84" s="284" t="str">
        <f t="shared" si="202"/>
        <v/>
      </c>
      <c r="AT84" s="284" t="str">
        <f t="shared" si="202"/>
        <v/>
      </c>
      <c r="AU84" s="284" t="str">
        <f t="shared" si="202"/>
        <v/>
      </c>
      <c r="AV84" s="284" t="str">
        <f t="shared" si="202"/>
        <v/>
      </c>
      <c r="AW84" s="284">
        <f t="shared" si="202"/>
        <v>1424.0159885358134</v>
      </c>
      <c r="AX84" s="284" t="str">
        <f t="shared" si="202"/>
        <v/>
      </c>
      <c r="AY84" s="284" t="str">
        <f t="shared" si="202"/>
        <v/>
      </c>
      <c r="AZ84" s="284" t="str">
        <f t="shared" si="202"/>
        <v/>
      </c>
      <c r="BA84" s="284" t="str">
        <f t="shared" si="202"/>
        <v/>
      </c>
      <c r="BB84" s="284">
        <f t="shared" si="202"/>
        <v>1015.3037191898089</v>
      </c>
      <c r="BC84" s="284" t="str">
        <f t="shared" si="202"/>
        <v/>
      </c>
      <c r="BD84" s="284" t="str">
        <f t="shared" si="202"/>
        <v/>
      </c>
      <c r="BE84" s="284" t="str">
        <f t="shared" si="202"/>
        <v/>
      </c>
      <c r="BF84" s="284" t="str">
        <f t="shared" si="202"/>
        <v/>
      </c>
      <c r="BG84" s="284">
        <f t="shared" si="202"/>
        <v>723.89751976070124</v>
      </c>
      <c r="BH84" s="284" t="str">
        <f t="shared" si="202"/>
        <v/>
      </c>
      <c r="BI84" s="284" t="str">
        <f t="shared" si="202"/>
        <v/>
      </c>
      <c r="BJ84" s="284" t="str">
        <f t="shared" si="202"/>
        <v/>
      </c>
      <c r="BK84" s="284" t="str">
        <f t="shared" si="202"/>
        <v/>
      </c>
      <c r="BL84" s="284">
        <f t="shared" si="202"/>
        <v>516.12892695188577</v>
      </c>
      <c r="BM84" s="284" t="str">
        <f t="shared" si="202"/>
        <v/>
      </c>
      <c r="BN84" s="284" t="str">
        <f t="shared" si="202"/>
        <v/>
      </c>
      <c r="BO84" s="284" t="str">
        <f t="shared" si="202"/>
        <v/>
      </c>
      <c r="BP84" s="284" t="str">
        <f t="shared" ref="BP84:EA84" si="203">IF(BP31="","",($C8*BP31)/((1+$H$4)^BP$79))</f>
        <v/>
      </c>
      <c r="BQ84" s="284">
        <f t="shared" si="203"/>
        <v>367.99279174843036</v>
      </c>
      <c r="BR84" s="284" t="str">
        <f t="shared" si="203"/>
        <v/>
      </c>
      <c r="BS84" s="284" t="str">
        <f t="shared" si="203"/>
        <v/>
      </c>
      <c r="BT84" s="284" t="str">
        <f t="shared" si="203"/>
        <v/>
      </c>
      <c r="BU84" s="284" t="str">
        <f t="shared" si="203"/>
        <v/>
      </c>
      <c r="BV84" s="284">
        <f t="shared" si="203"/>
        <v>262.37377466624258</v>
      </c>
      <c r="BW84" s="284" t="str">
        <f t="shared" si="203"/>
        <v/>
      </c>
      <c r="BX84" s="284" t="str">
        <f t="shared" si="203"/>
        <v/>
      </c>
      <c r="BY84" s="284" t="str">
        <f t="shared" si="203"/>
        <v/>
      </c>
      <c r="BZ84" s="284" t="str">
        <f t="shared" si="203"/>
        <v/>
      </c>
      <c r="CA84" s="284">
        <f t="shared" si="203"/>
        <v>187.06887519599323</v>
      </c>
      <c r="CB84" s="284" t="str">
        <f t="shared" si="203"/>
        <v/>
      </c>
      <c r="CC84" s="284" t="str">
        <f t="shared" si="203"/>
        <v/>
      </c>
      <c r="CD84" s="284" t="str">
        <f t="shared" si="203"/>
        <v/>
      </c>
      <c r="CE84" s="284" t="str">
        <f t="shared" si="203"/>
        <v/>
      </c>
      <c r="CF84" s="284">
        <f t="shared" si="203"/>
        <v>133.3775226262984</v>
      </c>
      <c r="CG84" s="284" t="str">
        <f t="shared" si="203"/>
        <v/>
      </c>
      <c r="CH84" s="284" t="str">
        <f t="shared" si="203"/>
        <v/>
      </c>
      <c r="CI84" s="284" t="str">
        <f t="shared" si="203"/>
        <v/>
      </c>
      <c r="CJ84" s="284" t="str">
        <f t="shared" si="203"/>
        <v/>
      </c>
      <c r="CK84" s="284">
        <f t="shared" si="203"/>
        <v>95.096330286321034</v>
      </c>
      <c r="CL84" s="284" t="str">
        <f t="shared" si="203"/>
        <v/>
      </c>
      <c r="CM84" s="284" t="str">
        <f t="shared" si="203"/>
        <v/>
      </c>
      <c r="CN84" s="284" t="str">
        <f t="shared" si="203"/>
        <v/>
      </c>
      <c r="CO84" s="284" t="str">
        <f t="shared" si="203"/>
        <v/>
      </c>
      <c r="CP84" s="284">
        <f t="shared" si="203"/>
        <v>67.802369213761082</v>
      </c>
      <c r="CQ84" s="284" t="str">
        <f t="shared" si="203"/>
        <v/>
      </c>
      <c r="CR84" s="284" t="str">
        <f t="shared" si="203"/>
        <v/>
      </c>
      <c r="CS84" s="284" t="str">
        <f t="shared" si="203"/>
        <v/>
      </c>
      <c r="CT84" s="284" t="str">
        <f t="shared" si="203"/>
        <v/>
      </c>
      <c r="CU84" s="284">
        <f t="shared" si="203"/>
        <v>48.342152185660623</v>
      </c>
      <c r="CV84" s="284" t="str">
        <f t="shared" si="203"/>
        <v/>
      </c>
      <c r="CW84" s="284" t="str">
        <f t="shared" si="203"/>
        <v/>
      </c>
      <c r="CX84" s="284" t="str">
        <f t="shared" si="203"/>
        <v/>
      </c>
      <c r="CY84" s="284" t="str">
        <f t="shared" si="203"/>
        <v/>
      </c>
      <c r="CZ84" s="284">
        <f t="shared" si="203"/>
        <v>34.467286394872232</v>
      </c>
      <c r="DA84" s="284" t="str">
        <f t="shared" si="203"/>
        <v/>
      </c>
      <c r="DB84" s="284" t="str">
        <f t="shared" si="203"/>
        <v/>
      </c>
      <c r="DC84" s="284" t="str">
        <f t="shared" si="203"/>
        <v/>
      </c>
      <c r="DD84" s="284" t="str">
        <f t="shared" si="203"/>
        <v/>
      </c>
      <c r="DE84" s="284">
        <f t="shared" si="203"/>
        <v>24.574698843849379</v>
      </c>
      <c r="DF84" s="284" t="str">
        <f t="shared" si="203"/>
        <v/>
      </c>
      <c r="DG84" s="284" t="str">
        <f t="shared" si="203"/>
        <v/>
      </c>
      <c r="DH84" s="284" t="str">
        <f t="shared" si="203"/>
        <v/>
      </c>
      <c r="DI84" s="284" t="str">
        <f t="shared" si="203"/>
        <v/>
      </c>
      <c r="DJ84" s="284">
        <f t="shared" si="203"/>
        <v>17.521420640637892</v>
      </c>
      <c r="DK84" s="284" t="str">
        <f t="shared" si="203"/>
        <v/>
      </c>
      <c r="DL84" s="284" t="str">
        <f t="shared" si="203"/>
        <v/>
      </c>
      <c r="DM84" s="284" t="str">
        <f t="shared" si="203"/>
        <v/>
      </c>
      <c r="DN84" s="284" t="str">
        <f t="shared" si="203"/>
        <v/>
      </c>
      <c r="DO84" s="284">
        <f t="shared" si="203"/>
        <v>12.492530761694701</v>
      </c>
      <c r="DP84" s="284" t="str">
        <f t="shared" si="203"/>
        <v/>
      </c>
      <c r="DQ84" s="284" t="str">
        <f t="shared" si="203"/>
        <v/>
      </c>
      <c r="DR84" s="284" t="str">
        <f t="shared" si="203"/>
        <v/>
      </c>
      <c r="DS84" s="284" t="str">
        <f t="shared" si="203"/>
        <v/>
      </c>
      <c r="DT84" s="284">
        <f t="shared" si="203"/>
        <v>8.907001779862906</v>
      </c>
      <c r="DU84" s="284" t="str">
        <f t="shared" si="203"/>
        <v/>
      </c>
      <c r="DV84" s="284" t="str">
        <f t="shared" si="203"/>
        <v/>
      </c>
      <c r="DW84" s="284" t="str">
        <f t="shared" si="203"/>
        <v/>
      </c>
      <c r="DX84" s="284" t="str">
        <f t="shared" si="203"/>
        <v/>
      </c>
      <c r="DY84" s="284">
        <f t="shared" si="203"/>
        <v>6.350569169678689</v>
      </c>
      <c r="DZ84" s="284" t="str">
        <f t="shared" si="203"/>
        <v/>
      </c>
      <c r="EA84" s="284" t="str">
        <f t="shared" si="203"/>
        <v/>
      </c>
      <c r="EB84" s="284" t="str">
        <f t="shared" ref="EB84:GM84" si="204">IF(EB31="","",($C8*EB31)/((1+$H$4)^EB$79))</f>
        <v/>
      </c>
      <c r="EC84" s="284" t="str">
        <f t="shared" si="204"/>
        <v/>
      </c>
      <c r="ED84" s="284">
        <f t="shared" si="204"/>
        <v>4.5278680498359805</v>
      </c>
      <c r="EE84" s="284" t="str">
        <f t="shared" si="204"/>
        <v/>
      </c>
      <c r="EF84" s="284" t="str">
        <f t="shared" si="204"/>
        <v/>
      </c>
      <c r="EG84" s="284" t="str">
        <f t="shared" si="204"/>
        <v/>
      </c>
      <c r="EH84" s="284" t="str">
        <f t="shared" si="204"/>
        <v/>
      </c>
      <c r="EI84" s="284">
        <f t="shared" si="204"/>
        <v>3.228307342058724</v>
      </c>
      <c r="EJ84" s="284" t="str">
        <f t="shared" si="204"/>
        <v/>
      </c>
      <c r="EK84" s="284" t="str">
        <f t="shared" si="204"/>
        <v/>
      </c>
      <c r="EL84" s="284" t="str">
        <f t="shared" si="204"/>
        <v/>
      </c>
      <c r="EM84" s="284" t="str">
        <f t="shared" si="204"/>
        <v/>
      </c>
      <c r="EN84" s="284">
        <f t="shared" si="204"/>
        <v>2.3017385180135257</v>
      </c>
      <c r="EO84" s="284" t="str">
        <f t="shared" si="204"/>
        <v/>
      </c>
      <c r="EP84" s="284" t="str">
        <f t="shared" si="204"/>
        <v/>
      </c>
      <c r="EQ84" s="284" t="str">
        <f t="shared" si="204"/>
        <v/>
      </c>
      <c r="ER84" s="284" t="str">
        <f t="shared" si="204"/>
        <v/>
      </c>
      <c r="ES84" s="284">
        <f t="shared" si="204"/>
        <v>1.6411077521288646</v>
      </c>
      <c r="ET84" s="284" t="str">
        <f t="shared" si="204"/>
        <v/>
      </c>
      <c r="EU84" s="284" t="str">
        <f t="shared" si="204"/>
        <v/>
      </c>
      <c r="EV84" s="284" t="str">
        <f t="shared" si="204"/>
        <v/>
      </c>
      <c r="EW84" s="284" t="str">
        <f t="shared" si="204"/>
        <v/>
      </c>
      <c r="EX84" s="284">
        <f t="shared" si="204"/>
        <v>1.1700871463113904</v>
      </c>
      <c r="EY84" s="284" t="str">
        <f t="shared" si="204"/>
        <v/>
      </c>
      <c r="EZ84" s="284" t="str">
        <f t="shared" si="204"/>
        <v/>
      </c>
      <c r="FA84" s="284" t="str">
        <f t="shared" si="204"/>
        <v/>
      </c>
      <c r="FB84" s="284" t="str">
        <f t="shared" si="204"/>
        <v/>
      </c>
      <c r="FC84" s="284">
        <f t="shared" si="204"/>
        <v>0.83425596411150638</v>
      </c>
      <c r="FD84" s="284" t="str">
        <f t="shared" si="204"/>
        <v/>
      </c>
      <c r="FE84" s="284" t="str">
        <f t="shared" si="204"/>
        <v/>
      </c>
      <c r="FF84" s="284" t="str">
        <f t="shared" si="204"/>
        <v/>
      </c>
      <c r="FG84" s="284" t="str">
        <f t="shared" si="204"/>
        <v/>
      </c>
      <c r="FH84" s="284">
        <f t="shared" si="204"/>
        <v>0.59481297256332721</v>
      </c>
      <c r="FI84" s="284" t="str">
        <f t="shared" si="204"/>
        <v/>
      </c>
      <c r="FJ84" s="284" t="str">
        <f t="shared" si="204"/>
        <v/>
      </c>
      <c r="FK84" s="284" t="str">
        <f t="shared" si="204"/>
        <v/>
      </c>
      <c r="FL84" s="284" t="str">
        <f t="shared" si="204"/>
        <v/>
      </c>
      <c r="FM84" s="284">
        <f t="shared" si="204"/>
        <v>0.42409342881525075</v>
      </c>
      <c r="FN84" s="284" t="str">
        <f t="shared" si="204"/>
        <v/>
      </c>
      <c r="FO84" s="284" t="str">
        <f t="shared" si="204"/>
        <v/>
      </c>
      <c r="FP84" s="284" t="str">
        <f t="shared" si="204"/>
        <v/>
      </c>
      <c r="FQ84" s="284" t="str">
        <f t="shared" si="204"/>
        <v/>
      </c>
      <c r="FR84" s="284">
        <f t="shared" si="204"/>
        <v>0.30237275355511473</v>
      </c>
      <c r="FS84" s="284" t="str">
        <f t="shared" si="204"/>
        <v/>
      </c>
      <c r="FT84" s="284" t="str">
        <f t="shared" si="204"/>
        <v/>
      </c>
      <c r="FU84" s="284" t="str">
        <f t="shared" si="204"/>
        <v/>
      </c>
      <c r="FV84" s="284" t="str">
        <f t="shared" si="204"/>
        <v/>
      </c>
      <c r="FW84" s="284">
        <f t="shared" si="204"/>
        <v>0.21558759433721808</v>
      </c>
      <c r="FX84" s="284" t="str">
        <f t="shared" si="204"/>
        <v/>
      </c>
      <c r="FY84" s="284" t="str">
        <f t="shared" si="204"/>
        <v/>
      </c>
      <c r="FZ84" s="284" t="str">
        <f t="shared" si="204"/>
        <v/>
      </c>
      <c r="GA84" s="284" t="str">
        <f t="shared" si="204"/>
        <v/>
      </c>
      <c r="GB84" s="284">
        <f t="shared" si="204"/>
        <v>0.15371097523056806</v>
      </c>
      <c r="GC84" s="284" t="str">
        <f t="shared" si="204"/>
        <v/>
      </c>
      <c r="GD84" s="284" t="str">
        <f t="shared" si="204"/>
        <v/>
      </c>
      <c r="GE84" s="284" t="str">
        <f t="shared" si="204"/>
        <v/>
      </c>
      <c r="GF84" s="284" t="str">
        <f t="shared" si="204"/>
        <v/>
      </c>
      <c r="GG84" s="284">
        <f t="shared" si="204"/>
        <v>0.10959380097435154</v>
      </c>
      <c r="GH84" s="284" t="str">
        <f t="shared" si="204"/>
        <v/>
      </c>
      <c r="GI84" s="284" t="str">
        <f t="shared" si="204"/>
        <v/>
      </c>
      <c r="GJ84" s="284" t="str">
        <f t="shared" si="204"/>
        <v/>
      </c>
      <c r="GK84" s="284" t="str">
        <f t="shared" si="204"/>
        <v/>
      </c>
      <c r="GL84" s="284">
        <f t="shared" si="204"/>
        <v>7.8138865451796422E-2</v>
      </c>
      <c r="GM84" s="284" t="str">
        <f t="shared" si="204"/>
        <v/>
      </c>
      <c r="GN84" s="284" t="str">
        <f t="shared" ref="GN84:IY84" si="205">IF(GN31="","",($C8*GN31)/((1+$H$4)^GN$79))</f>
        <v/>
      </c>
      <c r="GO84" s="284" t="str">
        <f t="shared" si="205"/>
        <v/>
      </c>
      <c r="GP84" s="284" t="str">
        <f t="shared" si="205"/>
        <v/>
      </c>
      <c r="GQ84" s="284">
        <f t="shared" si="205"/>
        <v>5.5711931147664748E-2</v>
      </c>
      <c r="GR84" s="284" t="str">
        <f t="shared" si="205"/>
        <v/>
      </c>
      <c r="GS84" s="284" t="str">
        <f t="shared" si="205"/>
        <v/>
      </c>
      <c r="GT84" s="284" t="str">
        <f t="shared" si="205"/>
        <v/>
      </c>
      <c r="GU84" s="284" t="str">
        <f t="shared" si="205"/>
        <v/>
      </c>
      <c r="GV84" s="284">
        <f t="shared" si="205"/>
        <v>3.9721836940630667E-2</v>
      </c>
      <c r="GW84" s="284" t="str">
        <f t="shared" si="205"/>
        <v/>
      </c>
      <c r="GX84" s="284" t="str">
        <f t="shared" si="205"/>
        <v/>
      </c>
      <c r="GY84" s="284" t="str">
        <f t="shared" si="205"/>
        <v/>
      </c>
      <c r="GZ84" s="284" t="str">
        <f t="shared" si="205"/>
        <v/>
      </c>
      <c r="HA84" s="284">
        <f t="shared" si="205"/>
        <v>2.8321120762373513E-2</v>
      </c>
      <c r="HB84" s="284" t="str">
        <f t="shared" si="205"/>
        <v/>
      </c>
      <c r="HC84" s="284" t="str">
        <f t="shared" si="205"/>
        <v/>
      </c>
      <c r="HD84" s="284" t="str">
        <f t="shared" si="205"/>
        <v/>
      </c>
      <c r="HE84" s="284" t="str">
        <f t="shared" si="205"/>
        <v/>
      </c>
      <c r="HF84" s="284">
        <f t="shared" si="205"/>
        <v>2.019256769106029E-2</v>
      </c>
      <c r="HG84" s="284" t="str">
        <f t="shared" si="205"/>
        <v/>
      </c>
      <c r="HH84" s="284" t="str">
        <f t="shared" si="205"/>
        <v/>
      </c>
      <c r="HI84" s="284" t="str">
        <f t="shared" si="205"/>
        <v/>
      </c>
      <c r="HJ84" s="284" t="str">
        <f t="shared" si="205"/>
        <v/>
      </c>
      <c r="HK84" s="284">
        <f t="shared" si="205"/>
        <v>1.4397021692014433E-2</v>
      </c>
      <c r="HL84" s="284" t="str">
        <f t="shared" si="205"/>
        <v/>
      </c>
      <c r="HM84" s="284" t="str">
        <f t="shared" si="205"/>
        <v/>
      </c>
      <c r="HN84" s="284" t="str">
        <f t="shared" si="205"/>
        <v/>
      </c>
      <c r="HO84" s="284" t="str">
        <f t="shared" si="205"/>
        <v/>
      </c>
      <c r="HP84" s="284">
        <f t="shared" si="205"/>
        <v>1.0264877492132871E-2</v>
      </c>
      <c r="HQ84" s="284" t="str">
        <f t="shared" si="205"/>
        <v/>
      </c>
      <c r="HR84" s="284" t="str">
        <f t="shared" si="205"/>
        <v/>
      </c>
      <c r="HS84" s="284" t="str">
        <f t="shared" si="205"/>
        <v/>
      </c>
      <c r="HT84" s="284" t="str">
        <f t="shared" si="205"/>
        <v/>
      </c>
      <c r="HU84" s="284">
        <f t="shared" si="205"/>
        <v>7.3187157859837156E-3</v>
      </c>
      <c r="HV84" s="284" t="str">
        <f t="shared" si="205"/>
        <v/>
      </c>
      <c r="HW84" s="284" t="str">
        <f t="shared" si="205"/>
        <v/>
      </c>
      <c r="HX84" s="284" t="str">
        <f t="shared" si="205"/>
        <v/>
      </c>
      <c r="HY84" s="284" t="str">
        <f t="shared" si="205"/>
        <v/>
      </c>
      <c r="HZ84" s="284">
        <f t="shared" si="205"/>
        <v>5.2181432069753429E-3</v>
      </c>
      <c r="IA84" s="284" t="str">
        <f t="shared" si="205"/>
        <v/>
      </c>
      <c r="IB84" s="284" t="str">
        <f t="shared" si="205"/>
        <v/>
      </c>
      <c r="IC84" s="284" t="str">
        <f t="shared" si="205"/>
        <v/>
      </c>
      <c r="ID84" s="284" t="str">
        <f t="shared" si="205"/>
        <v/>
      </c>
      <c r="IE84" s="284">
        <f t="shared" si="205"/>
        <v>3.7204639891400071E-3</v>
      </c>
      <c r="IF84" s="284" t="str">
        <f t="shared" si="205"/>
        <v/>
      </c>
      <c r="IG84" s="284" t="str">
        <f t="shared" si="205"/>
        <v/>
      </c>
      <c r="IH84" s="284" t="str">
        <f t="shared" si="205"/>
        <v/>
      </c>
      <c r="II84" s="284" t="str">
        <f t="shared" si="205"/>
        <v/>
      </c>
      <c r="IJ84" s="284">
        <f t="shared" si="205"/>
        <v>2.6526394055235024E-3</v>
      </c>
      <c r="IK84" s="284" t="str">
        <f t="shared" si="205"/>
        <v/>
      </c>
      <c r="IL84" s="284" t="str">
        <f t="shared" si="205"/>
        <v/>
      </c>
      <c r="IM84" s="284" t="str">
        <f t="shared" si="205"/>
        <v/>
      </c>
      <c r="IN84" s="284" t="str">
        <f t="shared" si="205"/>
        <v/>
      </c>
      <c r="IO84" s="284">
        <f t="shared" si="205"/>
        <v>1.891295235292031E-3</v>
      </c>
      <c r="IP84" s="284" t="str">
        <f t="shared" si="205"/>
        <v/>
      </c>
      <c r="IQ84" s="284" t="str">
        <f t="shared" si="205"/>
        <v/>
      </c>
      <c r="IR84" s="284" t="str">
        <f t="shared" si="205"/>
        <v/>
      </c>
      <c r="IS84" s="284" t="str">
        <f t="shared" si="205"/>
        <v/>
      </c>
      <c r="IT84" s="284">
        <f t="shared" si="205"/>
        <v>1.3484673640865308E-3</v>
      </c>
      <c r="IU84" s="284" t="str">
        <f t="shared" si="205"/>
        <v/>
      </c>
      <c r="IV84" s="284" t="str">
        <f t="shared" si="205"/>
        <v/>
      </c>
      <c r="IW84" s="284" t="str">
        <f t="shared" si="205"/>
        <v/>
      </c>
      <c r="IX84" s="284" t="str">
        <f t="shared" si="205"/>
        <v/>
      </c>
      <c r="IY84" s="284">
        <f t="shared" si="205"/>
        <v>9.6143859407846861E-4</v>
      </c>
      <c r="IZ84" s="284" t="str">
        <f t="shared" ref="IZ84:LK84" si="206">IF(IZ31="","",($C8*IZ31)/((1+$H$4)^IZ$79))</f>
        <v/>
      </c>
      <c r="JA84" s="284" t="str">
        <f t="shared" si="206"/>
        <v/>
      </c>
      <c r="JB84" s="284" t="str">
        <f t="shared" si="206"/>
        <v/>
      </c>
      <c r="JC84" s="284" t="str">
        <f t="shared" si="206"/>
        <v/>
      </c>
      <c r="JD84" s="284">
        <f t="shared" si="206"/>
        <v>6.8549243000015679E-4</v>
      </c>
      <c r="JE84" s="284" t="str">
        <f t="shared" si="206"/>
        <v/>
      </c>
      <c r="JF84" s="284" t="str">
        <f t="shared" si="206"/>
        <v/>
      </c>
      <c r="JG84" s="284" t="str">
        <f t="shared" si="206"/>
        <v/>
      </c>
      <c r="JH84" s="284" t="str">
        <f t="shared" si="206"/>
        <v/>
      </c>
      <c r="JI84" s="284">
        <f t="shared" si="206"/>
        <v>4.8874662873078778E-4</v>
      </c>
      <c r="JJ84" s="284" t="str">
        <f t="shared" si="206"/>
        <v/>
      </c>
      <c r="JK84" s="284" t="str">
        <f t="shared" si="206"/>
        <v/>
      </c>
      <c r="JL84" s="284" t="str">
        <f t="shared" si="206"/>
        <v/>
      </c>
      <c r="JM84" s="284" t="str">
        <f t="shared" si="206"/>
        <v/>
      </c>
      <c r="JN84" s="284">
        <f t="shared" si="206"/>
        <v>3.4846959155428734E-4</v>
      </c>
      <c r="JO84" s="284" t="str">
        <f t="shared" si="206"/>
        <v/>
      </c>
      <c r="JP84" s="284" t="str">
        <f t="shared" si="206"/>
        <v/>
      </c>
      <c r="JQ84" s="284" t="str">
        <f t="shared" si="206"/>
        <v/>
      </c>
      <c r="JR84" s="284" t="str">
        <f t="shared" si="206"/>
        <v/>
      </c>
      <c r="JS84" s="284">
        <f t="shared" si="206"/>
        <v>2.4845400274852575E-4</v>
      </c>
      <c r="JT84" s="284" t="str">
        <f t="shared" si="206"/>
        <v/>
      </c>
      <c r="JU84" s="284" t="str">
        <f t="shared" si="206"/>
        <v/>
      </c>
      <c r="JV84" s="284" t="str">
        <f t="shared" si="206"/>
        <v/>
      </c>
      <c r="JW84" s="284" t="str">
        <f t="shared" si="206"/>
        <v/>
      </c>
      <c r="JX84" s="284">
        <f t="shared" si="206"/>
        <v>1.7714427019709621E-4</v>
      </c>
      <c r="JY84" s="284" t="str">
        <f t="shared" si="206"/>
        <v/>
      </c>
      <c r="JZ84" s="284" t="str">
        <f t="shared" si="206"/>
        <v/>
      </c>
      <c r="KA84" s="284" t="str">
        <f t="shared" si="206"/>
        <v/>
      </c>
      <c r="KB84" s="284" t="str">
        <f t="shared" si="206"/>
        <v/>
      </c>
      <c r="KC84" s="284">
        <f t="shared" si="206"/>
        <v>1.2630141642525029E-4</v>
      </c>
      <c r="KD84" s="284" t="str">
        <f t="shared" si="206"/>
        <v/>
      </c>
      <c r="KE84" s="284" t="str">
        <f t="shared" si="206"/>
        <v/>
      </c>
      <c r="KF84" s="284" t="str">
        <f t="shared" si="206"/>
        <v/>
      </c>
      <c r="KG84" s="284" t="str">
        <f t="shared" si="206"/>
        <v/>
      </c>
      <c r="KH84" s="284">
        <f t="shared" si="206"/>
        <v>9.0051164360415044E-5</v>
      </c>
      <c r="KI84" s="284" t="str">
        <f t="shared" si="206"/>
        <v/>
      </c>
      <c r="KJ84" s="284" t="str">
        <f t="shared" si="206"/>
        <v/>
      </c>
      <c r="KK84" s="284" t="str">
        <f t="shared" si="206"/>
        <v/>
      </c>
      <c r="KL84" s="284" t="str">
        <f t="shared" si="206"/>
        <v/>
      </c>
      <c r="KM84" s="284">
        <f t="shared" si="206"/>
        <v>6.4205235635388208E-5</v>
      </c>
      <c r="KN84" s="284" t="str">
        <f t="shared" si="206"/>
        <v/>
      </c>
      <c r="KO84" s="284" t="str">
        <f t="shared" si="206"/>
        <v/>
      </c>
      <c r="KP84" s="284" t="str">
        <f t="shared" si="206"/>
        <v/>
      </c>
      <c r="KQ84" s="284" t="str">
        <f t="shared" si="206"/>
        <v/>
      </c>
      <c r="KR84" s="284">
        <f t="shared" si="206"/>
        <v>4.5777445658524121E-5</v>
      </c>
      <c r="KS84" s="284" t="str">
        <f t="shared" si="206"/>
        <v/>
      </c>
      <c r="KT84" s="284" t="str">
        <f t="shared" si="206"/>
        <v/>
      </c>
      <c r="KU84" s="284" t="str">
        <f t="shared" si="206"/>
        <v/>
      </c>
      <c r="KV84" s="284" t="str">
        <f t="shared" si="206"/>
        <v/>
      </c>
      <c r="KW84" s="284">
        <f t="shared" si="206"/>
        <v>3.2638686086592359E-5</v>
      </c>
      <c r="KX84" s="284" t="str">
        <f t="shared" si="206"/>
        <v/>
      </c>
      <c r="KY84" s="284" t="str">
        <f t="shared" si="206"/>
        <v/>
      </c>
      <c r="KZ84" s="284" t="str">
        <f t="shared" si="206"/>
        <v/>
      </c>
      <c r="LA84" s="284" t="str">
        <f t="shared" si="206"/>
        <v/>
      </c>
      <c r="LB84" s="284">
        <f t="shared" si="206"/>
        <v>2.3270932096246248E-5</v>
      </c>
      <c r="LC84" s="284" t="str">
        <f t="shared" si="206"/>
        <v/>
      </c>
      <c r="LD84" s="284" t="str">
        <f t="shared" si="206"/>
        <v/>
      </c>
      <c r="LE84" s="284" t="str">
        <f t="shared" si="206"/>
        <v/>
      </c>
      <c r="LF84" s="284" t="str">
        <f t="shared" si="206"/>
        <v/>
      </c>
      <c r="LG84" s="284">
        <f t="shared" si="206"/>
        <v>1.6591852968326488E-5</v>
      </c>
      <c r="LH84" s="284" t="str">
        <f t="shared" si="206"/>
        <v/>
      </c>
      <c r="LI84" s="284" t="str">
        <f t="shared" si="206"/>
        <v/>
      </c>
      <c r="LJ84" s="284" t="str">
        <f t="shared" si="206"/>
        <v/>
      </c>
      <c r="LK84" s="284" t="str">
        <f t="shared" si="206"/>
        <v/>
      </c>
      <c r="LL84" s="284">
        <f t="shared" ref="LL84:NW84" si="207">IF(LL31="","",($C8*LL31)/((1+$H$4)^LL$79))</f>
        <v>1.1829761858441866E-5</v>
      </c>
      <c r="LM84" s="284" t="str">
        <f t="shared" si="207"/>
        <v/>
      </c>
      <c r="LN84" s="284" t="str">
        <f t="shared" si="207"/>
        <v/>
      </c>
      <c r="LO84" s="284" t="str">
        <f t="shared" si="207"/>
        <v/>
      </c>
      <c r="LP84" s="284" t="str">
        <f t="shared" si="207"/>
        <v/>
      </c>
      <c r="LQ84" s="284">
        <f t="shared" si="207"/>
        <v>8.4344567116520863E-6</v>
      </c>
      <c r="LR84" s="284" t="str">
        <f t="shared" si="207"/>
        <v/>
      </c>
      <c r="LS84" s="284" t="str">
        <f t="shared" si="207"/>
        <v/>
      </c>
      <c r="LT84" s="284" t="str">
        <f t="shared" si="207"/>
        <v/>
      </c>
      <c r="LU84" s="284" t="str">
        <f t="shared" si="207"/>
        <v/>
      </c>
      <c r="LV84" s="284">
        <f t="shared" si="207"/>
        <v>6.0136510668612054E-6</v>
      </c>
      <c r="LW84" s="284" t="str">
        <f t="shared" si="207"/>
        <v/>
      </c>
      <c r="LX84" s="284" t="str">
        <f t="shared" si="207"/>
        <v/>
      </c>
      <c r="LY84" s="284" t="str">
        <f t="shared" si="207"/>
        <v/>
      </c>
      <c r="LZ84" s="284" t="str">
        <f t="shared" si="207"/>
        <v/>
      </c>
      <c r="MA84" s="284">
        <f t="shared" si="207"/>
        <v>4.2876500989092582E-6</v>
      </c>
      <c r="MB84" s="284" t="str">
        <f t="shared" si="207"/>
        <v/>
      </c>
      <c r="MC84" s="284" t="str">
        <f t="shared" si="207"/>
        <v/>
      </c>
      <c r="MD84" s="284" t="str">
        <f t="shared" si="207"/>
        <v/>
      </c>
      <c r="ME84" s="284" t="str">
        <f t="shared" si="207"/>
        <v/>
      </c>
      <c r="MF84" s="284">
        <f t="shared" si="207"/>
        <v>3.0570352629840853E-6</v>
      </c>
      <c r="MG84" s="284" t="str">
        <f t="shared" si="207"/>
        <v/>
      </c>
      <c r="MH84" s="284" t="str">
        <f t="shared" si="207"/>
        <v/>
      </c>
      <c r="MI84" s="284" t="str">
        <f t="shared" si="207"/>
        <v/>
      </c>
      <c r="MJ84" s="284" t="str">
        <f t="shared" si="207"/>
        <v/>
      </c>
      <c r="MK84" s="284">
        <f t="shared" si="207"/>
        <v>2.1796238927018741E-6</v>
      </c>
      <c r="ML84" s="284" t="str">
        <f t="shared" si="207"/>
        <v/>
      </c>
      <c r="MM84" s="284" t="str">
        <f t="shared" si="207"/>
        <v/>
      </c>
      <c r="MN84" s="284" t="str">
        <f t="shared" si="207"/>
        <v/>
      </c>
      <c r="MO84" s="284" t="str">
        <f t="shared" si="207"/>
        <v/>
      </c>
      <c r="MP84" s="284">
        <f t="shared" si="207"/>
        <v>1.5540417119688304E-6</v>
      </c>
      <c r="MQ84" s="284" t="str">
        <f t="shared" si="207"/>
        <v/>
      </c>
      <c r="MR84" s="284" t="str">
        <f t="shared" si="207"/>
        <v/>
      </c>
      <c r="MS84" s="284" t="str">
        <f t="shared" si="207"/>
        <v/>
      </c>
      <c r="MT84" s="284" t="str">
        <f t="shared" si="207"/>
        <v/>
      </c>
      <c r="MU84" s="284">
        <f t="shared" si="207"/>
        <v>1.1080102629749158E-6</v>
      </c>
      <c r="MV84" s="284" t="str">
        <f t="shared" si="207"/>
        <v/>
      </c>
      <c r="MW84" s="284" t="str">
        <f t="shared" si="207"/>
        <v/>
      </c>
      <c r="MX84" s="284" t="str">
        <f t="shared" si="207"/>
        <v/>
      </c>
      <c r="MY84" s="284" t="str">
        <f t="shared" si="207"/>
        <v/>
      </c>
      <c r="MZ84" s="284">
        <f t="shared" si="207"/>
        <v>7.8999600422718002E-7</v>
      </c>
      <c r="NA84" s="284" t="str">
        <f t="shared" si="207"/>
        <v/>
      </c>
      <c r="NB84" s="284" t="str">
        <f t="shared" si="207"/>
        <v/>
      </c>
      <c r="NC84" s="284" t="str">
        <f t="shared" si="207"/>
        <v/>
      </c>
      <c r="ND84" s="284" t="str">
        <f t="shared" si="207"/>
        <v/>
      </c>
      <c r="NE84" s="284">
        <f t="shared" si="207"/>
        <v>5.6325623286130102E-7</v>
      </c>
      <c r="NF84" s="284" t="str">
        <f t="shared" si="207"/>
        <v/>
      </c>
      <c r="NG84" s="284" t="str">
        <f t="shared" si="207"/>
        <v/>
      </c>
      <c r="NH84" s="284" t="str">
        <f t="shared" si="207"/>
        <v/>
      </c>
      <c r="NI84" s="284" t="str">
        <f t="shared" si="207"/>
        <v/>
      </c>
      <c r="NJ84" s="284">
        <f t="shared" si="207"/>
        <v>4.0159390953814251E-7</v>
      </c>
      <c r="NK84" s="284" t="str">
        <f t="shared" si="207"/>
        <v/>
      </c>
      <c r="NL84" s="284" t="str">
        <f t="shared" si="207"/>
        <v/>
      </c>
      <c r="NM84" s="284" t="str">
        <f t="shared" si="207"/>
        <v/>
      </c>
      <c r="NN84" s="284" t="str">
        <f t="shared" si="207"/>
        <v/>
      </c>
      <c r="NO84" s="284">
        <f t="shared" si="207"/>
        <v>2.8633090726551021E-7</v>
      </c>
      <c r="NP84" s="284" t="str">
        <f t="shared" si="207"/>
        <v/>
      </c>
      <c r="NQ84" s="284" t="str">
        <f t="shared" si="207"/>
        <v/>
      </c>
      <c r="NR84" s="284" t="str">
        <f t="shared" si="207"/>
        <v/>
      </c>
      <c r="NS84" s="284" t="str">
        <f t="shared" si="207"/>
        <v/>
      </c>
      <c r="NT84" s="284">
        <f t="shared" si="207"/>
        <v>2.0414997963932868E-7</v>
      </c>
      <c r="NU84" s="284" t="str">
        <f t="shared" si="207"/>
        <v/>
      </c>
      <c r="NV84" s="284" t="str">
        <f t="shared" si="207"/>
        <v/>
      </c>
      <c r="NW84" s="284" t="str">
        <f t="shared" si="207"/>
        <v/>
      </c>
      <c r="NX84" s="284" t="str">
        <f t="shared" ref="NX84:QI84" si="208">IF(NX31="","",($C8*NX31)/((1+$H$4)^NX$79))</f>
        <v/>
      </c>
      <c r="NY84" s="284">
        <f t="shared" si="208"/>
        <v>1.4555611402471364E-7</v>
      </c>
      <c r="NZ84" s="284" t="str">
        <f t="shared" si="208"/>
        <v/>
      </c>
      <c r="OA84" s="284" t="str">
        <f t="shared" si="208"/>
        <v/>
      </c>
      <c r="OB84" s="284" t="str">
        <f t="shared" si="208"/>
        <v/>
      </c>
      <c r="OC84" s="284" t="str">
        <f t="shared" si="208"/>
        <v/>
      </c>
      <c r="OD84" s="284">
        <f t="shared" si="208"/>
        <v>1.0377949763896979E-7</v>
      </c>
      <c r="OE84" s="284" t="str">
        <f t="shared" si="208"/>
        <v/>
      </c>
      <c r="OF84" s="284" t="str">
        <f t="shared" si="208"/>
        <v/>
      </c>
      <c r="OG84" s="284" t="str">
        <f t="shared" si="208"/>
        <v/>
      </c>
      <c r="OH84" s="284" t="str">
        <f t="shared" si="208"/>
        <v/>
      </c>
      <c r="OI84" s="284">
        <f t="shared" si="208"/>
        <v>7.3993347530343456E-8</v>
      </c>
      <c r="OJ84" s="284" t="str">
        <f t="shared" si="208"/>
        <v/>
      </c>
      <c r="OK84" s="284" t="str">
        <f t="shared" si="208"/>
        <v/>
      </c>
      <c r="OL84" s="284" t="str">
        <f t="shared" si="208"/>
        <v/>
      </c>
      <c r="OM84" s="284" t="str">
        <f t="shared" si="208"/>
        <v/>
      </c>
      <c r="ON84" s="284">
        <f t="shared" si="208"/>
        <v>5.2756234162866921E-8</v>
      </c>
      <c r="OO84" s="284" t="str">
        <f t="shared" si="208"/>
        <v/>
      </c>
      <c r="OP84" s="284" t="str">
        <f t="shared" si="208"/>
        <v/>
      </c>
      <c r="OQ84" s="284" t="str">
        <f t="shared" si="208"/>
        <v/>
      </c>
      <c r="OR84" s="284" t="str">
        <f t="shared" si="208"/>
        <v/>
      </c>
      <c r="OS84" s="284">
        <f t="shared" si="208"/>
        <v>3.7614465839728269E-8</v>
      </c>
      <c r="OT84" s="284" t="str">
        <f t="shared" si="208"/>
        <v/>
      </c>
      <c r="OU84" s="284" t="str">
        <f t="shared" si="208"/>
        <v/>
      </c>
      <c r="OV84" s="284" t="str">
        <f t="shared" si="208"/>
        <v/>
      </c>
      <c r="OW84" s="284" t="str">
        <f t="shared" si="208"/>
        <v/>
      </c>
      <c r="OX84" s="284">
        <f t="shared" si="208"/>
        <v>2.6818594292386807E-8</v>
      </c>
      <c r="OY84" s="284" t="str">
        <f t="shared" si="208"/>
        <v/>
      </c>
      <c r="OZ84" s="284" t="str">
        <f t="shared" si="208"/>
        <v/>
      </c>
      <c r="PA84" s="284" t="str">
        <f t="shared" si="208"/>
        <v/>
      </c>
      <c r="PB84" s="284" t="str">
        <f t="shared" si="208"/>
        <v/>
      </c>
      <c r="PC84" s="284">
        <f t="shared" si="208"/>
        <v>1.9121287083651387E-8</v>
      </c>
      <c r="PD84" s="284" t="str">
        <f t="shared" si="208"/>
        <v/>
      </c>
      <c r="PE84" s="284" t="str">
        <f t="shared" si="208"/>
        <v/>
      </c>
      <c r="PF84" s="284" t="str">
        <f t="shared" si="208"/>
        <v/>
      </c>
      <c r="PG84" s="284" t="str">
        <f t="shared" si="208"/>
        <v/>
      </c>
      <c r="PH84" s="284">
        <f t="shared" si="208"/>
        <v>1.3633213424583021E-8</v>
      </c>
      <c r="PI84" s="284" t="str">
        <f t="shared" si="208"/>
        <v/>
      </c>
      <c r="PJ84" s="284" t="str">
        <f t="shared" si="208"/>
        <v/>
      </c>
      <c r="PK84" s="284" t="str">
        <f t="shared" si="208"/>
        <v/>
      </c>
      <c r="PL84" s="284" t="str">
        <f t="shared" si="208"/>
        <v/>
      </c>
      <c r="PM84" s="284">
        <f t="shared" si="208"/>
        <v>9.7202927536789075E-9</v>
      </c>
      <c r="PN84" s="284" t="str">
        <f t="shared" si="208"/>
        <v/>
      </c>
      <c r="PO84" s="284" t="str">
        <f t="shared" si="208"/>
        <v/>
      </c>
      <c r="PP84" s="284" t="str">
        <f t="shared" si="208"/>
        <v/>
      </c>
      <c r="PQ84" s="284" t="str">
        <f t="shared" si="208"/>
        <v/>
      </c>
      <c r="PR84" s="284">
        <f t="shared" si="208"/>
        <v>6.9304343939083088E-9</v>
      </c>
      <c r="PS84" s="284" t="str">
        <f t="shared" si="208"/>
        <v/>
      </c>
      <c r="PT84" s="284" t="str">
        <f t="shared" si="208"/>
        <v/>
      </c>
      <c r="PU84" s="284" t="str">
        <f t="shared" si="208"/>
        <v/>
      </c>
      <c r="PV84" s="284" t="str">
        <f t="shared" si="208"/>
        <v/>
      </c>
      <c r="PW84" s="284">
        <f t="shared" si="208"/>
        <v>4.9413039406748996E-9</v>
      </c>
      <c r="PX84" s="284" t="str">
        <f t="shared" si="208"/>
        <v/>
      </c>
      <c r="PY84" s="284" t="str">
        <f t="shared" si="208"/>
        <v/>
      </c>
      <c r="PZ84" s="284" t="str">
        <f t="shared" si="208"/>
        <v/>
      </c>
      <c r="QA84" s="284" t="str">
        <f t="shared" si="208"/>
        <v/>
      </c>
      <c r="QB84" s="284">
        <f t="shared" si="208"/>
        <v>3.5230814183293916E-9</v>
      </c>
      <c r="QC84" s="284" t="str">
        <f t="shared" si="208"/>
        <v/>
      </c>
      <c r="QD84" s="284" t="str">
        <f t="shared" si="208"/>
        <v/>
      </c>
      <c r="QE84" s="284" t="str">
        <f t="shared" si="208"/>
        <v/>
      </c>
      <c r="QF84" s="284" t="str">
        <f t="shared" si="208"/>
        <v/>
      </c>
      <c r="QG84" s="284">
        <f t="shared" si="208"/>
        <v>2.5119083604645773E-9</v>
      </c>
      <c r="QH84" s="284" t="str">
        <f t="shared" si="208"/>
        <v/>
      </c>
      <c r="QI84" s="284" t="str">
        <f t="shared" si="208"/>
        <v/>
      </c>
      <c r="QJ84" s="284" t="str">
        <f t="shared" ref="QJ84:SA84" si="209">IF(QJ31="","",($C8*QJ31)/((1+$H$4)^QJ$79))</f>
        <v/>
      </c>
      <c r="QK84" s="284" t="str">
        <f t="shared" si="209"/>
        <v/>
      </c>
      <c r="QL84" s="284">
        <f t="shared" si="209"/>
        <v>1.7909559451407241E-9</v>
      </c>
      <c r="QM84" s="284" t="str">
        <f t="shared" si="209"/>
        <v/>
      </c>
      <c r="QN84" s="284" t="str">
        <f t="shared" si="209"/>
        <v/>
      </c>
      <c r="QO84" s="284" t="str">
        <f t="shared" si="209"/>
        <v/>
      </c>
      <c r="QP84" s="284" t="str">
        <f t="shared" si="209"/>
        <v/>
      </c>
      <c r="QQ84" s="284">
        <f t="shared" si="209"/>
        <v>1.2769268369494471E-9</v>
      </c>
      <c r="QR84" s="284" t="str">
        <f t="shared" si="209"/>
        <v/>
      </c>
      <c r="QS84" s="284" t="str">
        <f t="shared" si="209"/>
        <v/>
      </c>
      <c r="QT84" s="284" t="str">
        <f t="shared" si="209"/>
        <v/>
      </c>
      <c r="QU84" s="284" t="str">
        <f t="shared" si="209"/>
        <v/>
      </c>
      <c r="QV84" s="284">
        <f t="shared" si="209"/>
        <v>9.104311869567514E-10</v>
      </c>
      <c r="QW84" s="284" t="str">
        <f t="shared" si="209"/>
        <v/>
      </c>
      <c r="QX84" s="284" t="str">
        <f t="shared" si="209"/>
        <v/>
      </c>
      <c r="QY84" s="284" t="str">
        <f t="shared" si="209"/>
        <v/>
      </c>
      <c r="QZ84" s="284" t="str">
        <f t="shared" si="209"/>
        <v/>
      </c>
      <c r="RA84" s="284">
        <f t="shared" si="209"/>
        <v>6.4912485367107566E-10</v>
      </c>
      <c r="RB84" s="284" t="str">
        <f t="shared" si="209"/>
        <v/>
      </c>
      <c r="RC84" s="284" t="str">
        <f t="shared" si="209"/>
        <v/>
      </c>
      <c r="RD84" s="284" t="str">
        <f t="shared" si="209"/>
        <v/>
      </c>
      <c r="RE84" s="284" t="str">
        <f t="shared" si="209"/>
        <v/>
      </c>
      <c r="RF84" s="284">
        <f t="shared" si="209"/>
        <v>4.6281704942683559E-10</v>
      </c>
      <c r="RG84" s="284" t="str">
        <f t="shared" si="209"/>
        <v/>
      </c>
      <c r="RH84" s="284" t="str">
        <f t="shared" si="209"/>
        <v/>
      </c>
      <c r="RI84" s="284" t="str">
        <f t="shared" si="209"/>
        <v/>
      </c>
      <c r="RJ84" s="284" t="str">
        <f t="shared" si="209"/>
        <v/>
      </c>
      <c r="RK84" s="284">
        <f t="shared" si="209"/>
        <v>3.2998215987074366E-10</v>
      </c>
      <c r="RL84" s="284" t="str">
        <f t="shared" si="209"/>
        <v/>
      </c>
      <c r="RM84" s="284" t="str">
        <f t="shared" si="209"/>
        <v/>
      </c>
      <c r="RN84" s="284" t="str">
        <f t="shared" si="209"/>
        <v/>
      </c>
      <c r="RO84" s="284" t="str">
        <f t="shared" si="209"/>
        <v/>
      </c>
      <c r="RP84" s="284">
        <f t="shared" si="209"/>
        <v>2.3527271946401061E-10</v>
      </c>
      <c r="RQ84" s="284" t="str">
        <f t="shared" si="209"/>
        <v/>
      </c>
      <c r="RR84" s="284" t="str">
        <f t="shared" si="209"/>
        <v/>
      </c>
      <c r="RS84" s="284" t="str">
        <f t="shared" si="209"/>
        <v/>
      </c>
      <c r="RT84" s="284" t="str">
        <f t="shared" si="209"/>
        <v/>
      </c>
      <c r="RU84" s="284">
        <f t="shared" si="209"/>
        <v>1.6774619738737782E-10</v>
      </c>
      <c r="RV84" s="284" t="str">
        <f t="shared" si="209"/>
        <v/>
      </c>
      <c r="RW84" s="284" t="str">
        <f t="shared" si="209"/>
        <v/>
      </c>
      <c r="RX84" s="284" t="str">
        <f t="shared" si="209"/>
        <v/>
      </c>
      <c r="RY84" s="284" t="str">
        <f t="shared" si="209"/>
        <v/>
      </c>
      <c r="RZ84" s="284">
        <f t="shared" si="209"/>
        <v>1.1960072039813982E-10</v>
      </c>
      <c r="SA84" s="284" t="str">
        <f t="shared" si="209"/>
        <v/>
      </c>
    </row>
    <row r="85" spans="1:495">
      <c r="A85" s="282"/>
      <c r="B85" s="283" t="str">
        <f>$B$9</f>
        <v>Project Management</v>
      </c>
      <c r="C85" s="290">
        <f>SUM(D85:S85,T85:INDEX(T85:SA85,$H$5))</f>
        <v>196331.91392309044</v>
      </c>
      <c r="D85" s="284" t="str">
        <f t="shared" ref="D85:BO85" si="210">IF(D32="","",($C9*D32)/((1+$H$4)^D$79))</f>
        <v/>
      </c>
      <c r="E85" s="284">
        <f t="shared" si="210"/>
        <v>39213.031705825837</v>
      </c>
      <c r="F85" s="284">
        <f t="shared" si="210"/>
        <v>36647.693183014795</v>
      </c>
      <c r="G85" s="284">
        <f t="shared" si="210"/>
        <v>34250.180544873641</v>
      </c>
      <c r="H85" s="284">
        <f t="shared" si="210"/>
        <v>32009.514527919291</v>
      </c>
      <c r="I85" s="284">
        <f t="shared" si="210"/>
        <v>14957.717069121165</v>
      </c>
      <c r="J85" s="284">
        <f t="shared" si="210"/>
        <v>13979.174830954358</v>
      </c>
      <c r="K85" s="284">
        <f t="shared" si="210"/>
        <v>13064.6493747237</v>
      </c>
      <c r="L85" s="284">
        <f t="shared" si="210"/>
        <v>12209.952686657662</v>
      </c>
      <c r="M85" s="284" t="str">
        <f t="shared" si="210"/>
        <v/>
      </c>
      <c r="N85" s="284" t="str">
        <f t="shared" si="210"/>
        <v/>
      </c>
      <c r="O85" s="284" t="str">
        <f t="shared" si="210"/>
        <v/>
      </c>
      <c r="P85" s="284" t="str">
        <f t="shared" si="210"/>
        <v/>
      </c>
      <c r="Q85" s="284" t="str">
        <f t="shared" si="210"/>
        <v/>
      </c>
      <c r="R85" s="284" t="str">
        <f t="shared" si="210"/>
        <v/>
      </c>
      <c r="S85" s="284" t="str">
        <f t="shared" si="210"/>
        <v/>
      </c>
      <c r="T85" s="284" t="str">
        <f t="shared" si="210"/>
        <v/>
      </c>
      <c r="U85" s="284" t="str">
        <f t="shared" si="210"/>
        <v/>
      </c>
      <c r="V85" s="284" t="str">
        <f t="shared" si="210"/>
        <v/>
      </c>
      <c r="W85" s="284" t="str">
        <f t="shared" si="210"/>
        <v/>
      </c>
      <c r="X85" s="284" t="str">
        <f t="shared" si="210"/>
        <v/>
      </c>
      <c r="Y85" s="284" t="str">
        <f t="shared" si="210"/>
        <v/>
      </c>
      <c r="Z85" s="284" t="str">
        <f t="shared" si="210"/>
        <v/>
      </c>
      <c r="AA85" s="284" t="str">
        <f t="shared" si="210"/>
        <v/>
      </c>
      <c r="AB85" s="284" t="str">
        <f t="shared" si="210"/>
        <v/>
      </c>
      <c r="AC85" s="284" t="str">
        <f t="shared" si="210"/>
        <v/>
      </c>
      <c r="AD85" s="284" t="str">
        <f t="shared" si="210"/>
        <v/>
      </c>
      <c r="AE85" s="284" t="str">
        <f t="shared" si="210"/>
        <v/>
      </c>
      <c r="AF85" s="284" t="str">
        <f t="shared" si="210"/>
        <v/>
      </c>
      <c r="AG85" s="284" t="str">
        <f t="shared" si="210"/>
        <v/>
      </c>
      <c r="AH85" s="284" t="str">
        <f t="shared" si="210"/>
        <v/>
      </c>
      <c r="AI85" s="284" t="str">
        <f t="shared" si="210"/>
        <v/>
      </c>
      <c r="AJ85" s="284" t="str">
        <f t="shared" si="210"/>
        <v/>
      </c>
      <c r="AK85" s="284" t="str">
        <f t="shared" si="210"/>
        <v/>
      </c>
      <c r="AL85" s="284" t="str">
        <f t="shared" si="210"/>
        <v/>
      </c>
      <c r="AM85" s="284" t="str">
        <f t="shared" si="210"/>
        <v/>
      </c>
      <c r="AN85" s="284" t="str">
        <f t="shared" si="210"/>
        <v/>
      </c>
      <c r="AO85" s="284" t="str">
        <f t="shared" si="210"/>
        <v/>
      </c>
      <c r="AP85" s="284" t="str">
        <f t="shared" si="210"/>
        <v/>
      </c>
      <c r="AQ85" s="284" t="str">
        <f t="shared" si="210"/>
        <v/>
      </c>
      <c r="AR85" s="284">
        <f t="shared" si="210"/>
        <v>2801.9674819462934</v>
      </c>
      <c r="AS85" s="284" t="str">
        <f t="shared" si="210"/>
        <v/>
      </c>
      <c r="AT85" s="284" t="str">
        <f t="shared" si="210"/>
        <v/>
      </c>
      <c r="AU85" s="284" t="str">
        <f t="shared" si="210"/>
        <v/>
      </c>
      <c r="AV85" s="284" t="str">
        <f t="shared" si="210"/>
        <v/>
      </c>
      <c r="AW85" s="284">
        <f t="shared" si="210"/>
        <v>1997.7640899903624</v>
      </c>
      <c r="AX85" s="284" t="str">
        <f t="shared" si="210"/>
        <v/>
      </c>
      <c r="AY85" s="284" t="str">
        <f t="shared" si="210"/>
        <v/>
      </c>
      <c r="AZ85" s="284" t="str">
        <f t="shared" si="210"/>
        <v/>
      </c>
      <c r="BA85" s="284" t="str">
        <f t="shared" si="210"/>
        <v/>
      </c>
      <c r="BB85" s="284">
        <f t="shared" si="210"/>
        <v>1424.3781860318961</v>
      </c>
      <c r="BC85" s="284" t="str">
        <f t="shared" si="210"/>
        <v/>
      </c>
      <c r="BD85" s="284" t="str">
        <f t="shared" si="210"/>
        <v/>
      </c>
      <c r="BE85" s="284" t="str">
        <f t="shared" si="210"/>
        <v/>
      </c>
      <c r="BF85" s="284" t="str">
        <f t="shared" si="210"/>
        <v/>
      </c>
      <c r="BG85" s="284">
        <f t="shared" si="210"/>
        <v>1015.5619609987596</v>
      </c>
      <c r="BH85" s="284" t="str">
        <f t="shared" si="210"/>
        <v/>
      </c>
      <c r="BI85" s="284" t="str">
        <f t="shared" si="210"/>
        <v/>
      </c>
      <c r="BJ85" s="284" t="str">
        <f t="shared" si="210"/>
        <v/>
      </c>
      <c r="BK85" s="284" t="str">
        <f t="shared" si="210"/>
        <v/>
      </c>
      <c r="BL85" s="284">
        <f t="shared" si="210"/>
        <v>724.08164260144781</v>
      </c>
      <c r="BM85" s="284" t="str">
        <f t="shared" si="210"/>
        <v/>
      </c>
      <c r="BN85" s="284" t="str">
        <f t="shared" si="210"/>
        <v/>
      </c>
      <c r="BO85" s="284" t="str">
        <f t="shared" si="210"/>
        <v/>
      </c>
      <c r="BP85" s="284" t="str">
        <f t="shared" ref="BP85:EA85" si="211">IF(BP32="","",($C9*BP32)/((1+$H$4)^BP$79))</f>
        <v/>
      </c>
      <c r="BQ85" s="284">
        <f t="shared" si="211"/>
        <v>516.26020399266531</v>
      </c>
      <c r="BR85" s="284" t="str">
        <f t="shared" si="211"/>
        <v/>
      </c>
      <c r="BS85" s="284" t="str">
        <f t="shared" si="211"/>
        <v/>
      </c>
      <c r="BT85" s="284" t="str">
        <f t="shared" si="211"/>
        <v/>
      </c>
      <c r="BU85" s="284" t="str">
        <f t="shared" si="211"/>
        <v/>
      </c>
      <c r="BV85" s="284">
        <f t="shared" si="211"/>
        <v>368.08639046418972</v>
      </c>
      <c r="BW85" s="284" t="str">
        <f t="shared" si="211"/>
        <v/>
      </c>
      <c r="BX85" s="284" t="str">
        <f t="shared" si="211"/>
        <v/>
      </c>
      <c r="BY85" s="284" t="str">
        <f t="shared" si="211"/>
        <v/>
      </c>
      <c r="BZ85" s="284" t="str">
        <f t="shared" si="211"/>
        <v/>
      </c>
      <c r="CA85" s="284">
        <f t="shared" si="211"/>
        <v>262.44050925699645</v>
      </c>
      <c r="CB85" s="284" t="str">
        <f t="shared" si="211"/>
        <v/>
      </c>
      <c r="CC85" s="284" t="str">
        <f t="shared" si="211"/>
        <v/>
      </c>
      <c r="CD85" s="284" t="str">
        <f t="shared" si="211"/>
        <v/>
      </c>
      <c r="CE85" s="284" t="str">
        <f t="shared" si="211"/>
        <v/>
      </c>
      <c r="CF85" s="284">
        <f t="shared" si="211"/>
        <v>187.11645603689422</v>
      </c>
      <c r="CG85" s="284" t="str">
        <f t="shared" si="211"/>
        <v/>
      </c>
      <c r="CH85" s="284" t="str">
        <f t="shared" si="211"/>
        <v/>
      </c>
      <c r="CI85" s="284" t="str">
        <f t="shared" si="211"/>
        <v/>
      </c>
      <c r="CJ85" s="284" t="str">
        <f t="shared" si="211"/>
        <v/>
      </c>
      <c r="CK85" s="284">
        <f t="shared" si="211"/>
        <v>133.41144710826902</v>
      </c>
      <c r="CL85" s="284" t="str">
        <f t="shared" si="211"/>
        <v/>
      </c>
      <c r="CM85" s="284" t="str">
        <f t="shared" si="211"/>
        <v/>
      </c>
      <c r="CN85" s="284" t="str">
        <f t="shared" si="211"/>
        <v/>
      </c>
      <c r="CO85" s="284" t="str">
        <f t="shared" si="211"/>
        <v/>
      </c>
      <c r="CP85" s="284">
        <f t="shared" si="211"/>
        <v>95.1205179731122</v>
      </c>
      <c r="CQ85" s="284" t="str">
        <f t="shared" si="211"/>
        <v/>
      </c>
      <c r="CR85" s="284" t="str">
        <f t="shared" si="211"/>
        <v/>
      </c>
      <c r="CS85" s="284" t="str">
        <f t="shared" si="211"/>
        <v/>
      </c>
      <c r="CT85" s="284" t="str">
        <f t="shared" si="211"/>
        <v/>
      </c>
      <c r="CU85" s="284">
        <f t="shared" si="211"/>
        <v>67.819614700156905</v>
      </c>
      <c r="CV85" s="284" t="str">
        <f t="shared" si="211"/>
        <v/>
      </c>
      <c r="CW85" s="284" t="str">
        <f t="shared" si="211"/>
        <v/>
      </c>
      <c r="CX85" s="284" t="str">
        <f t="shared" si="211"/>
        <v/>
      </c>
      <c r="CY85" s="284" t="str">
        <f t="shared" si="211"/>
        <v/>
      </c>
      <c r="CZ85" s="284">
        <f t="shared" si="211"/>
        <v>48.354447979119293</v>
      </c>
      <c r="DA85" s="284" t="str">
        <f t="shared" si="211"/>
        <v/>
      </c>
      <c r="DB85" s="284" t="str">
        <f t="shared" si="211"/>
        <v/>
      </c>
      <c r="DC85" s="284" t="str">
        <f t="shared" si="211"/>
        <v/>
      </c>
      <c r="DD85" s="284" t="str">
        <f t="shared" si="211"/>
        <v/>
      </c>
      <c r="DE85" s="284">
        <f t="shared" si="211"/>
        <v>34.476053125674063</v>
      </c>
      <c r="DF85" s="284" t="str">
        <f t="shared" si="211"/>
        <v/>
      </c>
      <c r="DG85" s="284" t="str">
        <f t="shared" si="211"/>
        <v/>
      </c>
      <c r="DH85" s="284" t="str">
        <f t="shared" si="211"/>
        <v/>
      </c>
      <c r="DI85" s="284" t="str">
        <f t="shared" si="211"/>
        <v/>
      </c>
      <c r="DJ85" s="284">
        <f t="shared" si="211"/>
        <v>24.580949401750335</v>
      </c>
      <c r="DK85" s="284" t="str">
        <f t="shared" si="211"/>
        <v/>
      </c>
      <c r="DL85" s="284" t="str">
        <f t="shared" si="211"/>
        <v/>
      </c>
      <c r="DM85" s="284" t="str">
        <f t="shared" si="211"/>
        <v/>
      </c>
      <c r="DN85" s="284" t="str">
        <f t="shared" si="211"/>
        <v/>
      </c>
      <c r="DO85" s="284">
        <f t="shared" si="211"/>
        <v>17.525877202035336</v>
      </c>
      <c r="DP85" s="284" t="str">
        <f t="shared" si="211"/>
        <v/>
      </c>
      <c r="DQ85" s="284" t="str">
        <f t="shared" si="211"/>
        <v/>
      </c>
      <c r="DR85" s="284" t="str">
        <f t="shared" si="211"/>
        <v/>
      </c>
      <c r="DS85" s="284" t="str">
        <f t="shared" si="211"/>
        <v/>
      </c>
      <c r="DT85" s="284">
        <f t="shared" si="211"/>
        <v>12.495708228379097</v>
      </c>
      <c r="DU85" s="284" t="str">
        <f t="shared" si="211"/>
        <v/>
      </c>
      <c r="DV85" s="284" t="str">
        <f t="shared" si="211"/>
        <v/>
      </c>
      <c r="DW85" s="284" t="str">
        <f t="shared" si="211"/>
        <v/>
      </c>
      <c r="DX85" s="284" t="str">
        <f t="shared" si="211"/>
        <v/>
      </c>
      <c r="DY85" s="284">
        <f t="shared" si="211"/>
        <v>8.9092672696946522</v>
      </c>
      <c r="DZ85" s="284" t="str">
        <f t="shared" si="211"/>
        <v/>
      </c>
      <c r="EA85" s="284" t="str">
        <f t="shared" si="211"/>
        <v/>
      </c>
      <c r="EB85" s="284" t="str">
        <f t="shared" ref="EB85:GM85" si="212">IF(EB32="","",($C9*EB32)/((1+$H$4)^EB$79))</f>
        <v/>
      </c>
      <c r="EC85" s="284" t="str">
        <f t="shared" si="212"/>
        <v/>
      </c>
      <c r="ED85" s="284">
        <f t="shared" si="212"/>
        <v>6.3521844326184835</v>
      </c>
      <c r="EE85" s="284" t="str">
        <f t="shared" si="212"/>
        <v/>
      </c>
      <c r="EF85" s="284" t="str">
        <f t="shared" si="212"/>
        <v/>
      </c>
      <c r="EG85" s="284" t="str">
        <f t="shared" si="212"/>
        <v/>
      </c>
      <c r="EH85" s="284" t="str">
        <f t="shared" si="212"/>
        <v/>
      </c>
      <c r="EI85" s="284">
        <f t="shared" si="212"/>
        <v>4.5290197099882867</v>
      </c>
      <c r="EJ85" s="284" t="str">
        <f t="shared" si="212"/>
        <v/>
      </c>
      <c r="EK85" s="284" t="str">
        <f t="shared" si="212"/>
        <v/>
      </c>
      <c r="EL85" s="284" t="str">
        <f t="shared" si="212"/>
        <v/>
      </c>
      <c r="EM85" s="284" t="str">
        <f t="shared" si="212"/>
        <v/>
      </c>
      <c r="EN85" s="284">
        <f t="shared" si="212"/>
        <v>3.2291284598307799</v>
      </c>
      <c r="EO85" s="284" t="str">
        <f t="shared" si="212"/>
        <v/>
      </c>
      <c r="EP85" s="284" t="str">
        <f t="shared" si="212"/>
        <v/>
      </c>
      <c r="EQ85" s="284" t="str">
        <f t="shared" si="212"/>
        <v/>
      </c>
      <c r="ER85" s="284" t="str">
        <f t="shared" si="212"/>
        <v/>
      </c>
      <c r="ES85" s="284">
        <f t="shared" si="212"/>
        <v>2.3023239636367303</v>
      </c>
      <c r="ET85" s="284" t="str">
        <f t="shared" si="212"/>
        <v/>
      </c>
      <c r="EU85" s="284" t="str">
        <f t="shared" si="212"/>
        <v/>
      </c>
      <c r="EV85" s="284" t="str">
        <f t="shared" si="212"/>
        <v/>
      </c>
      <c r="EW85" s="284" t="str">
        <f t="shared" si="212"/>
        <v/>
      </c>
      <c r="EX85" s="284">
        <f t="shared" si="212"/>
        <v>1.6415251667670487</v>
      </c>
      <c r="EY85" s="284" t="str">
        <f t="shared" si="212"/>
        <v/>
      </c>
      <c r="EZ85" s="284" t="str">
        <f t="shared" si="212"/>
        <v/>
      </c>
      <c r="FA85" s="284" t="str">
        <f t="shared" si="212"/>
        <v/>
      </c>
      <c r="FB85" s="284" t="str">
        <f t="shared" si="212"/>
        <v/>
      </c>
      <c r="FC85" s="284">
        <f t="shared" si="212"/>
        <v>1.1703847571795298</v>
      </c>
      <c r="FD85" s="284" t="str">
        <f t="shared" si="212"/>
        <v/>
      </c>
      <c r="FE85" s="284" t="str">
        <f t="shared" si="212"/>
        <v/>
      </c>
      <c r="FF85" s="284" t="str">
        <f t="shared" si="212"/>
        <v/>
      </c>
      <c r="FG85" s="284" t="str">
        <f t="shared" si="212"/>
        <v/>
      </c>
      <c r="FH85" s="284">
        <f t="shared" si="212"/>
        <v>0.83446815654735385</v>
      </c>
      <c r="FI85" s="284" t="str">
        <f t="shared" si="212"/>
        <v/>
      </c>
      <c r="FJ85" s="284" t="str">
        <f t="shared" si="212"/>
        <v/>
      </c>
      <c r="FK85" s="284" t="str">
        <f t="shared" si="212"/>
        <v/>
      </c>
      <c r="FL85" s="284" t="str">
        <f t="shared" si="212"/>
        <v/>
      </c>
      <c r="FM85" s="284">
        <f t="shared" si="212"/>
        <v>0.5949642628374775</v>
      </c>
      <c r="FN85" s="284" t="str">
        <f t="shared" si="212"/>
        <v/>
      </c>
      <c r="FO85" s="284" t="str">
        <f t="shared" si="212"/>
        <v/>
      </c>
      <c r="FP85" s="284" t="str">
        <f t="shared" si="212"/>
        <v/>
      </c>
      <c r="FQ85" s="284" t="str">
        <f t="shared" si="212"/>
        <v/>
      </c>
      <c r="FR85" s="284">
        <f t="shared" si="212"/>
        <v>0.42420129668981021</v>
      </c>
      <c r="FS85" s="284" t="str">
        <f t="shared" si="212"/>
        <v/>
      </c>
      <c r="FT85" s="284" t="str">
        <f t="shared" si="212"/>
        <v/>
      </c>
      <c r="FU85" s="284" t="str">
        <f t="shared" si="212"/>
        <v/>
      </c>
      <c r="FV85" s="284" t="str">
        <f t="shared" si="212"/>
        <v/>
      </c>
      <c r="FW85" s="284">
        <f t="shared" si="212"/>
        <v>0.30244966185888589</v>
      </c>
      <c r="FX85" s="284" t="str">
        <f t="shared" si="212"/>
        <v/>
      </c>
      <c r="FY85" s="284" t="str">
        <f t="shared" si="212"/>
        <v/>
      </c>
      <c r="FZ85" s="284" t="str">
        <f t="shared" si="212"/>
        <v/>
      </c>
      <c r="GA85" s="284" t="str">
        <f t="shared" si="212"/>
        <v/>
      </c>
      <c r="GB85" s="284">
        <f t="shared" si="212"/>
        <v>0.21564242889489443</v>
      </c>
      <c r="GC85" s="284" t="str">
        <f t="shared" si="212"/>
        <v/>
      </c>
      <c r="GD85" s="284" t="str">
        <f t="shared" si="212"/>
        <v/>
      </c>
      <c r="GE85" s="284" t="str">
        <f t="shared" si="212"/>
        <v/>
      </c>
      <c r="GF85" s="284" t="str">
        <f t="shared" si="212"/>
        <v/>
      </c>
      <c r="GG85" s="284">
        <f t="shared" si="212"/>
        <v>0.15375007151234943</v>
      </c>
      <c r="GH85" s="284" t="str">
        <f t="shared" si="212"/>
        <v/>
      </c>
      <c r="GI85" s="284" t="str">
        <f t="shared" si="212"/>
        <v/>
      </c>
      <c r="GJ85" s="284" t="str">
        <f t="shared" si="212"/>
        <v/>
      </c>
      <c r="GK85" s="284" t="str">
        <f t="shared" si="212"/>
        <v/>
      </c>
      <c r="GL85" s="284">
        <f t="shared" si="212"/>
        <v>0.10962167608293082</v>
      </c>
      <c r="GM85" s="284" t="str">
        <f t="shared" si="212"/>
        <v/>
      </c>
      <c r="GN85" s="284" t="str">
        <f t="shared" ref="GN85:IY85" si="213">IF(GN32="","",($C9*GN32)/((1+$H$4)^GN$79))</f>
        <v/>
      </c>
      <c r="GO85" s="284" t="str">
        <f t="shared" si="213"/>
        <v/>
      </c>
      <c r="GP85" s="284" t="str">
        <f t="shared" si="213"/>
        <v/>
      </c>
      <c r="GQ85" s="284">
        <f t="shared" si="213"/>
        <v>7.815874001896507E-2</v>
      </c>
      <c r="GR85" s="284" t="str">
        <f t="shared" si="213"/>
        <v/>
      </c>
      <c r="GS85" s="284" t="str">
        <f t="shared" si="213"/>
        <v/>
      </c>
      <c r="GT85" s="284" t="str">
        <f t="shared" si="213"/>
        <v/>
      </c>
      <c r="GU85" s="284" t="str">
        <f t="shared" si="213"/>
        <v/>
      </c>
      <c r="GV85" s="284">
        <f t="shared" si="213"/>
        <v>5.57261014393792E-2</v>
      </c>
      <c r="GW85" s="284" t="str">
        <f t="shared" si="213"/>
        <v/>
      </c>
      <c r="GX85" s="284" t="str">
        <f t="shared" si="213"/>
        <v/>
      </c>
      <c r="GY85" s="284" t="str">
        <f t="shared" si="213"/>
        <v/>
      </c>
      <c r="GZ85" s="284" t="str">
        <f t="shared" si="213"/>
        <v/>
      </c>
      <c r="HA85" s="284">
        <f t="shared" si="213"/>
        <v>3.9731940162782337E-2</v>
      </c>
      <c r="HB85" s="284" t="str">
        <f t="shared" si="213"/>
        <v/>
      </c>
      <c r="HC85" s="284" t="str">
        <f t="shared" si="213"/>
        <v/>
      </c>
      <c r="HD85" s="284" t="str">
        <f t="shared" si="213"/>
        <v/>
      </c>
      <c r="HE85" s="284" t="str">
        <f t="shared" si="213"/>
        <v/>
      </c>
      <c r="HF85" s="284">
        <f t="shared" si="213"/>
        <v>2.8328324220135901E-2</v>
      </c>
      <c r="HG85" s="284" t="str">
        <f t="shared" si="213"/>
        <v/>
      </c>
      <c r="HH85" s="284" t="str">
        <f t="shared" si="213"/>
        <v/>
      </c>
      <c r="HI85" s="284" t="str">
        <f t="shared" si="213"/>
        <v/>
      </c>
      <c r="HJ85" s="284" t="str">
        <f t="shared" si="213"/>
        <v/>
      </c>
      <c r="HK85" s="284">
        <f t="shared" si="213"/>
        <v>2.0197703656889363E-2</v>
      </c>
      <c r="HL85" s="284" t="str">
        <f t="shared" si="213"/>
        <v/>
      </c>
      <c r="HM85" s="284" t="str">
        <f t="shared" si="213"/>
        <v/>
      </c>
      <c r="HN85" s="284" t="str">
        <f t="shared" si="213"/>
        <v/>
      </c>
      <c r="HO85" s="284" t="str">
        <f t="shared" si="213"/>
        <v/>
      </c>
      <c r="HP85" s="284">
        <f t="shared" si="213"/>
        <v>1.440068356466887E-2</v>
      </c>
      <c r="HQ85" s="284" t="str">
        <f t="shared" si="213"/>
        <v/>
      </c>
      <c r="HR85" s="284" t="str">
        <f t="shared" si="213"/>
        <v/>
      </c>
      <c r="HS85" s="284" t="str">
        <f t="shared" si="213"/>
        <v/>
      </c>
      <c r="HT85" s="284" t="str">
        <f t="shared" si="213"/>
        <v/>
      </c>
      <c r="HU85" s="284">
        <f t="shared" si="213"/>
        <v>1.0267488356726511E-2</v>
      </c>
      <c r="HV85" s="284" t="str">
        <f t="shared" si="213"/>
        <v/>
      </c>
      <c r="HW85" s="284" t="str">
        <f t="shared" si="213"/>
        <v/>
      </c>
      <c r="HX85" s="284" t="str">
        <f t="shared" si="213"/>
        <v/>
      </c>
      <c r="HY85" s="284" t="str">
        <f t="shared" si="213"/>
        <v/>
      </c>
      <c r="HZ85" s="284">
        <f t="shared" si="213"/>
        <v>7.3205772963554844E-3</v>
      </c>
      <c r="IA85" s="284" t="str">
        <f t="shared" si="213"/>
        <v/>
      </c>
      <c r="IB85" s="284" t="str">
        <f t="shared" si="213"/>
        <v/>
      </c>
      <c r="IC85" s="284" t="str">
        <f t="shared" si="213"/>
        <v/>
      </c>
      <c r="ID85" s="284" t="str">
        <f t="shared" si="213"/>
        <v/>
      </c>
      <c r="IE85" s="284">
        <f t="shared" si="213"/>
        <v>5.2194704381433796E-3</v>
      </c>
      <c r="IF85" s="284" t="str">
        <f t="shared" si="213"/>
        <v/>
      </c>
      <c r="IG85" s="284" t="str">
        <f t="shared" si="213"/>
        <v/>
      </c>
      <c r="IH85" s="284" t="str">
        <f t="shared" si="213"/>
        <v/>
      </c>
      <c r="II85" s="284" t="str">
        <f t="shared" si="213"/>
        <v/>
      </c>
      <c r="IJ85" s="284">
        <f t="shared" si="213"/>
        <v>3.7214102866197974E-3</v>
      </c>
      <c r="IK85" s="284" t="str">
        <f t="shared" si="213"/>
        <v/>
      </c>
      <c r="IL85" s="284" t="str">
        <f t="shared" si="213"/>
        <v/>
      </c>
      <c r="IM85" s="284" t="str">
        <f t="shared" si="213"/>
        <v/>
      </c>
      <c r="IN85" s="284" t="str">
        <f t="shared" si="213"/>
        <v/>
      </c>
      <c r="IO85" s="284">
        <f t="shared" si="213"/>
        <v>2.6533141025482723E-3</v>
      </c>
      <c r="IP85" s="284" t="str">
        <f t="shared" si="213"/>
        <v/>
      </c>
      <c r="IQ85" s="284" t="str">
        <f t="shared" si="213"/>
        <v/>
      </c>
      <c r="IR85" s="284" t="str">
        <f t="shared" si="213"/>
        <v/>
      </c>
      <c r="IS85" s="284" t="str">
        <f t="shared" si="213"/>
        <v/>
      </c>
      <c r="IT85" s="284">
        <f t="shared" si="213"/>
        <v>1.8917762849460309E-3</v>
      </c>
      <c r="IU85" s="284" t="str">
        <f t="shared" si="213"/>
        <v/>
      </c>
      <c r="IV85" s="284" t="str">
        <f t="shared" si="213"/>
        <v/>
      </c>
      <c r="IW85" s="284" t="str">
        <f t="shared" si="213"/>
        <v/>
      </c>
      <c r="IX85" s="284" t="str">
        <f t="shared" si="213"/>
        <v/>
      </c>
      <c r="IY85" s="284">
        <f t="shared" si="213"/>
        <v>1.3488103458414785E-3</v>
      </c>
      <c r="IZ85" s="284" t="str">
        <f t="shared" ref="IZ85:LK85" si="214">IF(IZ32="","",($C9*IZ32)/((1+$H$4)^IZ$79))</f>
        <v/>
      </c>
      <c r="JA85" s="284" t="str">
        <f t="shared" si="214"/>
        <v/>
      </c>
      <c r="JB85" s="284" t="str">
        <f t="shared" si="214"/>
        <v/>
      </c>
      <c r="JC85" s="284" t="str">
        <f t="shared" si="214"/>
        <v/>
      </c>
      <c r="JD85" s="284">
        <f t="shared" si="214"/>
        <v>9.6168313532956121E-4</v>
      </c>
      <c r="JE85" s="284" t="str">
        <f t="shared" si="214"/>
        <v/>
      </c>
      <c r="JF85" s="284" t="str">
        <f t="shared" si="214"/>
        <v/>
      </c>
      <c r="JG85" s="284" t="str">
        <f t="shared" si="214"/>
        <v/>
      </c>
      <c r="JH85" s="284" t="str">
        <f t="shared" si="214"/>
        <v/>
      </c>
      <c r="JI85" s="284">
        <f t="shared" si="214"/>
        <v>6.8566678453249943E-4</v>
      </c>
      <c r="JJ85" s="284" t="str">
        <f t="shared" si="214"/>
        <v/>
      </c>
      <c r="JK85" s="284" t="str">
        <f t="shared" si="214"/>
        <v/>
      </c>
      <c r="JL85" s="284" t="str">
        <f t="shared" si="214"/>
        <v/>
      </c>
      <c r="JM85" s="284" t="str">
        <f t="shared" si="214"/>
        <v/>
      </c>
      <c r="JN85" s="284">
        <f t="shared" si="214"/>
        <v>4.8887094110267851E-4</v>
      </c>
      <c r="JO85" s="284" t="str">
        <f t="shared" si="214"/>
        <v/>
      </c>
      <c r="JP85" s="284" t="str">
        <f t="shared" si="214"/>
        <v/>
      </c>
      <c r="JQ85" s="284" t="str">
        <f t="shared" si="214"/>
        <v/>
      </c>
      <c r="JR85" s="284" t="str">
        <f t="shared" si="214"/>
        <v/>
      </c>
      <c r="JS85" s="284">
        <f t="shared" si="214"/>
        <v>3.4855822455738425E-4</v>
      </c>
      <c r="JT85" s="284" t="str">
        <f t="shared" si="214"/>
        <v/>
      </c>
      <c r="JU85" s="284" t="str">
        <f t="shared" si="214"/>
        <v/>
      </c>
      <c r="JV85" s="284" t="str">
        <f t="shared" si="214"/>
        <v/>
      </c>
      <c r="JW85" s="284" t="str">
        <f t="shared" si="214"/>
        <v/>
      </c>
      <c r="JX85" s="284">
        <f t="shared" si="214"/>
        <v>2.4851719685477995E-4</v>
      </c>
      <c r="JY85" s="284" t="str">
        <f t="shared" si="214"/>
        <v/>
      </c>
      <c r="JZ85" s="284" t="str">
        <f t="shared" si="214"/>
        <v/>
      </c>
      <c r="KA85" s="284" t="str">
        <f t="shared" si="214"/>
        <v/>
      </c>
      <c r="KB85" s="284" t="str">
        <f t="shared" si="214"/>
        <v/>
      </c>
      <c r="KC85" s="284">
        <f t="shared" si="214"/>
        <v>1.7718932672148029E-4</v>
      </c>
      <c r="KD85" s="284" t="str">
        <f t="shared" si="214"/>
        <v/>
      </c>
      <c r="KE85" s="284" t="str">
        <f t="shared" si="214"/>
        <v/>
      </c>
      <c r="KF85" s="284" t="str">
        <f t="shared" si="214"/>
        <v/>
      </c>
      <c r="KG85" s="284" t="str">
        <f t="shared" si="214"/>
        <v/>
      </c>
      <c r="KH85" s="284">
        <f t="shared" si="214"/>
        <v>1.263335411044317E-4</v>
      </c>
      <c r="KI85" s="284" t="str">
        <f t="shared" si="214"/>
        <v/>
      </c>
      <c r="KJ85" s="284" t="str">
        <f t="shared" si="214"/>
        <v/>
      </c>
      <c r="KK85" s="284" t="str">
        <f t="shared" si="214"/>
        <v/>
      </c>
      <c r="KL85" s="284" t="str">
        <f t="shared" si="214"/>
        <v/>
      </c>
      <c r="KM85" s="284">
        <f t="shared" si="214"/>
        <v>9.0074068812691743E-5</v>
      </c>
      <c r="KN85" s="284" t="str">
        <f t="shared" si="214"/>
        <v/>
      </c>
      <c r="KO85" s="284" t="str">
        <f t="shared" si="214"/>
        <v/>
      </c>
      <c r="KP85" s="284" t="str">
        <f t="shared" si="214"/>
        <v/>
      </c>
      <c r="KQ85" s="284" t="str">
        <f t="shared" si="214"/>
        <v/>
      </c>
      <c r="KR85" s="284">
        <f t="shared" si="214"/>
        <v>6.4221566193310139E-5</v>
      </c>
      <c r="KS85" s="284" t="str">
        <f t="shared" si="214"/>
        <v/>
      </c>
      <c r="KT85" s="284" t="str">
        <f t="shared" si="214"/>
        <v/>
      </c>
      <c r="KU85" s="284" t="str">
        <f t="shared" si="214"/>
        <v/>
      </c>
      <c r="KV85" s="284" t="str">
        <f t="shared" si="214"/>
        <v/>
      </c>
      <c r="KW85" s="284">
        <f t="shared" si="214"/>
        <v>4.5789089120625713E-5</v>
      </c>
      <c r="KX85" s="284" t="str">
        <f t="shared" si="214"/>
        <v/>
      </c>
      <c r="KY85" s="284" t="str">
        <f t="shared" si="214"/>
        <v/>
      </c>
      <c r="KZ85" s="284" t="str">
        <f t="shared" si="214"/>
        <v/>
      </c>
      <c r="LA85" s="284" t="str">
        <f t="shared" si="214"/>
        <v/>
      </c>
      <c r="LB85" s="284">
        <f t="shared" si="214"/>
        <v>3.2646987714152132E-5</v>
      </c>
      <c r="LC85" s="284" t="str">
        <f t="shared" si="214"/>
        <v/>
      </c>
      <c r="LD85" s="284" t="str">
        <f t="shared" si="214"/>
        <v/>
      </c>
      <c r="LE85" s="284" t="str">
        <f t="shared" si="214"/>
        <v/>
      </c>
      <c r="LF85" s="284" t="str">
        <f t="shared" si="214"/>
        <v/>
      </c>
      <c r="LG85" s="284">
        <f t="shared" si="214"/>
        <v>2.3276851041963591E-5</v>
      </c>
      <c r="LH85" s="284" t="str">
        <f t="shared" si="214"/>
        <v/>
      </c>
      <c r="LI85" s="284" t="str">
        <f t="shared" si="214"/>
        <v/>
      </c>
      <c r="LJ85" s="284" t="str">
        <f t="shared" si="214"/>
        <v/>
      </c>
      <c r="LK85" s="284" t="str">
        <f t="shared" si="214"/>
        <v/>
      </c>
      <c r="LL85" s="284">
        <f t="shared" ref="LL85:NW85" si="215">IF(LL32="","",($C9*LL32)/((1+$H$4)^LL$79))</f>
        <v>1.6596073094820068E-5</v>
      </c>
      <c r="LM85" s="284" t="str">
        <f t="shared" si="215"/>
        <v/>
      </c>
      <c r="LN85" s="284" t="str">
        <f t="shared" si="215"/>
        <v/>
      </c>
      <c r="LO85" s="284" t="str">
        <f t="shared" si="215"/>
        <v/>
      </c>
      <c r="LP85" s="284" t="str">
        <f t="shared" si="215"/>
        <v/>
      </c>
      <c r="LQ85" s="284">
        <f t="shared" si="215"/>
        <v>1.1832770750307461E-5</v>
      </c>
      <c r="LR85" s="284" t="str">
        <f t="shared" si="215"/>
        <v/>
      </c>
      <c r="LS85" s="284" t="str">
        <f t="shared" si="215"/>
        <v/>
      </c>
      <c r="LT85" s="284" t="str">
        <f t="shared" si="215"/>
        <v/>
      </c>
      <c r="LU85" s="284" t="str">
        <f t="shared" si="215"/>
        <v/>
      </c>
      <c r="LV85" s="284">
        <f t="shared" si="215"/>
        <v>8.4366020099678146E-6</v>
      </c>
      <c r="LW85" s="284" t="str">
        <f t="shared" si="215"/>
        <v/>
      </c>
      <c r="LX85" s="284" t="str">
        <f t="shared" si="215"/>
        <v/>
      </c>
      <c r="LY85" s="284" t="str">
        <f t="shared" si="215"/>
        <v/>
      </c>
      <c r="LZ85" s="284" t="str">
        <f t="shared" si="215"/>
        <v/>
      </c>
      <c r="MA85" s="284">
        <f t="shared" si="215"/>
        <v>6.0151806349111917E-6</v>
      </c>
      <c r="MB85" s="284" t="str">
        <f t="shared" si="215"/>
        <v/>
      </c>
      <c r="MC85" s="284" t="str">
        <f t="shared" si="215"/>
        <v/>
      </c>
      <c r="MD85" s="284" t="str">
        <f t="shared" si="215"/>
        <v/>
      </c>
      <c r="ME85" s="284" t="str">
        <f t="shared" si="215"/>
        <v/>
      </c>
      <c r="MF85" s="284">
        <f t="shared" si="215"/>
        <v>4.2887406597894774E-6</v>
      </c>
      <c r="MG85" s="284" t="str">
        <f t="shared" si="215"/>
        <v/>
      </c>
      <c r="MH85" s="284" t="str">
        <f t="shared" si="215"/>
        <v/>
      </c>
      <c r="MI85" s="284" t="str">
        <f t="shared" si="215"/>
        <v/>
      </c>
      <c r="MJ85" s="284" t="str">
        <f t="shared" si="215"/>
        <v/>
      </c>
      <c r="MK85" s="284">
        <f t="shared" si="215"/>
        <v>3.0578128178195666E-6</v>
      </c>
      <c r="ML85" s="284" t="str">
        <f t="shared" si="215"/>
        <v/>
      </c>
      <c r="MM85" s="284" t="str">
        <f t="shared" si="215"/>
        <v/>
      </c>
      <c r="MN85" s="284" t="str">
        <f t="shared" si="215"/>
        <v/>
      </c>
      <c r="MO85" s="284" t="str">
        <f t="shared" si="215"/>
        <v/>
      </c>
      <c r="MP85" s="284">
        <f t="shared" si="215"/>
        <v>2.1801782785533629E-6</v>
      </c>
      <c r="MQ85" s="284" t="str">
        <f t="shared" si="215"/>
        <v/>
      </c>
      <c r="MR85" s="284" t="str">
        <f t="shared" si="215"/>
        <v/>
      </c>
      <c r="MS85" s="284" t="str">
        <f t="shared" si="215"/>
        <v/>
      </c>
      <c r="MT85" s="284" t="str">
        <f t="shared" si="215"/>
        <v/>
      </c>
      <c r="MU85" s="284">
        <f t="shared" si="215"/>
        <v>1.5544369814190436E-6</v>
      </c>
      <c r="MV85" s="284" t="str">
        <f t="shared" si="215"/>
        <v/>
      </c>
      <c r="MW85" s="284" t="str">
        <f t="shared" si="215"/>
        <v/>
      </c>
      <c r="MX85" s="284" t="str">
        <f t="shared" si="215"/>
        <v/>
      </c>
      <c r="MY85" s="284" t="str">
        <f t="shared" si="215"/>
        <v/>
      </c>
      <c r="MZ85" s="284">
        <f t="shared" si="215"/>
        <v>1.1082920846300899E-6</v>
      </c>
      <c r="NA85" s="284" t="str">
        <f t="shared" si="215"/>
        <v/>
      </c>
      <c r="NB85" s="284" t="str">
        <f t="shared" si="215"/>
        <v/>
      </c>
      <c r="NC85" s="284" t="str">
        <f t="shared" si="215"/>
        <v/>
      </c>
      <c r="ND85" s="284" t="str">
        <f t="shared" si="215"/>
        <v/>
      </c>
      <c r="NE85" s="284">
        <f t="shared" si="215"/>
        <v>7.9019693917239829E-7</v>
      </c>
      <c r="NF85" s="284" t="str">
        <f t="shared" si="215"/>
        <v/>
      </c>
      <c r="NG85" s="284" t="str">
        <f t="shared" si="215"/>
        <v/>
      </c>
      <c r="NH85" s="284" t="str">
        <f t="shared" si="215"/>
        <v/>
      </c>
      <c r="NI85" s="284" t="str">
        <f t="shared" si="215"/>
        <v/>
      </c>
      <c r="NJ85" s="284">
        <f t="shared" si="215"/>
        <v>5.6339949670021699E-7</v>
      </c>
      <c r="NK85" s="284" t="str">
        <f t="shared" si="215"/>
        <v/>
      </c>
      <c r="NL85" s="284" t="str">
        <f t="shared" si="215"/>
        <v/>
      </c>
      <c r="NM85" s="284" t="str">
        <f t="shared" si="215"/>
        <v/>
      </c>
      <c r="NN85" s="284" t="str">
        <f t="shared" si="215"/>
        <v/>
      </c>
      <c r="NO85" s="284">
        <f t="shared" si="215"/>
        <v>4.0169605467530939E-7</v>
      </c>
      <c r="NP85" s="284" t="str">
        <f t="shared" si="215"/>
        <v/>
      </c>
      <c r="NQ85" s="284" t="str">
        <f t="shared" si="215"/>
        <v/>
      </c>
      <c r="NR85" s="284" t="str">
        <f t="shared" si="215"/>
        <v/>
      </c>
      <c r="NS85" s="284" t="str">
        <f t="shared" si="215"/>
        <v/>
      </c>
      <c r="NT85" s="284">
        <f t="shared" si="215"/>
        <v>2.864037353366116E-7</v>
      </c>
      <c r="NU85" s="284" t="str">
        <f t="shared" si="215"/>
        <v/>
      </c>
      <c r="NV85" s="284" t="str">
        <f t="shared" si="215"/>
        <v/>
      </c>
      <c r="NW85" s="284" t="str">
        <f t="shared" si="215"/>
        <v/>
      </c>
      <c r="NX85" s="284" t="str">
        <f t="shared" ref="NX85:QI85" si="216">IF(NX32="","",($C9*NX32)/((1+$H$4)^NX$79))</f>
        <v/>
      </c>
      <c r="NY85" s="284">
        <f t="shared" si="216"/>
        <v>2.0420190504750245E-7</v>
      </c>
      <c r="NZ85" s="284" t="str">
        <f t="shared" si="216"/>
        <v/>
      </c>
      <c r="OA85" s="284" t="str">
        <f t="shared" si="216"/>
        <v/>
      </c>
      <c r="OB85" s="284" t="str">
        <f t="shared" si="216"/>
        <v/>
      </c>
      <c r="OC85" s="284" t="str">
        <f t="shared" si="216"/>
        <v/>
      </c>
      <c r="OD85" s="284">
        <f t="shared" si="216"/>
        <v>1.4559313612310559E-7</v>
      </c>
      <c r="OE85" s="284" t="str">
        <f t="shared" si="216"/>
        <v/>
      </c>
      <c r="OF85" s="284" t="str">
        <f t="shared" si="216"/>
        <v/>
      </c>
      <c r="OG85" s="284" t="str">
        <f t="shared" si="216"/>
        <v/>
      </c>
      <c r="OH85" s="284" t="str">
        <f t="shared" si="216"/>
        <v/>
      </c>
      <c r="OI85" s="284">
        <f t="shared" si="216"/>
        <v>1.0380589388345873E-7</v>
      </c>
      <c r="OJ85" s="284" t="str">
        <f t="shared" si="216"/>
        <v/>
      </c>
      <c r="OK85" s="284" t="str">
        <f t="shared" si="216"/>
        <v/>
      </c>
      <c r="OL85" s="284" t="str">
        <f t="shared" si="216"/>
        <v/>
      </c>
      <c r="OM85" s="284" t="str">
        <f t="shared" si="216"/>
        <v/>
      </c>
      <c r="ON85" s="284">
        <f t="shared" si="216"/>
        <v>7.4012167687854358E-8</v>
      </c>
      <c r="OO85" s="284" t="str">
        <f t="shared" si="216"/>
        <v/>
      </c>
      <c r="OP85" s="284" t="str">
        <f t="shared" si="216"/>
        <v/>
      </c>
      <c r="OQ85" s="284" t="str">
        <f t="shared" si="216"/>
        <v/>
      </c>
      <c r="OR85" s="284" t="str">
        <f t="shared" si="216"/>
        <v/>
      </c>
      <c r="OS85" s="284">
        <f t="shared" si="216"/>
        <v>5.2769652675067885E-8</v>
      </c>
      <c r="OT85" s="284" t="str">
        <f t="shared" si="216"/>
        <v/>
      </c>
      <c r="OU85" s="284" t="str">
        <f t="shared" si="216"/>
        <v/>
      </c>
      <c r="OV85" s="284" t="str">
        <f t="shared" si="216"/>
        <v/>
      </c>
      <c r="OW85" s="284" t="str">
        <f t="shared" si="216"/>
        <v/>
      </c>
      <c r="OX85" s="284">
        <f t="shared" si="216"/>
        <v>3.7624033053476784E-8</v>
      </c>
      <c r="OY85" s="284" t="str">
        <f t="shared" si="216"/>
        <v/>
      </c>
      <c r="OZ85" s="284" t="str">
        <f t="shared" si="216"/>
        <v/>
      </c>
      <c r="PA85" s="284" t="str">
        <f t="shared" si="216"/>
        <v/>
      </c>
      <c r="PB85" s="284" t="str">
        <f t="shared" si="216"/>
        <v/>
      </c>
      <c r="PC85" s="284">
        <f t="shared" si="216"/>
        <v>2.6825415583565672E-8</v>
      </c>
      <c r="PD85" s="284" t="str">
        <f t="shared" si="216"/>
        <v/>
      </c>
      <c r="PE85" s="284" t="str">
        <f t="shared" si="216"/>
        <v/>
      </c>
      <c r="PF85" s="284" t="str">
        <f t="shared" si="216"/>
        <v/>
      </c>
      <c r="PG85" s="284" t="str">
        <f t="shared" si="216"/>
        <v/>
      </c>
      <c r="PH85" s="284">
        <f t="shared" si="216"/>
        <v>1.9126150569988154E-8</v>
      </c>
      <c r="PI85" s="284" t="str">
        <f t="shared" si="216"/>
        <v/>
      </c>
      <c r="PJ85" s="284" t="str">
        <f t="shared" si="216"/>
        <v/>
      </c>
      <c r="PK85" s="284" t="str">
        <f t="shared" si="216"/>
        <v/>
      </c>
      <c r="PL85" s="284" t="str">
        <f t="shared" si="216"/>
        <v/>
      </c>
      <c r="PM85" s="284">
        <f t="shared" si="216"/>
        <v>1.3636681023125239E-8</v>
      </c>
      <c r="PN85" s="284" t="str">
        <f t="shared" si="216"/>
        <v/>
      </c>
      <c r="PO85" s="284" t="str">
        <f t="shared" si="216"/>
        <v/>
      </c>
      <c r="PP85" s="284" t="str">
        <f t="shared" si="216"/>
        <v/>
      </c>
      <c r="PQ85" s="284" t="str">
        <f t="shared" si="216"/>
        <v/>
      </c>
      <c r="PR85" s="284">
        <f t="shared" si="216"/>
        <v>9.722765103515506E-9</v>
      </c>
      <c r="PS85" s="284" t="str">
        <f t="shared" si="216"/>
        <v/>
      </c>
      <c r="PT85" s="284" t="str">
        <f t="shared" si="216"/>
        <v/>
      </c>
      <c r="PU85" s="284" t="str">
        <f t="shared" si="216"/>
        <v/>
      </c>
      <c r="PV85" s="284" t="str">
        <f t="shared" si="216"/>
        <v/>
      </c>
      <c r="PW85" s="284">
        <f t="shared" si="216"/>
        <v>6.9321971451726555E-9</v>
      </c>
      <c r="PX85" s="284" t="str">
        <f t="shared" si="216"/>
        <v/>
      </c>
      <c r="PY85" s="284" t="str">
        <f t="shared" si="216"/>
        <v/>
      </c>
      <c r="PZ85" s="284" t="str">
        <f t="shared" si="216"/>
        <v/>
      </c>
      <c r="QA85" s="284" t="str">
        <f t="shared" si="216"/>
        <v/>
      </c>
      <c r="QB85" s="284">
        <f t="shared" si="216"/>
        <v>4.9425607579642444E-9</v>
      </c>
      <c r="QC85" s="284" t="str">
        <f t="shared" si="216"/>
        <v/>
      </c>
      <c r="QD85" s="284" t="str">
        <f t="shared" si="216"/>
        <v/>
      </c>
      <c r="QE85" s="284" t="str">
        <f t="shared" si="216"/>
        <v/>
      </c>
      <c r="QF85" s="284" t="str">
        <f t="shared" si="216"/>
        <v/>
      </c>
      <c r="QG85" s="284">
        <f t="shared" si="216"/>
        <v>3.5239775116868317E-9</v>
      </c>
      <c r="QH85" s="284" t="str">
        <f t="shared" si="216"/>
        <v/>
      </c>
      <c r="QI85" s="284" t="str">
        <f t="shared" si="216"/>
        <v/>
      </c>
      <c r="QJ85" s="284" t="str">
        <f t="shared" ref="QJ85:SA85" si="217">IF(QJ32="","",($C9*QJ32)/((1+$H$4)^QJ$79))</f>
        <v/>
      </c>
      <c r="QK85" s="284" t="str">
        <f t="shared" si="217"/>
        <v/>
      </c>
      <c r="QL85" s="284">
        <f t="shared" si="217"/>
        <v>2.5125472626439581E-9</v>
      </c>
      <c r="QM85" s="284" t="str">
        <f t="shared" si="217"/>
        <v/>
      </c>
      <c r="QN85" s="284" t="str">
        <f t="shared" si="217"/>
        <v/>
      </c>
      <c r="QO85" s="284" t="str">
        <f t="shared" si="217"/>
        <v/>
      </c>
      <c r="QP85" s="284" t="str">
        <f t="shared" si="217"/>
        <v/>
      </c>
      <c r="QQ85" s="284">
        <f t="shared" si="217"/>
        <v>1.7914114735646646E-9</v>
      </c>
      <c r="QR85" s="284" t="str">
        <f t="shared" si="217"/>
        <v/>
      </c>
      <c r="QS85" s="284" t="str">
        <f t="shared" si="217"/>
        <v/>
      </c>
      <c r="QT85" s="284" t="str">
        <f t="shared" si="217"/>
        <v/>
      </c>
      <c r="QU85" s="284" t="str">
        <f t="shared" si="217"/>
        <v/>
      </c>
      <c r="QV85" s="284">
        <f t="shared" si="217"/>
        <v>1.2772516224200789E-9</v>
      </c>
      <c r="QW85" s="284" t="str">
        <f t="shared" si="217"/>
        <v/>
      </c>
      <c r="QX85" s="284" t="str">
        <f t="shared" si="217"/>
        <v/>
      </c>
      <c r="QY85" s="284" t="str">
        <f t="shared" si="217"/>
        <v/>
      </c>
      <c r="QZ85" s="284" t="str">
        <f t="shared" si="217"/>
        <v/>
      </c>
      <c r="RA85" s="284">
        <f t="shared" si="217"/>
        <v>9.1066275450860912E-10</v>
      </c>
      <c r="RB85" s="284" t="str">
        <f t="shared" si="217"/>
        <v/>
      </c>
      <c r="RC85" s="284" t="str">
        <f t="shared" si="217"/>
        <v/>
      </c>
      <c r="RD85" s="284" t="str">
        <f t="shared" si="217"/>
        <v/>
      </c>
      <c r="RE85" s="284" t="str">
        <f t="shared" si="217"/>
        <v/>
      </c>
      <c r="RF85" s="284">
        <f t="shared" si="217"/>
        <v>6.4928995813516708E-10</v>
      </c>
      <c r="RG85" s="284" t="str">
        <f t="shared" si="217"/>
        <v/>
      </c>
      <c r="RH85" s="284" t="str">
        <f t="shared" si="217"/>
        <v/>
      </c>
      <c r="RI85" s="284" t="str">
        <f t="shared" si="217"/>
        <v/>
      </c>
      <c r="RJ85" s="284" t="str">
        <f t="shared" si="217"/>
        <v/>
      </c>
      <c r="RK85" s="284">
        <f t="shared" si="217"/>
        <v>4.629347666279038E-10</v>
      </c>
      <c r="RL85" s="284" t="str">
        <f t="shared" si="217"/>
        <v/>
      </c>
      <c r="RM85" s="284" t="str">
        <f t="shared" si="217"/>
        <v/>
      </c>
      <c r="RN85" s="284" t="str">
        <f t="shared" si="217"/>
        <v/>
      </c>
      <c r="RO85" s="284" t="str">
        <f t="shared" si="217"/>
        <v/>
      </c>
      <c r="RP85" s="284">
        <f t="shared" si="217"/>
        <v>3.300660906081928E-10</v>
      </c>
      <c r="RQ85" s="284" t="str">
        <f t="shared" si="217"/>
        <v/>
      </c>
      <c r="RR85" s="284" t="str">
        <f t="shared" si="217"/>
        <v/>
      </c>
      <c r="RS85" s="284" t="str">
        <f t="shared" si="217"/>
        <v/>
      </c>
      <c r="RT85" s="284" t="str">
        <f t="shared" si="217"/>
        <v/>
      </c>
      <c r="RU85" s="284">
        <f t="shared" si="217"/>
        <v>2.3533256091984566E-10</v>
      </c>
      <c r="RV85" s="284" t="str">
        <f t="shared" si="217"/>
        <v/>
      </c>
      <c r="RW85" s="284" t="str">
        <f t="shared" si="217"/>
        <v/>
      </c>
      <c r="RX85" s="284" t="str">
        <f t="shared" si="217"/>
        <v/>
      </c>
      <c r="RY85" s="284" t="str">
        <f t="shared" si="217"/>
        <v/>
      </c>
      <c r="RZ85" s="284">
        <f t="shared" si="217"/>
        <v>1.6778886351834841E-10</v>
      </c>
      <c r="SA85" s="284" t="str">
        <f t="shared" si="217"/>
        <v/>
      </c>
    </row>
    <row r="86" spans="1:495">
      <c r="A86" s="282"/>
      <c r="B86" s="283" t="str">
        <f>$B$10</f>
        <v>Camp and General</v>
      </c>
      <c r="C86" s="290">
        <f>SUM(D86:S86,T86:INDEX(T86:SA86,$H$5))</f>
        <v>100356.89779850854</v>
      </c>
      <c r="D86" s="284" t="str">
        <f t="shared" ref="D86:BO86" si="218">IF(D33="","",($C10*D33)/((1+$H$4)^D$79))</f>
        <v/>
      </c>
      <c r="E86" s="284">
        <f t="shared" si="218"/>
        <v>20044.108655777796</v>
      </c>
      <c r="F86" s="284">
        <f t="shared" si="218"/>
        <v>18732.811827829715</v>
      </c>
      <c r="G86" s="284">
        <f t="shared" si="218"/>
        <v>17507.300773672632</v>
      </c>
      <c r="H86" s="284">
        <f t="shared" si="218"/>
        <v>16361.963339880964</v>
      </c>
      <c r="I86" s="284">
        <f t="shared" si="218"/>
        <v>7645.7772616266193</v>
      </c>
      <c r="J86" s="284">
        <f t="shared" si="218"/>
        <v>7145.5862258192692</v>
      </c>
      <c r="K86" s="284">
        <f t="shared" si="218"/>
        <v>6678.1179680553923</v>
      </c>
      <c r="L86" s="284">
        <f t="shared" si="218"/>
        <v>6241.2317458461603</v>
      </c>
      <c r="M86" s="284" t="str">
        <f t="shared" si="218"/>
        <v/>
      </c>
      <c r="N86" s="284" t="str">
        <f t="shared" si="218"/>
        <v/>
      </c>
      <c r="O86" s="284" t="str">
        <f t="shared" si="218"/>
        <v/>
      </c>
      <c r="P86" s="284" t="str">
        <f t="shared" si="218"/>
        <v/>
      </c>
      <c r="Q86" s="284" t="str">
        <f t="shared" si="218"/>
        <v/>
      </c>
      <c r="R86" s="284" t="str">
        <f t="shared" si="218"/>
        <v/>
      </c>
      <c r="S86" s="284" t="str">
        <f t="shared" si="218"/>
        <v/>
      </c>
      <c r="T86" s="284" t="str">
        <f t="shared" si="218"/>
        <v/>
      </c>
      <c r="U86" s="284" t="str">
        <f t="shared" si="218"/>
        <v/>
      </c>
      <c r="V86" s="284" t="str">
        <f t="shared" si="218"/>
        <v/>
      </c>
      <c r="W86" s="284" t="str">
        <f t="shared" si="218"/>
        <v/>
      </c>
      <c r="X86" s="284" t="str">
        <f t="shared" si="218"/>
        <v/>
      </c>
      <c r="Y86" s="284" t="str">
        <f t="shared" si="218"/>
        <v/>
      </c>
      <c r="Z86" s="284" t="str">
        <f t="shared" si="218"/>
        <v/>
      </c>
      <c r="AA86" s="284" t="str">
        <f t="shared" si="218"/>
        <v/>
      </c>
      <c r="AB86" s="284" t="str">
        <f t="shared" si="218"/>
        <v/>
      </c>
      <c r="AC86" s="284" t="str">
        <f t="shared" si="218"/>
        <v/>
      </c>
      <c r="AD86" s="284" t="str">
        <f t="shared" si="218"/>
        <v/>
      </c>
      <c r="AE86" s="284" t="str">
        <f t="shared" si="218"/>
        <v/>
      </c>
      <c r="AF86" s="284" t="str">
        <f t="shared" si="218"/>
        <v/>
      </c>
      <c r="AG86" s="284" t="str">
        <f t="shared" si="218"/>
        <v/>
      </c>
      <c r="AH86" s="284" t="str">
        <f t="shared" si="218"/>
        <v/>
      </c>
      <c r="AI86" s="284" t="str">
        <f t="shared" si="218"/>
        <v/>
      </c>
      <c r="AJ86" s="284" t="str">
        <f t="shared" si="218"/>
        <v/>
      </c>
      <c r="AK86" s="284" t="str">
        <f t="shared" si="218"/>
        <v/>
      </c>
      <c r="AL86" s="284" t="str">
        <f t="shared" si="218"/>
        <v/>
      </c>
      <c r="AM86" s="284" t="str">
        <f t="shared" si="218"/>
        <v/>
      </c>
      <c r="AN86" s="284" t="str">
        <f t="shared" si="218"/>
        <v/>
      </c>
      <c r="AO86" s="284" t="str">
        <f t="shared" si="218"/>
        <v/>
      </c>
      <c r="AP86" s="284" t="str">
        <f t="shared" si="218"/>
        <v/>
      </c>
      <c r="AQ86" s="284" t="str">
        <f t="shared" si="218"/>
        <v/>
      </c>
      <c r="AR86" s="284">
        <f t="shared" si="218"/>
        <v>1432.2519380653639</v>
      </c>
      <c r="AS86" s="284" t="str">
        <f t="shared" si="218"/>
        <v/>
      </c>
      <c r="AT86" s="284" t="str">
        <f t="shared" si="218"/>
        <v/>
      </c>
      <c r="AU86" s="284" t="str">
        <f t="shared" si="218"/>
        <v/>
      </c>
      <c r="AV86" s="284" t="str">
        <f t="shared" si="218"/>
        <v/>
      </c>
      <c r="AW86" s="284">
        <f t="shared" si="218"/>
        <v>1021.1758373793035</v>
      </c>
      <c r="AX86" s="284" t="str">
        <f t="shared" si="218"/>
        <v/>
      </c>
      <c r="AY86" s="284" t="str">
        <f t="shared" si="218"/>
        <v/>
      </c>
      <c r="AZ86" s="284" t="str">
        <f t="shared" si="218"/>
        <v/>
      </c>
      <c r="BA86" s="284" t="str">
        <f t="shared" si="218"/>
        <v/>
      </c>
      <c r="BB86" s="284">
        <f t="shared" si="218"/>
        <v>728.08425887410544</v>
      </c>
      <c r="BC86" s="284" t="str">
        <f t="shared" si="218"/>
        <v/>
      </c>
      <c r="BD86" s="284" t="str">
        <f t="shared" si="218"/>
        <v/>
      </c>
      <c r="BE86" s="284" t="str">
        <f t="shared" si="218"/>
        <v/>
      </c>
      <c r="BF86" s="284" t="str">
        <f t="shared" si="218"/>
        <v/>
      </c>
      <c r="BG86" s="284">
        <f t="shared" si="218"/>
        <v>519.11401407684673</v>
      </c>
      <c r="BH86" s="284" t="str">
        <f t="shared" si="218"/>
        <v/>
      </c>
      <c r="BI86" s="284" t="str">
        <f t="shared" si="218"/>
        <v/>
      </c>
      <c r="BJ86" s="284" t="str">
        <f t="shared" si="218"/>
        <v/>
      </c>
      <c r="BK86" s="284" t="str">
        <f t="shared" si="218"/>
        <v/>
      </c>
      <c r="BL86" s="284">
        <f t="shared" si="218"/>
        <v>370.12111761308222</v>
      </c>
      <c r="BM86" s="284" t="str">
        <f t="shared" si="218"/>
        <v/>
      </c>
      <c r="BN86" s="284" t="str">
        <f t="shared" si="218"/>
        <v/>
      </c>
      <c r="BO86" s="284" t="str">
        <f t="shared" si="218"/>
        <v/>
      </c>
      <c r="BP86" s="284" t="str">
        <f t="shared" ref="BP86:EA86" si="219">IF(BP33="","",($C10*BP33)/((1+$H$4)^BP$79))</f>
        <v/>
      </c>
      <c r="BQ86" s="284">
        <f t="shared" si="219"/>
        <v>263.89124159317697</v>
      </c>
      <c r="BR86" s="284" t="str">
        <f t="shared" si="219"/>
        <v/>
      </c>
      <c r="BS86" s="284" t="str">
        <f t="shared" si="219"/>
        <v/>
      </c>
      <c r="BT86" s="284" t="str">
        <f t="shared" si="219"/>
        <v/>
      </c>
      <c r="BU86" s="284" t="str">
        <f t="shared" si="219"/>
        <v/>
      </c>
      <c r="BV86" s="284">
        <f t="shared" si="219"/>
        <v>188.15080814272096</v>
      </c>
      <c r="BW86" s="284" t="str">
        <f t="shared" si="219"/>
        <v/>
      </c>
      <c r="BX86" s="284" t="str">
        <f t="shared" si="219"/>
        <v/>
      </c>
      <c r="BY86" s="284" t="str">
        <f t="shared" si="219"/>
        <v/>
      </c>
      <c r="BZ86" s="284" t="str">
        <f t="shared" si="219"/>
        <v/>
      </c>
      <c r="CA86" s="284">
        <f t="shared" si="219"/>
        <v>134.14892586444333</v>
      </c>
      <c r="CB86" s="284" t="str">
        <f t="shared" si="219"/>
        <v/>
      </c>
      <c r="CC86" s="284" t="str">
        <f t="shared" si="219"/>
        <v/>
      </c>
      <c r="CD86" s="284" t="str">
        <f t="shared" si="219"/>
        <v/>
      </c>
      <c r="CE86" s="284" t="str">
        <f t="shared" si="219"/>
        <v/>
      </c>
      <c r="CF86" s="284">
        <f t="shared" si="219"/>
        <v>95.646330133927322</v>
      </c>
      <c r="CG86" s="284" t="str">
        <f t="shared" si="219"/>
        <v/>
      </c>
      <c r="CH86" s="284" t="str">
        <f t="shared" si="219"/>
        <v/>
      </c>
      <c r="CI86" s="284" t="str">
        <f t="shared" si="219"/>
        <v/>
      </c>
      <c r="CJ86" s="284" t="str">
        <f t="shared" si="219"/>
        <v/>
      </c>
      <c r="CK86" s="284">
        <f t="shared" si="219"/>
        <v>68.194511503822497</v>
      </c>
      <c r="CL86" s="284" t="str">
        <f t="shared" si="219"/>
        <v/>
      </c>
      <c r="CM86" s="284" t="str">
        <f t="shared" si="219"/>
        <v/>
      </c>
      <c r="CN86" s="284" t="str">
        <f t="shared" si="219"/>
        <v/>
      </c>
      <c r="CO86" s="284" t="str">
        <f t="shared" si="219"/>
        <v/>
      </c>
      <c r="CP86" s="284">
        <f t="shared" si="219"/>
        <v>48.621744218865473</v>
      </c>
      <c r="CQ86" s="284" t="str">
        <f t="shared" si="219"/>
        <v/>
      </c>
      <c r="CR86" s="284" t="str">
        <f t="shared" si="219"/>
        <v/>
      </c>
      <c r="CS86" s="284" t="str">
        <f t="shared" si="219"/>
        <v/>
      </c>
      <c r="CT86" s="284" t="str">
        <f t="shared" si="219"/>
        <v/>
      </c>
      <c r="CU86" s="284">
        <f t="shared" si="219"/>
        <v>34.66663165044104</v>
      </c>
      <c r="CV86" s="284" t="str">
        <f t="shared" si="219"/>
        <v/>
      </c>
      <c r="CW86" s="284" t="str">
        <f t="shared" si="219"/>
        <v/>
      </c>
      <c r="CX86" s="284" t="str">
        <f t="shared" si="219"/>
        <v/>
      </c>
      <c r="CY86" s="284" t="str">
        <f t="shared" si="219"/>
        <v/>
      </c>
      <c r="CZ86" s="284">
        <f t="shared" si="219"/>
        <v>24.716829256015572</v>
      </c>
      <c r="DA86" s="284" t="str">
        <f t="shared" si="219"/>
        <v/>
      </c>
      <c r="DB86" s="284" t="str">
        <f t="shared" si="219"/>
        <v/>
      </c>
      <c r="DC86" s="284" t="str">
        <f t="shared" si="219"/>
        <v/>
      </c>
      <c r="DD86" s="284" t="str">
        <f t="shared" si="219"/>
        <v/>
      </c>
      <c r="DE86" s="284">
        <f t="shared" si="219"/>
        <v>17.622757660196708</v>
      </c>
      <c r="DF86" s="284" t="str">
        <f t="shared" si="219"/>
        <v/>
      </c>
      <c r="DG86" s="284" t="str">
        <f t="shared" si="219"/>
        <v/>
      </c>
      <c r="DH86" s="284" t="str">
        <f t="shared" si="219"/>
        <v/>
      </c>
      <c r="DI86" s="284" t="str">
        <f t="shared" si="219"/>
        <v/>
      </c>
      <c r="DJ86" s="284">
        <f t="shared" si="219"/>
        <v>12.564782656110202</v>
      </c>
      <c r="DK86" s="284" t="str">
        <f t="shared" si="219"/>
        <v/>
      </c>
      <c r="DL86" s="284" t="str">
        <f t="shared" si="219"/>
        <v/>
      </c>
      <c r="DM86" s="284" t="str">
        <f t="shared" si="219"/>
        <v/>
      </c>
      <c r="DN86" s="284" t="str">
        <f t="shared" si="219"/>
        <v/>
      </c>
      <c r="DO86" s="284">
        <f t="shared" si="219"/>
        <v>8.9585163820226725</v>
      </c>
      <c r="DP86" s="284" t="str">
        <f t="shared" si="219"/>
        <v/>
      </c>
      <c r="DQ86" s="284" t="str">
        <f t="shared" si="219"/>
        <v/>
      </c>
      <c r="DR86" s="284" t="str">
        <f t="shared" si="219"/>
        <v/>
      </c>
      <c r="DS86" s="284" t="str">
        <f t="shared" si="219"/>
        <v/>
      </c>
      <c r="DT86" s="284">
        <f t="shared" si="219"/>
        <v>6.3872983690602005</v>
      </c>
      <c r="DU86" s="284" t="str">
        <f t="shared" si="219"/>
        <v/>
      </c>
      <c r="DV86" s="284" t="str">
        <f t="shared" si="219"/>
        <v/>
      </c>
      <c r="DW86" s="284" t="str">
        <f t="shared" si="219"/>
        <v/>
      </c>
      <c r="DX86" s="284" t="str">
        <f t="shared" si="219"/>
        <v/>
      </c>
      <c r="DY86" s="284">
        <f t="shared" si="219"/>
        <v>4.5540554613784998</v>
      </c>
      <c r="DZ86" s="284" t="str">
        <f t="shared" si="219"/>
        <v/>
      </c>
      <c r="EA86" s="284" t="str">
        <f t="shared" si="219"/>
        <v/>
      </c>
      <c r="EB86" s="284" t="str">
        <f t="shared" ref="EB86:GM86" si="220">IF(EB33="","",($C10*EB33)/((1+$H$4)^EB$79))</f>
        <v/>
      </c>
      <c r="EC86" s="284" t="str">
        <f t="shared" si="220"/>
        <v/>
      </c>
      <c r="ED86" s="284">
        <f t="shared" si="220"/>
        <v>3.2469786045649909</v>
      </c>
      <c r="EE86" s="284" t="str">
        <f t="shared" si="220"/>
        <v/>
      </c>
      <c r="EF86" s="284" t="str">
        <f t="shared" si="220"/>
        <v/>
      </c>
      <c r="EG86" s="284" t="str">
        <f t="shared" si="220"/>
        <v/>
      </c>
      <c r="EH86" s="284" t="str">
        <f t="shared" si="220"/>
        <v/>
      </c>
      <c r="EI86" s="284">
        <f t="shared" si="220"/>
        <v>2.315050870134006</v>
      </c>
      <c r="EJ86" s="284" t="str">
        <f t="shared" si="220"/>
        <v/>
      </c>
      <c r="EK86" s="284" t="str">
        <f t="shared" si="220"/>
        <v/>
      </c>
      <c r="EL86" s="284" t="str">
        <f t="shared" si="220"/>
        <v/>
      </c>
      <c r="EM86" s="284" t="str">
        <f t="shared" si="220"/>
        <v/>
      </c>
      <c r="EN86" s="284">
        <f t="shared" si="220"/>
        <v>1.650599275207187</v>
      </c>
      <c r="EO86" s="284" t="str">
        <f t="shared" si="220"/>
        <v/>
      </c>
      <c r="EP86" s="284" t="str">
        <f t="shared" si="220"/>
        <v/>
      </c>
      <c r="EQ86" s="284" t="str">
        <f t="shared" si="220"/>
        <v/>
      </c>
      <c r="ER86" s="284" t="str">
        <f t="shared" si="220"/>
        <v/>
      </c>
      <c r="ES86" s="284">
        <f t="shared" si="220"/>
        <v>1.1768544710884843</v>
      </c>
      <c r="ET86" s="284" t="str">
        <f t="shared" si="220"/>
        <v/>
      </c>
      <c r="EU86" s="284" t="str">
        <f t="shared" si="220"/>
        <v/>
      </c>
      <c r="EV86" s="284" t="str">
        <f t="shared" si="220"/>
        <v/>
      </c>
      <c r="EW86" s="284" t="str">
        <f t="shared" si="220"/>
        <v/>
      </c>
      <c r="EX86" s="284">
        <f t="shared" si="220"/>
        <v>0.8390809731496518</v>
      </c>
      <c r="EY86" s="284" t="str">
        <f t="shared" si="220"/>
        <v/>
      </c>
      <c r="EZ86" s="284" t="str">
        <f t="shared" si="220"/>
        <v/>
      </c>
      <c r="FA86" s="284" t="str">
        <f t="shared" si="220"/>
        <v/>
      </c>
      <c r="FB86" s="284" t="str">
        <f t="shared" si="220"/>
        <v/>
      </c>
      <c r="FC86" s="284">
        <f t="shared" si="220"/>
        <v>0.59825313732340879</v>
      </c>
      <c r="FD86" s="284" t="str">
        <f t="shared" si="220"/>
        <v/>
      </c>
      <c r="FE86" s="284" t="str">
        <f t="shared" si="220"/>
        <v/>
      </c>
      <c r="FF86" s="284" t="str">
        <f t="shared" si="220"/>
        <v/>
      </c>
      <c r="FG86" s="284" t="str">
        <f t="shared" si="220"/>
        <v/>
      </c>
      <c r="FH86" s="284">
        <f t="shared" si="220"/>
        <v>0.42654621874433563</v>
      </c>
      <c r="FI86" s="284" t="str">
        <f t="shared" si="220"/>
        <v/>
      </c>
      <c r="FJ86" s="284" t="str">
        <f t="shared" si="220"/>
        <v/>
      </c>
      <c r="FK86" s="284" t="str">
        <f t="shared" si="220"/>
        <v/>
      </c>
      <c r="FL86" s="284" t="str">
        <f t="shared" si="220"/>
        <v/>
      </c>
      <c r="FM86" s="284">
        <f t="shared" si="220"/>
        <v>0.30412155887572895</v>
      </c>
      <c r="FN86" s="284" t="str">
        <f t="shared" si="220"/>
        <v/>
      </c>
      <c r="FO86" s="284" t="str">
        <f t="shared" si="220"/>
        <v/>
      </c>
      <c r="FP86" s="284" t="str">
        <f t="shared" si="220"/>
        <v/>
      </c>
      <c r="FQ86" s="284" t="str">
        <f t="shared" si="220"/>
        <v/>
      </c>
      <c r="FR86" s="284">
        <f t="shared" si="220"/>
        <v>0.21683446836142353</v>
      </c>
      <c r="FS86" s="284" t="str">
        <f t="shared" si="220"/>
        <v/>
      </c>
      <c r="FT86" s="284" t="str">
        <f t="shared" si="220"/>
        <v/>
      </c>
      <c r="FU86" s="284" t="str">
        <f t="shared" si="220"/>
        <v/>
      </c>
      <c r="FV86" s="284" t="str">
        <f t="shared" si="220"/>
        <v/>
      </c>
      <c r="FW86" s="284">
        <f t="shared" si="220"/>
        <v>0.15459997917738375</v>
      </c>
      <c r="FX86" s="284" t="str">
        <f t="shared" si="220"/>
        <v/>
      </c>
      <c r="FY86" s="284" t="str">
        <f t="shared" si="220"/>
        <v/>
      </c>
      <c r="FZ86" s="284" t="str">
        <f t="shared" si="220"/>
        <v/>
      </c>
      <c r="GA86" s="284" t="str">
        <f t="shared" si="220"/>
        <v/>
      </c>
      <c r="GB86" s="284">
        <f t="shared" si="220"/>
        <v>0.11022764850193752</v>
      </c>
      <c r="GC86" s="284" t="str">
        <f t="shared" si="220"/>
        <v/>
      </c>
      <c r="GD86" s="284" t="str">
        <f t="shared" si="220"/>
        <v/>
      </c>
      <c r="GE86" s="284" t="str">
        <f t="shared" si="220"/>
        <v/>
      </c>
      <c r="GF86" s="284" t="str">
        <f t="shared" si="220"/>
        <v/>
      </c>
      <c r="GG86" s="284">
        <f t="shared" si="220"/>
        <v>7.859078997886515E-2</v>
      </c>
      <c r="GH86" s="284" t="str">
        <f t="shared" si="220"/>
        <v/>
      </c>
      <c r="GI86" s="284" t="str">
        <f t="shared" si="220"/>
        <v/>
      </c>
      <c r="GJ86" s="284" t="str">
        <f t="shared" si="220"/>
        <v/>
      </c>
      <c r="GK86" s="284" t="str">
        <f t="shared" si="220"/>
        <v/>
      </c>
      <c r="GL86" s="284">
        <f t="shared" si="220"/>
        <v>5.6034147089634431E-2</v>
      </c>
      <c r="GM86" s="284" t="str">
        <f t="shared" si="220"/>
        <v/>
      </c>
      <c r="GN86" s="284" t="str">
        <f t="shared" ref="GN86:IY86" si="221">IF(GN33="","",($C10*GN33)/((1+$H$4)^GN$79))</f>
        <v/>
      </c>
      <c r="GO86" s="284" t="str">
        <f t="shared" si="221"/>
        <v/>
      </c>
      <c r="GP86" s="284" t="str">
        <f t="shared" si="221"/>
        <v/>
      </c>
      <c r="GQ86" s="284">
        <f t="shared" si="221"/>
        <v>3.9951572454064374E-2</v>
      </c>
      <c r="GR86" s="284" t="str">
        <f t="shared" si="221"/>
        <v/>
      </c>
      <c r="GS86" s="284" t="str">
        <f t="shared" si="221"/>
        <v/>
      </c>
      <c r="GT86" s="284" t="str">
        <f t="shared" si="221"/>
        <v/>
      </c>
      <c r="GU86" s="284" t="str">
        <f t="shared" si="221"/>
        <v/>
      </c>
      <c r="GV86" s="284">
        <f t="shared" si="221"/>
        <v>2.8484919008388319E-2</v>
      </c>
      <c r="GW86" s="284" t="str">
        <f t="shared" si="221"/>
        <v/>
      </c>
      <c r="GX86" s="284" t="str">
        <f t="shared" si="221"/>
        <v/>
      </c>
      <c r="GY86" s="284" t="str">
        <f t="shared" si="221"/>
        <v/>
      </c>
      <c r="GZ86" s="284" t="str">
        <f t="shared" si="221"/>
        <v/>
      </c>
      <c r="HA86" s="284">
        <f t="shared" si="221"/>
        <v>2.0309353576692515E-2</v>
      </c>
      <c r="HB86" s="284" t="str">
        <f t="shared" si="221"/>
        <v/>
      </c>
      <c r="HC86" s="284" t="str">
        <f t="shared" si="221"/>
        <v/>
      </c>
      <c r="HD86" s="284" t="str">
        <f t="shared" si="221"/>
        <v/>
      </c>
      <c r="HE86" s="284" t="str">
        <f t="shared" si="221"/>
        <v/>
      </c>
      <c r="HF86" s="284">
        <f t="shared" si="221"/>
        <v>1.4480288414428973E-2</v>
      </c>
      <c r="HG86" s="284" t="str">
        <f t="shared" si="221"/>
        <v/>
      </c>
      <c r="HH86" s="284" t="str">
        <f t="shared" si="221"/>
        <v/>
      </c>
      <c r="HI86" s="284" t="str">
        <f t="shared" si="221"/>
        <v/>
      </c>
      <c r="HJ86" s="284" t="str">
        <f t="shared" si="221"/>
        <v/>
      </c>
      <c r="HK86" s="284">
        <f t="shared" si="221"/>
        <v>1.0324245514425338E-2</v>
      </c>
      <c r="HL86" s="284" t="str">
        <f t="shared" si="221"/>
        <v/>
      </c>
      <c r="HM86" s="284" t="str">
        <f t="shared" si="221"/>
        <v/>
      </c>
      <c r="HN86" s="284" t="str">
        <f t="shared" si="221"/>
        <v/>
      </c>
      <c r="HO86" s="284" t="str">
        <f t="shared" si="221"/>
        <v/>
      </c>
      <c r="HP86" s="284">
        <f t="shared" si="221"/>
        <v>7.3610443653815243E-3</v>
      </c>
      <c r="HQ86" s="284" t="str">
        <f t="shared" si="221"/>
        <v/>
      </c>
      <c r="HR86" s="284" t="str">
        <f t="shared" si="221"/>
        <v/>
      </c>
      <c r="HS86" s="284" t="str">
        <f t="shared" si="221"/>
        <v/>
      </c>
      <c r="HT86" s="284" t="str">
        <f t="shared" si="221"/>
        <v/>
      </c>
      <c r="HU86" s="284">
        <f t="shared" si="221"/>
        <v>5.2483228990831575E-3</v>
      </c>
      <c r="HV86" s="284" t="str">
        <f t="shared" si="221"/>
        <v/>
      </c>
      <c r="HW86" s="284" t="str">
        <f t="shared" si="221"/>
        <v/>
      </c>
      <c r="HX86" s="284" t="str">
        <f t="shared" si="221"/>
        <v/>
      </c>
      <c r="HY86" s="284" t="str">
        <f t="shared" si="221"/>
        <v/>
      </c>
      <c r="HZ86" s="284">
        <f t="shared" si="221"/>
        <v>3.7419816925139513E-3</v>
      </c>
      <c r="IA86" s="284" t="str">
        <f t="shared" si="221"/>
        <v/>
      </c>
      <c r="IB86" s="284" t="str">
        <f t="shared" si="221"/>
        <v/>
      </c>
      <c r="IC86" s="284" t="str">
        <f t="shared" si="221"/>
        <v/>
      </c>
      <c r="ID86" s="284" t="str">
        <f t="shared" si="221"/>
        <v/>
      </c>
      <c r="IE86" s="284">
        <f t="shared" si="221"/>
        <v>2.6679812306433536E-3</v>
      </c>
      <c r="IF86" s="284" t="str">
        <f t="shared" si="221"/>
        <v/>
      </c>
      <c r="IG86" s="284" t="str">
        <f t="shared" si="221"/>
        <v/>
      </c>
      <c r="IH86" s="284" t="str">
        <f t="shared" si="221"/>
        <v/>
      </c>
      <c r="II86" s="284" t="str">
        <f t="shared" si="221"/>
        <v/>
      </c>
      <c r="IJ86" s="284">
        <f t="shared" si="221"/>
        <v>1.9022337445705406E-3</v>
      </c>
      <c r="IK86" s="284" t="str">
        <f t="shared" si="221"/>
        <v/>
      </c>
      <c r="IL86" s="284" t="str">
        <f t="shared" si="221"/>
        <v/>
      </c>
      <c r="IM86" s="284" t="str">
        <f t="shared" si="221"/>
        <v/>
      </c>
      <c r="IN86" s="284" t="str">
        <f t="shared" si="221"/>
        <v/>
      </c>
      <c r="IO86" s="284">
        <f t="shared" si="221"/>
        <v>1.3562663700262619E-3</v>
      </c>
      <c r="IP86" s="284" t="str">
        <f t="shared" si="221"/>
        <v/>
      </c>
      <c r="IQ86" s="284" t="str">
        <f t="shared" si="221"/>
        <v/>
      </c>
      <c r="IR86" s="284" t="str">
        <f t="shared" si="221"/>
        <v/>
      </c>
      <c r="IS86" s="284" t="str">
        <f t="shared" si="221"/>
        <v/>
      </c>
      <c r="IT86" s="284">
        <f t="shared" si="221"/>
        <v>9.6699917752720763E-4</v>
      </c>
      <c r="IU86" s="284" t="str">
        <f t="shared" si="221"/>
        <v/>
      </c>
      <c r="IV86" s="284" t="str">
        <f t="shared" si="221"/>
        <v/>
      </c>
      <c r="IW86" s="284" t="str">
        <f t="shared" si="221"/>
        <v/>
      </c>
      <c r="IX86" s="284" t="str">
        <f t="shared" si="221"/>
        <v/>
      </c>
      <c r="IY86" s="284">
        <f t="shared" si="221"/>
        <v>6.8945704914897361E-4</v>
      </c>
      <c r="IZ86" s="284" t="str">
        <f t="shared" ref="IZ86:LK86" si="222">IF(IZ33="","",($C10*IZ33)/((1+$H$4)^IZ$79))</f>
        <v/>
      </c>
      <c r="JA86" s="284" t="str">
        <f t="shared" si="222"/>
        <v/>
      </c>
      <c r="JB86" s="284" t="str">
        <f t="shared" si="222"/>
        <v/>
      </c>
      <c r="JC86" s="284" t="str">
        <f t="shared" si="222"/>
        <v/>
      </c>
      <c r="JD86" s="284">
        <f t="shared" si="222"/>
        <v>4.9157334739081049E-4</v>
      </c>
      <c r="JE86" s="284" t="str">
        <f t="shared" si="222"/>
        <v/>
      </c>
      <c r="JF86" s="284" t="str">
        <f t="shared" si="222"/>
        <v/>
      </c>
      <c r="JG86" s="284" t="str">
        <f t="shared" si="222"/>
        <v/>
      </c>
      <c r="JH86" s="284" t="str">
        <f t="shared" si="222"/>
        <v/>
      </c>
      <c r="JI86" s="284">
        <f t="shared" si="222"/>
        <v>3.5048500289217201E-4</v>
      </c>
      <c r="JJ86" s="284" t="str">
        <f t="shared" si="222"/>
        <v/>
      </c>
      <c r="JK86" s="284" t="str">
        <f t="shared" si="222"/>
        <v/>
      </c>
      <c r="JL86" s="284" t="str">
        <f t="shared" si="222"/>
        <v/>
      </c>
      <c r="JM86" s="284" t="str">
        <f t="shared" si="222"/>
        <v/>
      </c>
      <c r="JN86" s="284">
        <f t="shared" si="222"/>
        <v>2.4989096317841225E-4</v>
      </c>
      <c r="JO86" s="284" t="str">
        <f t="shared" si="222"/>
        <v/>
      </c>
      <c r="JP86" s="284" t="str">
        <f t="shared" si="222"/>
        <v/>
      </c>
      <c r="JQ86" s="284" t="str">
        <f t="shared" si="222"/>
        <v/>
      </c>
      <c r="JR86" s="284" t="str">
        <f t="shared" si="222"/>
        <v/>
      </c>
      <c r="JS86" s="284">
        <f t="shared" si="222"/>
        <v>1.7816880312407021E-4</v>
      </c>
      <c r="JT86" s="284" t="str">
        <f t="shared" si="222"/>
        <v/>
      </c>
      <c r="JU86" s="284" t="str">
        <f t="shared" si="222"/>
        <v/>
      </c>
      <c r="JV86" s="284" t="str">
        <f t="shared" si="222"/>
        <v/>
      </c>
      <c r="JW86" s="284" t="str">
        <f t="shared" si="222"/>
        <v/>
      </c>
      <c r="JX86" s="284">
        <f t="shared" si="222"/>
        <v>1.270318942426087E-4</v>
      </c>
      <c r="JY86" s="284" t="str">
        <f t="shared" si="222"/>
        <v/>
      </c>
      <c r="JZ86" s="284" t="str">
        <f t="shared" si="222"/>
        <v/>
      </c>
      <c r="KA86" s="284" t="str">
        <f t="shared" si="222"/>
        <v/>
      </c>
      <c r="KB86" s="284" t="str">
        <f t="shared" si="222"/>
        <v/>
      </c>
      <c r="KC86" s="284">
        <f t="shared" si="222"/>
        <v>9.0571984948610991E-5</v>
      </c>
      <c r="KD86" s="284" t="str">
        <f t="shared" si="222"/>
        <v/>
      </c>
      <c r="KE86" s="284" t="str">
        <f t="shared" si="222"/>
        <v/>
      </c>
      <c r="KF86" s="284" t="str">
        <f t="shared" si="222"/>
        <v/>
      </c>
      <c r="KG86" s="284" t="str">
        <f t="shared" si="222"/>
        <v/>
      </c>
      <c r="KH86" s="284">
        <f t="shared" si="222"/>
        <v>6.4576573516762469E-5</v>
      </c>
      <c r="KI86" s="284" t="str">
        <f t="shared" si="222"/>
        <v/>
      </c>
      <c r="KJ86" s="284" t="str">
        <f t="shared" si="222"/>
        <v/>
      </c>
      <c r="KK86" s="284" t="str">
        <f t="shared" si="222"/>
        <v/>
      </c>
      <c r="KL86" s="284" t="str">
        <f t="shared" si="222"/>
        <v/>
      </c>
      <c r="KM86" s="284">
        <f t="shared" si="222"/>
        <v>4.6042204435862713E-5</v>
      </c>
      <c r="KN86" s="284" t="str">
        <f t="shared" si="222"/>
        <v/>
      </c>
      <c r="KO86" s="284" t="str">
        <f t="shared" si="222"/>
        <v/>
      </c>
      <c r="KP86" s="284" t="str">
        <f t="shared" si="222"/>
        <v/>
      </c>
      <c r="KQ86" s="284" t="str">
        <f t="shared" si="222"/>
        <v/>
      </c>
      <c r="KR86" s="284">
        <f t="shared" si="222"/>
        <v>3.2827455435731767E-5</v>
      </c>
      <c r="KS86" s="284" t="str">
        <f t="shared" si="222"/>
        <v/>
      </c>
      <c r="KT86" s="284" t="str">
        <f t="shared" si="222"/>
        <v/>
      </c>
      <c r="KU86" s="284" t="str">
        <f t="shared" si="222"/>
        <v/>
      </c>
      <c r="KV86" s="284" t="str">
        <f t="shared" si="222"/>
        <v/>
      </c>
      <c r="KW86" s="284">
        <f t="shared" si="222"/>
        <v>2.3405522033292777E-5</v>
      </c>
      <c r="KX86" s="284" t="str">
        <f t="shared" si="222"/>
        <v/>
      </c>
      <c r="KY86" s="284" t="str">
        <f t="shared" si="222"/>
        <v/>
      </c>
      <c r="KZ86" s="284" t="str">
        <f t="shared" si="222"/>
        <v/>
      </c>
      <c r="LA86" s="284" t="str">
        <f t="shared" si="222"/>
        <v/>
      </c>
      <c r="LB86" s="284">
        <f t="shared" si="222"/>
        <v>1.6687813733338237E-5</v>
      </c>
      <c r="LC86" s="284" t="str">
        <f t="shared" si="222"/>
        <v/>
      </c>
      <c r="LD86" s="284" t="str">
        <f t="shared" si="222"/>
        <v/>
      </c>
      <c r="LE86" s="284" t="str">
        <f t="shared" si="222"/>
        <v/>
      </c>
      <c r="LF86" s="284" t="str">
        <f t="shared" si="222"/>
        <v/>
      </c>
      <c r="LG86" s="284">
        <f t="shared" si="222"/>
        <v>1.1898180557667925E-5</v>
      </c>
      <c r="LH86" s="284" t="str">
        <f t="shared" si="222"/>
        <v/>
      </c>
      <c r="LI86" s="284" t="str">
        <f t="shared" si="222"/>
        <v/>
      </c>
      <c r="LJ86" s="284" t="str">
        <f t="shared" si="222"/>
        <v/>
      </c>
      <c r="LK86" s="284" t="str">
        <f t="shared" si="222"/>
        <v/>
      </c>
      <c r="LL86" s="284">
        <f t="shared" ref="LL86:NW86" si="223">IF(LL33="","",($C10*LL33)/((1+$H$4)^LL$79))</f>
        <v>8.4832382986185172E-6</v>
      </c>
      <c r="LM86" s="284" t="str">
        <f t="shared" si="223"/>
        <v/>
      </c>
      <c r="LN86" s="284" t="str">
        <f t="shared" si="223"/>
        <v/>
      </c>
      <c r="LO86" s="284" t="str">
        <f t="shared" si="223"/>
        <v/>
      </c>
      <c r="LP86" s="284" t="str">
        <f t="shared" si="223"/>
        <v/>
      </c>
      <c r="LQ86" s="284">
        <f t="shared" si="223"/>
        <v>6.0484316641815514E-6</v>
      </c>
      <c r="LR86" s="284" t="str">
        <f t="shared" si="223"/>
        <v/>
      </c>
      <c r="LS86" s="284" t="str">
        <f t="shared" si="223"/>
        <v/>
      </c>
      <c r="LT86" s="284" t="str">
        <f t="shared" si="223"/>
        <v/>
      </c>
      <c r="LU86" s="284" t="str">
        <f t="shared" si="223"/>
        <v/>
      </c>
      <c r="LV86" s="284">
        <f t="shared" si="223"/>
        <v>4.3124481841128501E-6</v>
      </c>
      <c r="LW86" s="284" t="str">
        <f t="shared" si="223"/>
        <v/>
      </c>
      <c r="LX86" s="284" t="str">
        <f t="shared" si="223"/>
        <v/>
      </c>
      <c r="LY86" s="284" t="str">
        <f t="shared" si="223"/>
        <v/>
      </c>
      <c r="LZ86" s="284" t="str">
        <f t="shared" si="223"/>
        <v/>
      </c>
      <c r="MA86" s="284">
        <f t="shared" si="223"/>
        <v>3.074715955011905E-6</v>
      </c>
      <c r="MB86" s="284" t="str">
        <f t="shared" si="223"/>
        <v/>
      </c>
      <c r="MC86" s="284" t="str">
        <f t="shared" si="223"/>
        <v/>
      </c>
      <c r="MD86" s="284" t="str">
        <f t="shared" si="223"/>
        <v/>
      </c>
      <c r="ME86" s="284" t="str">
        <f t="shared" si="223"/>
        <v/>
      </c>
      <c r="MF86" s="284">
        <f t="shared" si="223"/>
        <v>2.1922299817614172E-6</v>
      </c>
      <c r="MG86" s="284" t="str">
        <f t="shared" si="223"/>
        <v/>
      </c>
      <c r="MH86" s="284" t="str">
        <f t="shared" si="223"/>
        <v/>
      </c>
      <c r="MI86" s="284" t="str">
        <f t="shared" si="223"/>
        <v/>
      </c>
      <c r="MJ86" s="284" t="str">
        <f t="shared" si="223"/>
        <v/>
      </c>
      <c r="MK86" s="284">
        <f t="shared" si="223"/>
        <v>1.5630296792456248E-6</v>
      </c>
      <c r="ML86" s="284" t="str">
        <f t="shared" si="223"/>
        <v/>
      </c>
      <c r="MM86" s="284" t="str">
        <f t="shared" si="223"/>
        <v/>
      </c>
      <c r="MN86" s="284" t="str">
        <f t="shared" si="223"/>
        <v/>
      </c>
      <c r="MO86" s="284" t="str">
        <f t="shared" si="223"/>
        <v/>
      </c>
      <c r="MP86" s="284">
        <f t="shared" si="223"/>
        <v>1.1144185594249214E-6</v>
      </c>
      <c r="MQ86" s="284" t="str">
        <f t="shared" si="223"/>
        <v/>
      </c>
      <c r="MR86" s="284" t="str">
        <f t="shared" si="223"/>
        <v/>
      </c>
      <c r="MS86" s="284" t="str">
        <f t="shared" si="223"/>
        <v/>
      </c>
      <c r="MT86" s="284" t="str">
        <f t="shared" si="223"/>
        <v/>
      </c>
      <c r="MU86" s="284">
        <f t="shared" si="223"/>
        <v>7.9456503103006837E-7</v>
      </c>
      <c r="MV86" s="284" t="str">
        <f t="shared" si="223"/>
        <v/>
      </c>
      <c r="MW86" s="284" t="str">
        <f t="shared" si="223"/>
        <v/>
      </c>
      <c r="MX86" s="284" t="str">
        <f t="shared" si="223"/>
        <v/>
      </c>
      <c r="MY86" s="284" t="str">
        <f t="shared" si="223"/>
        <v/>
      </c>
      <c r="MZ86" s="284">
        <f t="shared" si="223"/>
        <v>5.6651388582545094E-7</v>
      </c>
      <c r="NA86" s="284" t="str">
        <f t="shared" si="223"/>
        <v/>
      </c>
      <c r="NB86" s="284" t="str">
        <f t="shared" si="223"/>
        <v/>
      </c>
      <c r="NC86" s="284" t="str">
        <f t="shared" si="223"/>
        <v/>
      </c>
      <c r="ND86" s="284" t="str">
        <f t="shared" si="223"/>
        <v/>
      </c>
      <c r="NE86" s="284">
        <f t="shared" si="223"/>
        <v>4.0391657107913536E-7</v>
      </c>
      <c r="NF86" s="284" t="str">
        <f t="shared" si="223"/>
        <v/>
      </c>
      <c r="NG86" s="284" t="str">
        <f t="shared" si="223"/>
        <v/>
      </c>
      <c r="NH86" s="284" t="str">
        <f t="shared" si="223"/>
        <v/>
      </c>
      <c r="NI86" s="284" t="str">
        <f t="shared" si="223"/>
        <v/>
      </c>
      <c r="NJ86" s="284">
        <f t="shared" si="223"/>
        <v>2.8798693284385632E-7</v>
      </c>
      <c r="NK86" s="284" t="str">
        <f t="shared" si="223"/>
        <v/>
      </c>
      <c r="NL86" s="284" t="str">
        <f t="shared" si="223"/>
        <v/>
      </c>
      <c r="NM86" s="284" t="str">
        <f t="shared" si="223"/>
        <v/>
      </c>
      <c r="NN86" s="284" t="str">
        <f t="shared" si="223"/>
        <v/>
      </c>
      <c r="NO86" s="284">
        <f t="shared" si="223"/>
        <v>2.0533070298956091E-7</v>
      </c>
      <c r="NP86" s="284" t="str">
        <f t="shared" si="223"/>
        <v/>
      </c>
      <c r="NQ86" s="284" t="str">
        <f t="shared" si="223"/>
        <v/>
      </c>
      <c r="NR86" s="284" t="str">
        <f t="shared" si="223"/>
        <v/>
      </c>
      <c r="NS86" s="284" t="str">
        <f t="shared" si="223"/>
        <v/>
      </c>
      <c r="NT86" s="284">
        <f t="shared" si="223"/>
        <v>1.463979534552229E-7</v>
      </c>
      <c r="NU86" s="284" t="str">
        <f t="shared" si="223"/>
        <v/>
      </c>
      <c r="NV86" s="284" t="str">
        <f t="shared" si="223"/>
        <v/>
      </c>
      <c r="NW86" s="284" t="str">
        <f t="shared" si="223"/>
        <v/>
      </c>
      <c r="NX86" s="284" t="str">
        <f t="shared" ref="NX86:QI86" si="224">IF(NX33="","",($C10*NX33)/((1+$H$4)^NX$79))</f>
        <v/>
      </c>
      <c r="NY86" s="284">
        <f t="shared" si="224"/>
        <v>1.0437971751826729E-7</v>
      </c>
      <c r="NZ86" s="284" t="str">
        <f t="shared" si="224"/>
        <v/>
      </c>
      <c r="OA86" s="284" t="str">
        <f t="shared" si="224"/>
        <v/>
      </c>
      <c r="OB86" s="284" t="str">
        <f t="shared" si="224"/>
        <v/>
      </c>
      <c r="OC86" s="284" t="str">
        <f t="shared" si="224"/>
        <v/>
      </c>
      <c r="OD86" s="284">
        <f t="shared" si="224"/>
        <v>7.4421296008933925E-8</v>
      </c>
      <c r="OE86" s="284" t="str">
        <f t="shared" si="224"/>
        <v/>
      </c>
      <c r="OF86" s="284" t="str">
        <f t="shared" si="224"/>
        <v/>
      </c>
      <c r="OG86" s="284" t="str">
        <f t="shared" si="224"/>
        <v/>
      </c>
      <c r="OH86" s="284" t="str">
        <f t="shared" si="224"/>
        <v/>
      </c>
      <c r="OI86" s="284">
        <f t="shared" si="224"/>
        <v>5.3061355513632982E-8</v>
      </c>
      <c r="OJ86" s="284" t="str">
        <f t="shared" si="224"/>
        <v/>
      </c>
      <c r="OK86" s="284" t="str">
        <f t="shared" si="224"/>
        <v/>
      </c>
      <c r="OL86" s="284" t="str">
        <f t="shared" si="224"/>
        <v/>
      </c>
      <c r="OM86" s="284" t="str">
        <f t="shared" si="224"/>
        <v/>
      </c>
      <c r="ON86" s="284">
        <f t="shared" si="224"/>
        <v>3.783201314588987E-8</v>
      </c>
      <c r="OO86" s="284" t="str">
        <f t="shared" si="224"/>
        <v/>
      </c>
      <c r="OP86" s="284" t="str">
        <f t="shared" si="224"/>
        <v/>
      </c>
      <c r="OQ86" s="284" t="str">
        <f t="shared" si="224"/>
        <v/>
      </c>
      <c r="OR86" s="284" t="str">
        <f t="shared" si="224"/>
        <v/>
      </c>
      <c r="OS86" s="284">
        <f t="shared" si="224"/>
        <v>2.6973702515063935E-8</v>
      </c>
      <c r="OT86" s="284" t="str">
        <f t="shared" si="224"/>
        <v/>
      </c>
      <c r="OU86" s="284" t="str">
        <f t="shared" si="224"/>
        <v/>
      </c>
      <c r="OV86" s="284" t="str">
        <f t="shared" si="224"/>
        <v/>
      </c>
      <c r="OW86" s="284" t="str">
        <f t="shared" si="224"/>
        <v/>
      </c>
      <c r="OX86" s="284">
        <f t="shared" si="224"/>
        <v>1.9231877102744448E-8</v>
      </c>
      <c r="OY86" s="284" t="str">
        <f t="shared" si="224"/>
        <v/>
      </c>
      <c r="OZ86" s="284" t="str">
        <f t="shared" si="224"/>
        <v/>
      </c>
      <c r="PA86" s="284" t="str">
        <f t="shared" si="224"/>
        <v/>
      </c>
      <c r="PB86" s="284" t="str">
        <f t="shared" si="224"/>
        <v/>
      </c>
      <c r="PC86" s="284">
        <f t="shared" si="224"/>
        <v>1.3712062579785207E-8</v>
      </c>
      <c r="PD86" s="284" t="str">
        <f t="shared" si="224"/>
        <v/>
      </c>
      <c r="PE86" s="284" t="str">
        <f t="shared" si="224"/>
        <v/>
      </c>
      <c r="PF86" s="284" t="str">
        <f t="shared" si="224"/>
        <v/>
      </c>
      <c r="PG86" s="284" t="str">
        <f t="shared" si="224"/>
        <v/>
      </c>
      <c r="PH86" s="284">
        <f t="shared" si="224"/>
        <v>9.7765111116020304E-9</v>
      </c>
      <c r="PI86" s="284" t="str">
        <f t="shared" si="224"/>
        <v/>
      </c>
      <c r="PJ86" s="284" t="str">
        <f t="shared" si="224"/>
        <v/>
      </c>
      <c r="PK86" s="284" t="str">
        <f t="shared" si="224"/>
        <v/>
      </c>
      <c r="PL86" s="284" t="str">
        <f t="shared" si="224"/>
        <v/>
      </c>
      <c r="PM86" s="284">
        <f t="shared" si="224"/>
        <v>6.9705173061407631E-9</v>
      </c>
      <c r="PN86" s="284" t="str">
        <f t="shared" si="224"/>
        <v/>
      </c>
      <c r="PO86" s="284" t="str">
        <f t="shared" si="224"/>
        <v/>
      </c>
      <c r="PP86" s="284" t="str">
        <f t="shared" si="224"/>
        <v/>
      </c>
      <c r="PQ86" s="284" t="str">
        <f t="shared" si="224"/>
        <v/>
      </c>
      <c r="PR86" s="284">
        <f t="shared" si="224"/>
        <v>4.9698825031300942E-9</v>
      </c>
      <c r="PS86" s="284" t="str">
        <f t="shared" si="224"/>
        <v/>
      </c>
      <c r="PT86" s="284" t="str">
        <f t="shared" si="224"/>
        <v/>
      </c>
      <c r="PU86" s="284" t="str">
        <f t="shared" si="224"/>
        <v/>
      </c>
      <c r="PV86" s="284" t="str">
        <f t="shared" si="224"/>
        <v/>
      </c>
      <c r="PW86" s="284">
        <f t="shared" si="224"/>
        <v>3.5434575383894573E-9</v>
      </c>
      <c r="PX86" s="284" t="str">
        <f t="shared" si="224"/>
        <v/>
      </c>
      <c r="PY86" s="284" t="str">
        <f t="shared" si="224"/>
        <v/>
      </c>
      <c r="PZ86" s="284" t="str">
        <f t="shared" si="224"/>
        <v/>
      </c>
      <c r="QA86" s="284" t="str">
        <f t="shared" si="224"/>
        <v/>
      </c>
      <c r="QB86" s="284">
        <f t="shared" si="224"/>
        <v>2.526436252458903E-9</v>
      </c>
      <c r="QC86" s="284" t="str">
        <f t="shared" si="224"/>
        <v/>
      </c>
      <c r="QD86" s="284" t="str">
        <f t="shared" si="224"/>
        <v/>
      </c>
      <c r="QE86" s="284" t="str">
        <f t="shared" si="224"/>
        <v/>
      </c>
      <c r="QF86" s="284" t="str">
        <f t="shared" si="224"/>
        <v/>
      </c>
      <c r="QG86" s="284">
        <f t="shared" si="224"/>
        <v>1.8013141313497105E-9</v>
      </c>
      <c r="QH86" s="284" t="str">
        <f t="shared" si="224"/>
        <v/>
      </c>
      <c r="QI86" s="284" t="str">
        <f t="shared" si="224"/>
        <v/>
      </c>
      <c r="QJ86" s="284" t="str">
        <f t="shared" ref="QJ86:SA86" si="225">IF(QJ33="","",($C10*QJ33)/((1+$H$4)^QJ$79))</f>
        <v/>
      </c>
      <c r="QK86" s="284" t="str">
        <f t="shared" si="225"/>
        <v/>
      </c>
      <c r="QL86" s="284">
        <f t="shared" si="225"/>
        <v>1.2843120805609728E-9</v>
      </c>
      <c r="QM86" s="284" t="str">
        <f t="shared" si="225"/>
        <v/>
      </c>
      <c r="QN86" s="284" t="str">
        <f t="shared" si="225"/>
        <v/>
      </c>
      <c r="QO86" s="284" t="str">
        <f t="shared" si="225"/>
        <v/>
      </c>
      <c r="QP86" s="284" t="str">
        <f t="shared" si="225"/>
        <v/>
      </c>
      <c r="QQ86" s="284">
        <f t="shared" si="225"/>
        <v>9.1569676358388924E-10</v>
      </c>
      <c r="QR86" s="284" t="str">
        <f t="shared" si="225"/>
        <v/>
      </c>
      <c r="QS86" s="284" t="str">
        <f t="shared" si="225"/>
        <v/>
      </c>
      <c r="QT86" s="284" t="str">
        <f t="shared" si="225"/>
        <v/>
      </c>
      <c r="QU86" s="284" t="str">
        <f t="shared" si="225"/>
        <v/>
      </c>
      <c r="QV86" s="284">
        <f t="shared" si="225"/>
        <v>6.5287913703323714E-10</v>
      </c>
      <c r="QW86" s="284" t="str">
        <f t="shared" si="225"/>
        <v/>
      </c>
      <c r="QX86" s="284" t="str">
        <f t="shared" si="225"/>
        <v/>
      </c>
      <c r="QY86" s="284" t="str">
        <f t="shared" si="225"/>
        <v/>
      </c>
      <c r="QZ86" s="284" t="str">
        <f t="shared" si="225"/>
        <v/>
      </c>
      <c r="RA86" s="284">
        <f t="shared" si="225"/>
        <v>4.6549380157792217E-10</v>
      </c>
      <c r="RB86" s="284" t="str">
        <f t="shared" si="225"/>
        <v/>
      </c>
      <c r="RC86" s="284" t="str">
        <f t="shared" si="225"/>
        <v/>
      </c>
      <c r="RD86" s="284" t="str">
        <f t="shared" si="225"/>
        <v/>
      </c>
      <c r="RE86" s="284" t="str">
        <f t="shared" si="225"/>
        <v/>
      </c>
      <c r="RF86" s="284">
        <f t="shared" si="225"/>
        <v>3.3189064716037155E-10</v>
      </c>
      <c r="RG86" s="284" t="str">
        <f t="shared" si="225"/>
        <v/>
      </c>
      <c r="RH86" s="284" t="str">
        <f t="shared" si="225"/>
        <v/>
      </c>
      <c r="RI86" s="284" t="str">
        <f t="shared" si="225"/>
        <v/>
      </c>
      <c r="RJ86" s="284" t="str">
        <f t="shared" si="225"/>
        <v/>
      </c>
      <c r="RK86" s="284">
        <f t="shared" si="225"/>
        <v>2.3663344452523558E-10</v>
      </c>
      <c r="RL86" s="284" t="str">
        <f t="shared" si="225"/>
        <v/>
      </c>
      <c r="RM86" s="284" t="str">
        <f t="shared" si="225"/>
        <v/>
      </c>
      <c r="RN86" s="284" t="str">
        <f t="shared" si="225"/>
        <v/>
      </c>
      <c r="RO86" s="284" t="str">
        <f t="shared" si="225"/>
        <v/>
      </c>
      <c r="RP86" s="284">
        <f t="shared" si="225"/>
        <v>1.6871637555010829E-10</v>
      </c>
      <c r="RQ86" s="284" t="str">
        <f t="shared" si="225"/>
        <v/>
      </c>
      <c r="RR86" s="284" t="str">
        <f t="shared" si="225"/>
        <v/>
      </c>
      <c r="RS86" s="284" t="str">
        <f t="shared" si="225"/>
        <v/>
      </c>
      <c r="RT86" s="284" t="str">
        <f t="shared" si="225"/>
        <v/>
      </c>
      <c r="RU86" s="284">
        <f t="shared" si="225"/>
        <v>1.202924440198035E-10</v>
      </c>
      <c r="RV86" s="284" t="str">
        <f t="shared" si="225"/>
        <v/>
      </c>
      <c r="RW86" s="284" t="str">
        <f t="shared" si="225"/>
        <v/>
      </c>
      <c r="RX86" s="284" t="str">
        <f t="shared" si="225"/>
        <v/>
      </c>
      <c r="RY86" s="284" t="str">
        <f t="shared" si="225"/>
        <v/>
      </c>
      <c r="RZ86" s="284">
        <f t="shared" si="225"/>
        <v>8.5766850082432744E-11</v>
      </c>
      <c r="SA86" s="284" t="str">
        <f t="shared" si="225"/>
        <v/>
      </c>
    </row>
    <row r="87" spans="1:495">
      <c r="A87" s="282" t="s">
        <v>330</v>
      </c>
      <c r="B87" s="290">
        <f>SUM(C88:C89)</f>
        <v>123116.81287078862</v>
      </c>
      <c r="C87" s="282"/>
      <c r="D87" s="284"/>
      <c r="E87" s="284"/>
      <c r="F87" s="284"/>
      <c r="G87" s="284"/>
      <c r="H87" s="284"/>
      <c r="I87" s="284"/>
      <c r="J87" s="284"/>
      <c r="K87" s="284"/>
      <c r="L87" s="284"/>
      <c r="M87" s="284"/>
      <c r="N87" s="284"/>
      <c r="O87" s="284"/>
      <c r="P87" s="284"/>
      <c r="Q87" s="284"/>
      <c r="R87" s="284"/>
      <c r="S87" s="284"/>
      <c r="T87" s="284"/>
      <c r="U87" s="284"/>
      <c r="V87" s="284"/>
      <c r="W87" s="284"/>
      <c r="X87" s="284"/>
      <c r="Y87" s="284"/>
      <c r="Z87" s="284"/>
      <c r="AA87" s="284"/>
      <c r="AB87" s="284"/>
      <c r="AC87" s="284"/>
      <c r="AD87" s="284"/>
      <c r="AE87" s="284"/>
      <c r="AF87" s="284"/>
      <c r="AG87" s="284"/>
      <c r="AH87" s="284"/>
      <c r="AI87" s="284"/>
      <c r="AJ87" s="284"/>
      <c r="AK87" s="284"/>
      <c r="AL87" s="284"/>
      <c r="AM87" s="284"/>
      <c r="AN87" s="284"/>
      <c r="AO87" s="284"/>
      <c r="AP87" s="284"/>
      <c r="AQ87" s="284"/>
      <c r="AR87" s="284"/>
      <c r="AS87" s="284"/>
      <c r="AT87" s="284"/>
      <c r="AU87" s="284"/>
      <c r="AV87" s="284"/>
      <c r="AW87" s="284"/>
      <c r="AX87" s="284"/>
      <c r="AY87" s="284"/>
      <c r="AZ87" s="284"/>
      <c r="BA87" s="284"/>
      <c r="BB87" s="284"/>
      <c r="BC87" s="284"/>
      <c r="BD87" s="284"/>
      <c r="BE87" s="284"/>
      <c r="BF87" s="284"/>
      <c r="BG87" s="284"/>
      <c r="BH87" s="284"/>
      <c r="BI87" s="284"/>
      <c r="BJ87" s="284"/>
      <c r="BK87" s="284"/>
      <c r="BL87" s="284"/>
      <c r="BM87" s="284"/>
      <c r="BN87" s="284"/>
      <c r="BO87" s="284"/>
      <c r="BP87" s="284"/>
      <c r="BQ87" s="284"/>
      <c r="BR87" s="284"/>
      <c r="BS87" s="284"/>
      <c r="BT87" s="284"/>
      <c r="BU87" s="284"/>
      <c r="BV87" s="284"/>
      <c r="BW87" s="284"/>
      <c r="BX87" s="284"/>
      <c r="BY87" s="284"/>
      <c r="BZ87" s="284"/>
      <c r="CA87" s="284"/>
      <c r="CB87" s="284"/>
      <c r="CC87" s="284"/>
      <c r="CD87" s="284"/>
      <c r="CE87" s="284"/>
      <c r="CF87" s="284"/>
      <c r="CG87" s="284"/>
      <c r="CH87" s="284"/>
      <c r="CI87" s="284"/>
      <c r="CJ87" s="284"/>
      <c r="CK87" s="284"/>
      <c r="CL87" s="284"/>
      <c r="CM87" s="284"/>
      <c r="CN87" s="284"/>
      <c r="CO87" s="284"/>
      <c r="CP87" s="284"/>
      <c r="CQ87" s="284"/>
      <c r="CR87" s="284"/>
      <c r="CS87" s="284"/>
      <c r="CT87" s="284"/>
      <c r="CU87" s="284"/>
      <c r="CV87" s="284"/>
      <c r="CW87" s="284"/>
      <c r="CX87" s="284"/>
      <c r="CY87" s="284"/>
      <c r="CZ87" s="284"/>
      <c r="DA87" s="284"/>
      <c r="DB87" s="284"/>
      <c r="DC87" s="284"/>
      <c r="DD87" s="284"/>
      <c r="DE87" s="284"/>
      <c r="DF87" s="284"/>
      <c r="DG87" s="284"/>
      <c r="DH87" s="284"/>
      <c r="DI87" s="284"/>
      <c r="DJ87" s="284"/>
      <c r="DK87" s="284"/>
      <c r="DL87" s="284"/>
      <c r="DM87" s="284"/>
      <c r="DN87" s="284"/>
      <c r="DO87" s="284"/>
      <c r="DP87" s="284"/>
      <c r="DQ87" s="284"/>
      <c r="DR87" s="284"/>
      <c r="DS87" s="284"/>
      <c r="DT87" s="284"/>
      <c r="DU87" s="284"/>
      <c r="DV87" s="284"/>
      <c r="DW87" s="284"/>
      <c r="DX87" s="284"/>
      <c r="DY87" s="284"/>
      <c r="DZ87" s="284"/>
      <c r="EA87" s="284"/>
      <c r="EB87" s="284"/>
      <c r="EC87" s="284"/>
      <c r="ED87" s="284"/>
      <c r="EE87" s="284"/>
      <c r="EF87" s="284"/>
      <c r="EG87" s="284"/>
      <c r="EH87" s="284"/>
      <c r="EI87" s="284"/>
      <c r="EJ87" s="284"/>
      <c r="EK87" s="284"/>
      <c r="EL87" s="284"/>
      <c r="EM87" s="284"/>
      <c r="EN87" s="284"/>
      <c r="EO87" s="284"/>
      <c r="EP87" s="284"/>
      <c r="EQ87" s="284"/>
      <c r="ER87" s="284"/>
      <c r="ES87" s="284"/>
      <c r="ET87" s="284"/>
      <c r="EU87" s="284"/>
      <c r="EV87" s="284"/>
      <c r="EW87" s="284"/>
      <c r="EX87" s="284"/>
      <c r="EY87" s="284"/>
      <c r="EZ87" s="284"/>
      <c r="FA87" s="284"/>
      <c r="FB87" s="284"/>
      <c r="FC87" s="284"/>
      <c r="FD87" s="284"/>
      <c r="FE87" s="284"/>
      <c r="FF87" s="284"/>
      <c r="FG87" s="284"/>
      <c r="FH87" s="284"/>
      <c r="FI87" s="284"/>
      <c r="FJ87" s="284"/>
      <c r="FK87" s="284"/>
      <c r="FL87" s="284"/>
      <c r="FM87" s="284"/>
      <c r="FN87" s="284"/>
      <c r="FO87" s="284"/>
      <c r="FP87" s="284"/>
      <c r="FQ87" s="284"/>
      <c r="FR87" s="284"/>
      <c r="FS87" s="284"/>
      <c r="FT87" s="284"/>
      <c r="FU87" s="284"/>
      <c r="FV87" s="284"/>
      <c r="FW87" s="284"/>
      <c r="FX87" s="284"/>
      <c r="FY87" s="284"/>
      <c r="FZ87" s="284"/>
      <c r="GA87" s="284"/>
      <c r="GB87" s="284"/>
      <c r="GC87" s="284"/>
      <c r="GD87" s="284"/>
      <c r="GE87" s="284"/>
      <c r="GF87" s="284"/>
      <c r="GG87" s="284"/>
      <c r="GH87" s="284"/>
      <c r="GI87" s="284"/>
      <c r="GJ87" s="284"/>
      <c r="GK87" s="284"/>
      <c r="GL87" s="284"/>
      <c r="GM87" s="284"/>
      <c r="GN87" s="284"/>
      <c r="GO87" s="284"/>
      <c r="GP87" s="284"/>
      <c r="GQ87" s="284"/>
      <c r="GR87" s="284"/>
      <c r="GS87" s="284"/>
      <c r="GT87" s="284"/>
      <c r="GU87" s="284"/>
      <c r="GV87" s="284"/>
      <c r="GW87" s="284"/>
      <c r="GX87" s="284"/>
      <c r="GY87" s="284"/>
      <c r="GZ87" s="284"/>
      <c r="HA87" s="284"/>
      <c r="HB87" s="284"/>
      <c r="HC87" s="284"/>
      <c r="HD87" s="284"/>
      <c r="HE87" s="284"/>
      <c r="HF87" s="284"/>
      <c r="HG87" s="284"/>
      <c r="HH87" s="284"/>
      <c r="HI87" s="284"/>
      <c r="HJ87" s="284"/>
      <c r="HK87" s="284"/>
      <c r="HL87" s="284"/>
      <c r="HM87" s="284"/>
      <c r="HN87" s="284"/>
      <c r="HO87" s="284"/>
      <c r="HP87" s="284"/>
      <c r="HQ87" s="284"/>
      <c r="HR87" s="284"/>
      <c r="HS87" s="284"/>
      <c r="HT87" s="284"/>
      <c r="HU87" s="284"/>
      <c r="HV87" s="284"/>
      <c r="HW87" s="284"/>
      <c r="HX87" s="284"/>
      <c r="HY87" s="284"/>
      <c r="HZ87" s="284"/>
      <c r="IA87" s="284"/>
      <c r="IB87" s="284"/>
      <c r="IC87" s="284"/>
      <c r="ID87" s="284"/>
      <c r="IE87" s="284"/>
      <c r="IF87" s="284"/>
      <c r="IG87" s="284"/>
      <c r="IH87" s="284"/>
      <c r="II87" s="284"/>
      <c r="IJ87" s="284"/>
      <c r="IK87" s="284"/>
      <c r="IL87" s="284"/>
      <c r="IM87" s="284"/>
      <c r="IN87" s="284"/>
      <c r="IO87" s="284"/>
      <c r="IP87" s="284"/>
      <c r="IQ87" s="284"/>
      <c r="IR87" s="284"/>
      <c r="IS87" s="284"/>
      <c r="IT87" s="284"/>
      <c r="IU87" s="284"/>
      <c r="IV87" s="284"/>
      <c r="IW87" s="284"/>
      <c r="IX87" s="284"/>
      <c r="IY87" s="284"/>
      <c r="IZ87" s="284"/>
      <c r="JA87" s="284"/>
      <c r="JB87" s="284"/>
      <c r="JC87" s="284"/>
      <c r="JD87" s="284"/>
      <c r="JE87" s="284"/>
      <c r="JF87" s="284"/>
      <c r="JG87" s="284"/>
      <c r="JH87" s="284"/>
      <c r="JI87" s="284"/>
      <c r="JJ87" s="284"/>
      <c r="JK87" s="284"/>
      <c r="JL87" s="284"/>
      <c r="JM87" s="284"/>
      <c r="JN87" s="284"/>
      <c r="JO87" s="284"/>
      <c r="JP87" s="284"/>
      <c r="JQ87" s="284"/>
      <c r="JR87" s="284"/>
      <c r="JS87" s="284"/>
      <c r="JT87" s="284"/>
      <c r="JU87" s="284"/>
      <c r="JV87" s="284"/>
      <c r="JW87" s="284"/>
      <c r="JX87" s="284"/>
      <c r="JY87" s="284"/>
      <c r="JZ87" s="284"/>
      <c r="KA87" s="284"/>
      <c r="KB87" s="284"/>
      <c r="KC87" s="284"/>
      <c r="KD87" s="284"/>
      <c r="KE87" s="284"/>
      <c r="KF87" s="284"/>
      <c r="KG87" s="284"/>
      <c r="KH87" s="284"/>
      <c r="KI87" s="284"/>
      <c r="KJ87" s="284"/>
      <c r="KK87" s="284"/>
      <c r="KL87" s="284"/>
      <c r="KM87" s="284"/>
      <c r="KN87" s="284"/>
      <c r="KO87" s="284"/>
      <c r="KP87" s="284"/>
      <c r="KQ87" s="284"/>
      <c r="KR87" s="284"/>
      <c r="KS87" s="284"/>
      <c r="KT87" s="284"/>
      <c r="KU87" s="284"/>
      <c r="KV87" s="284"/>
      <c r="KW87" s="284"/>
      <c r="KX87" s="284"/>
      <c r="KY87" s="284"/>
      <c r="KZ87" s="284"/>
      <c r="LA87" s="284"/>
      <c r="LB87" s="284"/>
      <c r="LC87" s="284"/>
      <c r="LD87" s="284"/>
      <c r="LE87" s="284"/>
      <c r="LF87" s="284"/>
      <c r="LG87" s="284"/>
      <c r="LH87" s="284"/>
      <c r="LI87" s="284"/>
      <c r="LJ87" s="284"/>
      <c r="LK87" s="284"/>
      <c r="LL87" s="284"/>
      <c r="LM87" s="284"/>
      <c r="LN87" s="284"/>
      <c r="LO87" s="284"/>
      <c r="LP87" s="284"/>
      <c r="LQ87" s="284"/>
      <c r="LR87" s="284"/>
      <c r="LS87" s="284"/>
      <c r="LT87" s="284"/>
      <c r="LU87" s="284"/>
      <c r="LV87" s="284"/>
      <c r="LW87" s="284"/>
      <c r="LX87" s="284"/>
      <c r="LY87" s="284"/>
      <c r="LZ87" s="284"/>
      <c r="MA87" s="284"/>
      <c r="MB87" s="284"/>
      <c r="MC87" s="284"/>
      <c r="MD87" s="284"/>
      <c r="ME87" s="284"/>
      <c r="MF87" s="284"/>
      <c r="MG87" s="284"/>
      <c r="MH87" s="284"/>
      <c r="MI87" s="284"/>
      <c r="MJ87" s="284"/>
      <c r="MK87" s="284"/>
      <c r="ML87" s="284"/>
      <c r="MM87" s="284"/>
      <c r="MN87" s="284"/>
      <c r="MO87" s="284"/>
      <c r="MP87" s="284"/>
      <c r="MQ87" s="284"/>
      <c r="MR87" s="284"/>
      <c r="MS87" s="284"/>
      <c r="MT87" s="284"/>
      <c r="MU87" s="284"/>
      <c r="MV87" s="284"/>
      <c r="MW87" s="284"/>
      <c r="MX87" s="284"/>
      <c r="MY87" s="284"/>
      <c r="MZ87" s="284"/>
      <c r="NA87" s="284"/>
      <c r="NB87" s="284"/>
      <c r="NC87" s="284"/>
      <c r="ND87" s="284"/>
      <c r="NE87" s="284"/>
      <c r="NF87" s="284"/>
      <c r="NG87" s="284"/>
      <c r="NH87" s="284"/>
      <c r="NI87" s="284"/>
      <c r="NJ87" s="284"/>
      <c r="NK87" s="284"/>
      <c r="NL87" s="284"/>
      <c r="NM87" s="284"/>
      <c r="NN87" s="284"/>
      <c r="NO87" s="284"/>
      <c r="NP87" s="284"/>
      <c r="NQ87" s="284"/>
      <c r="NR87" s="284"/>
      <c r="NS87" s="284"/>
      <c r="NT87" s="284"/>
      <c r="NU87" s="284"/>
      <c r="NV87" s="284"/>
      <c r="NW87" s="284"/>
      <c r="NX87" s="284"/>
      <c r="NY87" s="284"/>
      <c r="NZ87" s="284"/>
      <c r="OA87" s="284"/>
      <c r="OB87" s="284"/>
      <c r="OC87" s="284"/>
      <c r="OD87" s="284"/>
      <c r="OE87" s="284"/>
      <c r="OF87" s="284"/>
      <c r="OG87" s="284"/>
      <c r="OH87" s="284"/>
      <c r="OI87" s="284"/>
      <c r="OJ87" s="284"/>
      <c r="OK87" s="284"/>
      <c r="OL87" s="284"/>
      <c r="OM87" s="284"/>
      <c r="ON87" s="284"/>
      <c r="OO87" s="284"/>
      <c r="OP87" s="284"/>
      <c r="OQ87" s="284"/>
      <c r="OR87" s="284"/>
      <c r="OS87" s="284"/>
      <c r="OT87" s="284"/>
      <c r="OU87" s="284"/>
      <c r="OV87" s="284"/>
      <c r="OW87" s="284"/>
      <c r="OX87" s="284"/>
      <c r="OY87" s="284"/>
      <c r="OZ87" s="284"/>
      <c r="PA87" s="284"/>
      <c r="PB87" s="284"/>
      <c r="PC87" s="284"/>
      <c r="PD87" s="284"/>
      <c r="PE87" s="284"/>
      <c r="PF87" s="284"/>
      <c r="PG87" s="284"/>
      <c r="PH87" s="284"/>
      <c r="PI87" s="284"/>
      <c r="PJ87" s="284"/>
      <c r="PK87" s="284"/>
      <c r="PL87" s="284"/>
      <c r="PM87" s="284"/>
      <c r="PN87" s="284"/>
      <c r="PO87" s="284"/>
      <c r="PP87" s="284"/>
      <c r="PQ87" s="284"/>
      <c r="PR87" s="284"/>
      <c r="PS87" s="284"/>
      <c r="PT87" s="284"/>
      <c r="PU87" s="284"/>
      <c r="PV87" s="284"/>
      <c r="PW87" s="284"/>
      <c r="PX87" s="284"/>
      <c r="PY87" s="284"/>
      <c r="PZ87" s="284"/>
      <c r="QA87" s="284"/>
      <c r="QB87" s="284"/>
      <c r="QC87" s="284"/>
      <c r="QD87" s="284"/>
      <c r="QE87" s="284"/>
      <c r="QF87" s="284"/>
      <c r="QG87" s="284"/>
      <c r="QH87" s="284"/>
      <c r="QI87" s="284"/>
      <c r="QJ87" s="284"/>
      <c r="QK87" s="284"/>
      <c r="QL87" s="284"/>
      <c r="QM87" s="284"/>
      <c r="QN87" s="284"/>
      <c r="QO87" s="284"/>
      <c r="QP87" s="284"/>
      <c r="QQ87" s="284"/>
      <c r="QR87" s="284"/>
      <c r="QS87" s="284"/>
      <c r="QT87" s="284"/>
      <c r="QU87" s="284"/>
      <c r="QV87" s="284"/>
      <c r="QW87" s="284"/>
      <c r="QX87" s="284"/>
      <c r="QY87" s="284"/>
      <c r="QZ87" s="284"/>
      <c r="RA87" s="284"/>
      <c r="RB87" s="284"/>
      <c r="RC87" s="284"/>
      <c r="RD87" s="284"/>
      <c r="RE87" s="284"/>
      <c r="RF87" s="284"/>
      <c r="RG87" s="284"/>
      <c r="RH87" s="284"/>
      <c r="RI87" s="284"/>
      <c r="RJ87" s="284"/>
      <c r="RK87" s="284"/>
      <c r="RL87" s="284"/>
      <c r="RM87" s="284"/>
      <c r="RN87" s="284"/>
      <c r="RO87" s="284"/>
      <c r="RP87" s="284"/>
      <c r="RQ87" s="284"/>
      <c r="RR87" s="284"/>
      <c r="RS87" s="284"/>
      <c r="RT87" s="284"/>
      <c r="RU87" s="284"/>
      <c r="RV87" s="284"/>
      <c r="RW87" s="284"/>
      <c r="RX87" s="284"/>
      <c r="RY87" s="284"/>
      <c r="RZ87" s="284"/>
      <c r="SA87" s="284"/>
    </row>
    <row r="88" spans="1:495">
      <c r="A88" s="282"/>
      <c r="B88" s="283" t="str">
        <f>$B$11</f>
        <v>Reclamation Maintenance</v>
      </c>
      <c r="C88" s="290">
        <f>SUM(D88:S88,T88:INDEX(T88:SA88,$H$5))</f>
        <v>45250.513136987975</v>
      </c>
      <c r="D88" s="284" t="str">
        <f t="shared" ref="D88:BO88" si="226">IF(D34="","",($C11*D34)/((1+$H$4)^D$79))</f>
        <v/>
      </c>
      <c r="E88" s="284">
        <f t="shared" si="226"/>
        <v>13037.897087081841</v>
      </c>
      <c r="F88" s="284">
        <f t="shared" si="226"/>
        <v>12184.950548674618</v>
      </c>
      <c r="G88" s="284">
        <f t="shared" si="226"/>
        <v>5693.9021255488869</v>
      </c>
      <c r="H88" s="284">
        <f t="shared" si="226"/>
        <v>5321.403855653165</v>
      </c>
      <c r="I88" s="284">
        <f t="shared" si="226"/>
        <v>2486.6373157257781</v>
      </c>
      <c r="J88" s="284">
        <f t="shared" si="226"/>
        <v>2323.9601081549326</v>
      </c>
      <c r="K88" s="284">
        <f t="shared" si="226"/>
        <v>2171.9253347242366</v>
      </c>
      <c r="L88" s="284">
        <f t="shared" si="226"/>
        <v>2029.8367614245196</v>
      </c>
      <c r="M88" s="284" t="str">
        <f t="shared" si="226"/>
        <v/>
      </c>
      <c r="N88" s="284" t="str">
        <f t="shared" si="226"/>
        <v/>
      </c>
      <c r="O88" s="284" t="str">
        <f t="shared" si="226"/>
        <v/>
      </c>
      <c r="P88" s="284" t="str">
        <f t="shared" si="226"/>
        <v/>
      </c>
      <c r="Q88" s="284" t="str">
        <f t="shared" si="226"/>
        <v/>
      </c>
      <c r="R88" s="284" t="str">
        <f t="shared" si="226"/>
        <v/>
      </c>
      <c r="S88" s="284" t="str">
        <f t="shared" si="226"/>
        <v/>
      </c>
      <c r="T88" s="284" t="str">
        <f t="shared" si="226"/>
        <v/>
      </c>
      <c r="U88" s="284" t="str">
        <f t="shared" si="226"/>
        <v/>
      </c>
      <c r="V88" s="284" t="str">
        <f t="shared" si="226"/>
        <v/>
      </c>
      <c r="W88" s="284" t="str">
        <f t="shared" si="226"/>
        <v/>
      </c>
      <c r="X88" s="284" t="str">
        <f t="shared" si="226"/>
        <v/>
      </c>
      <c r="Y88" s="284" t="str">
        <f t="shared" si="226"/>
        <v/>
      </c>
      <c r="Z88" s="284" t="str">
        <f t="shared" si="226"/>
        <v/>
      </c>
      <c r="AA88" s="284" t="str">
        <f t="shared" si="226"/>
        <v/>
      </c>
      <c r="AB88" s="284" t="str">
        <f t="shared" si="226"/>
        <v/>
      </c>
      <c r="AC88" s="284" t="str">
        <f t="shared" si="226"/>
        <v/>
      </c>
      <c r="AD88" s="284" t="str">
        <f t="shared" si="226"/>
        <v/>
      </c>
      <c r="AE88" s="284" t="str">
        <f t="shared" si="226"/>
        <v/>
      </c>
      <c r="AF88" s="284" t="str">
        <f t="shared" si="226"/>
        <v/>
      </c>
      <c r="AG88" s="284" t="str">
        <f t="shared" si="226"/>
        <v/>
      </c>
      <c r="AH88" s="284" t="str">
        <f t="shared" si="226"/>
        <v/>
      </c>
      <c r="AI88" s="284" t="str">
        <f t="shared" si="226"/>
        <v/>
      </c>
      <c r="AJ88" s="284" t="str">
        <f t="shared" si="226"/>
        <v/>
      </c>
      <c r="AK88" s="284" t="str">
        <f t="shared" si="226"/>
        <v/>
      </c>
      <c r="AL88" s="284" t="str">
        <f t="shared" si="226"/>
        <v/>
      </c>
      <c r="AM88" s="284" t="str">
        <f t="shared" si="226"/>
        <v/>
      </c>
      <c r="AN88" s="284" t="str">
        <f t="shared" si="226"/>
        <v/>
      </c>
      <c r="AO88" s="284" t="str">
        <f t="shared" si="226"/>
        <v/>
      </c>
      <c r="AP88" s="284" t="str">
        <f t="shared" si="226"/>
        <v/>
      </c>
      <c r="AQ88" s="284" t="str">
        <f t="shared" si="226"/>
        <v/>
      </c>
      <c r="AR88" s="284">
        <f t="shared" si="226"/>
        <v>931.62303657174618</v>
      </c>
      <c r="AS88" s="284" t="str">
        <f t="shared" si="226"/>
        <v/>
      </c>
      <c r="AT88" s="284" t="str">
        <f t="shared" si="226"/>
        <v/>
      </c>
      <c r="AU88" s="284" t="str">
        <f t="shared" si="226"/>
        <v/>
      </c>
      <c r="AV88" s="284" t="str">
        <f t="shared" si="226"/>
        <v/>
      </c>
      <c r="AW88" s="284">
        <f t="shared" si="226"/>
        <v>664.2343495642632</v>
      </c>
      <c r="AX88" s="284" t="str">
        <f t="shared" si="226"/>
        <v/>
      </c>
      <c r="AY88" s="284" t="str">
        <f t="shared" si="226"/>
        <v/>
      </c>
      <c r="AZ88" s="284" t="str">
        <f t="shared" si="226"/>
        <v/>
      </c>
      <c r="BA88" s="284" t="str">
        <f t="shared" si="226"/>
        <v/>
      </c>
      <c r="BB88" s="284">
        <f t="shared" si="226"/>
        <v>473.5899111776435</v>
      </c>
      <c r="BC88" s="284" t="str">
        <f t="shared" si="226"/>
        <v/>
      </c>
      <c r="BD88" s="284" t="str">
        <f t="shared" si="226"/>
        <v/>
      </c>
      <c r="BE88" s="284" t="str">
        <f t="shared" si="226"/>
        <v/>
      </c>
      <c r="BF88" s="284" t="str">
        <f t="shared" si="226"/>
        <v/>
      </c>
      <c r="BG88" s="284">
        <f t="shared" si="226"/>
        <v>337.66306141255791</v>
      </c>
      <c r="BH88" s="284" t="str">
        <f t="shared" si="226"/>
        <v/>
      </c>
      <c r="BI88" s="284" t="str">
        <f t="shared" si="226"/>
        <v/>
      </c>
      <c r="BJ88" s="284" t="str">
        <f t="shared" si="226"/>
        <v/>
      </c>
      <c r="BK88" s="284" t="str">
        <f t="shared" si="226"/>
        <v/>
      </c>
      <c r="BL88" s="284">
        <f t="shared" si="226"/>
        <v>240.74909610929896</v>
      </c>
      <c r="BM88" s="284" t="str">
        <f t="shared" si="226"/>
        <v/>
      </c>
      <c r="BN88" s="284" t="str">
        <f t="shared" si="226"/>
        <v/>
      </c>
      <c r="BO88" s="284" t="str">
        <f t="shared" si="226"/>
        <v/>
      </c>
      <c r="BP88" s="284" t="str">
        <f t="shared" ref="BP88:EA88" si="227">IF(BP34="","",($C11*BP34)/((1+$H$4)^BP$79))</f>
        <v/>
      </c>
      <c r="BQ88" s="284">
        <f t="shared" si="227"/>
        <v>171.65077824911558</v>
      </c>
      <c r="BR88" s="284" t="str">
        <f t="shared" si="227"/>
        <v/>
      </c>
      <c r="BS88" s="284" t="str">
        <f t="shared" si="227"/>
        <v/>
      </c>
      <c r="BT88" s="284" t="str">
        <f t="shared" si="227"/>
        <v/>
      </c>
      <c r="BU88" s="284" t="str">
        <f t="shared" si="227"/>
        <v/>
      </c>
      <c r="BV88" s="284">
        <f t="shared" si="227"/>
        <v>122.38463258923528</v>
      </c>
      <c r="BW88" s="284" t="str">
        <f t="shared" si="227"/>
        <v/>
      </c>
      <c r="BX88" s="284" t="str">
        <f t="shared" si="227"/>
        <v/>
      </c>
      <c r="BY88" s="284" t="str">
        <f t="shared" si="227"/>
        <v/>
      </c>
      <c r="BZ88" s="284" t="str">
        <f t="shared" si="227"/>
        <v/>
      </c>
      <c r="CA88" s="284">
        <f t="shared" si="227"/>
        <v>87.258551617311326</v>
      </c>
      <c r="CB88" s="284" t="str">
        <f t="shared" si="227"/>
        <v/>
      </c>
      <c r="CC88" s="284" t="str">
        <f t="shared" si="227"/>
        <v/>
      </c>
      <c r="CD88" s="284" t="str">
        <f t="shared" si="227"/>
        <v/>
      </c>
      <c r="CE88" s="284" t="str">
        <f t="shared" si="227"/>
        <v/>
      </c>
      <c r="CF88" s="284">
        <f t="shared" si="227"/>
        <v>62.214141344905279</v>
      </c>
      <c r="CG88" s="284" t="str">
        <f t="shared" si="227"/>
        <v/>
      </c>
      <c r="CH88" s="284" t="str">
        <f t="shared" si="227"/>
        <v/>
      </c>
      <c r="CI88" s="284" t="str">
        <f t="shared" si="227"/>
        <v/>
      </c>
      <c r="CJ88" s="284" t="str">
        <f t="shared" si="227"/>
        <v/>
      </c>
      <c r="CK88" s="284">
        <f t="shared" si="227"/>
        <v>44.357822947360951</v>
      </c>
      <c r="CL88" s="284" t="str">
        <f t="shared" si="227"/>
        <v/>
      </c>
      <c r="CM88" s="284" t="str">
        <f t="shared" si="227"/>
        <v/>
      </c>
      <c r="CN88" s="284" t="str">
        <f t="shared" si="227"/>
        <v/>
      </c>
      <c r="CO88" s="284" t="str">
        <f t="shared" si="227"/>
        <v/>
      </c>
      <c r="CP88" s="284">
        <f t="shared" si="227"/>
        <v>31.626514713451872</v>
      </c>
      <c r="CQ88" s="284" t="str">
        <f t="shared" si="227"/>
        <v/>
      </c>
      <c r="CR88" s="284" t="str">
        <f t="shared" si="227"/>
        <v/>
      </c>
      <c r="CS88" s="284" t="str">
        <f t="shared" si="227"/>
        <v/>
      </c>
      <c r="CT88" s="284" t="str">
        <f t="shared" si="227"/>
        <v/>
      </c>
      <c r="CU88" s="284">
        <f t="shared" si="227"/>
        <v>22.549267895928082</v>
      </c>
      <c r="CV88" s="284" t="str">
        <f t="shared" si="227"/>
        <v/>
      </c>
      <c r="CW88" s="284" t="str">
        <f t="shared" si="227"/>
        <v/>
      </c>
      <c r="CX88" s="284" t="str">
        <f t="shared" si="227"/>
        <v/>
      </c>
      <c r="CY88" s="284" t="str">
        <f t="shared" si="227"/>
        <v/>
      </c>
      <c r="CZ88" s="284">
        <f t="shared" si="227"/>
        <v>16.0773163672715</v>
      </c>
      <c r="DA88" s="284" t="str">
        <f t="shared" si="227"/>
        <v/>
      </c>
      <c r="DB88" s="284" t="str">
        <f t="shared" si="227"/>
        <v/>
      </c>
      <c r="DC88" s="284" t="str">
        <f t="shared" si="227"/>
        <v/>
      </c>
      <c r="DD88" s="284" t="str">
        <f t="shared" si="227"/>
        <v/>
      </c>
      <c r="DE88" s="284">
        <f t="shared" si="227"/>
        <v>11.462904373051158</v>
      </c>
      <c r="DF88" s="284" t="str">
        <f t="shared" si="227"/>
        <v/>
      </c>
      <c r="DG88" s="284" t="str">
        <f t="shared" si="227"/>
        <v/>
      </c>
      <c r="DH88" s="284" t="str">
        <f t="shared" si="227"/>
        <v/>
      </c>
      <c r="DI88" s="284" t="str">
        <f t="shared" si="227"/>
        <v/>
      </c>
      <c r="DJ88" s="284">
        <f t="shared" si="227"/>
        <v>8.1728923947283807</v>
      </c>
      <c r="DK88" s="284" t="str">
        <f t="shared" si="227"/>
        <v/>
      </c>
      <c r="DL88" s="284" t="str">
        <f t="shared" si="227"/>
        <v/>
      </c>
      <c r="DM88" s="284" t="str">
        <f t="shared" si="227"/>
        <v/>
      </c>
      <c r="DN88" s="284" t="str">
        <f t="shared" si="227"/>
        <v/>
      </c>
      <c r="DO88" s="284">
        <f t="shared" si="227"/>
        <v>5.8271593238485178</v>
      </c>
      <c r="DP88" s="284" t="str">
        <f t="shared" si="227"/>
        <v/>
      </c>
      <c r="DQ88" s="284" t="str">
        <f t="shared" si="227"/>
        <v/>
      </c>
      <c r="DR88" s="284" t="str">
        <f t="shared" si="227"/>
        <v/>
      </c>
      <c r="DS88" s="284" t="str">
        <f t="shared" si="227"/>
        <v/>
      </c>
      <c r="DT88" s="284">
        <f t="shared" si="227"/>
        <v>4.1546840635533906</v>
      </c>
      <c r="DU88" s="284" t="str">
        <f t="shared" si="227"/>
        <v/>
      </c>
      <c r="DV88" s="284" t="str">
        <f t="shared" si="227"/>
        <v/>
      </c>
      <c r="DW88" s="284" t="str">
        <f t="shared" si="227"/>
        <v/>
      </c>
      <c r="DX88" s="284" t="str">
        <f t="shared" si="227"/>
        <v/>
      </c>
      <c r="DY88" s="284">
        <f t="shared" si="227"/>
        <v>2.9622323174346152</v>
      </c>
      <c r="DZ88" s="284" t="str">
        <f t="shared" si="227"/>
        <v/>
      </c>
      <c r="EA88" s="284" t="str">
        <f t="shared" si="227"/>
        <v/>
      </c>
      <c r="EB88" s="284" t="str">
        <f t="shared" ref="EB88:GM88" si="228">IF(EB34="","",($C11*EB34)/((1+$H$4)^EB$79))</f>
        <v/>
      </c>
      <c r="EC88" s="284" t="str">
        <f t="shared" si="228"/>
        <v/>
      </c>
      <c r="ED88" s="284">
        <f t="shared" si="228"/>
        <v>2.1120307027507592</v>
      </c>
      <c r="EE88" s="284" t="str">
        <f t="shared" si="228"/>
        <v/>
      </c>
      <c r="EF88" s="284" t="str">
        <f t="shared" si="228"/>
        <v/>
      </c>
      <c r="EG88" s="284" t="str">
        <f t="shared" si="228"/>
        <v/>
      </c>
      <c r="EH88" s="284" t="str">
        <f t="shared" si="228"/>
        <v/>
      </c>
      <c r="EI88" s="284">
        <f t="shared" si="228"/>
        <v>1.5058487017064714</v>
      </c>
      <c r="EJ88" s="284" t="str">
        <f t="shared" si="228"/>
        <v/>
      </c>
      <c r="EK88" s="284" t="str">
        <f t="shared" si="228"/>
        <v/>
      </c>
      <c r="EL88" s="284" t="str">
        <f t="shared" si="228"/>
        <v/>
      </c>
      <c r="EM88" s="284" t="str">
        <f t="shared" si="228"/>
        <v/>
      </c>
      <c r="EN88" s="284">
        <f t="shared" si="228"/>
        <v>1.0736493127101392</v>
      </c>
      <c r="EO88" s="284" t="str">
        <f t="shared" si="228"/>
        <v/>
      </c>
      <c r="EP88" s="284" t="str">
        <f t="shared" si="228"/>
        <v/>
      </c>
      <c r="EQ88" s="284" t="str">
        <f t="shared" si="228"/>
        <v/>
      </c>
      <c r="ER88" s="284" t="str">
        <f t="shared" si="228"/>
        <v/>
      </c>
      <c r="ES88" s="284">
        <f t="shared" si="228"/>
        <v>0.76549712157446848</v>
      </c>
      <c r="ET88" s="284" t="str">
        <f t="shared" si="228"/>
        <v/>
      </c>
      <c r="EU88" s="284" t="str">
        <f t="shared" si="228"/>
        <v/>
      </c>
      <c r="EV88" s="284" t="str">
        <f t="shared" si="228"/>
        <v/>
      </c>
      <c r="EW88" s="284" t="str">
        <f t="shared" si="228"/>
        <v/>
      </c>
      <c r="EX88" s="284">
        <f t="shared" si="228"/>
        <v>0.54578886811712557</v>
      </c>
      <c r="EY88" s="284" t="str">
        <f t="shared" si="228"/>
        <v/>
      </c>
      <c r="EZ88" s="284" t="str">
        <f t="shared" si="228"/>
        <v/>
      </c>
      <c r="FA88" s="284" t="str">
        <f t="shared" si="228"/>
        <v/>
      </c>
      <c r="FB88" s="284" t="str">
        <f t="shared" si="228"/>
        <v/>
      </c>
      <c r="FC88" s="284">
        <f t="shared" si="228"/>
        <v>0.38913991988354513</v>
      </c>
      <c r="FD88" s="284" t="str">
        <f t="shared" si="228"/>
        <v/>
      </c>
      <c r="FE88" s="284" t="str">
        <f t="shared" si="228"/>
        <v/>
      </c>
      <c r="FF88" s="284" t="str">
        <f t="shared" si="228"/>
        <v/>
      </c>
      <c r="FG88" s="284" t="str">
        <f t="shared" si="228"/>
        <v/>
      </c>
      <c r="FH88" s="284">
        <f t="shared" si="228"/>
        <v>0.2774513847623496</v>
      </c>
      <c r="FI88" s="284" t="str">
        <f t="shared" si="228"/>
        <v/>
      </c>
      <c r="FJ88" s="284" t="str">
        <f t="shared" si="228"/>
        <v/>
      </c>
      <c r="FK88" s="284" t="str">
        <f t="shared" si="228"/>
        <v/>
      </c>
      <c r="FL88" s="284" t="str">
        <f t="shared" si="228"/>
        <v/>
      </c>
      <c r="FM88" s="284">
        <f t="shared" si="228"/>
        <v>0.19781900281416093</v>
      </c>
      <c r="FN88" s="284" t="str">
        <f t="shared" si="228"/>
        <v/>
      </c>
      <c r="FO88" s="284" t="str">
        <f t="shared" si="228"/>
        <v/>
      </c>
      <c r="FP88" s="284" t="str">
        <f t="shared" si="228"/>
        <v/>
      </c>
      <c r="FQ88" s="284" t="str">
        <f t="shared" si="228"/>
        <v/>
      </c>
      <c r="FR88" s="284">
        <f t="shared" si="228"/>
        <v>0.14104221504573766</v>
      </c>
      <c r="FS88" s="284" t="str">
        <f t="shared" si="228"/>
        <v/>
      </c>
      <c r="FT88" s="284" t="str">
        <f t="shared" si="228"/>
        <v/>
      </c>
      <c r="FU88" s="284" t="str">
        <f t="shared" si="228"/>
        <v/>
      </c>
      <c r="FV88" s="284" t="str">
        <f t="shared" si="228"/>
        <v/>
      </c>
      <c r="FW88" s="284">
        <f t="shared" si="228"/>
        <v>0.10056115005137448</v>
      </c>
      <c r="FX88" s="284" t="str">
        <f t="shared" si="228"/>
        <v/>
      </c>
      <c r="FY88" s="284" t="str">
        <f t="shared" si="228"/>
        <v/>
      </c>
      <c r="FZ88" s="284" t="str">
        <f t="shared" si="228"/>
        <v/>
      </c>
      <c r="GA88" s="284" t="str">
        <f t="shared" si="228"/>
        <v/>
      </c>
      <c r="GB88" s="284">
        <f t="shared" si="228"/>
        <v>7.1698710179613392E-2</v>
      </c>
      <c r="GC88" s="284" t="str">
        <f t="shared" si="228"/>
        <v/>
      </c>
      <c r="GD88" s="284" t="str">
        <f t="shared" si="228"/>
        <v/>
      </c>
      <c r="GE88" s="284" t="str">
        <f t="shared" si="228"/>
        <v/>
      </c>
      <c r="GF88" s="284" t="str">
        <f t="shared" si="228"/>
        <v/>
      </c>
      <c r="GG88" s="284">
        <f t="shared" si="228"/>
        <v>5.1120189444869367E-2</v>
      </c>
      <c r="GH88" s="284" t="str">
        <f t="shared" si="228"/>
        <v/>
      </c>
      <c r="GI88" s="284" t="str">
        <f t="shared" si="228"/>
        <v/>
      </c>
      <c r="GJ88" s="284" t="str">
        <f t="shared" si="228"/>
        <v/>
      </c>
      <c r="GK88" s="284" t="str">
        <f t="shared" si="228"/>
        <v/>
      </c>
      <c r="GL88" s="284">
        <f t="shared" si="228"/>
        <v>3.6447988566778756E-2</v>
      </c>
      <c r="GM88" s="284" t="str">
        <f t="shared" si="228"/>
        <v/>
      </c>
      <c r="GN88" s="284" t="str">
        <f t="shared" ref="GN88:IY88" si="229">IF(GN34="","",($C11*GN34)/((1+$H$4)^GN$79))</f>
        <v/>
      </c>
      <c r="GO88" s="284" t="str">
        <f t="shared" si="229"/>
        <v/>
      </c>
      <c r="GP88" s="284" t="str">
        <f t="shared" si="229"/>
        <v/>
      </c>
      <c r="GQ88" s="284">
        <f t="shared" si="229"/>
        <v>2.5986912118092013E-2</v>
      </c>
      <c r="GR88" s="284" t="str">
        <f t="shared" si="229"/>
        <v/>
      </c>
      <c r="GS88" s="284" t="str">
        <f t="shared" si="229"/>
        <v/>
      </c>
      <c r="GT88" s="284" t="str">
        <f t="shared" si="229"/>
        <v/>
      </c>
      <c r="GU88" s="284" t="str">
        <f t="shared" si="229"/>
        <v/>
      </c>
      <c r="GV88" s="284">
        <f t="shared" si="229"/>
        <v>1.8528309187656265E-2</v>
      </c>
      <c r="GW88" s="284" t="str">
        <f t="shared" si="229"/>
        <v/>
      </c>
      <c r="GX88" s="284" t="str">
        <f t="shared" si="229"/>
        <v/>
      </c>
      <c r="GY88" s="284" t="str">
        <f t="shared" si="229"/>
        <v/>
      </c>
      <c r="GZ88" s="284" t="str">
        <f t="shared" si="229"/>
        <v/>
      </c>
      <c r="HA88" s="284">
        <f t="shared" si="229"/>
        <v>1.3210428379999197E-2</v>
      </c>
      <c r="HB88" s="284" t="str">
        <f t="shared" si="229"/>
        <v/>
      </c>
      <c r="HC88" s="284" t="str">
        <f t="shared" si="229"/>
        <v/>
      </c>
      <c r="HD88" s="284" t="str">
        <f t="shared" si="229"/>
        <v/>
      </c>
      <c r="HE88" s="284" t="str">
        <f t="shared" si="229"/>
        <v/>
      </c>
      <c r="HF88" s="284">
        <f t="shared" si="229"/>
        <v>9.4188528599982533E-3</v>
      </c>
      <c r="HG88" s="284" t="str">
        <f t="shared" si="229"/>
        <v/>
      </c>
      <c r="HH88" s="284" t="str">
        <f t="shared" si="229"/>
        <v/>
      </c>
      <c r="HI88" s="284" t="str">
        <f t="shared" si="229"/>
        <v/>
      </c>
      <c r="HJ88" s="284" t="str">
        <f t="shared" si="229"/>
        <v/>
      </c>
      <c r="HK88" s="284">
        <f t="shared" si="229"/>
        <v>6.7155119157689775E-3</v>
      </c>
      <c r="HL88" s="284" t="str">
        <f t="shared" si="229"/>
        <v/>
      </c>
      <c r="HM88" s="284" t="str">
        <f t="shared" si="229"/>
        <v/>
      </c>
      <c r="HN88" s="284" t="str">
        <f t="shared" si="229"/>
        <v/>
      </c>
      <c r="HO88" s="284" t="str">
        <f t="shared" si="229"/>
        <v/>
      </c>
      <c r="HP88" s="284">
        <f t="shared" si="229"/>
        <v>4.7880671841011753E-3</v>
      </c>
      <c r="HQ88" s="284" t="str">
        <f t="shared" si="229"/>
        <v/>
      </c>
      <c r="HR88" s="284" t="str">
        <f t="shared" si="229"/>
        <v/>
      </c>
      <c r="HS88" s="284" t="str">
        <f t="shared" si="229"/>
        <v/>
      </c>
      <c r="HT88" s="284" t="str">
        <f t="shared" si="229"/>
        <v/>
      </c>
      <c r="HU88" s="284">
        <f t="shared" si="229"/>
        <v>3.4138257287034232E-3</v>
      </c>
      <c r="HV88" s="284" t="str">
        <f t="shared" si="229"/>
        <v/>
      </c>
      <c r="HW88" s="284" t="str">
        <f t="shared" si="229"/>
        <v/>
      </c>
      <c r="HX88" s="284" t="str">
        <f t="shared" si="229"/>
        <v/>
      </c>
      <c r="HY88" s="284" t="str">
        <f t="shared" si="229"/>
        <v/>
      </c>
      <c r="HZ88" s="284">
        <f t="shared" si="229"/>
        <v>2.4340105637313042E-3</v>
      </c>
      <c r="IA88" s="284" t="str">
        <f t="shared" si="229"/>
        <v/>
      </c>
      <c r="IB88" s="284" t="str">
        <f t="shared" si="229"/>
        <v/>
      </c>
      <c r="IC88" s="284" t="str">
        <f t="shared" si="229"/>
        <v/>
      </c>
      <c r="ID88" s="284" t="str">
        <f t="shared" si="229"/>
        <v/>
      </c>
      <c r="IE88" s="284">
        <f t="shared" si="229"/>
        <v>1.7354158926576725E-3</v>
      </c>
      <c r="IF88" s="284" t="str">
        <f t="shared" si="229"/>
        <v/>
      </c>
      <c r="IG88" s="284" t="str">
        <f t="shared" si="229"/>
        <v/>
      </c>
      <c r="IH88" s="284" t="str">
        <f t="shared" si="229"/>
        <v/>
      </c>
      <c r="II88" s="284" t="str">
        <f t="shared" si="229"/>
        <v/>
      </c>
      <c r="IJ88" s="284">
        <f t="shared" si="229"/>
        <v>1.237327547121234E-3</v>
      </c>
      <c r="IK88" s="284" t="str">
        <f t="shared" si="229"/>
        <v/>
      </c>
      <c r="IL88" s="284" t="str">
        <f t="shared" si="229"/>
        <v/>
      </c>
      <c r="IM88" s="284" t="str">
        <f t="shared" si="229"/>
        <v/>
      </c>
      <c r="IN88" s="284" t="str">
        <f t="shared" si="229"/>
        <v/>
      </c>
      <c r="IO88" s="284">
        <f t="shared" si="229"/>
        <v>8.8219744059186717E-4</v>
      </c>
      <c r="IP88" s="284" t="str">
        <f t="shared" si="229"/>
        <v/>
      </c>
      <c r="IQ88" s="284" t="str">
        <f t="shared" si="229"/>
        <v/>
      </c>
      <c r="IR88" s="284" t="str">
        <f t="shared" si="229"/>
        <v/>
      </c>
      <c r="IS88" s="284" t="str">
        <f t="shared" si="229"/>
        <v/>
      </c>
      <c r="IT88" s="284">
        <f t="shared" si="229"/>
        <v>6.2899458271786584E-4</v>
      </c>
      <c r="IU88" s="284" t="str">
        <f t="shared" si="229"/>
        <v/>
      </c>
      <c r="IV88" s="284" t="str">
        <f t="shared" si="229"/>
        <v/>
      </c>
      <c r="IW88" s="284" t="str">
        <f t="shared" si="229"/>
        <v/>
      </c>
      <c r="IX88" s="284" t="str">
        <f t="shared" si="229"/>
        <v/>
      </c>
      <c r="IY88" s="284">
        <f t="shared" si="229"/>
        <v>4.4846444444793552E-4</v>
      </c>
      <c r="IZ88" s="284" t="str">
        <f t="shared" ref="IZ88:LK88" si="230">IF(IZ34="","",($C11*IZ34)/((1+$H$4)^IZ$79))</f>
        <v/>
      </c>
      <c r="JA88" s="284" t="str">
        <f t="shared" si="230"/>
        <v/>
      </c>
      <c r="JB88" s="284" t="str">
        <f t="shared" si="230"/>
        <v/>
      </c>
      <c r="JC88" s="284" t="str">
        <f t="shared" si="230"/>
        <v/>
      </c>
      <c r="JD88" s="284">
        <f t="shared" si="230"/>
        <v>3.1974895088119937E-4</v>
      </c>
      <c r="JE88" s="284" t="str">
        <f t="shared" si="230"/>
        <v/>
      </c>
      <c r="JF88" s="284" t="str">
        <f t="shared" si="230"/>
        <v/>
      </c>
      <c r="JG88" s="284" t="str">
        <f t="shared" si="230"/>
        <v/>
      </c>
      <c r="JH88" s="284" t="str">
        <f t="shared" si="230"/>
        <v/>
      </c>
      <c r="JI88" s="284">
        <f t="shared" si="230"/>
        <v>2.2797658288269747E-4</v>
      </c>
      <c r="JJ88" s="284" t="str">
        <f t="shared" si="230"/>
        <v/>
      </c>
      <c r="JK88" s="284" t="str">
        <f t="shared" si="230"/>
        <v/>
      </c>
      <c r="JL88" s="284" t="str">
        <f t="shared" si="230"/>
        <v/>
      </c>
      <c r="JM88" s="284" t="str">
        <f t="shared" si="230"/>
        <v/>
      </c>
      <c r="JN88" s="284">
        <f t="shared" si="230"/>
        <v>1.6254415284127637E-4</v>
      </c>
      <c r="JO88" s="284" t="str">
        <f t="shared" si="230"/>
        <v/>
      </c>
      <c r="JP88" s="284" t="str">
        <f t="shared" si="230"/>
        <v/>
      </c>
      <c r="JQ88" s="284" t="str">
        <f t="shared" si="230"/>
        <v/>
      </c>
      <c r="JR88" s="284" t="str">
        <f t="shared" si="230"/>
        <v/>
      </c>
      <c r="JS88" s="284">
        <f t="shared" si="230"/>
        <v>1.1589173453171111E-4</v>
      </c>
      <c r="JT88" s="284" t="str">
        <f t="shared" si="230"/>
        <v/>
      </c>
      <c r="JU88" s="284" t="str">
        <f t="shared" si="230"/>
        <v/>
      </c>
      <c r="JV88" s="284" t="str">
        <f t="shared" si="230"/>
        <v/>
      </c>
      <c r="JW88" s="284" t="str">
        <f t="shared" si="230"/>
        <v/>
      </c>
      <c r="JX88" s="284">
        <f t="shared" si="230"/>
        <v>8.2629205037500214E-5</v>
      </c>
      <c r="JY88" s="284" t="str">
        <f t="shared" si="230"/>
        <v/>
      </c>
      <c r="JZ88" s="284" t="str">
        <f t="shared" si="230"/>
        <v/>
      </c>
      <c r="KA88" s="284" t="str">
        <f t="shared" si="230"/>
        <v/>
      </c>
      <c r="KB88" s="284" t="str">
        <f t="shared" si="230"/>
        <v/>
      </c>
      <c r="KC88" s="284">
        <f t="shared" si="230"/>
        <v>5.8913481213459972E-5</v>
      </c>
      <c r="KD88" s="284" t="str">
        <f t="shared" si="230"/>
        <v/>
      </c>
      <c r="KE88" s="284" t="str">
        <f t="shared" si="230"/>
        <v/>
      </c>
      <c r="KF88" s="284" t="str">
        <f t="shared" si="230"/>
        <v/>
      </c>
      <c r="KG88" s="284" t="str">
        <f t="shared" si="230"/>
        <v/>
      </c>
      <c r="KH88" s="284">
        <f t="shared" si="230"/>
        <v>4.2004497890467698E-5</v>
      </c>
      <c r="KI88" s="284" t="str">
        <f t="shared" si="230"/>
        <v/>
      </c>
      <c r="KJ88" s="284" t="str">
        <f t="shared" si="230"/>
        <v/>
      </c>
      <c r="KK88" s="284" t="str">
        <f t="shared" si="230"/>
        <v/>
      </c>
      <c r="KL88" s="284" t="str">
        <f t="shared" si="230"/>
        <v/>
      </c>
      <c r="KM88" s="284">
        <f t="shared" si="230"/>
        <v>2.9948626472054373E-5</v>
      </c>
      <c r="KN88" s="284" t="str">
        <f t="shared" si="230"/>
        <v/>
      </c>
      <c r="KO88" s="284" t="str">
        <f t="shared" si="230"/>
        <v/>
      </c>
      <c r="KP88" s="284" t="str">
        <f t="shared" si="230"/>
        <v/>
      </c>
      <c r="KQ88" s="284" t="str">
        <f t="shared" si="230"/>
        <v/>
      </c>
      <c r="KR88" s="284">
        <f t="shared" si="230"/>
        <v>2.1352956769093505E-5</v>
      </c>
      <c r="KS88" s="284" t="str">
        <f t="shared" si="230"/>
        <v/>
      </c>
      <c r="KT88" s="284" t="str">
        <f t="shared" si="230"/>
        <v/>
      </c>
      <c r="KU88" s="284" t="str">
        <f t="shared" si="230"/>
        <v/>
      </c>
      <c r="KV88" s="284" t="str">
        <f t="shared" si="230"/>
        <v/>
      </c>
      <c r="KW88" s="284">
        <f t="shared" si="230"/>
        <v>1.5224363067475913E-5</v>
      </c>
      <c r="KX88" s="284" t="str">
        <f t="shared" si="230"/>
        <v/>
      </c>
      <c r="KY88" s="284" t="str">
        <f t="shared" si="230"/>
        <v/>
      </c>
      <c r="KZ88" s="284" t="str">
        <f t="shared" si="230"/>
        <v/>
      </c>
      <c r="LA88" s="284" t="str">
        <f t="shared" si="230"/>
        <v/>
      </c>
      <c r="LB88" s="284">
        <f t="shared" si="230"/>
        <v>1.0854760458551913E-5</v>
      </c>
      <c r="LC88" s="284" t="str">
        <f t="shared" si="230"/>
        <v/>
      </c>
      <c r="LD88" s="284" t="str">
        <f t="shared" si="230"/>
        <v/>
      </c>
      <c r="LE88" s="284" t="str">
        <f t="shared" si="230"/>
        <v/>
      </c>
      <c r="LF88" s="284" t="str">
        <f t="shared" si="230"/>
        <v/>
      </c>
      <c r="LG88" s="284">
        <f t="shared" si="230"/>
        <v>7.7392941885533211E-6</v>
      </c>
      <c r="LH88" s="284" t="str">
        <f t="shared" si="230"/>
        <v/>
      </c>
      <c r="LI88" s="284" t="str">
        <f t="shared" si="230"/>
        <v/>
      </c>
      <c r="LJ88" s="284" t="str">
        <f t="shared" si="230"/>
        <v/>
      </c>
      <c r="LK88" s="284" t="str">
        <f t="shared" si="230"/>
        <v/>
      </c>
      <c r="LL88" s="284">
        <f t="shared" ref="LL88:NW88" si="231">IF(LL34="","",($C11*LL34)/((1+$H$4)^LL$79))</f>
        <v>5.5180097953967905E-6</v>
      </c>
      <c r="LM88" s="284" t="str">
        <f t="shared" si="231"/>
        <v/>
      </c>
      <c r="LN88" s="284" t="str">
        <f t="shared" si="231"/>
        <v/>
      </c>
      <c r="LO88" s="284" t="str">
        <f t="shared" si="231"/>
        <v/>
      </c>
      <c r="LP88" s="284" t="str">
        <f t="shared" si="231"/>
        <v/>
      </c>
      <c r="LQ88" s="284">
        <f t="shared" si="231"/>
        <v>3.9342647223734165E-6</v>
      </c>
      <c r="LR88" s="284" t="str">
        <f t="shared" si="231"/>
        <v/>
      </c>
      <c r="LS88" s="284" t="str">
        <f t="shared" si="231"/>
        <v/>
      </c>
      <c r="LT88" s="284" t="str">
        <f t="shared" si="231"/>
        <v/>
      </c>
      <c r="LU88" s="284" t="str">
        <f t="shared" si="231"/>
        <v/>
      </c>
      <c r="LV88" s="284">
        <f t="shared" si="231"/>
        <v>2.8050763734823969E-6</v>
      </c>
      <c r="LW88" s="284" t="str">
        <f t="shared" si="231"/>
        <v/>
      </c>
      <c r="LX88" s="284" t="str">
        <f t="shared" si="231"/>
        <v/>
      </c>
      <c r="LY88" s="284" t="str">
        <f t="shared" si="231"/>
        <v/>
      </c>
      <c r="LZ88" s="284" t="str">
        <f t="shared" si="231"/>
        <v/>
      </c>
      <c r="MA88" s="284">
        <f t="shared" si="231"/>
        <v>1.9999806866891184E-6</v>
      </c>
      <c r="MB88" s="284" t="str">
        <f t="shared" si="231"/>
        <v/>
      </c>
      <c r="MC88" s="284" t="str">
        <f t="shared" si="231"/>
        <v/>
      </c>
      <c r="MD88" s="284" t="str">
        <f t="shared" si="231"/>
        <v/>
      </c>
      <c r="ME88" s="284" t="str">
        <f t="shared" si="231"/>
        <v/>
      </c>
      <c r="MF88" s="284">
        <f t="shared" si="231"/>
        <v>1.4259585888435983E-6</v>
      </c>
      <c r="MG88" s="284" t="str">
        <f t="shared" si="231"/>
        <v/>
      </c>
      <c r="MH88" s="284" t="str">
        <f t="shared" si="231"/>
        <v/>
      </c>
      <c r="MI88" s="284" t="str">
        <f t="shared" si="231"/>
        <v/>
      </c>
      <c r="MJ88" s="284" t="str">
        <f t="shared" si="231"/>
        <v/>
      </c>
      <c r="MK88" s="284">
        <f t="shared" si="231"/>
        <v>1.0166887663615201E-6</v>
      </c>
      <c r="ML88" s="284" t="str">
        <f t="shared" si="231"/>
        <v/>
      </c>
      <c r="MM88" s="284" t="str">
        <f t="shared" si="231"/>
        <v/>
      </c>
      <c r="MN88" s="284" t="str">
        <f t="shared" si="231"/>
        <v/>
      </c>
      <c r="MO88" s="284" t="str">
        <f t="shared" si="231"/>
        <v/>
      </c>
      <c r="MP88" s="284">
        <f t="shared" si="231"/>
        <v>7.2488503925206417E-7</v>
      </c>
      <c r="MQ88" s="284" t="str">
        <f t="shared" si="231"/>
        <v/>
      </c>
      <c r="MR88" s="284" t="str">
        <f t="shared" si="231"/>
        <v/>
      </c>
      <c r="MS88" s="284" t="str">
        <f t="shared" si="231"/>
        <v/>
      </c>
      <c r="MT88" s="284" t="str">
        <f t="shared" si="231"/>
        <v/>
      </c>
      <c r="MU88" s="284">
        <f t="shared" si="231"/>
        <v>5.1683301470119831E-7</v>
      </c>
      <c r="MV88" s="284" t="str">
        <f t="shared" si="231"/>
        <v/>
      </c>
      <c r="MW88" s="284" t="str">
        <f t="shared" si="231"/>
        <v/>
      </c>
      <c r="MX88" s="284" t="str">
        <f t="shared" si="231"/>
        <v/>
      </c>
      <c r="MY88" s="284" t="str">
        <f t="shared" si="231"/>
        <v/>
      </c>
      <c r="MZ88" s="284">
        <f t="shared" si="231"/>
        <v>3.6849479658283402E-7</v>
      </c>
      <c r="NA88" s="284" t="str">
        <f t="shared" si="231"/>
        <v/>
      </c>
      <c r="NB88" s="284" t="str">
        <f t="shared" si="231"/>
        <v/>
      </c>
      <c r="NC88" s="284" t="str">
        <f t="shared" si="231"/>
        <v/>
      </c>
      <c r="ND88" s="284" t="str">
        <f t="shared" si="231"/>
        <v/>
      </c>
      <c r="NE88" s="284">
        <f t="shared" si="231"/>
        <v>2.6273169717520637E-7</v>
      </c>
      <c r="NF88" s="284" t="str">
        <f t="shared" si="231"/>
        <v/>
      </c>
      <c r="NG88" s="284" t="str">
        <f t="shared" si="231"/>
        <v/>
      </c>
      <c r="NH88" s="284" t="str">
        <f t="shared" si="231"/>
        <v/>
      </c>
      <c r="NI88" s="284" t="str">
        <f t="shared" si="231"/>
        <v/>
      </c>
      <c r="NJ88" s="284">
        <f t="shared" si="231"/>
        <v>1.8732406899821049E-7</v>
      </c>
      <c r="NK88" s="284" t="str">
        <f t="shared" si="231"/>
        <v/>
      </c>
      <c r="NL88" s="284" t="str">
        <f t="shared" si="231"/>
        <v/>
      </c>
      <c r="NM88" s="284" t="str">
        <f t="shared" si="231"/>
        <v/>
      </c>
      <c r="NN88" s="284" t="str">
        <f t="shared" si="231"/>
        <v/>
      </c>
      <c r="NO88" s="284">
        <f t="shared" si="231"/>
        <v>1.3355947228036921E-7</v>
      </c>
      <c r="NP88" s="284" t="str">
        <f t="shared" si="231"/>
        <v/>
      </c>
      <c r="NQ88" s="284" t="str">
        <f t="shared" si="231"/>
        <v/>
      </c>
      <c r="NR88" s="284" t="str">
        <f t="shared" si="231"/>
        <v/>
      </c>
      <c r="NS88" s="284" t="str">
        <f t="shared" si="231"/>
        <v/>
      </c>
      <c r="NT88" s="284">
        <f t="shared" si="231"/>
        <v>9.5226057875035357E-8</v>
      </c>
      <c r="NU88" s="284" t="str">
        <f t="shared" si="231"/>
        <v/>
      </c>
      <c r="NV88" s="284" t="str">
        <f t="shared" si="231"/>
        <v/>
      </c>
      <c r="NW88" s="284" t="str">
        <f t="shared" si="231"/>
        <v/>
      </c>
      <c r="NX88" s="284" t="str">
        <f t="shared" ref="NX88:QI88" si="232">IF(NX34="","",($C11*NX34)/((1+$H$4)^NX$79))</f>
        <v/>
      </c>
      <c r="NY88" s="284">
        <f t="shared" si="232"/>
        <v>6.789486319161216E-8</v>
      </c>
      <c r="NZ88" s="284" t="str">
        <f t="shared" si="232"/>
        <v/>
      </c>
      <c r="OA88" s="284" t="str">
        <f t="shared" si="232"/>
        <v/>
      </c>
      <c r="OB88" s="284" t="str">
        <f t="shared" si="232"/>
        <v/>
      </c>
      <c r="OC88" s="284" t="str">
        <f t="shared" si="232"/>
        <v/>
      </c>
      <c r="OD88" s="284">
        <f t="shared" si="232"/>
        <v>4.84080991135539E-8</v>
      </c>
      <c r="OE88" s="284" t="str">
        <f t="shared" si="232"/>
        <v/>
      </c>
      <c r="OF88" s="284" t="str">
        <f t="shared" si="232"/>
        <v/>
      </c>
      <c r="OG88" s="284" t="str">
        <f t="shared" si="232"/>
        <v/>
      </c>
      <c r="OH88" s="284" t="str">
        <f t="shared" si="232"/>
        <v/>
      </c>
      <c r="OI88" s="284">
        <f t="shared" si="232"/>
        <v>3.4514305643039549E-8</v>
      </c>
      <c r="OJ88" s="284" t="str">
        <f t="shared" si="232"/>
        <v/>
      </c>
      <c r="OK88" s="284" t="str">
        <f t="shared" si="232"/>
        <v/>
      </c>
      <c r="OL88" s="284" t="str">
        <f t="shared" si="232"/>
        <v/>
      </c>
      <c r="OM88" s="284" t="str">
        <f t="shared" si="232"/>
        <v/>
      </c>
      <c r="ON88" s="284">
        <f t="shared" si="232"/>
        <v>2.460822291796239E-8</v>
      </c>
      <c r="OO88" s="284" t="str">
        <f t="shared" si="232"/>
        <v/>
      </c>
      <c r="OP88" s="284" t="str">
        <f t="shared" si="232"/>
        <v/>
      </c>
      <c r="OQ88" s="284" t="str">
        <f t="shared" si="232"/>
        <v/>
      </c>
      <c r="OR88" s="284" t="str">
        <f t="shared" si="232"/>
        <v/>
      </c>
      <c r="OS88" s="284">
        <f t="shared" si="232"/>
        <v>1.7545322842160452E-8</v>
      </c>
      <c r="OT88" s="284" t="str">
        <f t="shared" si="232"/>
        <v/>
      </c>
      <c r="OU88" s="284" t="str">
        <f t="shared" si="232"/>
        <v/>
      </c>
      <c r="OV88" s="284" t="str">
        <f t="shared" si="232"/>
        <v/>
      </c>
      <c r="OW88" s="284" t="str">
        <f t="shared" si="232"/>
        <v/>
      </c>
      <c r="OX88" s="284">
        <f t="shared" si="232"/>
        <v>1.2509572701039517E-8</v>
      </c>
      <c r="OY88" s="284" t="str">
        <f t="shared" si="232"/>
        <v/>
      </c>
      <c r="OZ88" s="284" t="str">
        <f t="shared" si="232"/>
        <v/>
      </c>
      <c r="PA88" s="284" t="str">
        <f t="shared" si="232"/>
        <v/>
      </c>
      <c r="PB88" s="284" t="str">
        <f t="shared" si="232"/>
        <v/>
      </c>
      <c r="PC88" s="284">
        <f t="shared" si="232"/>
        <v>8.9191524470873599E-9</v>
      </c>
      <c r="PD88" s="284" t="str">
        <f t="shared" si="232"/>
        <v/>
      </c>
      <c r="PE88" s="284" t="str">
        <f t="shared" si="232"/>
        <v/>
      </c>
      <c r="PF88" s="284" t="str">
        <f t="shared" si="232"/>
        <v/>
      </c>
      <c r="PG88" s="284" t="str">
        <f t="shared" si="232"/>
        <v/>
      </c>
      <c r="PH88" s="284">
        <f t="shared" si="232"/>
        <v>6.3592324274812293E-9</v>
      </c>
      <c r="PI88" s="284" t="str">
        <f t="shared" si="232"/>
        <v/>
      </c>
      <c r="PJ88" s="284" t="str">
        <f t="shared" si="232"/>
        <v/>
      </c>
      <c r="PK88" s="284" t="str">
        <f t="shared" si="232"/>
        <v/>
      </c>
      <c r="PL88" s="284" t="str">
        <f t="shared" si="232"/>
        <v/>
      </c>
      <c r="PM88" s="284">
        <f t="shared" si="232"/>
        <v>4.5340448329184967E-9</v>
      </c>
      <c r="PN88" s="284" t="str">
        <f t="shared" si="232"/>
        <v/>
      </c>
      <c r="PO88" s="284" t="str">
        <f t="shared" si="232"/>
        <v/>
      </c>
      <c r="PP88" s="284" t="str">
        <f t="shared" si="232"/>
        <v/>
      </c>
      <c r="PQ88" s="284" t="str">
        <f t="shared" si="232"/>
        <v/>
      </c>
      <c r="PR88" s="284">
        <f t="shared" si="232"/>
        <v>3.2327113030302257E-9</v>
      </c>
      <c r="PS88" s="284" t="str">
        <f t="shared" si="232"/>
        <v/>
      </c>
      <c r="PT88" s="284" t="str">
        <f t="shared" si="232"/>
        <v/>
      </c>
      <c r="PU88" s="284" t="str">
        <f t="shared" si="232"/>
        <v/>
      </c>
      <c r="PV88" s="284" t="str">
        <f t="shared" si="232"/>
        <v/>
      </c>
      <c r="PW88" s="284">
        <f t="shared" si="232"/>
        <v>2.3048784813211926E-9</v>
      </c>
      <c r="PX88" s="284" t="str">
        <f t="shared" si="232"/>
        <v/>
      </c>
      <c r="PY88" s="284" t="str">
        <f t="shared" si="232"/>
        <v/>
      </c>
      <c r="PZ88" s="284" t="str">
        <f t="shared" si="232"/>
        <v/>
      </c>
      <c r="QA88" s="284" t="str">
        <f t="shared" si="232"/>
        <v/>
      </c>
      <c r="QB88" s="284">
        <f t="shared" si="232"/>
        <v>1.6433465025713166E-9</v>
      </c>
      <c r="QC88" s="284" t="str">
        <f t="shared" si="232"/>
        <v/>
      </c>
      <c r="QD88" s="284" t="str">
        <f t="shared" si="232"/>
        <v/>
      </c>
      <c r="QE88" s="284" t="str">
        <f t="shared" si="232"/>
        <v/>
      </c>
      <c r="QF88" s="284" t="str">
        <f t="shared" si="232"/>
        <v/>
      </c>
      <c r="QG88" s="284">
        <f t="shared" si="232"/>
        <v>1.1716833444361719E-9</v>
      </c>
      <c r="QH88" s="284" t="str">
        <f t="shared" si="232"/>
        <v/>
      </c>
      <c r="QI88" s="284" t="str">
        <f t="shared" si="232"/>
        <v/>
      </c>
      <c r="QJ88" s="284" t="str">
        <f t="shared" ref="QJ88:SA88" si="233">IF(QJ34="","",($C11*QJ34)/((1+$H$4)^QJ$79))</f>
        <v/>
      </c>
      <c r="QK88" s="284" t="str">
        <f t="shared" si="233"/>
        <v/>
      </c>
      <c r="QL88" s="284">
        <f t="shared" si="233"/>
        <v>8.3539403131419313E-10</v>
      </c>
      <c r="QM88" s="284" t="str">
        <f t="shared" si="233"/>
        <v/>
      </c>
      <c r="QN88" s="284" t="str">
        <f t="shared" si="233"/>
        <v/>
      </c>
      <c r="QO88" s="284" t="str">
        <f t="shared" si="233"/>
        <v/>
      </c>
      <c r="QP88" s="284" t="str">
        <f t="shared" si="233"/>
        <v/>
      </c>
      <c r="QQ88" s="284">
        <f t="shared" si="233"/>
        <v>5.9562439875016661E-10</v>
      </c>
      <c r="QR88" s="284" t="str">
        <f t="shared" si="233"/>
        <v/>
      </c>
      <c r="QS88" s="284" t="str">
        <f t="shared" si="233"/>
        <v/>
      </c>
      <c r="QT88" s="284" t="str">
        <f t="shared" si="233"/>
        <v/>
      </c>
      <c r="QU88" s="284" t="str">
        <f t="shared" si="233"/>
        <v/>
      </c>
      <c r="QV88" s="284">
        <f t="shared" si="233"/>
        <v>4.2467196447213832E-10</v>
      </c>
      <c r="QW88" s="284" t="str">
        <f t="shared" si="233"/>
        <v/>
      </c>
      <c r="QX88" s="284" t="str">
        <f t="shared" si="233"/>
        <v/>
      </c>
      <c r="QY88" s="284" t="str">
        <f t="shared" si="233"/>
        <v/>
      </c>
      <c r="QZ88" s="284" t="str">
        <f t="shared" si="233"/>
        <v/>
      </c>
      <c r="RA88" s="284">
        <f t="shared" si="233"/>
        <v>3.0278524148281409E-10</v>
      </c>
      <c r="RB88" s="284" t="str">
        <f t="shared" si="233"/>
        <v/>
      </c>
      <c r="RC88" s="284" t="str">
        <f t="shared" si="233"/>
        <v/>
      </c>
      <c r="RD88" s="284" t="str">
        <f t="shared" si="233"/>
        <v/>
      </c>
      <c r="RE88" s="284" t="str">
        <f t="shared" si="233"/>
        <v/>
      </c>
      <c r="RF88" s="284">
        <f t="shared" si="233"/>
        <v>2.1588169252887158E-10</v>
      </c>
      <c r="RG88" s="284" t="str">
        <f t="shared" si="233"/>
        <v/>
      </c>
      <c r="RH88" s="284" t="str">
        <f t="shared" si="233"/>
        <v/>
      </c>
      <c r="RI88" s="284" t="str">
        <f t="shared" si="233"/>
        <v/>
      </c>
      <c r="RJ88" s="284" t="str">
        <f t="shared" si="233"/>
        <v/>
      </c>
      <c r="RK88" s="284">
        <f t="shared" si="233"/>
        <v>1.5392066317662816E-10</v>
      </c>
      <c r="RL88" s="284" t="str">
        <f t="shared" si="233"/>
        <v/>
      </c>
      <c r="RM88" s="284" t="str">
        <f t="shared" si="233"/>
        <v/>
      </c>
      <c r="RN88" s="284" t="str">
        <f t="shared" si="233"/>
        <v/>
      </c>
      <c r="RO88" s="284" t="str">
        <f t="shared" si="233"/>
        <v/>
      </c>
      <c r="RP88" s="284">
        <f t="shared" si="233"/>
        <v>1.0974330558189668E-10</v>
      </c>
      <c r="RQ88" s="284" t="str">
        <f t="shared" si="233"/>
        <v/>
      </c>
      <c r="RR88" s="284" t="str">
        <f t="shared" si="233"/>
        <v/>
      </c>
      <c r="RS88" s="284" t="str">
        <f t="shared" si="233"/>
        <v/>
      </c>
      <c r="RT88" s="284" t="str">
        <f t="shared" si="233"/>
        <v/>
      </c>
      <c r="RU88" s="284">
        <f t="shared" si="233"/>
        <v>7.8245460170745243E-11</v>
      </c>
      <c r="RV88" s="284" t="str">
        <f t="shared" si="233"/>
        <v/>
      </c>
      <c r="RW88" s="284" t="str">
        <f t="shared" si="233"/>
        <v/>
      </c>
      <c r="RX88" s="284" t="str">
        <f t="shared" si="233"/>
        <v/>
      </c>
      <c r="RY88" s="284" t="str">
        <f t="shared" si="233"/>
        <v/>
      </c>
      <c r="RZ88" s="284">
        <f t="shared" si="233"/>
        <v>5.5787931709081196E-11</v>
      </c>
      <c r="SA88" s="284" t="str">
        <f t="shared" si="233"/>
        <v/>
      </c>
    </row>
    <row r="89" spans="1:495">
      <c r="A89" s="282"/>
      <c r="B89" s="283" t="str">
        <f>$B$12</f>
        <v>Site Maintenance</v>
      </c>
      <c r="C89" s="290">
        <f>SUM(D89:S89,T89:INDEX(T89:SA89,$H$5))</f>
        <v>77866.299733800639</v>
      </c>
      <c r="D89" s="284" t="str">
        <f t="shared" ref="D89:BO89" si="234">IF(D35="","",($C12*D35)/((1+$H$4)^D$79))</f>
        <v/>
      </c>
      <c r="E89" s="284">
        <f t="shared" si="234"/>
        <v>15552.100620141495</v>
      </c>
      <c r="F89" s="284">
        <f t="shared" si="234"/>
        <v>14534.673476767752</v>
      </c>
      <c r="G89" s="284">
        <f t="shared" si="234"/>
        <v>13583.806987633414</v>
      </c>
      <c r="H89" s="284">
        <f t="shared" si="234"/>
        <v>12695.146717414404</v>
      </c>
      <c r="I89" s="284">
        <f t="shared" si="234"/>
        <v>5932.3115501936472</v>
      </c>
      <c r="J89" s="284">
        <f t="shared" si="234"/>
        <v>5544.2164020501377</v>
      </c>
      <c r="K89" s="284">
        <f t="shared" si="234"/>
        <v>5181.5106561216235</v>
      </c>
      <c r="L89" s="284">
        <f t="shared" si="234"/>
        <v>4842.5333234781529</v>
      </c>
      <c r="M89" s="284" t="str">
        <f t="shared" si="234"/>
        <v/>
      </c>
      <c r="N89" s="284" t="str">
        <f t="shared" si="234"/>
        <v/>
      </c>
      <c r="O89" s="284" t="str">
        <f t="shared" si="234"/>
        <v/>
      </c>
      <c r="P89" s="284" t="str">
        <f t="shared" si="234"/>
        <v/>
      </c>
      <c r="Q89" s="284" t="str">
        <f t="shared" si="234"/>
        <v/>
      </c>
      <c r="R89" s="284" t="str">
        <f t="shared" si="234"/>
        <v/>
      </c>
      <c r="S89" s="284" t="str">
        <f t="shared" si="234"/>
        <v/>
      </c>
      <c r="T89" s="284" t="str">
        <f t="shared" si="234"/>
        <v/>
      </c>
      <c r="U89" s="284" t="str">
        <f t="shared" si="234"/>
        <v/>
      </c>
      <c r="V89" s="284" t="str">
        <f t="shared" si="234"/>
        <v/>
      </c>
      <c r="W89" s="284" t="str">
        <f t="shared" si="234"/>
        <v/>
      </c>
      <c r="X89" s="284" t="str">
        <f t="shared" si="234"/>
        <v/>
      </c>
      <c r="Y89" s="284" t="str">
        <f t="shared" si="234"/>
        <v/>
      </c>
      <c r="Z89" s="284" t="str">
        <f t="shared" si="234"/>
        <v/>
      </c>
      <c r="AA89" s="284" t="str">
        <f t="shared" si="234"/>
        <v/>
      </c>
      <c r="AB89" s="284" t="str">
        <f t="shared" si="234"/>
        <v/>
      </c>
      <c r="AC89" s="284" t="str">
        <f t="shared" si="234"/>
        <v/>
      </c>
      <c r="AD89" s="284" t="str">
        <f t="shared" si="234"/>
        <v/>
      </c>
      <c r="AE89" s="284" t="str">
        <f t="shared" si="234"/>
        <v/>
      </c>
      <c r="AF89" s="284" t="str">
        <f t="shared" si="234"/>
        <v/>
      </c>
      <c r="AG89" s="284" t="str">
        <f t="shared" si="234"/>
        <v/>
      </c>
      <c r="AH89" s="284" t="str">
        <f t="shared" si="234"/>
        <v/>
      </c>
      <c r="AI89" s="284" t="str">
        <f t="shared" si="234"/>
        <v/>
      </c>
      <c r="AJ89" s="284" t="str">
        <f t="shared" si="234"/>
        <v/>
      </c>
      <c r="AK89" s="284" t="str">
        <f t="shared" si="234"/>
        <v/>
      </c>
      <c r="AL89" s="284" t="str">
        <f t="shared" si="234"/>
        <v/>
      </c>
      <c r="AM89" s="284" t="str">
        <f t="shared" si="234"/>
        <v/>
      </c>
      <c r="AN89" s="284" t="str">
        <f t="shared" si="234"/>
        <v/>
      </c>
      <c r="AO89" s="284" t="str">
        <f t="shared" si="234"/>
        <v/>
      </c>
      <c r="AP89" s="284" t="str">
        <f t="shared" si="234"/>
        <v/>
      </c>
      <c r="AQ89" s="284" t="str">
        <f t="shared" si="234"/>
        <v/>
      </c>
      <c r="AR89" s="284">
        <f t="shared" si="234"/>
        <v>1111.2754693516631</v>
      </c>
      <c r="AS89" s="284" t="str">
        <f t="shared" si="234"/>
        <v/>
      </c>
      <c r="AT89" s="284" t="str">
        <f t="shared" si="234"/>
        <v/>
      </c>
      <c r="AU89" s="284" t="str">
        <f t="shared" si="234"/>
        <v/>
      </c>
      <c r="AV89" s="284" t="str">
        <f t="shared" si="234"/>
        <v/>
      </c>
      <c r="AW89" s="284">
        <f t="shared" si="234"/>
        <v>792.32405124696277</v>
      </c>
      <c r="AX89" s="284" t="str">
        <f t="shared" si="234"/>
        <v/>
      </c>
      <c r="AY89" s="284" t="str">
        <f t="shared" si="234"/>
        <v/>
      </c>
      <c r="AZ89" s="284" t="str">
        <f t="shared" si="234"/>
        <v/>
      </c>
      <c r="BA89" s="284" t="str">
        <f t="shared" si="234"/>
        <v/>
      </c>
      <c r="BB89" s="284">
        <f t="shared" si="234"/>
        <v>564.91609821159432</v>
      </c>
      <c r="BC89" s="284" t="str">
        <f t="shared" si="234"/>
        <v/>
      </c>
      <c r="BD89" s="284" t="str">
        <f t="shared" si="234"/>
        <v/>
      </c>
      <c r="BE89" s="284" t="str">
        <f t="shared" si="234"/>
        <v/>
      </c>
      <c r="BF89" s="284" t="str">
        <f t="shared" si="234"/>
        <v/>
      </c>
      <c r="BG89" s="284">
        <f t="shared" si="234"/>
        <v>402.77737059270544</v>
      </c>
      <c r="BH89" s="284" t="str">
        <f t="shared" si="234"/>
        <v/>
      </c>
      <c r="BI89" s="284" t="str">
        <f t="shared" si="234"/>
        <v/>
      </c>
      <c r="BJ89" s="284" t="str">
        <f t="shared" si="234"/>
        <v/>
      </c>
      <c r="BK89" s="284" t="str">
        <f t="shared" si="234"/>
        <v/>
      </c>
      <c r="BL89" s="284">
        <f t="shared" si="234"/>
        <v>287.1746986413707</v>
      </c>
      <c r="BM89" s="284" t="str">
        <f t="shared" si="234"/>
        <v/>
      </c>
      <c r="BN89" s="284" t="str">
        <f t="shared" si="234"/>
        <v/>
      </c>
      <c r="BO89" s="284" t="str">
        <f t="shared" si="234"/>
        <v/>
      </c>
      <c r="BP89" s="284" t="str">
        <f t="shared" ref="BP89:EA89" si="235">IF(BP35="","",($C12*BP35)/((1+$H$4)^BP$79))</f>
        <v/>
      </c>
      <c r="BQ89" s="284">
        <f t="shared" si="235"/>
        <v>204.75159122868473</v>
      </c>
      <c r="BR89" s="284" t="str">
        <f t="shared" si="235"/>
        <v/>
      </c>
      <c r="BS89" s="284" t="str">
        <f t="shared" si="235"/>
        <v/>
      </c>
      <c r="BT89" s="284" t="str">
        <f t="shared" si="235"/>
        <v/>
      </c>
      <c r="BU89" s="284" t="str">
        <f t="shared" si="235"/>
        <v/>
      </c>
      <c r="BV89" s="284">
        <f t="shared" si="235"/>
        <v>145.98505477334172</v>
      </c>
      <c r="BW89" s="284" t="str">
        <f t="shared" si="235"/>
        <v/>
      </c>
      <c r="BX89" s="284" t="str">
        <f t="shared" si="235"/>
        <v/>
      </c>
      <c r="BY89" s="284" t="str">
        <f t="shared" si="235"/>
        <v/>
      </c>
      <c r="BZ89" s="284" t="str">
        <f t="shared" si="235"/>
        <v/>
      </c>
      <c r="CA89" s="284">
        <f t="shared" si="235"/>
        <v>104.08532646455897</v>
      </c>
      <c r="CB89" s="284" t="str">
        <f t="shared" si="235"/>
        <v/>
      </c>
      <c r="CC89" s="284" t="str">
        <f t="shared" si="235"/>
        <v/>
      </c>
      <c r="CD89" s="284" t="str">
        <f t="shared" si="235"/>
        <v/>
      </c>
      <c r="CE89" s="284" t="str">
        <f t="shared" si="235"/>
        <v/>
      </c>
      <c r="CF89" s="284">
        <f t="shared" si="235"/>
        <v>74.21139925627628</v>
      </c>
      <c r="CG89" s="284" t="str">
        <f t="shared" si="235"/>
        <v/>
      </c>
      <c r="CH89" s="284" t="str">
        <f t="shared" si="235"/>
        <v/>
      </c>
      <c r="CI89" s="284" t="str">
        <f t="shared" si="235"/>
        <v/>
      </c>
      <c r="CJ89" s="284" t="str">
        <f t="shared" si="235"/>
        <v/>
      </c>
      <c r="CK89" s="284">
        <f t="shared" si="235"/>
        <v>52.911702029869573</v>
      </c>
      <c r="CL89" s="284" t="str">
        <f t="shared" si="235"/>
        <v/>
      </c>
      <c r="CM89" s="284" t="str">
        <f t="shared" si="235"/>
        <v/>
      </c>
      <c r="CN89" s="284" t="str">
        <f t="shared" si="235"/>
        <v/>
      </c>
      <c r="CO89" s="284" t="str">
        <f t="shared" si="235"/>
        <v/>
      </c>
      <c r="CP89" s="284">
        <f t="shared" si="235"/>
        <v>37.725312280254961</v>
      </c>
      <c r="CQ89" s="284" t="str">
        <f t="shared" si="235"/>
        <v/>
      </c>
      <c r="CR89" s="284" t="str">
        <f t="shared" si="235"/>
        <v/>
      </c>
      <c r="CS89" s="284" t="str">
        <f t="shared" si="235"/>
        <v/>
      </c>
      <c r="CT89" s="284" t="str">
        <f t="shared" si="235"/>
        <v/>
      </c>
      <c r="CU89" s="284">
        <f t="shared" si="235"/>
        <v>26.897626272527312</v>
      </c>
      <c r="CV89" s="284" t="str">
        <f t="shared" si="235"/>
        <v/>
      </c>
      <c r="CW89" s="284" t="str">
        <f t="shared" si="235"/>
        <v/>
      </c>
      <c r="CX89" s="284" t="str">
        <f t="shared" si="235"/>
        <v/>
      </c>
      <c r="CY89" s="284" t="str">
        <f t="shared" si="235"/>
        <v/>
      </c>
      <c r="CZ89" s="284">
        <f t="shared" si="235"/>
        <v>19.177635793228788</v>
      </c>
      <c r="DA89" s="284" t="str">
        <f t="shared" si="235"/>
        <v/>
      </c>
      <c r="DB89" s="284" t="str">
        <f t="shared" si="235"/>
        <v/>
      </c>
      <c r="DC89" s="284" t="str">
        <f t="shared" si="235"/>
        <v/>
      </c>
      <c r="DD89" s="284" t="str">
        <f t="shared" si="235"/>
        <v/>
      </c>
      <c r="DE89" s="284">
        <f t="shared" si="235"/>
        <v>13.673389275743446</v>
      </c>
      <c r="DF89" s="284" t="str">
        <f t="shared" si="235"/>
        <v/>
      </c>
      <c r="DG89" s="284" t="str">
        <f t="shared" si="235"/>
        <v/>
      </c>
      <c r="DH89" s="284" t="str">
        <f t="shared" si="235"/>
        <v/>
      </c>
      <c r="DI89" s="284" t="str">
        <f t="shared" si="235"/>
        <v/>
      </c>
      <c r="DJ89" s="284">
        <f t="shared" si="235"/>
        <v>9.7489375803052827</v>
      </c>
      <c r="DK89" s="284" t="str">
        <f t="shared" si="235"/>
        <v/>
      </c>
      <c r="DL89" s="284" t="str">
        <f t="shared" si="235"/>
        <v/>
      </c>
      <c r="DM89" s="284" t="str">
        <f t="shared" si="235"/>
        <v/>
      </c>
      <c r="DN89" s="284" t="str">
        <f t="shared" si="235"/>
        <v/>
      </c>
      <c r="DO89" s="284">
        <f t="shared" si="235"/>
        <v>6.950857759406623</v>
      </c>
      <c r="DP89" s="284" t="str">
        <f t="shared" si="235"/>
        <v/>
      </c>
      <c r="DQ89" s="284" t="str">
        <f t="shared" si="235"/>
        <v/>
      </c>
      <c r="DR89" s="284" t="str">
        <f t="shared" si="235"/>
        <v/>
      </c>
      <c r="DS89" s="284" t="str">
        <f t="shared" si="235"/>
        <v/>
      </c>
      <c r="DT89" s="284">
        <f t="shared" si="235"/>
        <v>4.9558655180137396</v>
      </c>
      <c r="DU89" s="284" t="str">
        <f t="shared" si="235"/>
        <v/>
      </c>
      <c r="DV89" s="284" t="str">
        <f t="shared" si="235"/>
        <v/>
      </c>
      <c r="DW89" s="284" t="str">
        <f t="shared" si="235"/>
        <v/>
      </c>
      <c r="DX89" s="284" t="str">
        <f t="shared" si="235"/>
        <v/>
      </c>
      <c r="DY89" s="284">
        <f t="shared" si="235"/>
        <v>3.5334636217234681</v>
      </c>
      <c r="DZ89" s="284" t="str">
        <f t="shared" si="235"/>
        <v/>
      </c>
      <c r="EA89" s="284" t="str">
        <f t="shared" si="235"/>
        <v/>
      </c>
      <c r="EB89" s="284" t="str">
        <f t="shared" ref="EB89:GM89" si="236">IF(EB35="","",($C12*EB35)/((1+$H$4)^EB$79))</f>
        <v/>
      </c>
      <c r="EC89" s="284" t="str">
        <f t="shared" si="236"/>
        <v/>
      </c>
      <c r="ED89" s="284">
        <f t="shared" si="236"/>
        <v>2.5193107279971412</v>
      </c>
      <c r="EE89" s="284" t="str">
        <f t="shared" si="236"/>
        <v/>
      </c>
      <c r="EF89" s="284" t="str">
        <f t="shared" si="236"/>
        <v/>
      </c>
      <c r="EG89" s="284" t="str">
        <f t="shared" si="236"/>
        <v/>
      </c>
      <c r="EH89" s="284" t="str">
        <f t="shared" si="236"/>
        <v/>
      </c>
      <c r="EI89" s="284">
        <f t="shared" si="236"/>
        <v>1.7962337308869012</v>
      </c>
      <c r="EJ89" s="284" t="str">
        <f t="shared" si="236"/>
        <v/>
      </c>
      <c r="EK89" s="284" t="str">
        <f t="shared" si="236"/>
        <v/>
      </c>
      <c r="EL89" s="284" t="str">
        <f t="shared" si="236"/>
        <v/>
      </c>
      <c r="EM89" s="284" t="str">
        <f t="shared" si="236"/>
        <v/>
      </c>
      <c r="EN89" s="284">
        <f t="shared" si="236"/>
        <v>1.2806898252447474</v>
      </c>
      <c r="EO89" s="284" t="str">
        <f t="shared" si="236"/>
        <v/>
      </c>
      <c r="EP89" s="284" t="str">
        <f t="shared" si="236"/>
        <v/>
      </c>
      <c r="EQ89" s="284" t="str">
        <f t="shared" si="236"/>
        <v/>
      </c>
      <c r="ER89" s="284" t="str">
        <f t="shared" si="236"/>
        <v/>
      </c>
      <c r="ES89" s="284">
        <f t="shared" si="236"/>
        <v>0.91311414560485937</v>
      </c>
      <c r="ET89" s="284" t="str">
        <f t="shared" si="236"/>
        <v/>
      </c>
      <c r="EU89" s="284" t="str">
        <f t="shared" si="236"/>
        <v/>
      </c>
      <c r="EV89" s="284" t="str">
        <f t="shared" si="236"/>
        <v/>
      </c>
      <c r="EW89" s="284" t="str">
        <f t="shared" si="236"/>
        <v/>
      </c>
      <c r="EX89" s="284">
        <f t="shared" si="236"/>
        <v>0.6510377661073028</v>
      </c>
      <c r="EY89" s="284" t="str">
        <f t="shared" si="236"/>
        <v/>
      </c>
      <c r="EZ89" s="284" t="str">
        <f t="shared" si="236"/>
        <v/>
      </c>
      <c r="FA89" s="284" t="str">
        <f t="shared" si="236"/>
        <v/>
      </c>
      <c r="FB89" s="284" t="str">
        <f t="shared" si="236"/>
        <v/>
      </c>
      <c r="FC89" s="284">
        <f t="shared" si="236"/>
        <v>0.46418092955642798</v>
      </c>
      <c r="FD89" s="284" t="str">
        <f t="shared" si="236"/>
        <v/>
      </c>
      <c r="FE89" s="284" t="str">
        <f t="shared" si="236"/>
        <v/>
      </c>
      <c r="FF89" s="284" t="str">
        <f t="shared" si="236"/>
        <v/>
      </c>
      <c r="FG89" s="284" t="str">
        <f t="shared" si="236"/>
        <v/>
      </c>
      <c r="FH89" s="284">
        <f t="shared" si="236"/>
        <v>0.33095458755361534</v>
      </c>
      <c r="FI89" s="284" t="str">
        <f t="shared" si="236"/>
        <v/>
      </c>
      <c r="FJ89" s="284" t="str">
        <f t="shared" si="236"/>
        <v/>
      </c>
      <c r="FK89" s="284" t="str">
        <f t="shared" si="236"/>
        <v/>
      </c>
      <c r="FL89" s="284" t="str">
        <f t="shared" si="236"/>
        <v/>
      </c>
      <c r="FM89" s="284">
        <f t="shared" si="236"/>
        <v>0.23596604696244544</v>
      </c>
      <c r="FN89" s="284" t="str">
        <f t="shared" si="236"/>
        <v/>
      </c>
      <c r="FO89" s="284" t="str">
        <f t="shared" si="236"/>
        <v/>
      </c>
      <c r="FP89" s="284" t="str">
        <f t="shared" si="236"/>
        <v/>
      </c>
      <c r="FQ89" s="284" t="str">
        <f t="shared" si="236"/>
        <v/>
      </c>
      <c r="FR89" s="284">
        <f t="shared" si="236"/>
        <v>0.16824053031161787</v>
      </c>
      <c r="FS89" s="284" t="str">
        <f t="shared" si="236"/>
        <v/>
      </c>
      <c r="FT89" s="284" t="str">
        <f t="shared" si="236"/>
        <v/>
      </c>
      <c r="FU89" s="284" t="str">
        <f t="shared" si="236"/>
        <v/>
      </c>
      <c r="FV89" s="284" t="str">
        <f t="shared" si="236"/>
        <v/>
      </c>
      <c r="FW89" s="284">
        <f t="shared" si="236"/>
        <v>0.11995317294118674</v>
      </c>
      <c r="FX89" s="284" t="str">
        <f t="shared" si="236"/>
        <v/>
      </c>
      <c r="FY89" s="284" t="str">
        <f t="shared" si="236"/>
        <v/>
      </c>
      <c r="FZ89" s="284" t="str">
        <f t="shared" si="236"/>
        <v/>
      </c>
      <c r="GA89" s="284" t="str">
        <f t="shared" si="236"/>
        <v/>
      </c>
      <c r="GB89" s="284">
        <f t="shared" si="236"/>
        <v>8.5524954492280481E-2</v>
      </c>
      <c r="GC89" s="284" t="str">
        <f t="shared" si="236"/>
        <v/>
      </c>
      <c r="GD89" s="284" t="str">
        <f t="shared" si="236"/>
        <v/>
      </c>
      <c r="GE89" s="284" t="str">
        <f t="shared" si="236"/>
        <v/>
      </c>
      <c r="GF89" s="284" t="str">
        <f t="shared" si="236"/>
        <v/>
      </c>
      <c r="GG89" s="284">
        <f t="shared" si="236"/>
        <v>6.0978110553965674E-2</v>
      </c>
      <c r="GH89" s="284" t="str">
        <f t="shared" si="236"/>
        <v/>
      </c>
      <c r="GI89" s="284" t="str">
        <f t="shared" si="236"/>
        <v/>
      </c>
      <c r="GJ89" s="284" t="str">
        <f t="shared" si="236"/>
        <v/>
      </c>
      <c r="GK89" s="284" t="str">
        <f t="shared" si="236"/>
        <v/>
      </c>
      <c r="GL89" s="284">
        <f t="shared" si="236"/>
        <v>4.347655007600474E-2</v>
      </c>
      <c r="GM89" s="284" t="str">
        <f t="shared" si="236"/>
        <v/>
      </c>
      <c r="GN89" s="284" t="str">
        <f t="shared" ref="GN89:IY89" si="237">IF(GN35="","",($C12*GN35)/((1+$H$4)^GN$79))</f>
        <v/>
      </c>
      <c r="GO89" s="284" t="str">
        <f t="shared" si="237"/>
        <v/>
      </c>
      <c r="GP89" s="284" t="str">
        <f t="shared" si="237"/>
        <v/>
      </c>
      <c r="GQ89" s="284">
        <f t="shared" si="237"/>
        <v>3.0998179335821014E-2</v>
      </c>
      <c r="GR89" s="284" t="str">
        <f t="shared" si="237"/>
        <v/>
      </c>
      <c r="GS89" s="284" t="str">
        <f t="shared" si="237"/>
        <v/>
      </c>
      <c r="GT89" s="284" t="str">
        <f t="shared" si="237"/>
        <v/>
      </c>
      <c r="GU89" s="284" t="str">
        <f t="shared" si="237"/>
        <v/>
      </c>
      <c r="GV89" s="284">
        <f t="shared" si="237"/>
        <v>2.2101273455596621E-2</v>
      </c>
      <c r="GW89" s="284" t="str">
        <f t="shared" si="237"/>
        <v/>
      </c>
      <c r="GX89" s="284" t="str">
        <f t="shared" si="237"/>
        <v/>
      </c>
      <c r="GY89" s="284" t="str">
        <f t="shared" si="237"/>
        <v/>
      </c>
      <c r="GZ89" s="284" t="str">
        <f t="shared" si="237"/>
        <v/>
      </c>
      <c r="HA89" s="284">
        <f t="shared" si="237"/>
        <v>1.5757902522829652E-2</v>
      </c>
      <c r="HB89" s="284" t="str">
        <f t="shared" si="237"/>
        <v/>
      </c>
      <c r="HC89" s="284" t="str">
        <f t="shared" si="237"/>
        <v/>
      </c>
      <c r="HD89" s="284" t="str">
        <f t="shared" si="237"/>
        <v/>
      </c>
      <c r="HE89" s="284" t="str">
        <f t="shared" si="237"/>
        <v/>
      </c>
      <c r="HF89" s="284">
        <f t="shared" si="237"/>
        <v>1.1235166716428373E-2</v>
      </c>
      <c r="HG89" s="284" t="str">
        <f t="shared" si="237"/>
        <v/>
      </c>
      <c r="HH89" s="284" t="str">
        <f t="shared" si="237"/>
        <v/>
      </c>
      <c r="HI89" s="284" t="str">
        <f t="shared" si="237"/>
        <v/>
      </c>
      <c r="HJ89" s="284" t="str">
        <f t="shared" si="237"/>
        <v/>
      </c>
      <c r="HK89" s="284">
        <f t="shared" si="237"/>
        <v>8.0105185930083363E-3</v>
      </c>
      <c r="HL89" s="284" t="str">
        <f t="shared" si="237"/>
        <v/>
      </c>
      <c r="HM89" s="284" t="str">
        <f t="shared" si="237"/>
        <v/>
      </c>
      <c r="HN89" s="284" t="str">
        <f t="shared" si="237"/>
        <v/>
      </c>
      <c r="HO89" s="284" t="str">
        <f t="shared" si="237"/>
        <v/>
      </c>
      <c r="HP89" s="284">
        <f t="shared" si="237"/>
        <v>5.7113890473119051E-3</v>
      </c>
      <c r="HQ89" s="284" t="str">
        <f t="shared" si="237"/>
        <v/>
      </c>
      <c r="HR89" s="284" t="str">
        <f t="shared" si="237"/>
        <v/>
      </c>
      <c r="HS89" s="284" t="str">
        <f t="shared" si="237"/>
        <v/>
      </c>
      <c r="HT89" s="284" t="str">
        <f t="shared" si="237"/>
        <v/>
      </c>
      <c r="HU89" s="284">
        <f t="shared" si="237"/>
        <v>4.0721414563877839E-3</v>
      </c>
      <c r="HV89" s="284" t="str">
        <f t="shared" si="237"/>
        <v/>
      </c>
      <c r="HW89" s="284" t="str">
        <f t="shared" si="237"/>
        <v/>
      </c>
      <c r="HX89" s="284" t="str">
        <f t="shared" si="237"/>
        <v/>
      </c>
      <c r="HY89" s="284" t="str">
        <f t="shared" si="237"/>
        <v/>
      </c>
      <c r="HZ89" s="284">
        <f t="shared" si="237"/>
        <v>2.9033805793069875E-3</v>
      </c>
      <c r="IA89" s="284" t="str">
        <f t="shared" si="237"/>
        <v/>
      </c>
      <c r="IB89" s="284" t="str">
        <f t="shared" si="237"/>
        <v/>
      </c>
      <c r="IC89" s="284" t="str">
        <f t="shared" si="237"/>
        <v/>
      </c>
      <c r="ID89" s="284" t="str">
        <f t="shared" si="237"/>
        <v/>
      </c>
      <c r="IE89" s="284">
        <f t="shared" si="237"/>
        <v>2.0700702268271693E-3</v>
      </c>
      <c r="IF89" s="284" t="str">
        <f t="shared" si="237"/>
        <v/>
      </c>
      <c r="IG89" s="284" t="str">
        <f t="shared" si="237"/>
        <v/>
      </c>
      <c r="IH89" s="284" t="str">
        <f t="shared" si="237"/>
        <v/>
      </c>
      <c r="II89" s="284" t="str">
        <f t="shared" si="237"/>
        <v/>
      </c>
      <c r="IJ89" s="284">
        <f t="shared" si="237"/>
        <v>1.4759314622883942E-3</v>
      </c>
      <c r="IK89" s="284" t="str">
        <f t="shared" si="237"/>
        <v/>
      </c>
      <c r="IL89" s="284" t="str">
        <f t="shared" si="237"/>
        <v/>
      </c>
      <c r="IM89" s="284" t="str">
        <f t="shared" si="237"/>
        <v/>
      </c>
      <c r="IN89" s="284" t="str">
        <f t="shared" si="237"/>
        <v/>
      </c>
      <c r="IO89" s="284">
        <f t="shared" si="237"/>
        <v>1.0523187344767461E-3</v>
      </c>
      <c r="IP89" s="284" t="str">
        <f t="shared" si="237"/>
        <v/>
      </c>
      <c r="IQ89" s="284" t="str">
        <f t="shared" si="237"/>
        <v/>
      </c>
      <c r="IR89" s="284" t="str">
        <f t="shared" si="237"/>
        <v/>
      </c>
      <c r="IS89" s="284" t="str">
        <f t="shared" si="237"/>
        <v/>
      </c>
      <c r="IT89" s="284">
        <f t="shared" si="237"/>
        <v>7.5028871409366397E-4</v>
      </c>
      <c r="IU89" s="284" t="str">
        <f t="shared" si="237"/>
        <v/>
      </c>
      <c r="IV89" s="284" t="str">
        <f t="shared" si="237"/>
        <v/>
      </c>
      <c r="IW89" s="284" t="str">
        <f t="shared" si="237"/>
        <v/>
      </c>
      <c r="IX89" s="284" t="str">
        <f t="shared" si="237"/>
        <v/>
      </c>
      <c r="IY89" s="284">
        <f t="shared" si="237"/>
        <v>5.3494548377135598E-4</v>
      </c>
      <c r="IZ89" s="284" t="str">
        <f t="shared" ref="IZ89:LK89" si="238">IF(IZ35="","",($C12*IZ35)/((1+$H$4)^IZ$79))</f>
        <v/>
      </c>
      <c r="JA89" s="284" t="str">
        <f t="shared" si="238"/>
        <v/>
      </c>
      <c r="JB89" s="284" t="str">
        <f t="shared" si="238"/>
        <v/>
      </c>
      <c r="JC89" s="284" t="str">
        <f t="shared" si="238"/>
        <v/>
      </c>
      <c r="JD89" s="284">
        <f t="shared" si="238"/>
        <v>3.8140873670618181E-4</v>
      </c>
      <c r="JE89" s="284" t="str">
        <f t="shared" si="238"/>
        <v/>
      </c>
      <c r="JF89" s="284" t="str">
        <f t="shared" si="238"/>
        <v/>
      </c>
      <c r="JG89" s="284" t="str">
        <f t="shared" si="238"/>
        <v/>
      </c>
      <c r="JH89" s="284" t="str">
        <f t="shared" si="238"/>
        <v/>
      </c>
      <c r="JI89" s="284">
        <f t="shared" si="238"/>
        <v>2.7193915800583299E-4</v>
      </c>
      <c r="JJ89" s="284" t="str">
        <f t="shared" si="238"/>
        <v/>
      </c>
      <c r="JK89" s="284" t="str">
        <f t="shared" si="238"/>
        <v/>
      </c>
      <c r="JL89" s="284" t="str">
        <f t="shared" si="238"/>
        <v/>
      </c>
      <c r="JM89" s="284" t="str">
        <f t="shared" si="238"/>
        <v/>
      </c>
      <c r="JN89" s="284">
        <f t="shared" si="238"/>
        <v>1.9388886131858451E-4</v>
      </c>
      <c r="JO89" s="284" t="str">
        <f t="shared" si="238"/>
        <v/>
      </c>
      <c r="JP89" s="284" t="str">
        <f t="shared" si="238"/>
        <v/>
      </c>
      <c r="JQ89" s="284" t="str">
        <f t="shared" si="238"/>
        <v/>
      </c>
      <c r="JR89" s="284" t="str">
        <f t="shared" si="238"/>
        <v/>
      </c>
      <c r="JS89" s="284">
        <f t="shared" si="238"/>
        <v>1.382400784759764E-4</v>
      </c>
      <c r="JT89" s="284" t="str">
        <f t="shared" si="238"/>
        <v/>
      </c>
      <c r="JU89" s="284" t="str">
        <f t="shared" si="238"/>
        <v/>
      </c>
      <c r="JV89" s="284" t="str">
        <f t="shared" si="238"/>
        <v/>
      </c>
      <c r="JW89" s="284" t="str">
        <f t="shared" si="238"/>
        <v/>
      </c>
      <c r="JX89" s="284">
        <f t="shared" si="238"/>
        <v>9.8563265404108899E-5</v>
      </c>
      <c r="JY89" s="284" t="str">
        <f t="shared" si="238"/>
        <v/>
      </c>
      <c r="JZ89" s="284" t="str">
        <f t="shared" si="238"/>
        <v/>
      </c>
      <c r="KA89" s="284" t="str">
        <f t="shared" si="238"/>
        <v/>
      </c>
      <c r="KB89" s="284" t="str">
        <f t="shared" si="238"/>
        <v/>
      </c>
      <c r="KC89" s="284">
        <f t="shared" si="238"/>
        <v>7.0274246037910435E-5</v>
      </c>
      <c r="KD89" s="284" t="str">
        <f t="shared" si="238"/>
        <v/>
      </c>
      <c r="KE89" s="284" t="str">
        <f t="shared" si="238"/>
        <v/>
      </c>
      <c r="KF89" s="284" t="str">
        <f t="shared" si="238"/>
        <v/>
      </c>
      <c r="KG89" s="284" t="str">
        <f t="shared" si="238"/>
        <v/>
      </c>
      <c r="KH89" s="284">
        <f t="shared" si="238"/>
        <v>5.0104566198665081E-5</v>
      </c>
      <c r="KI89" s="284" t="str">
        <f t="shared" si="238"/>
        <v/>
      </c>
      <c r="KJ89" s="284" t="str">
        <f t="shared" si="238"/>
        <v/>
      </c>
      <c r="KK89" s="284" t="str">
        <f t="shared" si="238"/>
        <v/>
      </c>
      <c r="KL89" s="284" t="str">
        <f t="shared" si="238"/>
        <v/>
      </c>
      <c r="KM89" s="284">
        <f t="shared" si="238"/>
        <v>3.5723863228672771E-5</v>
      </c>
      <c r="KN89" s="284" t="str">
        <f t="shared" si="238"/>
        <v/>
      </c>
      <c r="KO89" s="284" t="str">
        <f t="shared" si="238"/>
        <v/>
      </c>
      <c r="KP89" s="284" t="str">
        <f t="shared" si="238"/>
        <v/>
      </c>
      <c r="KQ89" s="284" t="str">
        <f t="shared" si="238"/>
        <v/>
      </c>
      <c r="KR89" s="284">
        <f t="shared" si="238"/>
        <v>2.5470620759808508E-5</v>
      </c>
      <c r="KS89" s="284" t="str">
        <f t="shared" si="238"/>
        <v/>
      </c>
      <c r="KT89" s="284" t="str">
        <f t="shared" si="238"/>
        <v/>
      </c>
      <c r="KU89" s="284" t="str">
        <f t="shared" si="238"/>
        <v/>
      </c>
      <c r="KV89" s="284" t="str">
        <f t="shared" si="238"/>
        <v/>
      </c>
      <c r="KW89" s="284">
        <f t="shared" si="238"/>
        <v>1.816020058461328E-5</v>
      </c>
      <c r="KX89" s="284" t="str">
        <f t="shared" si="238"/>
        <v/>
      </c>
      <c r="KY89" s="284" t="str">
        <f t="shared" si="238"/>
        <v/>
      </c>
      <c r="KZ89" s="284" t="str">
        <f t="shared" si="238"/>
        <v/>
      </c>
      <c r="LA89" s="284" t="str">
        <f t="shared" si="238"/>
        <v/>
      </c>
      <c r="LB89" s="284">
        <f t="shared" si="238"/>
        <v>1.2947972033480502E-5</v>
      </c>
      <c r="LC89" s="284" t="str">
        <f t="shared" si="238"/>
        <v/>
      </c>
      <c r="LD89" s="284" t="str">
        <f t="shared" si="238"/>
        <v/>
      </c>
      <c r="LE89" s="284" t="str">
        <f t="shared" si="238"/>
        <v/>
      </c>
      <c r="LF89" s="284" t="str">
        <f t="shared" si="238"/>
        <v/>
      </c>
      <c r="LG89" s="284">
        <f t="shared" si="238"/>
        <v>9.2317251122126481E-6</v>
      </c>
      <c r="LH89" s="284" t="str">
        <f t="shared" si="238"/>
        <v/>
      </c>
      <c r="LI89" s="284" t="str">
        <f t="shared" si="238"/>
        <v/>
      </c>
      <c r="LJ89" s="284" t="str">
        <f t="shared" si="238"/>
        <v/>
      </c>
      <c r="LK89" s="284" t="str">
        <f t="shared" si="238"/>
        <v/>
      </c>
      <c r="LL89" s="284">
        <f t="shared" ref="LL89:NW89" si="239">IF(LL35="","",($C12*LL35)/((1+$H$4)^LL$79))</f>
        <v>6.582092417799937E-6</v>
      </c>
      <c r="LM89" s="284" t="str">
        <f t="shared" si="239"/>
        <v/>
      </c>
      <c r="LN89" s="284" t="str">
        <f t="shared" si="239"/>
        <v/>
      </c>
      <c r="LO89" s="284" t="str">
        <f t="shared" si="239"/>
        <v/>
      </c>
      <c r="LP89" s="284" t="str">
        <f t="shared" si="239"/>
        <v/>
      </c>
      <c r="LQ89" s="284">
        <f t="shared" si="239"/>
        <v>4.6929409259755987E-6</v>
      </c>
      <c r="LR89" s="284" t="str">
        <f t="shared" si="239"/>
        <v/>
      </c>
      <c r="LS89" s="284" t="str">
        <f t="shared" si="239"/>
        <v/>
      </c>
      <c r="LT89" s="284" t="str">
        <f t="shared" si="239"/>
        <v/>
      </c>
      <c r="LU89" s="284" t="str">
        <f t="shared" si="239"/>
        <v/>
      </c>
      <c r="LV89" s="284">
        <f t="shared" si="239"/>
        <v>3.3460020213538902E-6</v>
      </c>
      <c r="LW89" s="284" t="str">
        <f t="shared" si="239"/>
        <v/>
      </c>
      <c r="LX89" s="284" t="str">
        <f t="shared" si="239"/>
        <v/>
      </c>
      <c r="LY89" s="284" t="str">
        <f t="shared" si="239"/>
        <v/>
      </c>
      <c r="LZ89" s="284" t="str">
        <f t="shared" si="239"/>
        <v/>
      </c>
      <c r="MA89" s="284">
        <f t="shared" si="239"/>
        <v>2.385653197749743E-6</v>
      </c>
      <c r="MB89" s="284" t="str">
        <f t="shared" si="239"/>
        <v/>
      </c>
      <c r="MC89" s="284" t="str">
        <f t="shared" si="239"/>
        <v/>
      </c>
      <c r="MD89" s="284" t="str">
        <f t="shared" si="239"/>
        <v/>
      </c>
      <c r="ME89" s="284" t="str">
        <f t="shared" si="239"/>
        <v/>
      </c>
      <c r="MF89" s="284">
        <f t="shared" si="239"/>
        <v>1.7009377590365856E-6</v>
      </c>
      <c r="MG89" s="284" t="str">
        <f t="shared" si="239"/>
        <v/>
      </c>
      <c r="MH89" s="284" t="str">
        <f t="shared" si="239"/>
        <v/>
      </c>
      <c r="MI89" s="284" t="str">
        <f t="shared" si="239"/>
        <v/>
      </c>
      <c r="MJ89" s="284" t="str">
        <f t="shared" si="239"/>
        <v/>
      </c>
      <c r="MK89" s="284">
        <f t="shared" si="239"/>
        <v>1.2127451143550076E-6</v>
      </c>
      <c r="ML89" s="284" t="str">
        <f t="shared" si="239"/>
        <v/>
      </c>
      <c r="MM89" s="284" t="str">
        <f t="shared" si="239"/>
        <v/>
      </c>
      <c r="MN89" s="284" t="str">
        <f t="shared" si="239"/>
        <v/>
      </c>
      <c r="MO89" s="284" t="str">
        <f t="shared" si="239"/>
        <v/>
      </c>
      <c r="MP89" s="284">
        <f t="shared" si="239"/>
        <v>8.6467050577146141E-7</v>
      </c>
      <c r="MQ89" s="284" t="str">
        <f t="shared" si="239"/>
        <v/>
      </c>
      <c r="MR89" s="284" t="str">
        <f t="shared" si="239"/>
        <v/>
      </c>
      <c r="MS89" s="284" t="str">
        <f t="shared" si="239"/>
        <v/>
      </c>
      <c r="MT89" s="284" t="str">
        <f t="shared" si="239"/>
        <v/>
      </c>
      <c r="MU89" s="284">
        <f t="shared" si="239"/>
        <v>6.1649812042220559E-7</v>
      </c>
      <c r="MV89" s="284" t="str">
        <f t="shared" si="239"/>
        <v/>
      </c>
      <c r="MW89" s="284" t="str">
        <f t="shared" si="239"/>
        <v/>
      </c>
      <c r="MX89" s="284" t="str">
        <f t="shared" si="239"/>
        <v/>
      </c>
      <c r="MY89" s="284" t="str">
        <f t="shared" si="239"/>
        <v/>
      </c>
      <c r="MZ89" s="284">
        <f t="shared" si="239"/>
        <v>4.3955463953869086E-7</v>
      </c>
      <c r="NA89" s="284" t="str">
        <f t="shared" si="239"/>
        <v/>
      </c>
      <c r="NB89" s="284" t="str">
        <f t="shared" si="239"/>
        <v/>
      </c>
      <c r="NC89" s="284" t="str">
        <f t="shared" si="239"/>
        <v/>
      </c>
      <c r="ND89" s="284" t="str">
        <f t="shared" si="239"/>
        <v/>
      </c>
      <c r="NE89" s="284">
        <f t="shared" si="239"/>
        <v>3.1339638311901225E-7</v>
      </c>
      <c r="NF89" s="284" t="str">
        <f t="shared" si="239"/>
        <v/>
      </c>
      <c r="NG89" s="284" t="str">
        <f t="shared" si="239"/>
        <v/>
      </c>
      <c r="NH89" s="284" t="str">
        <f t="shared" si="239"/>
        <v/>
      </c>
      <c r="NI89" s="284" t="str">
        <f t="shared" si="239"/>
        <v/>
      </c>
      <c r="NJ89" s="284">
        <f t="shared" si="239"/>
        <v>2.2344728986402455E-7</v>
      </c>
      <c r="NK89" s="284" t="str">
        <f t="shared" si="239"/>
        <v/>
      </c>
      <c r="NL89" s="284" t="str">
        <f t="shared" si="239"/>
        <v/>
      </c>
      <c r="NM89" s="284" t="str">
        <f t="shared" si="239"/>
        <v/>
      </c>
      <c r="NN89" s="284" t="str">
        <f t="shared" si="239"/>
        <v/>
      </c>
      <c r="NO89" s="284">
        <f t="shared" si="239"/>
        <v>1.5931482951613069E-7</v>
      </c>
      <c r="NP89" s="284" t="str">
        <f t="shared" si="239"/>
        <v/>
      </c>
      <c r="NQ89" s="284" t="str">
        <f t="shared" si="239"/>
        <v/>
      </c>
      <c r="NR89" s="284" t="str">
        <f t="shared" si="239"/>
        <v/>
      </c>
      <c r="NS89" s="284" t="str">
        <f t="shared" si="239"/>
        <v/>
      </c>
      <c r="NT89" s="284">
        <f t="shared" si="239"/>
        <v>1.1358927163179801E-7</v>
      </c>
      <c r="NU89" s="284" t="str">
        <f t="shared" si="239"/>
        <v/>
      </c>
      <c r="NV89" s="284" t="str">
        <f t="shared" si="239"/>
        <v/>
      </c>
      <c r="NW89" s="284" t="str">
        <f t="shared" si="239"/>
        <v/>
      </c>
      <c r="NX89" s="284" t="str">
        <f t="shared" ref="NX89:QI89" si="240">IF(NX35="","",($C12*NX35)/((1+$H$4)^NX$79))</f>
        <v/>
      </c>
      <c r="NY89" s="284">
        <f t="shared" si="240"/>
        <v>8.0987580811088306E-8</v>
      </c>
      <c r="NZ89" s="284" t="str">
        <f t="shared" si="240"/>
        <v/>
      </c>
      <c r="OA89" s="284" t="str">
        <f t="shared" si="240"/>
        <v/>
      </c>
      <c r="OB89" s="284" t="str">
        <f t="shared" si="240"/>
        <v/>
      </c>
      <c r="OC89" s="284" t="str">
        <f t="shared" si="240"/>
        <v/>
      </c>
      <c r="OD89" s="284">
        <f t="shared" si="240"/>
        <v>5.7743025828122699E-8</v>
      </c>
      <c r="OE89" s="284" t="str">
        <f t="shared" si="240"/>
        <v/>
      </c>
      <c r="OF89" s="284" t="str">
        <f t="shared" si="240"/>
        <v/>
      </c>
      <c r="OG89" s="284" t="str">
        <f t="shared" si="240"/>
        <v/>
      </c>
      <c r="OH89" s="284" t="str">
        <f t="shared" si="240"/>
        <v/>
      </c>
      <c r="OI89" s="284">
        <f t="shared" si="240"/>
        <v>4.1169979377019997E-8</v>
      </c>
      <c r="OJ89" s="284" t="str">
        <f t="shared" si="240"/>
        <v/>
      </c>
      <c r="OK89" s="284" t="str">
        <f t="shared" si="240"/>
        <v/>
      </c>
      <c r="OL89" s="284" t="str">
        <f t="shared" si="240"/>
        <v/>
      </c>
      <c r="OM89" s="284" t="str">
        <f t="shared" si="240"/>
        <v/>
      </c>
      <c r="ON89" s="284">
        <f t="shared" si="240"/>
        <v>2.9353626305442909E-8</v>
      </c>
      <c r="OO89" s="284" t="str">
        <f t="shared" si="240"/>
        <v/>
      </c>
      <c r="OP89" s="284" t="str">
        <f t="shared" si="240"/>
        <v/>
      </c>
      <c r="OQ89" s="284" t="str">
        <f t="shared" si="240"/>
        <v/>
      </c>
      <c r="OR89" s="284" t="str">
        <f t="shared" si="240"/>
        <v/>
      </c>
      <c r="OS89" s="284">
        <f t="shared" si="240"/>
        <v>2.0928729873509048E-8</v>
      </c>
      <c r="OT89" s="284" t="str">
        <f t="shared" si="240"/>
        <v/>
      </c>
      <c r="OU89" s="284" t="str">
        <f t="shared" si="240"/>
        <v/>
      </c>
      <c r="OV89" s="284" t="str">
        <f t="shared" si="240"/>
        <v/>
      </c>
      <c r="OW89" s="284" t="str">
        <f t="shared" si="240"/>
        <v/>
      </c>
      <c r="OX89" s="284">
        <f t="shared" si="240"/>
        <v>1.4921895153958931E-8</v>
      </c>
      <c r="OY89" s="284" t="str">
        <f t="shared" si="240"/>
        <v/>
      </c>
      <c r="OZ89" s="284" t="str">
        <f t="shared" si="240"/>
        <v/>
      </c>
      <c r="PA89" s="284" t="str">
        <f t="shared" si="240"/>
        <v/>
      </c>
      <c r="PB89" s="284" t="str">
        <f t="shared" si="240"/>
        <v/>
      </c>
      <c r="PC89" s="284">
        <f t="shared" si="240"/>
        <v>1.0639105016477045E-8</v>
      </c>
      <c r="PD89" s="284" t="str">
        <f t="shared" si="240"/>
        <v/>
      </c>
      <c r="PE89" s="284" t="str">
        <f t="shared" si="240"/>
        <v/>
      </c>
      <c r="PF89" s="284" t="str">
        <f t="shared" si="240"/>
        <v/>
      </c>
      <c r="PG89" s="284" t="str">
        <f t="shared" si="240"/>
        <v/>
      </c>
      <c r="PH89" s="284">
        <f t="shared" si="240"/>
        <v>7.5855348388235002E-9</v>
      </c>
      <c r="PI89" s="284" t="str">
        <f t="shared" si="240"/>
        <v/>
      </c>
      <c r="PJ89" s="284" t="str">
        <f t="shared" si="240"/>
        <v/>
      </c>
      <c r="PK89" s="284" t="str">
        <f t="shared" si="240"/>
        <v/>
      </c>
      <c r="PL89" s="284" t="str">
        <f t="shared" si="240"/>
        <v/>
      </c>
      <c r="PM89" s="284">
        <f t="shared" si="240"/>
        <v>5.4083815040730319E-9</v>
      </c>
      <c r="PN89" s="284" t="str">
        <f t="shared" si="240"/>
        <v/>
      </c>
      <c r="PO89" s="284" t="str">
        <f t="shared" si="240"/>
        <v/>
      </c>
      <c r="PP89" s="284" t="str">
        <f t="shared" si="240"/>
        <v/>
      </c>
      <c r="PQ89" s="284" t="str">
        <f t="shared" si="240"/>
        <v/>
      </c>
      <c r="PR89" s="284">
        <f t="shared" si="240"/>
        <v>3.8561012657791666E-9</v>
      </c>
      <c r="PS89" s="284" t="str">
        <f t="shared" si="240"/>
        <v/>
      </c>
      <c r="PT89" s="284" t="str">
        <f t="shared" si="240"/>
        <v/>
      </c>
      <c r="PU89" s="284" t="str">
        <f t="shared" si="240"/>
        <v/>
      </c>
      <c r="PV89" s="284" t="str">
        <f t="shared" si="240"/>
        <v/>
      </c>
      <c r="PW89" s="284">
        <f t="shared" si="240"/>
        <v>2.7493469091900259E-9</v>
      </c>
      <c r="PX89" s="284" t="str">
        <f t="shared" si="240"/>
        <v/>
      </c>
      <c r="PY89" s="284" t="str">
        <f t="shared" si="240"/>
        <v/>
      </c>
      <c r="PZ89" s="284" t="str">
        <f t="shared" si="240"/>
        <v/>
      </c>
      <c r="QA89" s="284" t="str">
        <f t="shared" si="240"/>
        <v/>
      </c>
      <c r="QB89" s="284">
        <f t="shared" si="240"/>
        <v>1.9602463488586287E-9</v>
      </c>
      <c r="QC89" s="284" t="str">
        <f t="shared" si="240"/>
        <v/>
      </c>
      <c r="QD89" s="284" t="str">
        <f t="shared" si="240"/>
        <v/>
      </c>
      <c r="QE89" s="284" t="str">
        <f t="shared" si="240"/>
        <v/>
      </c>
      <c r="QF89" s="284" t="str">
        <f t="shared" si="240"/>
        <v/>
      </c>
      <c r="QG89" s="284">
        <f t="shared" si="240"/>
        <v>1.3976285551195242E-9</v>
      </c>
      <c r="QH89" s="284" t="str">
        <f t="shared" si="240"/>
        <v/>
      </c>
      <c r="QI89" s="284" t="str">
        <f t="shared" si="240"/>
        <v/>
      </c>
      <c r="QJ89" s="284" t="str">
        <f t="shared" ref="QJ89:SA89" si="241">IF(QJ35="","",($C12*QJ35)/((1+$H$4)^QJ$79))</f>
        <v/>
      </c>
      <c r="QK89" s="284" t="str">
        <f t="shared" si="241"/>
        <v/>
      </c>
      <c r="QL89" s="284">
        <f t="shared" si="241"/>
        <v>9.9648984385194917E-10</v>
      </c>
      <c r="QM89" s="284" t="str">
        <f t="shared" si="241"/>
        <v/>
      </c>
      <c r="QN89" s="284" t="str">
        <f t="shared" si="241"/>
        <v/>
      </c>
      <c r="QO89" s="284" t="str">
        <f t="shared" si="241"/>
        <v/>
      </c>
      <c r="QP89" s="284" t="str">
        <f t="shared" si="241"/>
        <v/>
      </c>
      <c r="QQ89" s="284">
        <f t="shared" si="241"/>
        <v>7.104834866622784E-10</v>
      </c>
      <c r="QR89" s="284" t="str">
        <f t="shared" si="241"/>
        <v/>
      </c>
      <c r="QS89" s="284" t="str">
        <f t="shared" si="241"/>
        <v/>
      </c>
      <c r="QT89" s="284" t="str">
        <f t="shared" si="241"/>
        <v/>
      </c>
      <c r="QU89" s="284" t="str">
        <f t="shared" si="241"/>
        <v/>
      </c>
      <c r="QV89" s="284">
        <f t="shared" si="241"/>
        <v>5.0656490674157376E-10</v>
      </c>
      <c r="QW89" s="284" t="str">
        <f t="shared" si="241"/>
        <v/>
      </c>
      <c r="QX89" s="284" t="str">
        <f t="shared" si="241"/>
        <v/>
      </c>
      <c r="QY89" s="284" t="str">
        <f t="shared" si="241"/>
        <v/>
      </c>
      <c r="QZ89" s="284" t="str">
        <f t="shared" si="241"/>
        <v/>
      </c>
      <c r="RA89" s="284">
        <f t="shared" si="241"/>
        <v>3.6117377751817546E-10</v>
      </c>
      <c r="RB89" s="284" t="str">
        <f t="shared" si="241"/>
        <v/>
      </c>
      <c r="RC89" s="284" t="str">
        <f t="shared" si="241"/>
        <v/>
      </c>
      <c r="RD89" s="284" t="str">
        <f t="shared" si="241"/>
        <v/>
      </c>
      <c r="RE89" s="284" t="str">
        <f t="shared" si="241"/>
        <v/>
      </c>
      <c r="RF89" s="284">
        <f t="shared" si="241"/>
        <v>2.5751191176236842E-10</v>
      </c>
      <c r="RG89" s="284" t="str">
        <f t="shared" si="241"/>
        <v/>
      </c>
      <c r="RH89" s="284" t="str">
        <f t="shared" si="241"/>
        <v/>
      </c>
      <c r="RI89" s="284" t="str">
        <f t="shared" si="241"/>
        <v/>
      </c>
      <c r="RJ89" s="284" t="str">
        <f t="shared" si="241"/>
        <v/>
      </c>
      <c r="RK89" s="284">
        <f t="shared" si="241"/>
        <v>1.836024341389866E-10</v>
      </c>
      <c r="RL89" s="284" t="str">
        <f t="shared" si="241"/>
        <v/>
      </c>
      <c r="RM89" s="284" t="str">
        <f t="shared" si="241"/>
        <v/>
      </c>
      <c r="RN89" s="284" t="str">
        <f t="shared" si="241"/>
        <v/>
      </c>
      <c r="RO89" s="284" t="str">
        <f t="shared" si="241"/>
        <v/>
      </c>
      <c r="RP89" s="284">
        <f t="shared" si="241"/>
        <v>1.309059980606579E-10</v>
      </c>
      <c r="RQ89" s="284" t="str">
        <f t="shared" si="241"/>
        <v/>
      </c>
      <c r="RR89" s="284" t="str">
        <f t="shared" si="241"/>
        <v/>
      </c>
      <c r="RS89" s="284" t="str">
        <f t="shared" si="241"/>
        <v/>
      </c>
      <c r="RT89" s="284" t="str">
        <f t="shared" si="241"/>
        <v/>
      </c>
      <c r="RU89" s="284">
        <f t="shared" si="241"/>
        <v>9.3334167428764971E-11</v>
      </c>
      <c r="RV89" s="284" t="str">
        <f t="shared" si="241"/>
        <v/>
      </c>
      <c r="RW89" s="284" t="str">
        <f t="shared" si="241"/>
        <v/>
      </c>
      <c r="RX89" s="284" t="str">
        <f t="shared" si="241"/>
        <v/>
      </c>
      <c r="RY89" s="284" t="str">
        <f t="shared" si="241"/>
        <v/>
      </c>
      <c r="RZ89" s="284">
        <f t="shared" si="241"/>
        <v>6.6545971450324182E-11</v>
      </c>
      <c r="SA89" s="284" t="str">
        <f t="shared" si="241"/>
        <v/>
      </c>
    </row>
    <row r="90" spans="1:495">
      <c r="A90" s="282" t="s">
        <v>331</v>
      </c>
      <c r="B90" s="290">
        <f>SUM(C91)</f>
        <v>88329.224429695343</v>
      </c>
      <c r="C90" s="290"/>
      <c r="D90" s="284"/>
      <c r="E90" s="284"/>
      <c r="F90" s="284"/>
      <c r="G90" s="284"/>
      <c r="H90" s="284"/>
      <c r="I90" s="284"/>
      <c r="J90" s="284"/>
      <c r="K90" s="284"/>
      <c r="L90" s="284"/>
      <c r="M90" s="284"/>
      <c r="N90" s="284"/>
      <c r="O90" s="284"/>
      <c r="P90" s="284"/>
      <c r="Q90" s="284"/>
      <c r="R90" s="284"/>
      <c r="S90" s="284"/>
      <c r="T90" s="284"/>
      <c r="U90" s="284"/>
      <c r="V90" s="284"/>
      <c r="W90" s="284"/>
      <c r="X90" s="284"/>
      <c r="Y90" s="284"/>
      <c r="Z90" s="284"/>
      <c r="AA90" s="284"/>
      <c r="AB90" s="284"/>
      <c r="AC90" s="284"/>
      <c r="AD90" s="284"/>
      <c r="AE90" s="284"/>
      <c r="AF90" s="284"/>
      <c r="AG90" s="284"/>
      <c r="AH90" s="284"/>
      <c r="AI90" s="284"/>
      <c r="AJ90" s="284"/>
      <c r="AK90" s="284"/>
      <c r="AL90" s="284"/>
      <c r="AM90" s="284"/>
      <c r="AN90" s="284"/>
      <c r="AO90" s="284"/>
      <c r="AP90" s="284"/>
      <c r="AQ90" s="284"/>
      <c r="AR90" s="284"/>
      <c r="AS90" s="284"/>
      <c r="AT90" s="284"/>
      <c r="AU90" s="284"/>
      <c r="AV90" s="284"/>
      <c r="AW90" s="284"/>
      <c r="AX90" s="284"/>
      <c r="AY90" s="284"/>
      <c r="AZ90" s="284"/>
      <c r="BA90" s="284"/>
      <c r="BB90" s="284"/>
      <c r="BC90" s="284"/>
      <c r="BD90" s="284"/>
      <c r="BE90" s="284"/>
      <c r="BF90" s="284"/>
      <c r="BG90" s="284"/>
      <c r="BH90" s="284"/>
      <c r="BI90" s="284"/>
      <c r="BJ90" s="284"/>
      <c r="BK90" s="284"/>
      <c r="BL90" s="284"/>
      <c r="BM90" s="284"/>
      <c r="BN90" s="284"/>
      <c r="BO90" s="284"/>
      <c r="BP90" s="284"/>
      <c r="BQ90" s="284"/>
      <c r="BR90" s="284"/>
      <c r="BS90" s="284"/>
      <c r="BT90" s="284"/>
      <c r="BU90" s="284"/>
      <c r="BV90" s="284"/>
      <c r="BW90" s="284"/>
      <c r="BX90" s="284"/>
      <c r="BY90" s="284"/>
      <c r="BZ90" s="284"/>
      <c r="CA90" s="284"/>
      <c r="CB90" s="284"/>
      <c r="CC90" s="284"/>
      <c r="CD90" s="284"/>
      <c r="CE90" s="284"/>
      <c r="CF90" s="284"/>
      <c r="CG90" s="284"/>
      <c r="CH90" s="284"/>
      <c r="CI90" s="284"/>
      <c r="CJ90" s="284"/>
      <c r="CK90" s="284"/>
      <c r="CL90" s="284"/>
      <c r="CM90" s="284"/>
      <c r="CN90" s="284"/>
      <c r="CO90" s="284"/>
      <c r="CP90" s="284"/>
      <c r="CQ90" s="284"/>
      <c r="CR90" s="284"/>
      <c r="CS90" s="284"/>
      <c r="CT90" s="284"/>
      <c r="CU90" s="284"/>
      <c r="CV90" s="284"/>
      <c r="CW90" s="284"/>
      <c r="CX90" s="284"/>
      <c r="CY90" s="284"/>
      <c r="CZ90" s="284"/>
      <c r="DA90" s="284"/>
      <c r="DB90" s="284"/>
      <c r="DC90" s="284"/>
      <c r="DD90" s="284"/>
      <c r="DE90" s="284"/>
      <c r="DF90" s="284"/>
      <c r="DG90" s="284"/>
      <c r="DH90" s="284"/>
      <c r="DI90" s="284"/>
      <c r="DJ90" s="284"/>
      <c r="DK90" s="284"/>
      <c r="DL90" s="284"/>
      <c r="DM90" s="284"/>
      <c r="DN90" s="284"/>
      <c r="DO90" s="284"/>
      <c r="DP90" s="284"/>
      <c r="DQ90" s="284"/>
      <c r="DR90" s="284"/>
      <c r="DS90" s="284"/>
      <c r="DT90" s="284"/>
      <c r="DU90" s="284"/>
      <c r="DV90" s="284"/>
      <c r="DW90" s="284"/>
      <c r="DX90" s="284"/>
      <c r="DY90" s="284"/>
      <c r="DZ90" s="284"/>
      <c r="EA90" s="284"/>
      <c r="EB90" s="284"/>
      <c r="EC90" s="284"/>
      <c r="ED90" s="284"/>
      <c r="EE90" s="284"/>
      <c r="EF90" s="284"/>
      <c r="EG90" s="284"/>
      <c r="EH90" s="284"/>
      <c r="EI90" s="284"/>
      <c r="EJ90" s="284"/>
      <c r="EK90" s="284"/>
      <c r="EL90" s="284"/>
      <c r="EM90" s="284"/>
      <c r="EN90" s="284"/>
      <c r="EO90" s="284"/>
      <c r="EP90" s="284"/>
      <c r="EQ90" s="284"/>
      <c r="ER90" s="284"/>
      <c r="ES90" s="284"/>
      <c r="ET90" s="284"/>
      <c r="EU90" s="284"/>
      <c r="EV90" s="284"/>
      <c r="EW90" s="284"/>
      <c r="EX90" s="284"/>
      <c r="EY90" s="284"/>
      <c r="EZ90" s="284"/>
      <c r="FA90" s="284"/>
      <c r="FB90" s="284"/>
      <c r="FC90" s="284"/>
      <c r="FD90" s="284"/>
      <c r="FE90" s="284"/>
      <c r="FF90" s="284"/>
      <c r="FG90" s="284"/>
      <c r="FH90" s="284"/>
      <c r="FI90" s="284"/>
      <c r="FJ90" s="284"/>
      <c r="FK90" s="284"/>
      <c r="FL90" s="284"/>
      <c r="FM90" s="284"/>
      <c r="FN90" s="284"/>
      <c r="FO90" s="284"/>
      <c r="FP90" s="284"/>
      <c r="FQ90" s="284"/>
      <c r="FR90" s="284"/>
      <c r="FS90" s="284"/>
      <c r="FT90" s="284"/>
      <c r="FU90" s="284"/>
      <c r="FV90" s="284"/>
      <c r="FW90" s="284"/>
      <c r="FX90" s="284"/>
      <c r="FY90" s="284"/>
      <c r="FZ90" s="284"/>
      <c r="GA90" s="284"/>
      <c r="GB90" s="284"/>
      <c r="GC90" s="284"/>
      <c r="GD90" s="284"/>
      <c r="GE90" s="284"/>
      <c r="GF90" s="284"/>
      <c r="GG90" s="284"/>
      <c r="GH90" s="284"/>
      <c r="GI90" s="284"/>
      <c r="GJ90" s="284"/>
      <c r="GK90" s="284"/>
      <c r="GL90" s="284"/>
      <c r="GM90" s="284"/>
      <c r="GN90" s="284"/>
      <c r="GO90" s="284"/>
      <c r="GP90" s="284"/>
      <c r="GQ90" s="284"/>
      <c r="GR90" s="284"/>
      <c r="GS90" s="284"/>
      <c r="GT90" s="284"/>
      <c r="GU90" s="284"/>
      <c r="GV90" s="284"/>
      <c r="GW90" s="284"/>
      <c r="GX90" s="284"/>
      <c r="GY90" s="284"/>
      <c r="GZ90" s="284"/>
      <c r="HA90" s="284"/>
      <c r="HB90" s="284"/>
      <c r="HC90" s="284"/>
      <c r="HD90" s="284"/>
      <c r="HE90" s="284"/>
      <c r="HF90" s="284"/>
      <c r="HG90" s="284"/>
      <c r="HH90" s="284"/>
      <c r="HI90" s="284"/>
      <c r="HJ90" s="284"/>
      <c r="HK90" s="284"/>
      <c r="HL90" s="284"/>
      <c r="HM90" s="284"/>
      <c r="HN90" s="284"/>
      <c r="HO90" s="284"/>
      <c r="HP90" s="284"/>
      <c r="HQ90" s="284"/>
      <c r="HR90" s="284"/>
      <c r="HS90" s="284"/>
      <c r="HT90" s="284"/>
      <c r="HU90" s="284"/>
      <c r="HV90" s="284"/>
      <c r="HW90" s="284"/>
      <c r="HX90" s="284"/>
      <c r="HY90" s="284"/>
      <c r="HZ90" s="284"/>
      <c r="IA90" s="284"/>
      <c r="IB90" s="284"/>
      <c r="IC90" s="284"/>
      <c r="ID90" s="284"/>
      <c r="IE90" s="284"/>
      <c r="IF90" s="284"/>
      <c r="IG90" s="284"/>
      <c r="IH90" s="284"/>
      <c r="II90" s="284"/>
      <c r="IJ90" s="284"/>
      <c r="IK90" s="284"/>
      <c r="IL90" s="284"/>
      <c r="IM90" s="284"/>
      <c r="IN90" s="284"/>
      <c r="IO90" s="284"/>
      <c r="IP90" s="284"/>
      <c r="IQ90" s="284"/>
      <c r="IR90" s="284"/>
      <c r="IS90" s="284"/>
      <c r="IT90" s="284"/>
      <c r="IU90" s="284"/>
      <c r="IV90" s="284"/>
      <c r="IW90" s="284"/>
      <c r="IX90" s="284"/>
      <c r="IY90" s="284"/>
      <c r="IZ90" s="284"/>
      <c r="JA90" s="284"/>
      <c r="JB90" s="284"/>
      <c r="JC90" s="284"/>
      <c r="JD90" s="284"/>
      <c r="JE90" s="284"/>
      <c r="JF90" s="284"/>
      <c r="JG90" s="284"/>
      <c r="JH90" s="284"/>
      <c r="JI90" s="284"/>
      <c r="JJ90" s="284"/>
      <c r="JK90" s="284"/>
      <c r="JL90" s="284"/>
      <c r="JM90" s="284"/>
      <c r="JN90" s="284"/>
      <c r="JO90" s="284"/>
      <c r="JP90" s="284"/>
      <c r="JQ90" s="284"/>
      <c r="JR90" s="284"/>
      <c r="JS90" s="284"/>
      <c r="JT90" s="284"/>
      <c r="JU90" s="284"/>
      <c r="JV90" s="284"/>
      <c r="JW90" s="284"/>
      <c r="JX90" s="284"/>
      <c r="JY90" s="284"/>
      <c r="JZ90" s="284"/>
      <c r="KA90" s="284"/>
      <c r="KB90" s="284"/>
      <c r="KC90" s="284"/>
      <c r="KD90" s="284"/>
      <c r="KE90" s="284"/>
      <c r="KF90" s="284"/>
      <c r="KG90" s="284"/>
      <c r="KH90" s="284"/>
      <c r="KI90" s="284"/>
      <c r="KJ90" s="284"/>
      <c r="KK90" s="284"/>
      <c r="KL90" s="284"/>
      <c r="KM90" s="284"/>
      <c r="KN90" s="284"/>
      <c r="KO90" s="284"/>
      <c r="KP90" s="284"/>
      <c r="KQ90" s="284"/>
      <c r="KR90" s="284"/>
      <c r="KS90" s="284"/>
      <c r="KT90" s="284"/>
      <c r="KU90" s="284"/>
      <c r="KV90" s="284"/>
      <c r="KW90" s="284"/>
      <c r="KX90" s="284"/>
      <c r="KY90" s="284"/>
      <c r="KZ90" s="284"/>
      <c r="LA90" s="284"/>
      <c r="LB90" s="284"/>
      <c r="LC90" s="284"/>
      <c r="LD90" s="284"/>
      <c r="LE90" s="284"/>
      <c r="LF90" s="284"/>
      <c r="LG90" s="284"/>
      <c r="LH90" s="284"/>
      <c r="LI90" s="284"/>
      <c r="LJ90" s="284"/>
      <c r="LK90" s="284"/>
      <c r="LL90" s="284"/>
      <c r="LM90" s="284"/>
      <c r="LN90" s="284"/>
      <c r="LO90" s="284"/>
      <c r="LP90" s="284"/>
      <c r="LQ90" s="284"/>
      <c r="LR90" s="284"/>
      <c r="LS90" s="284"/>
      <c r="LT90" s="284"/>
      <c r="LU90" s="284"/>
      <c r="LV90" s="284"/>
      <c r="LW90" s="284"/>
      <c r="LX90" s="284"/>
      <c r="LY90" s="284"/>
      <c r="LZ90" s="284"/>
      <c r="MA90" s="284"/>
      <c r="MB90" s="284"/>
      <c r="MC90" s="284"/>
      <c r="MD90" s="284"/>
      <c r="ME90" s="284"/>
      <c r="MF90" s="284"/>
      <c r="MG90" s="284"/>
      <c r="MH90" s="284"/>
      <c r="MI90" s="284"/>
      <c r="MJ90" s="284"/>
      <c r="MK90" s="284"/>
      <c r="ML90" s="284"/>
      <c r="MM90" s="284"/>
      <c r="MN90" s="284"/>
      <c r="MO90" s="284"/>
      <c r="MP90" s="284"/>
      <c r="MQ90" s="284"/>
      <c r="MR90" s="284"/>
      <c r="MS90" s="284"/>
      <c r="MT90" s="284"/>
      <c r="MU90" s="284"/>
      <c r="MV90" s="284"/>
      <c r="MW90" s="284"/>
      <c r="MX90" s="284"/>
      <c r="MY90" s="284"/>
      <c r="MZ90" s="284"/>
      <c r="NA90" s="284"/>
      <c r="NB90" s="284"/>
      <c r="NC90" s="284"/>
      <c r="ND90" s="284"/>
      <c r="NE90" s="284"/>
      <c r="NF90" s="284"/>
      <c r="NG90" s="284"/>
      <c r="NH90" s="284"/>
      <c r="NI90" s="284"/>
      <c r="NJ90" s="284"/>
      <c r="NK90" s="284"/>
      <c r="NL90" s="284"/>
      <c r="NM90" s="284"/>
      <c r="NN90" s="284"/>
      <c r="NO90" s="284"/>
      <c r="NP90" s="284"/>
      <c r="NQ90" s="284"/>
      <c r="NR90" s="284"/>
      <c r="NS90" s="284"/>
      <c r="NT90" s="284"/>
      <c r="NU90" s="284"/>
      <c r="NV90" s="284"/>
      <c r="NW90" s="284"/>
      <c r="NX90" s="284"/>
      <c r="NY90" s="284"/>
      <c r="NZ90" s="284"/>
      <c r="OA90" s="284"/>
      <c r="OB90" s="284"/>
      <c r="OC90" s="284"/>
      <c r="OD90" s="284"/>
      <c r="OE90" s="284"/>
      <c r="OF90" s="284"/>
      <c r="OG90" s="284"/>
      <c r="OH90" s="284"/>
      <c r="OI90" s="284"/>
      <c r="OJ90" s="284"/>
      <c r="OK90" s="284"/>
      <c r="OL90" s="284"/>
      <c r="OM90" s="284"/>
      <c r="ON90" s="284"/>
      <c r="OO90" s="284"/>
      <c r="OP90" s="284"/>
      <c r="OQ90" s="284"/>
      <c r="OR90" s="284"/>
      <c r="OS90" s="284"/>
      <c r="OT90" s="284"/>
      <c r="OU90" s="284"/>
      <c r="OV90" s="284"/>
      <c r="OW90" s="284"/>
      <c r="OX90" s="284"/>
      <c r="OY90" s="284"/>
      <c r="OZ90" s="284"/>
      <c r="PA90" s="284"/>
      <c r="PB90" s="284"/>
      <c r="PC90" s="284"/>
      <c r="PD90" s="284"/>
      <c r="PE90" s="284"/>
      <c r="PF90" s="284"/>
      <c r="PG90" s="284"/>
      <c r="PH90" s="284"/>
      <c r="PI90" s="284"/>
      <c r="PJ90" s="284"/>
      <c r="PK90" s="284"/>
      <c r="PL90" s="284"/>
      <c r="PM90" s="284"/>
      <c r="PN90" s="284"/>
      <c r="PO90" s="284"/>
      <c r="PP90" s="284"/>
      <c r="PQ90" s="284"/>
      <c r="PR90" s="284"/>
      <c r="PS90" s="284"/>
      <c r="PT90" s="284"/>
      <c r="PU90" s="284"/>
      <c r="PV90" s="284"/>
      <c r="PW90" s="284"/>
      <c r="PX90" s="284"/>
      <c r="PY90" s="284"/>
      <c r="PZ90" s="284"/>
      <c r="QA90" s="284"/>
      <c r="QB90" s="284"/>
      <c r="QC90" s="284"/>
      <c r="QD90" s="284"/>
      <c r="QE90" s="284"/>
      <c r="QF90" s="284"/>
      <c r="QG90" s="284"/>
      <c r="QH90" s="284"/>
      <c r="QI90" s="284"/>
      <c r="QJ90" s="284"/>
      <c r="QK90" s="284"/>
      <c r="QL90" s="284"/>
      <c r="QM90" s="284"/>
      <c r="QN90" s="284"/>
      <c r="QO90" s="284"/>
      <c r="QP90" s="284"/>
      <c r="QQ90" s="284"/>
      <c r="QR90" s="284"/>
      <c r="QS90" s="284"/>
      <c r="QT90" s="284"/>
      <c r="QU90" s="284"/>
      <c r="QV90" s="284"/>
      <c r="QW90" s="284"/>
      <c r="QX90" s="284"/>
      <c r="QY90" s="284"/>
      <c r="QZ90" s="284"/>
      <c r="RA90" s="284"/>
      <c r="RB90" s="284"/>
      <c r="RC90" s="284"/>
      <c r="RD90" s="284"/>
      <c r="RE90" s="284"/>
      <c r="RF90" s="284"/>
      <c r="RG90" s="284"/>
      <c r="RH90" s="284"/>
      <c r="RI90" s="284"/>
      <c r="RJ90" s="284"/>
      <c r="RK90" s="284"/>
      <c r="RL90" s="284"/>
      <c r="RM90" s="284"/>
      <c r="RN90" s="284"/>
      <c r="RO90" s="284"/>
      <c r="RP90" s="284"/>
      <c r="RQ90" s="284"/>
      <c r="RR90" s="284"/>
      <c r="RS90" s="284"/>
      <c r="RT90" s="284"/>
      <c r="RU90" s="284"/>
      <c r="RV90" s="284"/>
      <c r="RW90" s="284"/>
      <c r="RX90" s="284"/>
      <c r="RY90" s="284"/>
      <c r="RZ90" s="284"/>
      <c r="SA90" s="284"/>
    </row>
    <row r="91" spans="1:495">
      <c r="A91" s="282"/>
      <c r="B91" s="283" t="str">
        <f>$B$13</f>
        <v>Transportation Costs</v>
      </c>
      <c r="C91" s="290">
        <f>SUM(D91:S91,T91:INDEX(T91:SA91,$H$5))</f>
        <v>88329.224429695343</v>
      </c>
      <c r="D91" s="284" t="str">
        <f t="shared" ref="D91:BO91" si="242">IF(D36="","",($C13*D36)/((1+$H$4)^D$79))</f>
        <v/>
      </c>
      <c r="E91" s="284">
        <f t="shared" si="242"/>
        <v>25450.039304742771</v>
      </c>
      <c r="F91" s="284">
        <f t="shared" si="242"/>
        <v>23785.08346237642</v>
      </c>
      <c r="G91" s="284">
        <f t="shared" si="242"/>
        <v>11114.524982418889</v>
      </c>
      <c r="H91" s="284">
        <f t="shared" si="242"/>
        <v>10387.406525625129</v>
      </c>
      <c r="I91" s="284">
        <f t="shared" si="242"/>
        <v>4853.9282830023967</v>
      </c>
      <c r="J91" s="284">
        <f t="shared" si="242"/>
        <v>4536.3815728994359</v>
      </c>
      <c r="K91" s="284">
        <f t="shared" si="242"/>
        <v>4239.6089466349868</v>
      </c>
      <c r="L91" s="284">
        <f t="shared" si="242"/>
        <v>3962.2513519953145</v>
      </c>
      <c r="M91" s="284" t="str">
        <f t="shared" si="242"/>
        <v/>
      </c>
      <c r="N91" s="284" t="str">
        <f t="shared" si="242"/>
        <v/>
      </c>
      <c r="O91" s="284" t="str">
        <f t="shared" si="242"/>
        <v/>
      </c>
      <c r="P91" s="284" t="str">
        <f t="shared" si="242"/>
        <v/>
      </c>
      <c r="Q91" s="284" t="str">
        <f t="shared" si="242"/>
        <v/>
      </c>
      <c r="R91" s="284" t="str">
        <f t="shared" si="242"/>
        <v/>
      </c>
      <c r="S91" s="284" t="str">
        <f t="shared" si="242"/>
        <v/>
      </c>
      <c r="T91" s="284" t="str">
        <f t="shared" si="242"/>
        <v/>
      </c>
      <c r="U91" s="284" t="str">
        <f t="shared" si="242"/>
        <v/>
      </c>
      <c r="V91" s="284" t="str">
        <f t="shared" si="242"/>
        <v/>
      </c>
      <c r="W91" s="284" t="str">
        <f t="shared" si="242"/>
        <v/>
      </c>
      <c r="X91" s="284" t="str">
        <f t="shared" si="242"/>
        <v/>
      </c>
      <c r="Y91" s="284" t="str">
        <f t="shared" si="242"/>
        <v/>
      </c>
      <c r="Z91" s="284" t="str">
        <f t="shared" si="242"/>
        <v/>
      </c>
      <c r="AA91" s="284" t="str">
        <f t="shared" si="242"/>
        <v/>
      </c>
      <c r="AB91" s="284" t="str">
        <f t="shared" si="242"/>
        <v/>
      </c>
      <c r="AC91" s="284" t="str">
        <f t="shared" si="242"/>
        <v/>
      </c>
      <c r="AD91" s="284" t="str">
        <f t="shared" si="242"/>
        <v/>
      </c>
      <c r="AE91" s="284" t="str">
        <f t="shared" si="242"/>
        <v/>
      </c>
      <c r="AF91" s="284" t="str">
        <f t="shared" si="242"/>
        <v/>
      </c>
      <c r="AG91" s="284" t="str">
        <f t="shared" si="242"/>
        <v/>
      </c>
      <c r="AH91" s="284" t="str">
        <f t="shared" si="242"/>
        <v/>
      </c>
      <c r="AI91" s="284" t="str">
        <f t="shared" si="242"/>
        <v/>
      </c>
      <c r="AJ91" s="284" t="str">
        <f t="shared" si="242"/>
        <v/>
      </c>
      <c r="AK91" s="284" t="str">
        <f t="shared" si="242"/>
        <v/>
      </c>
      <c r="AL91" s="284" t="str">
        <f t="shared" si="242"/>
        <v/>
      </c>
      <c r="AM91" s="284" t="str">
        <f t="shared" si="242"/>
        <v/>
      </c>
      <c r="AN91" s="284" t="str">
        <f t="shared" si="242"/>
        <v/>
      </c>
      <c r="AO91" s="284" t="str">
        <f t="shared" si="242"/>
        <v/>
      </c>
      <c r="AP91" s="284" t="str">
        <f t="shared" si="242"/>
        <v/>
      </c>
      <c r="AQ91" s="284" t="str">
        <f t="shared" si="242"/>
        <v/>
      </c>
      <c r="AR91" s="284">
        <f t="shared" si="242"/>
        <v>1818.5327541392273</v>
      </c>
      <c r="AS91" s="284" t="str">
        <f t="shared" si="242"/>
        <v/>
      </c>
      <c r="AT91" s="284" t="str">
        <f t="shared" si="242"/>
        <v/>
      </c>
      <c r="AU91" s="284" t="str">
        <f t="shared" si="242"/>
        <v/>
      </c>
      <c r="AV91" s="284" t="str">
        <f t="shared" si="242"/>
        <v/>
      </c>
      <c r="AW91" s="284">
        <f t="shared" si="242"/>
        <v>1296.588720639641</v>
      </c>
      <c r="AX91" s="284" t="str">
        <f t="shared" si="242"/>
        <v/>
      </c>
      <c r="AY91" s="284" t="str">
        <f t="shared" si="242"/>
        <v/>
      </c>
      <c r="AZ91" s="284" t="str">
        <f t="shared" si="242"/>
        <v/>
      </c>
      <c r="BA91" s="284" t="str">
        <f t="shared" si="242"/>
        <v/>
      </c>
      <c r="BB91" s="284">
        <f t="shared" si="242"/>
        <v>924.4498382904751</v>
      </c>
      <c r="BC91" s="284" t="str">
        <f t="shared" si="242"/>
        <v/>
      </c>
      <c r="BD91" s="284" t="str">
        <f t="shared" si="242"/>
        <v/>
      </c>
      <c r="BE91" s="284" t="str">
        <f t="shared" si="242"/>
        <v/>
      </c>
      <c r="BF91" s="284" t="str">
        <f t="shared" si="242"/>
        <v/>
      </c>
      <c r="BG91" s="284">
        <f t="shared" si="242"/>
        <v>659.11995832702098</v>
      </c>
      <c r="BH91" s="284" t="str">
        <f t="shared" si="242"/>
        <v/>
      </c>
      <c r="BI91" s="284" t="str">
        <f t="shared" si="242"/>
        <v/>
      </c>
      <c r="BJ91" s="284" t="str">
        <f t="shared" si="242"/>
        <v/>
      </c>
      <c r="BK91" s="284" t="str">
        <f t="shared" si="242"/>
        <v/>
      </c>
      <c r="BL91" s="284">
        <f t="shared" si="242"/>
        <v>469.94342090901739</v>
      </c>
      <c r="BM91" s="284" t="str">
        <f t="shared" si="242"/>
        <v/>
      </c>
      <c r="BN91" s="284" t="str">
        <f t="shared" si="242"/>
        <v/>
      </c>
      <c r="BO91" s="284" t="str">
        <f t="shared" si="242"/>
        <v/>
      </c>
      <c r="BP91" s="284" t="str">
        <f t="shared" ref="BP91:EA91" si="243">IF(BP36="","",($C13*BP36)/((1+$H$4)^BP$79))</f>
        <v/>
      </c>
      <c r="BQ91" s="284">
        <f t="shared" si="243"/>
        <v>335.06316424740584</v>
      </c>
      <c r="BR91" s="284" t="str">
        <f t="shared" si="243"/>
        <v/>
      </c>
      <c r="BS91" s="284" t="str">
        <f t="shared" si="243"/>
        <v/>
      </c>
      <c r="BT91" s="284" t="str">
        <f t="shared" si="243"/>
        <v/>
      </c>
      <c r="BU91" s="284" t="str">
        <f t="shared" si="243"/>
        <v/>
      </c>
      <c r="BV91" s="284">
        <f t="shared" si="243"/>
        <v>238.89540536246673</v>
      </c>
      <c r="BW91" s="284" t="str">
        <f t="shared" si="243"/>
        <v/>
      </c>
      <c r="BX91" s="284" t="str">
        <f t="shared" si="243"/>
        <v/>
      </c>
      <c r="BY91" s="284" t="str">
        <f t="shared" si="243"/>
        <v/>
      </c>
      <c r="BZ91" s="284" t="str">
        <f t="shared" si="243"/>
        <v/>
      </c>
      <c r="CA91" s="284">
        <f t="shared" si="243"/>
        <v>170.32912236558744</v>
      </c>
      <c r="CB91" s="284" t="str">
        <f t="shared" si="243"/>
        <v/>
      </c>
      <c r="CC91" s="284" t="str">
        <f t="shared" si="243"/>
        <v/>
      </c>
      <c r="CD91" s="284" t="str">
        <f t="shared" si="243"/>
        <v/>
      </c>
      <c r="CE91" s="284" t="str">
        <f t="shared" si="243"/>
        <v/>
      </c>
      <c r="CF91" s="284">
        <f t="shared" si="243"/>
        <v>121.44231021024646</v>
      </c>
      <c r="CG91" s="284" t="str">
        <f t="shared" si="243"/>
        <v/>
      </c>
      <c r="CH91" s="284" t="str">
        <f t="shared" si="243"/>
        <v/>
      </c>
      <c r="CI91" s="284" t="str">
        <f t="shared" si="243"/>
        <v/>
      </c>
      <c r="CJ91" s="284" t="str">
        <f t="shared" si="243"/>
        <v/>
      </c>
      <c r="CK91" s="284">
        <f t="shared" si="243"/>
        <v>86.586688784474106</v>
      </c>
      <c r="CL91" s="284" t="str">
        <f t="shared" si="243"/>
        <v/>
      </c>
      <c r="CM91" s="284" t="str">
        <f t="shared" si="243"/>
        <v/>
      </c>
      <c r="CN91" s="284" t="str">
        <f t="shared" si="243"/>
        <v/>
      </c>
      <c r="CO91" s="284" t="str">
        <f t="shared" si="243"/>
        <v/>
      </c>
      <c r="CP91" s="284">
        <f t="shared" si="243"/>
        <v>61.735112430583584</v>
      </c>
      <c r="CQ91" s="284" t="str">
        <f t="shared" si="243"/>
        <v/>
      </c>
      <c r="CR91" s="284" t="str">
        <f t="shared" si="243"/>
        <v/>
      </c>
      <c r="CS91" s="284" t="str">
        <f t="shared" si="243"/>
        <v/>
      </c>
      <c r="CT91" s="284" t="str">
        <f t="shared" si="243"/>
        <v/>
      </c>
      <c r="CU91" s="284">
        <f t="shared" si="243"/>
        <v>44.016281951876529</v>
      </c>
      <c r="CV91" s="284" t="str">
        <f t="shared" si="243"/>
        <v/>
      </c>
      <c r="CW91" s="284" t="str">
        <f t="shared" si="243"/>
        <v/>
      </c>
      <c r="CX91" s="284" t="str">
        <f t="shared" si="243"/>
        <v/>
      </c>
      <c r="CY91" s="284" t="str">
        <f t="shared" si="243"/>
        <v/>
      </c>
      <c r="CZ91" s="284">
        <f t="shared" si="243"/>
        <v>31.383000703944386</v>
      </c>
      <c r="DA91" s="284" t="str">
        <f t="shared" si="243"/>
        <v/>
      </c>
      <c r="DB91" s="284" t="str">
        <f t="shared" si="243"/>
        <v/>
      </c>
      <c r="DC91" s="284" t="str">
        <f t="shared" si="243"/>
        <v/>
      </c>
      <c r="DD91" s="284" t="str">
        <f t="shared" si="243"/>
        <v/>
      </c>
      <c r="DE91" s="284">
        <f t="shared" si="243"/>
        <v>22.375645772638588</v>
      </c>
      <c r="DF91" s="284" t="str">
        <f t="shared" si="243"/>
        <v/>
      </c>
      <c r="DG91" s="284" t="str">
        <f t="shared" si="243"/>
        <v/>
      </c>
      <c r="DH91" s="284" t="str">
        <f t="shared" si="243"/>
        <v/>
      </c>
      <c r="DI91" s="284" t="str">
        <f t="shared" si="243"/>
        <v/>
      </c>
      <c r="DJ91" s="284">
        <f t="shared" si="243"/>
        <v>15.953526192913483</v>
      </c>
      <c r="DK91" s="284" t="str">
        <f t="shared" si="243"/>
        <v/>
      </c>
      <c r="DL91" s="284" t="str">
        <f t="shared" si="243"/>
        <v/>
      </c>
      <c r="DM91" s="284" t="str">
        <f t="shared" si="243"/>
        <v/>
      </c>
      <c r="DN91" s="284" t="str">
        <f t="shared" si="243"/>
        <v/>
      </c>
      <c r="DO91" s="284">
        <f t="shared" si="243"/>
        <v>11.374643689578017</v>
      </c>
      <c r="DP91" s="284" t="str">
        <f t="shared" si="243"/>
        <v/>
      </c>
      <c r="DQ91" s="284" t="str">
        <f t="shared" si="243"/>
        <v/>
      </c>
      <c r="DR91" s="284" t="str">
        <f t="shared" si="243"/>
        <v/>
      </c>
      <c r="DS91" s="284" t="str">
        <f t="shared" si="243"/>
        <v/>
      </c>
      <c r="DT91" s="284">
        <f t="shared" si="243"/>
        <v>8.109963747220247</v>
      </c>
      <c r="DU91" s="284" t="str">
        <f t="shared" si="243"/>
        <v/>
      </c>
      <c r="DV91" s="284" t="str">
        <f t="shared" si="243"/>
        <v/>
      </c>
      <c r="DW91" s="284" t="str">
        <f t="shared" si="243"/>
        <v/>
      </c>
      <c r="DX91" s="284" t="str">
        <f t="shared" si="243"/>
        <v/>
      </c>
      <c r="DY91" s="284">
        <f t="shared" si="243"/>
        <v>5.7822920678816212</v>
      </c>
      <c r="DZ91" s="284" t="str">
        <f t="shared" si="243"/>
        <v/>
      </c>
      <c r="EA91" s="284" t="str">
        <f t="shared" si="243"/>
        <v/>
      </c>
      <c r="EB91" s="284" t="str">
        <f t="shared" ref="EB91:GM91" si="244">IF(EB36="","",($C13*EB36)/((1+$H$4)^EB$79))</f>
        <v/>
      </c>
      <c r="EC91" s="284" t="str">
        <f t="shared" si="244"/>
        <v/>
      </c>
      <c r="ED91" s="284">
        <f t="shared" si="244"/>
        <v>4.1226943301376373</v>
      </c>
      <c r="EE91" s="284" t="str">
        <f t="shared" si="244"/>
        <v/>
      </c>
      <c r="EF91" s="284" t="str">
        <f t="shared" si="244"/>
        <v/>
      </c>
      <c r="EG91" s="284" t="str">
        <f t="shared" si="244"/>
        <v/>
      </c>
      <c r="EH91" s="284" t="str">
        <f t="shared" si="244"/>
        <v/>
      </c>
      <c r="EI91" s="284">
        <f t="shared" si="244"/>
        <v>2.9394240796238158</v>
      </c>
      <c r="EJ91" s="284" t="str">
        <f t="shared" si="244"/>
        <v/>
      </c>
      <c r="EK91" s="284" t="str">
        <f t="shared" si="244"/>
        <v/>
      </c>
      <c r="EL91" s="284" t="str">
        <f t="shared" si="244"/>
        <v/>
      </c>
      <c r="EM91" s="284" t="str">
        <f t="shared" si="244"/>
        <v/>
      </c>
      <c r="EN91" s="284">
        <f t="shared" si="244"/>
        <v>2.0957687444132822</v>
      </c>
      <c r="EO91" s="284" t="str">
        <f t="shared" si="244"/>
        <v/>
      </c>
      <c r="EP91" s="284" t="str">
        <f t="shared" si="244"/>
        <v/>
      </c>
      <c r="EQ91" s="284" t="str">
        <f t="shared" si="244"/>
        <v/>
      </c>
      <c r="ER91" s="284" t="str">
        <f t="shared" si="244"/>
        <v/>
      </c>
      <c r="ES91" s="284">
        <f t="shared" si="244"/>
        <v>1.4942541501605109</v>
      </c>
      <c r="ET91" s="284" t="str">
        <f t="shared" si="244"/>
        <v/>
      </c>
      <c r="EU91" s="284" t="str">
        <f t="shared" si="244"/>
        <v/>
      </c>
      <c r="EV91" s="284" t="str">
        <f t="shared" si="244"/>
        <v/>
      </c>
      <c r="EW91" s="284" t="str">
        <f t="shared" si="244"/>
        <v/>
      </c>
      <c r="EX91" s="284">
        <f t="shared" si="244"/>
        <v>1.0653825577005585</v>
      </c>
      <c r="EY91" s="284" t="str">
        <f t="shared" si="244"/>
        <v/>
      </c>
      <c r="EZ91" s="284" t="str">
        <f t="shared" si="244"/>
        <v/>
      </c>
      <c r="FA91" s="284" t="str">
        <f t="shared" si="244"/>
        <v/>
      </c>
      <c r="FB91" s="284" t="str">
        <f t="shared" si="244"/>
        <v/>
      </c>
      <c r="FC91" s="284">
        <f t="shared" si="244"/>
        <v>0.75960303950346009</v>
      </c>
      <c r="FD91" s="284" t="str">
        <f t="shared" si="244"/>
        <v/>
      </c>
      <c r="FE91" s="284" t="str">
        <f t="shared" si="244"/>
        <v/>
      </c>
      <c r="FF91" s="284" t="str">
        <f t="shared" si="244"/>
        <v/>
      </c>
      <c r="FG91" s="284" t="str">
        <f t="shared" si="244"/>
        <v/>
      </c>
      <c r="FH91" s="284">
        <f t="shared" si="244"/>
        <v>0.54158646905975405</v>
      </c>
      <c r="FI91" s="284" t="str">
        <f t="shared" si="244"/>
        <v/>
      </c>
      <c r="FJ91" s="284" t="str">
        <f t="shared" si="244"/>
        <v/>
      </c>
      <c r="FK91" s="284" t="str">
        <f t="shared" si="244"/>
        <v/>
      </c>
      <c r="FL91" s="284" t="str">
        <f t="shared" si="244"/>
        <v/>
      </c>
      <c r="FM91" s="284">
        <f t="shared" si="244"/>
        <v>0.38614366743496403</v>
      </c>
      <c r="FN91" s="284" t="str">
        <f t="shared" si="244"/>
        <v/>
      </c>
      <c r="FO91" s="284" t="str">
        <f t="shared" si="244"/>
        <v/>
      </c>
      <c r="FP91" s="284" t="str">
        <f t="shared" si="244"/>
        <v/>
      </c>
      <c r="FQ91" s="284" t="str">
        <f t="shared" si="244"/>
        <v/>
      </c>
      <c r="FR91" s="284">
        <f t="shared" si="244"/>
        <v>0.27531509817626726</v>
      </c>
      <c r="FS91" s="284" t="str">
        <f t="shared" si="244"/>
        <v/>
      </c>
      <c r="FT91" s="284" t="str">
        <f t="shared" si="244"/>
        <v/>
      </c>
      <c r="FU91" s="284" t="str">
        <f t="shared" si="244"/>
        <v/>
      </c>
      <c r="FV91" s="284" t="str">
        <f t="shared" si="244"/>
        <v/>
      </c>
      <c r="FW91" s="284">
        <f t="shared" si="244"/>
        <v>0.19629586000286786</v>
      </c>
      <c r="FX91" s="284" t="str">
        <f t="shared" si="244"/>
        <v/>
      </c>
      <c r="FY91" s="284" t="str">
        <f t="shared" si="244"/>
        <v/>
      </c>
      <c r="FZ91" s="284" t="str">
        <f t="shared" si="244"/>
        <v/>
      </c>
      <c r="GA91" s="284" t="str">
        <f t="shared" si="244"/>
        <v/>
      </c>
      <c r="GB91" s="284">
        <f t="shared" si="244"/>
        <v>0.13995623527190579</v>
      </c>
      <c r="GC91" s="284" t="str">
        <f t="shared" si="244"/>
        <v/>
      </c>
      <c r="GD91" s="284" t="str">
        <f t="shared" si="244"/>
        <v/>
      </c>
      <c r="GE91" s="284" t="str">
        <f t="shared" si="244"/>
        <v/>
      </c>
      <c r="GF91" s="284" t="str">
        <f t="shared" si="244"/>
        <v/>
      </c>
      <c r="GG91" s="284">
        <f t="shared" si="244"/>
        <v>9.9786861481433564E-2</v>
      </c>
      <c r="GH91" s="284" t="str">
        <f t="shared" si="244"/>
        <v/>
      </c>
      <c r="GI91" s="284" t="str">
        <f t="shared" si="244"/>
        <v/>
      </c>
      <c r="GJ91" s="284" t="str">
        <f t="shared" si="244"/>
        <v/>
      </c>
      <c r="GK91" s="284" t="str">
        <f t="shared" si="244"/>
        <v/>
      </c>
      <c r="GL91" s="284">
        <f t="shared" si="244"/>
        <v>7.1146653130313334E-2</v>
      </c>
      <c r="GM91" s="284" t="str">
        <f t="shared" si="244"/>
        <v/>
      </c>
      <c r="GN91" s="284" t="str">
        <f t="shared" ref="GN91:IY91" si="245">IF(GN36="","",($C13*GN36)/((1+$H$4)^GN$79))</f>
        <v/>
      </c>
      <c r="GO91" s="284" t="str">
        <f t="shared" si="245"/>
        <v/>
      </c>
      <c r="GP91" s="284" t="str">
        <f t="shared" si="245"/>
        <v/>
      </c>
      <c r="GQ91" s="284">
        <f t="shared" si="245"/>
        <v>5.0726580398431885E-2</v>
      </c>
      <c r="GR91" s="284" t="str">
        <f t="shared" si="245"/>
        <v/>
      </c>
      <c r="GS91" s="284" t="str">
        <f t="shared" si="245"/>
        <v/>
      </c>
      <c r="GT91" s="284" t="str">
        <f t="shared" si="245"/>
        <v/>
      </c>
      <c r="GU91" s="284" t="str">
        <f t="shared" si="245"/>
        <v/>
      </c>
      <c r="GV91" s="284">
        <f t="shared" si="245"/>
        <v>3.6167350756549088E-2</v>
      </c>
      <c r="GW91" s="284" t="str">
        <f t="shared" si="245"/>
        <v/>
      </c>
      <c r="GX91" s="284" t="str">
        <f t="shared" si="245"/>
        <v/>
      </c>
      <c r="GY91" s="284" t="str">
        <f t="shared" si="245"/>
        <v/>
      </c>
      <c r="GZ91" s="284" t="str">
        <f t="shared" si="245"/>
        <v/>
      </c>
      <c r="HA91" s="284">
        <f t="shared" si="245"/>
        <v>2.5786821237957704E-2</v>
      </c>
      <c r="HB91" s="284" t="str">
        <f t="shared" si="245"/>
        <v/>
      </c>
      <c r="HC91" s="284" t="str">
        <f t="shared" si="245"/>
        <v/>
      </c>
      <c r="HD91" s="284" t="str">
        <f t="shared" si="245"/>
        <v/>
      </c>
      <c r="HE91" s="284" t="str">
        <f t="shared" si="245"/>
        <v/>
      </c>
      <c r="HF91" s="284">
        <f t="shared" si="245"/>
        <v>1.8385647155479783E-2</v>
      </c>
      <c r="HG91" s="284" t="str">
        <f t="shared" si="245"/>
        <v/>
      </c>
      <c r="HH91" s="284" t="str">
        <f t="shared" si="245"/>
        <v/>
      </c>
      <c r="HI91" s="284" t="str">
        <f t="shared" si="245"/>
        <v/>
      </c>
      <c r="HJ91" s="284" t="str">
        <f t="shared" si="245"/>
        <v/>
      </c>
      <c r="HK91" s="284">
        <f t="shared" si="245"/>
        <v>1.3108712322720305E-2</v>
      </c>
      <c r="HL91" s="284" t="str">
        <f t="shared" si="245"/>
        <v/>
      </c>
      <c r="HM91" s="284" t="str">
        <f t="shared" si="245"/>
        <v/>
      </c>
      <c r="HN91" s="284" t="str">
        <f t="shared" si="245"/>
        <v/>
      </c>
      <c r="HO91" s="284" t="str">
        <f t="shared" si="245"/>
        <v/>
      </c>
      <c r="HP91" s="284">
        <f t="shared" si="245"/>
        <v>9.3463307169268373E-3</v>
      </c>
      <c r="HQ91" s="284" t="str">
        <f t="shared" si="245"/>
        <v/>
      </c>
      <c r="HR91" s="284" t="str">
        <f t="shared" si="245"/>
        <v/>
      </c>
      <c r="HS91" s="284" t="str">
        <f t="shared" si="245"/>
        <v/>
      </c>
      <c r="HT91" s="284" t="str">
        <f t="shared" si="245"/>
        <v/>
      </c>
      <c r="HU91" s="284">
        <f t="shared" si="245"/>
        <v>6.6638046300525212E-3</v>
      </c>
      <c r="HV91" s="284" t="str">
        <f t="shared" si="245"/>
        <v/>
      </c>
      <c r="HW91" s="284" t="str">
        <f t="shared" si="245"/>
        <v/>
      </c>
      <c r="HX91" s="284" t="str">
        <f t="shared" si="245"/>
        <v/>
      </c>
      <c r="HY91" s="284" t="str">
        <f t="shared" si="245"/>
        <v/>
      </c>
      <c r="HZ91" s="284">
        <f t="shared" si="245"/>
        <v>4.7512006040067271E-3</v>
      </c>
      <c r="IA91" s="284" t="str">
        <f t="shared" si="245"/>
        <v/>
      </c>
      <c r="IB91" s="284" t="str">
        <f t="shared" si="245"/>
        <v/>
      </c>
      <c r="IC91" s="284" t="str">
        <f t="shared" si="245"/>
        <v/>
      </c>
      <c r="ID91" s="284" t="str">
        <f t="shared" si="245"/>
        <v/>
      </c>
      <c r="IE91" s="284">
        <f t="shared" si="245"/>
        <v>3.3875403666112545E-3</v>
      </c>
      <c r="IF91" s="284" t="str">
        <f t="shared" si="245"/>
        <v/>
      </c>
      <c r="IG91" s="284" t="str">
        <f t="shared" si="245"/>
        <v/>
      </c>
      <c r="IH91" s="284" t="str">
        <f t="shared" si="245"/>
        <v/>
      </c>
      <c r="II91" s="284" t="str">
        <f t="shared" si="245"/>
        <v/>
      </c>
      <c r="IJ91" s="284">
        <f t="shared" si="245"/>
        <v>2.4152694638368637E-3</v>
      </c>
      <c r="IK91" s="284" t="str">
        <f t="shared" si="245"/>
        <v/>
      </c>
      <c r="IL91" s="284" t="str">
        <f t="shared" si="245"/>
        <v/>
      </c>
      <c r="IM91" s="284" t="str">
        <f t="shared" si="245"/>
        <v/>
      </c>
      <c r="IN91" s="284" t="str">
        <f t="shared" si="245"/>
        <v/>
      </c>
      <c r="IO91" s="284">
        <f t="shared" si="245"/>
        <v>1.7220537474446134E-3</v>
      </c>
      <c r="IP91" s="284" t="str">
        <f t="shared" si="245"/>
        <v/>
      </c>
      <c r="IQ91" s="284" t="str">
        <f t="shared" si="245"/>
        <v/>
      </c>
      <c r="IR91" s="284" t="str">
        <f t="shared" si="245"/>
        <v/>
      </c>
      <c r="IS91" s="284" t="str">
        <f t="shared" si="245"/>
        <v/>
      </c>
      <c r="IT91" s="284">
        <f t="shared" si="245"/>
        <v>1.2278005222560689E-3</v>
      </c>
      <c r="IU91" s="284" t="str">
        <f t="shared" si="245"/>
        <v/>
      </c>
      <c r="IV91" s="284" t="str">
        <f t="shared" si="245"/>
        <v/>
      </c>
      <c r="IW91" s="284" t="str">
        <f t="shared" si="245"/>
        <v/>
      </c>
      <c r="IX91" s="284" t="str">
        <f t="shared" si="245"/>
        <v/>
      </c>
      <c r="IY91" s="284">
        <f t="shared" si="245"/>
        <v>8.7540480353140752E-4</v>
      </c>
      <c r="IZ91" s="284" t="str">
        <f t="shared" ref="IZ91:LK91" si="246">IF(IZ36="","",($C13*IZ36)/((1+$H$4)^IZ$79))</f>
        <v/>
      </c>
      <c r="JA91" s="284" t="str">
        <f t="shared" si="246"/>
        <v/>
      </c>
      <c r="JB91" s="284" t="str">
        <f t="shared" si="246"/>
        <v/>
      </c>
      <c r="JC91" s="284" t="str">
        <f t="shared" si="246"/>
        <v/>
      </c>
      <c r="JD91" s="284">
        <f t="shared" si="246"/>
        <v>6.2415152637150951E-4</v>
      </c>
      <c r="JE91" s="284" t="str">
        <f t="shared" si="246"/>
        <v/>
      </c>
      <c r="JF91" s="284" t="str">
        <f t="shared" si="246"/>
        <v/>
      </c>
      <c r="JG91" s="284" t="str">
        <f t="shared" si="246"/>
        <v/>
      </c>
      <c r="JH91" s="284" t="str">
        <f t="shared" si="246"/>
        <v/>
      </c>
      <c r="JI91" s="284">
        <f t="shared" si="246"/>
        <v>4.450114122065227E-4</v>
      </c>
      <c r="JJ91" s="284" t="str">
        <f t="shared" si="246"/>
        <v/>
      </c>
      <c r="JK91" s="284" t="str">
        <f t="shared" si="246"/>
        <v/>
      </c>
      <c r="JL91" s="284" t="str">
        <f t="shared" si="246"/>
        <v/>
      </c>
      <c r="JM91" s="284" t="str">
        <f t="shared" si="246"/>
        <v/>
      </c>
      <c r="JN91" s="284">
        <f t="shared" si="246"/>
        <v>3.1728698661576056E-4</v>
      </c>
      <c r="JO91" s="284" t="str">
        <f t="shared" si="246"/>
        <v/>
      </c>
      <c r="JP91" s="284" t="str">
        <f t="shared" si="246"/>
        <v/>
      </c>
      <c r="JQ91" s="284" t="str">
        <f t="shared" si="246"/>
        <v/>
      </c>
      <c r="JR91" s="284" t="str">
        <f t="shared" si="246"/>
        <v/>
      </c>
      <c r="JS91" s="284">
        <f t="shared" si="246"/>
        <v>2.2622123638705696E-4</v>
      </c>
      <c r="JT91" s="284" t="str">
        <f t="shared" si="246"/>
        <v/>
      </c>
      <c r="JU91" s="284" t="str">
        <f t="shared" si="246"/>
        <v/>
      </c>
      <c r="JV91" s="284" t="str">
        <f t="shared" si="246"/>
        <v/>
      </c>
      <c r="JW91" s="284" t="str">
        <f t="shared" si="246"/>
        <v/>
      </c>
      <c r="JX91" s="284">
        <f t="shared" si="246"/>
        <v>1.6129261504967956E-4</v>
      </c>
      <c r="JY91" s="284" t="str">
        <f t="shared" si="246"/>
        <v/>
      </c>
      <c r="JZ91" s="284" t="str">
        <f t="shared" si="246"/>
        <v/>
      </c>
      <c r="KA91" s="284" t="str">
        <f t="shared" si="246"/>
        <v/>
      </c>
      <c r="KB91" s="284" t="str">
        <f t="shared" si="246"/>
        <v/>
      </c>
      <c r="KC91" s="284">
        <f t="shared" si="246"/>
        <v>1.1499940538320108E-4</v>
      </c>
      <c r="KD91" s="284" t="str">
        <f t="shared" si="246"/>
        <v/>
      </c>
      <c r="KE91" s="284" t="str">
        <f t="shared" si="246"/>
        <v/>
      </c>
      <c r="KF91" s="284" t="str">
        <f t="shared" si="246"/>
        <v/>
      </c>
      <c r="KG91" s="284" t="str">
        <f t="shared" si="246"/>
        <v/>
      </c>
      <c r="KH91" s="284">
        <f t="shared" si="246"/>
        <v>8.1992986687062143E-5</v>
      </c>
      <c r="KI91" s="284" t="str">
        <f t="shared" si="246"/>
        <v/>
      </c>
      <c r="KJ91" s="284" t="str">
        <f t="shared" si="246"/>
        <v/>
      </c>
      <c r="KK91" s="284" t="str">
        <f t="shared" si="246"/>
        <v/>
      </c>
      <c r="KL91" s="284" t="str">
        <f t="shared" si="246"/>
        <v/>
      </c>
      <c r="KM91" s="284">
        <f t="shared" si="246"/>
        <v>5.8459866322463728E-5</v>
      </c>
      <c r="KN91" s="284" t="str">
        <f t="shared" si="246"/>
        <v/>
      </c>
      <c r="KO91" s="284" t="str">
        <f t="shared" si="246"/>
        <v/>
      </c>
      <c r="KP91" s="284" t="str">
        <f t="shared" si="246"/>
        <v/>
      </c>
      <c r="KQ91" s="284" t="str">
        <f t="shared" si="246"/>
        <v/>
      </c>
      <c r="KR91" s="284">
        <f t="shared" si="246"/>
        <v>4.1681076742379388E-5</v>
      </c>
      <c r="KS91" s="284" t="str">
        <f t="shared" si="246"/>
        <v/>
      </c>
      <c r="KT91" s="284" t="str">
        <f t="shared" si="246"/>
        <v/>
      </c>
      <c r="KU91" s="284" t="str">
        <f t="shared" si="246"/>
        <v/>
      </c>
      <c r="KV91" s="284" t="str">
        <f t="shared" si="246"/>
        <v/>
      </c>
      <c r="KW91" s="284">
        <f t="shared" si="246"/>
        <v>2.9718031663314666E-5</v>
      </c>
      <c r="KX91" s="284" t="str">
        <f t="shared" si="246"/>
        <v/>
      </c>
      <c r="KY91" s="284" t="str">
        <f t="shared" si="246"/>
        <v/>
      </c>
      <c r="KZ91" s="284" t="str">
        <f t="shared" si="246"/>
        <v/>
      </c>
      <c r="LA91" s="284" t="str">
        <f t="shared" si="246"/>
        <v/>
      </c>
      <c r="LB91" s="284">
        <f t="shared" si="246"/>
        <v>2.1188545857401408E-5</v>
      </c>
      <c r="LC91" s="284" t="str">
        <f t="shared" si="246"/>
        <v/>
      </c>
      <c r="LD91" s="284" t="str">
        <f t="shared" si="246"/>
        <v/>
      </c>
      <c r="LE91" s="284" t="str">
        <f t="shared" si="246"/>
        <v/>
      </c>
      <c r="LF91" s="284" t="str">
        <f t="shared" si="246"/>
        <v/>
      </c>
      <c r="LG91" s="284">
        <f t="shared" si="246"/>
        <v>1.5107140359683142E-5</v>
      </c>
      <c r="LH91" s="284" t="str">
        <f t="shared" si="246"/>
        <v/>
      </c>
      <c r="LI91" s="284" t="str">
        <f t="shared" si="246"/>
        <v/>
      </c>
      <c r="LJ91" s="284" t="str">
        <f t="shared" si="246"/>
        <v/>
      </c>
      <c r="LK91" s="284" t="str">
        <f t="shared" si="246"/>
        <v/>
      </c>
      <c r="LL91" s="284">
        <f t="shared" ref="LL91:NW91" si="247">IF(LL36="","",($C13*LL36)/((1+$H$4)^LL$79))</f>
        <v>1.0771182287974014E-5</v>
      </c>
      <c r="LM91" s="284" t="str">
        <f t="shared" si="247"/>
        <v/>
      </c>
      <c r="LN91" s="284" t="str">
        <f t="shared" si="247"/>
        <v/>
      </c>
      <c r="LO91" s="284" t="str">
        <f t="shared" si="247"/>
        <v/>
      </c>
      <c r="LP91" s="284" t="str">
        <f t="shared" si="247"/>
        <v/>
      </c>
      <c r="LQ91" s="284">
        <f t="shared" si="247"/>
        <v>7.6797041080247507E-6</v>
      </c>
      <c r="LR91" s="284" t="str">
        <f t="shared" si="247"/>
        <v/>
      </c>
      <c r="LS91" s="284" t="str">
        <f t="shared" si="247"/>
        <v/>
      </c>
      <c r="LT91" s="284" t="str">
        <f t="shared" si="247"/>
        <v/>
      </c>
      <c r="LU91" s="284" t="str">
        <f t="shared" si="247"/>
        <v/>
      </c>
      <c r="LV91" s="284">
        <f t="shared" si="247"/>
        <v>5.4755228915455998E-6</v>
      </c>
      <c r="LW91" s="284" t="str">
        <f t="shared" si="247"/>
        <v/>
      </c>
      <c r="LX91" s="284" t="str">
        <f t="shared" si="247"/>
        <v/>
      </c>
      <c r="LY91" s="284" t="str">
        <f t="shared" si="247"/>
        <v/>
      </c>
      <c r="LZ91" s="284" t="str">
        <f t="shared" si="247"/>
        <v/>
      </c>
      <c r="MA91" s="284">
        <f t="shared" si="247"/>
        <v>3.903972147118467E-6</v>
      </c>
      <c r="MB91" s="284" t="str">
        <f t="shared" si="247"/>
        <v/>
      </c>
      <c r="MC91" s="284" t="str">
        <f t="shared" si="247"/>
        <v/>
      </c>
      <c r="MD91" s="284" t="str">
        <f t="shared" si="247"/>
        <v/>
      </c>
      <c r="ME91" s="284" t="str">
        <f t="shared" si="247"/>
        <v/>
      </c>
      <c r="MF91" s="284">
        <f t="shared" si="247"/>
        <v>2.7834781859846496E-6</v>
      </c>
      <c r="MG91" s="284" t="str">
        <f t="shared" si="247"/>
        <v/>
      </c>
      <c r="MH91" s="284" t="str">
        <f t="shared" si="247"/>
        <v/>
      </c>
      <c r="MI91" s="284" t="str">
        <f t="shared" si="247"/>
        <v/>
      </c>
      <c r="MJ91" s="284" t="str">
        <f t="shared" si="247"/>
        <v/>
      </c>
      <c r="MK91" s="284">
        <f t="shared" si="247"/>
        <v>1.9845814775013271E-6</v>
      </c>
      <c r="ML91" s="284" t="str">
        <f t="shared" si="247"/>
        <v/>
      </c>
      <c r="MM91" s="284" t="str">
        <f t="shared" si="247"/>
        <v/>
      </c>
      <c r="MN91" s="284" t="str">
        <f t="shared" si="247"/>
        <v/>
      </c>
      <c r="MO91" s="284" t="str">
        <f t="shared" si="247"/>
        <v/>
      </c>
      <c r="MP91" s="284">
        <f t="shared" si="247"/>
        <v>1.4149791655177249E-6</v>
      </c>
      <c r="MQ91" s="284" t="str">
        <f t="shared" si="247"/>
        <v/>
      </c>
      <c r="MR91" s="284" t="str">
        <f t="shared" si="247"/>
        <v/>
      </c>
      <c r="MS91" s="284" t="str">
        <f t="shared" si="247"/>
        <v/>
      </c>
      <c r="MT91" s="284" t="str">
        <f t="shared" si="247"/>
        <v/>
      </c>
      <c r="MU91" s="284">
        <f t="shared" si="247"/>
        <v>1.008860589271472E-6</v>
      </c>
      <c r="MV91" s="284" t="str">
        <f t="shared" si="247"/>
        <v/>
      </c>
      <c r="MW91" s="284" t="str">
        <f t="shared" si="247"/>
        <v/>
      </c>
      <c r="MX91" s="284" t="str">
        <f t="shared" si="247"/>
        <v/>
      </c>
      <c r="MY91" s="284" t="str">
        <f t="shared" si="247"/>
        <v/>
      </c>
      <c r="MZ91" s="284">
        <f t="shared" si="247"/>
        <v>7.1930365717630924E-7</v>
      </c>
      <c r="NA91" s="284" t="str">
        <f t="shared" si="247"/>
        <v/>
      </c>
      <c r="NB91" s="284" t="str">
        <f t="shared" si="247"/>
        <v/>
      </c>
      <c r="NC91" s="284" t="str">
        <f t="shared" si="247"/>
        <v/>
      </c>
      <c r="ND91" s="284" t="str">
        <f t="shared" si="247"/>
        <v/>
      </c>
      <c r="NE91" s="284">
        <f t="shared" si="247"/>
        <v>5.1285356641876706E-7</v>
      </c>
      <c r="NF91" s="284" t="str">
        <f t="shared" si="247"/>
        <v/>
      </c>
      <c r="NG91" s="284" t="str">
        <f t="shared" si="247"/>
        <v/>
      </c>
      <c r="NH91" s="284" t="str">
        <f t="shared" si="247"/>
        <v/>
      </c>
      <c r="NI91" s="284" t="str">
        <f t="shared" si="247"/>
        <v/>
      </c>
      <c r="NJ91" s="284">
        <f t="shared" si="247"/>
        <v>3.6565750495549049E-7</v>
      </c>
      <c r="NK91" s="284" t="str">
        <f t="shared" si="247"/>
        <v/>
      </c>
      <c r="NL91" s="284" t="str">
        <f t="shared" si="247"/>
        <v/>
      </c>
      <c r="NM91" s="284" t="str">
        <f t="shared" si="247"/>
        <v/>
      </c>
      <c r="NN91" s="284" t="str">
        <f t="shared" si="247"/>
        <v/>
      </c>
      <c r="NO91" s="284">
        <f t="shared" si="247"/>
        <v>2.6070874745774578E-7</v>
      </c>
      <c r="NP91" s="284" t="str">
        <f t="shared" si="247"/>
        <v/>
      </c>
      <c r="NQ91" s="284" t="str">
        <f t="shared" si="247"/>
        <v/>
      </c>
      <c r="NR91" s="284" t="str">
        <f t="shared" si="247"/>
        <v/>
      </c>
      <c r="NS91" s="284" t="str">
        <f t="shared" si="247"/>
        <v/>
      </c>
      <c r="NT91" s="284">
        <f t="shared" si="247"/>
        <v>1.858817338078707E-7</v>
      </c>
      <c r="NU91" s="284" t="str">
        <f t="shared" si="247"/>
        <v/>
      </c>
      <c r="NV91" s="284" t="str">
        <f t="shared" si="247"/>
        <v/>
      </c>
      <c r="NW91" s="284" t="str">
        <f t="shared" si="247"/>
        <v/>
      </c>
      <c r="NX91" s="284" t="str">
        <f t="shared" ref="NX91:QI91" si="248">IF(NX36="","",($C13*NX36)/((1+$H$4)^NX$79))</f>
        <v/>
      </c>
      <c r="NY91" s="284">
        <f t="shared" si="248"/>
        <v>1.3253110722347397E-7</v>
      </c>
      <c r="NZ91" s="284" t="str">
        <f t="shared" si="248"/>
        <v/>
      </c>
      <c r="OA91" s="284" t="str">
        <f t="shared" si="248"/>
        <v/>
      </c>
      <c r="OB91" s="284" t="str">
        <f t="shared" si="248"/>
        <v/>
      </c>
      <c r="OC91" s="284" t="str">
        <f t="shared" si="248"/>
        <v/>
      </c>
      <c r="OD91" s="284">
        <f t="shared" si="248"/>
        <v>9.4492847802005124E-8</v>
      </c>
      <c r="OE91" s="284" t="str">
        <f t="shared" si="248"/>
        <v/>
      </c>
      <c r="OF91" s="284" t="str">
        <f t="shared" si="248"/>
        <v/>
      </c>
      <c r="OG91" s="284" t="str">
        <f t="shared" si="248"/>
        <v/>
      </c>
      <c r="OH91" s="284" t="str">
        <f t="shared" si="248"/>
        <v/>
      </c>
      <c r="OI91" s="284">
        <f t="shared" si="248"/>
        <v>6.7372094542883387E-8</v>
      </c>
      <c r="OJ91" s="284" t="str">
        <f t="shared" si="248"/>
        <v/>
      </c>
      <c r="OK91" s="284" t="str">
        <f t="shared" si="248"/>
        <v/>
      </c>
      <c r="OL91" s="284" t="str">
        <f t="shared" si="248"/>
        <v/>
      </c>
      <c r="OM91" s="284" t="str">
        <f t="shared" si="248"/>
        <v/>
      </c>
      <c r="ON91" s="284">
        <f t="shared" si="248"/>
        <v>4.8035372291942941E-8</v>
      </c>
      <c r="OO91" s="284" t="str">
        <f t="shared" si="248"/>
        <v/>
      </c>
      <c r="OP91" s="284" t="str">
        <f t="shared" si="248"/>
        <v/>
      </c>
      <c r="OQ91" s="284" t="str">
        <f t="shared" si="248"/>
        <v/>
      </c>
      <c r="OR91" s="284" t="str">
        <f t="shared" si="248"/>
        <v/>
      </c>
      <c r="OS91" s="284">
        <f t="shared" si="248"/>
        <v>3.4248556570508059E-8</v>
      </c>
      <c r="OT91" s="284" t="str">
        <f t="shared" si="248"/>
        <v/>
      </c>
      <c r="OU91" s="284" t="str">
        <f t="shared" si="248"/>
        <v/>
      </c>
      <c r="OV91" s="284" t="str">
        <f t="shared" si="248"/>
        <v/>
      </c>
      <c r="OW91" s="284" t="str">
        <f t="shared" si="248"/>
        <v/>
      </c>
      <c r="OX91" s="284">
        <f t="shared" si="248"/>
        <v>2.4418747502036822E-8</v>
      </c>
      <c r="OY91" s="284" t="str">
        <f t="shared" si="248"/>
        <v/>
      </c>
      <c r="OZ91" s="284" t="str">
        <f t="shared" si="248"/>
        <v/>
      </c>
      <c r="PA91" s="284" t="str">
        <f t="shared" si="248"/>
        <v/>
      </c>
      <c r="PB91" s="284" t="str">
        <f t="shared" si="248"/>
        <v/>
      </c>
      <c r="PC91" s="284">
        <f t="shared" si="248"/>
        <v>1.7410229489253607E-8</v>
      </c>
      <c r="PD91" s="284" t="str">
        <f t="shared" si="248"/>
        <v/>
      </c>
      <c r="PE91" s="284" t="str">
        <f t="shared" si="248"/>
        <v/>
      </c>
      <c r="PF91" s="284" t="str">
        <f t="shared" si="248"/>
        <v/>
      </c>
      <c r="PG91" s="284" t="str">
        <f t="shared" si="248"/>
        <v/>
      </c>
      <c r="PH91" s="284">
        <f t="shared" si="248"/>
        <v>1.2413253007476831E-8</v>
      </c>
      <c r="PI91" s="284" t="str">
        <f t="shared" si="248"/>
        <v/>
      </c>
      <c r="PJ91" s="284" t="str">
        <f t="shared" si="248"/>
        <v/>
      </c>
      <c r="PK91" s="284" t="str">
        <f t="shared" si="248"/>
        <v/>
      </c>
      <c r="PL91" s="284" t="str">
        <f t="shared" si="248"/>
        <v/>
      </c>
      <c r="PM91" s="284">
        <f t="shared" si="248"/>
        <v>8.850477836765063E-9</v>
      </c>
      <c r="PN91" s="284" t="str">
        <f t="shared" si="248"/>
        <v/>
      </c>
      <c r="PO91" s="284" t="str">
        <f t="shared" si="248"/>
        <v/>
      </c>
      <c r="PP91" s="284" t="str">
        <f t="shared" si="248"/>
        <v/>
      </c>
      <c r="PQ91" s="284" t="str">
        <f t="shared" si="248"/>
        <v/>
      </c>
      <c r="PR91" s="284">
        <f t="shared" si="248"/>
        <v>6.3102683794400026E-9</v>
      </c>
      <c r="PS91" s="284" t="str">
        <f t="shared" si="248"/>
        <v/>
      </c>
      <c r="PT91" s="284" t="str">
        <f t="shared" si="248"/>
        <v/>
      </c>
      <c r="PU91" s="284" t="str">
        <f t="shared" si="248"/>
        <v/>
      </c>
      <c r="PV91" s="284" t="str">
        <f t="shared" si="248"/>
        <v/>
      </c>
      <c r="PW91" s="284">
        <f t="shared" si="248"/>
        <v>4.4991341433735281E-9</v>
      </c>
      <c r="PX91" s="284" t="str">
        <f t="shared" si="248"/>
        <v/>
      </c>
      <c r="PY91" s="284" t="str">
        <f t="shared" si="248"/>
        <v/>
      </c>
      <c r="PZ91" s="284" t="str">
        <f t="shared" si="248"/>
        <v/>
      </c>
      <c r="QA91" s="284" t="str">
        <f t="shared" si="248"/>
        <v/>
      </c>
      <c r="QB91" s="284">
        <f t="shared" si="248"/>
        <v>3.2078204638684187E-9</v>
      </c>
      <c r="QC91" s="284" t="str">
        <f t="shared" si="248"/>
        <v/>
      </c>
      <c r="QD91" s="284" t="str">
        <f t="shared" si="248"/>
        <v/>
      </c>
      <c r="QE91" s="284" t="str">
        <f t="shared" si="248"/>
        <v/>
      </c>
      <c r="QF91" s="284" t="str">
        <f t="shared" si="248"/>
        <v/>
      </c>
      <c r="QG91" s="284">
        <f t="shared" si="248"/>
        <v>2.2871316570030735E-9</v>
      </c>
      <c r="QH91" s="284" t="str">
        <f t="shared" si="248"/>
        <v/>
      </c>
      <c r="QI91" s="284" t="str">
        <f t="shared" si="248"/>
        <v/>
      </c>
      <c r="QJ91" s="284" t="str">
        <f t="shared" ref="QJ91:SA91" si="249">IF(QJ36="","",($C13*QJ36)/((1+$H$4)^QJ$79))</f>
        <v/>
      </c>
      <c r="QK91" s="284" t="str">
        <f t="shared" si="249"/>
        <v/>
      </c>
      <c r="QL91" s="284">
        <f t="shared" si="249"/>
        <v>1.6306932621027729E-9</v>
      </c>
      <c r="QM91" s="284" t="str">
        <f t="shared" si="249"/>
        <v/>
      </c>
      <c r="QN91" s="284" t="str">
        <f t="shared" si="249"/>
        <v/>
      </c>
      <c r="QO91" s="284" t="str">
        <f t="shared" si="249"/>
        <v/>
      </c>
      <c r="QP91" s="284" t="str">
        <f t="shared" si="249"/>
        <v/>
      </c>
      <c r="QQ91" s="284">
        <f t="shared" si="249"/>
        <v>1.1626617588564164E-9</v>
      </c>
      <c r="QR91" s="284" t="str">
        <f t="shared" si="249"/>
        <v/>
      </c>
      <c r="QS91" s="284" t="str">
        <f t="shared" si="249"/>
        <v/>
      </c>
      <c r="QT91" s="284" t="str">
        <f t="shared" si="249"/>
        <v/>
      </c>
      <c r="QU91" s="284" t="str">
        <f t="shared" si="249"/>
        <v/>
      </c>
      <c r="QV91" s="284">
        <f t="shared" si="249"/>
        <v>8.2896176547879841E-10</v>
      </c>
      <c r="QW91" s="284" t="str">
        <f t="shared" si="249"/>
        <v/>
      </c>
      <c r="QX91" s="284" t="str">
        <f t="shared" si="249"/>
        <v/>
      </c>
      <c r="QY91" s="284" t="str">
        <f t="shared" si="249"/>
        <v/>
      </c>
      <c r="QZ91" s="284" t="str">
        <f t="shared" si="249"/>
        <v/>
      </c>
      <c r="RA91" s="284">
        <f t="shared" si="249"/>
        <v>5.9103828210676517E-10</v>
      </c>
      <c r="RB91" s="284" t="str">
        <f t="shared" si="249"/>
        <v/>
      </c>
      <c r="RC91" s="284" t="str">
        <f t="shared" si="249"/>
        <v/>
      </c>
      <c r="RD91" s="284" t="str">
        <f t="shared" si="249"/>
        <v/>
      </c>
      <c r="RE91" s="284" t="str">
        <f t="shared" si="249"/>
        <v/>
      </c>
      <c r="RF91" s="284">
        <f t="shared" si="249"/>
        <v>4.2140212668789318E-10</v>
      </c>
      <c r="RG91" s="284" t="str">
        <f t="shared" si="249"/>
        <v/>
      </c>
      <c r="RH91" s="284" t="str">
        <f t="shared" si="249"/>
        <v/>
      </c>
      <c r="RI91" s="284" t="str">
        <f t="shared" si="249"/>
        <v/>
      </c>
      <c r="RJ91" s="284" t="str">
        <f t="shared" si="249"/>
        <v/>
      </c>
      <c r="RK91" s="284">
        <f t="shared" si="249"/>
        <v>3.0045389233349382E-10</v>
      </c>
      <c r="RL91" s="284" t="str">
        <f t="shared" si="249"/>
        <v/>
      </c>
      <c r="RM91" s="284" t="str">
        <f t="shared" si="249"/>
        <v/>
      </c>
      <c r="RN91" s="284" t="str">
        <f t="shared" si="249"/>
        <v/>
      </c>
      <c r="RO91" s="284" t="str">
        <f t="shared" si="249"/>
        <v/>
      </c>
      <c r="RP91" s="284">
        <f t="shared" si="249"/>
        <v>2.1421947280585519E-10</v>
      </c>
      <c r="RQ91" s="284" t="str">
        <f t="shared" si="249"/>
        <v/>
      </c>
      <c r="RR91" s="284" t="str">
        <f t="shared" si="249"/>
        <v/>
      </c>
      <c r="RS91" s="284" t="str">
        <f t="shared" si="249"/>
        <v/>
      </c>
      <c r="RT91" s="284" t="str">
        <f t="shared" si="249"/>
        <v/>
      </c>
      <c r="RU91" s="284">
        <f t="shared" si="249"/>
        <v>1.5273552348685229E-10</v>
      </c>
      <c r="RV91" s="284" t="str">
        <f t="shared" si="249"/>
        <v/>
      </c>
      <c r="RW91" s="284" t="str">
        <f t="shared" si="249"/>
        <v/>
      </c>
      <c r="RX91" s="284" t="str">
        <f t="shared" si="249"/>
        <v/>
      </c>
      <c r="RY91" s="284" t="str">
        <f t="shared" si="249"/>
        <v/>
      </c>
      <c r="RZ91" s="284">
        <f t="shared" si="249"/>
        <v>1.088983173623289E-10</v>
      </c>
      <c r="SA91" s="284" t="str">
        <f t="shared" si="249"/>
        <v/>
      </c>
    </row>
    <row r="92" spans="1:495">
      <c r="A92" s="282" t="s">
        <v>163</v>
      </c>
      <c r="B92" s="290">
        <f>SUM(C93:C103)</f>
        <v>2992920.7491107271</v>
      </c>
      <c r="C92" s="290"/>
      <c r="D92" s="284"/>
      <c r="E92" s="284"/>
      <c r="F92" s="284"/>
      <c r="G92" s="284"/>
      <c r="H92" s="284"/>
      <c r="I92" s="284"/>
      <c r="J92" s="284"/>
      <c r="K92" s="284"/>
      <c r="L92" s="284"/>
      <c r="M92" s="284"/>
      <c r="N92" s="284"/>
      <c r="O92" s="284"/>
      <c r="P92" s="284"/>
      <c r="Q92" s="284"/>
      <c r="R92" s="284"/>
      <c r="S92" s="284"/>
      <c r="T92" s="284"/>
      <c r="U92" s="284"/>
      <c r="V92" s="284"/>
      <c r="W92" s="284"/>
      <c r="X92" s="284"/>
      <c r="Y92" s="284"/>
      <c r="Z92" s="284"/>
      <c r="AA92" s="284"/>
      <c r="AB92" s="284"/>
      <c r="AC92" s="284"/>
      <c r="AD92" s="284"/>
      <c r="AE92" s="284"/>
      <c r="AF92" s="284"/>
      <c r="AG92" s="284"/>
      <c r="AH92" s="284"/>
      <c r="AI92" s="284"/>
      <c r="AJ92" s="284"/>
      <c r="AK92" s="284"/>
      <c r="AL92" s="284"/>
      <c r="AM92" s="284"/>
      <c r="AN92" s="284"/>
      <c r="AO92" s="284"/>
      <c r="AP92" s="284"/>
      <c r="AQ92" s="284"/>
      <c r="AR92" s="284"/>
      <c r="AS92" s="284"/>
      <c r="AT92" s="284"/>
      <c r="AU92" s="284"/>
      <c r="AV92" s="284"/>
      <c r="AW92" s="284"/>
      <c r="AX92" s="284"/>
      <c r="AY92" s="284"/>
      <c r="AZ92" s="284"/>
      <c r="BA92" s="284"/>
      <c r="BB92" s="284"/>
      <c r="BC92" s="284"/>
      <c r="BD92" s="284"/>
      <c r="BE92" s="284"/>
      <c r="BF92" s="284"/>
      <c r="BG92" s="284"/>
      <c r="BH92" s="284"/>
      <c r="BI92" s="284"/>
      <c r="BJ92" s="284"/>
      <c r="BK92" s="284"/>
      <c r="BL92" s="284"/>
      <c r="BM92" s="284"/>
      <c r="BN92" s="284"/>
      <c r="BO92" s="284"/>
      <c r="BP92" s="284"/>
      <c r="BQ92" s="284"/>
      <c r="BR92" s="284"/>
      <c r="BS92" s="284"/>
      <c r="BT92" s="284"/>
      <c r="BU92" s="284"/>
      <c r="BV92" s="284"/>
      <c r="BW92" s="284"/>
      <c r="BX92" s="284"/>
      <c r="BY92" s="284"/>
      <c r="BZ92" s="284"/>
      <c r="CA92" s="284"/>
      <c r="CB92" s="284"/>
      <c r="CC92" s="284"/>
      <c r="CD92" s="284"/>
      <c r="CE92" s="284"/>
      <c r="CF92" s="284"/>
      <c r="CG92" s="284"/>
      <c r="CH92" s="284"/>
      <c r="CI92" s="284"/>
      <c r="CJ92" s="284"/>
      <c r="CK92" s="284"/>
      <c r="CL92" s="284"/>
      <c r="CM92" s="284"/>
      <c r="CN92" s="284"/>
      <c r="CO92" s="284"/>
      <c r="CP92" s="284"/>
      <c r="CQ92" s="284"/>
      <c r="CR92" s="284"/>
      <c r="CS92" s="284"/>
      <c r="CT92" s="284"/>
      <c r="CU92" s="284"/>
      <c r="CV92" s="284"/>
      <c r="CW92" s="284"/>
      <c r="CX92" s="284"/>
      <c r="CY92" s="284"/>
      <c r="CZ92" s="284"/>
      <c r="DA92" s="284"/>
      <c r="DB92" s="284"/>
      <c r="DC92" s="284"/>
      <c r="DD92" s="284"/>
      <c r="DE92" s="284"/>
      <c r="DF92" s="284"/>
      <c r="DG92" s="284"/>
      <c r="DH92" s="284"/>
      <c r="DI92" s="284"/>
      <c r="DJ92" s="284"/>
      <c r="DK92" s="284"/>
      <c r="DL92" s="284"/>
      <c r="DM92" s="284"/>
      <c r="DN92" s="284"/>
      <c r="DO92" s="284"/>
      <c r="DP92" s="284"/>
      <c r="DQ92" s="284"/>
      <c r="DR92" s="284"/>
      <c r="DS92" s="284"/>
      <c r="DT92" s="284"/>
      <c r="DU92" s="284"/>
      <c r="DV92" s="284"/>
      <c r="DW92" s="284"/>
      <c r="DX92" s="284"/>
      <c r="DY92" s="284"/>
      <c r="DZ92" s="284"/>
      <c r="EA92" s="284"/>
      <c r="EB92" s="284"/>
      <c r="EC92" s="284"/>
      <c r="ED92" s="284"/>
      <c r="EE92" s="284"/>
      <c r="EF92" s="284"/>
      <c r="EG92" s="284"/>
      <c r="EH92" s="284"/>
      <c r="EI92" s="284"/>
      <c r="EJ92" s="284"/>
      <c r="EK92" s="284"/>
      <c r="EL92" s="284"/>
      <c r="EM92" s="284"/>
      <c r="EN92" s="284"/>
      <c r="EO92" s="284"/>
      <c r="EP92" s="284"/>
      <c r="EQ92" s="284"/>
      <c r="ER92" s="284"/>
      <c r="ES92" s="284"/>
      <c r="ET92" s="284"/>
      <c r="EU92" s="284"/>
      <c r="EV92" s="284"/>
      <c r="EW92" s="284"/>
      <c r="EX92" s="284"/>
      <c r="EY92" s="284"/>
      <c r="EZ92" s="284"/>
      <c r="FA92" s="284"/>
      <c r="FB92" s="284"/>
      <c r="FC92" s="284"/>
      <c r="FD92" s="284"/>
      <c r="FE92" s="284"/>
      <c r="FF92" s="284"/>
      <c r="FG92" s="284"/>
      <c r="FH92" s="284"/>
      <c r="FI92" s="284"/>
      <c r="FJ92" s="284"/>
      <c r="FK92" s="284"/>
      <c r="FL92" s="284"/>
      <c r="FM92" s="284"/>
      <c r="FN92" s="284"/>
      <c r="FO92" s="284"/>
      <c r="FP92" s="284"/>
      <c r="FQ92" s="284"/>
      <c r="FR92" s="284"/>
      <c r="FS92" s="284"/>
      <c r="FT92" s="284"/>
      <c r="FU92" s="284"/>
      <c r="FV92" s="284"/>
      <c r="FW92" s="284"/>
      <c r="FX92" s="284"/>
      <c r="FY92" s="284"/>
      <c r="FZ92" s="284"/>
      <c r="GA92" s="284"/>
      <c r="GB92" s="284"/>
      <c r="GC92" s="284"/>
      <c r="GD92" s="284"/>
      <c r="GE92" s="284"/>
      <c r="GF92" s="284"/>
      <c r="GG92" s="284"/>
      <c r="GH92" s="284"/>
      <c r="GI92" s="284"/>
      <c r="GJ92" s="284"/>
      <c r="GK92" s="284"/>
      <c r="GL92" s="284"/>
      <c r="GM92" s="284"/>
      <c r="GN92" s="284"/>
      <c r="GO92" s="284"/>
      <c r="GP92" s="284"/>
      <c r="GQ92" s="284"/>
      <c r="GR92" s="284"/>
      <c r="GS92" s="284"/>
      <c r="GT92" s="284"/>
      <c r="GU92" s="284"/>
      <c r="GV92" s="284"/>
      <c r="GW92" s="284"/>
      <c r="GX92" s="284"/>
      <c r="GY92" s="284"/>
      <c r="GZ92" s="284"/>
      <c r="HA92" s="284"/>
      <c r="HB92" s="284"/>
      <c r="HC92" s="284"/>
      <c r="HD92" s="284"/>
      <c r="HE92" s="284"/>
      <c r="HF92" s="284"/>
      <c r="HG92" s="284"/>
      <c r="HH92" s="284"/>
      <c r="HI92" s="284"/>
      <c r="HJ92" s="284"/>
      <c r="HK92" s="284"/>
      <c r="HL92" s="284"/>
      <c r="HM92" s="284"/>
      <c r="HN92" s="284"/>
      <c r="HO92" s="284"/>
      <c r="HP92" s="284"/>
      <c r="HQ92" s="284"/>
      <c r="HR92" s="284"/>
      <c r="HS92" s="284"/>
      <c r="HT92" s="284"/>
      <c r="HU92" s="284"/>
      <c r="HV92" s="284"/>
      <c r="HW92" s="284"/>
      <c r="HX92" s="284"/>
      <c r="HY92" s="284"/>
      <c r="HZ92" s="284"/>
      <c r="IA92" s="284"/>
      <c r="IB92" s="284"/>
      <c r="IC92" s="284"/>
      <c r="ID92" s="284"/>
      <c r="IE92" s="284"/>
      <c r="IF92" s="284"/>
      <c r="IG92" s="284"/>
      <c r="IH92" s="284"/>
      <c r="II92" s="284"/>
      <c r="IJ92" s="284"/>
      <c r="IK92" s="284"/>
      <c r="IL92" s="284"/>
      <c r="IM92" s="284"/>
      <c r="IN92" s="284"/>
      <c r="IO92" s="284"/>
      <c r="IP92" s="284"/>
      <c r="IQ92" s="284"/>
      <c r="IR92" s="284"/>
      <c r="IS92" s="284"/>
      <c r="IT92" s="284"/>
      <c r="IU92" s="284"/>
      <c r="IV92" s="284"/>
      <c r="IW92" s="284"/>
      <c r="IX92" s="284"/>
      <c r="IY92" s="284"/>
      <c r="IZ92" s="284"/>
      <c r="JA92" s="284"/>
      <c r="JB92" s="284"/>
      <c r="JC92" s="284"/>
      <c r="JD92" s="284"/>
      <c r="JE92" s="284"/>
      <c r="JF92" s="284"/>
      <c r="JG92" s="284"/>
      <c r="JH92" s="284"/>
      <c r="JI92" s="284"/>
      <c r="JJ92" s="284"/>
      <c r="JK92" s="284"/>
      <c r="JL92" s="284"/>
      <c r="JM92" s="284"/>
      <c r="JN92" s="284"/>
      <c r="JO92" s="284"/>
      <c r="JP92" s="284"/>
      <c r="JQ92" s="284"/>
      <c r="JR92" s="284"/>
      <c r="JS92" s="284"/>
      <c r="JT92" s="284"/>
      <c r="JU92" s="284"/>
      <c r="JV92" s="284"/>
      <c r="JW92" s="284"/>
      <c r="JX92" s="284"/>
      <c r="JY92" s="284"/>
      <c r="JZ92" s="284"/>
      <c r="KA92" s="284"/>
      <c r="KB92" s="284"/>
      <c r="KC92" s="284"/>
      <c r="KD92" s="284"/>
      <c r="KE92" s="284"/>
      <c r="KF92" s="284"/>
      <c r="KG92" s="284"/>
      <c r="KH92" s="284"/>
      <c r="KI92" s="284"/>
      <c r="KJ92" s="284"/>
      <c r="KK92" s="284"/>
      <c r="KL92" s="284"/>
      <c r="KM92" s="284"/>
      <c r="KN92" s="284"/>
      <c r="KO92" s="284"/>
      <c r="KP92" s="284"/>
      <c r="KQ92" s="284"/>
      <c r="KR92" s="284"/>
      <c r="KS92" s="284"/>
      <c r="KT92" s="284"/>
      <c r="KU92" s="284"/>
      <c r="KV92" s="284"/>
      <c r="KW92" s="284"/>
      <c r="KX92" s="284"/>
      <c r="KY92" s="284"/>
      <c r="KZ92" s="284"/>
      <c r="LA92" s="284"/>
      <c r="LB92" s="284"/>
      <c r="LC92" s="284"/>
      <c r="LD92" s="284"/>
      <c r="LE92" s="284"/>
      <c r="LF92" s="284"/>
      <c r="LG92" s="284"/>
      <c r="LH92" s="284"/>
      <c r="LI92" s="284"/>
      <c r="LJ92" s="284"/>
      <c r="LK92" s="284"/>
      <c r="LL92" s="284"/>
      <c r="LM92" s="284"/>
      <c r="LN92" s="284"/>
      <c r="LO92" s="284"/>
      <c r="LP92" s="284"/>
      <c r="LQ92" s="284"/>
      <c r="LR92" s="284"/>
      <c r="LS92" s="284"/>
      <c r="LT92" s="284"/>
      <c r="LU92" s="284"/>
      <c r="LV92" s="284"/>
      <c r="LW92" s="284"/>
      <c r="LX92" s="284"/>
      <c r="LY92" s="284"/>
      <c r="LZ92" s="284"/>
      <c r="MA92" s="284"/>
      <c r="MB92" s="284"/>
      <c r="MC92" s="284"/>
      <c r="MD92" s="284"/>
      <c r="ME92" s="284"/>
      <c r="MF92" s="284"/>
      <c r="MG92" s="284"/>
      <c r="MH92" s="284"/>
      <c r="MI92" s="284"/>
      <c r="MJ92" s="284"/>
      <c r="MK92" s="284"/>
      <c r="ML92" s="284"/>
      <c r="MM92" s="284"/>
      <c r="MN92" s="284"/>
      <c r="MO92" s="284"/>
      <c r="MP92" s="284"/>
      <c r="MQ92" s="284"/>
      <c r="MR92" s="284"/>
      <c r="MS92" s="284"/>
      <c r="MT92" s="284"/>
      <c r="MU92" s="284"/>
      <c r="MV92" s="284"/>
      <c r="MW92" s="284"/>
      <c r="MX92" s="284"/>
      <c r="MY92" s="284"/>
      <c r="MZ92" s="284"/>
      <c r="NA92" s="284"/>
      <c r="NB92" s="284"/>
      <c r="NC92" s="284"/>
      <c r="ND92" s="284"/>
      <c r="NE92" s="284"/>
      <c r="NF92" s="284"/>
      <c r="NG92" s="284"/>
      <c r="NH92" s="284"/>
      <c r="NI92" s="284"/>
      <c r="NJ92" s="284"/>
      <c r="NK92" s="284"/>
      <c r="NL92" s="284"/>
      <c r="NM92" s="284"/>
      <c r="NN92" s="284"/>
      <c r="NO92" s="284"/>
      <c r="NP92" s="284"/>
      <c r="NQ92" s="284"/>
      <c r="NR92" s="284"/>
      <c r="NS92" s="284"/>
      <c r="NT92" s="284"/>
      <c r="NU92" s="284"/>
      <c r="NV92" s="284"/>
      <c r="NW92" s="284"/>
      <c r="NX92" s="284"/>
      <c r="NY92" s="284"/>
      <c r="NZ92" s="284"/>
      <c r="OA92" s="284"/>
      <c r="OB92" s="284"/>
      <c r="OC92" s="284"/>
      <c r="OD92" s="284"/>
      <c r="OE92" s="284"/>
      <c r="OF92" s="284"/>
      <c r="OG92" s="284"/>
      <c r="OH92" s="284"/>
      <c r="OI92" s="284"/>
      <c r="OJ92" s="284"/>
      <c r="OK92" s="284"/>
      <c r="OL92" s="284"/>
      <c r="OM92" s="284"/>
      <c r="ON92" s="284"/>
      <c r="OO92" s="284"/>
      <c r="OP92" s="284"/>
      <c r="OQ92" s="284"/>
      <c r="OR92" s="284"/>
      <c r="OS92" s="284"/>
      <c r="OT92" s="284"/>
      <c r="OU92" s="284"/>
      <c r="OV92" s="284"/>
      <c r="OW92" s="284"/>
      <c r="OX92" s="284"/>
      <c r="OY92" s="284"/>
      <c r="OZ92" s="284"/>
      <c r="PA92" s="284"/>
      <c r="PB92" s="284"/>
      <c r="PC92" s="284"/>
      <c r="PD92" s="284"/>
      <c r="PE92" s="284"/>
      <c r="PF92" s="284"/>
      <c r="PG92" s="284"/>
      <c r="PH92" s="284"/>
      <c r="PI92" s="284"/>
      <c r="PJ92" s="284"/>
      <c r="PK92" s="284"/>
      <c r="PL92" s="284"/>
      <c r="PM92" s="284"/>
      <c r="PN92" s="284"/>
      <c r="PO92" s="284"/>
      <c r="PP92" s="284"/>
      <c r="PQ92" s="284"/>
      <c r="PR92" s="284"/>
      <c r="PS92" s="284"/>
      <c r="PT92" s="284"/>
      <c r="PU92" s="284"/>
      <c r="PV92" s="284"/>
      <c r="PW92" s="284"/>
      <c r="PX92" s="284"/>
      <c r="PY92" s="284"/>
      <c r="PZ92" s="284"/>
      <c r="QA92" s="284"/>
      <c r="QB92" s="284"/>
      <c r="QC92" s="284"/>
      <c r="QD92" s="284"/>
      <c r="QE92" s="284"/>
      <c r="QF92" s="284"/>
      <c r="QG92" s="284"/>
      <c r="QH92" s="284"/>
      <c r="QI92" s="284"/>
      <c r="QJ92" s="284"/>
      <c r="QK92" s="284"/>
      <c r="QL92" s="284"/>
      <c r="QM92" s="284"/>
      <c r="QN92" s="284"/>
      <c r="QO92" s="284"/>
      <c r="QP92" s="284"/>
      <c r="QQ92" s="284"/>
      <c r="QR92" s="284"/>
      <c r="QS92" s="284"/>
      <c r="QT92" s="284"/>
      <c r="QU92" s="284"/>
      <c r="QV92" s="284"/>
      <c r="QW92" s="284"/>
      <c r="QX92" s="284"/>
      <c r="QY92" s="284"/>
      <c r="QZ92" s="284"/>
      <c r="RA92" s="284"/>
      <c r="RB92" s="284"/>
      <c r="RC92" s="284"/>
      <c r="RD92" s="284"/>
      <c r="RE92" s="284"/>
      <c r="RF92" s="284"/>
      <c r="RG92" s="284"/>
      <c r="RH92" s="284"/>
      <c r="RI92" s="284"/>
      <c r="RJ92" s="284"/>
      <c r="RK92" s="284"/>
      <c r="RL92" s="284"/>
      <c r="RM92" s="284"/>
      <c r="RN92" s="284"/>
      <c r="RO92" s="284"/>
      <c r="RP92" s="284"/>
      <c r="RQ92" s="284"/>
      <c r="RR92" s="284"/>
      <c r="RS92" s="284"/>
      <c r="RT92" s="284"/>
      <c r="RU92" s="284"/>
      <c r="RV92" s="284"/>
      <c r="RW92" s="284"/>
      <c r="RX92" s="284"/>
      <c r="RY92" s="284"/>
      <c r="RZ92" s="284"/>
      <c r="SA92" s="284"/>
    </row>
    <row r="93" spans="1:495">
      <c r="A93" s="282"/>
      <c r="B93" s="283" t="str">
        <f>$B$14</f>
        <v>Water Quality Monitoring</v>
      </c>
      <c r="C93" s="290">
        <f>SUM(D93:S93,T93:INDEX(T93:SA93,$H$5))</f>
        <v>0</v>
      </c>
      <c r="D93" s="284" t="str">
        <f t="shared" ref="D93:BO93" si="250">IF(D37="","",($C14*D37)/((1+$H$4)^D$79))</f>
        <v/>
      </c>
      <c r="E93" s="284" t="str">
        <f t="shared" si="250"/>
        <v/>
      </c>
      <c r="F93" s="284" t="str">
        <f t="shared" si="250"/>
        <v/>
      </c>
      <c r="G93" s="284" t="str">
        <f t="shared" si="250"/>
        <v/>
      </c>
      <c r="H93" s="284" t="str">
        <f t="shared" si="250"/>
        <v/>
      </c>
      <c r="I93" s="284" t="str">
        <f t="shared" si="250"/>
        <v/>
      </c>
      <c r="J93" s="284" t="str">
        <f t="shared" si="250"/>
        <v/>
      </c>
      <c r="K93" s="284" t="str">
        <f t="shared" si="250"/>
        <v/>
      </c>
      <c r="L93" s="284" t="str">
        <f t="shared" si="250"/>
        <v/>
      </c>
      <c r="M93" s="284" t="str">
        <f t="shared" si="250"/>
        <v/>
      </c>
      <c r="N93" s="284" t="str">
        <f t="shared" si="250"/>
        <v/>
      </c>
      <c r="O93" s="284" t="str">
        <f t="shared" si="250"/>
        <v/>
      </c>
      <c r="P93" s="284" t="str">
        <f t="shared" si="250"/>
        <v/>
      </c>
      <c r="Q93" s="284" t="str">
        <f t="shared" si="250"/>
        <v/>
      </c>
      <c r="R93" s="284" t="str">
        <f t="shared" si="250"/>
        <v/>
      </c>
      <c r="S93" s="284" t="str">
        <f t="shared" si="250"/>
        <v/>
      </c>
      <c r="T93" s="284" t="str">
        <f t="shared" si="250"/>
        <v/>
      </c>
      <c r="U93" s="284" t="str">
        <f t="shared" si="250"/>
        <v/>
      </c>
      <c r="V93" s="284" t="str">
        <f t="shared" si="250"/>
        <v/>
      </c>
      <c r="W93" s="284" t="str">
        <f t="shared" si="250"/>
        <v/>
      </c>
      <c r="X93" s="284" t="str">
        <f t="shared" si="250"/>
        <v/>
      </c>
      <c r="Y93" s="284" t="str">
        <f t="shared" si="250"/>
        <v/>
      </c>
      <c r="Z93" s="284" t="str">
        <f t="shared" si="250"/>
        <v/>
      </c>
      <c r="AA93" s="284" t="str">
        <f t="shared" si="250"/>
        <v/>
      </c>
      <c r="AB93" s="284" t="str">
        <f t="shared" si="250"/>
        <v/>
      </c>
      <c r="AC93" s="284" t="str">
        <f t="shared" si="250"/>
        <v/>
      </c>
      <c r="AD93" s="284" t="str">
        <f t="shared" si="250"/>
        <v/>
      </c>
      <c r="AE93" s="284" t="str">
        <f t="shared" si="250"/>
        <v/>
      </c>
      <c r="AF93" s="284" t="str">
        <f t="shared" si="250"/>
        <v/>
      </c>
      <c r="AG93" s="284" t="str">
        <f t="shared" si="250"/>
        <v/>
      </c>
      <c r="AH93" s="284" t="str">
        <f t="shared" si="250"/>
        <v/>
      </c>
      <c r="AI93" s="284" t="str">
        <f t="shared" si="250"/>
        <v/>
      </c>
      <c r="AJ93" s="284" t="str">
        <f t="shared" si="250"/>
        <v/>
      </c>
      <c r="AK93" s="284" t="str">
        <f t="shared" si="250"/>
        <v/>
      </c>
      <c r="AL93" s="284" t="str">
        <f t="shared" si="250"/>
        <v/>
      </c>
      <c r="AM93" s="284" t="str">
        <f t="shared" si="250"/>
        <v/>
      </c>
      <c r="AN93" s="284" t="str">
        <f t="shared" si="250"/>
        <v/>
      </c>
      <c r="AO93" s="284" t="str">
        <f t="shared" si="250"/>
        <v/>
      </c>
      <c r="AP93" s="284" t="str">
        <f t="shared" si="250"/>
        <v/>
      </c>
      <c r="AQ93" s="284" t="str">
        <f t="shared" si="250"/>
        <v/>
      </c>
      <c r="AR93" s="284">
        <f t="shared" si="250"/>
        <v>0</v>
      </c>
      <c r="AS93" s="284" t="str">
        <f t="shared" si="250"/>
        <v/>
      </c>
      <c r="AT93" s="284" t="str">
        <f t="shared" si="250"/>
        <v/>
      </c>
      <c r="AU93" s="284" t="str">
        <f t="shared" si="250"/>
        <v/>
      </c>
      <c r="AV93" s="284" t="str">
        <f t="shared" si="250"/>
        <v/>
      </c>
      <c r="AW93" s="284">
        <f t="shared" si="250"/>
        <v>0</v>
      </c>
      <c r="AX93" s="284" t="str">
        <f t="shared" si="250"/>
        <v/>
      </c>
      <c r="AY93" s="284" t="str">
        <f t="shared" si="250"/>
        <v/>
      </c>
      <c r="AZ93" s="284" t="str">
        <f t="shared" si="250"/>
        <v/>
      </c>
      <c r="BA93" s="284" t="str">
        <f t="shared" si="250"/>
        <v/>
      </c>
      <c r="BB93" s="284">
        <f t="shared" si="250"/>
        <v>0</v>
      </c>
      <c r="BC93" s="284" t="str">
        <f t="shared" si="250"/>
        <v/>
      </c>
      <c r="BD93" s="284" t="str">
        <f t="shared" si="250"/>
        <v/>
      </c>
      <c r="BE93" s="284" t="str">
        <f t="shared" si="250"/>
        <v/>
      </c>
      <c r="BF93" s="284" t="str">
        <f t="shared" si="250"/>
        <v/>
      </c>
      <c r="BG93" s="284">
        <f t="shared" si="250"/>
        <v>0</v>
      </c>
      <c r="BH93" s="284" t="str">
        <f t="shared" si="250"/>
        <v/>
      </c>
      <c r="BI93" s="284" t="str">
        <f t="shared" si="250"/>
        <v/>
      </c>
      <c r="BJ93" s="284" t="str">
        <f t="shared" si="250"/>
        <v/>
      </c>
      <c r="BK93" s="284" t="str">
        <f t="shared" si="250"/>
        <v/>
      </c>
      <c r="BL93" s="284">
        <f t="shared" si="250"/>
        <v>0</v>
      </c>
      <c r="BM93" s="284" t="str">
        <f t="shared" si="250"/>
        <v/>
      </c>
      <c r="BN93" s="284" t="str">
        <f t="shared" si="250"/>
        <v/>
      </c>
      <c r="BO93" s="284" t="str">
        <f t="shared" si="250"/>
        <v/>
      </c>
      <c r="BP93" s="284" t="str">
        <f t="shared" ref="BP93:EA93" si="251">IF(BP37="","",($C14*BP37)/((1+$H$4)^BP$79))</f>
        <v/>
      </c>
      <c r="BQ93" s="284">
        <f t="shared" si="251"/>
        <v>0</v>
      </c>
      <c r="BR93" s="284" t="str">
        <f t="shared" si="251"/>
        <v/>
      </c>
      <c r="BS93" s="284" t="str">
        <f t="shared" si="251"/>
        <v/>
      </c>
      <c r="BT93" s="284" t="str">
        <f t="shared" si="251"/>
        <v/>
      </c>
      <c r="BU93" s="284" t="str">
        <f t="shared" si="251"/>
        <v/>
      </c>
      <c r="BV93" s="284">
        <f t="shared" si="251"/>
        <v>0</v>
      </c>
      <c r="BW93" s="284" t="str">
        <f t="shared" si="251"/>
        <v/>
      </c>
      <c r="BX93" s="284" t="str">
        <f t="shared" si="251"/>
        <v/>
      </c>
      <c r="BY93" s="284" t="str">
        <f t="shared" si="251"/>
        <v/>
      </c>
      <c r="BZ93" s="284" t="str">
        <f t="shared" si="251"/>
        <v/>
      </c>
      <c r="CA93" s="284">
        <f t="shared" si="251"/>
        <v>0</v>
      </c>
      <c r="CB93" s="284" t="str">
        <f t="shared" si="251"/>
        <v/>
      </c>
      <c r="CC93" s="284" t="str">
        <f t="shared" si="251"/>
        <v/>
      </c>
      <c r="CD93" s="284" t="str">
        <f t="shared" si="251"/>
        <v/>
      </c>
      <c r="CE93" s="284" t="str">
        <f t="shared" si="251"/>
        <v/>
      </c>
      <c r="CF93" s="284">
        <f t="shared" si="251"/>
        <v>0</v>
      </c>
      <c r="CG93" s="284" t="str">
        <f t="shared" si="251"/>
        <v/>
      </c>
      <c r="CH93" s="284" t="str">
        <f t="shared" si="251"/>
        <v/>
      </c>
      <c r="CI93" s="284" t="str">
        <f t="shared" si="251"/>
        <v/>
      </c>
      <c r="CJ93" s="284" t="str">
        <f t="shared" si="251"/>
        <v/>
      </c>
      <c r="CK93" s="284">
        <f t="shared" si="251"/>
        <v>0</v>
      </c>
      <c r="CL93" s="284" t="str">
        <f t="shared" si="251"/>
        <v/>
      </c>
      <c r="CM93" s="284" t="str">
        <f t="shared" si="251"/>
        <v/>
      </c>
      <c r="CN93" s="284" t="str">
        <f t="shared" si="251"/>
        <v/>
      </c>
      <c r="CO93" s="284" t="str">
        <f t="shared" si="251"/>
        <v/>
      </c>
      <c r="CP93" s="284">
        <f t="shared" si="251"/>
        <v>0</v>
      </c>
      <c r="CQ93" s="284" t="str">
        <f t="shared" si="251"/>
        <v/>
      </c>
      <c r="CR93" s="284" t="str">
        <f t="shared" si="251"/>
        <v/>
      </c>
      <c r="CS93" s="284" t="str">
        <f t="shared" si="251"/>
        <v/>
      </c>
      <c r="CT93" s="284" t="str">
        <f t="shared" si="251"/>
        <v/>
      </c>
      <c r="CU93" s="284">
        <f t="shared" si="251"/>
        <v>0</v>
      </c>
      <c r="CV93" s="284" t="str">
        <f t="shared" si="251"/>
        <v/>
      </c>
      <c r="CW93" s="284" t="str">
        <f t="shared" si="251"/>
        <v/>
      </c>
      <c r="CX93" s="284" t="str">
        <f t="shared" si="251"/>
        <v/>
      </c>
      <c r="CY93" s="284" t="str">
        <f t="shared" si="251"/>
        <v/>
      </c>
      <c r="CZ93" s="284">
        <f t="shared" si="251"/>
        <v>0</v>
      </c>
      <c r="DA93" s="284" t="str">
        <f t="shared" si="251"/>
        <v/>
      </c>
      <c r="DB93" s="284" t="str">
        <f t="shared" si="251"/>
        <v/>
      </c>
      <c r="DC93" s="284" t="str">
        <f t="shared" si="251"/>
        <v/>
      </c>
      <c r="DD93" s="284" t="str">
        <f t="shared" si="251"/>
        <v/>
      </c>
      <c r="DE93" s="284">
        <f t="shared" si="251"/>
        <v>0</v>
      </c>
      <c r="DF93" s="284" t="str">
        <f t="shared" si="251"/>
        <v/>
      </c>
      <c r="DG93" s="284" t="str">
        <f t="shared" si="251"/>
        <v/>
      </c>
      <c r="DH93" s="284" t="str">
        <f t="shared" si="251"/>
        <v/>
      </c>
      <c r="DI93" s="284" t="str">
        <f t="shared" si="251"/>
        <v/>
      </c>
      <c r="DJ93" s="284">
        <f t="shared" si="251"/>
        <v>0</v>
      </c>
      <c r="DK93" s="284" t="str">
        <f t="shared" si="251"/>
        <v/>
      </c>
      <c r="DL93" s="284" t="str">
        <f t="shared" si="251"/>
        <v/>
      </c>
      <c r="DM93" s="284" t="str">
        <f t="shared" si="251"/>
        <v/>
      </c>
      <c r="DN93" s="284" t="str">
        <f t="shared" si="251"/>
        <v/>
      </c>
      <c r="DO93" s="284">
        <f t="shared" si="251"/>
        <v>0</v>
      </c>
      <c r="DP93" s="284" t="str">
        <f t="shared" si="251"/>
        <v/>
      </c>
      <c r="DQ93" s="284" t="str">
        <f t="shared" si="251"/>
        <v/>
      </c>
      <c r="DR93" s="284" t="str">
        <f t="shared" si="251"/>
        <v/>
      </c>
      <c r="DS93" s="284" t="str">
        <f t="shared" si="251"/>
        <v/>
      </c>
      <c r="DT93" s="284">
        <f t="shared" si="251"/>
        <v>0</v>
      </c>
      <c r="DU93" s="284" t="str">
        <f t="shared" si="251"/>
        <v/>
      </c>
      <c r="DV93" s="284" t="str">
        <f t="shared" si="251"/>
        <v/>
      </c>
      <c r="DW93" s="284" t="str">
        <f t="shared" si="251"/>
        <v/>
      </c>
      <c r="DX93" s="284" t="str">
        <f t="shared" si="251"/>
        <v/>
      </c>
      <c r="DY93" s="284">
        <f t="shared" si="251"/>
        <v>0</v>
      </c>
      <c r="DZ93" s="284" t="str">
        <f t="shared" si="251"/>
        <v/>
      </c>
      <c r="EA93" s="284" t="str">
        <f t="shared" si="251"/>
        <v/>
      </c>
      <c r="EB93" s="284" t="str">
        <f t="shared" ref="EB93:GM93" si="252">IF(EB37="","",($C14*EB37)/((1+$H$4)^EB$79))</f>
        <v/>
      </c>
      <c r="EC93" s="284" t="str">
        <f t="shared" si="252"/>
        <v/>
      </c>
      <c r="ED93" s="284">
        <f t="shared" si="252"/>
        <v>0</v>
      </c>
      <c r="EE93" s="284" t="str">
        <f t="shared" si="252"/>
        <v/>
      </c>
      <c r="EF93" s="284" t="str">
        <f t="shared" si="252"/>
        <v/>
      </c>
      <c r="EG93" s="284" t="str">
        <f t="shared" si="252"/>
        <v/>
      </c>
      <c r="EH93" s="284" t="str">
        <f t="shared" si="252"/>
        <v/>
      </c>
      <c r="EI93" s="284">
        <f t="shared" si="252"/>
        <v>0</v>
      </c>
      <c r="EJ93" s="284" t="str">
        <f t="shared" si="252"/>
        <v/>
      </c>
      <c r="EK93" s="284" t="str">
        <f t="shared" si="252"/>
        <v/>
      </c>
      <c r="EL93" s="284" t="str">
        <f t="shared" si="252"/>
        <v/>
      </c>
      <c r="EM93" s="284" t="str">
        <f t="shared" si="252"/>
        <v/>
      </c>
      <c r="EN93" s="284">
        <f t="shared" si="252"/>
        <v>0</v>
      </c>
      <c r="EO93" s="284" t="str">
        <f t="shared" si="252"/>
        <v/>
      </c>
      <c r="EP93" s="284" t="str">
        <f t="shared" si="252"/>
        <v/>
      </c>
      <c r="EQ93" s="284" t="str">
        <f t="shared" si="252"/>
        <v/>
      </c>
      <c r="ER93" s="284" t="str">
        <f t="shared" si="252"/>
        <v/>
      </c>
      <c r="ES93" s="284">
        <f t="shared" si="252"/>
        <v>0</v>
      </c>
      <c r="ET93" s="284" t="str">
        <f t="shared" si="252"/>
        <v/>
      </c>
      <c r="EU93" s="284" t="str">
        <f t="shared" si="252"/>
        <v/>
      </c>
      <c r="EV93" s="284" t="str">
        <f t="shared" si="252"/>
        <v/>
      </c>
      <c r="EW93" s="284" t="str">
        <f t="shared" si="252"/>
        <v/>
      </c>
      <c r="EX93" s="284">
        <f t="shared" si="252"/>
        <v>0</v>
      </c>
      <c r="EY93" s="284" t="str">
        <f t="shared" si="252"/>
        <v/>
      </c>
      <c r="EZ93" s="284" t="str">
        <f t="shared" si="252"/>
        <v/>
      </c>
      <c r="FA93" s="284" t="str">
        <f t="shared" si="252"/>
        <v/>
      </c>
      <c r="FB93" s="284" t="str">
        <f t="shared" si="252"/>
        <v/>
      </c>
      <c r="FC93" s="284">
        <f t="shared" si="252"/>
        <v>0</v>
      </c>
      <c r="FD93" s="284" t="str">
        <f t="shared" si="252"/>
        <v/>
      </c>
      <c r="FE93" s="284" t="str">
        <f t="shared" si="252"/>
        <v/>
      </c>
      <c r="FF93" s="284" t="str">
        <f t="shared" si="252"/>
        <v/>
      </c>
      <c r="FG93" s="284" t="str">
        <f t="shared" si="252"/>
        <v/>
      </c>
      <c r="FH93" s="284">
        <f t="shared" si="252"/>
        <v>0</v>
      </c>
      <c r="FI93" s="284" t="str">
        <f t="shared" si="252"/>
        <v/>
      </c>
      <c r="FJ93" s="284" t="str">
        <f t="shared" si="252"/>
        <v/>
      </c>
      <c r="FK93" s="284" t="str">
        <f t="shared" si="252"/>
        <v/>
      </c>
      <c r="FL93" s="284" t="str">
        <f t="shared" si="252"/>
        <v/>
      </c>
      <c r="FM93" s="284">
        <f t="shared" si="252"/>
        <v>0</v>
      </c>
      <c r="FN93" s="284" t="str">
        <f t="shared" si="252"/>
        <v/>
      </c>
      <c r="FO93" s="284" t="str">
        <f t="shared" si="252"/>
        <v/>
      </c>
      <c r="FP93" s="284" t="str">
        <f t="shared" si="252"/>
        <v/>
      </c>
      <c r="FQ93" s="284" t="str">
        <f t="shared" si="252"/>
        <v/>
      </c>
      <c r="FR93" s="284">
        <f t="shared" si="252"/>
        <v>0</v>
      </c>
      <c r="FS93" s="284" t="str">
        <f t="shared" si="252"/>
        <v/>
      </c>
      <c r="FT93" s="284" t="str">
        <f t="shared" si="252"/>
        <v/>
      </c>
      <c r="FU93" s="284" t="str">
        <f t="shared" si="252"/>
        <v/>
      </c>
      <c r="FV93" s="284" t="str">
        <f t="shared" si="252"/>
        <v/>
      </c>
      <c r="FW93" s="284">
        <f t="shared" si="252"/>
        <v>0</v>
      </c>
      <c r="FX93" s="284" t="str">
        <f t="shared" si="252"/>
        <v/>
      </c>
      <c r="FY93" s="284" t="str">
        <f t="shared" si="252"/>
        <v/>
      </c>
      <c r="FZ93" s="284" t="str">
        <f t="shared" si="252"/>
        <v/>
      </c>
      <c r="GA93" s="284" t="str">
        <f t="shared" si="252"/>
        <v/>
      </c>
      <c r="GB93" s="284">
        <f t="shared" si="252"/>
        <v>0</v>
      </c>
      <c r="GC93" s="284" t="str">
        <f t="shared" si="252"/>
        <v/>
      </c>
      <c r="GD93" s="284" t="str">
        <f t="shared" si="252"/>
        <v/>
      </c>
      <c r="GE93" s="284" t="str">
        <f t="shared" si="252"/>
        <v/>
      </c>
      <c r="GF93" s="284" t="str">
        <f t="shared" si="252"/>
        <v/>
      </c>
      <c r="GG93" s="284">
        <f t="shared" si="252"/>
        <v>0</v>
      </c>
      <c r="GH93" s="284" t="str">
        <f t="shared" si="252"/>
        <v/>
      </c>
      <c r="GI93" s="284" t="str">
        <f t="shared" si="252"/>
        <v/>
      </c>
      <c r="GJ93" s="284" t="str">
        <f t="shared" si="252"/>
        <v/>
      </c>
      <c r="GK93" s="284" t="str">
        <f t="shared" si="252"/>
        <v/>
      </c>
      <c r="GL93" s="284">
        <f t="shared" si="252"/>
        <v>0</v>
      </c>
      <c r="GM93" s="284" t="str">
        <f t="shared" si="252"/>
        <v/>
      </c>
      <c r="GN93" s="284" t="str">
        <f t="shared" ref="GN93:IY93" si="253">IF(GN37="","",($C14*GN37)/((1+$H$4)^GN$79))</f>
        <v/>
      </c>
      <c r="GO93" s="284" t="str">
        <f t="shared" si="253"/>
        <v/>
      </c>
      <c r="GP93" s="284" t="str">
        <f t="shared" si="253"/>
        <v/>
      </c>
      <c r="GQ93" s="284">
        <f t="shared" si="253"/>
        <v>0</v>
      </c>
      <c r="GR93" s="284" t="str">
        <f t="shared" si="253"/>
        <v/>
      </c>
      <c r="GS93" s="284" t="str">
        <f t="shared" si="253"/>
        <v/>
      </c>
      <c r="GT93" s="284" t="str">
        <f t="shared" si="253"/>
        <v/>
      </c>
      <c r="GU93" s="284" t="str">
        <f t="shared" si="253"/>
        <v/>
      </c>
      <c r="GV93" s="284">
        <f t="shared" si="253"/>
        <v>0</v>
      </c>
      <c r="GW93" s="284" t="str">
        <f t="shared" si="253"/>
        <v/>
      </c>
      <c r="GX93" s="284" t="str">
        <f t="shared" si="253"/>
        <v/>
      </c>
      <c r="GY93" s="284" t="str">
        <f t="shared" si="253"/>
        <v/>
      </c>
      <c r="GZ93" s="284" t="str">
        <f t="shared" si="253"/>
        <v/>
      </c>
      <c r="HA93" s="284">
        <f t="shared" si="253"/>
        <v>0</v>
      </c>
      <c r="HB93" s="284" t="str">
        <f t="shared" si="253"/>
        <v/>
      </c>
      <c r="HC93" s="284" t="str">
        <f t="shared" si="253"/>
        <v/>
      </c>
      <c r="HD93" s="284" t="str">
        <f t="shared" si="253"/>
        <v/>
      </c>
      <c r="HE93" s="284" t="str">
        <f t="shared" si="253"/>
        <v/>
      </c>
      <c r="HF93" s="284">
        <f t="shared" si="253"/>
        <v>0</v>
      </c>
      <c r="HG93" s="284" t="str">
        <f t="shared" si="253"/>
        <v/>
      </c>
      <c r="HH93" s="284" t="str">
        <f t="shared" si="253"/>
        <v/>
      </c>
      <c r="HI93" s="284" t="str">
        <f t="shared" si="253"/>
        <v/>
      </c>
      <c r="HJ93" s="284" t="str">
        <f t="shared" si="253"/>
        <v/>
      </c>
      <c r="HK93" s="284">
        <f t="shared" si="253"/>
        <v>0</v>
      </c>
      <c r="HL93" s="284" t="str">
        <f t="shared" si="253"/>
        <v/>
      </c>
      <c r="HM93" s="284" t="str">
        <f t="shared" si="253"/>
        <v/>
      </c>
      <c r="HN93" s="284" t="str">
        <f t="shared" si="253"/>
        <v/>
      </c>
      <c r="HO93" s="284" t="str">
        <f t="shared" si="253"/>
        <v/>
      </c>
      <c r="HP93" s="284">
        <f t="shared" si="253"/>
        <v>0</v>
      </c>
      <c r="HQ93" s="284" t="str">
        <f t="shared" si="253"/>
        <v/>
      </c>
      <c r="HR93" s="284" t="str">
        <f t="shared" si="253"/>
        <v/>
      </c>
      <c r="HS93" s="284" t="str">
        <f t="shared" si="253"/>
        <v/>
      </c>
      <c r="HT93" s="284" t="str">
        <f t="shared" si="253"/>
        <v/>
      </c>
      <c r="HU93" s="284">
        <f t="shared" si="253"/>
        <v>0</v>
      </c>
      <c r="HV93" s="284" t="str">
        <f t="shared" si="253"/>
        <v/>
      </c>
      <c r="HW93" s="284" t="str">
        <f t="shared" si="253"/>
        <v/>
      </c>
      <c r="HX93" s="284" t="str">
        <f t="shared" si="253"/>
        <v/>
      </c>
      <c r="HY93" s="284" t="str">
        <f t="shared" si="253"/>
        <v/>
      </c>
      <c r="HZ93" s="284">
        <f t="shared" si="253"/>
        <v>0</v>
      </c>
      <c r="IA93" s="284" t="str">
        <f t="shared" si="253"/>
        <v/>
      </c>
      <c r="IB93" s="284" t="str">
        <f t="shared" si="253"/>
        <v/>
      </c>
      <c r="IC93" s="284" t="str">
        <f t="shared" si="253"/>
        <v/>
      </c>
      <c r="ID93" s="284" t="str">
        <f t="shared" si="253"/>
        <v/>
      </c>
      <c r="IE93" s="284">
        <f t="shared" si="253"/>
        <v>0</v>
      </c>
      <c r="IF93" s="284" t="str">
        <f t="shared" si="253"/>
        <v/>
      </c>
      <c r="IG93" s="284" t="str">
        <f t="shared" si="253"/>
        <v/>
      </c>
      <c r="IH93" s="284" t="str">
        <f t="shared" si="253"/>
        <v/>
      </c>
      <c r="II93" s="284" t="str">
        <f t="shared" si="253"/>
        <v/>
      </c>
      <c r="IJ93" s="284">
        <f t="shared" si="253"/>
        <v>0</v>
      </c>
      <c r="IK93" s="284" t="str">
        <f t="shared" si="253"/>
        <v/>
      </c>
      <c r="IL93" s="284" t="str">
        <f t="shared" si="253"/>
        <v/>
      </c>
      <c r="IM93" s="284" t="str">
        <f t="shared" si="253"/>
        <v/>
      </c>
      <c r="IN93" s="284" t="str">
        <f t="shared" si="253"/>
        <v/>
      </c>
      <c r="IO93" s="284">
        <f t="shared" si="253"/>
        <v>0</v>
      </c>
      <c r="IP93" s="284" t="str">
        <f t="shared" si="253"/>
        <v/>
      </c>
      <c r="IQ93" s="284" t="str">
        <f t="shared" si="253"/>
        <v/>
      </c>
      <c r="IR93" s="284" t="str">
        <f t="shared" si="253"/>
        <v/>
      </c>
      <c r="IS93" s="284" t="str">
        <f t="shared" si="253"/>
        <v/>
      </c>
      <c r="IT93" s="284">
        <f t="shared" si="253"/>
        <v>0</v>
      </c>
      <c r="IU93" s="284" t="str">
        <f t="shared" si="253"/>
        <v/>
      </c>
      <c r="IV93" s="284" t="str">
        <f t="shared" si="253"/>
        <v/>
      </c>
      <c r="IW93" s="284" t="str">
        <f t="shared" si="253"/>
        <v/>
      </c>
      <c r="IX93" s="284" t="str">
        <f t="shared" si="253"/>
        <v/>
      </c>
      <c r="IY93" s="284">
        <f t="shared" si="253"/>
        <v>0</v>
      </c>
      <c r="IZ93" s="284" t="str">
        <f t="shared" ref="IZ93:LK93" si="254">IF(IZ37="","",($C14*IZ37)/((1+$H$4)^IZ$79))</f>
        <v/>
      </c>
      <c r="JA93" s="284" t="str">
        <f t="shared" si="254"/>
        <v/>
      </c>
      <c r="JB93" s="284" t="str">
        <f t="shared" si="254"/>
        <v/>
      </c>
      <c r="JC93" s="284" t="str">
        <f t="shared" si="254"/>
        <v/>
      </c>
      <c r="JD93" s="284">
        <f t="shared" si="254"/>
        <v>0</v>
      </c>
      <c r="JE93" s="284" t="str">
        <f t="shared" si="254"/>
        <v/>
      </c>
      <c r="JF93" s="284" t="str">
        <f t="shared" si="254"/>
        <v/>
      </c>
      <c r="JG93" s="284" t="str">
        <f t="shared" si="254"/>
        <v/>
      </c>
      <c r="JH93" s="284" t="str">
        <f t="shared" si="254"/>
        <v/>
      </c>
      <c r="JI93" s="284">
        <f t="shared" si="254"/>
        <v>0</v>
      </c>
      <c r="JJ93" s="284" t="str">
        <f t="shared" si="254"/>
        <v/>
      </c>
      <c r="JK93" s="284" t="str">
        <f t="shared" si="254"/>
        <v/>
      </c>
      <c r="JL93" s="284" t="str">
        <f t="shared" si="254"/>
        <v/>
      </c>
      <c r="JM93" s="284" t="str">
        <f t="shared" si="254"/>
        <v/>
      </c>
      <c r="JN93" s="284">
        <f t="shared" si="254"/>
        <v>0</v>
      </c>
      <c r="JO93" s="284" t="str">
        <f t="shared" si="254"/>
        <v/>
      </c>
      <c r="JP93" s="284" t="str">
        <f t="shared" si="254"/>
        <v/>
      </c>
      <c r="JQ93" s="284" t="str">
        <f t="shared" si="254"/>
        <v/>
      </c>
      <c r="JR93" s="284" t="str">
        <f t="shared" si="254"/>
        <v/>
      </c>
      <c r="JS93" s="284">
        <f t="shared" si="254"/>
        <v>0</v>
      </c>
      <c r="JT93" s="284" t="str">
        <f t="shared" si="254"/>
        <v/>
      </c>
      <c r="JU93" s="284" t="str">
        <f t="shared" si="254"/>
        <v/>
      </c>
      <c r="JV93" s="284" t="str">
        <f t="shared" si="254"/>
        <v/>
      </c>
      <c r="JW93" s="284" t="str">
        <f t="shared" si="254"/>
        <v/>
      </c>
      <c r="JX93" s="284">
        <f t="shared" si="254"/>
        <v>0</v>
      </c>
      <c r="JY93" s="284" t="str">
        <f t="shared" si="254"/>
        <v/>
      </c>
      <c r="JZ93" s="284" t="str">
        <f t="shared" si="254"/>
        <v/>
      </c>
      <c r="KA93" s="284" t="str">
        <f t="shared" si="254"/>
        <v/>
      </c>
      <c r="KB93" s="284" t="str">
        <f t="shared" si="254"/>
        <v/>
      </c>
      <c r="KC93" s="284">
        <f t="shared" si="254"/>
        <v>0</v>
      </c>
      <c r="KD93" s="284" t="str">
        <f t="shared" si="254"/>
        <v/>
      </c>
      <c r="KE93" s="284" t="str">
        <f t="shared" si="254"/>
        <v/>
      </c>
      <c r="KF93" s="284" t="str">
        <f t="shared" si="254"/>
        <v/>
      </c>
      <c r="KG93" s="284" t="str">
        <f t="shared" si="254"/>
        <v/>
      </c>
      <c r="KH93" s="284">
        <f t="shared" si="254"/>
        <v>0</v>
      </c>
      <c r="KI93" s="284" t="str">
        <f t="shared" si="254"/>
        <v/>
      </c>
      <c r="KJ93" s="284" t="str">
        <f t="shared" si="254"/>
        <v/>
      </c>
      <c r="KK93" s="284" t="str">
        <f t="shared" si="254"/>
        <v/>
      </c>
      <c r="KL93" s="284" t="str">
        <f t="shared" si="254"/>
        <v/>
      </c>
      <c r="KM93" s="284">
        <f t="shared" si="254"/>
        <v>0</v>
      </c>
      <c r="KN93" s="284" t="str">
        <f t="shared" si="254"/>
        <v/>
      </c>
      <c r="KO93" s="284" t="str">
        <f t="shared" si="254"/>
        <v/>
      </c>
      <c r="KP93" s="284" t="str">
        <f t="shared" si="254"/>
        <v/>
      </c>
      <c r="KQ93" s="284" t="str">
        <f t="shared" si="254"/>
        <v/>
      </c>
      <c r="KR93" s="284">
        <f t="shared" si="254"/>
        <v>0</v>
      </c>
      <c r="KS93" s="284" t="str">
        <f t="shared" si="254"/>
        <v/>
      </c>
      <c r="KT93" s="284" t="str">
        <f t="shared" si="254"/>
        <v/>
      </c>
      <c r="KU93" s="284" t="str">
        <f t="shared" si="254"/>
        <v/>
      </c>
      <c r="KV93" s="284" t="str">
        <f t="shared" si="254"/>
        <v/>
      </c>
      <c r="KW93" s="284">
        <f t="shared" si="254"/>
        <v>0</v>
      </c>
      <c r="KX93" s="284" t="str">
        <f t="shared" si="254"/>
        <v/>
      </c>
      <c r="KY93" s="284" t="str">
        <f t="shared" si="254"/>
        <v/>
      </c>
      <c r="KZ93" s="284" t="str">
        <f t="shared" si="254"/>
        <v/>
      </c>
      <c r="LA93" s="284" t="str">
        <f t="shared" si="254"/>
        <v/>
      </c>
      <c r="LB93" s="284">
        <f t="shared" si="254"/>
        <v>0</v>
      </c>
      <c r="LC93" s="284" t="str">
        <f t="shared" si="254"/>
        <v/>
      </c>
      <c r="LD93" s="284" t="str">
        <f t="shared" si="254"/>
        <v/>
      </c>
      <c r="LE93" s="284" t="str">
        <f t="shared" si="254"/>
        <v/>
      </c>
      <c r="LF93" s="284" t="str">
        <f t="shared" si="254"/>
        <v/>
      </c>
      <c r="LG93" s="284">
        <f t="shared" si="254"/>
        <v>0</v>
      </c>
      <c r="LH93" s="284" t="str">
        <f t="shared" si="254"/>
        <v/>
      </c>
      <c r="LI93" s="284" t="str">
        <f t="shared" si="254"/>
        <v/>
      </c>
      <c r="LJ93" s="284" t="str">
        <f t="shared" si="254"/>
        <v/>
      </c>
      <c r="LK93" s="284" t="str">
        <f t="shared" si="254"/>
        <v/>
      </c>
      <c r="LL93" s="284">
        <f t="shared" ref="LL93:NW93" si="255">IF(LL37="","",($C14*LL37)/((1+$H$4)^LL$79))</f>
        <v>0</v>
      </c>
      <c r="LM93" s="284" t="str">
        <f t="shared" si="255"/>
        <v/>
      </c>
      <c r="LN93" s="284" t="str">
        <f t="shared" si="255"/>
        <v/>
      </c>
      <c r="LO93" s="284" t="str">
        <f t="shared" si="255"/>
        <v/>
      </c>
      <c r="LP93" s="284" t="str">
        <f t="shared" si="255"/>
        <v/>
      </c>
      <c r="LQ93" s="284">
        <f t="shared" si="255"/>
        <v>0</v>
      </c>
      <c r="LR93" s="284" t="str">
        <f t="shared" si="255"/>
        <v/>
      </c>
      <c r="LS93" s="284" t="str">
        <f t="shared" si="255"/>
        <v/>
      </c>
      <c r="LT93" s="284" t="str">
        <f t="shared" si="255"/>
        <v/>
      </c>
      <c r="LU93" s="284" t="str">
        <f t="shared" si="255"/>
        <v/>
      </c>
      <c r="LV93" s="284">
        <f t="shared" si="255"/>
        <v>0</v>
      </c>
      <c r="LW93" s="284" t="str">
        <f t="shared" si="255"/>
        <v/>
      </c>
      <c r="LX93" s="284" t="str">
        <f t="shared" si="255"/>
        <v/>
      </c>
      <c r="LY93" s="284" t="str">
        <f t="shared" si="255"/>
        <v/>
      </c>
      <c r="LZ93" s="284" t="str">
        <f t="shared" si="255"/>
        <v/>
      </c>
      <c r="MA93" s="284">
        <f t="shared" si="255"/>
        <v>0</v>
      </c>
      <c r="MB93" s="284" t="str">
        <f t="shared" si="255"/>
        <v/>
      </c>
      <c r="MC93" s="284" t="str">
        <f t="shared" si="255"/>
        <v/>
      </c>
      <c r="MD93" s="284" t="str">
        <f t="shared" si="255"/>
        <v/>
      </c>
      <c r="ME93" s="284" t="str">
        <f t="shared" si="255"/>
        <v/>
      </c>
      <c r="MF93" s="284">
        <f t="shared" si="255"/>
        <v>0</v>
      </c>
      <c r="MG93" s="284" t="str">
        <f t="shared" si="255"/>
        <v/>
      </c>
      <c r="MH93" s="284" t="str">
        <f t="shared" si="255"/>
        <v/>
      </c>
      <c r="MI93" s="284" t="str">
        <f t="shared" si="255"/>
        <v/>
      </c>
      <c r="MJ93" s="284" t="str">
        <f t="shared" si="255"/>
        <v/>
      </c>
      <c r="MK93" s="284">
        <f t="shared" si="255"/>
        <v>0</v>
      </c>
      <c r="ML93" s="284" t="str">
        <f t="shared" si="255"/>
        <v/>
      </c>
      <c r="MM93" s="284" t="str">
        <f t="shared" si="255"/>
        <v/>
      </c>
      <c r="MN93" s="284" t="str">
        <f t="shared" si="255"/>
        <v/>
      </c>
      <c r="MO93" s="284" t="str">
        <f t="shared" si="255"/>
        <v/>
      </c>
      <c r="MP93" s="284">
        <f t="shared" si="255"/>
        <v>0</v>
      </c>
      <c r="MQ93" s="284" t="str">
        <f t="shared" si="255"/>
        <v/>
      </c>
      <c r="MR93" s="284" t="str">
        <f t="shared" si="255"/>
        <v/>
      </c>
      <c r="MS93" s="284" t="str">
        <f t="shared" si="255"/>
        <v/>
      </c>
      <c r="MT93" s="284" t="str">
        <f t="shared" si="255"/>
        <v/>
      </c>
      <c r="MU93" s="284">
        <f t="shared" si="255"/>
        <v>0</v>
      </c>
      <c r="MV93" s="284" t="str">
        <f t="shared" si="255"/>
        <v/>
      </c>
      <c r="MW93" s="284" t="str">
        <f t="shared" si="255"/>
        <v/>
      </c>
      <c r="MX93" s="284" t="str">
        <f t="shared" si="255"/>
        <v/>
      </c>
      <c r="MY93" s="284" t="str">
        <f t="shared" si="255"/>
        <v/>
      </c>
      <c r="MZ93" s="284">
        <f t="shared" si="255"/>
        <v>0</v>
      </c>
      <c r="NA93" s="284" t="str">
        <f t="shared" si="255"/>
        <v/>
      </c>
      <c r="NB93" s="284" t="str">
        <f t="shared" si="255"/>
        <v/>
      </c>
      <c r="NC93" s="284" t="str">
        <f t="shared" si="255"/>
        <v/>
      </c>
      <c r="ND93" s="284" t="str">
        <f t="shared" si="255"/>
        <v/>
      </c>
      <c r="NE93" s="284">
        <f t="shared" si="255"/>
        <v>0</v>
      </c>
      <c r="NF93" s="284" t="str">
        <f t="shared" si="255"/>
        <v/>
      </c>
      <c r="NG93" s="284" t="str">
        <f t="shared" si="255"/>
        <v/>
      </c>
      <c r="NH93" s="284" t="str">
        <f t="shared" si="255"/>
        <v/>
      </c>
      <c r="NI93" s="284" t="str">
        <f t="shared" si="255"/>
        <v/>
      </c>
      <c r="NJ93" s="284">
        <f t="shared" si="255"/>
        <v>0</v>
      </c>
      <c r="NK93" s="284" t="str">
        <f t="shared" si="255"/>
        <v/>
      </c>
      <c r="NL93" s="284" t="str">
        <f t="shared" si="255"/>
        <v/>
      </c>
      <c r="NM93" s="284" t="str">
        <f t="shared" si="255"/>
        <v/>
      </c>
      <c r="NN93" s="284" t="str">
        <f t="shared" si="255"/>
        <v/>
      </c>
      <c r="NO93" s="284">
        <f t="shared" si="255"/>
        <v>0</v>
      </c>
      <c r="NP93" s="284" t="str">
        <f t="shared" si="255"/>
        <v/>
      </c>
      <c r="NQ93" s="284" t="str">
        <f t="shared" si="255"/>
        <v/>
      </c>
      <c r="NR93" s="284" t="str">
        <f t="shared" si="255"/>
        <v/>
      </c>
      <c r="NS93" s="284" t="str">
        <f t="shared" si="255"/>
        <v/>
      </c>
      <c r="NT93" s="284">
        <f t="shared" si="255"/>
        <v>0</v>
      </c>
      <c r="NU93" s="284" t="str">
        <f t="shared" si="255"/>
        <v/>
      </c>
      <c r="NV93" s="284" t="str">
        <f t="shared" si="255"/>
        <v/>
      </c>
      <c r="NW93" s="284" t="str">
        <f t="shared" si="255"/>
        <v/>
      </c>
      <c r="NX93" s="284" t="str">
        <f t="shared" ref="NX93:QI93" si="256">IF(NX37="","",($C14*NX37)/((1+$H$4)^NX$79))</f>
        <v/>
      </c>
      <c r="NY93" s="284">
        <f t="shared" si="256"/>
        <v>0</v>
      </c>
      <c r="NZ93" s="284" t="str">
        <f t="shared" si="256"/>
        <v/>
      </c>
      <c r="OA93" s="284" t="str">
        <f t="shared" si="256"/>
        <v/>
      </c>
      <c r="OB93" s="284" t="str">
        <f t="shared" si="256"/>
        <v/>
      </c>
      <c r="OC93" s="284" t="str">
        <f t="shared" si="256"/>
        <v/>
      </c>
      <c r="OD93" s="284">
        <f t="shared" si="256"/>
        <v>0</v>
      </c>
      <c r="OE93" s="284" t="str">
        <f t="shared" si="256"/>
        <v/>
      </c>
      <c r="OF93" s="284" t="str">
        <f t="shared" si="256"/>
        <v/>
      </c>
      <c r="OG93" s="284" t="str">
        <f t="shared" si="256"/>
        <v/>
      </c>
      <c r="OH93" s="284" t="str">
        <f t="shared" si="256"/>
        <v/>
      </c>
      <c r="OI93" s="284">
        <f t="shared" si="256"/>
        <v>0</v>
      </c>
      <c r="OJ93" s="284" t="str">
        <f t="shared" si="256"/>
        <v/>
      </c>
      <c r="OK93" s="284" t="str">
        <f t="shared" si="256"/>
        <v/>
      </c>
      <c r="OL93" s="284" t="str">
        <f t="shared" si="256"/>
        <v/>
      </c>
      <c r="OM93" s="284" t="str">
        <f t="shared" si="256"/>
        <v/>
      </c>
      <c r="ON93" s="284">
        <f t="shared" si="256"/>
        <v>0</v>
      </c>
      <c r="OO93" s="284" t="str">
        <f t="shared" si="256"/>
        <v/>
      </c>
      <c r="OP93" s="284" t="str">
        <f t="shared" si="256"/>
        <v/>
      </c>
      <c r="OQ93" s="284" t="str">
        <f t="shared" si="256"/>
        <v/>
      </c>
      <c r="OR93" s="284" t="str">
        <f t="shared" si="256"/>
        <v/>
      </c>
      <c r="OS93" s="284">
        <f t="shared" si="256"/>
        <v>0</v>
      </c>
      <c r="OT93" s="284" t="str">
        <f t="shared" si="256"/>
        <v/>
      </c>
      <c r="OU93" s="284" t="str">
        <f t="shared" si="256"/>
        <v/>
      </c>
      <c r="OV93" s="284" t="str">
        <f t="shared" si="256"/>
        <v/>
      </c>
      <c r="OW93" s="284" t="str">
        <f t="shared" si="256"/>
        <v/>
      </c>
      <c r="OX93" s="284">
        <f t="shared" si="256"/>
        <v>0</v>
      </c>
      <c r="OY93" s="284" t="str">
        <f t="shared" si="256"/>
        <v/>
      </c>
      <c r="OZ93" s="284" t="str">
        <f t="shared" si="256"/>
        <v/>
      </c>
      <c r="PA93" s="284" t="str">
        <f t="shared" si="256"/>
        <v/>
      </c>
      <c r="PB93" s="284" t="str">
        <f t="shared" si="256"/>
        <v/>
      </c>
      <c r="PC93" s="284">
        <f t="shared" si="256"/>
        <v>0</v>
      </c>
      <c r="PD93" s="284" t="str">
        <f t="shared" si="256"/>
        <v/>
      </c>
      <c r="PE93" s="284" t="str">
        <f t="shared" si="256"/>
        <v/>
      </c>
      <c r="PF93" s="284" t="str">
        <f t="shared" si="256"/>
        <v/>
      </c>
      <c r="PG93" s="284" t="str">
        <f t="shared" si="256"/>
        <v/>
      </c>
      <c r="PH93" s="284">
        <f t="shared" si="256"/>
        <v>0</v>
      </c>
      <c r="PI93" s="284" t="str">
        <f t="shared" si="256"/>
        <v/>
      </c>
      <c r="PJ93" s="284" t="str">
        <f t="shared" si="256"/>
        <v/>
      </c>
      <c r="PK93" s="284" t="str">
        <f t="shared" si="256"/>
        <v/>
      </c>
      <c r="PL93" s="284" t="str">
        <f t="shared" si="256"/>
        <v/>
      </c>
      <c r="PM93" s="284">
        <f t="shared" si="256"/>
        <v>0</v>
      </c>
      <c r="PN93" s="284" t="str">
        <f t="shared" si="256"/>
        <v/>
      </c>
      <c r="PO93" s="284" t="str">
        <f t="shared" si="256"/>
        <v/>
      </c>
      <c r="PP93" s="284" t="str">
        <f t="shared" si="256"/>
        <v/>
      </c>
      <c r="PQ93" s="284" t="str">
        <f t="shared" si="256"/>
        <v/>
      </c>
      <c r="PR93" s="284">
        <f t="shared" si="256"/>
        <v>0</v>
      </c>
      <c r="PS93" s="284" t="str">
        <f t="shared" si="256"/>
        <v/>
      </c>
      <c r="PT93" s="284" t="str">
        <f t="shared" si="256"/>
        <v/>
      </c>
      <c r="PU93" s="284" t="str">
        <f t="shared" si="256"/>
        <v/>
      </c>
      <c r="PV93" s="284" t="str">
        <f t="shared" si="256"/>
        <v/>
      </c>
      <c r="PW93" s="284">
        <f t="shared" si="256"/>
        <v>0</v>
      </c>
      <c r="PX93" s="284" t="str">
        <f t="shared" si="256"/>
        <v/>
      </c>
      <c r="PY93" s="284" t="str">
        <f t="shared" si="256"/>
        <v/>
      </c>
      <c r="PZ93" s="284" t="str">
        <f t="shared" si="256"/>
        <v/>
      </c>
      <c r="QA93" s="284" t="str">
        <f t="shared" si="256"/>
        <v/>
      </c>
      <c r="QB93" s="284">
        <f t="shared" si="256"/>
        <v>0</v>
      </c>
      <c r="QC93" s="284" t="str">
        <f t="shared" si="256"/>
        <v/>
      </c>
      <c r="QD93" s="284" t="str">
        <f t="shared" si="256"/>
        <v/>
      </c>
      <c r="QE93" s="284" t="str">
        <f t="shared" si="256"/>
        <v/>
      </c>
      <c r="QF93" s="284" t="str">
        <f t="shared" si="256"/>
        <v/>
      </c>
      <c r="QG93" s="284">
        <f t="shared" si="256"/>
        <v>0</v>
      </c>
      <c r="QH93" s="284" t="str">
        <f t="shared" si="256"/>
        <v/>
      </c>
      <c r="QI93" s="284" t="str">
        <f t="shared" si="256"/>
        <v/>
      </c>
      <c r="QJ93" s="284" t="str">
        <f t="shared" ref="QJ93:SA93" si="257">IF(QJ37="","",($C14*QJ37)/((1+$H$4)^QJ$79))</f>
        <v/>
      </c>
      <c r="QK93" s="284" t="str">
        <f t="shared" si="257"/>
        <v/>
      </c>
      <c r="QL93" s="284">
        <f t="shared" si="257"/>
        <v>0</v>
      </c>
      <c r="QM93" s="284" t="str">
        <f t="shared" si="257"/>
        <v/>
      </c>
      <c r="QN93" s="284" t="str">
        <f t="shared" si="257"/>
        <v/>
      </c>
      <c r="QO93" s="284" t="str">
        <f t="shared" si="257"/>
        <v/>
      </c>
      <c r="QP93" s="284" t="str">
        <f t="shared" si="257"/>
        <v/>
      </c>
      <c r="QQ93" s="284">
        <f t="shared" si="257"/>
        <v>0</v>
      </c>
      <c r="QR93" s="284" t="str">
        <f t="shared" si="257"/>
        <v/>
      </c>
      <c r="QS93" s="284" t="str">
        <f t="shared" si="257"/>
        <v/>
      </c>
      <c r="QT93" s="284" t="str">
        <f t="shared" si="257"/>
        <v/>
      </c>
      <c r="QU93" s="284" t="str">
        <f t="shared" si="257"/>
        <v/>
      </c>
      <c r="QV93" s="284">
        <f t="shared" si="257"/>
        <v>0</v>
      </c>
      <c r="QW93" s="284" t="str">
        <f t="shared" si="257"/>
        <v/>
      </c>
      <c r="QX93" s="284" t="str">
        <f t="shared" si="257"/>
        <v/>
      </c>
      <c r="QY93" s="284" t="str">
        <f t="shared" si="257"/>
        <v/>
      </c>
      <c r="QZ93" s="284" t="str">
        <f t="shared" si="257"/>
        <v/>
      </c>
      <c r="RA93" s="284">
        <f t="shared" si="257"/>
        <v>0</v>
      </c>
      <c r="RB93" s="284" t="str">
        <f t="shared" si="257"/>
        <v/>
      </c>
      <c r="RC93" s="284" t="str">
        <f t="shared" si="257"/>
        <v/>
      </c>
      <c r="RD93" s="284" t="str">
        <f t="shared" si="257"/>
        <v/>
      </c>
      <c r="RE93" s="284" t="str">
        <f t="shared" si="257"/>
        <v/>
      </c>
      <c r="RF93" s="284">
        <f t="shared" si="257"/>
        <v>0</v>
      </c>
      <c r="RG93" s="284" t="str">
        <f t="shared" si="257"/>
        <v/>
      </c>
      <c r="RH93" s="284" t="str">
        <f t="shared" si="257"/>
        <v/>
      </c>
      <c r="RI93" s="284" t="str">
        <f t="shared" si="257"/>
        <v/>
      </c>
      <c r="RJ93" s="284" t="str">
        <f t="shared" si="257"/>
        <v/>
      </c>
      <c r="RK93" s="284">
        <f t="shared" si="257"/>
        <v>0</v>
      </c>
      <c r="RL93" s="284" t="str">
        <f t="shared" si="257"/>
        <v/>
      </c>
      <c r="RM93" s="284" t="str">
        <f t="shared" si="257"/>
        <v/>
      </c>
      <c r="RN93" s="284" t="str">
        <f t="shared" si="257"/>
        <v/>
      </c>
      <c r="RO93" s="284" t="str">
        <f t="shared" si="257"/>
        <v/>
      </c>
      <c r="RP93" s="284">
        <f t="shared" si="257"/>
        <v>0</v>
      </c>
      <c r="RQ93" s="284" t="str">
        <f t="shared" si="257"/>
        <v/>
      </c>
      <c r="RR93" s="284" t="str">
        <f t="shared" si="257"/>
        <v/>
      </c>
      <c r="RS93" s="284" t="str">
        <f t="shared" si="257"/>
        <v/>
      </c>
      <c r="RT93" s="284" t="str">
        <f t="shared" si="257"/>
        <v/>
      </c>
      <c r="RU93" s="284">
        <f t="shared" si="257"/>
        <v>0</v>
      </c>
      <c r="RV93" s="284" t="str">
        <f t="shared" si="257"/>
        <v/>
      </c>
      <c r="RW93" s="284" t="str">
        <f t="shared" si="257"/>
        <v/>
      </c>
      <c r="RX93" s="284" t="str">
        <f t="shared" si="257"/>
        <v/>
      </c>
      <c r="RY93" s="284" t="str">
        <f t="shared" si="257"/>
        <v/>
      </c>
      <c r="RZ93" s="284">
        <f t="shared" si="257"/>
        <v>0</v>
      </c>
      <c r="SA93" s="284" t="str">
        <f t="shared" si="257"/>
        <v/>
      </c>
    </row>
    <row r="94" spans="1:495">
      <c r="A94" s="282"/>
      <c r="B94" s="283" t="str">
        <f>$B$15</f>
        <v>Physical/Geotech Stability Monitoring</v>
      </c>
      <c r="C94" s="290">
        <f>SUM(D94:S94,T94:INDEX(T94:SA94,$H$5))</f>
        <v>0</v>
      </c>
      <c r="D94" s="284" t="str">
        <f t="shared" ref="D94:BO94" si="258">IF(D38="","",($C15*D38)/((1+$H$4)^D$79))</f>
        <v/>
      </c>
      <c r="E94" s="284" t="str">
        <f t="shared" si="258"/>
        <v/>
      </c>
      <c r="F94" s="284" t="str">
        <f t="shared" si="258"/>
        <v/>
      </c>
      <c r="G94" s="284" t="str">
        <f t="shared" si="258"/>
        <v/>
      </c>
      <c r="H94" s="284" t="str">
        <f t="shared" si="258"/>
        <v/>
      </c>
      <c r="I94" s="284" t="str">
        <f t="shared" si="258"/>
        <v/>
      </c>
      <c r="J94" s="284" t="str">
        <f t="shared" si="258"/>
        <v/>
      </c>
      <c r="K94" s="284" t="str">
        <f t="shared" si="258"/>
        <v/>
      </c>
      <c r="L94" s="284" t="str">
        <f t="shared" si="258"/>
        <v/>
      </c>
      <c r="M94" s="284" t="str">
        <f t="shared" si="258"/>
        <v/>
      </c>
      <c r="N94" s="284" t="str">
        <f t="shared" si="258"/>
        <v/>
      </c>
      <c r="O94" s="284" t="str">
        <f t="shared" si="258"/>
        <v/>
      </c>
      <c r="P94" s="284" t="str">
        <f t="shared" si="258"/>
        <v/>
      </c>
      <c r="Q94" s="284" t="str">
        <f t="shared" si="258"/>
        <v/>
      </c>
      <c r="R94" s="284" t="str">
        <f t="shared" si="258"/>
        <v/>
      </c>
      <c r="S94" s="284" t="str">
        <f t="shared" si="258"/>
        <v/>
      </c>
      <c r="T94" s="284" t="str">
        <f t="shared" si="258"/>
        <v/>
      </c>
      <c r="U94" s="284" t="str">
        <f t="shared" si="258"/>
        <v/>
      </c>
      <c r="V94" s="284" t="str">
        <f t="shared" si="258"/>
        <v/>
      </c>
      <c r="W94" s="284" t="str">
        <f t="shared" si="258"/>
        <v/>
      </c>
      <c r="X94" s="284" t="str">
        <f t="shared" si="258"/>
        <v/>
      </c>
      <c r="Y94" s="284" t="str">
        <f t="shared" si="258"/>
        <v/>
      </c>
      <c r="Z94" s="284" t="str">
        <f t="shared" si="258"/>
        <v/>
      </c>
      <c r="AA94" s="284" t="str">
        <f t="shared" si="258"/>
        <v/>
      </c>
      <c r="AB94" s="284" t="str">
        <f t="shared" si="258"/>
        <v/>
      </c>
      <c r="AC94" s="284" t="str">
        <f t="shared" si="258"/>
        <v/>
      </c>
      <c r="AD94" s="284" t="str">
        <f t="shared" si="258"/>
        <v/>
      </c>
      <c r="AE94" s="284" t="str">
        <f t="shared" si="258"/>
        <v/>
      </c>
      <c r="AF94" s="284" t="str">
        <f t="shared" si="258"/>
        <v/>
      </c>
      <c r="AG94" s="284" t="str">
        <f t="shared" si="258"/>
        <v/>
      </c>
      <c r="AH94" s="284" t="str">
        <f t="shared" si="258"/>
        <v/>
      </c>
      <c r="AI94" s="284" t="str">
        <f t="shared" si="258"/>
        <v/>
      </c>
      <c r="AJ94" s="284" t="str">
        <f t="shared" si="258"/>
        <v/>
      </c>
      <c r="AK94" s="284" t="str">
        <f t="shared" si="258"/>
        <v/>
      </c>
      <c r="AL94" s="284" t="str">
        <f t="shared" si="258"/>
        <v/>
      </c>
      <c r="AM94" s="284" t="str">
        <f t="shared" si="258"/>
        <v/>
      </c>
      <c r="AN94" s="284" t="str">
        <f t="shared" si="258"/>
        <v/>
      </c>
      <c r="AO94" s="284" t="str">
        <f t="shared" si="258"/>
        <v/>
      </c>
      <c r="AP94" s="284" t="str">
        <f t="shared" si="258"/>
        <v/>
      </c>
      <c r="AQ94" s="284" t="str">
        <f t="shared" si="258"/>
        <v/>
      </c>
      <c r="AR94" s="284">
        <f t="shared" si="258"/>
        <v>0</v>
      </c>
      <c r="AS94" s="284" t="str">
        <f t="shared" si="258"/>
        <v/>
      </c>
      <c r="AT94" s="284" t="str">
        <f t="shared" si="258"/>
        <v/>
      </c>
      <c r="AU94" s="284" t="str">
        <f t="shared" si="258"/>
        <v/>
      </c>
      <c r="AV94" s="284" t="str">
        <f t="shared" si="258"/>
        <v/>
      </c>
      <c r="AW94" s="284">
        <f t="shared" si="258"/>
        <v>0</v>
      </c>
      <c r="AX94" s="284" t="str">
        <f t="shared" si="258"/>
        <v/>
      </c>
      <c r="AY94" s="284" t="str">
        <f t="shared" si="258"/>
        <v/>
      </c>
      <c r="AZ94" s="284" t="str">
        <f t="shared" si="258"/>
        <v/>
      </c>
      <c r="BA94" s="284" t="str">
        <f t="shared" si="258"/>
        <v/>
      </c>
      <c r="BB94" s="284">
        <f t="shared" si="258"/>
        <v>0</v>
      </c>
      <c r="BC94" s="284" t="str">
        <f t="shared" si="258"/>
        <v/>
      </c>
      <c r="BD94" s="284" t="str">
        <f t="shared" si="258"/>
        <v/>
      </c>
      <c r="BE94" s="284" t="str">
        <f t="shared" si="258"/>
        <v/>
      </c>
      <c r="BF94" s="284" t="str">
        <f t="shared" si="258"/>
        <v/>
      </c>
      <c r="BG94" s="284">
        <f t="shared" si="258"/>
        <v>0</v>
      </c>
      <c r="BH94" s="284" t="str">
        <f t="shared" si="258"/>
        <v/>
      </c>
      <c r="BI94" s="284" t="str">
        <f t="shared" si="258"/>
        <v/>
      </c>
      <c r="BJ94" s="284" t="str">
        <f t="shared" si="258"/>
        <v/>
      </c>
      <c r="BK94" s="284" t="str">
        <f t="shared" si="258"/>
        <v/>
      </c>
      <c r="BL94" s="284">
        <f t="shared" si="258"/>
        <v>0</v>
      </c>
      <c r="BM94" s="284" t="str">
        <f t="shared" si="258"/>
        <v/>
      </c>
      <c r="BN94" s="284" t="str">
        <f t="shared" si="258"/>
        <v/>
      </c>
      <c r="BO94" s="284" t="str">
        <f t="shared" si="258"/>
        <v/>
      </c>
      <c r="BP94" s="284" t="str">
        <f t="shared" ref="BP94:EA94" si="259">IF(BP38="","",($C15*BP38)/((1+$H$4)^BP$79))</f>
        <v/>
      </c>
      <c r="BQ94" s="284">
        <f t="shared" si="259"/>
        <v>0</v>
      </c>
      <c r="BR94" s="284" t="str">
        <f t="shared" si="259"/>
        <v/>
      </c>
      <c r="BS94" s="284" t="str">
        <f t="shared" si="259"/>
        <v/>
      </c>
      <c r="BT94" s="284" t="str">
        <f t="shared" si="259"/>
        <v/>
      </c>
      <c r="BU94" s="284" t="str">
        <f t="shared" si="259"/>
        <v/>
      </c>
      <c r="BV94" s="284">
        <f t="shared" si="259"/>
        <v>0</v>
      </c>
      <c r="BW94" s="284" t="str">
        <f t="shared" si="259"/>
        <v/>
      </c>
      <c r="BX94" s="284" t="str">
        <f t="shared" si="259"/>
        <v/>
      </c>
      <c r="BY94" s="284" t="str">
        <f t="shared" si="259"/>
        <v/>
      </c>
      <c r="BZ94" s="284" t="str">
        <f t="shared" si="259"/>
        <v/>
      </c>
      <c r="CA94" s="284">
        <f t="shared" si="259"/>
        <v>0</v>
      </c>
      <c r="CB94" s="284" t="str">
        <f t="shared" si="259"/>
        <v/>
      </c>
      <c r="CC94" s="284" t="str">
        <f t="shared" si="259"/>
        <v/>
      </c>
      <c r="CD94" s="284" t="str">
        <f t="shared" si="259"/>
        <v/>
      </c>
      <c r="CE94" s="284" t="str">
        <f t="shared" si="259"/>
        <v/>
      </c>
      <c r="CF94" s="284">
        <f t="shared" si="259"/>
        <v>0</v>
      </c>
      <c r="CG94" s="284" t="str">
        <f t="shared" si="259"/>
        <v/>
      </c>
      <c r="CH94" s="284" t="str">
        <f t="shared" si="259"/>
        <v/>
      </c>
      <c r="CI94" s="284" t="str">
        <f t="shared" si="259"/>
        <v/>
      </c>
      <c r="CJ94" s="284" t="str">
        <f t="shared" si="259"/>
        <v/>
      </c>
      <c r="CK94" s="284">
        <f t="shared" si="259"/>
        <v>0</v>
      </c>
      <c r="CL94" s="284" t="str">
        <f t="shared" si="259"/>
        <v/>
      </c>
      <c r="CM94" s="284" t="str">
        <f t="shared" si="259"/>
        <v/>
      </c>
      <c r="CN94" s="284" t="str">
        <f t="shared" si="259"/>
        <v/>
      </c>
      <c r="CO94" s="284" t="str">
        <f t="shared" si="259"/>
        <v/>
      </c>
      <c r="CP94" s="284">
        <f t="shared" si="259"/>
        <v>0</v>
      </c>
      <c r="CQ94" s="284" t="str">
        <f t="shared" si="259"/>
        <v/>
      </c>
      <c r="CR94" s="284" t="str">
        <f t="shared" si="259"/>
        <v/>
      </c>
      <c r="CS94" s="284" t="str">
        <f t="shared" si="259"/>
        <v/>
      </c>
      <c r="CT94" s="284" t="str">
        <f t="shared" si="259"/>
        <v/>
      </c>
      <c r="CU94" s="284">
        <f t="shared" si="259"/>
        <v>0</v>
      </c>
      <c r="CV94" s="284" t="str">
        <f t="shared" si="259"/>
        <v/>
      </c>
      <c r="CW94" s="284" t="str">
        <f t="shared" si="259"/>
        <v/>
      </c>
      <c r="CX94" s="284" t="str">
        <f t="shared" si="259"/>
        <v/>
      </c>
      <c r="CY94" s="284" t="str">
        <f t="shared" si="259"/>
        <v/>
      </c>
      <c r="CZ94" s="284">
        <f t="shared" si="259"/>
        <v>0</v>
      </c>
      <c r="DA94" s="284" t="str">
        <f t="shared" si="259"/>
        <v/>
      </c>
      <c r="DB94" s="284" t="str">
        <f t="shared" si="259"/>
        <v/>
      </c>
      <c r="DC94" s="284" t="str">
        <f t="shared" si="259"/>
        <v/>
      </c>
      <c r="DD94" s="284" t="str">
        <f t="shared" si="259"/>
        <v/>
      </c>
      <c r="DE94" s="284">
        <f t="shared" si="259"/>
        <v>0</v>
      </c>
      <c r="DF94" s="284" t="str">
        <f t="shared" si="259"/>
        <v/>
      </c>
      <c r="DG94" s="284" t="str">
        <f t="shared" si="259"/>
        <v/>
      </c>
      <c r="DH94" s="284" t="str">
        <f t="shared" si="259"/>
        <v/>
      </c>
      <c r="DI94" s="284" t="str">
        <f t="shared" si="259"/>
        <v/>
      </c>
      <c r="DJ94" s="284">
        <f t="shared" si="259"/>
        <v>0</v>
      </c>
      <c r="DK94" s="284" t="str">
        <f t="shared" si="259"/>
        <v/>
      </c>
      <c r="DL94" s="284" t="str">
        <f t="shared" si="259"/>
        <v/>
      </c>
      <c r="DM94" s="284" t="str">
        <f t="shared" si="259"/>
        <v/>
      </c>
      <c r="DN94" s="284" t="str">
        <f t="shared" si="259"/>
        <v/>
      </c>
      <c r="DO94" s="284">
        <f t="shared" si="259"/>
        <v>0</v>
      </c>
      <c r="DP94" s="284" t="str">
        <f t="shared" si="259"/>
        <v/>
      </c>
      <c r="DQ94" s="284" t="str">
        <f t="shared" si="259"/>
        <v/>
      </c>
      <c r="DR94" s="284" t="str">
        <f t="shared" si="259"/>
        <v/>
      </c>
      <c r="DS94" s="284" t="str">
        <f t="shared" si="259"/>
        <v/>
      </c>
      <c r="DT94" s="284">
        <f t="shared" si="259"/>
        <v>0</v>
      </c>
      <c r="DU94" s="284" t="str">
        <f t="shared" si="259"/>
        <v/>
      </c>
      <c r="DV94" s="284" t="str">
        <f t="shared" si="259"/>
        <v/>
      </c>
      <c r="DW94" s="284" t="str">
        <f t="shared" si="259"/>
        <v/>
      </c>
      <c r="DX94" s="284" t="str">
        <f t="shared" si="259"/>
        <v/>
      </c>
      <c r="DY94" s="284">
        <f t="shared" si="259"/>
        <v>0</v>
      </c>
      <c r="DZ94" s="284" t="str">
        <f t="shared" si="259"/>
        <v/>
      </c>
      <c r="EA94" s="284" t="str">
        <f t="shared" si="259"/>
        <v/>
      </c>
      <c r="EB94" s="284" t="str">
        <f t="shared" ref="EB94:GM94" si="260">IF(EB38="","",($C15*EB38)/((1+$H$4)^EB$79))</f>
        <v/>
      </c>
      <c r="EC94" s="284" t="str">
        <f t="shared" si="260"/>
        <v/>
      </c>
      <c r="ED94" s="284">
        <f t="shared" si="260"/>
        <v>0</v>
      </c>
      <c r="EE94" s="284" t="str">
        <f t="shared" si="260"/>
        <v/>
      </c>
      <c r="EF94" s="284" t="str">
        <f t="shared" si="260"/>
        <v/>
      </c>
      <c r="EG94" s="284" t="str">
        <f t="shared" si="260"/>
        <v/>
      </c>
      <c r="EH94" s="284" t="str">
        <f t="shared" si="260"/>
        <v/>
      </c>
      <c r="EI94" s="284">
        <f t="shared" si="260"/>
        <v>0</v>
      </c>
      <c r="EJ94" s="284" t="str">
        <f t="shared" si="260"/>
        <v/>
      </c>
      <c r="EK94" s="284" t="str">
        <f t="shared" si="260"/>
        <v/>
      </c>
      <c r="EL94" s="284" t="str">
        <f t="shared" si="260"/>
        <v/>
      </c>
      <c r="EM94" s="284" t="str">
        <f t="shared" si="260"/>
        <v/>
      </c>
      <c r="EN94" s="284">
        <f t="shared" si="260"/>
        <v>0</v>
      </c>
      <c r="EO94" s="284" t="str">
        <f t="shared" si="260"/>
        <v/>
      </c>
      <c r="EP94" s="284" t="str">
        <f t="shared" si="260"/>
        <v/>
      </c>
      <c r="EQ94" s="284" t="str">
        <f t="shared" si="260"/>
        <v/>
      </c>
      <c r="ER94" s="284" t="str">
        <f t="shared" si="260"/>
        <v/>
      </c>
      <c r="ES94" s="284">
        <f t="shared" si="260"/>
        <v>0</v>
      </c>
      <c r="ET94" s="284" t="str">
        <f t="shared" si="260"/>
        <v/>
      </c>
      <c r="EU94" s="284" t="str">
        <f t="shared" si="260"/>
        <v/>
      </c>
      <c r="EV94" s="284" t="str">
        <f t="shared" si="260"/>
        <v/>
      </c>
      <c r="EW94" s="284" t="str">
        <f t="shared" si="260"/>
        <v/>
      </c>
      <c r="EX94" s="284">
        <f t="shared" si="260"/>
        <v>0</v>
      </c>
      <c r="EY94" s="284" t="str">
        <f t="shared" si="260"/>
        <v/>
      </c>
      <c r="EZ94" s="284" t="str">
        <f t="shared" si="260"/>
        <v/>
      </c>
      <c r="FA94" s="284" t="str">
        <f t="shared" si="260"/>
        <v/>
      </c>
      <c r="FB94" s="284" t="str">
        <f t="shared" si="260"/>
        <v/>
      </c>
      <c r="FC94" s="284">
        <f t="shared" si="260"/>
        <v>0</v>
      </c>
      <c r="FD94" s="284" t="str">
        <f t="shared" si="260"/>
        <v/>
      </c>
      <c r="FE94" s="284" t="str">
        <f t="shared" si="260"/>
        <v/>
      </c>
      <c r="FF94" s="284" t="str">
        <f t="shared" si="260"/>
        <v/>
      </c>
      <c r="FG94" s="284" t="str">
        <f t="shared" si="260"/>
        <v/>
      </c>
      <c r="FH94" s="284">
        <f t="shared" si="260"/>
        <v>0</v>
      </c>
      <c r="FI94" s="284" t="str">
        <f t="shared" si="260"/>
        <v/>
      </c>
      <c r="FJ94" s="284" t="str">
        <f t="shared" si="260"/>
        <v/>
      </c>
      <c r="FK94" s="284" t="str">
        <f t="shared" si="260"/>
        <v/>
      </c>
      <c r="FL94" s="284" t="str">
        <f t="shared" si="260"/>
        <v/>
      </c>
      <c r="FM94" s="284">
        <f t="shared" si="260"/>
        <v>0</v>
      </c>
      <c r="FN94" s="284" t="str">
        <f t="shared" si="260"/>
        <v/>
      </c>
      <c r="FO94" s="284" t="str">
        <f t="shared" si="260"/>
        <v/>
      </c>
      <c r="FP94" s="284" t="str">
        <f t="shared" si="260"/>
        <v/>
      </c>
      <c r="FQ94" s="284" t="str">
        <f t="shared" si="260"/>
        <v/>
      </c>
      <c r="FR94" s="284">
        <f t="shared" si="260"/>
        <v>0</v>
      </c>
      <c r="FS94" s="284" t="str">
        <f t="shared" si="260"/>
        <v/>
      </c>
      <c r="FT94" s="284" t="str">
        <f t="shared" si="260"/>
        <v/>
      </c>
      <c r="FU94" s="284" t="str">
        <f t="shared" si="260"/>
        <v/>
      </c>
      <c r="FV94" s="284" t="str">
        <f t="shared" si="260"/>
        <v/>
      </c>
      <c r="FW94" s="284">
        <f t="shared" si="260"/>
        <v>0</v>
      </c>
      <c r="FX94" s="284" t="str">
        <f t="shared" si="260"/>
        <v/>
      </c>
      <c r="FY94" s="284" t="str">
        <f t="shared" si="260"/>
        <v/>
      </c>
      <c r="FZ94" s="284" t="str">
        <f t="shared" si="260"/>
        <v/>
      </c>
      <c r="GA94" s="284" t="str">
        <f t="shared" si="260"/>
        <v/>
      </c>
      <c r="GB94" s="284">
        <f t="shared" si="260"/>
        <v>0</v>
      </c>
      <c r="GC94" s="284" t="str">
        <f t="shared" si="260"/>
        <v/>
      </c>
      <c r="GD94" s="284" t="str">
        <f t="shared" si="260"/>
        <v/>
      </c>
      <c r="GE94" s="284" t="str">
        <f t="shared" si="260"/>
        <v/>
      </c>
      <c r="GF94" s="284" t="str">
        <f t="shared" si="260"/>
        <v/>
      </c>
      <c r="GG94" s="284">
        <f t="shared" si="260"/>
        <v>0</v>
      </c>
      <c r="GH94" s="284" t="str">
        <f t="shared" si="260"/>
        <v/>
      </c>
      <c r="GI94" s="284" t="str">
        <f t="shared" si="260"/>
        <v/>
      </c>
      <c r="GJ94" s="284" t="str">
        <f t="shared" si="260"/>
        <v/>
      </c>
      <c r="GK94" s="284" t="str">
        <f t="shared" si="260"/>
        <v/>
      </c>
      <c r="GL94" s="284">
        <f t="shared" si="260"/>
        <v>0</v>
      </c>
      <c r="GM94" s="284" t="str">
        <f t="shared" si="260"/>
        <v/>
      </c>
      <c r="GN94" s="284" t="str">
        <f t="shared" ref="GN94:IY94" si="261">IF(GN38="","",($C15*GN38)/((1+$H$4)^GN$79))</f>
        <v/>
      </c>
      <c r="GO94" s="284" t="str">
        <f t="shared" si="261"/>
        <v/>
      </c>
      <c r="GP94" s="284" t="str">
        <f t="shared" si="261"/>
        <v/>
      </c>
      <c r="GQ94" s="284">
        <f t="shared" si="261"/>
        <v>0</v>
      </c>
      <c r="GR94" s="284" t="str">
        <f t="shared" si="261"/>
        <v/>
      </c>
      <c r="GS94" s="284" t="str">
        <f t="shared" si="261"/>
        <v/>
      </c>
      <c r="GT94" s="284" t="str">
        <f t="shared" si="261"/>
        <v/>
      </c>
      <c r="GU94" s="284" t="str">
        <f t="shared" si="261"/>
        <v/>
      </c>
      <c r="GV94" s="284">
        <f t="shared" si="261"/>
        <v>0</v>
      </c>
      <c r="GW94" s="284" t="str">
        <f t="shared" si="261"/>
        <v/>
      </c>
      <c r="GX94" s="284" t="str">
        <f t="shared" si="261"/>
        <v/>
      </c>
      <c r="GY94" s="284" t="str">
        <f t="shared" si="261"/>
        <v/>
      </c>
      <c r="GZ94" s="284" t="str">
        <f t="shared" si="261"/>
        <v/>
      </c>
      <c r="HA94" s="284">
        <f t="shared" si="261"/>
        <v>0</v>
      </c>
      <c r="HB94" s="284" t="str">
        <f t="shared" si="261"/>
        <v/>
      </c>
      <c r="HC94" s="284" t="str">
        <f t="shared" si="261"/>
        <v/>
      </c>
      <c r="HD94" s="284" t="str">
        <f t="shared" si="261"/>
        <v/>
      </c>
      <c r="HE94" s="284" t="str">
        <f t="shared" si="261"/>
        <v/>
      </c>
      <c r="HF94" s="284">
        <f t="shared" si="261"/>
        <v>0</v>
      </c>
      <c r="HG94" s="284" t="str">
        <f t="shared" si="261"/>
        <v/>
      </c>
      <c r="HH94" s="284" t="str">
        <f t="shared" si="261"/>
        <v/>
      </c>
      <c r="HI94" s="284" t="str">
        <f t="shared" si="261"/>
        <v/>
      </c>
      <c r="HJ94" s="284" t="str">
        <f t="shared" si="261"/>
        <v/>
      </c>
      <c r="HK94" s="284">
        <f t="shared" si="261"/>
        <v>0</v>
      </c>
      <c r="HL94" s="284" t="str">
        <f t="shared" si="261"/>
        <v/>
      </c>
      <c r="HM94" s="284" t="str">
        <f t="shared" si="261"/>
        <v/>
      </c>
      <c r="HN94" s="284" t="str">
        <f t="shared" si="261"/>
        <v/>
      </c>
      <c r="HO94" s="284" t="str">
        <f t="shared" si="261"/>
        <v/>
      </c>
      <c r="HP94" s="284">
        <f t="shared" si="261"/>
        <v>0</v>
      </c>
      <c r="HQ94" s="284" t="str">
        <f t="shared" si="261"/>
        <v/>
      </c>
      <c r="HR94" s="284" t="str">
        <f t="shared" si="261"/>
        <v/>
      </c>
      <c r="HS94" s="284" t="str">
        <f t="shared" si="261"/>
        <v/>
      </c>
      <c r="HT94" s="284" t="str">
        <f t="shared" si="261"/>
        <v/>
      </c>
      <c r="HU94" s="284">
        <f t="shared" si="261"/>
        <v>0</v>
      </c>
      <c r="HV94" s="284" t="str">
        <f t="shared" si="261"/>
        <v/>
      </c>
      <c r="HW94" s="284" t="str">
        <f t="shared" si="261"/>
        <v/>
      </c>
      <c r="HX94" s="284" t="str">
        <f t="shared" si="261"/>
        <v/>
      </c>
      <c r="HY94" s="284" t="str">
        <f t="shared" si="261"/>
        <v/>
      </c>
      <c r="HZ94" s="284">
        <f t="shared" si="261"/>
        <v>0</v>
      </c>
      <c r="IA94" s="284" t="str">
        <f t="shared" si="261"/>
        <v/>
      </c>
      <c r="IB94" s="284" t="str">
        <f t="shared" si="261"/>
        <v/>
      </c>
      <c r="IC94" s="284" t="str">
        <f t="shared" si="261"/>
        <v/>
      </c>
      <c r="ID94" s="284" t="str">
        <f t="shared" si="261"/>
        <v/>
      </c>
      <c r="IE94" s="284">
        <f t="shared" si="261"/>
        <v>0</v>
      </c>
      <c r="IF94" s="284" t="str">
        <f t="shared" si="261"/>
        <v/>
      </c>
      <c r="IG94" s="284" t="str">
        <f t="shared" si="261"/>
        <v/>
      </c>
      <c r="IH94" s="284" t="str">
        <f t="shared" si="261"/>
        <v/>
      </c>
      <c r="II94" s="284" t="str">
        <f t="shared" si="261"/>
        <v/>
      </c>
      <c r="IJ94" s="284">
        <f t="shared" si="261"/>
        <v>0</v>
      </c>
      <c r="IK94" s="284" t="str">
        <f t="shared" si="261"/>
        <v/>
      </c>
      <c r="IL94" s="284" t="str">
        <f t="shared" si="261"/>
        <v/>
      </c>
      <c r="IM94" s="284" t="str">
        <f t="shared" si="261"/>
        <v/>
      </c>
      <c r="IN94" s="284" t="str">
        <f t="shared" si="261"/>
        <v/>
      </c>
      <c r="IO94" s="284">
        <f t="shared" si="261"/>
        <v>0</v>
      </c>
      <c r="IP94" s="284" t="str">
        <f t="shared" si="261"/>
        <v/>
      </c>
      <c r="IQ94" s="284" t="str">
        <f t="shared" si="261"/>
        <v/>
      </c>
      <c r="IR94" s="284" t="str">
        <f t="shared" si="261"/>
        <v/>
      </c>
      <c r="IS94" s="284" t="str">
        <f t="shared" si="261"/>
        <v/>
      </c>
      <c r="IT94" s="284">
        <f t="shared" si="261"/>
        <v>0</v>
      </c>
      <c r="IU94" s="284" t="str">
        <f t="shared" si="261"/>
        <v/>
      </c>
      <c r="IV94" s="284" t="str">
        <f t="shared" si="261"/>
        <v/>
      </c>
      <c r="IW94" s="284" t="str">
        <f t="shared" si="261"/>
        <v/>
      </c>
      <c r="IX94" s="284" t="str">
        <f t="shared" si="261"/>
        <v/>
      </c>
      <c r="IY94" s="284">
        <f t="shared" si="261"/>
        <v>0</v>
      </c>
      <c r="IZ94" s="284" t="str">
        <f t="shared" ref="IZ94:LK94" si="262">IF(IZ38="","",($C15*IZ38)/((1+$H$4)^IZ$79))</f>
        <v/>
      </c>
      <c r="JA94" s="284" t="str">
        <f t="shared" si="262"/>
        <v/>
      </c>
      <c r="JB94" s="284" t="str">
        <f t="shared" si="262"/>
        <v/>
      </c>
      <c r="JC94" s="284" t="str">
        <f t="shared" si="262"/>
        <v/>
      </c>
      <c r="JD94" s="284">
        <f t="shared" si="262"/>
        <v>0</v>
      </c>
      <c r="JE94" s="284" t="str">
        <f t="shared" si="262"/>
        <v/>
      </c>
      <c r="JF94" s="284" t="str">
        <f t="shared" si="262"/>
        <v/>
      </c>
      <c r="JG94" s="284" t="str">
        <f t="shared" si="262"/>
        <v/>
      </c>
      <c r="JH94" s="284" t="str">
        <f t="shared" si="262"/>
        <v/>
      </c>
      <c r="JI94" s="284">
        <f t="shared" si="262"/>
        <v>0</v>
      </c>
      <c r="JJ94" s="284" t="str">
        <f t="shared" si="262"/>
        <v/>
      </c>
      <c r="JK94" s="284" t="str">
        <f t="shared" si="262"/>
        <v/>
      </c>
      <c r="JL94" s="284" t="str">
        <f t="shared" si="262"/>
        <v/>
      </c>
      <c r="JM94" s="284" t="str">
        <f t="shared" si="262"/>
        <v/>
      </c>
      <c r="JN94" s="284">
        <f t="shared" si="262"/>
        <v>0</v>
      </c>
      <c r="JO94" s="284" t="str">
        <f t="shared" si="262"/>
        <v/>
      </c>
      <c r="JP94" s="284" t="str">
        <f t="shared" si="262"/>
        <v/>
      </c>
      <c r="JQ94" s="284" t="str">
        <f t="shared" si="262"/>
        <v/>
      </c>
      <c r="JR94" s="284" t="str">
        <f t="shared" si="262"/>
        <v/>
      </c>
      <c r="JS94" s="284">
        <f t="shared" si="262"/>
        <v>0</v>
      </c>
      <c r="JT94" s="284" t="str">
        <f t="shared" si="262"/>
        <v/>
      </c>
      <c r="JU94" s="284" t="str">
        <f t="shared" si="262"/>
        <v/>
      </c>
      <c r="JV94" s="284" t="str">
        <f t="shared" si="262"/>
        <v/>
      </c>
      <c r="JW94" s="284" t="str">
        <f t="shared" si="262"/>
        <v/>
      </c>
      <c r="JX94" s="284">
        <f t="shared" si="262"/>
        <v>0</v>
      </c>
      <c r="JY94" s="284" t="str">
        <f t="shared" si="262"/>
        <v/>
      </c>
      <c r="JZ94" s="284" t="str">
        <f t="shared" si="262"/>
        <v/>
      </c>
      <c r="KA94" s="284" t="str">
        <f t="shared" si="262"/>
        <v/>
      </c>
      <c r="KB94" s="284" t="str">
        <f t="shared" si="262"/>
        <v/>
      </c>
      <c r="KC94" s="284">
        <f t="shared" si="262"/>
        <v>0</v>
      </c>
      <c r="KD94" s="284" t="str">
        <f t="shared" si="262"/>
        <v/>
      </c>
      <c r="KE94" s="284" t="str">
        <f t="shared" si="262"/>
        <v/>
      </c>
      <c r="KF94" s="284" t="str">
        <f t="shared" si="262"/>
        <v/>
      </c>
      <c r="KG94" s="284" t="str">
        <f t="shared" si="262"/>
        <v/>
      </c>
      <c r="KH94" s="284">
        <f t="shared" si="262"/>
        <v>0</v>
      </c>
      <c r="KI94" s="284" t="str">
        <f t="shared" si="262"/>
        <v/>
      </c>
      <c r="KJ94" s="284" t="str">
        <f t="shared" si="262"/>
        <v/>
      </c>
      <c r="KK94" s="284" t="str">
        <f t="shared" si="262"/>
        <v/>
      </c>
      <c r="KL94" s="284" t="str">
        <f t="shared" si="262"/>
        <v/>
      </c>
      <c r="KM94" s="284">
        <f t="shared" si="262"/>
        <v>0</v>
      </c>
      <c r="KN94" s="284" t="str">
        <f t="shared" si="262"/>
        <v/>
      </c>
      <c r="KO94" s="284" t="str">
        <f t="shared" si="262"/>
        <v/>
      </c>
      <c r="KP94" s="284" t="str">
        <f t="shared" si="262"/>
        <v/>
      </c>
      <c r="KQ94" s="284" t="str">
        <f t="shared" si="262"/>
        <v/>
      </c>
      <c r="KR94" s="284">
        <f t="shared" si="262"/>
        <v>0</v>
      </c>
      <c r="KS94" s="284" t="str">
        <f t="shared" si="262"/>
        <v/>
      </c>
      <c r="KT94" s="284" t="str">
        <f t="shared" si="262"/>
        <v/>
      </c>
      <c r="KU94" s="284" t="str">
        <f t="shared" si="262"/>
        <v/>
      </c>
      <c r="KV94" s="284" t="str">
        <f t="shared" si="262"/>
        <v/>
      </c>
      <c r="KW94" s="284">
        <f t="shared" si="262"/>
        <v>0</v>
      </c>
      <c r="KX94" s="284" t="str">
        <f t="shared" si="262"/>
        <v/>
      </c>
      <c r="KY94" s="284" t="str">
        <f t="shared" si="262"/>
        <v/>
      </c>
      <c r="KZ94" s="284" t="str">
        <f t="shared" si="262"/>
        <v/>
      </c>
      <c r="LA94" s="284" t="str">
        <f t="shared" si="262"/>
        <v/>
      </c>
      <c r="LB94" s="284">
        <f t="shared" si="262"/>
        <v>0</v>
      </c>
      <c r="LC94" s="284" t="str">
        <f t="shared" si="262"/>
        <v/>
      </c>
      <c r="LD94" s="284" t="str">
        <f t="shared" si="262"/>
        <v/>
      </c>
      <c r="LE94" s="284" t="str">
        <f t="shared" si="262"/>
        <v/>
      </c>
      <c r="LF94" s="284" t="str">
        <f t="shared" si="262"/>
        <v/>
      </c>
      <c r="LG94" s="284">
        <f t="shared" si="262"/>
        <v>0</v>
      </c>
      <c r="LH94" s="284" t="str">
        <f t="shared" si="262"/>
        <v/>
      </c>
      <c r="LI94" s="284" t="str">
        <f t="shared" si="262"/>
        <v/>
      </c>
      <c r="LJ94" s="284" t="str">
        <f t="shared" si="262"/>
        <v/>
      </c>
      <c r="LK94" s="284" t="str">
        <f t="shared" si="262"/>
        <v/>
      </c>
      <c r="LL94" s="284">
        <f t="shared" ref="LL94:NW94" si="263">IF(LL38="","",($C15*LL38)/((1+$H$4)^LL$79))</f>
        <v>0</v>
      </c>
      <c r="LM94" s="284" t="str">
        <f t="shared" si="263"/>
        <v/>
      </c>
      <c r="LN94" s="284" t="str">
        <f t="shared" si="263"/>
        <v/>
      </c>
      <c r="LO94" s="284" t="str">
        <f t="shared" si="263"/>
        <v/>
      </c>
      <c r="LP94" s="284" t="str">
        <f t="shared" si="263"/>
        <v/>
      </c>
      <c r="LQ94" s="284">
        <f t="shared" si="263"/>
        <v>0</v>
      </c>
      <c r="LR94" s="284" t="str">
        <f t="shared" si="263"/>
        <v/>
      </c>
      <c r="LS94" s="284" t="str">
        <f t="shared" si="263"/>
        <v/>
      </c>
      <c r="LT94" s="284" t="str">
        <f t="shared" si="263"/>
        <v/>
      </c>
      <c r="LU94" s="284" t="str">
        <f t="shared" si="263"/>
        <v/>
      </c>
      <c r="LV94" s="284">
        <f t="shared" si="263"/>
        <v>0</v>
      </c>
      <c r="LW94" s="284" t="str">
        <f t="shared" si="263"/>
        <v/>
      </c>
      <c r="LX94" s="284" t="str">
        <f t="shared" si="263"/>
        <v/>
      </c>
      <c r="LY94" s="284" t="str">
        <f t="shared" si="263"/>
        <v/>
      </c>
      <c r="LZ94" s="284" t="str">
        <f t="shared" si="263"/>
        <v/>
      </c>
      <c r="MA94" s="284">
        <f t="shared" si="263"/>
        <v>0</v>
      </c>
      <c r="MB94" s="284" t="str">
        <f t="shared" si="263"/>
        <v/>
      </c>
      <c r="MC94" s="284" t="str">
        <f t="shared" si="263"/>
        <v/>
      </c>
      <c r="MD94" s="284" t="str">
        <f t="shared" si="263"/>
        <v/>
      </c>
      <c r="ME94" s="284" t="str">
        <f t="shared" si="263"/>
        <v/>
      </c>
      <c r="MF94" s="284">
        <f t="shared" si="263"/>
        <v>0</v>
      </c>
      <c r="MG94" s="284" t="str">
        <f t="shared" si="263"/>
        <v/>
      </c>
      <c r="MH94" s="284" t="str">
        <f t="shared" si="263"/>
        <v/>
      </c>
      <c r="MI94" s="284" t="str">
        <f t="shared" si="263"/>
        <v/>
      </c>
      <c r="MJ94" s="284" t="str">
        <f t="shared" si="263"/>
        <v/>
      </c>
      <c r="MK94" s="284">
        <f t="shared" si="263"/>
        <v>0</v>
      </c>
      <c r="ML94" s="284" t="str">
        <f t="shared" si="263"/>
        <v/>
      </c>
      <c r="MM94" s="284" t="str">
        <f t="shared" si="263"/>
        <v/>
      </c>
      <c r="MN94" s="284" t="str">
        <f t="shared" si="263"/>
        <v/>
      </c>
      <c r="MO94" s="284" t="str">
        <f t="shared" si="263"/>
        <v/>
      </c>
      <c r="MP94" s="284">
        <f t="shared" si="263"/>
        <v>0</v>
      </c>
      <c r="MQ94" s="284" t="str">
        <f t="shared" si="263"/>
        <v/>
      </c>
      <c r="MR94" s="284" t="str">
        <f t="shared" si="263"/>
        <v/>
      </c>
      <c r="MS94" s="284" t="str">
        <f t="shared" si="263"/>
        <v/>
      </c>
      <c r="MT94" s="284" t="str">
        <f t="shared" si="263"/>
        <v/>
      </c>
      <c r="MU94" s="284">
        <f t="shared" si="263"/>
        <v>0</v>
      </c>
      <c r="MV94" s="284" t="str">
        <f t="shared" si="263"/>
        <v/>
      </c>
      <c r="MW94" s="284" t="str">
        <f t="shared" si="263"/>
        <v/>
      </c>
      <c r="MX94" s="284" t="str">
        <f t="shared" si="263"/>
        <v/>
      </c>
      <c r="MY94" s="284" t="str">
        <f t="shared" si="263"/>
        <v/>
      </c>
      <c r="MZ94" s="284">
        <f t="shared" si="263"/>
        <v>0</v>
      </c>
      <c r="NA94" s="284" t="str">
        <f t="shared" si="263"/>
        <v/>
      </c>
      <c r="NB94" s="284" t="str">
        <f t="shared" si="263"/>
        <v/>
      </c>
      <c r="NC94" s="284" t="str">
        <f t="shared" si="263"/>
        <v/>
      </c>
      <c r="ND94" s="284" t="str">
        <f t="shared" si="263"/>
        <v/>
      </c>
      <c r="NE94" s="284">
        <f t="shared" si="263"/>
        <v>0</v>
      </c>
      <c r="NF94" s="284" t="str">
        <f t="shared" si="263"/>
        <v/>
      </c>
      <c r="NG94" s="284" t="str">
        <f t="shared" si="263"/>
        <v/>
      </c>
      <c r="NH94" s="284" t="str">
        <f t="shared" si="263"/>
        <v/>
      </c>
      <c r="NI94" s="284" t="str">
        <f t="shared" si="263"/>
        <v/>
      </c>
      <c r="NJ94" s="284">
        <f t="shared" si="263"/>
        <v>0</v>
      </c>
      <c r="NK94" s="284" t="str">
        <f t="shared" si="263"/>
        <v/>
      </c>
      <c r="NL94" s="284" t="str">
        <f t="shared" si="263"/>
        <v/>
      </c>
      <c r="NM94" s="284" t="str">
        <f t="shared" si="263"/>
        <v/>
      </c>
      <c r="NN94" s="284" t="str">
        <f t="shared" si="263"/>
        <v/>
      </c>
      <c r="NO94" s="284">
        <f t="shared" si="263"/>
        <v>0</v>
      </c>
      <c r="NP94" s="284" t="str">
        <f t="shared" si="263"/>
        <v/>
      </c>
      <c r="NQ94" s="284" t="str">
        <f t="shared" si="263"/>
        <v/>
      </c>
      <c r="NR94" s="284" t="str">
        <f t="shared" si="263"/>
        <v/>
      </c>
      <c r="NS94" s="284" t="str">
        <f t="shared" si="263"/>
        <v/>
      </c>
      <c r="NT94" s="284">
        <f t="shared" si="263"/>
        <v>0</v>
      </c>
      <c r="NU94" s="284" t="str">
        <f t="shared" si="263"/>
        <v/>
      </c>
      <c r="NV94" s="284" t="str">
        <f t="shared" si="263"/>
        <v/>
      </c>
      <c r="NW94" s="284" t="str">
        <f t="shared" si="263"/>
        <v/>
      </c>
      <c r="NX94" s="284" t="str">
        <f t="shared" ref="NX94:QI94" si="264">IF(NX38="","",($C15*NX38)/((1+$H$4)^NX$79))</f>
        <v/>
      </c>
      <c r="NY94" s="284">
        <f t="shared" si="264"/>
        <v>0</v>
      </c>
      <c r="NZ94" s="284" t="str">
        <f t="shared" si="264"/>
        <v/>
      </c>
      <c r="OA94" s="284" t="str">
        <f t="shared" si="264"/>
        <v/>
      </c>
      <c r="OB94" s="284" t="str">
        <f t="shared" si="264"/>
        <v/>
      </c>
      <c r="OC94" s="284" t="str">
        <f t="shared" si="264"/>
        <v/>
      </c>
      <c r="OD94" s="284">
        <f t="shared" si="264"/>
        <v>0</v>
      </c>
      <c r="OE94" s="284" t="str">
        <f t="shared" si="264"/>
        <v/>
      </c>
      <c r="OF94" s="284" t="str">
        <f t="shared" si="264"/>
        <v/>
      </c>
      <c r="OG94" s="284" t="str">
        <f t="shared" si="264"/>
        <v/>
      </c>
      <c r="OH94" s="284" t="str">
        <f t="shared" si="264"/>
        <v/>
      </c>
      <c r="OI94" s="284">
        <f t="shared" si="264"/>
        <v>0</v>
      </c>
      <c r="OJ94" s="284" t="str">
        <f t="shared" si="264"/>
        <v/>
      </c>
      <c r="OK94" s="284" t="str">
        <f t="shared" si="264"/>
        <v/>
      </c>
      <c r="OL94" s="284" t="str">
        <f t="shared" si="264"/>
        <v/>
      </c>
      <c r="OM94" s="284" t="str">
        <f t="shared" si="264"/>
        <v/>
      </c>
      <c r="ON94" s="284">
        <f t="shared" si="264"/>
        <v>0</v>
      </c>
      <c r="OO94" s="284" t="str">
        <f t="shared" si="264"/>
        <v/>
      </c>
      <c r="OP94" s="284" t="str">
        <f t="shared" si="264"/>
        <v/>
      </c>
      <c r="OQ94" s="284" t="str">
        <f t="shared" si="264"/>
        <v/>
      </c>
      <c r="OR94" s="284" t="str">
        <f t="shared" si="264"/>
        <v/>
      </c>
      <c r="OS94" s="284">
        <f t="shared" si="264"/>
        <v>0</v>
      </c>
      <c r="OT94" s="284" t="str">
        <f t="shared" si="264"/>
        <v/>
      </c>
      <c r="OU94" s="284" t="str">
        <f t="shared" si="264"/>
        <v/>
      </c>
      <c r="OV94" s="284" t="str">
        <f t="shared" si="264"/>
        <v/>
      </c>
      <c r="OW94" s="284" t="str">
        <f t="shared" si="264"/>
        <v/>
      </c>
      <c r="OX94" s="284">
        <f t="shared" si="264"/>
        <v>0</v>
      </c>
      <c r="OY94" s="284" t="str">
        <f t="shared" si="264"/>
        <v/>
      </c>
      <c r="OZ94" s="284" t="str">
        <f t="shared" si="264"/>
        <v/>
      </c>
      <c r="PA94" s="284" t="str">
        <f t="shared" si="264"/>
        <v/>
      </c>
      <c r="PB94" s="284" t="str">
        <f t="shared" si="264"/>
        <v/>
      </c>
      <c r="PC94" s="284">
        <f t="shared" si="264"/>
        <v>0</v>
      </c>
      <c r="PD94" s="284" t="str">
        <f t="shared" si="264"/>
        <v/>
      </c>
      <c r="PE94" s="284" t="str">
        <f t="shared" si="264"/>
        <v/>
      </c>
      <c r="PF94" s="284" t="str">
        <f t="shared" si="264"/>
        <v/>
      </c>
      <c r="PG94" s="284" t="str">
        <f t="shared" si="264"/>
        <v/>
      </c>
      <c r="PH94" s="284">
        <f t="shared" si="264"/>
        <v>0</v>
      </c>
      <c r="PI94" s="284" t="str">
        <f t="shared" si="264"/>
        <v/>
      </c>
      <c r="PJ94" s="284" t="str">
        <f t="shared" si="264"/>
        <v/>
      </c>
      <c r="PK94" s="284" t="str">
        <f t="shared" si="264"/>
        <v/>
      </c>
      <c r="PL94" s="284" t="str">
        <f t="shared" si="264"/>
        <v/>
      </c>
      <c r="PM94" s="284">
        <f t="shared" si="264"/>
        <v>0</v>
      </c>
      <c r="PN94" s="284" t="str">
        <f t="shared" si="264"/>
        <v/>
      </c>
      <c r="PO94" s="284" t="str">
        <f t="shared" si="264"/>
        <v/>
      </c>
      <c r="PP94" s="284" t="str">
        <f t="shared" si="264"/>
        <v/>
      </c>
      <c r="PQ94" s="284" t="str">
        <f t="shared" si="264"/>
        <v/>
      </c>
      <c r="PR94" s="284">
        <f t="shared" si="264"/>
        <v>0</v>
      </c>
      <c r="PS94" s="284" t="str">
        <f t="shared" si="264"/>
        <v/>
      </c>
      <c r="PT94" s="284" t="str">
        <f t="shared" si="264"/>
        <v/>
      </c>
      <c r="PU94" s="284" t="str">
        <f t="shared" si="264"/>
        <v/>
      </c>
      <c r="PV94" s="284" t="str">
        <f t="shared" si="264"/>
        <v/>
      </c>
      <c r="PW94" s="284">
        <f t="shared" si="264"/>
        <v>0</v>
      </c>
      <c r="PX94" s="284" t="str">
        <f t="shared" si="264"/>
        <v/>
      </c>
      <c r="PY94" s="284" t="str">
        <f t="shared" si="264"/>
        <v/>
      </c>
      <c r="PZ94" s="284" t="str">
        <f t="shared" si="264"/>
        <v/>
      </c>
      <c r="QA94" s="284" t="str">
        <f t="shared" si="264"/>
        <v/>
      </c>
      <c r="QB94" s="284">
        <f t="shared" si="264"/>
        <v>0</v>
      </c>
      <c r="QC94" s="284" t="str">
        <f t="shared" si="264"/>
        <v/>
      </c>
      <c r="QD94" s="284" t="str">
        <f t="shared" si="264"/>
        <v/>
      </c>
      <c r="QE94" s="284" t="str">
        <f t="shared" si="264"/>
        <v/>
      </c>
      <c r="QF94" s="284" t="str">
        <f t="shared" si="264"/>
        <v/>
      </c>
      <c r="QG94" s="284">
        <f t="shared" si="264"/>
        <v>0</v>
      </c>
      <c r="QH94" s="284" t="str">
        <f t="shared" si="264"/>
        <v/>
      </c>
      <c r="QI94" s="284" t="str">
        <f t="shared" si="264"/>
        <v/>
      </c>
      <c r="QJ94" s="284" t="str">
        <f t="shared" ref="QJ94:SA94" si="265">IF(QJ38="","",($C15*QJ38)/((1+$H$4)^QJ$79))</f>
        <v/>
      </c>
      <c r="QK94" s="284" t="str">
        <f t="shared" si="265"/>
        <v/>
      </c>
      <c r="QL94" s="284">
        <f t="shared" si="265"/>
        <v>0</v>
      </c>
      <c r="QM94" s="284" t="str">
        <f t="shared" si="265"/>
        <v/>
      </c>
      <c r="QN94" s="284" t="str">
        <f t="shared" si="265"/>
        <v/>
      </c>
      <c r="QO94" s="284" t="str">
        <f t="shared" si="265"/>
        <v/>
      </c>
      <c r="QP94" s="284" t="str">
        <f t="shared" si="265"/>
        <v/>
      </c>
      <c r="QQ94" s="284">
        <f t="shared" si="265"/>
        <v>0</v>
      </c>
      <c r="QR94" s="284" t="str">
        <f t="shared" si="265"/>
        <v/>
      </c>
      <c r="QS94" s="284" t="str">
        <f t="shared" si="265"/>
        <v/>
      </c>
      <c r="QT94" s="284" t="str">
        <f t="shared" si="265"/>
        <v/>
      </c>
      <c r="QU94" s="284" t="str">
        <f t="shared" si="265"/>
        <v/>
      </c>
      <c r="QV94" s="284">
        <f t="shared" si="265"/>
        <v>0</v>
      </c>
      <c r="QW94" s="284" t="str">
        <f t="shared" si="265"/>
        <v/>
      </c>
      <c r="QX94" s="284" t="str">
        <f t="shared" si="265"/>
        <v/>
      </c>
      <c r="QY94" s="284" t="str">
        <f t="shared" si="265"/>
        <v/>
      </c>
      <c r="QZ94" s="284" t="str">
        <f t="shared" si="265"/>
        <v/>
      </c>
      <c r="RA94" s="284">
        <f t="shared" si="265"/>
        <v>0</v>
      </c>
      <c r="RB94" s="284" t="str">
        <f t="shared" si="265"/>
        <v/>
      </c>
      <c r="RC94" s="284" t="str">
        <f t="shared" si="265"/>
        <v/>
      </c>
      <c r="RD94" s="284" t="str">
        <f t="shared" si="265"/>
        <v/>
      </c>
      <c r="RE94" s="284" t="str">
        <f t="shared" si="265"/>
        <v/>
      </c>
      <c r="RF94" s="284">
        <f t="shared" si="265"/>
        <v>0</v>
      </c>
      <c r="RG94" s="284" t="str">
        <f t="shared" si="265"/>
        <v/>
      </c>
      <c r="RH94" s="284" t="str">
        <f t="shared" si="265"/>
        <v/>
      </c>
      <c r="RI94" s="284" t="str">
        <f t="shared" si="265"/>
        <v/>
      </c>
      <c r="RJ94" s="284" t="str">
        <f t="shared" si="265"/>
        <v/>
      </c>
      <c r="RK94" s="284">
        <f t="shared" si="265"/>
        <v>0</v>
      </c>
      <c r="RL94" s="284" t="str">
        <f t="shared" si="265"/>
        <v/>
      </c>
      <c r="RM94" s="284" t="str">
        <f t="shared" si="265"/>
        <v/>
      </c>
      <c r="RN94" s="284" t="str">
        <f t="shared" si="265"/>
        <v/>
      </c>
      <c r="RO94" s="284" t="str">
        <f t="shared" si="265"/>
        <v/>
      </c>
      <c r="RP94" s="284">
        <f t="shared" si="265"/>
        <v>0</v>
      </c>
      <c r="RQ94" s="284" t="str">
        <f t="shared" si="265"/>
        <v/>
      </c>
      <c r="RR94" s="284" t="str">
        <f t="shared" si="265"/>
        <v/>
      </c>
      <c r="RS94" s="284" t="str">
        <f t="shared" si="265"/>
        <v/>
      </c>
      <c r="RT94" s="284" t="str">
        <f t="shared" si="265"/>
        <v/>
      </c>
      <c r="RU94" s="284">
        <f t="shared" si="265"/>
        <v>0</v>
      </c>
      <c r="RV94" s="284" t="str">
        <f t="shared" si="265"/>
        <v/>
      </c>
      <c r="RW94" s="284" t="str">
        <f t="shared" si="265"/>
        <v/>
      </c>
      <c r="RX94" s="284" t="str">
        <f t="shared" si="265"/>
        <v/>
      </c>
      <c r="RY94" s="284" t="str">
        <f t="shared" si="265"/>
        <v/>
      </c>
      <c r="RZ94" s="284">
        <f t="shared" si="265"/>
        <v>0</v>
      </c>
      <c r="SA94" s="284" t="str">
        <f t="shared" si="265"/>
        <v/>
      </c>
    </row>
    <row r="95" spans="1:495">
      <c r="A95" s="282"/>
      <c r="B95" s="283" t="str">
        <f>$B$16</f>
        <v>Surface Water Monitoring</v>
      </c>
      <c r="C95" s="290">
        <f>SUM(D95:S95,T95:INDEX(T95:SA95,$H$5))</f>
        <v>789950.76366653596</v>
      </c>
      <c r="D95" s="284">
        <f t="shared" ref="D95:BO95" si="266">IF(D39="","",($C16*D39)/((1+$H$4)^D$79))</f>
        <v>225072.89719626168</v>
      </c>
      <c r="E95" s="284">
        <f t="shared" si="266"/>
        <v>210348.502052581</v>
      </c>
      <c r="F95" s="284">
        <f t="shared" si="266"/>
        <v>98293.692547935047</v>
      </c>
      <c r="G95" s="284">
        <f t="shared" si="266"/>
        <v>91863.2640634907</v>
      </c>
      <c r="H95" s="284">
        <f t="shared" si="266"/>
        <v>57235.678544230963</v>
      </c>
      <c r="I95" s="284">
        <f t="shared" si="266"/>
        <v>26745.64417954718</v>
      </c>
      <c r="J95" s="284">
        <f t="shared" si="266"/>
        <v>24995.929139763717</v>
      </c>
      <c r="K95" s="284">
        <f t="shared" si="266"/>
        <v>23360.681439031512</v>
      </c>
      <c r="L95" s="284">
        <f t="shared" si="266"/>
        <v>21832.412559842534</v>
      </c>
      <c r="M95" s="284">
        <f t="shared" si="266"/>
        <v>10202.061943851651</v>
      </c>
      <c r="N95" s="284" t="str">
        <f t="shared" si="266"/>
        <v/>
      </c>
      <c r="O95" s="284" t="str">
        <f t="shared" si="266"/>
        <v/>
      </c>
      <c r="P95" s="284" t="str">
        <f t="shared" si="266"/>
        <v/>
      </c>
      <c r="Q95" s="284" t="str">
        <f t="shared" si="266"/>
        <v/>
      </c>
      <c r="R95" s="284" t="str">
        <f t="shared" si="266"/>
        <v/>
      </c>
      <c r="S95" s="284" t="str">
        <f t="shared" si="266"/>
        <v/>
      </c>
      <c r="T95" s="284" t="str">
        <f t="shared" si="266"/>
        <v/>
      </c>
      <c r="U95" s="284" t="str">
        <f t="shared" si="266"/>
        <v/>
      </c>
      <c r="V95" s="284" t="str">
        <f t="shared" si="266"/>
        <v/>
      </c>
      <c r="W95" s="284" t="str">
        <f t="shared" si="266"/>
        <v/>
      </c>
      <c r="X95" s="284" t="str">
        <f t="shared" si="266"/>
        <v/>
      </c>
      <c r="Y95" s="284" t="str">
        <f t="shared" si="266"/>
        <v/>
      </c>
      <c r="Z95" s="284" t="str">
        <f t="shared" si="266"/>
        <v/>
      </c>
      <c r="AA95" s="284" t="str">
        <f t="shared" si="266"/>
        <v/>
      </c>
      <c r="AB95" s="284" t="str">
        <f t="shared" si="266"/>
        <v/>
      </c>
      <c r="AC95" s="284" t="str">
        <f t="shared" si="266"/>
        <v/>
      </c>
      <c r="AD95" s="284" t="str">
        <f t="shared" si="266"/>
        <v/>
      </c>
      <c r="AE95" s="284" t="str">
        <f t="shared" si="266"/>
        <v/>
      </c>
      <c r="AF95" s="284" t="str">
        <f t="shared" si="266"/>
        <v/>
      </c>
      <c r="AG95" s="284" t="str">
        <f t="shared" si="266"/>
        <v/>
      </c>
      <c r="AH95" s="284" t="str">
        <f t="shared" si="266"/>
        <v/>
      </c>
      <c r="AI95" s="284" t="str">
        <f t="shared" si="266"/>
        <v/>
      </c>
      <c r="AJ95" s="284" t="str">
        <f t="shared" si="266"/>
        <v/>
      </c>
      <c r="AK95" s="284" t="str">
        <f t="shared" si="266"/>
        <v/>
      </c>
      <c r="AL95" s="284" t="str">
        <f t="shared" si="266"/>
        <v/>
      </c>
      <c r="AM95" s="284" t="str">
        <f t="shared" si="266"/>
        <v/>
      </c>
      <c r="AN95" s="284" t="str">
        <f t="shared" si="266"/>
        <v/>
      </c>
      <c r="AO95" s="284" t="str">
        <f t="shared" si="266"/>
        <v/>
      </c>
      <c r="AP95" s="284" t="str">
        <f t="shared" si="266"/>
        <v/>
      </c>
      <c r="AQ95" s="284" t="str">
        <f t="shared" si="266"/>
        <v/>
      </c>
      <c r="AR95" s="284">
        <f t="shared" si="266"/>
        <v>1252.5378192489179</v>
      </c>
      <c r="AS95" s="284" t="str">
        <f t="shared" si="266"/>
        <v/>
      </c>
      <c r="AT95" s="284" t="str">
        <f t="shared" si="266"/>
        <v/>
      </c>
      <c r="AU95" s="284" t="str">
        <f t="shared" si="266"/>
        <v/>
      </c>
      <c r="AV95" s="284" t="str">
        <f t="shared" si="266"/>
        <v/>
      </c>
      <c r="AW95" s="284">
        <f t="shared" si="266"/>
        <v>893.04215440509154</v>
      </c>
      <c r="AX95" s="284" t="str">
        <f t="shared" si="266"/>
        <v/>
      </c>
      <c r="AY95" s="284" t="str">
        <f t="shared" si="266"/>
        <v/>
      </c>
      <c r="AZ95" s="284" t="str">
        <f t="shared" si="266"/>
        <v/>
      </c>
      <c r="BA95" s="284" t="str">
        <f t="shared" si="266"/>
        <v/>
      </c>
      <c r="BB95" s="284">
        <f t="shared" si="266"/>
        <v>636.72671378715052</v>
      </c>
      <c r="BC95" s="284" t="str">
        <f t="shared" si="266"/>
        <v/>
      </c>
      <c r="BD95" s="284" t="str">
        <f t="shared" si="266"/>
        <v/>
      </c>
      <c r="BE95" s="284" t="str">
        <f t="shared" si="266"/>
        <v/>
      </c>
      <c r="BF95" s="284" t="str">
        <f t="shared" si="266"/>
        <v/>
      </c>
      <c r="BG95" s="284">
        <f t="shared" si="266"/>
        <v>453.97734703829167</v>
      </c>
      <c r="BH95" s="284" t="str">
        <f t="shared" si="266"/>
        <v/>
      </c>
      <c r="BI95" s="284" t="str">
        <f t="shared" si="266"/>
        <v/>
      </c>
      <c r="BJ95" s="284" t="str">
        <f t="shared" si="266"/>
        <v/>
      </c>
      <c r="BK95" s="284" t="str">
        <f t="shared" si="266"/>
        <v/>
      </c>
      <c r="BL95" s="284">
        <f t="shared" si="266"/>
        <v>323.67957423696305</v>
      </c>
      <c r="BM95" s="284" t="str">
        <f t="shared" si="266"/>
        <v/>
      </c>
      <c r="BN95" s="284" t="str">
        <f t="shared" si="266"/>
        <v/>
      </c>
      <c r="BO95" s="284" t="str">
        <f t="shared" si="266"/>
        <v/>
      </c>
      <c r="BP95" s="284" t="str">
        <f t="shared" ref="BP95:EA95" si="267">IF(BP39="","",($C16*BP39)/((1+$H$4)^BP$79))</f>
        <v/>
      </c>
      <c r="BQ95" s="284">
        <f t="shared" si="267"/>
        <v>230.77906301211272</v>
      </c>
      <c r="BR95" s="284" t="str">
        <f t="shared" si="267"/>
        <v/>
      </c>
      <c r="BS95" s="284" t="str">
        <f t="shared" si="267"/>
        <v/>
      </c>
      <c r="BT95" s="284" t="str">
        <f t="shared" si="267"/>
        <v/>
      </c>
      <c r="BU95" s="284" t="str">
        <f t="shared" si="267"/>
        <v/>
      </c>
      <c r="BV95" s="284">
        <f t="shared" si="267"/>
        <v>164.54228244182701</v>
      </c>
      <c r="BW95" s="284" t="str">
        <f t="shared" si="267"/>
        <v/>
      </c>
      <c r="BX95" s="284" t="str">
        <f t="shared" si="267"/>
        <v/>
      </c>
      <c r="BY95" s="284" t="str">
        <f t="shared" si="267"/>
        <v/>
      </c>
      <c r="BZ95" s="284" t="str">
        <f t="shared" si="267"/>
        <v/>
      </c>
      <c r="CA95" s="284">
        <f t="shared" si="267"/>
        <v>117.31637332172095</v>
      </c>
      <c r="CB95" s="284" t="str">
        <f t="shared" si="267"/>
        <v/>
      </c>
      <c r="CC95" s="284" t="str">
        <f t="shared" si="267"/>
        <v/>
      </c>
      <c r="CD95" s="284" t="str">
        <f t="shared" si="267"/>
        <v/>
      </c>
      <c r="CE95" s="284" t="str">
        <f t="shared" si="267"/>
        <v/>
      </c>
      <c r="CF95" s="284">
        <f t="shared" si="267"/>
        <v>83.644952805533578</v>
      </c>
      <c r="CG95" s="284" t="str">
        <f t="shared" si="267"/>
        <v/>
      </c>
      <c r="CH95" s="284" t="str">
        <f t="shared" si="267"/>
        <v/>
      </c>
      <c r="CI95" s="284" t="str">
        <f t="shared" si="267"/>
        <v/>
      </c>
      <c r="CJ95" s="284" t="str">
        <f t="shared" si="267"/>
        <v/>
      </c>
      <c r="CK95" s="284">
        <f t="shared" si="267"/>
        <v>59.637695333909136</v>
      </c>
      <c r="CL95" s="284" t="str">
        <f t="shared" si="267"/>
        <v/>
      </c>
      <c r="CM95" s="284" t="str">
        <f t="shared" si="267"/>
        <v/>
      </c>
      <c r="CN95" s="284" t="str">
        <f t="shared" si="267"/>
        <v/>
      </c>
      <c r="CO95" s="284" t="str">
        <f t="shared" si="267"/>
        <v/>
      </c>
      <c r="CP95" s="284">
        <f t="shared" si="267"/>
        <v>42.520852549334869</v>
      </c>
      <c r="CQ95" s="284" t="str">
        <f t="shared" si="267"/>
        <v/>
      </c>
      <c r="CR95" s="284" t="str">
        <f t="shared" si="267"/>
        <v/>
      </c>
      <c r="CS95" s="284" t="str">
        <f t="shared" si="267"/>
        <v/>
      </c>
      <c r="CT95" s="284" t="str">
        <f t="shared" si="267"/>
        <v/>
      </c>
      <c r="CU95" s="284">
        <f t="shared" si="267"/>
        <v>30.316780207538677</v>
      </c>
      <c r="CV95" s="284" t="str">
        <f t="shared" si="267"/>
        <v/>
      </c>
      <c r="CW95" s="284" t="str">
        <f t="shared" si="267"/>
        <v/>
      </c>
      <c r="CX95" s="284" t="str">
        <f t="shared" si="267"/>
        <v/>
      </c>
      <c r="CY95" s="284" t="str">
        <f t="shared" si="267"/>
        <v/>
      </c>
      <c r="CZ95" s="284">
        <f t="shared" si="267"/>
        <v>21.615445294419093</v>
      </c>
      <c r="DA95" s="284" t="str">
        <f t="shared" si="267"/>
        <v/>
      </c>
      <c r="DB95" s="284" t="str">
        <f t="shared" si="267"/>
        <v/>
      </c>
      <c r="DC95" s="284" t="str">
        <f t="shared" si="267"/>
        <v/>
      </c>
      <c r="DD95" s="284" t="str">
        <f t="shared" si="267"/>
        <v/>
      </c>
      <c r="DE95" s="284">
        <f t="shared" si="267"/>
        <v>15.411513758306109</v>
      </c>
      <c r="DF95" s="284" t="str">
        <f t="shared" si="267"/>
        <v/>
      </c>
      <c r="DG95" s="284" t="str">
        <f t="shared" si="267"/>
        <v/>
      </c>
      <c r="DH95" s="284" t="str">
        <f t="shared" si="267"/>
        <v/>
      </c>
      <c r="DI95" s="284" t="str">
        <f t="shared" si="267"/>
        <v/>
      </c>
      <c r="DJ95" s="284">
        <f t="shared" si="267"/>
        <v>10.988196314594664</v>
      </c>
      <c r="DK95" s="284" t="str">
        <f t="shared" si="267"/>
        <v/>
      </c>
      <c r="DL95" s="284" t="str">
        <f t="shared" si="267"/>
        <v/>
      </c>
      <c r="DM95" s="284" t="str">
        <f t="shared" si="267"/>
        <v/>
      </c>
      <c r="DN95" s="284" t="str">
        <f t="shared" si="267"/>
        <v/>
      </c>
      <c r="DO95" s="284">
        <f t="shared" si="267"/>
        <v>7.8344321097593754</v>
      </c>
      <c r="DP95" s="284" t="str">
        <f t="shared" si="267"/>
        <v/>
      </c>
      <c r="DQ95" s="284" t="str">
        <f t="shared" si="267"/>
        <v/>
      </c>
      <c r="DR95" s="284" t="str">
        <f t="shared" si="267"/>
        <v/>
      </c>
      <c r="DS95" s="284" t="str">
        <f t="shared" si="267"/>
        <v/>
      </c>
      <c r="DT95" s="284">
        <f t="shared" si="267"/>
        <v>5.5858418183615122</v>
      </c>
      <c r="DU95" s="284" t="str">
        <f t="shared" si="267"/>
        <v/>
      </c>
      <c r="DV95" s="284" t="str">
        <f t="shared" si="267"/>
        <v/>
      </c>
      <c r="DW95" s="284" t="str">
        <f t="shared" si="267"/>
        <v/>
      </c>
      <c r="DX95" s="284" t="str">
        <f t="shared" si="267"/>
        <v/>
      </c>
      <c r="DY95" s="284">
        <f t="shared" si="267"/>
        <v>3.982628017273683</v>
      </c>
      <c r="DZ95" s="284" t="str">
        <f t="shared" si="267"/>
        <v/>
      </c>
      <c r="EA95" s="284" t="str">
        <f t="shared" si="267"/>
        <v/>
      </c>
      <c r="EB95" s="284" t="str">
        <f t="shared" ref="EB95:GM95" si="268">IF(EB39="","",($C16*EB39)/((1+$H$4)^EB$79))</f>
        <v/>
      </c>
      <c r="EC95" s="284" t="str">
        <f t="shared" si="268"/>
        <v/>
      </c>
      <c r="ED95" s="284">
        <f t="shared" si="268"/>
        <v>2.8395587343405801</v>
      </c>
      <c r="EE95" s="284" t="str">
        <f t="shared" si="268"/>
        <v/>
      </c>
      <c r="EF95" s="284" t="str">
        <f t="shared" si="268"/>
        <v/>
      </c>
      <c r="EG95" s="284" t="str">
        <f t="shared" si="268"/>
        <v/>
      </c>
      <c r="EH95" s="284" t="str">
        <f t="shared" si="268"/>
        <v/>
      </c>
      <c r="EI95" s="284">
        <f t="shared" si="268"/>
        <v>2.0245661334169713</v>
      </c>
      <c r="EJ95" s="284" t="str">
        <f t="shared" si="268"/>
        <v/>
      </c>
      <c r="EK95" s="284" t="str">
        <f t="shared" si="268"/>
        <v/>
      </c>
      <c r="EL95" s="284" t="str">
        <f t="shared" si="268"/>
        <v/>
      </c>
      <c r="EM95" s="284" t="str">
        <f t="shared" si="268"/>
        <v/>
      </c>
      <c r="EN95" s="284">
        <f t="shared" si="268"/>
        <v>1.4434876725769892</v>
      </c>
      <c r="EO95" s="284" t="str">
        <f t="shared" si="268"/>
        <v/>
      </c>
      <c r="EP95" s="284" t="str">
        <f t="shared" si="268"/>
        <v/>
      </c>
      <c r="EQ95" s="284" t="str">
        <f t="shared" si="268"/>
        <v/>
      </c>
      <c r="ER95" s="284" t="str">
        <f t="shared" si="268"/>
        <v/>
      </c>
      <c r="ES95" s="284">
        <f t="shared" si="268"/>
        <v>1.0291867608024399</v>
      </c>
      <c r="ET95" s="284" t="str">
        <f t="shared" si="268"/>
        <v/>
      </c>
      <c r="EU95" s="284" t="str">
        <f t="shared" si="268"/>
        <v/>
      </c>
      <c r="EV95" s="284" t="str">
        <f t="shared" si="268"/>
        <v/>
      </c>
      <c r="EW95" s="284" t="str">
        <f t="shared" si="268"/>
        <v/>
      </c>
      <c r="EX95" s="284">
        <f t="shared" si="268"/>
        <v>0.73379593655970377</v>
      </c>
      <c r="EY95" s="284" t="str">
        <f t="shared" si="268"/>
        <v/>
      </c>
      <c r="EZ95" s="284" t="str">
        <f t="shared" si="268"/>
        <v/>
      </c>
      <c r="FA95" s="284" t="str">
        <f t="shared" si="268"/>
        <v/>
      </c>
      <c r="FB95" s="284" t="str">
        <f t="shared" si="268"/>
        <v/>
      </c>
      <c r="FC95" s="284">
        <f t="shared" si="268"/>
        <v>0.52318636132834351</v>
      </c>
      <c r="FD95" s="284" t="str">
        <f t="shared" si="268"/>
        <v/>
      </c>
      <c r="FE95" s="284" t="str">
        <f t="shared" si="268"/>
        <v/>
      </c>
      <c r="FF95" s="284" t="str">
        <f t="shared" si="268"/>
        <v/>
      </c>
      <c r="FG95" s="284" t="str">
        <f t="shared" si="268"/>
        <v/>
      </c>
      <c r="FH95" s="284">
        <f t="shared" si="268"/>
        <v>0.3730246449214577</v>
      </c>
      <c r="FI95" s="284" t="str">
        <f t="shared" si="268"/>
        <v/>
      </c>
      <c r="FJ95" s="284" t="str">
        <f t="shared" si="268"/>
        <v/>
      </c>
      <c r="FK95" s="284" t="str">
        <f t="shared" si="268"/>
        <v/>
      </c>
      <c r="FL95" s="284" t="str">
        <f t="shared" si="268"/>
        <v/>
      </c>
      <c r="FM95" s="284">
        <f t="shared" si="268"/>
        <v>0.26596141643580212</v>
      </c>
      <c r="FN95" s="284" t="str">
        <f t="shared" si="268"/>
        <v/>
      </c>
      <c r="FO95" s="284" t="str">
        <f t="shared" si="268"/>
        <v/>
      </c>
      <c r="FP95" s="284" t="str">
        <f t="shared" si="268"/>
        <v/>
      </c>
      <c r="FQ95" s="284" t="str">
        <f t="shared" si="268"/>
        <v/>
      </c>
      <c r="FR95" s="284">
        <f t="shared" si="268"/>
        <v>0.18962681419462749</v>
      </c>
      <c r="FS95" s="284" t="str">
        <f t="shared" si="268"/>
        <v/>
      </c>
      <c r="FT95" s="284" t="str">
        <f t="shared" si="268"/>
        <v/>
      </c>
      <c r="FU95" s="284" t="str">
        <f t="shared" si="268"/>
        <v/>
      </c>
      <c r="FV95" s="284" t="str">
        <f t="shared" si="268"/>
        <v/>
      </c>
      <c r="FW95" s="284">
        <f t="shared" si="268"/>
        <v>0.13520129778028692</v>
      </c>
      <c r="FX95" s="284" t="str">
        <f t="shared" si="268"/>
        <v/>
      </c>
      <c r="FY95" s="284" t="str">
        <f t="shared" si="268"/>
        <v/>
      </c>
      <c r="FZ95" s="284" t="str">
        <f t="shared" si="268"/>
        <v/>
      </c>
      <c r="GA95" s="284" t="str">
        <f t="shared" si="268"/>
        <v/>
      </c>
      <c r="GB95" s="284">
        <f t="shared" si="268"/>
        <v>9.6396656765600539E-2</v>
      </c>
      <c r="GC95" s="284" t="str">
        <f t="shared" si="268"/>
        <v/>
      </c>
      <c r="GD95" s="284" t="str">
        <f t="shared" si="268"/>
        <v/>
      </c>
      <c r="GE95" s="284" t="str">
        <f t="shared" si="268"/>
        <v/>
      </c>
      <c r="GF95" s="284" t="str">
        <f t="shared" si="268"/>
        <v/>
      </c>
      <c r="GG95" s="284">
        <f t="shared" si="268"/>
        <v>6.8729484022304069E-2</v>
      </c>
      <c r="GH95" s="284" t="str">
        <f t="shared" si="268"/>
        <v/>
      </c>
      <c r="GI95" s="284" t="str">
        <f t="shared" si="268"/>
        <v/>
      </c>
      <c r="GJ95" s="284" t="str">
        <f t="shared" si="268"/>
        <v/>
      </c>
      <c r="GK95" s="284" t="str">
        <f t="shared" si="268"/>
        <v/>
      </c>
      <c r="GL95" s="284">
        <f t="shared" si="268"/>
        <v>4.9003172230946399E-2</v>
      </c>
      <c r="GM95" s="284" t="str">
        <f t="shared" si="268"/>
        <v/>
      </c>
      <c r="GN95" s="284" t="str">
        <f t="shared" ref="GN95:IY95" si="269">IF(GN39="","",($C16*GN39)/((1+$H$4)^GN$79))</f>
        <v/>
      </c>
      <c r="GO95" s="284" t="str">
        <f t="shared" si="269"/>
        <v/>
      </c>
      <c r="GP95" s="284" t="str">
        <f t="shared" si="269"/>
        <v/>
      </c>
      <c r="GQ95" s="284">
        <f t="shared" si="269"/>
        <v>3.4938584551522663E-2</v>
      </c>
      <c r="GR95" s="284" t="str">
        <f t="shared" si="269"/>
        <v/>
      </c>
      <c r="GS95" s="284" t="str">
        <f t="shared" si="269"/>
        <v/>
      </c>
      <c r="GT95" s="284" t="str">
        <f t="shared" si="269"/>
        <v/>
      </c>
      <c r="GU95" s="284" t="str">
        <f t="shared" si="269"/>
        <v/>
      </c>
      <c r="GV95" s="284">
        <f t="shared" si="269"/>
        <v>2.4910727915957259E-2</v>
      </c>
      <c r="GW95" s="284" t="str">
        <f t="shared" si="269"/>
        <v/>
      </c>
      <c r="GX95" s="284" t="str">
        <f t="shared" si="269"/>
        <v/>
      </c>
      <c r="GY95" s="284" t="str">
        <f t="shared" si="269"/>
        <v/>
      </c>
      <c r="GZ95" s="284" t="str">
        <f t="shared" si="269"/>
        <v/>
      </c>
      <c r="HA95" s="284">
        <f t="shared" si="269"/>
        <v>1.7761004724955537E-2</v>
      </c>
      <c r="HB95" s="284" t="str">
        <f t="shared" si="269"/>
        <v/>
      </c>
      <c r="HC95" s="284" t="str">
        <f t="shared" si="269"/>
        <v/>
      </c>
      <c r="HD95" s="284" t="str">
        <f t="shared" si="269"/>
        <v/>
      </c>
      <c r="HE95" s="284" t="str">
        <f t="shared" si="269"/>
        <v/>
      </c>
      <c r="HF95" s="284">
        <f t="shared" si="269"/>
        <v>1.266335090263743E-2</v>
      </c>
      <c r="HG95" s="284" t="str">
        <f t="shared" si="269"/>
        <v/>
      </c>
      <c r="HH95" s="284" t="str">
        <f t="shared" si="269"/>
        <v/>
      </c>
      <c r="HI95" s="284" t="str">
        <f t="shared" si="269"/>
        <v/>
      </c>
      <c r="HJ95" s="284" t="str">
        <f t="shared" si="269"/>
        <v/>
      </c>
      <c r="HK95" s="284">
        <f t="shared" si="269"/>
        <v>9.028794179532524E-3</v>
      </c>
      <c r="HL95" s="284" t="str">
        <f t="shared" si="269"/>
        <v/>
      </c>
      <c r="HM95" s="284" t="str">
        <f t="shared" si="269"/>
        <v/>
      </c>
      <c r="HN95" s="284" t="str">
        <f t="shared" si="269"/>
        <v/>
      </c>
      <c r="HO95" s="284" t="str">
        <f t="shared" si="269"/>
        <v/>
      </c>
      <c r="HP95" s="284">
        <f t="shared" si="269"/>
        <v>6.4374054674092782E-3</v>
      </c>
      <c r="HQ95" s="284" t="str">
        <f t="shared" si="269"/>
        <v/>
      </c>
      <c r="HR95" s="284" t="str">
        <f t="shared" si="269"/>
        <v/>
      </c>
      <c r="HS95" s="284" t="str">
        <f t="shared" si="269"/>
        <v/>
      </c>
      <c r="HT95" s="284" t="str">
        <f t="shared" si="269"/>
        <v/>
      </c>
      <c r="HU95" s="284">
        <f t="shared" si="269"/>
        <v>4.5897811299954201E-3</v>
      </c>
      <c r="HV95" s="284" t="str">
        <f t="shared" si="269"/>
        <v/>
      </c>
      <c r="HW95" s="284" t="str">
        <f t="shared" si="269"/>
        <v/>
      </c>
      <c r="HX95" s="284" t="str">
        <f t="shared" si="269"/>
        <v/>
      </c>
      <c r="HY95" s="284" t="str">
        <f t="shared" si="269"/>
        <v/>
      </c>
      <c r="HZ95" s="284">
        <f t="shared" si="269"/>
        <v>3.2724505125416689E-3</v>
      </c>
      <c r="IA95" s="284" t="str">
        <f t="shared" si="269"/>
        <v/>
      </c>
      <c r="IB95" s="284" t="str">
        <f t="shared" si="269"/>
        <v/>
      </c>
      <c r="IC95" s="284" t="str">
        <f t="shared" si="269"/>
        <v/>
      </c>
      <c r="ID95" s="284" t="str">
        <f t="shared" si="269"/>
        <v/>
      </c>
      <c r="IE95" s="284">
        <f t="shared" si="269"/>
        <v>2.3332119884864571E-3</v>
      </c>
      <c r="IF95" s="284" t="str">
        <f t="shared" si="269"/>
        <v/>
      </c>
      <c r="IG95" s="284" t="str">
        <f t="shared" si="269"/>
        <v/>
      </c>
      <c r="IH95" s="284" t="str">
        <f t="shared" si="269"/>
        <v/>
      </c>
      <c r="II95" s="284" t="str">
        <f t="shared" si="269"/>
        <v/>
      </c>
      <c r="IJ95" s="284">
        <f t="shared" si="269"/>
        <v>1.663547901596452E-3</v>
      </c>
      <c r="IK95" s="284" t="str">
        <f t="shared" si="269"/>
        <v/>
      </c>
      <c r="IL95" s="284" t="str">
        <f t="shared" si="269"/>
        <v/>
      </c>
      <c r="IM95" s="284" t="str">
        <f t="shared" si="269"/>
        <v/>
      </c>
      <c r="IN95" s="284" t="str">
        <f t="shared" si="269"/>
        <v/>
      </c>
      <c r="IO95" s="284">
        <f t="shared" si="269"/>
        <v>1.1860866627473278E-3</v>
      </c>
      <c r="IP95" s="284" t="str">
        <f t="shared" si="269"/>
        <v/>
      </c>
      <c r="IQ95" s="284" t="str">
        <f t="shared" si="269"/>
        <v/>
      </c>
      <c r="IR95" s="284" t="str">
        <f t="shared" si="269"/>
        <v/>
      </c>
      <c r="IS95" s="284" t="str">
        <f t="shared" si="269"/>
        <v/>
      </c>
      <c r="IT95" s="284">
        <f t="shared" si="269"/>
        <v>8.4566339820875143E-4</v>
      </c>
      <c r="IU95" s="284" t="str">
        <f t="shared" si="269"/>
        <v/>
      </c>
      <c r="IV95" s="284" t="str">
        <f t="shared" si="269"/>
        <v/>
      </c>
      <c r="IW95" s="284" t="str">
        <f t="shared" si="269"/>
        <v/>
      </c>
      <c r="IX95" s="284" t="str">
        <f t="shared" si="269"/>
        <v/>
      </c>
      <c r="IY95" s="284">
        <f t="shared" si="269"/>
        <v>6.0294631541803385E-4</v>
      </c>
      <c r="IZ95" s="284" t="str">
        <f t="shared" ref="IZ95:LK95" si="270">IF(IZ39="","",($C16*IZ39)/((1+$H$4)^IZ$79))</f>
        <v/>
      </c>
      <c r="JA95" s="284" t="str">
        <f t="shared" si="270"/>
        <v/>
      </c>
      <c r="JB95" s="284" t="str">
        <f t="shared" si="270"/>
        <v/>
      </c>
      <c r="JC95" s="284" t="str">
        <f t="shared" si="270"/>
        <v/>
      </c>
      <c r="JD95" s="284">
        <f t="shared" si="270"/>
        <v>4.2989238986365885E-4</v>
      </c>
      <c r="JE95" s="284" t="str">
        <f t="shared" si="270"/>
        <v/>
      </c>
      <c r="JF95" s="284" t="str">
        <f t="shared" si="270"/>
        <v/>
      </c>
      <c r="JG95" s="284" t="str">
        <f t="shared" si="270"/>
        <v/>
      </c>
      <c r="JH95" s="284" t="str">
        <f t="shared" si="270"/>
        <v/>
      </c>
      <c r="JI95" s="284">
        <f t="shared" si="270"/>
        <v>3.0650733263799378E-4</v>
      </c>
      <c r="JJ95" s="284" t="str">
        <f t="shared" si="270"/>
        <v/>
      </c>
      <c r="JK95" s="284" t="str">
        <f t="shared" si="270"/>
        <v/>
      </c>
      <c r="JL95" s="284" t="str">
        <f t="shared" si="270"/>
        <v/>
      </c>
      <c r="JM95" s="284" t="str">
        <f t="shared" si="270"/>
        <v/>
      </c>
      <c r="JN95" s="284">
        <f t="shared" si="270"/>
        <v>2.1853549208129312E-4</v>
      </c>
      <c r="JO95" s="284" t="str">
        <f t="shared" si="270"/>
        <v/>
      </c>
      <c r="JP95" s="284" t="str">
        <f t="shared" si="270"/>
        <v/>
      </c>
      <c r="JQ95" s="284" t="str">
        <f t="shared" si="270"/>
        <v/>
      </c>
      <c r="JR95" s="284" t="str">
        <f t="shared" si="270"/>
        <v/>
      </c>
      <c r="JS95" s="284">
        <f t="shared" si="270"/>
        <v>1.5581278558062466E-4</v>
      </c>
      <c r="JT95" s="284" t="str">
        <f t="shared" si="270"/>
        <v/>
      </c>
      <c r="JU95" s="284" t="str">
        <f t="shared" si="270"/>
        <v/>
      </c>
      <c r="JV95" s="284" t="str">
        <f t="shared" si="270"/>
        <v/>
      </c>
      <c r="JW95" s="284" t="str">
        <f t="shared" si="270"/>
        <v/>
      </c>
      <c r="JX95" s="284">
        <f t="shared" si="270"/>
        <v>1.1109236270583759E-4</v>
      </c>
      <c r="JY95" s="284" t="str">
        <f t="shared" si="270"/>
        <v/>
      </c>
      <c r="JZ95" s="284" t="str">
        <f t="shared" si="270"/>
        <v/>
      </c>
      <c r="KA95" s="284" t="str">
        <f t="shared" si="270"/>
        <v/>
      </c>
      <c r="KB95" s="284" t="str">
        <f t="shared" si="270"/>
        <v/>
      </c>
      <c r="KC95" s="284">
        <f t="shared" si="270"/>
        <v>7.920731925544912E-5</v>
      </c>
      <c r="KD95" s="284" t="str">
        <f t="shared" si="270"/>
        <v/>
      </c>
      <c r="KE95" s="284" t="str">
        <f t="shared" si="270"/>
        <v/>
      </c>
      <c r="KF95" s="284" t="str">
        <f t="shared" si="270"/>
        <v/>
      </c>
      <c r="KG95" s="284" t="str">
        <f t="shared" si="270"/>
        <v/>
      </c>
      <c r="KH95" s="284">
        <f t="shared" si="270"/>
        <v>5.6473723943085864E-5</v>
      </c>
      <c r="KI95" s="284" t="str">
        <f t="shared" si="270"/>
        <v/>
      </c>
      <c r="KJ95" s="284" t="str">
        <f t="shared" si="270"/>
        <v/>
      </c>
      <c r="KK95" s="284" t="str">
        <f t="shared" si="270"/>
        <v/>
      </c>
      <c r="KL95" s="284" t="str">
        <f t="shared" si="270"/>
        <v/>
      </c>
      <c r="KM95" s="284">
        <f t="shared" si="270"/>
        <v>4.0264984675396158E-5</v>
      </c>
      <c r="KN95" s="284" t="str">
        <f t="shared" si="270"/>
        <v/>
      </c>
      <c r="KO95" s="284" t="str">
        <f t="shared" si="270"/>
        <v/>
      </c>
      <c r="KP95" s="284" t="str">
        <f t="shared" si="270"/>
        <v/>
      </c>
      <c r="KQ95" s="284" t="str">
        <f t="shared" si="270"/>
        <v/>
      </c>
      <c r="KR95" s="284">
        <f t="shared" si="270"/>
        <v>2.8708377590679166E-5</v>
      </c>
      <c r="KS95" s="284" t="str">
        <f t="shared" si="270"/>
        <v/>
      </c>
      <c r="KT95" s="284" t="str">
        <f t="shared" si="270"/>
        <v/>
      </c>
      <c r="KU95" s="284" t="str">
        <f t="shared" si="270"/>
        <v/>
      </c>
      <c r="KV95" s="284" t="str">
        <f t="shared" si="270"/>
        <v/>
      </c>
      <c r="KW95" s="284">
        <f t="shared" si="270"/>
        <v>2.0468676457552901E-5</v>
      </c>
      <c r="KX95" s="284" t="str">
        <f t="shared" si="270"/>
        <v/>
      </c>
      <c r="KY95" s="284" t="str">
        <f t="shared" si="270"/>
        <v/>
      </c>
      <c r="KZ95" s="284" t="str">
        <f t="shared" si="270"/>
        <v/>
      </c>
      <c r="LA95" s="284" t="str">
        <f t="shared" si="270"/>
        <v/>
      </c>
      <c r="LB95" s="284">
        <f t="shared" si="270"/>
        <v>1.459388342655795E-5</v>
      </c>
      <c r="LC95" s="284" t="str">
        <f t="shared" si="270"/>
        <v/>
      </c>
      <c r="LD95" s="284" t="str">
        <f t="shared" si="270"/>
        <v/>
      </c>
      <c r="LE95" s="284" t="str">
        <f t="shared" si="270"/>
        <v/>
      </c>
      <c r="LF95" s="284" t="str">
        <f t="shared" si="270"/>
        <v/>
      </c>
      <c r="LG95" s="284">
        <f t="shared" si="270"/>
        <v>1.040523718813158E-5</v>
      </c>
      <c r="LH95" s="284" t="str">
        <f t="shared" si="270"/>
        <v/>
      </c>
      <c r="LI95" s="284" t="str">
        <f t="shared" si="270"/>
        <v/>
      </c>
      <c r="LJ95" s="284" t="str">
        <f t="shared" si="270"/>
        <v/>
      </c>
      <c r="LK95" s="284" t="str">
        <f t="shared" si="270"/>
        <v/>
      </c>
      <c r="LL95" s="284">
        <f t="shared" ref="LL95:NW95" si="271">IF(LL39="","",($C16*LL39)/((1+$H$4)^LL$79))</f>
        <v>7.4187903093873239E-6</v>
      </c>
      <c r="LM95" s="284" t="str">
        <f t="shared" si="271"/>
        <v/>
      </c>
      <c r="LN95" s="284" t="str">
        <f t="shared" si="271"/>
        <v/>
      </c>
      <c r="LO95" s="284" t="str">
        <f t="shared" si="271"/>
        <v/>
      </c>
      <c r="LP95" s="284" t="str">
        <f t="shared" si="271"/>
        <v/>
      </c>
      <c r="LQ95" s="284">
        <f t="shared" si="271"/>
        <v>5.2894949590805308E-6</v>
      </c>
      <c r="LR95" s="284" t="str">
        <f t="shared" si="271"/>
        <v/>
      </c>
      <c r="LS95" s="284" t="str">
        <f t="shared" si="271"/>
        <v/>
      </c>
      <c r="LT95" s="284" t="str">
        <f t="shared" si="271"/>
        <v/>
      </c>
      <c r="LU95" s="284" t="str">
        <f t="shared" si="271"/>
        <v/>
      </c>
      <c r="LV95" s="284">
        <f t="shared" si="271"/>
        <v>3.7713368022729497E-6</v>
      </c>
      <c r="LW95" s="284" t="str">
        <f t="shared" si="271"/>
        <v/>
      </c>
      <c r="LX95" s="284" t="str">
        <f t="shared" si="271"/>
        <v/>
      </c>
      <c r="LY95" s="284" t="str">
        <f t="shared" si="271"/>
        <v/>
      </c>
      <c r="LZ95" s="284" t="str">
        <f t="shared" si="271"/>
        <v/>
      </c>
      <c r="MA95" s="284">
        <f t="shared" si="271"/>
        <v>2.6889110181987463E-6</v>
      </c>
      <c r="MB95" s="284" t="str">
        <f t="shared" si="271"/>
        <v/>
      </c>
      <c r="MC95" s="284" t="str">
        <f t="shared" si="271"/>
        <v/>
      </c>
      <c r="MD95" s="284" t="str">
        <f t="shared" si="271"/>
        <v/>
      </c>
      <c r="ME95" s="284" t="str">
        <f t="shared" si="271"/>
        <v/>
      </c>
      <c r="MF95" s="284">
        <f t="shared" si="271"/>
        <v>1.9171563938370648E-6</v>
      </c>
      <c r="MG95" s="284" t="str">
        <f t="shared" si="271"/>
        <v/>
      </c>
      <c r="MH95" s="284" t="str">
        <f t="shared" si="271"/>
        <v/>
      </c>
      <c r="MI95" s="284" t="str">
        <f t="shared" si="271"/>
        <v/>
      </c>
      <c r="MJ95" s="284" t="str">
        <f t="shared" si="271"/>
        <v/>
      </c>
      <c r="MK95" s="284">
        <f t="shared" si="271"/>
        <v>1.3669060127145758E-6</v>
      </c>
      <c r="ML95" s="284" t="str">
        <f t="shared" si="271"/>
        <v/>
      </c>
      <c r="MM95" s="284" t="str">
        <f t="shared" si="271"/>
        <v/>
      </c>
      <c r="MN95" s="284" t="str">
        <f t="shared" si="271"/>
        <v/>
      </c>
      <c r="MO95" s="284" t="str">
        <f t="shared" si="271"/>
        <v/>
      </c>
      <c r="MP95" s="284">
        <f t="shared" si="271"/>
        <v>9.7458509571861999E-7</v>
      </c>
      <c r="MQ95" s="284" t="str">
        <f t="shared" si="271"/>
        <v/>
      </c>
      <c r="MR95" s="284" t="str">
        <f t="shared" si="271"/>
        <v/>
      </c>
      <c r="MS95" s="284" t="str">
        <f t="shared" si="271"/>
        <v/>
      </c>
      <c r="MT95" s="284" t="str">
        <f t="shared" si="271"/>
        <v/>
      </c>
      <c r="MU95" s="284">
        <f t="shared" si="271"/>
        <v>6.9486570397814423E-7</v>
      </c>
      <c r="MV95" s="284" t="str">
        <f t="shared" si="271"/>
        <v/>
      </c>
      <c r="MW95" s="284" t="str">
        <f t="shared" si="271"/>
        <v/>
      </c>
      <c r="MX95" s="284" t="str">
        <f t="shared" si="271"/>
        <v/>
      </c>
      <c r="MY95" s="284" t="str">
        <f t="shared" si="271"/>
        <v/>
      </c>
      <c r="MZ95" s="284">
        <f t="shared" si="271"/>
        <v>4.9542964353360673E-7</v>
      </c>
      <c r="NA95" s="284" t="str">
        <f t="shared" si="271"/>
        <v/>
      </c>
      <c r="NB95" s="284" t="str">
        <f t="shared" si="271"/>
        <v/>
      </c>
      <c r="NC95" s="284" t="str">
        <f t="shared" si="271"/>
        <v/>
      </c>
      <c r="ND95" s="284" t="str">
        <f t="shared" si="271"/>
        <v/>
      </c>
      <c r="NE95" s="284">
        <f t="shared" si="271"/>
        <v>3.5323448874598199E-7</v>
      </c>
      <c r="NF95" s="284" t="str">
        <f t="shared" si="271"/>
        <v/>
      </c>
      <c r="NG95" s="284" t="str">
        <f t="shared" si="271"/>
        <v/>
      </c>
      <c r="NH95" s="284" t="str">
        <f t="shared" si="271"/>
        <v/>
      </c>
      <c r="NI95" s="284" t="str">
        <f t="shared" si="271"/>
        <v/>
      </c>
      <c r="NJ95" s="284">
        <f t="shared" si="271"/>
        <v>2.5185130859286457E-7</v>
      </c>
      <c r="NK95" s="284" t="str">
        <f t="shared" si="271"/>
        <v/>
      </c>
      <c r="NL95" s="284" t="str">
        <f t="shared" si="271"/>
        <v/>
      </c>
      <c r="NM95" s="284" t="str">
        <f t="shared" si="271"/>
        <v/>
      </c>
      <c r="NN95" s="284" t="str">
        <f t="shared" si="271"/>
        <v/>
      </c>
      <c r="NO95" s="284">
        <f t="shared" si="271"/>
        <v>1.7956650231158891E-7</v>
      </c>
      <c r="NP95" s="284" t="str">
        <f t="shared" si="271"/>
        <v/>
      </c>
      <c r="NQ95" s="284" t="str">
        <f t="shared" si="271"/>
        <v/>
      </c>
      <c r="NR95" s="284" t="str">
        <f t="shared" si="271"/>
        <v/>
      </c>
      <c r="NS95" s="284" t="str">
        <f t="shared" si="271"/>
        <v/>
      </c>
      <c r="NT95" s="284">
        <f t="shared" si="271"/>
        <v>1.2802843444638509E-7</v>
      </c>
      <c r="NU95" s="284" t="str">
        <f t="shared" si="271"/>
        <v/>
      </c>
      <c r="NV95" s="284" t="str">
        <f t="shared" si="271"/>
        <v/>
      </c>
      <c r="NW95" s="284" t="str">
        <f t="shared" si="271"/>
        <v/>
      </c>
      <c r="NX95" s="284" t="str">
        <f t="shared" ref="NX95:QI95" si="272">IF(NX39="","",($C16*NX39)/((1+$H$4)^NX$79))</f>
        <v/>
      </c>
      <c r="NY95" s="284">
        <f t="shared" si="272"/>
        <v>9.1282504341203398E-8</v>
      </c>
      <c r="NZ95" s="284" t="str">
        <f t="shared" si="272"/>
        <v/>
      </c>
      <c r="OA95" s="284" t="str">
        <f t="shared" si="272"/>
        <v/>
      </c>
      <c r="OB95" s="284" t="str">
        <f t="shared" si="272"/>
        <v/>
      </c>
      <c r="OC95" s="284" t="str">
        <f t="shared" si="272"/>
        <v/>
      </c>
      <c r="OD95" s="284">
        <f t="shared" si="272"/>
        <v>6.5083164023935987E-8</v>
      </c>
      <c r="OE95" s="284" t="str">
        <f t="shared" si="272"/>
        <v/>
      </c>
      <c r="OF95" s="284" t="str">
        <f t="shared" si="272"/>
        <v/>
      </c>
      <c r="OG95" s="284" t="str">
        <f t="shared" si="272"/>
        <v/>
      </c>
      <c r="OH95" s="284" t="str">
        <f t="shared" si="272"/>
        <v/>
      </c>
      <c r="OI95" s="284">
        <f t="shared" si="272"/>
        <v>4.6403396466135058E-8</v>
      </c>
      <c r="OJ95" s="284" t="str">
        <f t="shared" si="272"/>
        <v/>
      </c>
      <c r="OK95" s="284" t="str">
        <f t="shared" si="272"/>
        <v/>
      </c>
      <c r="OL95" s="284" t="str">
        <f t="shared" si="272"/>
        <v/>
      </c>
      <c r="OM95" s="284" t="str">
        <f t="shared" si="272"/>
        <v/>
      </c>
      <c r="ON95" s="284">
        <f t="shared" si="272"/>
        <v>3.3084980361455602E-8</v>
      </c>
      <c r="OO95" s="284" t="str">
        <f t="shared" si="272"/>
        <v/>
      </c>
      <c r="OP95" s="284" t="str">
        <f t="shared" si="272"/>
        <v/>
      </c>
      <c r="OQ95" s="284" t="str">
        <f t="shared" si="272"/>
        <v/>
      </c>
      <c r="OR95" s="284" t="str">
        <f t="shared" si="272"/>
        <v/>
      </c>
      <c r="OS95" s="284">
        <f t="shared" si="272"/>
        <v>2.3589133746206423E-8</v>
      </c>
      <c r="OT95" s="284" t="str">
        <f t="shared" si="272"/>
        <v/>
      </c>
      <c r="OU95" s="284" t="str">
        <f t="shared" si="272"/>
        <v/>
      </c>
      <c r="OV95" s="284" t="str">
        <f t="shared" si="272"/>
        <v/>
      </c>
      <c r="OW95" s="284" t="str">
        <f t="shared" si="272"/>
        <v/>
      </c>
      <c r="OX95" s="284">
        <f t="shared" si="272"/>
        <v>1.6818726347036987E-8</v>
      </c>
      <c r="OY95" s="284" t="str">
        <f t="shared" si="272"/>
        <v/>
      </c>
      <c r="OZ95" s="284" t="str">
        <f t="shared" si="272"/>
        <v/>
      </c>
      <c r="PA95" s="284" t="str">
        <f t="shared" si="272"/>
        <v/>
      </c>
      <c r="PB95" s="284" t="str">
        <f t="shared" si="272"/>
        <v/>
      </c>
      <c r="PC95" s="284">
        <f t="shared" si="272"/>
        <v>1.1991519441955218E-8</v>
      </c>
      <c r="PD95" s="284" t="str">
        <f t="shared" si="272"/>
        <v/>
      </c>
      <c r="PE95" s="284" t="str">
        <f t="shared" si="272"/>
        <v/>
      </c>
      <c r="PF95" s="284" t="str">
        <f t="shared" si="272"/>
        <v/>
      </c>
      <c r="PG95" s="284" t="str">
        <f t="shared" si="272"/>
        <v/>
      </c>
      <c r="PH95" s="284">
        <f t="shared" si="272"/>
        <v>8.5497876331237832E-9</v>
      </c>
      <c r="PI95" s="284" t="str">
        <f t="shared" si="272"/>
        <v/>
      </c>
      <c r="PJ95" s="284" t="str">
        <f t="shared" si="272"/>
        <v/>
      </c>
      <c r="PK95" s="284" t="str">
        <f t="shared" si="272"/>
        <v/>
      </c>
      <c r="PL95" s="284" t="str">
        <f t="shared" si="272"/>
        <v/>
      </c>
      <c r="PM95" s="284">
        <f t="shared" si="272"/>
        <v>6.0958804199376422E-9</v>
      </c>
      <c r="PN95" s="284" t="str">
        <f t="shared" si="272"/>
        <v/>
      </c>
      <c r="PO95" s="284" t="str">
        <f t="shared" si="272"/>
        <v/>
      </c>
      <c r="PP95" s="284" t="str">
        <f t="shared" si="272"/>
        <v/>
      </c>
      <c r="PQ95" s="284" t="str">
        <f t="shared" si="272"/>
        <v/>
      </c>
      <c r="PR95" s="284">
        <f t="shared" si="272"/>
        <v>4.3462784912006387E-9</v>
      </c>
      <c r="PS95" s="284" t="str">
        <f t="shared" si="272"/>
        <v/>
      </c>
      <c r="PT95" s="284" t="str">
        <f t="shared" si="272"/>
        <v/>
      </c>
      <c r="PU95" s="284" t="str">
        <f t="shared" si="272"/>
        <v/>
      </c>
      <c r="PV95" s="284" t="str">
        <f t="shared" si="272"/>
        <v/>
      </c>
      <c r="PW95" s="284">
        <f t="shared" si="272"/>
        <v>3.0988364964131866E-9</v>
      </c>
      <c r="PX95" s="284" t="str">
        <f t="shared" si="272"/>
        <v/>
      </c>
      <c r="PY95" s="284" t="str">
        <f t="shared" si="272"/>
        <v/>
      </c>
      <c r="PZ95" s="284" t="str">
        <f t="shared" si="272"/>
        <v/>
      </c>
      <c r="QA95" s="284" t="str">
        <f t="shared" si="272"/>
        <v/>
      </c>
      <c r="QB95" s="284">
        <f t="shared" si="272"/>
        <v>2.2094275944221945E-9</v>
      </c>
      <c r="QC95" s="284" t="str">
        <f t="shared" si="272"/>
        <v/>
      </c>
      <c r="QD95" s="284" t="str">
        <f t="shared" si="272"/>
        <v/>
      </c>
      <c r="QE95" s="284" t="str">
        <f t="shared" si="272"/>
        <v/>
      </c>
      <c r="QF95" s="284" t="str">
        <f t="shared" si="272"/>
        <v/>
      </c>
      <c r="QG95" s="284">
        <f t="shared" si="272"/>
        <v>1.5752913393928728E-9</v>
      </c>
      <c r="QH95" s="284" t="str">
        <f t="shared" si="272"/>
        <v/>
      </c>
      <c r="QI95" s="284" t="str">
        <f t="shared" si="272"/>
        <v/>
      </c>
      <c r="QJ95" s="284" t="str">
        <f t="shared" ref="QJ95:SA95" si="273">IF(QJ39="","",($C16*QJ39)/((1+$H$4)^QJ$79))</f>
        <v/>
      </c>
      <c r="QK95" s="284" t="str">
        <f t="shared" si="273"/>
        <v/>
      </c>
      <c r="QL95" s="284">
        <f t="shared" si="273"/>
        <v>1.1231609536474351E-9</v>
      </c>
      <c r="QM95" s="284" t="str">
        <f t="shared" si="273"/>
        <v/>
      </c>
      <c r="QN95" s="284" t="str">
        <f t="shared" si="273"/>
        <v/>
      </c>
      <c r="QO95" s="284" t="str">
        <f t="shared" si="273"/>
        <v/>
      </c>
      <c r="QP95" s="284" t="str">
        <f t="shared" si="273"/>
        <v/>
      </c>
      <c r="QQ95" s="284">
        <f t="shared" si="273"/>
        <v>8.0079823728631818E-10</v>
      </c>
      <c r="QR95" s="284" t="str">
        <f t="shared" si="273"/>
        <v/>
      </c>
      <c r="QS95" s="284" t="str">
        <f t="shared" si="273"/>
        <v/>
      </c>
      <c r="QT95" s="284" t="str">
        <f t="shared" si="273"/>
        <v/>
      </c>
      <c r="QU95" s="284" t="str">
        <f t="shared" si="273"/>
        <v/>
      </c>
      <c r="QV95" s="284">
        <f t="shared" si="273"/>
        <v>5.7095807574002811E-10</v>
      </c>
      <c r="QW95" s="284" t="str">
        <f t="shared" si="273"/>
        <v/>
      </c>
      <c r="QX95" s="284" t="str">
        <f t="shared" si="273"/>
        <v/>
      </c>
      <c r="QY95" s="284" t="str">
        <f t="shared" si="273"/>
        <v/>
      </c>
      <c r="QZ95" s="284" t="str">
        <f t="shared" si="273"/>
        <v/>
      </c>
      <c r="RA95" s="284">
        <f t="shared" si="273"/>
        <v>4.0708521706722968E-10</v>
      </c>
      <c r="RB95" s="284" t="str">
        <f t="shared" si="273"/>
        <v/>
      </c>
      <c r="RC95" s="284" t="str">
        <f t="shared" si="273"/>
        <v/>
      </c>
      <c r="RD95" s="284" t="str">
        <f t="shared" si="273"/>
        <v/>
      </c>
      <c r="RE95" s="284" t="str">
        <f t="shared" si="273"/>
        <v/>
      </c>
      <c r="RF95" s="284">
        <f t="shared" si="273"/>
        <v>2.9024613364104395E-10</v>
      </c>
      <c r="RG95" s="284" t="str">
        <f t="shared" si="273"/>
        <v/>
      </c>
      <c r="RH95" s="284" t="str">
        <f t="shared" si="273"/>
        <v/>
      </c>
      <c r="RI95" s="284" t="str">
        <f t="shared" si="273"/>
        <v/>
      </c>
      <c r="RJ95" s="284" t="str">
        <f t="shared" si="273"/>
        <v/>
      </c>
      <c r="RK95" s="284">
        <f t="shared" si="273"/>
        <v>2.0694148193463417E-10</v>
      </c>
      <c r="RL95" s="284" t="str">
        <f t="shared" si="273"/>
        <v/>
      </c>
      <c r="RM95" s="284" t="str">
        <f t="shared" si="273"/>
        <v/>
      </c>
      <c r="RN95" s="284" t="str">
        <f t="shared" si="273"/>
        <v/>
      </c>
      <c r="RO95" s="284" t="str">
        <f t="shared" si="273"/>
        <v/>
      </c>
      <c r="RP95" s="284">
        <f t="shared" si="273"/>
        <v>1.4754641658126341E-10</v>
      </c>
      <c r="RQ95" s="284" t="str">
        <f t="shared" si="273"/>
        <v/>
      </c>
      <c r="RR95" s="284" t="str">
        <f t="shared" si="273"/>
        <v/>
      </c>
      <c r="RS95" s="284" t="str">
        <f t="shared" si="273"/>
        <v/>
      </c>
      <c r="RT95" s="284" t="str">
        <f t="shared" si="273"/>
        <v/>
      </c>
      <c r="RU95" s="284">
        <f t="shared" si="273"/>
        <v>1.0519855585478077E-10</v>
      </c>
      <c r="RV95" s="284" t="str">
        <f t="shared" si="273"/>
        <v/>
      </c>
      <c r="RW95" s="284" t="str">
        <f t="shared" si="273"/>
        <v/>
      </c>
      <c r="RX95" s="284" t="str">
        <f t="shared" si="273"/>
        <v/>
      </c>
      <c r="RY95" s="284" t="str">
        <f t="shared" si="273"/>
        <v/>
      </c>
      <c r="RZ95" s="284">
        <f t="shared" si="273"/>
        <v>7.5005116426099429E-11</v>
      </c>
      <c r="SA95" s="284" t="str">
        <f t="shared" si="273"/>
        <v/>
      </c>
    </row>
    <row r="96" spans="1:495">
      <c r="A96" s="282"/>
      <c r="B96" s="283" t="str">
        <f>$B$17</f>
        <v>Groundwater Monitoring</v>
      </c>
      <c r="C96" s="290">
        <f>SUM(D96:S96,T96:INDEX(T96:SA96,$H$5))</f>
        <v>809053.72265659657</v>
      </c>
      <c r="D96" s="284">
        <f t="shared" ref="D96:BO96" si="274">IF(D40="","",($C17*D40)/((1+$H$4)^D$79))</f>
        <v>205192.52336448597</v>
      </c>
      <c r="E96" s="284">
        <f t="shared" si="274"/>
        <v>191768.71342475325</v>
      </c>
      <c r="F96" s="284">
        <f t="shared" si="274"/>
        <v>89611.548329323938</v>
      </c>
      <c r="G96" s="284">
        <f t="shared" si="274"/>
        <v>83749.110588153228</v>
      </c>
      <c r="H96" s="284">
        <f t="shared" si="274"/>
        <v>78270.196811358139</v>
      </c>
      <c r="I96" s="284">
        <f t="shared" si="274"/>
        <v>36574.85832306456</v>
      </c>
      <c r="J96" s="284">
        <f t="shared" si="274"/>
        <v>34182.110582303321</v>
      </c>
      <c r="K96" s="284">
        <f t="shared" si="274"/>
        <v>31945.897740470395</v>
      </c>
      <c r="L96" s="284">
        <f t="shared" si="274"/>
        <v>29855.979196701301</v>
      </c>
      <c r="M96" s="284">
        <f t="shared" si="274"/>
        <v>27902.784295982525</v>
      </c>
      <c r="N96" s="284" t="str">
        <f t="shared" si="274"/>
        <v/>
      </c>
      <c r="O96" s="284" t="str">
        <f t="shared" si="274"/>
        <v/>
      </c>
      <c r="P96" s="284" t="str">
        <f t="shared" si="274"/>
        <v/>
      </c>
      <c r="Q96" s="284" t="str">
        <f t="shared" si="274"/>
        <v/>
      </c>
      <c r="R96" s="284" t="str">
        <f t="shared" si="274"/>
        <v/>
      </c>
      <c r="S96" s="284" t="str">
        <f t="shared" si="274"/>
        <v/>
      </c>
      <c r="T96" s="284" t="str">
        <f t="shared" si="274"/>
        <v/>
      </c>
      <c r="U96" s="284" t="str">
        <f t="shared" si="274"/>
        <v/>
      </c>
      <c r="V96" s="284" t="str">
        <f t="shared" si="274"/>
        <v/>
      </c>
      <c r="W96" s="284" t="str">
        <f t="shared" si="274"/>
        <v/>
      </c>
      <c r="X96" s="284" t="str">
        <f t="shared" si="274"/>
        <v/>
      </c>
      <c r="Y96" s="284" t="str">
        <f t="shared" si="274"/>
        <v/>
      </c>
      <c r="Z96" s="284" t="str">
        <f t="shared" si="274"/>
        <v/>
      </c>
      <c r="AA96" s="284" t="str">
        <f t="shared" si="274"/>
        <v/>
      </c>
      <c r="AB96" s="284" t="str">
        <f t="shared" si="274"/>
        <v/>
      </c>
      <c r="AC96" s="284" t="str">
        <f t="shared" si="274"/>
        <v/>
      </c>
      <c r="AD96" s="284" t="str">
        <f t="shared" si="274"/>
        <v/>
      </c>
      <c r="AE96" s="284" t="str">
        <f t="shared" si="274"/>
        <v/>
      </c>
      <c r="AF96" s="284" t="str">
        <f t="shared" si="274"/>
        <v/>
      </c>
      <c r="AG96" s="284" t="str">
        <f t="shared" si="274"/>
        <v/>
      </c>
      <c r="AH96" s="284" t="str">
        <f t="shared" si="274"/>
        <v/>
      </c>
      <c r="AI96" s="284" t="str">
        <f t="shared" si="274"/>
        <v/>
      </c>
      <c r="AJ96" s="284" t="str">
        <f t="shared" si="274"/>
        <v/>
      </c>
      <c r="AK96" s="284" t="str">
        <f t="shared" si="274"/>
        <v/>
      </c>
      <c r="AL96" s="284" t="str">
        <f t="shared" si="274"/>
        <v/>
      </c>
      <c r="AM96" s="284" t="str">
        <f t="shared" si="274"/>
        <v/>
      </c>
      <c r="AN96" s="284" t="str">
        <f t="shared" si="274"/>
        <v/>
      </c>
      <c r="AO96" s="284" t="str">
        <f t="shared" si="274"/>
        <v/>
      </c>
      <c r="AP96" s="284" t="str">
        <f t="shared" si="274"/>
        <v/>
      </c>
      <c r="AQ96" s="284" t="str">
        <f t="shared" si="274"/>
        <v/>
      </c>
      <c r="AR96" s="284">
        <f t="shared" si="274"/>
        <v>3425.7087229435374</v>
      </c>
      <c r="AS96" s="284" t="str">
        <f t="shared" si="274"/>
        <v/>
      </c>
      <c r="AT96" s="284" t="str">
        <f t="shared" si="274"/>
        <v/>
      </c>
      <c r="AU96" s="284" t="str">
        <f t="shared" si="274"/>
        <v/>
      </c>
      <c r="AV96" s="284" t="str">
        <f t="shared" si="274"/>
        <v/>
      </c>
      <c r="AW96" s="284">
        <f t="shared" si="274"/>
        <v>2442.4829743953892</v>
      </c>
      <c r="AX96" s="284" t="str">
        <f t="shared" si="274"/>
        <v/>
      </c>
      <c r="AY96" s="284" t="str">
        <f t="shared" si="274"/>
        <v/>
      </c>
      <c r="AZ96" s="284" t="str">
        <f t="shared" si="274"/>
        <v/>
      </c>
      <c r="BA96" s="284" t="str">
        <f t="shared" si="274"/>
        <v/>
      </c>
      <c r="BB96" s="284">
        <f t="shared" si="274"/>
        <v>1741.4566043680752</v>
      </c>
      <c r="BC96" s="284" t="str">
        <f t="shared" si="274"/>
        <v/>
      </c>
      <c r="BD96" s="284" t="str">
        <f t="shared" si="274"/>
        <v/>
      </c>
      <c r="BE96" s="284" t="str">
        <f t="shared" si="274"/>
        <v/>
      </c>
      <c r="BF96" s="284" t="str">
        <f t="shared" si="274"/>
        <v/>
      </c>
      <c r="BG96" s="284">
        <f t="shared" si="274"/>
        <v>1241.6344910849964</v>
      </c>
      <c r="BH96" s="284" t="str">
        <f t="shared" si="274"/>
        <v/>
      </c>
      <c r="BI96" s="284" t="str">
        <f t="shared" si="274"/>
        <v/>
      </c>
      <c r="BJ96" s="284" t="str">
        <f t="shared" si="274"/>
        <v/>
      </c>
      <c r="BK96" s="284" t="str">
        <f t="shared" si="274"/>
        <v/>
      </c>
      <c r="BL96" s="284">
        <f t="shared" si="274"/>
        <v>885.26823211384055</v>
      </c>
      <c r="BM96" s="284" t="str">
        <f t="shared" si="274"/>
        <v/>
      </c>
      <c r="BN96" s="284" t="str">
        <f t="shared" si="274"/>
        <v/>
      </c>
      <c r="BO96" s="284" t="str">
        <f t="shared" si="274"/>
        <v/>
      </c>
      <c r="BP96" s="284" t="str">
        <f t="shared" ref="BP96:EA96" si="275">IF(BP40="","",($C17*BP40)/((1+$H$4)^BP$79))</f>
        <v/>
      </c>
      <c r="BQ96" s="284">
        <f t="shared" si="275"/>
        <v>631.18401463310852</v>
      </c>
      <c r="BR96" s="284" t="str">
        <f t="shared" si="275"/>
        <v/>
      </c>
      <c r="BS96" s="284" t="str">
        <f t="shared" si="275"/>
        <v/>
      </c>
      <c r="BT96" s="284" t="str">
        <f t="shared" si="275"/>
        <v/>
      </c>
      <c r="BU96" s="284" t="str">
        <f t="shared" si="275"/>
        <v/>
      </c>
      <c r="BV96" s="284">
        <f t="shared" si="275"/>
        <v>450.02547914442391</v>
      </c>
      <c r="BW96" s="284" t="str">
        <f t="shared" si="275"/>
        <v/>
      </c>
      <c r="BX96" s="284" t="str">
        <f t="shared" si="275"/>
        <v/>
      </c>
      <c r="BY96" s="284" t="str">
        <f t="shared" si="275"/>
        <v/>
      </c>
      <c r="BZ96" s="284" t="str">
        <f t="shared" si="275"/>
        <v/>
      </c>
      <c r="CA96" s="284">
        <f t="shared" si="275"/>
        <v>320.86194704549007</v>
      </c>
      <c r="CB96" s="284" t="str">
        <f t="shared" si="275"/>
        <v/>
      </c>
      <c r="CC96" s="284" t="str">
        <f t="shared" si="275"/>
        <v/>
      </c>
      <c r="CD96" s="284" t="str">
        <f t="shared" si="275"/>
        <v/>
      </c>
      <c r="CE96" s="284" t="str">
        <f t="shared" si="275"/>
        <v/>
      </c>
      <c r="CF96" s="284">
        <f t="shared" si="275"/>
        <v>228.77013376565512</v>
      </c>
      <c r="CG96" s="284" t="str">
        <f t="shared" si="275"/>
        <v/>
      </c>
      <c r="CH96" s="284" t="str">
        <f t="shared" si="275"/>
        <v/>
      </c>
      <c r="CI96" s="284" t="str">
        <f t="shared" si="275"/>
        <v/>
      </c>
      <c r="CJ96" s="284" t="str">
        <f t="shared" si="275"/>
        <v/>
      </c>
      <c r="CK96" s="284">
        <f t="shared" si="275"/>
        <v>163.10994365354222</v>
      </c>
      <c r="CL96" s="284" t="str">
        <f t="shared" si="275"/>
        <v/>
      </c>
      <c r="CM96" s="284" t="str">
        <f t="shared" si="275"/>
        <v/>
      </c>
      <c r="CN96" s="284" t="str">
        <f t="shared" si="275"/>
        <v/>
      </c>
      <c r="CO96" s="284" t="str">
        <f t="shared" si="275"/>
        <v/>
      </c>
      <c r="CP96" s="284">
        <f t="shared" si="275"/>
        <v>116.29513556133547</v>
      </c>
      <c r="CQ96" s="284" t="str">
        <f t="shared" si="275"/>
        <v/>
      </c>
      <c r="CR96" s="284" t="str">
        <f t="shared" si="275"/>
        <v/>
      </c>
      <c r="CS96" s="284" t="str">
        <f t="shared" si="275"/>
        <v/>
      </c>
      <c r="CT96" s="284" t="str">
        <f t="shared" si="275"/>
        <v/>
      </c>
      <c r="CU96" s="284">
        <f t="shared" si="275"/>
        <v>82.916824396411897</v>
      </c>
      <c r="CV96" s="284" t="str">
        <f t="shared" si="275"/>
        <v/>
      </c>
      <c r="CW96" s="284" t="str">
        <f t="shared" si="275"/>
        <v/>
      </c>
      <c r="CX96" s="284" t="str">
        <f t="shared" si="275"/>
        <v/>
      </c>
      <c r="CY96" s="284" t="str">
        <f t="shared" si="275"/>
        <v/>
      </c>
      <c r="CZ96" s="284">
        <f t="shared" si="275"/>
        <v>59.118549841315939</v>
      </c>
      <c r="DA96" s="284" t="str">
        <f t="shared" si="275"/>
        <v/>
      </c>
      <c r="DB96" s="284" t="str">
        <f t="shared" si="275"/>
        <v/>
      </c>
      <c r="DC96" s="284" t="str">
        <f t="shared" si="275"/>
        <v/>
      </c>
      <c r="DD96" s="284" t="str">
        <f t="shared" si="275"/>
        <v/>
      </c>
      <c r="DE96" s="284">
        <f t="shared" si="275"/>
        <v>42.150708987974689</v>
      </c>
      <c r="DF96" s="284" t="str">
        <f t="shared" si="275"/>
        <v/>
      </c>
      <c r="DG96" s="284" t="str">
        <f t="shared" si="275"/>
        <v/>
      </c>
      <c r="DH96" s="284" t="str">
        <f t="shared" si="275"/>
        <v/>
      </c>
      <c r="DI96" s="284" t="str">
        <f t="shared" si="275"/>
        <v/>
      </c>
      <c r="DJ96" s="284">
        <f t="shared" si="275"/>
        <v>30.052872963863994</v>
      </c>
      <c r="DK96" s="284" t="str">
        <f t="shared" si="275"/>
        <v/>
      </c>
      <c r="DL96" s="284" t="str">
        <f t="shared" si="275"/>
        <v/>
      </c>
      <c r="DM96" s="284" t="str">
        <f t="shared" si="275"/>
        <v/>
      </c>
      <c r="DN96" s="284" t="str">
        <f t="shared" si="275"/>
        <v/>
      </c>
      <c r="DO96" s="284">
        <f t="shared" si="275"/>
        <v>21.427283077013421</v>
      </c>
      <c r="DP96" s="284" t="str">
        <f t="shared" si="275"/>
        <v/>
      </c>
      <c r="DQ96" s="284" t="str">
        <f t="shared" si="275"/>
        <v/>
      </c>
      <c r="DR96" s="284" t="str">
        <f t="shared" si="275"/>
        <v/>
      </c>
      <c r="DS96" s="284" t="str">
        <f t="shared" si="275"/>
        <v/>
      </c>
      <c r="DT96" s="284">
        <f t="shared" si="275"/>
        <v>15.277356697794859</v>
      </c>
      <c r="DU96" s="284" t="str">
        <f t="shared" si="275"/>
        <v/>
      </c>
      <c r="DV96" s="284" t="str">
        <f t="shared" si="275"/>
        <v/>
      </c>
      <c r="DW96" s="284" t="str">
        <f t="shared" si="275"/>
        <v/>
      </c>
      <c r="DX96" s="284" t="str">
        <f t="shared" si="275"/>
        <v/>
      </c>
      <c r="DY96" s="284">
        <f t="shared" si="275"/>
        <v>10.892544184569992</v>
      </c>
      <c r="DZ96" s="284" t="str">
        <f t="shared" si="275"/>
        <v/>
      </c>
      <c r="EA96" s="284" t="str">
        <f t="shared" si="275"/>
        <v/>
      </c>
      <c r="EB96" s="284" t="str">
        <f t="shared" ref="EB96:GM96" si="276">IF(EB40="","",($C17*EB40)/((1+$H$4)^EB$79))</f>
        <v/>
      </c>
      <c r="EC96" s="284" t="str">
        <f t="shared" si="276"/>
        <v/>
      </c>
      <c r="ED96" s="284">
        <f t="shared" si="276"/>
        <v>7.7662334630136076</v>
      </c>
      <c r="EE96" s="284" t="str">
        <f t="shared" si="276"/>
        <v/>
      </c>
      <c r="EF96" s="284" t="str">
        <f t="shared" si="276"/>
        <v/>
      </c>
      <c r="EG96" s="284" t="str">
        <f t="shared" si="276"/>
        <v/>
      </c>
      <c r="EH96" s="284" t="str">
        <f t="shared" si="276"/>
        <v/>
      </c>
      <c r="EI96" s="284">
        <f t="shared" si="276"/>
        <v>5.5372171257722922</v>
      </c>
      <c r="EJ96" s="284" t="str">
        <f t="shared" si="276"/>
        <v/>
      </c>
      <c r="EK96" s="284" t="str">
        <f t="shared" si="276"/>
        <v/>
      </c>
      <c r="EL96" s="284" t="str">
        <f t="shared" si="276"/>
        <v/>
      </c>
      <c r="EM96" s="284" t="str">
        <f t="shared" si="276"/>
        <v/>
      </c>
      <c r="EN96" s="284">
        <f t="shared" si="276"/>
        <v>3.9479592834759258</v>
      </c>
      <c r="EO96" s="284" t="str">
        <f t="shared" si="276"/>
        <v/>
      </c>
      <c r="EP96" s="284" t="str">
        <f t="shared" si="276"/>
        <v/>
      </c>
      <c r="EQ96" s="284" t="str">
        <f t="shared" si="276"/>
        <v/>
      </c>
      <c r="ER96" s="284" t="str">
        <f t="shared" si="276"/>
        <v/>
      </c>
      <c r="ES96" s="284">
        <f t="shared" si="276"/>
        <v>2.8148404062825816</v>
      </c>
      <c r="ET96" s="284" t="str">
        <f t="shared" si="276"/>
        <v/>
      </c>
      <c r="EU96" s="284" t="str">
        <f t="shared" si="276"/>
        <v/>
      </c>
      <c r="EV96" s="284" t="str">
        <f t="shared" si="276"/>
        <v/>
      </c>
      <c r="EW96" s="284" t="str">
        <f t="shared" si="276"/>
        <v/>
      </c>
      <c r="EX96" s="284">
        <f t="shared" si="276"/>
        <v>2.0069423071316748</v>
      </c>
      <c r="EY96" s="284" t="str">
        <f t="shared" si="276"/>
        <v/>
      </c>
      <c r="EZ96" s="284" t="str">
        <f t="shared" si="276"/>
        <v/>
      </c>
      <c r="FA96" s="284" t="str">
        <f t="shared" si="276"/>
        <v/>
      </c>
      <c r="FB96" s="284" t="str">
        <f t="shared" si="276"/>
        <v/>
      </c>
      <c r="FC96" s="284">
        <f t="shared" si="276"/>
        <v>1.4309221280059519</v>
      </c>
      <c r="FD96" s="284" t="str">
        <f t="shared" si="276"/>
        <v/>
      </c>
      <c r="FE96" s="284" t="str">
        <f t="shared" si="276"/>
        <v/>
      </c>
      <c r="FF96" s="284" t="str">
        <f t="shared" si="276"/>
        <v/>
      </c>
      <c r="FG96" s="284" t="str">
        <f t="shared" si="276"/>
        <v/>
      </c>
      <c r="FH96" s="284">
        <f t="shared" si="276"/>
        <v>1.0202277011856042</v>
      </c>
      <c r="FI96" s="284" t="str">
        <f t="shared" si="276"/>
        <v/>
      </c>
      <c r="FJ96" s="284" t="str">
        <f t="shared" si="276"/>
        <v/>
      </c>
      <c r="FK96" s="284" t="str">
        <f t="shared" si="276"/>
        <v/>
      </c>
      <c r="FL96" s="284" t="str">
        <f t="shared" si="276"/>
        <v/>
      </c>
      <c r="FM96" s="284">
        <f t="shared" si="276"/>
        <v>0.72740825087172967</v>
      </c>
      <c r="FN96" s="284" t="str">
        <f t="shared" si="276"/>
        <v/>
      </c>
      <c r="FO96" s="284" t="str">
        <f t="shared" si="276"/>
        <v/>
      </c>
      <c r="FP96" s="284" t="str">
        <f t="shared" si="276"/>
        <v/>
      </c>
      <c r="FQ96" s="284" t="str">
        <f t="shared" si="276"/>
        <v/>
      </c>
      <c r="FR96" s="284">
        <f t="shared" si="276"/>
        <v>0.5186320297139323</v>
      </c>
      <c r="FS96" s="284" t="str">
        <f t="shared" si="276"/>
        <v/>
      </c>
      <c r="FT96" s="284" t="str">
        <f t="shared" si="276"/>
        <v/>
      </c>
      <c r="FU96" s="284" t="str">
        <f t="shared" si="276"/>
        <v/>
      </c>
      <c r="FV96" s="284" t="str">
        <f t="shared" si="276"/>
        <v/>
      </c>
      <c r="FW96" s="284">
        <f t="shared" si="276"/>
        <v>0.36977746942359702</v>
      </c>
      <c r="FX96" s="284" t="str">
        <f t="shared" si="276"/>
        <v/>
      </c>
      <c r="FY96" s="284" t="str">
        <f t="shared" si="276"/>
        <v/>
      </c>
      <c r="FZ96" s="284" t="str">
        <f t="shared" si="276"/>
        <v/>
      </c>
      <c r="GA96" s="284" t="str">
        <f t="shared" si="276"/>
        <v/>
      </c>
      <c r="GB96" s="284">
        <f t="shared" si="276"/>
        <v>0.26364622518346942</v>
      </c>
      <c r="GC96" s="284" t="str">
        <f t="shared" si="276"/>
        <v/>
      </c>
      <c r="GD96" s="284" t="str">
        <f t="shared" si="276"/>
        <v/>
      </c>
      <c r="GE96" s="284" t="str">
        <f t="shared" si="276"/>
        <v/>
      </c>
      <c r="GF96" s="284" t="str">
        <f t="shared" si="276"/>
        <v/>
      </c>
      <c r="GG96" s="284">
        <f t="shared" si="276"/>
        <v>0.18797611482885285</v>
      </c>
      <c r="GH96" s="284" t="str">
        <f t="shared" si="276"/>
        <v/>
      </c>
      <c r="GI96" s="284" t="str">
        <f t="shared" si="276"/>
        <v/>
      </c>
      <c r="GJ96" s="284" t="str">
        <f t="shared" si="276"/>
        <v/>
      </c>
      <c r="GK96" s="284" t="str">
        <f t="shared" si="276"/>
        <v/>
      </c>
      <c r="GL96" s="284">
        <f t="shared" si="276"/>
        <v>0.13402437194600711</v>
      </c>
      <c r="GM96" s="284" t="str">
        <f t="shared" si="276"/>
        <v/>
      </c>
      <c r="GN96" s="284" t="str">
        <f t="shared" ref="GN96:IY96" si="277">IF(GN40="","",($C17*GN40)/((1+$H$4)^GN$79))</f>
        <v/>
      </c>
      <c r="GO96" s="284" t="str">
        <f t="shared" si="277"/>
        <v/>
      </c>
      <c r="GP96" s="284" t="str">
        <f t="shared" si="277"/>
        <v/>
      </c>
      <c r="GQ96" s="284">
        <f t="shared" si="277"/>
        <v>9.555752491148177E-2</v>
      </c>
      <c r="GR96" s="284" t="str">
        <f t="shared" si="277"/>
        <v/>
      </c>
      <c r="GS96" s="284" t="str">
        <f t="shared" si="277"/>
        <v/>
      </c>
      <c r="GT96" s="284" t="str">
        <f t="shared" si="277"/>
        <v/>
      </c>
      <c r="GU96" s="284" t="str">
        <f t="shared" si="277"/>
        <v/>
      </c>
      <c r="GV96" s="284">
        <f t="shared" si="277"/>
        <v>6.8131194607552847E-2</v>
      </c>
      <c r="GW96" s="284" t="str">
        <f t="shared" si="277"/>
        <v/>
      </c>
      <c r="GX96" s="284" t="str">
        <f t="shared" si="277"/>
        <v/>
      </c>
      <c r="GY96" s="284" t="str">
        <f t="shared" si="277"/>
        <v/>
      </c>
      <c r="GZ96" s="284" t="str">
        <f t="shared" si="277"/>
        <v/>
      </c>
      <c r="HA96" s="284">
        <f t="shared" si="277"/>
        <v>4.8576600146897422E-2</v>
      </c>
      <c r="HB96" s="284" t="str">
        <f t="shared" si="277"/>
        <v/>
      </c>
      <c r="HC96" s="284" t="str">
        <f t="shared" si="277"/>
        <v/>
      </c>
      <c r="HD96" s="284" t="str">
        <f t="shared" si="277"/>
        <v/>
      </c>
      <c r="HE96" s="284" t="str">
        <f t="shared" si="277"/>
        <v/>
      </c>
      <c r="HF96" s="284">
        <f t="shared" si="277"/>
        <v>3.4634444551042198E-2</v>
      </c>
      <c r="HG96" s="284" t="str">
        <f t="shared" si="277"/>
        <v/>
      </c>
      <c r="HH96" s="284" t="str">
        <f t="shared" si="277"/>
        <v/>
      </c>
      <c r="HI96" s="284" t="str">
        <f t="shared" si="277"/>
        <v/>
      </c>
      <c r="HJ96" s="284" t="str">
        <f t="shared" si="277"/>
        <v/>
      </c>
      <c r="HK96" s="284">
        <f t="shared" si="277"/>
        <v>2.4693880298986531E-2</v>
      </c>
      <c r="HL96" s="284" t="str">
        <f t="shared" si="277"/>
        <v/>
      </c>
      <c r="HM96" s="284" t="str">
        <f t="shared" si="277"/>
        <v/>
      </c>
      <c r="HN96" s="284" t="str">
        <f t="shared" si="277"/>
        <v/>
      </c>
      <c r="HO96" s="284" t="str">
        <f t="shared" si="277"/>
        <v/>
      </c>
      <c r="HP96" s="284">
        <f t="shared" si="277"/>
        <v>1.7606395371001438E-2</v>
      </c>
      <c r="HQ96" s="284" t="str">
        <f t="shared" si="277"/>
        <v/>
      </c>
      <c r="HR96" s="284" t="str">
        <f t="shared" si="277"/>
        <v/>
      </c>
      <c r="HS96" s="284" t="str">
        <f t="shared" si="277"/>
        <v/>
      </c>
      <c r="HT96" s="284" t="str">
        <f t="shared" si="277"/>
        <v/>
      </c>
      <c r="HU96" s="284">
        <f t="shared" si="277"/>
        <v>1.2553116570049259E-2</v>
      </c>
      <c r="HV96" s="284" t="str">
        <f t="shared" si="277"/>
        <v/>
      </c>
      <c r="HW96" s="284" t="str">
        <f t="shared" si="277"/>
        <v/>
      </c>
      <c r="HX96" s="284" t="str">
        <f t="shared" si="277"/>
        <v/>
      </c>
      <c r="HY96" s="284" t="str">
        <f t="shared" si="277"/>
        <v/>
      </c>
      <c r="HZ96" s="284">
        <f t="shared" si="277"/>
        <v>8.9501986238925534E-3</v>
      </c>
      <c r="IA96" s="284" t="str">
        <f t="shared" si="277"/>
        <v/>
      </c>
      <c r="IB96" s="284" t="str">
        <f t="shared" si="277"/>
        <v/>
      </c>
      <c r="IC96" s="284" t="str">
        <f t="shared" si="277"/>
        <v/>
      </c>
      <c r="ID96" s="284" t="str">
        <f t="shared" si="277"/>
        <v/>
      </c>
      <c r="IE96" s="284">
        <f t="shared" si="277"/>
        <v>6.381367922469139E-3</v>
      </c>
      <c r="IF96" s="284" t="str">
        <f t="shared" si="277"/>
        <v/>
      </c>
      <c r="IG96" s="284" t="str">
        <f t="shared" si="277"/>
        <v/>
      </c>
      <c r="IH96" s="284" t="str">
        <f t="shared" si="277"/>
        <v/>
      </c>
      <c r="II96" s="284" t="str">
        <f t="shared" si="277"/>
        <v/>
      </c>
      <c r="IJ96" s="284">
        <f t="shared" si="277"/>
        <v>4.5498271349209054E-3</v>
      </c>
      <c r="IK96" s="284" t="str">
        <f t="shared" si="277"/>
        <v/>
      </c>
      <c r="IL96" s="284" t="str">
        <f t="shared" si="277"/>
        <v/>
      </c>
      <c r="IM96" s="284" t="str">
        <f t="shared" si="277"/>
        <v/>
      </c>
      <c r="IN96" s="284" t="str">
        <f t="shared" si="277"/>
        <v/>
      </c>
      <c r="IO96" s="284">
        <f t="shared" si="277"/>
        <v>3.2439638662383813E-3</v>
      </c>
      <c r="IP96" s="284" t="str">
        <f t="shared" si="277"/>
        <v/>
      </c>
      <c r="IQ96" s="284" t="str">
        <f t="shared" si="277"/>
        <v/>
      </c>
      <c r="IR96" s="284" t="str">
        <f t="shared" si="277"/>
        <v/>
      </c>
      <c r="IS96" s="284" t="str">
        <f t="shared" si="277"/>
        <v/>
      </c>
      <c r="IT96" s="284">
        <f t="shared" si="277"/>
        <v>2.3129014033723728E-3</v>
      </c>
      <c r="IU96" s="284" t="str">
        <f t="shared" si="277"/>
        <v/>
      </c>
      <c r="IV96" s="284" t="str">
        <f t="shared" si="277"/>
        <v/>
      </c>
      <c r="IW96" s="284" t="str">
        <f t="shared" si="277"/>
        <v/>
      </c>
      <c r="IX96" s="284" t="str">
        <f t="shared" si="277"/>
        <v/>
      </c>
      <c r="IY96" s="284">
        <f t="shared" si="277"/>
        <v>1.6490667351128836E-3</v>
      </c>
      <c r="IZ96" s="284" t="str">
        <f t="shared" ref="IZ96:LK96" si="278">IF(IZ40="","",($C17*IZ40)/((1+$H$4)^IZ$79))</f>
        <v/>
      </c>
      <c r="JA96" s="284" t="str">
        <f t="shared" si="278"/>
        <v/>
      </c>
      <c r="JB96" s="284" t="str">
        <f t="shared" si="278"/>
        <v/>
      </c>
      <c r="JC96" s="284" t="str">
        <f t="shared" si="278"/>
        <v/>
      </c>
      <c r="JD96" s="284">
        <f t="shared" si="278"/>
        <v>1.1757617911817414E-3</v>
      </c>
      <c r="JE96" s="284" t="str">
        <f t="shared" si="278"/>
        <v/>
      </c>
      <c r="JF96" s="284" t="str">
        <f t="shared" si="278"/>
        <v/>
      </c>
      <c r="JG96" s="284" t="str">
        <f t="shared" si="278"/>
        <v/>
      </c>
      <c r="JH96" s="284" t="str">
        <f t="shared" si="278"/>
        <v/>
      </c>
      <c r="JI96" s="284">
        <f t="shared" si="278"/>
        <v>8.3830190747754456E-4</v>
      </c>
      <c r="JJ96" s="284" t="str">
        <f t="shared" si="278"/>
        <v/>
      </c>
      <c r="JK96" s="284" t="str">
        <f t="shared" si="278"/>
        <v/>
      </c>
      <c r="JL96" s="284" t="str">
        <f t="shared" si="278"/>
        <v/>
      </c>
      <c r="JM96" s="284" t="str">
        <f t="shared" si="278"/>
        <v/>
      </c>
      <c r="JN96" s="284">
        <f t="shared" si="278"/>
        <v>5.9769767426628615E-4</v>
      </c>
      <c r="JO96" s="284" t="str">
        <f t="shared" si="278"/>
        <v/>
      </c>
      <c r="JP96" s="284" t="str">
        <f t="shared" si="278"/>
        <v/>
      </c>
      <c r="JQ96" s="284" t="str">
        <f t="shared" si="278"/>
        <v/>
      </c>
      <c r="JR96" s="284" t="str">
        <f t="shared" si="278"/>
        <v/>
      </c>
      <c r="JS96" s="284">
        <f t="shared" si="278"/>
        <v>4.2615018126139357E-4</v>
      </c>
      <c r="JT96" s="284" t="str">
        <f t="shared" si="278"/>
        <v/>
      </c>
      <c r="JU96" s="284" t="str">
        <f t="shared" si="278"/>
        <v/>
      </c>
      <c r="JV96" s="284" t="str">
        <f t="shared" si="278"/>
        <v/>
      </c>
      <c r="JW96" s="284" t="str">
        <f t="shared" si="278"/>
        <v/>
      </c>
      <c r="JX96" s="284">
        <f t="shared" si="278"/>
        <v>3.0383918962383375E-4</v>
      </c>
      <c r="JY96" s="284" t="str">
        <f t="shared" si="278"/>
        <v/>
      </c>
      <c r="JZ96" s="284" t="str">
        <f t="shared" si="278"/>
        <v/>
      </c>
      <c r="KA96" s="284" t="str">
        <f t="shared" si="278"/>
        <v/>
      </c>
      <c r="KB96" s="284" t="str">
        <f t="shared" si="278"/>
        <v/>
      </c>
      <c r="KC96" s="284">
        <f t="shared" si="278"/>
        <v>2.166331429873111E-4</v>
      </c>
      <c r="KD96" s="284" t="str">
        <f t="shared" si="278"/>
        <v/>
      </c>
      <c r="KE96" s="284" t="str">
        <f t="shared" si="278"/>
        <v/>
      </c>
      <c r="KF96" s="284" t="str">
        <f t="shared" si="278"/>
        <v/>
      </c>
      <c r="KG96" s="284" t="str">
        <f t="shared" si="278"/>
        <v/>
      </c>
      <c r="KH96" s="284">
        <f t="shared" si="278"/>
        <v>1.5445643696806218E-4</v>
      </c>
      <c r="KI96" s="284" t="str">
        <f t="shared" si="278"/>
        <v/>
      </c>
      <c r="KJ96" s="284" t="str">
        <f t="shared" si="278"/>
        <v/>
      </c>
      <c r="KK96" s="284" t="str">
        <f t="shared" si="278"/>
        <v/>
      </c>
      <c r="KL96" s="284" t="str">
        <f t="shared" si="278"/>
        <v/>
      </c>
      <c r="KM96" s="284">
        <f t="shared" si="278"/>
        <v>1.1012530489051871E-4</v>
      </c>
      <c r="KN96" s="284" t="str">
        <f t="shared" si="278"/>
        <v/>
      </c>
      <c r="KO96" s="284" t="str">
        <f t="shared" si="278"/>
        <v/>
      </c>
      <c r="KP96" s="284" t="str">
        <f t="shared" si="278"/>
        <v/>
      </c>
      <c r="KQ96" s="284" t="str">
        <f t="shared" si="278"/>
        <v/>
      </c>
      <c r="KR96" s="284">
        <f t="shared" si="278"/>
        <v>7.8517820398365081E-5</v>
      </c>
      <c r="KS96" s="284" t="str">
        <f t="shared" si="278"/>
        <v/>
      </c>
      <c r="KT96" s="284" t="str">
        <f t="shared" si="278"/>
        <v/>
      </c>
      <c r="KU96" s="284" t="str">
        <f t="shared" si="278"/>
        <v/>
      </c>
      <c r="KV96" s="284" t="str">
        <f t="shared" si="278"/>
        <v/>
      </c>
      <c r="KW96" s="284">
        <f t="shared" si="278"/>
        <v>5.5982120787215164E-5</v>
      </c>
      <c r="KX96" s="284" t="str">
        <f t="shared" si="278"/>
        <v/>
      </c>
      <c r="KY96" s="284" t="str">
        <f t="shared" si="278"/>
        <v/>
      </c>
      <c r="KZ96" s="284" t="str">
        <f t="shared" si="278"/>
        <v/>
      </c>
      <c r="LA96" s="284" t="str">
        <f t="shared" si="278"/>
        <v/>
      </c>
      <c r="LB96" s="284">
        <f t="shared" si="278"/>
        <v>3.9914478419469796E-5</v>
      </c>
      <c r="LC96" s="284" t="str">
        <f t="shared" si="278"/>
        <v/>
      </c>
      <c r="LD96" s="284" t="str">
        <f t="shared" si="278"/>
        <v/>
      </c>
      <c r="LE96" s="284" t="str">
        <f t="shared" si="278"/>
        <v/>
      </c>
      <c r="LF96" s="284" t="str">
        <f t="shared" si="278"/>
        <v/>
      </c>
      <c r="LG96" s="284">
        <f t="shared" si="278"/>
        <v>2.84584714743811E-5</v>
      </c>
      <c r="LH96" s="284" t="str">
        <f t="shared" si="278"/>
        <v/>
      </c>
      <c r="LI96" s="284" t="str">
        <f t="shared" si="278"/>
        <v/>
      </c>
      <c r="LJ96" s="284" t="str">
        <f t="shared" si="278"/>
        <v/>
      </c>
      <c r="LK96" s="284" t="str">
        <f t="shared" si="278"/>
        <v/>
      </c>
      <c r="LL96" s="284">
        <f t="shared" ref="LL96:NW96" si="279">IF(LL40="","",($C17*LL40)/((1+$H$4)^LL$79))</f>
        <v>2.0290496850463943E-5</v>
      </c>
      <c r="LM96" s="284" t="str">
        <f t="shared" si="279"/>
        <v/>
      </c>
      <c r="LN96" s="284" t="str">
        <f t="shared" si="279"/>
        <v/>
      </c>
      <c r="LO96" s="284" t="str">
        <f t="shared" si="279"/>
        <v/>
      </c>
      <c r="LP96" s="284" t="str">
        <f t="shared" si="279"/>
        <v/>
      </c>
      <c r="LQ96" s="284">
        <f t="shared" si="279"/>
        <v>1.4466843829237692E-5</v>
      </c>
      <c r="LR96" s="284" t="str">
        <f t="shared" si="279"/>
        <v/>
      </c>
      <c r="LS96" s="284" t="str">
        <f t="shared" si="279"/>
        <v/>
      </c>
      <c r="LT96" s="284" t="str">
        <f t="shared" si="279"/>
        <v/>
      </c>
      <c r="LU96" s="284" t="str">
        <f t="shared" si="279"/>
        <v/>
      </c>
      <c r="LV96" s="284">
        <f t="shared" si="279"/>
        <v>1.0314659710995064E-5</v>
      </c>
      <c r="LW96" s="284" t="str">
        <f t="shared" si="279"/>
        <v/>
      </c>
      <c r="LX96" s="284" t="str">
        <f t="shared" si="279"/>
        <v/>
      </c>
      <c r="LY96" s="284" t="str">
        <f t="shared" si="279"/>
        <v/>
      </c>
      <c r="LZ96" s="284" t="str">
        <f t="shared" si="279"/>
        <v/>
      </c>
      <c r="MA96" s="284">
        <f t="shared" si="279"/>
        <v>7.354209820016492E-6</v>
      </c>
      <c r="MB96" s="284" t="str">
        <f t="shared" si="279"/>
        <v/>
      </c>
      <c r="MC96" s="284" t="str">
        <f t="shared" si="279"/>
        <v/>
      </c>
      <c r="MD96" s="284" t="str">
        <f t="shared" si="279"/>
        <v/>
      </c>
      <c r="ME96" s="284" t="str">
        <f t="shared" si="279"/>
        <v/>
      </c>
      <c r="MF96" s="284">
        <f t="shared" si="279"/>
        <v>5.2434499626948349E-6</v>
      </c>
      <c r="MG96" s="284" t="str">
        <f t="shared" si="279"/>
        <v/>
      </c>
      <c r="MH96" s="284" t="str">
        <f t="shared" si="279"/>
        <v/>
      </c>
      <c r="MI96" s="284" t="str">
        <f t="shared" si="279"/>
        <v/>
      </c>
      <c r="MJ96" s="284" t="str">
        <f t="shared" si="279"/>
        <v/>
      </c>
      <c r="MK96" s="284">
        <f t="shared" si="279"/>
        <v>3.738507356215574E-6</v>
      </c>
      <c r="ML96" s="284" t="str">
        <f t="shared" si="279"/>
        <v/>
      </c>
      <c r="MM96" s="284" t="str">
        <f t="shared" si="279"/>
        <v/>
      </c>
      <c r="MN96" s="284" t="str">
        <f t="shared" si="279"/>
        <v/>
      </c>
      <c r="MO96" s="284" t="str">
        <f t="shared" si="279"/>
        <v/>
      </c>
      <c r="MP96" s="284">
        <f t="shared" si="279"/>
        <v>2.6655040768797315E-6</v>
      </c>
      <c r="MQ96" s="284" t="str">
        <f t="shared" si="279"/>
        <v/>
      </c>
      <c r="MR96" s="284" t="str">
        <f t="shared" si="279"/>
        <v/>
      </c>
      <c r="MS96" s="284" t="str">
        <f t="shared" si="279"/>
        <v/>
      </c>
      <c r="MT96" s="284" t="str">
        <f t="shared" si="279"/>
        <v/>
      </c>
      <c r="MU96" s="284">
        <f t="shared" si="279"/>
        <v>1.9004675681726223E-6</v>
      </c>
      <c r="MV96" s="284" t="str">
        <f t="shared" si="279"/>
        <v/>
      </c>
      <c r="MW96" s="284" t="str">
        <f t="shared" si="279"/>
        <v/>
      </c>
      <c r="MX96" s="284" t="str">
        <f t="shared" si="279"/>
        <v/>
      </c>
      <c r="MY96" s="284" t="str">
        <f t="shared" si="279"/>
        <v/>
      </c>
      <c r="MZ96" s="284">
        <f t="shared" si="279"/>
        <v>1.3550071106640161E-6</v>
      </c>
      <c r="NA96" s="284" t="str">
        <f t="shared" si="279"/>
        <v/>
      </c>
      <c r="NB96" s="284" t="str">
        <f t="shared" si="279"/>
        <v/>
      </c>
      <c r="NC96" s="284" t="str">
        <f t="shared" si="279"/>
        <v/>
      </c>
      <c r="ND96" s="284" t="str">
        <f t="shared" si="279"/>
        <v/>
      </c>
      <c r="NE96" s="284">
        <f t="shared" si="279"/>
        <v>9.6610134300554113E-7</v>
      </c>
      <c r="NF96" s="284" t="str">
        <f t="shared" si="279"/>
        <v/>
      </c>
      <c r="NG96" s="284" t="str">
        <f t="shared" si="279"/>
        <v/>
      </c>
      <c r="NH96" s="284" t="str">
        <f t="shared" si="279"/>
        <v/>
      </c>
      <c r="NI96" s="284" t="str">
        <f t="shared" si="279"/>
        <v/>
      </c>
      <c r="NJ96" s="284">
        <f t="shared" si="279"/>
        <v>6.8881690554356179E-7</v>
      </c>
      <c r="NK96" s="284" t="str">
        <f t="shared" si="279"/>
        <v/>
      </c>
      <c r="NL96" s="284" t="str">
        <f t="shared" si="279"/>
        <v/>
      </c>
      <c r="NM96" s="284" t="str">
        <f t="shared" si="279"/>
        <v/>
      </c>
      <c r="NN96" s="284" t="str">
        <f t="shared" si="279"/>
        <v/>
      </c>
      <c r="NO96" s="284">
        <f t="shared" si="279"/>
        <v>4.9111693384726711E-7</v>
      </c>
      <c r="NP96" s="284" t="str">
        <f t="shared" si="279"/>
        <v/>
      </c>
      <c r="NQ96" s="284" t="str">
        <f t="shared" si="279"/>
        <v/>
      </c>
      <c r="NR96" s="284" t="str">
        <f t="shared" si="279"/>
        <v/>
      </c>
      <c r="NS96" s="284" t="str">
        <f t="shared" si="279"/>
        <v/>
      </c>
      <c r="NT96" s="284">
        <f t="shared" si="279"/>
        <v>3.5015958634349652E-7</v>
      </c>
      <c r="NU96" s="284" t="str">
        <f t="shared" si="279"/>
        <v/>
      </c>
      <c r="NV96" s="284" t="str">
        <f t="shared" si="279"/>
        <v/>
      </c>
      <c r="NW96" s="284" t="str">
        <f t="shared" si="279"/>
        <v/>
      </c>
      <c r="NX96" s="284" t="str">
        <f t="shared" ref="NX96:QI96" si="280">IF(NX40="","",($C17*NX40)/((1+$H$4)^NX$79))</f>
        <v/>
      </c>
      <c r="NY96" s="284">
        <f t="shared" si="280"/>
        <v>2.4965894567663126E-7</v>
      </c>
      <c r="NZ96" s="284" t="str">
        <f t="shared" si="280"/>
        <v/>
      </c>
      <c r="OA96" s="284" t="str">
        <f t="shared" si="280"/>
        <v/>
      </c>
      <c r="OB96" s="284" t="str">
        <f t="shared" si="280"/>
        <v/>
      </c>
      <c r="OC96" s="284" t="str">
        <f t="shared" si="280"/>
        <v/>
      </c>
      <c r="OD96" s="284">
        <f t="shared" si="280"/>
        <v>1.7800337785190206E-7</v>
      </c>
      <c r="OE96" s="284" t="str">
        <f t="shared" si="280"/>
        <v/>
      </c>
      <c r="OF96" s="284" t="str">
        <f t="shared" si="280"/>
        <v/>
      </c>
      <c r="OG96" s="284" t="str">
        <f t="shared" si="280"/>
        <v/>
      </c>
      <c r="OH96" s="284" t="str">
        <f t="shared" si="280"/>
        <v/>
      </c>
      <c r="OI96" s="284">
        <f t="shared" si="280"/>
        <v>1.269139483098155E-7</v>
      </c>
      <c r="OJ96" s="284" t="str">
        <f t="shared" si="280"/>
        <v/>
      </c>
      <c r="OK96" s="284" t="str">
        <f t="shared" si="280"/>
        <v/>
      </c>
      <c r="OL96" s="284" t="str">
        <f t="shared" si="280"/>
        <v/>
      </c>
      <c r="OM96" s="284" t="str">
        <f t="shared" si="280"/>
        <v/>
      </c>
      <c r="ON96" s="284">
        <f t="shared" si="280"/>
        <v>9.0487891128603144E-8</v>
      </c>
      <c r="OO96" s="284" t="str">
        <f t="shared" si="280"/>
        <v/>
      </c>
      <c r="OP96" s="284" t="str">
        <f t="shared" si="280"/>
        <v/>
      </c>
      <c r="OQ96" s="284" t="str">
        <f t="shared" si="280"/>
        <v/>
      </c>
      <c r="OR96" s="284" t="str">
        <f t="shared" si="280"/>
        <v/>
      </c>
      <c r="OS96" s="284">
        <f t="shared" si="280"/>
        <v>6.451661578531687E-8</v>
      </c>
      <c r="OT96" s="284" t="str">
        <f t="shared" si="280"/>
        <v/>
      </c>
      <c r="OU96" s="284" t="str">
        <f t="shared" si="280"/>
        <v/>
      </c>
      <c r="OV96" s="284" t="str">
        <f t="shared" si="280"/>
        <v/>
      </c>
      <c r="OW96" s="284" t="str">
        <f t="shared" si="280"/>
        <v/>
      </c>
      <c r="OX96" s="284">
        <f t="shared" si="280"/>
        <v>4.5999455401988797E-8</v>
      </c>
      <c r="OY96" s="284" t="str">
        <f t="shared" si="280"/>
        <v/>
      </c>
      <c r="OZ96" s="284" t="str">
        <f t="shared" si="280"/>
        <v/>
      </c>
      <c r="PA96" s="284" t="str">
        <f t="shared" si="280"/>
        <v/>
      </c>
      <c r="PB96" s="284" t="str">
        <f t="shared" si="280"/>
        <v/>
      </c>
      <c r="PC96" s="284">
        <f t="shared" si="280"/>
        <v>3.2796975965393388E-8</v>
      </c>
      <c r="PD96" s="284" t="str">
        <f t="shared" si="280"/>
        <v/>
      </c>
      <c r="PE96" s="284" t="str">
        <f t="shared" si="280"/>
        <v/>
      </c>
      <c r="PF96" s="284" t="str">
        <f t="shared" si="280"/>
        <v/>
      </c>
      <c r="PG96" s="284" t="str">
        <f t="shared" si="280"/>
        <v/>
      </c>
      <c r="PH96" s="284">
        <f t="shared" si="280"/>
        <v>2.3383790592183533E-8</v>
      </c>
      <c r="PI96" s="284" t="str">
        <f t="shared" si="280"/>
        <v/>
      </c>
      <c r="PJ96" s="284" t="str">
        <f t="shared" si="280"/>
        <v/>
      </c>
      <c r="PK96" s="284" t="str">
        <f t="shared" si="280"/>
        <v/>
      </c>
      <c r="PL96" s="284" t="str">
        <f t="shared" si="280"/>
        <v/>
      </c>
      <c r="PM96" s="284">
        <f t="shared" si="280"/>
        <v>1.6672319516167086E-8</v>
      </c>
      <c r="PN96" s="284" t="str">
        <f t="shared" si="280"/>
        <v/>
      </c>
      <c r="PO96" s="284" t="str">
        <f t="shared" si="280"/>
        <v/>
      </c>
      <c r="PP96" s="284" t="str">
        <f t="shared" si="280"/>
        <v/>
      </c>
      <c r="PQ96" s="284" t="str">
        <f t="shared" si="280"/>
        <v/>
      </c>
      <c r="PR96" s="284">
        <f t="shared" si="280"/>
        <v>1.188713339496297E-8</v>
      </c>
      <c r="PS96" s="284" t="str">
        <f t="shared" si="280"/>
        <v/>
      </c>
      <c r="PT96" s="284" t="str">
        <f t="shared" si="280"/>
        <v/>
      </c>
      <c r="PU96" s="284" t="str">
        <f t="shared" si="280"/>
        <v/>
      </c>
      <c r="PV96" s="284" t="str">
        <f t="shared" si="280"/>
        <v/>
      </c>
      <c r="PW96" s="284">
        <f t="shared" si="280"/>
        <v>8.4753618242873787E-9</v>
      </c>
      <c r="PX96" s="284" t="str">
        <f t="shared" si="280"/>
        <v/>
      </c>
      <c r="PY96" s="284" t="str">
        <f t="shared" si="280"/>
        <v/>
      </c>
      <c r="PZ96" s="284" t="str">
        <f t="shared" si="280"/>
        <v/>
      </c>
      <c r="QA96" s="284" t="str">
        <f t="shared" si="280"/>
        <v/>
      </c>
      <c r="QB96" s="284">
        <f t="shared" si="280"/>
        <v>6.0428158468403917E-9</v>
      </c>
      <c r="QC96" s="284" t="str">
        <f t="shared" si="280"/>
        <v/>
      </c>
      <c r="QD96" s="284" t="str">
        <f t="shared" si="280"/>
        <v/>
      </c>
      <c r="QE96" s="284" t="str">
        <f t="shared" si="280"/>
        <v/>
      </c>
      <c r="QF96" s="284" t="str">
        <f t="shared" si="280"/>
        <v/>
      </c>
      <c r="QG96" s="284">
        <f t="shared" si="280"/>
        <v>4.3084441839621001E-9</v>
      </c>
      <c r="QH96" s="284" t="str">
        <f t="shared" si="280"/>
        <v/>
      </c>
      <c r="QI96" s="284" t="str">
        <f t="shared" si="280"/>
        <v/>
      </c>
      <c r="QJ96" s="284" t="str">
        <f t="shared" ref="QJ96:SA96" si="281">IF(QJ40="","",($C17*QJ40)/((1+$H$4)^QJ$79))</f>
        <v/>
      </c>
      <c r="QK96" s="284" t="str">
        <f t="shared" si="281"/>
        <v/>
      </c>
      <c r="QL96" s="284">
        <f t="shared" si="281"/>
        <v>3.0718611582417689E-9</v>
      </c>
      <c r="QM96" s="284" t="str">
        <f t="shared" si="281"/>
        <v/>
      </c>
      <c r="QN96" s="284" t="str">
        <f t="shared" si="281"/>
        <v/>
      </c>
      <c r="QO96" s="284" t="str">
        <f t="shared" si="281"/>
        <v/>
      </c>
      <c r="QP96" s="284" t="str">
        <f t="shared" si="281"/>
        <v/>
      </c>
      <c r="QQ96" s="284">
        <f t="shared" si="281"/>
        <v>2.1901945511190753E-9</v>
      </c>
      <c r="QR96" s="284" t="str">
        <f t="shared" si="281"/>
        <v/>
      </c>
      <c r="QS96" s="284" t="str">
        <f t="shared" si="281"/>
        <v/>
      </c>
      <c r="QT96" s="284" t="str">
        <f t="shared" si="281"/>
        <v/>
      </c>
      <c r="QU96" s="284" t="str">
        <f t="shared" si="281"/>
        <v/>
      </c>
      <c r="QV96" s="284">
        <f t="shared" si="281"/>
        <v>1.5615784453283375E-9</v>
      </c>
      <c r="QW96" s="284" t="str">
        <f t="shared" si="281"/>
        <v/>
      </c>
      <c r="QX96" s="284" t="str">
        <f t="shared" si="281"/>
        <v/>
      </c>
      <c r="QY96" s="284" t="str">
        <f t="shared" si="281"/>
        <v/>
      </c>
      <c r="QZ96" s="284" t="str">
        <f t="shared" si="281"/>
        <v/>
      </c>
      <c r="RA96" s="284">
        <f t="shared" si="281"/>
        <v>1.1133838496986979E-9</v>
      </c>
      <c r="RB96" s="284" t="str">
        <f t="shared" si="281"/>
        <v/>
      </c>
      <c r="RC96" s="284" t="str">
        <f t="shared" si="281"/>
        <v/>
      </c>
      <c r="RD96" s="284" t="str">
        <f t="shared" si="281"/>
        <v/>
      </c>
      <c r="RE96" s="284" t="str">
        <f t="shared" si="281"/>
        <v/>
      </c>
      <c r="RF96" s="284">
        <f t="shared" si="281"/>
        <v>7.938272972954936E-10</v>
      </c>
      <c r="RG96" s="284" t="str">
        <f t="shared" si="281"/>
        <v/>
      </c>
      <c r="RH96" s="284" t="str">
        <f t="shared" si="281"/>
        <v/>
      </c>
      <c r="RI96" s="284" t="str">
        <f t="shared" si="281"/>
        <v/>
      </c>
      <c r="RJ96" s="284" t="str">
        <f t="shared" si="281"/>
        <v/>
      </c>
      <c r="RK96" s="284">
        <f t="shared" si="281"/>
        <v>5.659878918685602E-10</v>
      </c>
      <c r="RL96" s="284" t="str">
        <f t="shared" si="281"/>
        <v/>
      </c>
      <c r="RM96" s="284" t="str">
        <f t="shared" si="281"/>
        <v/>
      </c>
      <c r="RN96" s="284" t="str">
        <f t="shared" si="281"/>
        <v/>
      </c>
      <c r="RO96" s="284" t="str">
        <f t="shared" si="281"/>
        <v/>
      </c>
      <c r="RP96" s="284">
        <f t="shared" si="281"/>
        <v>4.0354154465738038E-10</v>
      </c>
      <c r="RQ96" s="284" t="str">
        <f t="shared" si="281"/>
        <v/>
      </c>
      <c r="RR96" s="284" t="str">
        <f t="shared" si="281"/>
        <v/>
      </c>
      <c r="RS96" s="284" t="str">
        <f t="shared" si="281"/>
        <v/>
      </c>
      <c r="RT96" s="284" t="str">
        <f t="shared" si="281"/>
        <v/>
      </c>
      <c r="RU96" s="284">
        <f t="shared" si="281"/>
        <v>2.8771954418820376E-10</v>
      </c>
      <c r="RV96" s="284" t="str">
        <f t="shared" si="281"/>
        <v/>
      </c>
      <c r="RW96" s="284" t="str">
        <f t="shared" si="281"/>
        <v/>
      </c>
      <c r="RX96" s="284" t="str">
        <f t="shared" si="281"/>
        <v/>
      </c>
      <c r="RY96" s="284" t="str">
        <f t="shared" si="281"/>
        <v/>
      </c>
      <c r="RZ96" s="284">
        <f t="shared" si="281"/>
        <v>2.0514005857352991E-10</v>
      </c>
      <c r="SA96" s="284" t="str">
        <f t="shared" si="281"/>
        <v/>
      </c>
    </row>
    <row r="97" spans="1:495">
      <c r="A97" s="282"/>
      <c r="B97" s="283" t="str">
        <f>$B$18</f>
        <v>Revegetation Success</v>
      </c>
      <c r="C97" s="290">
        <f>SUM(D97:S97,T97:INDEX(T97:SA97,$H$5))</f>
        <v>387245.05821506691</v>
      </c>
      <c r="D97" s="284">
        <f t="shared" ref="D97:BO97" si="282">IF(D41="","",($C18*D41)/((1+$H$4)^D$79))</f>
        <v>80993.457943925227</v>
      </c>
      <c r="E97" s="284">
        <f t="shared" si="282"/>
        <v>75694.820508341334</v>
      </c>
      <c r="F97" s="284">
        <f t="shared" si="282"/>
        <v>70742.822904991903</v>
      </c>
      <c r="G97" s="284" t="str">
        <f t="shared" si="282"/>
        <v/>
      </c>
      <c r="H97" s="284">
        <f t="shared" si="282"/>
        <v>61789.521272593149</v>
      </c>
      <c r="I97" s="284" t="str">
        <f t="shared" si="282"/>
        <v/>
      </c>
      <c r="J97" s="284">
        <f t="shared" si="282"/>
        <v>53969.360880944318</v>
      </c>
      <c r="K97" s="284" t="str">
        <f t="shared" si="282"/>
        <v/>
      </c>
      <c r="L97" s="284" t="str">
        <f t="shared" si="282"/>
        <v/>
      </c>
      <c r="M97" s="284">
        <f t="shared" si="282"/>
        <v>44055.07470427105</v>
      </c>
      <c r="N97" s="284" t="str">
        <f t="shared" si="282"/>
        <v/>
      </c>
      <c r="O97" s="284" t="str">
        <f t="shared" si="282"/>
        <v/>
      </c>
      <c r="P97" s="284" t="str">
        <f t="shared" si="282"/>
        <v/>
      </c>
      <c r="Q97" s="284" t="str">
        <f t="shared" si="282"/>
        <v/>
      </c>
      <c r="R97" s="284" t="str">
        <f t="shared" si="282"/>
        <v/>
      </c>
      <c r="S97" s="284" t="str">
        <f t="shared" si="282"/>
        <v/>
      </c>
      <c r="T97" s="284" t="str">
        <f t="shared" si="282"/>
        <v/>
      </c>
      <c r="U97" s="284" t="str">
        <f t="shared" si="282"/>
        <v/>
      </c>
      <c r="V97" s="284" t="str">
        <f t="shared" si="282"/>
        <v/>
      </c>
      <c r="W97" s="284" t="str">
        <f t="shared" si="282"/>
        <v/>
      </c>
      <c r="X97" s="284" t="str">
        <f t="shared" si="282"/>
        <v/>
      </c>
      <c r="Y97" s="284" t="str">
        <f t="shared" si="282"/>
        <v/>
      </c>
      <c r="Z97" s="284" t="str">
        <f t="shared" si="282"/>
        <v/>
      </c>
      <c r="AA97" s="284" t="str">
        <f t="shared" si="282"/>
        <v/>
      </c>
      <c r="AB97" s="284" t="str">
        <f t="shared" si="282"/>
        <v/>
      </c>
      <c r="AC97" s="284" t="str">
        <f t="shared" si="282"/>
        <v/>
      </c>
      <c r="AD97" s="284" t="str">
        <f t="shared" si="282"/>
        <v/>
      </c>
      <c r="AE97" s="284" t="str">
        <f t="shared" si="282"/>
        <v/>
      </c>
      <c r="AF97" s="284" t="str">
        <f t="shared" si="282"/>
        <v/>
      </c>
      <c r="AG97" s="284" t="str">
        <f t="shared" si="282"/>
        <v/>
      </c>
      <c r="AH97" s="284" t="str">
        <f t="shared" si="282"/>
        <v/>
      </c>
      <c r="AI97" s="284" t="str">
        <f t="shared" si="282"/>
        <v/>
      </c>
      <c r="AJ97" s="284" t="str">
        <f t="shared" si="282"/>
        <v/>
      </c>
      <c r="AK97" s="284" t="str">
        <f t="shared" si="282"/>
        <v/>
      </c>
      <c r="AL97" s="284" t="str">
        <f t="shared" si="282"/>
        <v/>
      </c>
      <c r="AM97" s="284" t="str">
        <f t="shared" si="282"/>
        <v/>
      </c>
      <c r="AN97" s="284" t="str">
        <f t="shared" si="282"/>
        <v/>
      </c>
      <c r="AO97" s="284" t="str">
        <f t="shared" si="282"/>
        <v/>
      </c>
      <c r="AP97" s="284" t="str">
        <f t="shared" si="282"/>
        <v/>
      </c>
      <c r="AQ97" s="284" t="str">
        <f t="shared" si="282"/>
        <v/>
      </c>
      <c r="AR97" s="284">
        <f t="shared" si="282"/>
        <v>5408.7739812431591</v>
      </c>
      <c r="AS97" s="284" t="str">
        <f t="shared" si="282"/>
        <v/>
      </c>
      <c r="AT97" s="284" t="str">
        <f t="shared" si="282"/>
        <v/>
      </c>
      <c r="AU97" s="284" t="str">
        <f t="shared" si="282"/>
        <v/>
      </c>
      <c r="AV97" s="284" t="str">
        <f t="shared" si="282"/>
        <v/>
      </c>
      <c r="AW97" s="284">
        <f t="shared" si="282"/>
        <v>3856.3810965772309</v>
      </c>
      <c r="AX97" s="284" t="str">
        <f t="shared" si="282"/>
        <v/>
      </c>
      <c r="AY97" s="284" t="str">
        <f t="shared" si="282"/>
        <v/>
      </c>
      <c r="AZ97" s="284" t="str">
        <f t="shared" si="282"/>
        <v/>
      </c>
      <c r="BA97" s="284" t="str">
        <f t="shared" si="282"/>
        <v/>
      </c>
      <c r="BB97" s="284">
        <f t="shared" si="282"/>
        <v>2749.5464246816396</v>
      </c>
      <c r="BC97" s="284" t="str">
        <f t="shared" si="282"/>
        <v/>
      </c>
      <c r="BD97" s="284" t="str">
        <f t="shared" si="282"/>
        <v/>
      </c>
      <c r="BE97" s="284" t="str">
        <f t="shared" si="282"/>
        <v/>
      </c>
      <c r="BF97" s="284" t="str">
        <f t="shared" si="282"/>
        <v/>
      </c>
      <c r="BG97" s="284">
        <f t="shared" si="282"/>
        <v>1960.3886006467424</v>
      </c>
      <c r="BH97" s="284" t="str">
        <f t="shared" si="282"/>
        <v/>
      </c>
      <c r="BI97" s="284" t="str">
        <f t="shared" si="282"/>
        <v/>
      </c>
      <c r="BJ97" s="284" t="str">
        <f t="shared" si="282"/>
        <v/>
      </c>
      <c r="BK97" s="284" t="str">
        <f t="shared" si="282"/>
        <v/>
      </c>
      <c r="BL97" s="284">
        <f t="shared" si="282"/>
        <v>1397.7299786784558</v>
      </c>
      <c r="BM97" s="284" t="str">
        <f t="shared" si="282"/>
        <v/>
      </c>
      <c r="BN97" s="284" t="str">
        <f t="shared" si="282"/>
        <v/>
      </c>
      <c r="BO97" s="284" t="str">
        <f t="shared" si="282"/>
        <v/>
      </c>
      <c r="BP97" s="284" t="str">
        <f t="shared" ref="BP97:EA97" si="283">IF(BP41="","",($C18*BP41)/((1+$H$4)^BP$79))</f>
        <v/>
      </c>
      <c r="BQ97" s="284">
        <f t="shared" si="283"/>
        <v>996.56215744774147</v>
      </c>
      <c r="BR97" s="284" t="str">
        <f t="shared" si="283"/>
        <v/>
      </c>
      <c r="BS97" s="284" t="str">
        <f t="shared" si="283"/>
        <v/>
      </c>
      <c r="BT97" s="284" t="str">
        <f t="shared" si="283"/>
        <v/>
      </c>
      <c r="BU97" s="284" t="str">
        <f t="shared" si="283"/>
        <v/>
      </c>
      <c r="BV97" s="284">
        <f t="shared" si="283"/>
        <v>710.53504525666722</v>
      </c>
      <c r="BW97" s="284" t="str">
        <f t="shared" si="283"/>
        <v/>
      </c>
      <c r="BX97" s="284" t="str">
        <f t="shared" si="283"/>
        <v/>
      </c>
      <c r="BY97" s="284" t="str">
        <f t="shared" si="283"/>
        <v/>
      </c>
      <c r="BZ97" s="284" t="str">
        <f t="shared" si="283"/>
        <v/>
      </c>
      <c r="CA97" s="284">
        <f t="shared" si="283"/>
        <v>506.60166730680663</v>
      </c>
      <c r="CB97" s="284" t="str">
        <f t="shared" si="283"/>
        <v/>
      </c>
      <c r="CC97" s="284" t="str">
        <f t="shared" si="283"/>
        <v/>
      </c>
      <c r="CD97" s="284" t="str">
        <f t="shared" si="283"/>
        <v/>
      </c>
      <c r="CE97" s="284" t="str">
        <f t="shared" si="283"/>
        <v/>
      </c>
      <c r="CF97" s="284">
        <f t="shared" si="283"/>
        <v>361.19998729313653</v>
      </c>
      <c r="CG97" s="284" t="str">
        <f t="shared" si="283"/>
        <v/>
      </c>
      <c r="CH97" s="284" t="str">
        <f t="shared" si="283"/>
        <v/>
      </c>
      <c r="CI97" s="284" t="str">
        <f t="shared" si="283"/>
        <v/>
      </c>
      <c r="CJ97" s="284" t="str">
        <f t="shared" si="283"/>
        <v/>
      </c>
      <c r="CK97" s="284">
        <f t="shared" si="283"/>
        <v>257.53059896968296</v>
      </c>
      <c r="CL97" s="284" t="str">
        <f t="shared" si="283"/>
        <v/>
      </c>
      <c r="CM97" s="284" t="str">
        <f t="shared" si="283"/>
        <v/>
      </c>
      <c r="CN97" s="284" t="str">
        <f t="shared" si="283"/>
        <v/>
      </c>
      <c r="CO97" s="284" t="str">
        <f t="shared" si="283"/>
        <v/>
      </c>
      <c r="CP97" s="284">
        <f t="shared" si="283"/>
        <v>183.61575785953499</v>
      </c>
      <c r="CQ97" s="284" t="str">
        <f t="shared" si="283"/>
        <v/>
      </c>
      <c r="CR97" s="284" t="str">
        <f t="shared" si="283"/>
        <v/>
      </c>
      <c r="CS97" s="284" t="str">
        <f t="shared" si="283"/>
        <v/>
      </c>
      <c r="CT97" s="284" t="str">
        <f t="shared" si="283"/>
        <v/>
      </c>
      <c r="CU97" s="284">
        <f t="shared" si="283"/>
        <v>130.91549768926825</v>
      </c>
      <c r="CV97" s="284" t="str">
        <f t="shared" si="283"/>
        <v/>
      </c>
      <c r="CW97" s="284" t="str">
        <f t="shared" si="283"/>
        <v/>
      </c>
      <c r="CX97" s="284" t="str">
        <f t="shared" si="283"/>
        <v/>
      </c>
      <c r="CY97" s="284" t="str">
        <f t="shared" si="283"/>
        <v/>
      </c>
      <c r="CZ97" s="284">
        <f t="shared" si="283"/>
        <v>93.340940532674367</v>
      </c>
      <c r="DA97" s="284" t="str">
        <f t="shared" si="283"/>
        <v/>
      </c>
      <c r="DB97" s="284" t="str">
        <f t="shared" si="283"/>
        <v/>
      </c>
      <c r="DC97" s="284" t="str">
        <f t="shared" si="283"/>
        <v/>
      </c>
      <c r="DD97" s="284" t="str">
        <f t="shared" si="283"/>
        <v/>
      </c>
      <c r="DE97" s="284">
        <f t="shared" si="283"/>
        <v>66.550800579803791</v>
      </c>
      <c r="DF97" s="284" t="str">
        <f t="shared" si="283"/>
        <v/>
      </c>
      <c r="DG97" s="284" t="str">
        <f t="shared" si="283"/>
        <v/>
      </c>
      <c r="DH97" s="284" t="str">
        <f t="shared" si="283"/>
        <v/>
      </c>
      <c r="DI97" s="284" t="str">
        <f t="shared" si="283"/>
        <v/>
      </c>
      <c r="DJ97" s="284">
        <f t="shared" si="283"/>
        <v>47.449801046973811</v>
      </c>
      <c r="DK97" s="284" t="str">
        <f t="shared" si="283"/>
        <v/>
      </c>
      <c r="DL97" s="284" t="str">
        <f t="shared" si="283"/>
        <v/>
      </c>
      <c r="DM97" s="284" t="str">
        <f t="shared" si="283"/>
        <v/>
      </c>
      <c r="DN97" s="284" t="str">
        <f t="shared" si="283"/>
        <v/>
      </c>
      <c r="DO97" s="284">
        <f t="shared" si="283"/>
        <v>33.831052365742025</v>
      </c>
      <c r="DP97" s="284" t="str">
        <f t="shared" si="283"/>
        <v/>
      </c>
      <c r="DQ97" s="284" t="str">
        <f t="shared" si="283"/>
        <v/>
      </c>
      <c r="DR97" s="284" t="str">
        <f t="shared" si="283"/>
        <v/>
      </c>
      <c r="DS97" s="284" t="str">
        <f t="shared" si="283"/>
        <v/>
      </c>
      <c r="DT97" s="284">
        <f t="shared" si="283"/>
        <v>24.121072774162325</v>
      </c>
      <c r="DU97" s="284" t="str">
        <f t="shared" si="283"/>
        <v/>
      </c>
      <c r="DV97" s="284" t="str">
        <f t="shared" si="283"/>
        <v/>
      </c>
      <c r="DW97" s="284" t="str">
        <f t="shared" si="283"/>
        <v/>
      </c>
      <c r="DX97" s="284" t="str">
        <f t="shared" si="283"/>
        <v/>
      </c>
      <c r="DY97" s="284">
        <f t="shared" si="283"/>
        <v>17.197991522297531</v>
      </c>
      <c r="DZ97" s="284" t="str">
        <f t="shared" si="283"/>
        <v/>
      </c>
      <c r="EA97" s="284" t="str">
        <f t="shared" si="283"/>
        <v/>
      </c>
      <c r="EB97" s="284" t="str">
        <f t="shared" ref="EB97:GM97" si="284">IF(EB41="","",($C18*EB41)/((1+$H$4)^EB$79))</f>
        <v/>
      </c>
      <c r="EC97" s="284" t="str">
        <f t="shared" si="284"/>
        <v/>
      </c>
      <c r="ED97" s="284">
        <f t="shared" si="284"/>
        <v>12.261930270275434</v>
      </c>
      <c r="EE97" s="284" t="str">
        <f t="shared" si="284"/>
        <v/>
      </c>
      <c r="EF97" s="284" t="str">
        <f t="shared" si="284"/>
        <v/>
      </c>
      <c r="EG97" s="284" t="str">
        <f t="shared" si="284"/>
        <v/>
      </c>
      <c r="EH97" s="284" t="str">
        <f t="shared" si="284"/>
        <v/>
      </c>
      <c r="EI97" s="284">
        <f t="shared" si="284"/>
        <v>8.7425868164988287</v>
      </c>
      <c r="EJ97" s="284" t="str">
        <f t="shared" si="284"/>
        <v/>
      </c>
      <c r="EK97" s="284" t="str">
        <f t="shared" si="284"/>
        <v/>
      </c>
      <c r="EL97" s="284" t="str">
        <f t="shared" si="284"/>
        <v/>
      </c>
      <c r="EM97" s="284" t="str">
        <f t="shared" si="284"/>
        <v/>
      </c>
      <c r="EN97" s="284">
        <f t="shared" si="284"/>
        <v>6.2333435730997859</v>
      </c>
      <c r="EO97" s="284" t="str">
        <f t="shared" si="284"/>
        <v/>
      </c>
      <c r="EP97" s="284" t="str">
        <f t="shared" si="284"/>
        <v/>
      </c>
      <c r="EQ97" s="284" t="str">
        <f t="shared" si="284"/>
        <v/>
      </c>
      <c r="ER97" s="284" t="str">
        <f t="shared" si="284"/>
        <v/>
      </c>
      <c r="ES97" s="284">
        <f t="shared" si="284"/>
        <v>4.4442878195934954</v>
      </c>
      <c r="ET97" s="284" t="str">
        <f t="shared" si="284"/>
        <v/>
      </c>
      <c r="EU97" s="284" t="str">
        <f t="shared" si="284"/>
        <v/>
      </c>
      <c r="EV97" s="284" t="str">
        <f t="shared" si="284"/>
        <v/>
      </c>
      <c r="EW97" s="284" t="str">
        <f t="shared" si="284"/>
        <v/>
      </c>
      <c r="EX97" s="284">
        <f t="shared" si="284"/>
        <v>3.168715793017769</v>
      </c>
      <c r="EY97" s="284" t="str">
        <f t="shared" si="284"/>
        <v/>
      </c>
      <c r="EZ97" s="284" t="str">
        <f t="shared" si="284"/>
        <v/>
      </c>
      <c r="FA97" s="284" t="str">
        <f t="shared" si="284"/>
        <v/>
      </c>
      <c r="FB97" s="284" t="str">
        <f t="shared" si="284"/>
        <v/>
      </c>
      <c r="FC97" s="284">
        <f t="shared" si="284"/>
        <v>2.2592505671333019</v>
      </c>
      <c r="FD97" s="284" t="str">
        <f t="shared" si="284"/>
        <v/>
      </c>
      <c r="FE97" s="284" t="str">
        <f t="shared" si="284"/>
        <v/>
      </c>
      <c r="FF97" s="284" t="str">
        <f t="shared" si="284"/>
        <v/>
      </c>
      <c r="FG97" s="284" t="str">
        <f t="shared" si="284"/>
        <v/>
      </c>
      <c r="FH97" s="284">
        <f t="shared" si="284"/>
        <v>1.6108144303566838</v>
      </c>
      <c r="FI97" s="284" t="str">
        <f t="shared" si="284"/>
        <v/>
      </c>
      <c r="FJ97" s="284" t="str">
        <f t="shared" si="284"/>
        <v/>
      </c>
      <c r="FK97" s="284" t="str">
        <f t="shared" si="284"/>
        <v/>
      </c>
      <c r="FL97" s="284" t="str">
        <f t="shared" si="284"/>
        <v/>
      </c>
      <c r="FM97" s="284">
        <f t="shared" si="284"/>
        <v>1.1484884265571738</v>
      </c>
      <c r="FN97" s="284" t="str">
        <f t="shared" si="284"/>
        <v/>
      </c>
      <c r="FO97" s="284" t="str">
        <f t="shared" si="284"/>
        <v/>
      </c>
      <c r="FP97" s="284" t="str">
        <f t="shared" si="284"/>
        <v/>
      </c>
      <c r="FQ97" s="284" t="str">
        <f t="shared" si="284"/>
        <v/>
      </c>
      <c r="FR97" s="284">
        <f t="shared" si="284"/>
        <v>0.81885637543220902</v>
      </c>
      <c r="FS97" s="284" t="str">
        <f t="shared" si="284"/>
        <v/>
      </c>
      <c r="FT97" s="284" t="str">
        <f t="shared" si="284"/>
        <v/>
      </c>
      <c r="FU97" s="284" t="str">
        <f t="shared" si="284"/>
        <v/>
      </c>
      <c r="FV97" s="284" t="str">
        <f t="shared" si="284"/>
        <v/>
      </c>
      <c r="FW97" s="284">
        <f t="shared" si="284"/>
        <v>0.58383327866525514</v>
      </c>
      <c r="FX97" s="284" t="str">
        <f t="shared" si="284"/>
        <v/>
      </c>
      <c r="FY97" s="284" t="str">
        <f t="shared" si="284"/>
        <v/>
      </c>
      <c r="FZ97" s="284" t="str">
        <f t="shared" si="284"/>
        <v/>
      </c>
      <c r="GA97" s="284" t="str">
        <f t="shared" si="284"/>
        <v/>
      </c>
      <c r="GB97" s="284">
        <f t="shared" si="284"/>
        <v>0.41626505881096415</v>
      </c>
      <c r="GC97" s="284" t="str">
        <f t="shared" si="284"/>
        <v/>
      </c>
      <c r="GD97" s="284" t="str">
        <f t="shared" si="284"/>
        <v/>
      </c>
      <c r="GE97" s="284" t="str">
        <f t="shared" si="284"/>
        <v/>
      </c>
      <c r="GF97" s="284" t="str">
        <f t="shared" si="284"/>
        <v/>
      </c>
      <c r="GG97" s="284">
        <f t="shared" si="284"/>
        <v>0.29679123393417395</v>
      </c>
      <c r="GH97" s="284" t="str">
        <f t="shared" si="284"/>
        <v/>
      </c>
      <c r="GI97" s="284" t="str">
        <f t="shared" si="284"/>
        <v/>
      </c>
      <c r="GJ97" s="284" t="str">
        <f t="shared" si="284"/>
        <v/>
      </c>
      <c r="GK97" s="284" t="str">
        <f t="shared" si="284"/>
        <v/>
      </c>
      <c r="GL97" s="284">
        <f t="shared" si="284"/>
        <v>0.21160804798697033</v>
      </c>
      <c r="GM97" s="284" t="str">
        <f t="shared" si="284"/>
        <v/>
      </c>
      <c r="GN97" s="284" t="str">
        <f t="shared" ref="GN97:IY97" si="285">IF(GN41="","",($C18*GN41)/((1+$H$4)^GN$79))</f>
        <v/>
      </c>
      <c r="GO97" s="284" t="str">
        <f t="shared" si="285"/>
        <v/>
      </c>
      <c r="GP97" s="284" t="str">
        <f t="shared" si="285"/>
        <v/>
      </c>
      <c r="GQ97" s="284">
        <f t="shared" si="285"/>
        <v>0.15087361368222676</v>
      </c>
      <c r="GR97" s="284" t="str">
        <f t="shared" si="285"/>
        <v/>
      </c>
      <c r="GS97" s="284" t="str">
        <f t="shared" si="285"/>
        <v/>
      </c>
      <c r="GT97" s="284" t="str">
        <f t="shared" si="285"/>
        <v/>
      </c>
      <c r="GU97" s="284" t="str">
        <f t="shared" si="285"/>
        <v/>
      </c>
      <c r="GV97" s="284">
        <f t="shared" si="285"/>
        <v>0.10757080140418576</v>
      </c>
      <c r="GW97" s="284" t="str">
        <f t="shared" si="285"/>
        <v/>
      </c>
      <c r="GX97" s="284" t="str">
        <f t="shared" si="285"/>
        <v/>
      </c>
      <c r="GY97" s="284" t="str">
        <f t="shared" si="285"/>
        <v/>
      </c>
      <c r="GZ97" s="284" t="str">
        <f t="shared" si="285"/>
        <v/>
      </c>
      <c r="HA97" s="284">
        <f t="shared" si="285"/>
        <v>7.6696494717166858E-2</v>
      </c>
      <c r="HB97" s="284" t="str">
        <f t="shared" si="285"/>
        <v/>
      </c>
      <c r="HC97" s="284" t="str">
        <f t="shared" si="285"/>
        <v/>
      </c>
      <c r="HD97" s="284" t="str">
        <f t="shared" si="285"/>
        <v/>
      </c>
      <c r="HE97" s="284" t="str">
        <f t="shared" si="285"/>
        <v/>
      </c>
      <c r="HF97" s="284">
        <f t="shared" si="285"/>
        <v>5.4683540748182151E-2</v>
      </c>
      <c r="HG97" s="284" t="str">
        <f t="shared" si="285"/>
        <v/>
      </c>
      <c r="HH97" s="284" t="str">
        <f t="shared" si="285"/>
        <v/>
      </c>
      <c r="HI97" s="284" t="str">
        <f t="shared" si="285"/>
        <v/>
      </c>
      <c r="HJ97" s="284" t="str">
        <f t="shared" si="285"/>
        <v/>
      </c>
      <c r="HK97" s="284">
        <f t="shared" si="285"/>
        <v>3.8988608798685889E-2</v>
      </c>
      <c r="HL97" s="284" t="str">
        <f t="shared" si="285"/>
        <v/>
      </c>
      <c r="HM97" s="284" t="str">
        <f t="shared" si="285"/>
        <v/>
      </c>
      <c r="HN97" s="284" t="str">
        <f t="shared" si="285"/>
        <v/>
      </c>
      <c r="HO97" s="284" t="str">
        <f t="shared" si="285"/>
        <v/>
      </c>
      <c r="HP97" s="284">
        <f t="shared" si="285"/>
        <v>2.7798339230758397E-2</v>
      </c>
      <c r="HQ97" s="284" t="str">
        <f t="shared" si="285"/>
        <v/>
      </c>
      <c r="HR97" s="284" t="str">
        <f t="shared" si="285"/>
        <v/>
      </c>
      <c r="HS97" s="284" t="str">
        <f t="shared" si="285"/>
        <v/>
      </c>
      <c r="HT97" s="284" t="str">
        <f t="shared" si="285"/>
        <v/>
      </c>
      <c r="HU97" s="284">
        <f t="shared" si="285"/>
        <v>1.9819831684129405E-2</v>
      </c>
      <c r="HV97" s="284" t="str">
        <f t="shared" si="285"/>
        <v/>
      </c>
      <c r="HW97" s="284" t="str">
        <f t="shared" si="285"/>
        <v/>
      </c>
      <c r="HX97" s="284" t="str">
        <f t="shared" si="285"/>
        <v/>
      </c>
      <c r="HY97" s="284" t="str">
        <f t="shared" si="285"/>
        <v/>
      </c>
      <c r="HZ97" s="284">
        <f t="shared" si="285"/>
        <v>1.4131266070476788E-2</v>
      </c>
      <c r="IA97" s="284" t="str">
        <f t="shared" si="285"/>
        <v/>
      </c>
      <c r="IB97" s="284" t="str">
        <f t="shared" si="285"/>
        <v/>
      </c>
      <c r="IC97" s="284" t="str">
        <f t="shared" si="285"/>
        <v/>
      </c>
      <c r="ID97" s="284" t="str">
        <f t="shared" si="285"/>
        <v/>
      </c>
      <c r="IE97" s="284">
        <f t="shared" si="285"/>
        <v>1.0075397406856437E-2</v>
      </c>
      <c r="IF97" s="284" t="str">
        <f t="shared" si="285"/>
        <v/>
      </c>
      <c r="IG97" s="284" t="str">
        <f t="shared" si="285"/>
        <v/>
      </c>
      <c r="IH97" s="284" t="str">
        <f t="shared" si="285"/>
        <v/>
      </c>
      <c r="II97" s="284" t="str">
        <f t="shared" si="285"/>
        <v/>
      </c>
      <c r="IJ97" s="284">
        <f t="shared" si="285"/>
        <v>7.1836191038942314E-3</v>
      </c>
      <c r="IK97" s="284" t="str">
        <f t="shared" si="285"/>
        <v/>
      </c>
      <c r="IL97" s="284" t="str">
        <f t="shared" si="285"/>
        <v/>
      </c>
      <c r="IM97" s="284" t="str">
        <f t="shared" si="285"/>
        <v/>
      </c>
      <c r="IN97" s="284" t="str">
        <f t="shared" si="285"/>
        <v/>
      </c>
      <c r="IO97" s="284">
        <f t="shared" si="285"/>
        <v>5.1218211397514408E-3</v>
      </c>
      <c r="IP97" s="284" t="str">
        <f t="shared" si="285"/>
        <v/>
      </c>
      <c r="IQ97" s="284" t="str">
        <f t="shared" si="285"/>
        <v/>
      </c>
      <c r="IR97" s="284" t="str">
        <f t="shared" si="285"/>
        <v/>
      </c>
      <c r="IS97" s="284" t="str">
        <f t="shared" si="285"/>
        <v/>
      </c>
      <c r="IT97" s="284">
        <f t="shared" si="285"/>
        <v>3.6517876864300674E-3</v>
      </c>
      <c r="IU97" s="284" t="str">
        <f t="shared" si="285"/>
        <v/>
      </c>
      <c r="IV97" s="284" t="str">
        <f t="shared" si="285"/>
        <v/>
      </c>
      <c r="IW97" s="284" t="str">
        <f t="shared" si="285"/>
        <v/>
      </c>
      <c r="IX97" s="284" t="str">
        <f t="shared" si="285"/>
        <v/>
      </c>
      <c r="IY97" s="284">
        <f t="shared" si="285"/>
        <v>2.6036741508332789E-3</v>
      </c>
      <c r="IZ97" s="284" t="str">
        <f t="shared" ref="IZ97:LK97" si="286">IF(IZ41="","",($C18*IZ41)/((1+$H$4)^IZ$79))</f>
        <v/>
      </c>
      <c r="JA97" s="284" t="str">
        <f t="shared" si="286"/>
        <v/>
      </c>
      <c r="JB97" s="284" t="str">
        <f t="shared" si="286"/>
        <v/>
      </c>
      <c r="JC97" s="284" t="str">
        <f t="shared" si="286"/>
        <v/>
      </c>
      <c r="JD97" s="284">
        <f t="shared" si="286"/>
        <v>1.856383685423004E-3</v>
      </c>
      <c r="JE97" s="284" t="str">
        <f t="shared" si="286"/>
        <v/>
      </c>
      <c r="JF97" s="284" t="str">
        <f t="shared" si="286"/>
        <v/>
      </c>
      <c r="JG97" s="284" t="str">
        <f t="shared" si="286"/>
        <v/>
      </c>
      <c r="JH97" s="284" t="str">
        <f t="shared" si="286"/>
        <v/>
      </c>
      <c r="JI97" s="284">
        <f t="shared" si="286"/>
        <v>1.3235759115255597E-3</v>
      </c>
      <c r="JJ97" s="284" t="str">
        <f t="shared" si="286"/>
        <v/>
      </c>
      <c r="JK97" s="284" t="str">
        <f t="shared" si="286"/>
        <v/>
      </c>
      <c r="JL97" s="284" t="str">
        <f t="shared" si="286"/>
        <v/>
      </c>
      <c r="JM97" s="284" t="str">
        <f t="shared" si="286"/>
        <v/>
      </c>
      <c r="JN97" s="284">
        <f t="shared" si="286"/>
        <v>9.4369133241522271E-4</v>
      </c>
      <c r="JO97" s="284" t="str">
        <f t="shared" si="286"/>
        <v/>
      </c>
      <c r="JP97" s="284" t="str">
        <f t="shared" si="286"/>
        <v/>
      </c>
      <c r="JQ97" s="284" t="str">
        <f t="shared" si="286"/>
        <v/>
      </c>
      <c r="JR97" s="284" t="str">
        <f t="shared" si="286"/>
        <v/>
      </c>
      <c r="JS97" s="284">
        <f t="shared" si="286"/>
        <v>6.728388777105822E-4</v>
      </c>
      <c r="JT97" s="284" t="str">
        <f t="shared" si="286"/>
        <v/>
      </c>
      <c r="JU97" s="284" t="str">
        <f t="shared" si="286"/>
        <v/>
      </c>
      <c r="JV97" s="284" t="str">
        <f t="shared" si="286"/>
        <v/>
      </c>
      <c r="JW97" s="284" t="str">
        <f t="shared" si="286"/>
        <v/>
      </c>
      <c r="JX97" s="284">
        <f t="shared" si="286"/>
        <v>4.7972482082694716E-4</v>
      </c>
      <c r="JY97" s="284" t="str">
        <f t="shared" si="286"/>
        <v/>
      </c>
      <c r="JZ97" s="284" t="str">
        <f t="shared" si="286"/>
        <v/>
      </c>
      <c r="KA97" s="284" t="str">
        <f t="shared" si="286"/>
        <v/>
      </c>
      <c r="KB97" s="284" t="str">
        <f t="shared" si="286"/>
        <v/>
      </c>
      <c r="KC97" s="284">
        <f t="shared" si="286"/>
        <v>3.4203716720489246E-4</v>
      </c>
      <c r="KD97" s="284" t="str">
        <f t="shared" si="286"/>
        <v/>
      </c>
      <c r="KE97" s="284" t="str">
        <f t="shared" si="286"/>
        <v/>
      </c>
      <c r="KF97" s="284" t="str">
        <f t="shared" si="286"/>
        <v/>
      </c>
      <c r="KG97" s="284" t="str">
        <f t="shared" si="286"/>
        <v/>
      </c>
      <c r="KH97" s="284">
        <f t="shared" si="286"/>
        <v>2.4386777308683293E-4</v>
      </c>
      <c r="KI97" s="284" t="str">
        <f t="shared" si="286"/>
        <v/>
      </c>
      <c r="KJ97" s="284" t="str">
        <f t="shared" si="286"/>
        <v/>
      </c>
      <c r="KK97" s="284" t="str">
        <f t="shared" si="286"/>
        <v/>
      </c>
      <c r="KL97" s="284" t="str">
        <f t="shared" si="286"/>
        <v/>
      </c>
      <c r="KM97" s="284">
        <f t="shared" si="286"/>
        <v>1.738743518323712E-4</v>
      </c>
      <c r="KN97" s="284" t="str">
        <f t="shared" si="286"/>
        <v/>
      </c>
      <c r="KO97" s="284" t="str">
        <f t="shared" si="286"/>
        <v/>
      </c>
      <c r="KP97" s="284" t="str">
        <f t="shared" si="286"/>
        <v/>
      </c>
      <c r="KQ97" s="284" t="str">
        <f t="shared" si="286"/>
        <v/>
      </c>
      <c r="KR97" s="284">
        <f t="shared" si="286"/>
        <v>1.2397000982316151E-4</v>
      </c>
      <c r="KS97" s="284" t="str">
        <f t="shared" si="286"/>
        <v/>
      </c>
      <c r="KT97" s="284" t="str">
        <f t="shared" si="286"/>
        <v/>
      </c>
      <c r="KU97" s="284" t="str">
        <f t="shared" si="286"/>
        <v/>
      </c>
      <c r="KV97" s="284" t="str">
        <f t="shared" si="286"/>
        <v/>
      </c>
      <c r="KW97" s="284">
        <f t="shared" si="286"/>
        <v>8.8388903674368782E-5</v>
      </c>
      <c r="KX97" s="284" t="str">
        <f t="shared" si="286"/>
        <v/>
      </c>
      <c r="KY97" s="284" t="str">
        <f t="shared" si="286"/>
        <v/>
      </c>
      <c r="KZ97" s="284" t="str">
        <f t="shared" si="286"/>
        <v/>
      </c>
      <c r="LA97" s="284" t="str">
        <f t="shared" si="286"/>
        <v/>
      </c>
      <c r="LB97" s="284">
        <f t="shared" si="286"/>
        <v>6.3020066739538175E-5</v>
      </c>
      <c r="LC97" s="284" t="str">
        <f t="shared" si="286"/>
        <v/>
      </c>
      <c r="LD97" s="284" t="str">
        <f t="shared" si="286"/>
        <v/>
      </c>
      <c r="LE97" s="284" t="str">
        <f t="shared" si="286"/>
        <v/>
      </c>
      <c r="LF97" s="284" t="str">
        <f t="shared" si="286"/>
        <v/>
      </c>
      <c r="LG97" s="284">
        <f t="shared" si="286"/>
        <v>4.4932436615429124E-5</v>
      </c>
      <c r="LH97" s="284" t="str">
        <f t="shared" si="286"/>
        <v/>
      </c>
      <c r="LI97" s="284" t="str">
        <f t="shared" si="286"/>
        <v/>
      </c>
      <c r="LJ97" s="284" t="str">
        <f t="shared" si="286"/>
        <v/>
      </c>
      <c r="LK97" s="284" t="str">
        <f t="shared" si="286"/>
        <v/>
      </c>
      <c r="LL97" s="284">
        <f t="shared" ref="LL97:NW97" si="287">IF(LL41="","",($C18*LL41)/((1+$H$4)^LL$79))</f>
        <v>3.2036206317326907E-5</v>
      </c>
      <c r="LM97" s="284" t="str">
        <f t="shared" si="287"/>
        <v/>
      </c>
      <c r="LN97" s="284" t="str">
        <f t="shared" si="287"/>
        <v/>
      </c>
      <c r="LO97" s="284" t="str">
        <f t="shared" si="287"/>
        <v/>
      </c>
      <c r="LP97" s="284" t="str">
        <f t="shared" si="287"/>
        <v/>
      </c>
      <c r="LQ97" s="284">
        <f t="shared" si="287"/>
        <v>2.2841372347341474E-5</v>
      </c>
      <c r="LR97" s="284" t="str">
        <f t="shared" si="287"/>
        <v/>
      </c>
      <c r="LS97" s="284" t="str">
        <f t="shared" si="287"/>
        <v/>
      </c>
      <c r="LT97" s="284" t="str">
        <f t="shared" si="287"/>
        <v/>
      </c>
      <c r="LU97" s="284" t="str">
        <f t="shared" si="287"/>
        <v/>
      </c>
      <c r="LV97" s="284">
        <f t="shared" si="287"/>
        <v>1.6285582804094905E-5</v>
      </c>
      <c r="LW97" s="284" t="str">
        <f t="shared" si="287"/>
        <v/>
      </c>
      <c r="LX97" s="284" t="str">
        <f t="shared" si="287"/>
        <v/>
      </c>
      <c r="LY97" s="284" t="str">
        <f t="shared" si="287"/>
        <v/>
      </c>
      <c r="LZ97" s="284" t="str">
        <f t="shared" si="287"/>
        <v/>
      </c>
      <c r="MA97" s="284">
        <f t="shared" si="287"/>
        <v>1.1611395464156557E-5</v>
      </c>
      <c r="MB97" s="284" t="str">
        <f t="shared" si="287"/>
        <v/>
      </c>
      <c r="MC97" s="284" t="str">
        <f t="shared" si="287"/>
        <v/>
      </c>
      <c r="MD97" s="284" t="str">
        <f t="shared" si="287"/>
        <v/>
      </c>
      <c r="ME97" s="284" t="str">
        <f t="shared" si="287"/>
        <v/>
      </c>
      <c r="MF97" s="284">
        <f t="shared" si="287"/>
        <v>8.2787644904629806E-6</v>
      </c>
      <c r="MG97" s="284" t="str">
        <f t="shared" si="287"/>
        <v/>
      </c>
      <c r="MH97" s="284" t="str">
        <f t="shared" si="287"/>
        <v/>
      </c>
      <c r="MI97" s="284" t="str">
        <f t="shared" si="287"/>
        <v/>
      </c>
      <c r="MJ97" s="284" t="str">
        <f t="shared" si="287"/>
        <v/>
      </c>
      <c r="MK97" s="284">
        <f t="shared" si="287"/>
        <v>5.9026446649002582E-6</v>
      </c>
      <c r="ML97" s="284" t="str">
        <f t="shared" si="287"/>
        <v/>
      </c>
      <c r="MM97" s="284" t="str">
        <f t="shared" si="287"/>
        <v/>
      </c>
      <c r="MN97" s="284" t="str">
        <f t="shared" si="287"/>
        <v/>
      </c>
      <c r="MO97" s="284" t="str">
        <f t="shared" si="287"/>
        <v/>
      </c>
      <c r="MP97" s="284">
        <f t="shared" si="287"/>
        <v>4.2085040684768926E-6</v>
      </c>
      <c r="MQ97" s="284" t="str">
        <f t="shared" si="287"/>
        <v/>
      </c>
      <c r="MR97" s="284" t="str">
        <f t="shared" si="287"/>
        <v/>
      </c>
      <c r="MS97" s="284" t="str">
        <f t="shared" si="287"/>
        <v/>
      </c>
      <c r="MT97" s="284" t="str">
        <f t="shared" si="287"/>
        <v/>
      </c>
      <c r="MU97" s="284">
        <f t="shared" si="287"/>
        <v>3.0006052371248149E-6</v>
      </c>
      <c r="MV97" s="284" t="str">
        <f t="shared" si="287"/>
        <v/>
      </c>
      <c r="MW97" s="284" t="str">
        <f t="shared" si="287"/>
        <v/>
      </c>
      <c r="MX97" s="284" t="str">
        <f t="shared" si="287"/>
        <v/>
      </c>
      <c r="MY97" s="284" t="str">
        <f t="shared" si="287"/>
        <v/>
      </c>
      <c r="MZ97" s="284">
        <f t="shared" si="287"/>
        <v>2.1393900641563087E-6</v>
      </c>
      <c r="NA97" s="284" t="str">
        <f t="shared" si="287"/>
        <v/>
      </c>
      <c r="NB97" s="284" t="str">
        <f t="shared" si="287"/>
        <v/>
      </c>
      <c r="NC97" s="284" t="str">
        <f t="shared" si="287"/>
        <v/>
      </c>
      <c r="ND97" s="284" t="str">
        <f t="shared" si="287"/>
        <v/>
      </c>
      <c r="NE97" s="284">
        <f t="shared" si="287"/>
        <v>1.5253555482681269E-6</v>
      </c>
      <c r="NF97" s="284" t="str">
        <f t="shared" si="287"/>
        <v/>
      </c>
      <c r="NG97" s="284" t="str">
        <f t="shared" si="287"/>
        <v/>
      </c>
      <c r="NH97" s="284" t="str">
        <f t="shared" si="287"/>
        <v/>
      </c>
      <c r="NI97" s="284" t="str">
        <f t="shared" si="287"/>
        <v/>
      </c>
      <c r="NJ97" s="284">
        <f t="shared" si="287"/>
        <v>1.0875574247139081E-6</v>
      </c>
      <c r="NK97" s="284" t="str">
        <f t="shared" si="287"/>
        <v/>
      </c>
      <c r="NL97" s="284" t="str">
        <f t="shared" si="287"/>
        <v/>
      </c>
      <c r="NM97" s="284" t="str">
        <f t="shared" si="287"/>
        <v/>
      </c>
      <c r="NN97" s="284" t="str">
        <f t="shared" si="287"/>
        <v/>
      </c>
      <c r="NO97" s="284">
        <f t="shared" si="287"/>
        <v>7.7541341321586674E-7</v>
      </c>
      <c r="NP97" s="284" t="str">
        <f t="shared" si="287"/>
        <v/>
      </c>
      <c r="NQ97" s="284" t="str">
        <f t="shared" si="287"/>
        <v/>
      </c>
      <c r="NR97" s="284" t="str">
        <f t="shared" si="287"/>
        <v/>
      </c>
      <c r="NS97" s="284" t="str">
        <f t="shared" si="287"/>
        <v/>
      </c>
      <c r="NT97" s="284">
        <f t="shared" si="287"/>
        <v>5.5285904700917191E-7</v>
      </c>
      <c r="NU97" s="284" t="str">
        <f t="shared" si="287"/>
        <v/>
      </c>
      <c r="NV97" s="284" t="str">
        <f t="shared" si="287"/>
        <v/>
      </c>
      <c r="NW97" s="284" t="str">
        <f t="shared" si="287"/>
        <v/>
      </c>
      <c r="NX97" s="284" t="str">
        <f t="shared" ref="NX97:QI97" si="288">IF(NX41="","",($C18*NX41)/((1+$H$4)^NX$79))</f>
        <v/>
      </c>
      <c r="NY97" s="284">
        <f t="shared" si="288"/>
        <v>3.9418085972005132E-7</v>
      </c>
      <c r="NZ97" s="284" t="str">
        <f t="shared" si="288"/>
        <v/>
      </c>
      <c r="OA97" s="284" t="str">
        <f t="shared" si="288"/>
        <v/>
      </c>
      <c r="OB97" s="284" t="str">
        <f t="shared" si="288"/>
        <v/>
      </c>
      <c r="OC97" s="284" t="str">
        <f t="shared" si="288"/>
        <v/>
      </c>
      <c r="OD97" s="284">
        <f t="shared" si="288"/>
        <v>2.8104550519738726E-7</v>
      </c>
      <c r="OE97" s="284" t="str">
        <f t="shared" si="288"/>
        <v/>
      </c>
      <c r="OF97" s="284" t="str">
        <f t="shared" si="288"/>
        <v/>
      </c>
      <c r="OG97" s="284" t="str">
        <f t="shared" si="288"/>
        <v/>
      </c>
      <c r="OH97" s="284" t="str">
        <f t="shared" si="288"/>
        <v/>
      </c>
      <c r="OI97" s="284">
        <f t="shared" si="288"/>
        <v>2.003815610117426E-7</v>
      </c>
      <c r="OJ97" s="284" t="str">
        <f t="shared" si="288"/>
        <v/>
      </c>
      <c r="OK97" s="284" t="str">
        <f t="shared" si="288"/>
        <v/>
      </c>
      <c r="OL97" s="284" t="str">
        <f t="shared" si="288"/>
        <v/>
      </c>
      <c r="OM97" s="284" t="str">
        <f t="shared" si="288"/>
        <v/>
      </c>
      <c r="ON97" s="284">
        <f t="shared" si="288"/>
        <v>1.4286928362473598E-7</v>
      </c>
      <c r="OO97" s="284" t="str">
        <f t="shared" si="288"/>
        <v/>
      </c>
      <c r="OP97" s="284" t="str">
        <f t="shared" si="288"/>
        <v/>
      </c>
      <c r="OQ97" s="284" t="str">
        <f t="shared" si="288"/>
        <v/>
      </c>
      <c r="OR97" s="284" t="str">
        <f t="shared" si="288"/>
        <v/>
      </c>
      <c r="OS97" s="284">
        <f t="shared" si="288"/>
        <v>1.0186382469716913E-7</v>
      </c>
      <c r="OT97" s="284" t="str">
        <f t="shared" si="288"/>
        <v/>
      </c>
      <c r="OU97" s="284" t="str">
        <f t="shared" si="288"/>
        <v/>
      </c>
      <c r="OV97" s="284" t="str">
        <f t="shared" si="288"/>
        <v/>
      </c>
      <c r="OW97" s="284" t="str">
        <f t="shared" si="288"/>
        <v/>
      </c>
      <c r="OX97" s="284">
        <f t="shared" si="288"/>
        <v>7.2627499198428747E-8</v>
      </c>
      <c r="OY97" s="284" t="str">
        <f t="shared" si="288"/>
        <v/>
      </c>
      <c r="OZ97" s="284" t="str">
        <f t="shared" si="288"/>
        <v/>
      </c>
      <c r="PA97" s="284" t="str">
        <f t="shared" si="288"/>
        <v/>
      </c>
      <c r="PB97" s="284" t="str">
        <f t="shared" si="288"/>
        <v/>
      </c>
      <c r="PC97" s="284">
        <f t="shared" si="288"/>
        <v>5.1782403178940904E-8</v>
      </c>
      <c r="PD97" s="284" t="str">
        <f t="shared" si="288"/>
        <v/>
      </c>
      <c r="PE97" s="284" t="str">
        <f t="shared" si="288"/>
        <v/>
      </c>
      <c r="PF97" s="284" t="str">
        <f t="shared" si="288"/>
        <v/>
      </c>
      <c r="PG97" s="284" t="str">
        <f t="shared" si="288"/>
        <v/>
      </c>
      <c r="PH97" s="284">
        <f t="shared" si="288"/>
        <v>3.6920137807036048E-8</v>
      </c>
      <c r="PI97" s="284" t="str">
        <f t="shared" si="288"/>
        <v/>
      </c>
      <c r="PJ97" s="284" t="str">
        <f t="shared" si="288"/>
        <v/>
      </c>
      <c r="PK97" s="284" t="str">
        <f t="shared" si="288"/>
        <v/>
      </c>
      <c r="PL97" s="284" t="str">
        <f t="shared" si="288"/>
        <v/>
      </c>
      <c r="PM97" s="284">
        <f t="shared" si="288"/>
        <v>2.6323548001049176E-8</v>
      </c>
      <c r="PN97" s="284" t="str">
        <f t="shared" si="288"/>
        <v/>
      </c>
      <c r="PO97" s="284" t="str">
        <f t="shared" si="288"/>
        <v/>
      </c>
      <c r="PP97" s="284" t="str">
        <f t="shared" si="288"/>
        <v/>
      </c>
      <c r="PQ97" s="284" t="str">
        <f t="shared" si="288"/>
        <v/>
      </c>
      <c r="PR97" s="284">
        <f t="shared" si="288"/>
        <v>1.8768325919723003E-8</v>
      </c>
      <c r="PS97" s="284" t="str">
        <f t="shared" si="288"/>
        <v/>
      </c>
      <c r="PT97" s="284" t="str">
        <f t="shared" si="288"/>
        <v/>
      </c>
      <c r="PU97" s="284" t="str">
        <f t="shared" si="288"/>
        <v/>
      </c>
      <c r="PV97" s="284" t="str">
        <f t="shared" si="288"/>
        <v/>
      </c>
      <c r="PW97" s="284">
        <f t="shared" si="288"/>
        <v>1.3381556992807615E-8</v>
      </c>
      <c r="PX97" s="284" t="str">
        <f t="shared" si="288"/>
        <v/>
      </c>
      <c r="PY97" s="284" t="str">
        <f t="shared" si="288"/>
        <v/>
      </c>
      <c r="PZ97" s="284" t="str">
        <f t="shared" si="288"/>
        <v/>
      </c>
      <c r="QA97" s="284" t="str">
        <f t="shared" si="288"/>
        <v/>
      </c>
      <c r="QB97" s="284">
        <f t="shared" si="288"/>
        <v>9.5408651958448659E-9</v>
      </c>
      <c r="QC97" s="284" t="str">
        <f t="shared" si="288"/>
        <v/>
      </c>
      <c r="QD97" s="284" t="str">
        <f t="shared" si="288"/>
        <v/>
      </c>
      <c r="QE97" s="284" t="str">
        <f t="shared" si="288"/>
        <v/>
      </c>
      <c r="QF97" s="284" t="str">
        <f t="shared" si="288"/>
        <v/>
      </c>
      <c r="QG97" s="284">
        <f t="shared" si="288"/>
        <v>6.8025050249541349E-9</v>
      </c>
      <c r="QH97" s="284" t="str">
        <f t="shared" si="288"/>
        <v/>
      </c>
      <c r="QI97" s="284" t="str">
        <f t="shared" si="288"/>
        <v/>
      </c>
      <c r="QJ97" s="284" t="str">
        <f t="shared" ref="QJ97:SA97" si="289">IF(QJ41="","",($C18*QJ41)/((1+$H$4)^QJ$79))</f>
        <v/>
      </c>
      <c r="QK97" s="284" t="str">
        <f t="shared" si="289"/>
        <v/>
      </c>
      <c r="QL97" s="284">
        <f t="shared" si="289"/>
        <v>4.8500920686605047E-9</v>
      </c>
      <c r="QM97" s="284" t="str">
        <f t="shared" si="289"/>
        <v/>
      </c>
      <c r="QN97" s="284" t="str">
        <f t="shared" si="289"/>
        <v/>
      </c>
      <c r="QO97" s="284" t="str">
        <f t="shared" si="289"/>
        <v/>
      </c>
      <c r="QP97" s="284" t="str">
        <f t="shared" si="289"/>
        <v/>
      </c>
      <c r="QQ97" s="284">
        <f t="shared" si="289"/>
        <v>3.4580486141782947E-9</v>
      </c>
      <c r="QR97" s="284" t="str">
        <f t="shared" si="289"/>
        <v/>
      </c>
      <c r="QS97" s="284" t="str">
        <f t="shared" si="289"/>
        <v/>
      </c>
      <c r="QT97" s="284" t="str">
        <f t="shared" si="289"/>
        <v/>
      </c>
      <c r="QU97" s="284" t="str">
        <f t="shared" si="289"/>
        <v/>
      </c>
      <c r="QV97" s="284">
        <f t="shared" si="289"/>
        <v>2.4655408698917763E-9</v>
      </c>
      <c r="QW97" s="284" t="str">
        <f t="shared" si="289"/>
        <v/>
      </c>
      <c r="QX97" s="284" t="str">
        <f t="shared" si="289"/>
        <v/>
      </c>
      <c r="QY97" s="284" t="str">
        <f t="shared" si="289"/>
        <v/>
      </c>
      <c r="QZ97" s="284" t="str">
        <f t="shared" si="289"/>
        <v/>
      </c>
      <c r="RA97" s="284">
        <f t="shared" si="289"/>
        <v>1.7578965651849781E-9</v>
      </c>
      <c r="RB97" s="284" t="str">
        <f t="shared" si="289"/>
        <v/>
      </c>
      <c r="RC97" s="284" t="str">
        <f t="shared" si="289"/>
        <v/>
      </c>
      <c r="RD97" s="284" t="str">
        <f t="shared" si="289"/>
        <v/>
      </c>
      <c r="RE97" s="284" t="str">
        <f t="shared" si="289"/>
        <v/>
      </c>
      <c r="RF97" s="284">
        <f t="shared" si="289"/>
        <v>1.2533559559387011E-9</v>
      </c>
      <c r="RG97" s="284" t="str">
        <f t="shared" si="289"/>
        <v/>
      </c>
      <c r="RH97" s="284" t="str">
        <f t="shared" si="289"/>
        <v/>
      </c>
      <c r="RI97" s="284" t="str">
        <f t="shared" si="289"/>
        <v/>
      </c>
      <c r="RJ97" s="284" t="str">
        <f t="shared" si="289"/>
        <v/>
      </c>
      <c r="RK97" s="284">
        <f t="shared" si="289"/>
        <v>8.9362547455783551E-10</v>
      </c>
      <c r="RL97" s="284" t="str">
        <f t="shared" si="289"/>
        <v/>
      </c>
      <c r="RM97" s="284" t="str">
        <f t="shared" si="289"/>
        <v/>
      </c>
      <c r="RN97" s="284" t="str">
        <f t="shared" si="289"/>
        <v/>
      </c>
      <c r="RO97" s="284" t="str">
        <f t="shared" si="289"/>
        <v/>
      </c>
      <c r="RP97" s="284">
        <f t="shared" si="289"/>
        <v>6.3714261299427127E-10</v>
      </c>
      <c r="RQ97" s="284" t="str">
        <f t="shared" si="289"/>
        <v/>
      </c>
      <c r="RR97" s="284" t="str">
        <f t="shared" si="289"/>
        <v/>
      </c>
      <c r="RS97" s="284" t="str">
        <f t="shared" si="289"/>
        <v/>
      </c>
      <c r="RT97" s="284" t="str">
        <f t="shared" si="289"/>
        <v/>
      </c>
      <c r="RU97" s="284">
        <f t="shared" si="289"/>
        <v>4.5427387742502696E-10</v>
      </c>
      <c r="RV97" s="284" t="str">
        <f t="shared" si="289"/>
        <v/>
      </c>
      <c r="RW97" s="284" t="str">
        <f t="shared" si="289"/>
        <v/>
      </c>
      <c r="RX97" s="284" t="str">
        <f t="shared" si="289"/>
        <v/>
      </c>
      <c r="RY97" s="284" t="str">
        <f t="shared" si="289"/>
        <v/>
      </c>
      <c r="RZ97" s="284">
        <f t="shared" si="289"/>
        <v>3.2389099630450223E-10</v>
      </c>
      <c r="SA97" s="284" t="str">
        <f t="shared" si="289"/>
        <v/>
      </c>
    </row>
    <row r="98" spans="1:495">
      <c r="A98" s="282"/>
      <c r="B98" s="283" t="str">
        <f>$B$19</f>
        <v>Soil and Vegetation Chemistry</v>
      </c>
      <c r="C98" s="290">
        <f>SUM(D98:S98,T98:INDEX(T98:SA98,$H$5))</f>
        <v>445404.18393246853</v>
      </c>
      <c r="D98" s="284">
        <f t="shared" ref="D98:BO98" si="290">IF(D42="","",($C19*D42)/((1+$H$4)^D$79))</f>
        <v>147164.48598130839</v>
      </c>
      <c r="E98" s="284" t="str">
        <f t="shared" si="290"/>
        <v/>
      </c>
      <c r="F98" s="284" t="str">
        <f t="shared" si="290"/>
        <v/>
      </c>
      <c r="G98" s="284">
        <f t="shared" si="290"/>
        <v>120130.05746027561</v>
      </c>
      <c r="H98" s="284" t="str">
        <f t="shared" si="290"/>
        <v/>
      </c>
      <c r="I98" s="284" t="str">
        <f t="shared" si="290"/>
        <v/>
      </c>
      <c r="J98" s="284">
        <f t="shared" si="290"/>
        <v>98061.910855599024</v>
      </c>
      <c r="K98" s="284" t="str">
        <f t="shared" si="290"/>
        <v/>
      </c>
      <c r="L98" s="284" t="str">
        <f t="shared" si="290"/>
        <v/>
      </c>
      <c r="M98" s="284">
        <f t="shared" si="290"/>
        <v>80047.729635285476</v>
      </c>
      <c r="N98" s="284" t="str">
        <f t="shared" si="290"/>
        <v/>
      </c>
      <c r="O98" s="284" t="str">
        <f t="shared" si="290"/>
        <v/>
      </c>
      <c r="P98" s="284" t="str">
        <f t="shared" si="290"/>
        <v/>
      </c>
      <c r="Q98" s="284" t="str">
        <f t="shared" si="290"/>
        <v/>
      </c>
      <c r="R98" s="284" t="str">
        <f t="shared" si="290"/>
        <v/>
      </c>
      <c r="S98" s="284" t="str">
        <f t="shared" si="290"/>
        <v/>
      </c>
      <c r="T98" s="284" t="str">
        <f t="shared" si="290"/>
        <v/>
      </c>
      <c r="U98" s="284" t="str">
        <f t="shared" si="290"/>
        <v/>
      </c>
      <c r="V98" s="284" t="str">
        <f t="shared" si="290"/>
        <v/>
      </c>
      <c r="W98" s="284" t="str">
        <f t="shared" si="290"/>
        <v/>
      </c>
      <c r="X98" s="284" t="str">
        <f t="shared" si="290"/>
        <v/>
      </c>
      <c r="Y98" s="284" t="str">
        <f t="shared" si="290"/>
        <v/>
      </c>
      <c r="Z98" s="284" t="str">
        <f t="shared" si="290"/>
        <v/>
      </c>
      <c r="AA98" s="284" t="str">
        <f t="shared" si="290"/>
        <v/>
      </c>
      <c r="AB98" s="284" t="str">
        <f t="shared" si="290"/>
        <v/>
      </c>
      <c r="AC98" s="284" t="str">
        <f t="shared" si="290"/>
        <v/>
      </c>
      <c r="AD98" s="284" t="str">
        <f t="shared" si="290"/>
        <v/>
      </c>
      <c r="AE98" s="284" t="str">
        <f t="shared" si="290"/>
        <v/>
      </c>
      <c r="AF98" s="284" t="str">
        <f t="shared" si="290"/>
        <v/>
      </c>
      <c r="AG98" s="284" t="str">
        <f t="shared" si="290"/>
        <v/>
      </c>
      <c r="AH98" s="284" t="str">
        <f t="shared" si="290"/>
        <v/>
      </c>
      <c r="AI98" s="284" t="str">
        <f t="shared" si="290"/>
        <v/>
      </c>
      <c r="AJ98" s="284" t="str">
        <f t="shared" si="290"/>
        <v/>
      </c>
      <c r="AK98" s="284" t="str">
        <f t="shared" si="290"/>
        <v/>
      </c>
      <c r="AL98" s="284" t="str">
        <f t="shared" si="290"/>
        <v/>
      </c>
      <c r="AM98" s="284" t="str">
        <f t="shared" si="290"/>
        <v/>
      </c>
      <c r="AN98" s="284" t="str">
        <f t="shared" si="290"/>
        <v/>
      </c>
      <c r="AO98" s="284" t="str">
        <f t="shared" si="290"/>
        <v/>
      </c>
      <c r="AP98" s="284" t="str">
        <f t="shared" si="290"/>
        <v/>
      </c>
      <c r="AQ98" s="284" t="str">
        <f t="shared" si="290"/>
        <v/>
      </c>
      <c r="AR98" s="284">
        <f t="shared" si="290"/>
        <v>9827.7004457546518</v>
      </c>
      <c r="AS98" s="284" t="str">
        <f t="shared" si="290"/>
        <v/>
      </c>
      <c r="AT98" s="284" t="str">
        <f t="shared" si="290"/>
        <v/>
      </c>
      <c r="AU98" s="284" t="str">
        <f t="shared" si="290"/>
        <v/>
      </c>
      <c r="AV98" s="284" t="str">
        <f t="shared" si="290"/>
        <v/>
      </c>
      <c r="AW98" s="284">
        <f t="shared" si="290"/>
        <v>7007.0145939285539</v>
      </c>
      <c r="AX98" s="284" t="str">
        <f t="shared" si="290"/>
        <v/>
      </c>
      <c r="AY98" s="284" t="str">
        <f t="shared" si="290"/>
        <v/>
      </c>
      <c r="AZ98" s="284" t="str">
        <f t="shared" si="290"/>
        <v/>
      </c>
      <c r="BA98" s="284" t="str">
        <f t="shared" si="290"/>
        <v/>
      </c>
      <c r="BB98" s="284">
        <f t="shared" si="290"/>
        <v>4995.9045649114278</v>
      </c>
      <c r="BC98" s="284" t="str">
        <f t="shared" si="290"/>
        <v/>
      </c>
      <c r="BD98" s="284" t="str">
        <f t="shared" si="290"/>
        <v/>
      </c>
      <c r="BE98" s="284" t="str">
        <f t="shared" si="290"/>
        <v/>
      </c>
      <c r="BF98" s="284" t="str">
        <f t="shared" si="290"/>
        <v/>
      </c>
      <c r="BG98" s="284">
        <f t="shared" si="290"/>
        <v>3562.0109088012177</v>
      </c>
      <c r="BH98" s="284" t="str">
        <f t="shared" si="290"/>
        <v/>
      </c>
      <c r="BI98" s="284" t="str">
        <f t="shared" si="290"/>
        <v/>
      </c>
      <c r="BJ98" s="284" t="str">
        <f t="shared" si="290"/>
        <v/>
      </c>
      <c r="BK98" s="284" t="str">
        <f t="shared" si="290"/>
        <v/>
      </c>
      <c r="BL98" s="284">
        <f t="shared" si="290"/>
        <v>2539.6645491453296</v>
      </c>
      <c r="BM98" s="284" t="str">
        <f t="shared" si="290"/>
        <v/>
      </c>
      <c r="BN98" s="284" t="str">
        <f t="shared" si="290"/>
        <v/>
      </c>
      <c r="BO98" s="284" t="str">
        <f t="shared" si="290"/>
        <v/>
      </c>
      <c r="BP98" s="284" t="str">
        <f t="shared" ref="BP98:EA98" si="291">IF(BP42="","",($C19*BP42)/((1+$H$4)^BP$79))</f>
        <v/>
      </c>
      <c r="BQ98" s="284">
        <f t="shared" si="291"/>
        <v>1810.745724065242</v>
      </c>
      <c r="BR98" s="284" t="str">
        <f t="shared" si="291"/>
        <v/>
      </c>
      <c r="BS98" s="284" t="str">
        <f t="shared" si="291"/>
        <v/>
      </c>
      <c r="BT98" s="284" t="str">
        <f t="shared" si="291"/>
        <v/>
      </c>
      <c r="BU98" s="284" t="str">
        <f t="shared" si="291"/>
        <v/>
      </c>
      <c r="BV98" s="284">
        <f t="shared" si="291"/>
        <v>1291.0366758176656</v>
      </c>
      <c r="BW98" s="284" t="str">
        <f t="shared" si="291"/>
        <v/>
      </c>
      <c r="BX98" s="284" t="str">
        <f t="shared" si="291"/>
        <v/>
      </c>
      <c r="BY98" s="284" t="str">
        <f t="shared" si="291"/>
        <v/>
      </c>
      <c r="BZ98" s="284" t="str">
        <f t="shared" si="291"/>
        <v/>
      </c>
      <c r="CA98" s="284">
        <f t="shared" si="291"/>
        <v>920.49130706453286</v>
      </c>
      <c r="CB98" s="284" t="str">
        <f t="shared" si="291"/>
        <v/>
      </c>
      <c r="CC98" s="284" t="str">
        <f t="shared" si="291"/>
        <v/>
      </c>
      <c r="CD98" s="284" t="str">
        <f t="shared" si="291"/>
        <v/>
      </c>
      <c r="CE98" s="284" t="str">
        <f t="shared" si="291"/>
        <v/>
      </c>
      <c r="CF98" s="284">
        <f t="shared" si="291"/>
        <v>656.29758027186961</v>
      </c>
      <c r="CG98" s="284" t="str">
        <f t="shared" si="291"/>
        <v/>
      </c>
      <c r="CH98" s="284" t="str">
        <f t="shared" si="291"/>
        <v/>
      </c>
      <c r="CI98" s="284" t="str">
        <f t="shared" si="291"/>
        <v/>
      </c>
      <c r="CJ98" s="284" t="str">
        <f t="shared" si="291"/>
        <v/>
      </c>
      <c r="CK98" s="284">
        <f t="shared" si="291"/>
        <v>467.93110436241648</v>
      </c>
      <c r="CL98" s="284" t="str">
        <f t="shared" si="291"/>
        <v/>
      </c>
      <c r="CM98" s="284" t="str">
        <f t="shared" si="291"/>
        <v/>
      </c>
      <c r="CN98" s="284" t="str">
        <f t="shared" si="291"/>
        <v/>
      </c>
      <c r="CO98" s="284" t="str">
        <f t="shared" si="291"/>
        <v/>
      </c>
      <c r="CP98" s="284">
        <f t="shared" si="291"/>
        <v>333.628410360933</v>
      </c>
      <c r="CQ98" s="284" t="str">
        <f t="shared" si="291"/>
        <v/>
      </c>
      <c r="CR98" s="284" t="str">
        <f t="shared" si="291"/>
        <v/>
      </c>
      <c r="CS98" s="284" t="str">
        <f t="shared" si="291"/>
        <v/>
      </c>
      <c r="CT98" s="284" t="str">
        <f t="shared" si="291"/>
        <v/>
      </c>
      <c r="CU98" s="284">
        <f t="shared" si="291"/>
        <v>237.87244567045121</v>
      </c>
      <c r="CV98" s="284" t="str">
        <f t="shared" si="291"/>
        <v/>
      </c>
      <c r="CW98" s="284" t="str">
        <f t="shared" si="291"/>
        <v/>
      </c>
      <c r="CX98" s="284" t="str">
        <f t="shared" si="291"/>
        <v/>
      </c>
      <c r="CY98" s="284" t="str">
        <f t="shared" si="291"/>
        <v/>
      </c>
      <c r="CZ98" s="284">
        <f t="shared" si="291"/>
        <v>169.59976624301146</v>
      </c>
      <c r="DA98" s="284" t="str">
        <f t="shared" si="291"/>
        <v/>
      </c>
      <c r="DB98" s="284" t="str">
        <f t="shared" si="291"/>
        <v/>
      </c>
      <c r="DC98" s="284" t="str">
        <f t="shared" si="291"/>
        <v/>
      </c>
      <c r="DD98" s="284" t="str">
        <f t="shared" si="291"/>
        <v/>
      </c>
      <c r="DE98" s="284">
        <f t="shared" si="291"/>
        <v>120.92228937492798</v>
      </c>
      <c r="DF98" s="284" t="str">
        <f t="shared" si="291"/>
        <v/>
      </c>
      <c r="DG98" s="284" t="str">
        <f t="shared" si="291"/>
        <v/>
      </c>
      <c r="DH98" s="284" t="str">
        <f t="shared" si="291"/>
        <v/>
      </c>
      <c r="DI98" s="284" t="str">
        <f t="shared" si="291"/>
        <v/>
      </c>
      <c r="DJ98" s="284">
        <f t="shared" si="291"/>
        <v>86.215921115848488</v>
      </c>
      <c r="DK98" s="284" t="str">
        <f t="shared" si="291"/>
        <v/>
      </c>
      <c r="DL98" s="284" t="str">
        <f t="shared" si="291"/>
        <v/>
      </c>
      <c r="DM98" s="284" t="str">
        <f t="shared" si="291"/>
        <v/>
      </c>
      <c r="DN98" s="284" t="str">
        <f t="shared" si="291"/>
        <v/>
      </c>
      <c r="DO98" s="284">
        <f t="shared" si="291"/>
        <v>61.470760207054148</v>
      </c>
      <c r="DP98" s="284" t="str">
        <f t="shared" si="291"/>
        <v/>
      </c>
      <c r="DQ98" s="284" t="str">
        <f t="shared" si="291"/>
        <v/>
      </c>
      <c r="DR98" s="284" t="str">
        <f t="shared" si="291"/>
        <v/>
      </c>
      <c r="DS98" s="284" t="str">
        <f t="shared" si="291"/>
        <v/>
      </c>
      <c r="DT98" s="284">
        <f t="shared" si="291"/>
        <v>43.827802469984249</v>
      </c>
      <c r="DU98" s="284" t="str">
        <f t="shared" si="291"/>
        <v/>
      </c>
      <c r="DV98" s="284" t="str">
        <f t="shared" si="291"/>
        <v/>
      </c>
      <c r="DW98" s="284" t="str">
        <f t="shared" si="291"/>
        <v/>
      </c>
      <c r="DX98" s="284" t="str">
        <f t="shared" si="291"/>
        <v/>
      </c>
      <c r="DY98" s="284">
        <f t="shared" si="291"/>
        <v>31.248617438238963</v>
      </c>
      <c r="DZ98" s="284" t="str">
        <f t="shared" si="291"/>
        <v/>
      </c>
      <c r="EA98" s="284" t="str">
        <f t="shared" si="291"/>
        <v/>
      </c>
      <c r="EB98" s="284" t="str">
        <f t="shared" ref="EB98:GM98" si="292">IF(EB42="","",($C19*EB42)/((1+$H$4)^EB$79))</f>
        <v/>
      </c>
      <c r="EC98" s="284" t="str">
        <f t="shared" si="292"/>
        <v/>
      </c>
      <c r="ED98" s="284">
        <f t="shared" si="292"/>
        <v>22.279832361436732</v>
      </c>
      <c r="EE98" s="284" t="str">
        <f t="shared" si="292"/>
        <v/>
      </c>
      <c r="EF98" s="284" t="str">
        <f t="shared" si="292"/>
        <v/>
      </c>
      <c r="EG98" s="284" t="str">
        <f t="shared" si="292"/>
        <v/>
      </c>
      <c r="EH98" s="284" t="str">
        <f t="shared" si="292"/>
        <v/>
      </c>
      <c r="EI98" s="284">
        <f t="shared" si="292"/>
        <v>15.885212554917375</v>
      </c>
      <c r="EJ98" s="284" t="str">
        <f t="shared" si="292"/>
        <v/>
      </c>
      <c r="EK98" s="284" t="str">
        <f t="shared" si="292"/>
        <v/>
      </c>
      <c r="EL98" s="284" t="str">
        <f t="shared" si="292"/>
        <v/>
      </c>
      <c r="EM98" s="284" t="str">
        <f t="shared" si="292"/>
        <v/>
      </c>
      <c r="EN98" s="284">
        <f t="shared" si="292"/>
        <v>11.325937009816542</v>
      </c>
      <c r="EO98" s="284" t="str">
        <f t="shared" si="292"/>
        <v/>
      </c>
      <c r="EP98" s="284" t="str">
        <f t="shared" si="292"/>
        <v/>
      </c>
      <c r="EQ98" s="284" t="str">
        <f t="shared" si="292"/>
        <v/>
      </c>
      <c r="ER98" s="284" t="str">
        <f t="shared" si="292"/>
        <v/>
      </c>
      <c r="ES98" s="284">
        <f t="shared" si="292"/>
        <v>8.0752365577017802</v>
      </c>
      <c r="ET98" s="284" t="str">
        <f t="shared" si="292"/>
        <v/>
      </c>
      <c r="EU98" s="284" t="str">
        <f t="shared" si="292"/>
        <v/>
      </c>
      <c r="EV98" s="284" t="str">
        <f t="shared" si="292"/>
        <v/>
      </c>
      <c r="EW98" s="284" t="str">
        <f t="shared" si="292"/>
        <v/>
      </c>
      <c r="EX98" s="284">
        <f t="shared" si="292"/>
        <v>5.7575320617026415</v>
      </c>
      <c r="EY98" s="284" t="str">
        <f t="shared" si="292"/>
        <v/>
      </c>
      <c r="EZ98" s="284" t="str">
        <f t="shared" si="292"/>
        <v/>
      </c>
      <c r="FA98" s="284" t="str">
        <f t="shared" si="292"/>
        <v/>
      </c>
      <c r="FB98" s="284" t="str">
        <f t="shared" si="292"/>
        <v/>
      </c>
      <c r="FC98" s="284">
        <f t="shared" si="292"/>
        <v>4.105040787928095</v>
      </c>
      <c r="FD98" s="284" t="str">
        <f t="shared" si="292"/>
        <v/>
      </c>
      <c r="FE98" s="284" t="str">
        <f t="shared" si="292"/>
        <v/>
      </c>
      <c r="FF98" s="284" t="str">
        <f t="shared" si="292"/>
        <v/>
      </c>
      <c r="FG98" s="284" t="str">
        <f t="shared" si="292"/>
        <v/>
      </c>
      <c r="FH98" s="284">
        <f t="shared" si="292"/>
        <v>2.9268373480094803</v>
      </c>
      <c r="FI98" s="284" t="str">
        <f t="shared" si="292"/>
        <v/>
      </c>
      <c r="FJ98" s="284" t="str">
        <f t="shared" si="292"/>
        <v/>
      </c>
      <c r="FK98" s="284" t="str">
        <f t="shared" si="292"/>
        <v/>
      </c>
      <c r="FL98" s="284" t="str">
        <f t="shared" si="292"/>
        <v/>
      </c>
      <c r="FM98" s="284">
        <f t="shared" si="292"/>
        <v>2.0867945787273912</v>
      </c>
      <c r="FN98" s="284" t="str">
        <f t="shared" si="292"/>
        <v/>
      </c>
      <c r="FO98" s="284" t="str">
        <f t="shared" si="292"/>
        <v/>
      </c>
      <c r="FP98" s="284" t="str">
        <f t="shared" si="292"/>
        <v/>
      </c>
      <c r="FQ98" s="284" t="str">
        <f t="shared" si="292"/>
        <v/>
      </c>
      <c r="FR98" s="284">
        <f t="shared" si="292"/>
        <v>1.4878556940540741</v>
      </c>
      <c r="FS98" s="284" t="str">
        <f t="shared" si="292"/>
        <v/>
      </c>
      <c r="FT98" s="284" t="str">
        <f t="shared" si="292"/>
        <v/>
      </c>
      <c r="FU98" s="284" t="str">
        <f t="shared" si="292"/>
        <v/>
      </c>
      <c r="FV98" s="284" t="str">
        <f t="shared" si="292"/>
        <v/>
      </c>
      <c r="FW98" s="284">
        <f t="shared" si="292"/>
        <v>1.0608205469266361</v>
      </c>
      <c r="FX98" s="284" t="str">
        <f t="shared" si="292"/>
        <v/>
      </c>
      <c r="FY98" s="284" t="str">
        <f t="shared" si="292"/>
        <v/>
      </c>
      <c r="FZ98" s="284" t="str">
        <f t="shared" si="292"/>
        <v/>
      </c>
      <c r="GA98" s="284" t="str">
        <f t="shared" si="292"/>
        <v/>
      </c>
      <c r="GB98" s="284">
        <f t="shared" si="292"/>
        <v>0.75635038887099781</v>
      </c>
      <c r="GC98" s="284" t="str">
        <f t="shared" si="292"/>
        <v/>
      </c>
      <c r="GD98" s="284" t="str">
        <f t="shared" si="292"/>
        <v/>
      </c>
      <c r="GE98" s="284" t="str">
        <f t="shared" si="292"/>
        <v/>
      </c>
      <c r="GF98" s="284" t="str">
        <f t="shared" si="292"/>
        <v/>
      </c>
      <c r="GG98" s="284">
        <f t="shared" si="292"/>
        <v>0.53926737411211978</v>
      </c>
      <c r="GH98" s="284" t="str">
        <f t="shared" si="292"/>
        <v/>
      </c>
      <c r="GI98" s="284" t="str">
        <f t="shared" si="292"/>
        <v/>
      </c>
      <c r="GJ98" s="284" t="str">
        <f t="shared" si="292"/>
        <v/>
      </c>
      <c r="GK98" s="284" t="str">
        <f t="shared" si="292"/>
        <v/>
      </c>
      <c r="GL98" s="284">
        <f t="shared" si="292"/>
        <v>0.38449018478839031</v>
      </c>
      <c r="GM98" s="284" t="str">
        <f t="shared" si="292"/>
        <v/>
      </c>
      <c r="GN98" s="284" t="str">
        <f t="shared" ref="GN98:IY98" si="293">IF(GN42="","",($C19*GN42)/((1+$H$4)^GN$79))</f>
        <v/>
      </c>
      <c r="GO98" s="284" t="str">
        <f t="shared" si="293"/>
        <v/>
      </c>
      <c r="GP98" s="284" t="str">
        <f t="shared" si="293"/>
        <v/>
      </c>
      <c r="GQ98" s="284">
        <f t="shared" si="293"/>
        <v>0.27413618790124411</v>
      </c>
      <c r="GR98" s="284" t="str">
        <f t="shared" si="293"/>
        <v/>
      </c>
      <c r="GS98" s="284" t="str">
        <f t="shared" si="293"/>
        <v/>
      </c>
      <c r="GT98" s="284" t="str">
        <f t="shared" si="293"/>
        <v/>
      </c>
      <c r="GU98" s="284" t="str">
        <f t="shared" si="293"/>
        <v/>
      </c>
      <c r="GV98" s="284">
        <f t="shared" si="293"/>
        <v>0.19545531326992505</v>
      </c>
      <c r="GW98" s="284" t="str">
        <f t="shared" si="293"/>
        <v/>
      </c>
      <c r="GX98" s="284" t="str">
        <f t="shared" si="293"/>
        <v/>
      </c>
      <c r="GY98" s="284" t="str">
        <f t="shared" si="293"/>
        <v/>
      </c>
      <c r="GZ98" s="284" t="str">
        <f t="shared" si="293"/>
        <v/>
      </c>
      <c r="HA98" s="284">
        <f t="shared" si="293"/>
        <v>0.13935693706810745</v>
      </c>
      <c r="HB98" s="284" t="str">
        <f t="shared" si="293"/>
        <v/>
      </c>
      <c r="HC98" s="284" t="str">
        <f t="shared" si="293"/>
        <v/>
      </c>
      <c r="HD98" s="284" t="str">
        <f t="shared" si="293"/>
        <v/>
      </c>
      <c r="HE98" s="284" t="str">
        <f t="shared" si="293"/>
        <v/>
      </c>
      <c r="HF98" s="284">
        <f t="shared" si="293"/>
        <v>9.935957014473594E-2</v>
      </c>
      <c r="HG98" s="284" t="str">
        <f t="shared" si="293"/>
        <v/>
      </c>
      <c r="HH98" s="284" t="str">
        <f t="shared" si="293"/>
        <v/>
      </c>
      <c r="HI98" s="284" t="str">
        <f t="shared" si="293"/>
        <v/>
      </c>
      <c r="HJ98" s="284" t="str">
        <f t="shared" si="293"/>
        <v/>
      </c>
      <c r="HK98" s="284">
        <f t="shared" si="293"/>
        <v>7.0842000312634823E-2</v>
      </c>
      <c r="HL98" s="284" t="str">
        <f t="shared" si="293"/>
        <v/>
      </c>
      <c r="HM98" s="284" t="str">
        <f t="shared" si="293"/>
        <v/>
      </c>
      <c r="HN98" s="284" t="str">
        <f t="shared" si="293"/>
        <v/>
      </c>
      <c r="HO98" s="284" t="str">
        <f t="shared" si="293"/>
        <v/>
      </c>
      <c r="HP98" s="284">
        <f t="shared" si="293"/>
        <v>5.050936714988636E-2</v>
      </c>
      <c r="HQ98" s="284" t="str">
        <f t="shared" si="293"/>
        <v/>
      </c>
      <c r="HR98" s="284" t="str">
        <f t="shared" si="293"/>
        <v/>
      </c>
      <c r="HS98" s="284" t="str">
        <f t="shared" si="293"/>
        <v/>
      </c>
      <c r="HT98" s="284" t="str">
        <f t="shared" si="293"/>
        <v/>
      </c>
      <c r="HU98" s="284">
        <f t="shared" si="293"/>
        <v>3.6012480712335378E-2</v>
      </c>
      <c r="HV98" s="284" t="str">
        <f t="shared" si="293"/>
        <v/>
      </c>
      <c r="HW98" s="284" t="str">
        <f t="shared" si="293"/>
        <v/>
      </c>
      <c r="HX98" s="284" t="str">
        <f t="shared" si="293"/>
        <v/>
      </c>
      <c r="HY98" s="284" t="str">
        <f t="shared" si="293"/>
        <v/>
      </c>
      <c r="HZ98" s="284">
        <f t="shared" si="293"/>
        <v>2.5676401036817301E-2</v>
      </c>
      <c r="IA98" s="284" t="str">
        <f t="shared" si="293"/>
        <v/>
      </c>
      <c r="IB98" s="284" t="str">
        <f t="shared" si="293"/>
        <v/>
      </c>
      <c r="IC98" s="284" t="str">
        <f t="shared" si="293"/>
        <v/>
      </c>
      <c r="ID98" s="284" t="str">
        <f t="shared" si="293"/>
        <v/>
      </c>
      <c r="IE98" s="284">
        <f t="shared" si="293"/>
        <v>1.8306919078130871E-2</v>
      </c>
      <c r="IF98" s="284" t="str">
        <f t="shared" si="293"/>
        <v/>
      </c>
      <c r="IG98" s="284" t="str">
        <f t="shared" si="293"/>
        <v/>
      </c>
      <c r="IH98" s="284" t="str">
        <f t="shared" si="293"/>
        <v/>
      </c>
      <c r="II98" s="284" t="str">
        <f t="shared" si="293"/>
        <v/>
      </c>
      <c r="IJ98" s="284">
        <f t="shared" si="293"/>
        <v>1.3052580291633212E-2</v>
      </c>
      <c r="IK98" s="284" t="str">
        <f t="shared" si="293"/>
        <v/>
      </c>
      <c r="IL98" s="284" t="str">
        <f t="shared" si="293"/>
        <v/>
      </c>
      <c r="IM98" s="284" t="str">
        <f t="shared" si="293"/>
        <v/>
      </c>
      <c r="IN98" s="284" t="str">
        <f t="shared" si="293"/>
        <v/>
      </c>
      <c r="IO98" s="284">
        <f t="shared" si="293"/>
        <v>9.3063093545353876E-3</v>
      </c>
      <c r="IP98" s="284" t="str">
        <f t="shared" si="293"/>
        <v/>
      </c>
      <c r="IQ98" s="284" t="str">
        <f t="shared" si="293"/>
        <v/>
      </c>
      <c r="IR98" s="284" t="str">
        <f t="shared" si="293"/>
        <v/>
      </c>
      <c r="IS98" s="284" t="str">
        <f t="shared" si="293"/>
        <v/>
      </c>
      <c r="IT98" s="284">
        <f t="shared" si="293"/>
        <v>6.6352699517833102E-3</v>
      </c>
      <c r="IU98" s="284" t="str">
        <f t="shared" si="293"/>
        <v/>
      </c>
      <c r="IV98" s="284" t="str">
        <f t="shared" si="293"/>
        <v/>
      </c>
      <c r="IW98" s="284" t="str">
        <f t="shared" si="293"/>
        <v/>
      </c>
      <c r="IX98" s="284" t="str">
        <f t="shared" si="293"/>
        <v/>
      </c>
      <c r="IY98" s="284">
        <f t="shared" si="293"/>
        <v>4.7308557727647679E-3</v>
      </c>
      <c r="IZ98" s="284" t="str">
        <f t="shared" ref="IZ98:LK98" si="294">IF(IZ42="","",($C19*IZ42)/((1+$H$4)^IZ$79))</f>
        <v/>
      </c>
      <c r="JA98" s="284" t="str">
        <f t="shared" si="294"/>
        <v/>
      </c>
      <c r="JB98" s="284" t="str">
        <f t="shared" si="294"/>
        <v/>
      </c>
      <c r="JC98" s="284" t="str">
        <f t="shared" si="294"/>
        <v/>
      </c>
      <c r="JD98" s="284">
        <f t="shared" si="294"/>
        <v>3.3730347831118094E-3</v>
      </c>
      <c r="JE98" s="284" t="str">
        <f t="shared" si="294"/>
        <v/>
      </c>
      <c r="JF98" s="284" t="str">
        <f t="shared" si="294"/>
        <v/>
      </c>
      <c r="JG98" s="284" t="str">
        <f t="shared" si="294"/>
        <v/>
      </c>
      <c r="JH98" s="284" t="str">
        <f t="shared" si="294"/>
        <v/>
      </c>
      <c r="JI98" s="284">
        <f t="shared" si="294"/>
        <v>2.404927183276413E-3</v>
      </c>
      <c r="JJ98" s="284" t="str">
        <f t="shared" si="294"/>
        <v/>
      </c>
      <c r="JK98" s="284" t="str">
        <f t="shared" si="294"/>
        <v/>
      </c>
      <c r="JL98" s="284" t="str">
        <f t="shared" si="294"/>
        <v/>
      </c>
      <c r="JM98" s="284" t="str">
        <f t="shared" si="294"/>
        <v/>
      </c>
      <c r="JN98" s="284">
        <f t="shared" si="294"/>
        <v>1.7146798443406698E-3</v>
      </c>
      <c r="JO98" s="284" t="str">
        <f t="shared" si="294"/>
        <v/>
      </c>
      <c r="JP98" s="284" t="str">
        <f t="shared" si="294"/>
        <v/>
      </c>
      <c r="JQ98" s="284" t="str">
        <f t="shared" si="294"/>
        <v/>
      </c>
      <c r="JR98" s="284" t="str">
        <f t="shared" si="294"/>
        <v/>
      </c>
      <c r="JS98" s="284">
        <f t="shared" si="294"/>
        <v>1.2225430312541054E-3</v>
      </c>
      <c r="JT98" s="284" t="str">
        <f t="shared" si="294"/>
        <v/>
      </c>
      <c r="JU98" s="284" t="str">
        <f t="shared" si="294"/>
        <v/>
      </c>
      <c r="JV98" s="284" t="str">
        <f t="shared" si="294"/>
        <v/>
      </c>
      <c r="JW98" s="284" t="str">
        <f t="shared" si="294"/>
        <v/>
      </c>
      <c r="JX98" s="284">
        <f t="shared" si="294"/>
        <v>8.7165628510824762E-4</v>
      </c>
      <c r="JY98" s="284" t="str">
        <f t="shared" si="294"/>
        <v/>
      </c>
      <c r="JZ98" s="284" t="str">
        <f t="shared" si="294"/>
        <v/>
      </c>
      <c r="KA98" s="284" t="str">
        <f t="shared" si="294"/>
        <v/>
      </c>
      <c r="KB98" s="284" t="str">
        <f t="shared" si="294"/>
        <v/>
      </c>
      <c r="KC98" s="284">
        <f t="shared" si="294"/>
        <v>6.2147888454225678E-4</v>
      </c>
      <c r="KD98" s="284" t="str">
        <f t="shared" si="294"/>
        <v/>
      </c>
      <c r="KE98" s="284" t="str">
        <f t="shared" si="294"/>
        <v/>
      </c>
      <c r="KF98" s="284" t="str">
        <f t="shared" si="294"/>
        <v/>
      </c>
      <c r="KG98" s="284" t="str">
        <f t="shared" si="294"/>
        <v/>
      </c>
      <c r="KH98" s="284">
        <f t="shared" si="294"/>
        <v>4.4310585551955543E-4</v>
      </c>
      <c r="KI98" s="284" t="str">
        <f t="shared" si="294"/>
        <v/>
      </c>
      <c r="KJ98" s="284" t="str">
        <f t="shared" si="294"/>
        <v/>
      </c>
      <c r="KK98" s="284" t="str">
        <f t="shared" si="294"/>
        <v/>
      </c>
      <c r="KL98" s="284" t="str">
        <f t="shared" si="294"/>
        <v/>
      </c>
      <c r="KM98" s="284">
        <f t="shared" si="294"/>
        <v>3.1592835103373023E-4</v>
      </c>
      <c r="KN98" s="284" t="str">
        <f t="shared" si="294"/>
        <v/>
      </c>
      <c r="KO98" s="284" t="str">
        <f t="shared" si="294"/>
        <v/>
      </c>
      <c r="KP98" s="284" t="str">
        <f t="shared" si="294"/>
        <v/>
      </c>
      <c r="KQ98" s="284" t="str">
        <f t="shared" si="294"/>
        <v/>
      </c>
      <c r="KR98" s="284">
        <f t="shared" si="294"/>
        <v>2.2525254799411458E-4</v>
      </c>
      <c r="KS98" s="284" t="str">
        <f t="shared" si="294"/>
        <v/>
      </c>
      <c r="KT98" s="284" t="str">
        <f t="shared" si="294"/>
        <v/>
      </c>
      <c r="KU98" s="284" t="str">
        <f t="shared" si="294"/>
        <v/>
      </c>
      <c r="KV98" s="284" t="str">
        <f t="shared" si="294"/>
        <v/>
      </c>
      <c r="KW98" s="284">
        <f t="shared" si="294"/>
        <v>1.6060195361328541E-4</v>
      </c>
      <c r="KX98" s="284" t="str">
        <f t="shared" si="294"/>
        <v/>
      </c>
      <c r="KY98" s="284" t="str">
        <f t="shared" si="294"/>
        <v/>
      </c>
      <c r="KZ98" s="284" t="str">
        <f t="shared" si="294"/>
        <v/>
      </c>
      <c r="LA98" s="284" t="str">
        <f t="shared" si="294"/>
        <v/>
      </c>
      <c r="LB98" s="284">
        <f t="shared" si="294"/>
        <v>1.145069733243497E-4</v>
      </c>
      <c r="LC98" s="284" t="str">
        <f t="shared" si="294"/>
        <v/>
      </c>
      <c r="LD98" s="284" t="str">
        <f t="shared" si="294"/>
        <v/>
      </c>
      <c r="LE98" s="284" t="str">
        <f t="shared" si="294"/>
        <v/>
      </c>
      <c r="LF98" s="284" t="str">
        <f t="shared" si="294"/>
        <v/>
      </c>
      <c r="LG98" s="284">
        <f t="shared" si="294"/>
        <v>8.1641889434766425E-5</v>
      </c>
      <c r="LH98" s="284" t="str">
        <f t="shared" si="294"/>
        <v/>
      </c>
      <c r="LI98" s="284" t="str">
        <f t="shared" si="294"/>
        <v/>
      </c>
      <c r="LJ98" s="284" t="str">
        <f t="shared" si="294"/>
        <v/>
      </c>
      <c r="LK98" s="284" t="str">
        <f t="shared" si="294"/>
        <v/>
      </c>
      <c r="LL98" s="284">
        <f t="shared" ref="LL98:NW98" si="295">IF(LL42="","",($C19*LL42)/((1+$H$4)^LL$79))</f>
        <v>5.8209538833922188E-5</v>
      </c>
      <c r="LM98" s="284" t="str">
        <f t="shared" si="295"/>
        <v/>
      </c>
      <c r="LN98" s="284" t="str">
        <f t="shared" si="295"/>
        <v/>
      </c>
      <c r="LO98" s="284" t="str">
        <f t="shared" si="295"/>
        <v/>
      </c>
      <c r="LP98" s="284" t="str">
        <f t="shared" si="295"/>
        <v/>
      </c>
      <c r="LQ98" s="284">
        <f t="shared" si="295"/>
        <v>4.1502596702704408E-5</v>
      </c>
      <c r="LR98" s="284" t="str">
        <f t="shared" si="295"/>
        <v/>
      </c>
      <c r="LS98" s="284" t="str">
        <f t="shared" si="295"/>
        <v/>
      </c>
      <c r="LT98" s="284" t="str">
        <f t="shared" si="295"/>
        <v/>
      </c>
      <c r="LU98" s="284" t="str">
        <f t="shared" si="295"/>
        <v/>
      </c>
      <c r="LV98" s="284">
        <f t="shared" si="295"/>
        <v>2.9590777861712704E-5</v>
      </c>
      <c r="LW98" s="284" t="str">
        <f t="shared" si="295"/>
        <v/>
      </c>
      <c r="LX98" s="284" t="str">
        <f t="shared" si="295"/>
        <v/>
      </c>
      <c r="LY98" s="284" t="str">
        <f t="shared" si="295"/>
        <v/>
      </c>
      <c r="LZ98" s="284" t="str">
        <f t="shared" si="295"/>
        <v/>
      </c>
      <c r="MA98" s="284">
        <f t="shared" si="295"/>
        <v>2.1097815655572463E-5</v>
      </c>
      <c r="MB98" s="284" t="str">
        <f t="shared" si="295"/>
        <v/>
      </c>
      <c r="MC98" s="284" t="str">
        <f t="shared" si="295"/>
        <v/>
      </c>
      <c r="MD98" s="284" t="str">
        <f t="shared" si="295"/>
        <v/>
      </c>
      <c r="ME98" s="284" t="str">
        <f t="shared" si="295"/>
        <v/>
      </c>
      <c r="MF98" s="284">
        <f t="shared" si="295"/>
        <v>1.5042450979717337E-5</v>
      </c>
      <c r="MG98" s="284" t="str">
        <f t="shared" si="295"/>
        <v/>
      </c>
      <c r="MH98" s="284" t="str">
        <f t="shared" si="295"/>
        <v/>
      </c>
      <c r="MI98" s="284" t="str">
        <f t="shared" si="295"/>
        <v/>
      </c>
      <c r="MJ98" s="284" t="str">
        <f t="shared" si="295"/>
        <v/>
      </c>
      <c r="MK98" s="284">
        <f t="shared" si="295"/>
        <v>1.0725059654099028E-5</v>
      </c>
      <c r="ML98" s="284" t="str">
        <f t="shared" si="295"/>
        <v/>
      </c>
      <c r="MM98" s="284" t="str">
        <f t="shared" si="295"/>
        <v/>
      </c>
      <c r="MN98" s="284" t="str">
        <f t="shared" si="295"/>
        <v/>
      </c>
      <c r="MO98" s="284" t="str">
        <f t="shared" si="295"/>
        <v/>
      </c>
      <c r="MP98" s="284">
        <f t="shared" si="295"/>
        <v>7.6468193075105E-6</v>
      </c>
      <c r="MQ98" s="284" t="str">
        <f t="shared" si="295"/>
        <v/>
      </c>
      <c r="MR98" s="284" t="str">
        <f t="shared" si="295"/>
        <v/>
      </c>
      <c r="MS98" s="284" t="str">
        <f t="shared" si="295"/>
        <v/>
      </c>
      <c r="MT98" s="284" t="str">
        <f t="shared" si="295"/>
        <v/>
      </c>
      <c r="MU98" s="284">
        <f t="shared" si="295"/>
        <v>5.4520764832638628E-6</v>
      </c>
      <c r="MV98" s="284" t="str">
        <f t="shared" si="295"/>
        <v/>
      </c>
      <c r="MW98" s="284" t="str">
        <f t="shared" si="295"/>
        <v/>
      </c>
      <c r="MX98" s="284" t="str">
        <f t="shared" si="295"/>
        <v/>
      </c>
      <c r="MY98" s="284" t="str">
        <f t="shared" si="295"/>
        <v/>
      </c>
      <c r="MZ98" s="284">
        <f t="shared" si="295"/>
        <v>3.8872551820550557E-6</v>
      </c>
      <c r="NA98" s="284" t="str">
        <f t="shared" si="295"/>
        <v/>
      </c>
      <c r="NB98" s="284" t="str">
        <f t="shared" si="295"/>
        <v/>
      </c>
      <c r="NC98" s="284" t="str">
        <f t="shared" si="295"/>
        <v/>
      </c>
      <c r="ND98" s="284" t="str">
        <f t="shared" si="295"/>
        <v/>
      </c>
      <c r="NE98" s="284">
        <f t="shared" si="295"/>
        <v>2.7715592209315263E-6</v>
      </c>
      <c r="NF98" s="284" t="str">
        <f t="shared" si="295"/>
        <v/>
      </c>
      <c r="NG98" s="284" t="str">
        <f t="shared" si="295"/>
        <v/>
      </c>
      <c r="NH98" s="284" t="str">
        <f t="shared" si="295"/>
        <v/>
      </c>
      <c r="NI98" s="284" t="str">
        <f t="shared" si="295"/>
        <v/>
      </c>
      <c r="NJ98" s="284">
        <f t="shared" si="295"/>
        <v>1.9760834201447012E-6</v>
      </c>
      <c r="NK98" s="284" t="str">
        <f t="shared" si="295"/>
        <v/>
      </c>
      <c r="NL98" s="284" t="str">
        <f t="shared" si="295"/>
        <v/>
      </c>
      <c r="NM98" s="284" t="str">
        <f t="shared" si="295"/>
        <v/>
      </c>
      <c r="NN98" s="284" t="str">
        <f t="shared" si="295"/>
        <v/>
      </c>
      <c r="NO98" s="284">
        <f t="shared" si="295"/>
        <v>1.4089201680699915E-6</v>
      </c>
      <c r="NP98" s="284" t="str">
        <f t="shared" si="295"/>
        <v/>
      </c>
      <c r="NQ98" s="284" t="str">
        <f t="shared" si="295"/>
        <v/>
      </c>
      <c r="NR98" s="284" t="str">
        <f t="shared" si="295"/>
        <v/>
      </c>
      <c r="NS98" s="284" t="str">
        <f t="shared" si="295"/>
        <v/>
      </c>
      <c r="NT98" s="284">
        <f t="shared" si="295"/>
        <v>1.0045406078297112E-6</v>
      </c>
      <c r="NU98" s="284" t="str">
        <f t="shared" si="295"/>
        <v/>
      </c>
      <c r="NV98" s="284" t="str">
        <f t="shared" si="295"/>
        <v/>
      </c>
      <c r="NW98" s="284" t="str">
        <f t="shared" si="295"/>
        <v/>
      </c>
      <c r="NX98" s="284" t="str">
        <f t="shared" ref="NX98:QI98" si="296">IF(NX42="","",($C19*NX42)/((1+$H$4)^NX$79))</f>
        <v/>
      </c>
      <c r="NY98" s="284">
        <f t="shared" si="296"/>
        <v>7.1622357011270787E-7</v>
      </c>
      <c r="NZ98" s="284" t="str">
        <f t="shared" si="296"/>
        <v/>
      </c>
      <c r="OA98" s="284" t="str">
        <f t="shared" si="296"/>
        <v/>
      </c>
      <c r="OB98" s="284" t="str">
        <f t="shared" si="296"/>
        <v/>
      </c>
      <c r="OC98" s="284" t="str">
        <f t="shared" si="296"/>
        <v/>
      </c>
      <c r="OD98" s="284">
        <f t="shared" si="296"/>
        <v>5.1065750691081289E-7</v>
      </c>
      <c r="OE98" s="284" t="str">
        <f t="shared" si="296"/>
        <v/>
      </c>
      <c r="OF98" s="284" t="str">
        <f t="shared" si="296"/>
        <v/>
      </c>
      <c r="OG98" s="284" t="str">
        <f t="shared" si="296"/>
        <v/>
      </c>
      <c r="OH98" s="284" t="str">
        <f t="shared" si="296"/>
        <v/>
      </c>
      <c r="OI98" s="284">
        <f t="shared" si="296"/>
        <v>3.6409174487699552E-7</v>
      </c>
      <c r="OJ98" s="284" t="str">
        <f t="shared" si="296"/>
        <v/>
      </c>
      <c r="OK98" s="284" t="str">
        <f t="shared" si="296"/>
        <v/>
      </c>
      <c r="OL98" s="284" t="str">
        <f t="shared" si="296"/>
        <v/>
      </c>
      <c r="OM98" s="284" t="str">
        <f t="shared" si="296"/>
        <v/>
      </c>
      <c r="ON98" s="284">
        <f t="shared" si="296"/>
        <v>2.5959238216139156E-7</v>
      </c>
      <c r="OO98" s="284" t="str">
        <f t="shared" si="296"/>
        <v/>
      </c>
      <c r="OP98" s="284" t="str">
        <f t="shared" si="296"/>
        <v/>
      </c>
      <c r="OQ98" s="284" t="str">
        <f t="shared" si="296"/>
        <v/>
      </c>
      <c r="OR98" s="284" t="str">
        <f t="shared" si="296"/>
        <v/>
      </c>
      <c r="OS98" s="284">
        <f t="shared" si="296"/>
        <v>1.8508578078031496E-7</v>
      </c>
      <c r="OT98" s="284" t="str">
        <f t="shared" si="296"/>
        <v/>
      </c>
      <c r="OU98" s="284" t="str">
        <f t="shared" si="296"/>
        <v/>
      </c>
      <c r="OV98" s="284" t="str">
        <f t="shared" si="296"/>
        <v/>
      </c>
      <c r="OW98" s="284" t="str">
        <f t="shared" si="296"/>
        <v/>
      </c>
      <c r="OX98" s="284">
        <f t="shared" si="296"/>
        <v>1.3196360371530849E-7</v>
      </c>
      <c r="OY98" s="284" t="str">
        <f t="shared" si="296"/>
        <v/>
      </c>
      <c r="OZ98" s="284" t="str">
        <f t="shared" si="296"/>
        <v/>
      </c>
      <c r="PA98" s="284" t="str">
        <f t="shared" si="296"/>
        <v/>
      </c>
      <c r="PB98" s="284" t="str">
        <f t="shared" si="296"/>
        <v/>
      </c>
      <c r="PC98" s="284">
        <f t="shared" si="296"/>
        <v>9.4088225643874647E-8</v>
      </c>
      <c r="PD98" s="284" t="str">
        <f t="shared" si="296"/>
        <v/>
      </c>
      <c r="PE98" s="284" t="str">
        <f t="shared" si="296"/>
        <v/>
      </c>
      <c r="PF98" s="284" t="str">
        <f t="shared" si="296"/>
        <v/>
      </c>
      <c r="PG98" s="284" t="str">
        <f t="shared" si="296"/>
        <v/>
      </c>
      <c r="PH98" s="284">
        <f t="shared" si="296"/>
        <v>6.7083604536223511E-8</v>
      </c>
      <c r="PI98" s="284" t="str">
        <f t="shared" si="296"/>
        <v/>
      </c>
      <c r="PJ98" s="284" t="str">
        <f t="shared" si="296"/>
        <v/>
      </c>
      <c r="PK98" s="284" t="str">
        <f t="shared" si="296"/>
        <v/>
      </c>
      <c r="PL98" s="284" t="str">
        <f t="shared" si="296"/>
        <v/>
      </c>
      <c r="PM98" s="284">
        <f t="shared" si="296"/>
        <v>4.7829682904275292E-8</v>
      </c>
      <c r="PN98" s="284" t="str">
        <f t="shared" si="296"/>
        <v/>
      </c>
      <c r="PO98" s="284" t="str">
        <f t="shared" si="296"/>
        <v/>
      </c>
      <c r="PP98" s="284" t="str">
        <f t="shared" si="296"/>
        <v/>
      </c>
      <c r="PQ98" s="284" t="str">
        <f t="shared" si="296"/>
        <v/>
      </c>
      <c r="PR98" s="284">
        <f t="shared" si="296"/>
        <v>3.4101902879834561E-8</v>
      </c>
      <c r="PS98" s="284" t="str">
        <f t="shared" si="296"/>
        <v/>
      </c>
      <c r="PT98" s="284" t="str">
        <f t="shared" si="296"/>
        <v/>
      </c>
      <c r="PU98" s="284" t="str">
        <f t="shared" si="296"/>
        <v/>
      </c>
      <c r="PV98" s="284" t="str">
        <f t="shared" si="296"/>
        <v/>
      </c>
      <c r="PW98" s="284">
        <f t="shared" si="296"/>
        <v>2.4314185447416357E-8</v>
      </c>
      <c r="PX98" s="284" t="str">
        <f t="shared" si="296"/>
        <v/>
      </c>
      <c r="PY98" s="284" t="str">
        <f t="shared" si="296"/>
        <v/>
      </c>
      <c r="PZ98" s="284" t="str">
        <f t="shared" si="296"/>
        <v/>
      </c>
      <c r="QA98" s="284" t="str">
        <f t="shared" si="296"/>
        <v/>
      </c>
      <c r="QB98" s="284">
        <f t="shared" si="296"/>
        <v>1.7335678189410795E-8</v>
      </c>
      <c r="QC98" s="284" t="str">
        <f t="shared" si="296"/>
        <v/>
      </c>
      <c r="QD98" s="284" t="str">
        <f t="shared" si="296"/>
        <v/>
      </c>
      <c r="QE98" s="284" t="str">
        <f t="shared" si="296"/>
        <v/>
      </c>
      <c r="QF98" s="284" t="str">
        <f t="shared" si="296"/>
        <v/>
      </c>
      <c r="QG98" s="284">
        <f t="shared" si="296"/>
        <v>1.2360098961026364E-8</v>
      </c>
      <c r="QH98" s="284" t="str">
        <f t="shared" si="296"/>
        <v/>
      </c>
      <c r="QI98" s="284" t="str">
        <f t="shared" si="296"/>
        <v/>
      </c>
      <c r="QJ98" s="284" t="str">
        <f t="shared" ref="QJ98:SA98" si="297">IF(QJ42="","",($C19*QJ42)/((1+$H$4)^QJ$79))</f>
        <v/>
      </c>
      <c r="QK98" s="284" t="str">
        <f t="shared" si="297"/>
        <v/>
      </c>
      <c r="QL98" s="284">
        <f t="shared" si="297"/>
        <v>8.8125797362622457E-9</v>
      </c>
      <c r="QM98" s="284" t="str">
        <f t="shared" si="297"/>
        <v/>
      </c>
      <c r="QN98" s="284" t="str">
        <f t="shared" si="297"/>
        <v/>
      </c>
      <c r="QO98" s="284" t="str">
        <f t="shared" si="297"/>
        <v/>
      </c>
      <c r="QP98" s="284" t="str">
        <f t="shared" si="297"/>
        <v/>
      </c>
      <c r="QQ98" s="284">
        <f t="shared" si="297"/>
        <v>6.2832475575528119E-9</v>
      </c>
      <c r="QR98" s="284" t="str">
        <f t="shared" si="297"/>
        <v/>
      </c>
      <c r="QS98" s="284" t="str">
        <f t="shared" si="297"/>
        <v/>
      </c>
      <c r="QT98" s="284" t="str">
        <f t="shared" si="297"/>
        <v/>
      </c>
      <c r="QU98" s="284" t="str">
        <f t="shared" si="297"/>
        <v/>
      </c>
      <c r="QV98" s="284">
        <f t="shared" si="297"/>
        <v>4.4798686708096703E-9</v>
      </c>
      <c r="QW98" s="284" t="str">
        <f t="shared" si="297"/>
        <v/>
      </c>
      <c r="QX98" s="284" t="str">
        <f t="shared" si="297"/>
        <v/>
      </c>
      <c r="QY98" s="284" t="str">
        <f t="shared" si="297"/>
        <v/>
      </c>
      <c r="QZ98" s="284" t="str">
        <f t="shared" si="297"/>
        <v/>
      </c>
      <c r="RA98" s="284">
        <f t="shared" si="297"/>
        <v>3.1940844481891668E-9</v>
      </c>
      <c r="RB98" s="284" t="str">
        <f t="shared" si="297"/>
        <v/>
      </c>
      <c r="RC98" s="284" t="str">
        <f t="shared" si="297"/>
        <v/>
      </c>
      <c r="RD98" s="284" t="str">
        <f t="shared" si="297"/>
        <v/>
      </c>
      <c r="RE98" s="284" t="str">
        <f t="shared" si="297"/>
        <v/>
      </c>
      <c r="RF98" s="284">
        <f t="shared" si="297"/>
        <v>2.2773380676625954E-9</v>
      </c>
      <c r="RG98" s="284" t="str">
        <f t="shared" si="297"/>
        <v/>
      </c>
      <c r="RH98" s="284" t="str">
        <f t="shared" si="297"/>
        <v/>
      </c>
      <c r="RI98" s="284" t="str">
        <f t="shared" si="297"/>
        <v/>
      </c>
      <c r="RJ98" s="284" t="str">
        <f t="shared" si="297"/>
        <v/>
      </c>
      <c r="RK98" s="284">
        <f t="shared" si="297"/>
        <v>1.6237105682554738E-9</v>
      </c>
      <c r="RL98" s="284" t="str">
        <f t="shared" si="297"/>
        <v/>
      </c>
      <c r="RM98" s="284" t="str">
        <f t="shared" si="297"/>
        <v/>
      </c>
      <c r="RN98" s="284" t="str">
        <f t="shared" si="297"/>
        <v/>
      </c>
      <c r="RO98" s="284" t="str">
        <f t="shared" si="297"/>
        <v/>
      </c>
      <c r="RP98" s="284">
        <f t="shared" si="297"/>
        <v>1.1576831946477265E-9</v>
      </c>
      <c r="RQ98" s="284" t="str">
        <f t="shared" si="297"/>
        <v/>
      </c>
      <c r="RR98" s="284" t="str">
        <f t="shared" si="297"/>
        <v/>
      </c>
      <c r="RS98" s="284" t="str">
        <f t="shared" si="297"/>
        <v/>
      </c>
      <c r="RT98" s="284" t="str">
        <f t="shared" si="297"/>
        <v/>
      </c>
      <c r="RU98" s="284">
        <f t="shared" si="297"/>
        <v>8.2541211800433049E-10</v>
      </c>
      <c r="RV98" s="284" t="str">
        <f t="shared" si="297"/>
        <v/>
      </c>
      <c r="RW98" s="284" t="str">
        <f t="shared" si="297"/>
        <v/>
      </c>
      <c r="RX98" s="284" t="str">
        <f t="shared" si="297"/>
        <v/>
      </c>
      <c r="RY98" s="284" t="str">
        <f t="shared" si="297"/>
        <v/>
      </c>
      <c r="RZ98" s="284">
        <f t="shared" si="297"/>
        <v>5.8850743251543039E-10</v>
      </c>
      <c r="SA98" s="284" t="str">
        <f t="shared" si="297"/>
        <v/>
      </c>
    </row>
    <row r="99" spans="1:495">
      <c r="A99" s="282"/>
      <c r="B99" s="283" t="str">
        <f>$B$20</f>
        <v>Wildlife Aerial Surveys</v>
      </c>
      <c r="C99" s="290">
        <f>SUM(D99:S99,T99:INDEX(T99:SA99,$H$5))</f>
        <v>293673.83430457755</v>
      </c>
      <c r="D99" s="284">
        <f t="shared" ref="D99:BO99" si="298">IF(D43="","",($C20*D43)/((1+$H$4)^D$79))</f>
        <v>97031.775700934581</v>
      </c>
      <c r="E99" s="284" t="str">
        <f t="shared" si="298"/>
        <v/>
      </c>
      <c r="F99" s="284" t="str">
        <f t="shared" si="298"/>
        <v/>
      </c>
      <c r="G99" s="284">
        <f t="shared" si="298"/>
        <v>79206.832495622264</v>
      </c>
      <c r="H99" s="284" t="str">
        <f t="shared" si="298"/>
        <v/>
      </c>
      <c r="I99" s="284" t="str">
        <f t="shared" si="298"/>
        <v/>
      </c>
      <c r="J99" s="284">
        <f t="shared" si="298"/>
        <v>64656.36920142579</v>
      </c>
      <c r="K99" s="284" t="str">
        <f t="shared" si="298"/>
        <v/>
      </c>
      <c r="L99" s="284" t="str">
        <f t="shared" si="298"/>
        <v/>
      </c>
      <c r="M99" s="284">
        <f t="shared" si="298"/>
        <v>52778.856906594941</v>
      </c>
      <c r="N99" s="284" t="str">
        <f t="shared" si="298"/>
        <v/>
      </c>
      <c r="O99" s="284" t="str">
        <f t="shared" si="298"/>
        <v/>
      </c>
      <c r="P99" s="284" t="str">
        <f t="shared" si="298"/>
        <v/>
      </c>
      <c r="Q99" s="284" t="str">
        <f t="shared" si="298"/>
        <v/>
      </c>
      <c r="R99" s="284" t="str">
        <f t="shared" si="298"/>
        <v/>
      </c>
      <c r="S99" s="284" t="str">
        <f t="shared" si="298"/>
        <v/>
      </c>
      <c r="T99" s="284" t="str">
        <f t="shared" si="298"/>
        <v/>
      </c>
      <c r="U99" s="284" t="str">
        <f t="shared" si="298"/>
        <v/>
      </c>
      <c r="V99" s="284" t="str">
        <f t="shared" si="298"/>
        <v/>
      </c>
      <c r="W99" s="284" t="str">
        <f t="shared" si="298"/>
        <v/>
      </c>
      <c r="X99" s="284" t="str">
        <f t="shared" si="298"/>
        <v/>
      </c>
      <c r="Y99" s="284" t="str">
        <f t="shared" si="298"/>
        <v/>
      </c>
      <c r="Z99" s="284" t="str">
        <f t="shared" si="298"/>
        <v/>
      </c>
      <c r="AA99" s="284" t="str">
        <f t="shared" si="298"/>
        <v/>
      </c>
      <c r="AB99" s="284" t="str">
        <f t="shared" si="298"/>
        <v/>
      </c>
      <c r="AC99" s="284" t="str">
        <f t="shared" si="298"/>
        <v/>
      </c>
      <c r="AD99" s="284" t="str">
        <f t="shared" si="298"/>
        <v/>
      </c>
      <c r="AE99" s="284" t="str">
        <f t="shared" si="298"/>
        <v/>
      </c>
      <c r="AF99" s="284" t="str">
        <f t="shared" si="298"/>
        <v/>
      </c>
      <c r="AG99" s="284" t="str">
        <f t="shared" si="298"/>
        <v/>
      </c>
      <c r="AH99" s="284" t="str">
        <f t="shared" si="298"/>
        <v/>
      </c>
      <c r="AI99" s="284" t="str">
        <f t="shared" si="298"/>
        <v/>
      </c>
      <c r="AJ99" s="284" t="str">
        <f t="shared" si="298"/>
        <v/>
      </c>
      <c r="AK99" s="284" t="str">
        <f t="shared" si="298"/>
        <v/>
      </c>
      <c r="AL99" s="284" t="str">
        <f t="shared" si="298"/>
        <v/>
      </c>
      <c r="AM99" s="284" t="str">
        <f t="shared" si="298"/>
        <v/>
      </c>
      <c r="AN99" s="284" t="str">
        <f t="shared" si="298"/>
        <v/>
      </c>
      <c r="AO99" s="284" t="str">
        <f t="shared" si="298"/>
        <v/>
      </c>
      <c r="AP99" s="284" t="str">
        <f t="shared" si="298"/>
        <v/>
      </c>
      <c r="AQ99" s="284" t="str">
        <f t="shared" si="298"/>
        <v/>
      </c>
      <c r="AR99" s="284">
        <f t="shared" si="298"/>
        <v>6479.8189519009238</v>
      </c>
      <c r="AS99" s="284" t="str">
        <f t="shared" si="298"/>
        <v/>
      </c>
      <c r="AT99" s="284" t="str">
        <f t="shared" si="298"/>
        <v/>
      </c>
      <c r="AU99" s="284" t="str">
        <f t="shared" si="298"/>
        <v/>
      </c>
      <c r="AV99" s="284" t="str">
        <f t="shared" si="298"/>
        <v/>
      </c>
      <c r="AW99" s="284">
        <f t="shared" si="298"/>
        <v>4620.021358261708</v>
      </c>
      <c r="AX99" s="284" t="str">
        <f t="shared" si="298"/>
        <v/>
      </c>
      <c r="AY99" s="284" t="str">
        <f t="shared" si="298"/>
        <v/>
      </c>
      <c r="AZ99" s="284" t="str">
        <f t="shared" si="298"/>
        <v/>
      </c>
      <c r="BA99" s="284" t="str">
        <f t="shared" si="298"/>
        <v/>
      </c>
      <c r="BB99" s="284">
        <f t="shared" si="298"/>
        <v>3294.0113773599637</v>
      </c>
      <c r="BC99" s="284" t="str">
        <f t="shared" si="298"/>
        <v/>
      </c>
      <c r="BD99" s="284" t="str">
        <f t="shared" si="298"/>
        <v/>
      </c>
      <c r="BE99" s="284" t="str">
        <f t="shared" si="298"/>
        <v/>
      </c>
      <c r="BF99" s="284" t="str">
        <f t="shared" si="298"/>
        <v/>
      </c>
      <c r="BG99" s="284">
        <f t="shared" si="298"/>
        <v>2348.584587119617</v>
      </c>
      <c r="BH99" s="284" t="str">
        <f t="shared" si="298"/>
        <v/>
      </c>
      <c r="BI99" s="284" t="str">
        <f t="shared" si="298"/>
        <v/>
      </c>
      <c r="BJ99" s="284" t="str">
        <f t="shared" si="298"/>
        <v/>
      </c>
      <c r="BK99" s="284" t="str">
        <f t="shared" si="298"/>
        <v/>
      </c>
      <c r="BL99" s="284">
        <f t="shared" si="298"/>
        <v>1674.5083519646446</v>
      </c>
      <c r="BM99" s="284" t="str">
        <f t="shared" si="298"/>
        <v/>
      </c>
      <c r="BN99" s="284" t="str">
        <f t="shared" si="298"/>
        <v/>
      </c>
      <c r="BO99" s="284" t="str">
        <f t="shared" si="298"/>
        <v/>
      </c>
      <c r="BP99" s="284" t="str">
        <f t="shared" ref="BP99:EA99" si="299">IF(BP43="","",($C20*BP43)/((1+$H$4)^BP$79))</f>
        <v/>
      </c>
      <c r="BQ99" s="284">
        <f t="shared" si="299"/>
        <v>1193.9013123807658</v>
      </c>
      <c r="BR99" s="284" t="str">
        <f t="shared" si="299"/>
        <v/>
      </c>
      <c r="BS99" s="284" t="str">
        <f t="shared" si="299"/>
        <v/>
      </c>
      <c r="BT99" s="284" t="str">
        <f t="shared" si="299"/>
        <v/>
      </c>
      <c r="BU99" s="284" t="str">
        <f t="shared" si="299"/>
        <v/>
      </c>
      <c r="BV99" s="284">
        <f t="shared" si="299"/>
        <v>851.2351353949</v>
      </c>
      <c r="BW99" s="284" t="str">
        <f t="shared" si="299"/>
        <v/>
      </c>
      <c r="BX99" s="284" t="str">
        <f t="shared" si="299"/>
        <v/>
      </c>
      <c r="BY99" s="284" t="str">
        <f t="shared" si="299"/>
        <v/>
      </c>
      <c r="BZ99" s="284" t="str">
        <f t="shared" si="299"/>
        <v/>
      </c>
      <c r="CA99" s="284">
        <f t="shared" si="299"/>
        <v>606.91888702747292</v>
      </c>
      <c r="CB99" s="284" t="str">
        <f t="shared" si="299"/>
        <v/>
      </c>
      <c r="CC99" s="284" t="str">
        <f t="shared" si="299"/>
        <v/>
      </c>
      <c r="CD99" s="284" t="str">
        <f t="shared" si="299"/>
        <v/>
      </c>
      <c r="CE99" s="284" t="str">
        <f t="shared" si="299"/>
        <v/>
      </c>
      <c r="CF99" s="284">
        <f t="shared" si="299"/>
        <v>432.72477851819815</v>
      </c>
      <c r="CG99" s="284" t="str">
        <f t="shared" si="299"/>
        <v/>
      </c>
      <c r="CH99" s="284" t="str">
        <f t="shared" si="299"/>
        <v/>
      </c>
      <c r="CI99" s="284" t="str">
        <f t="shared" si="299"/>
        <v/>
      </c>
      <c r="CJ99" s="284" t="str">
        <f t="shared" si="299"/>
        <v/>
      </c>
      <c r="CK99" s="284">
        <f t="shared" si="299"/>
        <v>308.52678660360669</v>
      </c>
      <c r="CL99" s="284" t="str">
        <f t="shared" si="299"/>
        <v/>
      </c>
      <c r="CM99" s="284" t="str">
        <f t="shared" si="299"/>
        <v/>
      </c>
      <c r="CN99" s="284" t="str">
        <f t="shared" si="299"/>
        <v/>
      </c>
      <c r="CO99" s="284" t="str">
        <f t="shared" si="299"/>
        <v/>
      </c>
      <c r="CP99" s="284">
        <f t="shared" si="299"/>
        <v>219.97533484887853</v>
      </c>
      <c r="CQ99" s="284" t="str">
        <f t="shared" si="299"/>
        <v/>
      </c>
      <c r="CR99" s="284" t="str">
        <f t="shared" si="299"/>
        <v/>
      </c>
      <c r="CS99" s="284" t="str">
        <f t="shared" si="299"/>
        <v/>
      </c>
      <c r="CT99" s="284" t="str">
        <f t="shared" si="299"/>
        <v/>
      </c>
      <c r="CU99" s="284">
        <f t="shared" si="299"/>
        <v>156.83937357454261</v>
      </c>
      <c r="CV99" s="284" t="str">
        <f t="shared" si="299"/>
        <v/>
      </c>
      <c r="CW99" s="284" t="str">
        <f t="shared" si="299"/>
        <v/>
      </c>
      <c r="CX99" s="284" t="str">
        <f t="shared" si="299"/>
        <v/>
      </c>
      <c r="CY99" s="284" t="str">
        <f t="shared" si="299"/>
        <v/>
      </c>
      <c r="CZ99" s="284">
        <f t="shared" si="299"/>
        <v>111.82430575752493</v>
      </c>
      <c r="DA99" s="284" t="str">
        <f t="shared" si="299"/>
        <v/>
      </c>
      <c r="DB99" s="284" t="str">
        <f t="shared" si="299"/>
        <v/>
      </c>
      <c r="DC99" s="284" t="str">
        <f t="shared" si="299"/>
        <v/>
      </c>
      <c r="DD99" s="284" t="str">
        <f t="shared" si="299"/>
        <v/>
      </c>
      <c r="DE99" s="284">
        <f t="shared" si="299"/>
        <v>79.72918453547129</v>
      </c>
      <c r="DF99" s="284" t="str">
        <f t="shared" si="299"/>
        <v/>
      </c>
      <c r="DG99" s="284" t="str">
        <f t="shared" si="299"/>
        <v/>
      </c>
      <c r="DH99" s="284" t="str">
        <f t="shared" si="299"/>
        <v/>
      </c>
      <c r="DI99" s="284" t="str">
        <f t="shared" si="299"/>
        <v/>
      </c>
      <c r="DJ99" s="284">
        <f t="shared" si="299"/>
        <v>56.845806675294057</v>
      </c>
      <c r="DK99" s="284" t="str">
        <f t="shared" si="299"/>
        <v/>
      </c>
      <c r="DL99" s="284" t="str">
        <f t="shared" si="299"/>
        <v/>
      </c>
      <c r="DM99" s="284" t="str">
        <f t="shared" si="299"/>
        <v/>
      </c>
      <c r="DN99" s="284" t="str">
        <f t="shared" si="299"/>
        <v/>
      </c>
      <c r="DO99" s="284">
        <f t="shared" si="299"/>
        <v>40.530274521085126</v>
      </c>
      <c r="DP99" s="284" t="str">
        <f t="shared" si="299"/>
        <v/>
      </c>
      <c r="DQ99" s="284" t="str">
        <f t="shared" si="299"/>
        <v/>
      </c>
      <c r="DR99" s="284" t="str">
        <f t="shared" si="299"/>
        <v/>
      </c>
      <c r="DS99" s="284" t="str">
        <f t="shared" si="299"/>
        <v/>
      </c>
      <c r="DT99" s="284">
        <f t="shared" si="299"/>
        <v>28.897525584212747</v>
      </c>
      <c r="DU99" s="284" t="str">
        <f t="shared" si="299"/>
        <v/>
      </c>
      <c r="DV99" s="284" t="str">
        <f t="shared" si="299"/>
        <v/>
      </c>
      <c r="DW99" s="284" t="str">
        <f t="shared" si="299"/>
        <v/>
      </c>
      <c r="DX99" s="284" t="str">
        <f t="shared" si="299"/>
        <v/>
      </c>
      <c r="DY99" s="284">
        <f t="shared" si="299"/>
        <v>20.603536362819415</v>
      </c>
      <c r="DZ99" s="284" t="str">
        <f t="shared" si="299"/>
        <v/>
      </c>
      <c r="EA99" s="284" t="str">
        <f t="shared" si="299"/>
        <v/>
      </c>
      <c r="EB99" s="284" t="str">
        <f t="shared" ref="EB99:GM99" si="300">IF(EB43="","",($C20*EB43)/((1+$H$4)^EB$79))</f>
        <v/>
      </c>
      <c r="EC99" s="284" t="str">
        <f t="shared" si="300"/>
        <v/>
      </c>
      <c r="ED99" s="284">
        <f t="shared" si="300"/>
        <v>14.690036675179449</v>
      </c>
      <c r="EE99" s="284" t="str">
        <f t="shared" si="300"/>
        <v/>
      </c>
      <c r="EF99" s="284" t="str">
        <f t="shared" si="300"/>
        <v/>
      </c>
      <c r="EG99" s="284" t="str">
        <f t="shared" si="300"/>
        <v/>
      </c>
      <c r="EH99" s="284" t="str">
        <f t="shared" si="300"/>
        <v/>
      </c>
      <c r="EI99" s="284">
        <f t="shared" si="300"/>
        <v>10.473793125511168</v>
      </c>
      <c r="EJ99" s="284" t="str">
        <f t="shared" si="300"/>
        <v/>
      </c>
      <c r="EK99" s="284" t="str">
        <f t="shared" si="300"/>
        <v/>
      </c>
      <c r="EL99" s="284" t="str">
        <f t="shared" si="300"/>
        <v/>
      </c>
      <c r="EM99" s="284" t="str">
        <f t="shared" si="300"/>
        <v/>
      </c>
      <c r="EN99" s="284">
        <f t="shared" si="300"/>
        <v>7.4676697452605172</v>
      </c>
      <c r="EO99" s="284" t="str">
        <f t="shared" si="300"/>
        <v/>
      </c>
      <c r="EP99" s="284" t="str">
        <f t="shared" si="300"/>
        <v/>
      </c>
      <c r="EQ99" s="284" t="str">
        <f t="shared" si="300"/>
        <v/>
      </c>
      <c r="ER99" s="284" t="str">
        <f t="shared" si="300"/>
        <v/>
      </c>
      <c r="ES99" s="284">
        <f t="shared" si="300"/>
        <v>5.3243453213190755</v>
      </c>
      <c r="ET99" s="284" t="str">
        <f t="shared" si="300"/>
        <v/>
      </c>
      <c r="EU99" s="284" t="str">
        <f t="shared" si="300"/>
        <v/>
      </c>
      <c r="EV99" s="284" t="str">
        <f t="shared" si="300"/>
        <v/>
      </c>
      <c r="EW99" s="284" t="str">
        <f t="shared" si="300"/>
        <v/>
      </c>
      <c r="EX99" s="284">
        <f t="shared" si="300"/>
        <v>3.7961846288990326</v>
      </c>
      <c r="EY99" s="284" t="str">
        <f t="shared" si="300"/>
        <v/>
      </c>
      <c r="EZ99" s="284" t="str">
        <f t="shared" si="300"/>
        <v/>
      </c>
      <c r="FA99" s="284" t="str">
        <f t="shared" si="300"/>
        <v/>
      </c>
      <c r="FB99" s="284" t="str">
        <f t="shared" si="300"/>
        <v/>
      </c>
      <c r="FC99" s="284">
        <f t="shared" si="300"/>
        <v>2.7066271751733488</v>
      </c>
      <c r="FD99" s="284" t="str">
        <f t="shared" si="300"/>
        <v/>
      </c>
      <c r="FE99" s="284" t="str">
        <f t="shared" si="300"/>
        <v/>
      </c>
      <c r="FF99" s="284" t="str">
        <f t="shared" si="300"/>
        <v/>
      </c>
      <c r="FG99" s="284" t="str">
        <f t="shared" si="300"/>
        <v/>
      </c>
      <c r="FH99" s="284">
        <f t="shared" si="300"/>
        <v>1.9297877689135197</v>
      </c>
      <c r="FI99" s="284" t="str">
        <f t="shared" si="300"/>
        <v/>
      </c>
      <c r="FJ99" s="284" t="str">
        <f t="shared" si="300"/>
        <v/>
      </c>
      <c r="FK99" s="284" t="str">
        <f t="shared" si="300"/>
        <v/>
      </c>
      <c r="FL99" s="284" t="str">
        <f t="shared" si="300"/>
        <v/>
      </c>
      <c r="FM99" s="284">
        <f t="shared" si="300"/>
        <v>1.3759120085719627</v>
      </c>
      <c r="FN99" s="284" t="str">
        <f t="shared" si="300"/>
        <v/>
      </c>
      <c r="FO99" s="284" t="str">
        <f t="shared" si="300"/>
        <v/>
      </c>
      <c r="FP99" s="284" t="str">
        <f t="shared" si="300"/>
        <v/>
      </c>
      <c r="FQ99" s="284" t="str">
        <f t="shared" si="300"/>
        <v/>
      </c>
      <c r="FR99" s="284">
        <f t="shared" si="300"/>
        <v>0.98100624629742406</v>
      </c>
      <c r="FS99" s="284" t="str">
        <f t="shared" si="300"/>
        <v/>
      </c>
      <c r="FT99" s="284" t="str">
        <f t="shared" si="300"/>
        <v/>
      </c>
      <c r="FU99" s="284" t="str">
        <f t="shared" si="300"/>
        <v/>
      </c>
      <c r="FV99" s="284" t="str">
        <f t="shared" si="300"/>
        <v/>
      </c>
      <c r="FW99" s="284">
        <f t="shared" si="300"/>
        <v>0.69944389559721498</v>
      </c>
      <c r="FX99" s="284" t="str">
        <f t="shared" si="300"/>
        <v/>
      </c>
      <c r="FY99" s="284" t="str">
        <f t="shared" si="300"/>
        <v/>
      </c>
      <c r="FZ99" s="284" t="str">
        <f t="shared" si="300"/>
        <v/>
      </c>
      <c r="GA99" s="284" t="str">
        <f t="shared" si="300"/>
        <v/>
      </c>
      <c r="GB99" s="284">
        <f t="shared" si="300"/>
        <v>0.49869383088503216</v>
      </c>
      <c r="GC99" s="284" t="str">
        <f t="shared" si="300"/>
        <v/>
      </c>
      <c r="GD99" s="284" t="str">
        <f t="shared" si="300"/>
        <v/>
      </c>
      <c r="GE99" s="284" t="str">
        <f t="shared" si="300"/>
        <v/>
      </c>
      <c r="GF99" s="284" t="str">
        <f t="shared" si="300"/>
        <v/>
      </c>
      <c r="GG99" s="284">
        <f t="shared" si="300"/>
        <v>0.3555618092147938</v>
      </c>
      <c r="GH99" s="284" t="str">
        <f t="shared" si="300"/>
        <v/>
      </c>
      <c r="GI99" s="284" t="str">
        <f t="shared" si="300"/>
        <v/>
      </c>
      <c r="GJ99" s="284" t="str">
        <f t="shared" si="300"/>
        <v/>
      </c>
      <c r="GK99" s="284" t="str">
        <f t="shared" si="300"/>
        <v/>
      </c>
      <c r="GL99" s="284">
        <f t="shared" si="300"/>
        <v>0.25351065592235678</v>
      </c>
      <c r="GM99" s="284" t="str">
        <f t="shared" si="300"/>
        <v/>
      </c>
      <c r="GN99" s="284" t="str">
        <f t="shared" ref="GN99:IY99" si="301">IF(GN43="","",($C20*GN43)/((1+$H$4)^GN$79))</f>
        <v/>
      </c>
      <c r="GO99" s="284" t="str">
        <f t="shared" si="301"/>
        <v/>
      </c>
      <c r="GP99" s="284" t="str">
        <f t="shared" si="301"/>
        <v/>
      </c>
      <c r="GQ99" s="284">
        <f t="shared" si="301"/>
        <v>0.18074959402448001</v>
      </c>
      <c r="GR99" s="284" t="str">
        <f t="shared" si="301"/>
        <v/>
      </c>
      <c r="GS99" s="284" t="str">
        <f t="shared" si="301"/>
        <v/>
      </c>
      <c r="GT99" s="284" t="str">
        <f t="shared" si="301"/>
        <v/>
      </c>
      <c r="GU99" s="284" t="str">
        <f t="shared" si="301"/>
        <v/>
      </c>
      <c r="GV99" s="284">
        <f t="shared" si="301"/>
        <v>0.12887196248673807</v>
      </c>
      <c r="GW99" s="284" t="str">
        <f t="shared" si="301"/>
        <v/>
      </c>
      <c r="GX99" s="284" t="str">
        <f t="shared" si="301"/>
        <v/>
      </c>
      <c r="GY99" s="284" t="str">
        <f t="shared" si="301"/>
        <v/>
      </c>
      <c r="GZ99" s="284" t="str">
        <f t="shared" si="301"/>
        <v/>
      </c>
      <c r="HA99" s="284">
        <f t="shared" si="301"/>
        <v>9.1883928175982038E-2</v>
      </c>
      <c r="HB99" s="284" t="str">
        <f t="shared" si="301"/>
        <v/>
      </c>
      <c r="HC99" s="284" t="str">
        <f t="shared" si="301"/>
        <v/>
      </c>
      <c r="HD99" s="284" t="str">
        <f t="shared" si="301"/>
        <v/>
      </c>
      <c r="HE99" s="284" t="str">
        <f t="shared" si="301"/>
        <v/>
      </c>
      <c r="HF99" s="284">
        <f t="shared" si="301"/>
        <v>6.5511970906145231E-2</v>
      </c>
      <c r="HG99" s="284" t="str">
        <f t="shared" si="301"/>
        <v/>
      </c>
      <c r="HH99" s="284" t="str">
        <f t="shared" si="301"/>
        <v/>
      </c>
      <c r="HI99" s="284" t="str">
        <f t="shared" si="301"/>
        <v/>
      </c>
      <c r="HJ99" s="284" t="str">
        <f t="shared" si="301"/>
        <v/>
      </c>
      <c r="HK99" s="284">
        <f t="shared" si="301"/>
        <v>4.6709129846817715E-2</v>
      </c>
      <c r="HL99" s="284" t="str">
        <f t="shared" si="301"/>
        <v/>
      </c>
      <c r="HM99" s="284" t="str">
        <f t="shared" si="301"/>
        <v/>
      </c>
      <c r="HN99" s="284" t="str">
        <f t="shared" si="301"/>
        <v/>
      </c>
      <c r="HO99" s="284" t="str">
        <f t="shared" si="301"/>
        <v/>
      </c>
      <c r="HP99" s="284">
        <f t="shared" si="301"/>
        <v>3.3302964036489156E-2</v>
      </c>
      <c r="HQ99" s="284" t="str">
        <f t="shared" si="301"/>
        <v/>
      </c>
      <c r="HR99" s="284" t="str">
        <f t="shared" si="301"/>
        <v/>
      </c>
      <c r="HS99" s="284" t="str">
        <f t="shared" si="301"/>
        <v/>
      </c>
      <c r="HT99" s="284" t="str">
        <f t="shared" si="301"/>
        <v/>
      </c>
      <c r="HU99" s="284">
        <f t="shared" si="301"/>
        <v>2.3744553093858412E-2</v>
      </c>
      <c r="HV99" s="284" t="str">
        <f t="shared" si="301"/>
        <v/>
      </c>
      <c r="HW99" s="284" t="str">
        <f t="shared" si="301"/>
        <v/>
      </c>
      <c r="HX99" s="284" t="str">
        <f t="shared" si="301"/>
        <v/>
      </c>
      <c r="HY99" s="284" t="str">
        <f t="shared" si="301"/>
        <v/>
      </c>
      <c r="HZ99" s="284">
        <f t="shared" si="301"/>
        <v>1.6929538193937228E-2</v>
      </c>
      <c r="IA99" s="284" t="str">
        <f t="shared" si="301"/>
        <v/>
      </c>
      <c r="IB99" s="284" t="str">
        <f t="shared" si="301"/>
        <v/>
      </c>
      <c r="IC99" s="284" t="str">
        <f t="shared" si="301"/>
        <v/>
      </c>
      <c r="ID99" s="284" t="str">
        <f t="shared" si="301"/>
        <v/>
      </c>
      <c r="IE99" s="284">
        <f t="shared" si="301"/>
        <v>1.2070526757318149E-2</v>
      </c>
      <c r="IF99" s="284" t="str">
        <f t="shared" si="301"/>
        <v/>
      </c>
      <c r="IG99" s="284" t="str">
        <f t="shared" si="301"/>
        <v/>
      </c>
      <c r="IH99" s="284" t="str">
        <f t="shared" si="301"/>
        <v/>
      </c>
      <c r="II99" s="284" t="str">
        <f t="shared" si="301"/>
        <v/>
      </c>
      <c r="IJ99" s="284">
        <f t="shared" si="301"/>
        <v>8.6061187570556606E-3</v>
      </c>
      <c r="IK99" s="284" t="str">
        <f t="shared" si="301"/>
        <v/>
      </c>
      <c r="IL99" s="284" t="str">
        <f t="shared" si="301"/>
        <v/>
      </c>
      <c r="IM99" s="284" t="str">
        <f t="shared" si="301"/>
        <v/>
      </c>
      <c r="IN99" s="284" t="str">
        <f t="shared" si="301"/>
        <v/>
      </c>
      <c r="IO99" s="284">
        <f t="shared" si="301"/>
        <v>6.1360437327758512E-3</v>
      </c>
      <c r="IP99" s="284" t="str">
        <f t="shared" si="301"/>
        <v/>
      </c>
      <c r="IQ99" s="284" t="str">
        <f t="shared" si="301"/>
        <v/>
      </c>
      <c r="IR99" s="284" t="str">
        <f t="shared" si="301"/>
        <v/>
      </c>
      <c r="IS99" s="284" t="str">
        <f t="shared" si="301"/>
        <v/>
      </c>
      <c r="IT99" s="284">
        <f t="shared" si="301"/>
        <v>4.374914378176561E-3</v>
      </c>
      <c r="IU99" s="284" t="str">
        <f t="shared" si="301"/>
        <v/>
      </c>
      <c r="IV99" s="284" t="str">
        <f t="shared" si="301"/>
        <v/>
      </c>
      <c r="IW99" s="284" t="str">
        <f t="shared" si="301"/>
        <v/>
      </c>
      <c r="IX99" s="284" t="str">
        <f t="shared" si="301"/>
        <v/>
      </c>
      <c r="IY99" s="284">
        <f t="shared" si="301"/>
        <v>3.1192534880642758E-3</v>
      </c>
      <c r="IZ99" s="284" t="str">
        <f t="shared" ref="IZ99:LK99" si="302">IF(IZ43="","",($C20*IZ43)/((1+$H$4)^IZ$79))</f>
        <v/>
      </c>
      <c r="JA99" s="284" t="str">
        <f t="shared" si="302"/>
        <v/>
      </c>
      <c r="JB99" s="284" t="str">
        <f t="shared" si="302"/>
        <v/>
      </c>
      <c r="JC99" s="284" t="str">
        <f t="shared" si="302"/>
        <v/>
      </c>
      <c r="JD99" s="284">
        <f t="shared" si="302"/>
        <v>2.2239846272960545E-3</v>
      </c>
      <c r="JE99" s="284" t="str">
        <f t="shared" si="302"/>
        <v/>
      </c>
      <c r="JF99" s="284" t="str">
        <f t="shared" si="302"/>
        <v/>
      </c>
      <c r="JG99" s="284" t="str">
        <f t="shared" si="302"/>
        <v/>
      </c>
      <c r="JH99" s="284" t="str">
        <f t="shared" si="302"/>
        <v/>
      </c>
      <c r="JI99" s="284">
        <f t="shared" si="302"/>
        <v>1.5856703026462238E-3</v>
      </c>
      <c r="JJ99" s="284" t="str">
        <f t="shared" si="302"/>
        <v/>
      </c>
      <c r="JK99" s="284" t="str">
        <f t="shared" si="302"/>
        <v/>
      </c>
      <c r="JL99" s="284" t="str">
        <f t="shared" si="302"/>
        <v/>
      </c>
      <c r="JM99" s="284" t="str">
        <f t="shared" si="302"/>
        <v/>
      </c>
      <c r="JN99" s="284">
        <f t="shared" si="302"/>
        <v>1.1305610110044434E-3</v>
      </c>
      <c r="JO99" s="284" t="str">
        <f t="shared" si="302"/>
        <v/>
      </c>
      <c r="JP99" s="284" t="str">
        <f t="shared" si="302"/>
        <v/>
      </c>
      <c r="JQ99" s="284" t="str">
        <f t="shared" si="302"/>
        <v/>
      </c>
      <c r="JR99" s="284" t="str">
        <f t="shared" si="302"/>
        <v/>
      </c>
      <c r="JS99" s="284">
        <f t="shared" si="302"/>
        <v>8.060743759092518E-4</v>
      </c>
      <c r="JT99" s="284" t="str">
        <f t="shared" si="302"/>
        <v/>
      </c>
      <c r="JU99" s="284" t="str">
        <f t="shared" si="302"/>
        <v/>
      </c>
      <c r="JV99" s="284" t="str">
        <f t="shared" si="302"/>
        <v/>
      </c>
      <c r="JW99" s="284" t="str">
        <f t="shared" si="302"/>
        <v/>
      </c>
      <c r="JX99" s="284">
        <f t="shared" si="302"/>
        <v>5.7471988965921979E-4</v>
      </c>
      <c r="JY99" s="284" t="str">
        <f t="shared" si="302"/>
        <v/>
      </c>
      <c r="JZ99" s="284" t="str">
        <f t="shared" si="302"/>
        <v/>
      </c>
      <c r="KA99" s="284" t="str">
        <f t="shared" si="302"/>
        <v/>
      </c>
      <c r="KB99" s="284" t="str">
        <f t="shared" si="302"/>
        <v/>
      </c>
      <c r="KC99" s="284">
        <f t="shared" si="302"/>
        <v>4.0976733840140261E-4</v>
      </c>
      <c r="KD99" s="284" t="str">
        <f t="shared" si="302"/>
        <v/>
      </c>
      <c r="KE99" s="284" t="str">
        <f t="shared" si="302"/>
        <v/>
      </c>
      <c r="KF99" s="284" t="str">
        <f t="shared" si="302"/>
        <v/>
      </c>
      <c r="KG99" s="284" t="str">
        <f t="shared" si="302"/>
        <v/>
      </c>
      <c r="KH99" s="284">
        <f t="shared" si="302"/>
        <v>2.9215844908400749E-4</v>
      </c>
      <c r="KI99" s="284" t="str">
        <f t="shared" si="302"/>
        <v/>
      </c>
      <c r="KJ99" s="284" t="str">
        <f t="shared" si="302"/>
        <v/>
      </c>
      <c r="KK99" s="284" t="str">
        <f t="shared" si="302"/>
        <v/>
      </c>
      <c r="KL99" s="284" t="str">
        <f t="shared" si="302"/>
        <v/>
      </c>
      <c r="KM99" s="284">
        <f t="shared" si="302"/>
        <v>2.0830493641628038E-4</v>
      </c>
      <c r="KN99" s="284" t="str">
        <f t="shared" si="302"/>
        <v/>
      </c>
      <c r="KO99" s="284" t="str">
        <f t="shared" si="302"/>
        <v/>
      </c>
      <c r="KP99" s="284" t="str">
        <f t="shared" si="302"/>
        <v/>
      </c>
      <c r="KQ99" s="284" t="str">
        <f t="shared" si="302"/>
        <v/>
      </c>
      <c r="KR99" s="284">
        <f t="shared" si="302"/>
        <v>1.4851854078303222E-4</v>
      </c>
      <c r="KS99" s="284" t="str">
        <f t="shared" si="302"/>
        <v/>
      </c>
      <c r="KT99" s="284" t="str">
        <f t="shared" si="302"/>
        <v/>
      </c>
      <c r="KU99" s="284" t="str">
        <f t="shared" si="302"/>
        <v/>
      </c>
      <c r="KV99" s="284" t="str">
        <f t="shared" si="302"/>
        <v/>
      </c>
      <c r="KW99" s="284">
        <f t="shared" si="302"/>
        <v>1.0589166697538354E-4</v>
      </c>
      <c r="KX99" s="284" t="str">
        <f t="shared" si="302"/>
        <v/>
      </c>
      <c r="KY99" s="284" t="str">
        <f t="shared" si="302"/>
        <v/>
      </c>
      <c r="KZ99" s="284" t="str">
        <f t="shared" si="302"/>
        <v/>
      </c>
      <c r="LA99" s="284" t="str">
        <f t="shared" si="302"/>
        <v/>
      </c>
      <c r="LB99" s="284">
        <f t="shared" si="302"/>
        <v>7.5499295075935654E-5</v>
      </c>
      <c r="LC99" s="284" t="str">
        <f t="shared" si="302"/>
        <v/>
      </c>
      <c r="LD99" s="284" t="str">
        <f t="shared" si="302"/>
        <v/>
      </c>
      <c r="LE99" s="284" t="str">
        <f t="shared" si="302"/>
        <v/>
      </c>
      <c r="LF99" s="284" t="str">
        <f t="shared" si="302"/>
        <v/>
      </c>
      <c r="LG99" s="284">
        <f t="shared" si="302"/>
        <v>5.3829953949901496E-5</v>
      </c>
      <c r="LH99" s="284" t="str">
        <f t="shared" si="302"/>
        <v/>
      </c>
      <c r="LI99" s="284" t="str">
        <f t="shared" si="302"/>
        <v/>
      </c>
      <c r="LJ99" s="284" t="str">
        <f t="shared" si="302"/>
        <v/>
      </c>
      <c r="LK99" s="284" t="str">
        <f t="shared" si="302"/>
        <v/>
      </c>
      <c r="LL99" s="284">
        <f t="shared" ref="LL99:NW99" si="303">IF(LL43="","",($C20*LL43)/((1+$H$4)^LL$79))</f>
        <v>3.8380013208522074E-5</v>
      </c>
      <c r="LM99" s="284" t="str">
        <f t="shared" si="303"/>
        <v/>
      </c>
      <c r="LN99" s="284" t="str">
        <f t="shared" si="303"/>
        <v/>
      </c>
      <c r="LO99" s="284" t="str">
        <f t="shared" si="303"/>
        <v/>
      </c>
      <c r="LP99" s="284" t="str">
        <f t="shared" si="303"/>
        <v/>
      </c>
      <c r="LQ99" s="284">
        <f t="shared" si="303"/>
        <v>2.7364418986076886E-5</v>
      </c>
      <c r="LR99" s="284" t="str">
        <f t="shared" si="303"/>
        <v/>
      </c>
      <c r="LS99" s="284" t="str">
        <f t="shared" si="303"/>
        <v/>
      </c>
      <c r="LT99" s="284" t="str">
        <f t="shared" si="303"/>
        <v/>
      </c>
      <c r="LU99" s="284" t="str">
        <f t="shared" si="303"/>
        <v/>
      </c>
      <c r="LV99" s="284">
        <f t="shared" si="303"/>
        <v>1.9510452546673314E-5</v>
      </c>
      <c r="LW99" s="284" t="str">
        <f t="shared" si="303"/>
        <v/>
      </c>
      <c r="LX99" s="284" t="str">
        <f t="shared" si="303"/>
        <v/>
      </c>
      <c r="LY99" s="284" t="str">
        <f t="shared" si="303"/>
        <v/>
      </c>
      <c r="LZ99" s="284" t="str">
        <f t="shared" si="303"/>
        <v/>
      </c>
      <c r="MA99" s="284">
        <f t="shared" si="303"/>
        <v>1.3910683021250018E-5</v>
      </c>
      <c r="MB99" s="284" t="str">
        <f t="shared" si="303"/>
        <v/>
      </c>
      <c r="MC99" s="284" t="str">
        <f t="shared" si="303"/>
        <v/>
      </c>
      <c r="MD99" s="284" t="str">
        <f t="shared" si="303"/>
        <v/>
      </c>
      <c r="ME99" s="284" t="str">
        <f t="shared" si="303"/>
        <v/>
      </c>
      <c r="MF99" s="284">
        <f t="shared" si="303"/>
        <v>9.9181247413293847E-6</v>
      </c>
      <c r="MG99" s="284" t="str">
        <f t="shared" si="303"/>
        <v/>
      </c>
      <c r="MH99" s="284" t="str">
        <f t="shared" si="303"/>
        <v/>
      </c>
      <c r="MI99" s="284" t="str">
        <f t="shared" si="303"/>
        <v/>
      </c>
      <c r="MJ99" s="284" t="str">
        <f t="shared" si="303"/>
        <v/>
      </c>
      <c r="MK99" s="284">
        <f t="shared" si="303"/>
        <v>7.0714858669628843E-6</v>
      </c>
      <c r="ML99" s="284" t="str">
        <f t="shared" si="303"/>
        <v/>
      </c>
      <c r="MM99" s="284" t="str">
        <f t="shared" si="303"/>
        <v/>
      </c>
      <c r="MN99" s="284" t="str">
        <f t="shared" si="303"/>
        <v/>
      </c>
      <c r="MO99" s="284" t="str">
        <f t="shared" si="303"/>
        <v/>
      </c>
      <c r="MP99" s="284">
        <f t="shared" si="303"/>
        <v>5.0418716915586232E-6</v>
      </c>
      <c r="MQ99" s="284" t="str">
        <f t="shared" si="303"/>
        <v/>
      </c>
      <c r="MR99" s="284" t="str">
        <f t="shared" si="303"/>
        <v/>
      </c>
      <c r="MS99" s="284" t="str">
        <f t="shared" si="303"/>
        <v/>
      </c>
      <c r="MT99" s="284" t="str">
        <f t="shared" si="303"/>
        <v/>
      </c>
      <c r="MU99" s="284">
        <f t="shared" si="303"/>
        <v>3.5947848348112434E-6</v>
      </c>
      <c r="MV99" s="284" t="str">
        <f t="shared" si="303"/>
        <v/>
      </c>
      <c r="MW99" s="284" t="str">
        <f t="shared" si="303"/>
        <v/>
      </c>
      <c r="MX99" s="284" t="str">
        <f t="shared" si="303"/>
        <v/>
      </c>
      <c r="MY99" s="284" t="str">
        <f t="shared" si="303"/>
        <v/>
      </c>
      <c r="MZ99" s="284">
        <f t="shared" si="303"/>
        <v>2.5630319054378985E-6</v>
      </c>
      <c r="NA99" s="284" t="str">
        <f t="shared" si="303"/>
        <v/>
      </c>
      <c r="NB99" s="284" t="str">
        <f t="shared" si="303"/>
        <v/>
      </c>
      <c r="NC99" s="284" t="str">
        <f t="shared" si="303"/>
        <v/>
      </c>
      <c r="ND99" s="284" t="str">
        <f t="shared" si="303"/>
        <v/>
      </c>
      <c r="NE99" s="284">
        <f t="shared" si="303"/>
        <v>1.8274063261529142E-6</v>
      </c>
      <c r="NF99" s="284" t="str">
        <f t="shared" si="303"/>
        <v/>
      </c>
      <c r="NG99" s="284" t="str">
        <f t="shared" si="303"/>
        <v/>
      </c>
      <c r="NH99" s="284" t="str">
        <f t="shared" si="303"/>
        <v/>
      </c>
      <c r="NI99" s="284" t="str">
        <f t="shared" si="303"/>
        <v/>
      </c>
      <c r="NJ99" s="284">
        <f t="shared" si="303"/>
        <v>1.3029154548480528E-6</v>
      </c>
      <c r="NK99" s="284" t="str">
        <f t="shared" si="303"/>
        <v/>
      </c>
      <c r="NL99" s="284" t="str">
        <f t="shared" si="303"/>
        <v/>
      </c>
      <c r="NM99" s="284" t="str">
        <f t="shared" si="303"/>
        <v/>
      </c>
      <c r="NN99" s="284" t="str">
        <f t="shared" si="303"/>
        <v/>
      </c>
      <c r="NO99" s="284">
        <f t="shared" si="303"/>
        <v>9.2896071234233929E-7</v>
      </c>
      <c r="NP99" s="284" t="str">
        <f t="shared" si="303"/>
        <v/>
      </c>
      <c r="NQ99" s="284" t="str">
        <f t="shared" si="303"/>
        <v/>
      </c>
      <c r="NR99" s="284" t="str">
        <f t="shared" si="303"/>
        <v/>
      </c>
      <c r="NS99" s="284" t="str">
        <f t="shared" si="303"/>
        <v/>
      </c>
      <c r="NT99" s="284">
        <f t="shared" si="303"/>
        <v>6.6233614918339157E-7</v>
      </c>
      <c r="NU99" s="284" t="str">
        <f t="shared" si="303"/>
        <v/>
      </c>
      <c r="NV99" s="284" t="str">
        <f t="shared" si="303"/>
        <v/>
      </c>
      <c r="NW99" s="284" t="str">
        <f t="shared" si="303"/>
        <v/>
      </c>
      <c r="NX99" s="284" t="str">
        <f t="shared" ref="NX99:QI99" si="304">IF(NX43="","",($C20*NX43)/((1+$H$4)^NX$79))</f>
        <v/>
      </c>
      <c r="NY99" s="284">
        <f t="shared" si="304"/>
        <v>4.7223652054019143E-7</v>
      </c>
      <c r="NZ99" s="284" t="str">
        <f t="shared" si="304"/>
        <v/>
      </c>
      <c r="OA99" s="284" t="str">
        <f t="shared" si="304"/>
        <v/>
      </c>
      <c r="OB99" s="284" t="str">
        <f t="shared" si="304"/>
        <v/>
      </c>
      <c r="OC99" s="284" t="str">
        <f t="shared" si="304"/>
        <v/>
      </c>
      <c r="OD99" s="284">
        <f t="shared" si="304"/>
        <v>3.3669811259261196E-7</v>
      </c>
      <c r="OE99" s="284" t="str">
        <f t="shared" si="304"/>
        <v/>
      </c>
      <c r="OF99" s="284" t="str">
        <f t="shared" si="304"/>
        <v/>
      </c>
      <c r="OG99" s="284" t="str">
        <f t="shared" si="304"/>
        <v/>
      </c>
      <c r="OH99" s="284" t="str">
        <f t="shared" si="304"/>
        <v/>
      </c>
      <c r="OI99" s="284">
        <f t="shared" si="304"/>
        <v>2.4006110093676848E-7</v>
      </c>
      <c r="OJ99" s="284" t="str">
        <f t="shared" si="304"/>
        <v/>
      </c>
      <c r="OK99" s="284" t="str">
        <f t="shared" si="304"/>
        <v/>
      </c>
      <c r="OL99" s="284" t="str">
        <f t="shared" si="304"/>
        <v/>
      </c>
      <c r="OM99" s="284" t="str">
        <f t="shared" si="304"/>
        <v/>
      </c>
      <c r="ON99" s="284">
        <f t="shared" si="304"/>
        <v>1.7116024719954985E-7</v>
      </c>
      <c r="OO99" s="284" t="str">
        <f t="shared" si="304"/>
        <v/>
      </c>
      <c r="OP99" s="284" t="str">
        <f t="shared" si="304"/>
        <v/>
      </c>
      <c r="OQ99" s="284" t="str">
        <f t="shared" si="304"/>
        <v/>
      </c>
      <c r="OR99" s="284" t="str">
        <f t="shared" si="304"/>
        <v/>
      </c>
      <c r="OS99" s="284">
        <f t="shared" si="304"/>
        <v>1.2203489073028729E-7</v>
      </c>
      <c r="OT99" s="284" t="str">
        <f t="shared" si="304"/>
        <v/>
      </c>
      <c r="OU99" s="284" t="str">
        <f t="shared" si="304"/>
        <v/>
      </c>
      <c r="OV99" s="284" t="str">
        <f t="shared" si="304"/>
        <v/>
      </c>
      <c r="OW99" s="284" t="str">
        <f t="shared" si="304"/>
        <v/>
      </c>
      <c r="OX99" s="284">
        <f t="shared" si="304"/>
        <v>8.7009190505494449E-8</v>
      </c>
      <c r="OY99" s="284" t="str">
        <f t="shared" si="304"/>
        <v/>
      </c>
      <c r="OZ99" s="284" t="str">
        <f t="shared" si="304"/>
        <v/>
      </c>
      <c r="PA99" s="284" t="str">
        <f t="shared" si="304"/>
        <v/>
      </c>
      <c r="PB99" s="284" t="str">
        <f t="shared" si="304"/>
        <v/>
      </c>
      <c r="PC99" s="284">
        <f t="shared" si="304"/>
        <v>6.2036350318479173E-8</v>
      </c>
      <c r="PD99" s="284" t="str">
        <f t="shared" si="304"/>
        <v/>
      </c>
      <c r="PE99" s="284" t="str">
        <f t="shared" si="304"/>
        <v/>
      </c>
      <c r="PF99" s="284" t="str">
        <f t="shared" si="304"/>
        <v/>
      </c>
      <c r="PG99" s="284" t="str">
        <f t="shared" si="304"/>
        <v/>
      </c>
      <c r="PH99" s="284">
        <f t="shared" si="304"/>
        <v>4.4231060402682924E-8</v>
      </c>
      <c r="PI99" s="284" t="str">
        <f t="shared" si="304"/>
        <v/>
      </c>
      <c r="PJ99" s="284" t="str">
        <f t="shared" si="304"/>
        <v/>
      </c>
      <c r="PK99" s="284" t="str">
        <f t="shared" si="304"/>
        <v/>
      </c>
      <c r="PL99" s="284" t="str">
        <f t="shared" si="304"/>
        <v/>
      </c>
      <c r="PM99" s="284">
        <f t="shared" si="304"/>
        <v>3.1536134771020265E-8</v>
      </c>
      <c r="PN99" s="284" t="str">
        <f t="shared" si="304"/>
        <v/>
      </c>
      <c r="PO99" s="284" t="str">
        <f t="shared" si="304"/>
        <v/>
      </c>
      <c r="PP99" s="284" t="str">
        <f t="shared" si="304"/>
        <v/>
      </c>
      <c r="PQ99" s="284" t="str">
        <f t="shared" si="304"/>
        <v/>
      </c>
      <c r="PR99" s="284">
        <f t="shared" si="304"/>
        <v>2.2484828246071807E-8</v>
      </c>
      <c r="PS99" s="284" t="str">
        <f t="shared" si="304"/>
        <v/>
      </c>
      <c r="PT99" s="284" t="str">
        <f t="shared" si="304"/>
        <v/>
      </c>
      <c r="PU99" s="284" t="str">
        <f t="shared" si="304"/>
        <v/>
      </c>
      <c r="PV99" s="284" t="str">
        <f t="shared" si="304"/>
        <v/>
      </c>
      <c r="PW99" s="284">
        <f t="shared" si="304"/>
        <v>1.6031371787513215E-8</v>
      </c>
      <c r="PX99" s="284" t="str">
        <f t="shared" si="304"/>
        <v/>
      </c>
      <c r="PY99" s="284" t="str">
        <f t="shared" si="304"/>
        <v/>
      </c>
      <c r="PZ99" s="284" t="str">
        <f t="shared" si="304"/>
        <v/>
      </c>
      <c r="QA99" s="284" t="str">
        <f t="shared" si="304"/>
        <v/>
      </c>
      <c r="QB99" s="284">
        <f t="shared" si="304"/>
        <v>1.1430146522661313E-8</v>
      </c>
      <c r="QC99" s="284" t="str">
        <f t="shared" si="304"/>
        <v/>
      </c>
      <c r="QD99" s="284" t="str">
        <f t="shared" si="304"/>
        <v/>
      </c>
      <c r="QE99" s="284" t="str">
        <f t="shared" si="304"/>
        <v/>
      </c>
      <c r="QF99" s="284" t="str">
        <f t="shared" si="304"/>
        <v/>
      </c>
      <c r="QG99" s="284">
        <f t="shared" si="304"/>
        <v>8.1495365001308299E-9</v>
      </c>
      <c r="QH99" s="284" t="str">
        <f t="shared" si="304"/>
        <v/>
      </c>
      <c r="QI99" s="284" t="str">
        <f t="shared" si="304"/>
        <v/>
      </c>
      <c r="QJ99" s="284" t="str">
        <f t="shared" ref="QJ99:SA99" si="305">IF(QJ43="","",($C20*QJ43)/((1+$H$4)^QJ$79))</f>
        <v/>
      </c>
      <c r="QK99" s="284" t="str">
        <f t="shared" si="305"/>
        <v/>
      </c>
      <c r="QL99" s="284">
        <f t="shared" si="305"/>
        <v>5.8105068937909861E-9</v>
      </c>
      <c r="QM99" s="284" t="str">
        <f t="shared" si="305"/>
        <v/>
      </c>
      <c r="QN99" s="284" t="str">
        <f t="shared" si="305"/>
        <v/>
      </c>
      <c r="QO99" s="284" t="str">
        <f t="shared" si="305"/>
        <v/>
      </c>
      <c r="QP99" s="284" t="str">
        <f t="shared" si="305"/>
        <v/>
      </c>
      <c r="QQ99" s="284">
        <f t="shared" si="305"/>
        <v>4.1428111110675521E-9</v>
      </c>
      <c r="QR99" s="284" t="str">
        <f t="shared" si="305"/>
        <v/>
      </c>
      <c r="QS99" s="284" t="str">
        <f t="shared" si="305"/>
        <v/>
      </c>
      <c r="QT99" s="284" t="str">
        <f t="shared" si="305"/>
        <v/>
      </c>
      <c r="QU99" s="284" t="str">
        <f t="shared" si="305"/>
        <v/>
      </c>
      <c r="QV99" s="284">
        <f t="shared" si="305"/>
        <v>2.9537670664025454E-9</v>
      </c>
      <c r="QW99" s="284" t="str">
        <f t="shared" si="305"/>
        <v/>
      </c>
      <c r="QX99" s="284" t="str">
        <f t="shared" si="305"/>
        <v/>
      </c>
      <c r="QY99" s="284" t="str">
        <f t="shared" si="305"/>
        <v/>
      </c>
      <c r="QZ99" s="284" t="str">
        <f t="shared" si="305"/>
        <v/>
      </c>
      <c r="RA99" s="284">
        <f t="shared" si="305"/>
        <v>2.1059950957590339E-9</v>
      </c>
      <c r="RB99" s="284" t="str">
        <f t="shared" si="305"/>
        <v/>
      </c>
      <c r="RC99" s="284" t="str">
        <f t="shared" si="305"/>
        <v/>
      </c>
      <c r="RD99" s="284" t="str">
        <f t="shared" si="305"/>
        <v/>
      </c>
      <c r="RE99" s="284" t="str">
        <f t="shared" si="305"/>
        <v/>
      </c>
      <c r="RF99" s="284">
        <f t="shared" si="305"/>
        <v>1.5015453973365761E-9</v>
      </c>
      <c r="RG99" s="284" t="str">
        <f t="shared" si="305"/>
        <v/>
      </c>
      <c r="RH99" s="284" t="str">
        <f t="shared" si="305"/>
        <v/>
      </c>
      <c r="RI99" s="284" t="str">
        <f t="shared" si="305"/>
        <v/>
      </c>
      <c r="RJ99" s="284" t="str">
        <f t="shared" si="305"/>
        <v/>
      </c>
      <c r="RK99" s="284">
        <f t="shared" si="305"/>
        <v>1.0705811161682923E-9</v>
      </c>
      <c r="RL99" s="284" t="str">
        <f t="shared" si="305"/>
        <v/>
      </c>
      <c r="RM99" s="284" t="str">
        <f t="shared" si="305"/>
        <v/>
      </c>
      <c r="RN99" s="284" t="str">
        <f t="shared" si="305"/>
        <v/>
      </c>
      <c r="RO99" s="284" t="str">
        <f t="shared" si="305"/>
        <v/>
      </c>
      <c r="RP99" s="284">
        <f t="shared" si="305"/>
        <v>7.633095398441922E-10</v>
      </c>
      <c r="RQ99" s="284" t="str">
        <f t="shared" si="305"/>
        <v/>
      </c>
      <c r="RR99" s="284" t="str">
        <f t="shared" si="305"/>
        <v/>
      </c>
      <c r="RS99" s="284" t="str">
        <f t="shared" si="305"/>
        <v/>
      </c>
      <c r="RT99" s="284" t="str">
        <f t="shared" si="305"/>
        <v/>
      </c>
      <c r="RU99" s="284">
        <f t="shared" si="305"/>
        <v>5.4422915257694743E-10</v>
      </c>
      <c r="RV99" s="284" t="str">
        <f t="shared" si="305"/>
        <v/>
      </c>
      <c r="RW99" s="284" t="str">
        <f t="shared" si="305"/>
        <v/>
      </c>
      <c r="RX99" s="284" t="str">
        <f t="shared" si="305"/>
        <v/>
      </c>
      <c r="RY99" s="284" t="str">
        <f t="shared" si="305"/>
        <v/>
      </c>
      <c r="RZ99" s="284">
        <f t="shared" si="305"/>
        <v>3.880278642594722E-10</v>
      </c>
      <c r="SA99" s="284" t="str">
        <f t="shared" si="305"/>
        <v/>
      </c>
    </row>
    <row r="100" spans="1:495">
      <c r="A100" s="282"/>
      <c r="B100" s="283" t="str">
        <f>$B$21</f>
        <v>Aquatics</v>
      </c>
      <c r="C100" s="290">
        <f>SUM(D100:S100,T100:INDEX(T100:SA100,$H$5))</f>
        <v>60687.048418522798</v>
      </c>
      <c r="D100" s="284">
        <f t="shared" ref="D100:BO100" si="306">IF(D44="","",($C21*D44)/((1+$H$4)^D$79))</f>
        <v>20051.401869158879</v>
      </c>
      <c r="E100" s="284" t="str">
        <f t="shared" si="306"/>
        <v/>
      </c>
      <c r="F100" s="284" t="str">
        <f t="shared" si="306"/>
        <v/>
      </c>
      <c r="G100" s="284">
        <f t="shared" si="306"/>
        <v>16367.916774479654</v>
      </c>
      <c r="H100" s="284" t="str">
        <f t="shared" si="306"/>
        <v/>
      </c>
      <c r="I100" s="284" t="str">
        <f t="shared" si="306"/>
        <v/>
      </c>
      <c r="J100" s="284">
        <f t="shared" si="306"/>
        <v>13361.095712133902</v>
      </c>
      <c r="K100" s="284" t="str">
        <f t="shared" si="306"/>
        <v/>
      </c>
      <c r="L100" s="284" t="str">
        <f t="shared" si="306"/>
        <v/>
      </c>
      <c r="M100" s="284">
        <f t="shared" si="306"/>
        <v>10906.634062750371</v>
      </c>
      <c r="N100" s="284" t="str">
        <f t="shared" si="306"/>
        <v/>
      </c>
      <c r="O100" s="284" t="str">
        <f t="shared" si="306"/>
        <v/>
      </c>
      <c r="P100" s="284" t="str">
        <f t="shared" si="306"/>
        <v/>
      </c>
      <c r="Q100" s="284" t="str">
        <f t="shared" si="306"/>
        <v/>
      </c>
      <c r="R100" s="284" t="str">
        <f t="shared" si="306"/>
        <v/>
      </c>
      <c r="S100" s="284" t="str">
        <f t="shared" si="306"/>
        <v/>
      </c>
      <c r="T100" s="284" t="str">
        <f t="shared" si="306"/>
        <v/>
      </c>
      <c r="U100" s="284" t="str">
        <f t="shared" si="306"/>
        <v/>
      </c>
      <c r="V100" s="284" t="str">
        <f t="shared" si="306"/>
        <v/>
      </c>
      <c r="W100" s="284" t="str">
        <f t="shared" si="306"/>
        <v/>
      </c>
      <c r="X100" s="284" t="str">
        <f t="shared" si="306"/>
        <v/>
      </c>
      <c r="Y100" s="284" t="str">
        <f t="shared" si="306"/>
        <v/>
      </c>
      <c r="Z100" s="284" t="str">
        <f t="shared" si="306"/>
        <v/>
      </c>
      <c r="AA100" s="284" t="str">
        <f t="shared" si="306"/>
        <v/>
      </c>
      <c r="AB100" s="284" t="str">
        <f t="shared" si="306"/>
        <v/>
      </c>
      <c r="AC100" s="284" t="str">
        <f t="shared" si="306"/>
        <v/>
      </c>
      <c r="AD100" s="284" t="str">
        <f t="shared" si="306"/>
        <v/>
      </c>
      <c r="AE100" s="284" t="str">
        <f t="shared" si="306"/>
        <v/>
      </c>
      <c r="AF100" s="284" t="str">
        <f t="shared" si="306"/>
        <v/>
      </c>
      <c r="AG100" s="284" t="str">
        <f t="shared" si="306"/>
        <v/>
      </c>
      <c r="AH100" s="284" t="str">
        <f t="shared" si="306"/>
        <v/>
      </c>
      <c r="AI100" s="284" t="str">
        <f t="shared" si="306"/>
        <v/>
      </c>
      <c r="AJ100" s="284" t="str">
        <f t="shared" si="306"/>
        <v/>
      </c>
      <c r="AK100" s="284" t="str">
        <f t="shared" si="306"/>
        <v/>
      </c>
      <c r="AL100" s="284" t="str">
        <f t="shared" si="306"/>
        <v/>
      </c>
      <c r="AM100" s="284" t="str">
        <f t="shared" si="306"/>
        <v/>
      </c>
      <c r="AN100" s="284" t="str">
        <f t="shared" si="306"/>
        <v/>
      </c>
      <c r="AO100" s="284" t="str">
        <f t="shared" si="306"/>
        <v/>
      </c>
      <c r="AP100" s="284" t="str">
        <f t="shared" si="306"/>
        <v/>
      </c>
      <c r="AQ100" s="284" t="str">
        <f t="shared" si="306"/>
        <v/>
      </c>
      <c r="AR100" s="284">
        <f t="shared" si="306"/>
        <v>1339.0402567136146</v>
      </c>
      <c r="AS100" s="284" t="str">
        <f t="shared" si="306"/>
        <v/>
      </c>
      <c r="AT100" s="284" t="str">
        <f t="shared" si="306"/>
        <v/>
      </c>
      <c r="AU100" s="284" t="str">
        <f t="shared" si="306"/>
        <v/>
      </c>
      <c r="AV100" s="284" t="str">
        <f t="shared" si="306"/>
        <v/>
      </c>
      <c r="AW100" s="284">
        <f t="shared" si="306"/>
        <v>954.71719680907063</v>
      </c>
      <c r="AX100" s="284" t="str">
        <f t="shared" si="306"/>
        <v/>
      </c>
      <c r="AY100" s="284" t="str">
        <f t="shared" si="306"/>
        <v/>
      </c>
      <c r="AZ100" s="284" t="str">
        <f t="shared" si="306"/>
        <v/>
      </c>
      <c r="BA100" s="284" t="str">
        <f t="shared" si="306"/>
        <v/>
      </c>
      <c r="BB100" s="284">
        <f t="shared" si="306"/>
        <v>680.70016664025684</v>
      </c>
      <c r="BC100" s="284" t="str">
        <f t="shared" si="306"/>
        <v/>
      </c>
      <c r="BD100" s="284" t="str">
        <f t="shared" si="306"/>
        <v/>
      </c>
      <c r="BE100" s="284" t="str">
        <f t="shared" si="306"/>
        <v/>
      </c>
      <c r="BF100" s="284" t="str">
        <f t="shared" si="306"/>
        <v/>
      </c>
      <c r="BG100" s="284">
        <f t="shared" si="306"/>
        <v>485.32981118673314</v>
      </c>
      <c r="BH100" s="284" t="str">
        <f t="shared" si="306"/>
        <v/>
      </c>
      <c r="BI100" s="284" t="str">
        <f t="shared" si="306"/>
        <v/>
      </c>
      <c r="BJ100" s="284" t="str">
        <f t="shared" si="306"/>
        <v/>
      </c>
      <c r="BK100" s="284" t="str">
        <f t="shared" si="306"/>
        <v/>
      </c>
      <c r="BL100" s="284">
        <f t="shared" si="306"/>
        <v>346.03344786755906</v>
      </c>
      <c r="BM100" s="284" t="str">
        <f t="shared" si="306"/>
        <v/>
      </c>
      <c r="BN100" s="284" t="str">
        <f t="shared" si="306"/>
        <v/>
      </c>
      <c r="BO100" s="284" t="str">
        <f t="shared" si="306"/>
        <v/>
      </c>
      <c r="BP100" s="284" t="str">
        <f t="shared" ref="BP100:EA100" si="307">IF(BP44="","",($C21*BP44)/((1+$H$4)^BP$79))</f>
        <v/>
      </c>
      <c r="BQ100" s="284">
        <f t="shared" si="307"/>
        <v>246.71706596865207</v>
      </c>
      <c r="BR100" s="284" t="str">
        <f t="shared" si="307"/>
        <v/>
      </c>
      <c r="BS100" s="284" t="str">
        <f t="shared" si="307"/>
        <v/>
      </c>
      <c r="BT100" s="284" t="str">
        <f t="shared" si="307"/>
        <v/>
      </c>
      <c r="BU100" s="284" t="str">
        <f t="shared" si="307"/>
        <v/>
      </c>
      <c r="BV100" s="284">
        <f t="shared" si="307"/>
        <v>175.90585827840943</v>
      </c>
      <c r="BW100" s="284" t="str">
        <f t="shared" si="307"/>
        <v/>
      </c>
      <c r="BX100" s="284" t="str">
        <f t="shared" si="307"/>
        <v/>
      </c>
      <c r="BY100" s="284" t="str">
        <f t="shared" si="307"/>
        <v/>
      </c>
      <c r="BZ100" s="284" t="str">
        <f t="shared" si="307"/>
        <v/>
      </c>
      <c r="CA100" s="284">
        <f t="shared" si="307"/>
        <v>125.41844584271875</v>
      </c>
      <c r="CB100" s="284" t="str">
        <f t="shared" si="307"/>
        <v/>
      </c>
      <c r="CC100" s="284" t="str">
        <f t="shared" si="307"/>
        <v/>
      </c>
      <c r="CD100" s="284" t="str">
        <f t="shared" si="307"/>
        <v/>
      </c>
      <c r="CE100" s="284" t="str">
        <f t="shared" si="307"/>
        <v/>
      </c>
      <c r="CF100" s="284">
        <f t="shared" si="307"/>
        <v>89.42161853817943</v>
      </c>
      <c r="CG100" s="284" t="str">
        <f t="shared" si="307"/>
        <v/>
      </c>
      <c r="CH100" s="284" t="str">
        <f t="shared" si="307"/>
        <v/>
      </c>
      <c r="CI100" s="284" t="str">
        <f t="shared" si="307"/>
        <v/>
      </c>
      <c r="CJ100" s="284" t="str">
        <f t="shared" si="307"/>
        <v/>
      </c>
      <c r="CK100" s="284">
        <f t="shared" si="307"/>
        <v>63.756378164782525</v>
      </c>
      <c r="CL100" s="284" t="str">
        <f t="shared" si="307"/>
        <v/>
      </c>
      <c r="CM100" s="284" t="str">
        <f t="shared" si="307"/>
        <v/>
      </c>
      <c r="CN100" s="284" t="str">
        <f t="shared" si="307"/>
        <v/>
      </c>
      <c r="CO100" s="284" t="str">
        <f t="shared" si="307"/>
        <v/>
      </c>
      <c r="CP100" s="284">
        <f t="shared" si="307"/>
        <v>45.457416485424261</v>
      </c>
      <c r="CQ100" s="284" t="str">
        <f t="shared" si="307"/>
        <v/>
      </c>
      <c r="CR100" s="284" t="str">
        <f t="shared" si="307"/>
        <v/>
      </c>
      <c r="CS100" s="284" t="str">
        <f t="shared" si="307"/>
        <v/>
      </c>
      <c r="CT100" s="284" t="str">
        <f t="shared" si="307"/>
        <v/>
      </c>
      <c r="CU100" s="284">
        <f t="shared" si="307"/>
        <v>32.410509709140577</v>
      </c>
      <c r="CV100" s="284" t="str">
        <f t="shared" si="307"/>
        <v/>
      </c>
      <c r="CW100" s="284" t="str">
        <f t="shared" si="307"/>
        <v/>
      </c>
      <c r="CX100" s="284" t="str">
        <f t="shared" si="307"/>
        <v/>
      </c>
      <c r="CY100" s="284" t="str">
        <f t="shared" si="307"/>
        <v/>
      </c>
      <c r="CZ100" s="284">
        <f t="shared" si="307"/>
        <v>23.108245492638478</v>
      </c>
      <c r="DA100" s="284" t="str">
        <f t="shared" si="307"/>
        <v/>
      </c>
      <c r="DB100" s="284" t="str">
        <f t="shared" si="307"/>
        <v/>
      </c>
      <c r="DC100" s="284" t="str">
        <f t="shared" si="307"/>
        <v/>
      </c>
      <c r="DD100" s="284" t="str">
        <f t="shared" si="307"/>
        <v/>
      </c>
      <c r="DE100" s="284">
        <f t="shared" si="307"/>
        <v>16.475859668367011</v>
      </c>
      <c r="DF100" s="284" t="str">
        <f t="shared" si="307"/>
        <v/>
      </c>
      <c r="DG100" s="284" t="str">
        <f t="shared" si="307"/>
        <v/>
      </c>
      <c r="DH100" s="284" t="str">
        <f t="shared" si="307"/>
        <v/>
      </c>
      <c r="DI100" s="284" t="str">
        <f t="shared" si="307"/>
        <v/>
      </c>
      <c r="DJ100" s="284">
        <f t="shared" si="307"/>
        <v>11.747060238658056</v>
      </c>
      <c r="DK100" s="284" t="str">
        <f t="shared" si="307"/>
        <v/>
      </c>
      <c r="DL100" s="284" t="str">
        <f t="shared" si="307"/>
        <v/>
      </c>
      <c r="DM100" s="284" t="str">
        <f t="shared" si="307"/>
        <v/>
      </c>
      <c r="DN100" s="284" t="str">
        <f t="shared" si="307"/>
        <v/>
      </c>
      <c r="DO100" s="284">
        <f t="shared" si="307"/>
        <v>8.3754915997253168</v>
      </c>
      <c r="DP100" s="284" t="str">
        <f t="shared" si="307"/>
        <v/>
      </c>
      <c r="DQ100" s="284" t="str">
        <f t="shared" si="307"/>
        <v/>
      </c>
      <c r="DR100" s="284" t="str">
        <f t="shared" si="307"/>
        <v/>
      </c>
      <c r="DS100" s="284" t="str">
        <f t="shared" si="307"/>
        <v/>
      </c>
      <c r="DT100" s="284">
        <f t="shared" si="307"/>
        <v>5.9716097569857114</v>
      </c>
      <c r="DU100" s="284" t="str">
        <f t="shared" si="307"/>
        <v/>
      </c>
      <c r="DV100" s="284" t="str">
        <f t="shared" si="307"/>
        <v/>
      </c>
      <c r="DW100" s="284" t="str">
        <f t="shared" si="307"/>
        <v/>
      </c>
      <c r="DX100" s="284" t="str">
        <f t="shared" si="307"/>
        <v/>
      </c>
      <c r="DY100" s="284">
        <f t="shared" si="307"/>
        <v>4.2576752260006412</v>
      </c>
      <c r="DZ100" s="284" t="str">
        <f t="shared" si="307"/>
        <v/>
      </c>
      <c r="EA100" s="284" t="str">
        <f t="shared" si="307"/>
        <v/>
      </c>
      <c r="EB100" s="284" t="str">
        <f t="shared" ref="EB100:GM100" si="308">IF(EB44="","",($C21*EB44)/((1+$H$4)^EB$79))</f>
        <v/>
      </c>
      <c r="EC100" s="284" t="str">
        <f t="shared" si="308"/>
        <v/>
      </c>
      <c r="ED100" s="284">
        <f t="shared" si="308"/>
        <v>3.035663592868461</v>
      </c>
      <c r="EE100" s="284" t="str">
        <f t="shared" si="308"/>
        <v/>
      </c>
      <c r="EF100" s="284" t="str">
        <f t="shared" si="308"/>
        <v/>
      </c>
      <c r="EG100" s="284" t="str">
        <f t="shared" si="308"/>
        <v/>
      </c>
      <c r="EH100" s="284" t="str">
        <f t="shared" si="308"/>
        <v/>
      </c>
      <c r="EI100" s="284">
        <f t="shared" si="308"/>
        <v>2.1643861872769503</v>
      </c>
      <c r="EJ100" s="284" t="str">
        <f t="shared" si="308"/>
        <v/>
      </c>
      <c r="EK100" s="284" t="str">
        <f t="shared" si="308"/>
        <v/>
      </c>
      <c r="EL100" s="284" t="str">
        <f t="shared" si="308"/>
        <v/>
      </c>
      <c r="EM100" s="284" t="str">
        <f t="shared" si="308"/>
        <v/>
      </c>
      <c r="EN100" s="284">
        <f t="shared" si="308"/>
        <v>1.5431774385938164</v>
      </c>
      <c r="EO100" s="284" t="str">
        <f t="shared" si="308"/>
        <v/>
      </c>
      <c r="EP100" s="284" t="str">
        <f t="shared" si="308"/>
        <v/>
      </c>
      <c r="EQ100" s="284" t="str">
        <f t="shared" si="308"/>
        <v/>
      </c>
      <c r="ER100" s="284" t="str">
        <f t="shared" si="308"/>
        <v/>
      </c>
      <c r="ES100" s="284">
        <f t="shared" si="308"/>
        <v>1.1002641862083984</v>
      </c>
      <c r="ET100" s="284" t="str">
        <f t="shared" si="308"/>
        <v/>
      </c>
      <c r="EU100" s="284" t="str">
        <f t="shared" si="308"/>
        <v/>
      </c>
      <c r="EV100" s="284" t="str">
        <f t="shared" si="308"/>
        <v/>
      </c>
      <c r="EW100" s="284" t="str">
        <f t="shared" si="308"/>
        <v/>
      </c>
      <c r="EX100" s="284">
        <f t="shared" si="308"/>
        <v>0.7844731585474336</v>
      </c>
      <c r="EY100" s="284" t="str">
        <f t="shared" si="308"/>
        <v/>
      </c>
      <c r="EZ100" s="284" t="str">
        <f t="shared" si="308"/>
        <v/>
      </c>
      <c r="FA100" s="284" t="str">
        <f t="shared" si="308"/>
        <v/>
      </c>
      <c r="FB100" s="284" t="str">
        <f t="shared" si="308"/>
        <v/>
      </c>
      <c r="FC100" s="284">
        <f t="shared" si="308"/>
        <v>0.55931852022022077</v>
      </c>
      <c r="FD100" s="284" t="str">
        <f t="shared" si="308"/>
        <v/>
      </c>
      <c r="FE100" s="284" t="str">
        <f t="shared" si="308"/>
        <v/>
      </c>
      <c r="FF100" s="284" t="str">
        <f t="shared" si="308"/>
        <v/>
      </c>
      <c r="FG100" s="284" t="str">
        <f t="shared" si="308"/>
        <v/>
      </c>
      <c r="FH100" s="284">
        <f t="shared" si="308"/>
        <v>0.39878637484627411</v>
      </c>
      <c r="FI100" s="284" t="str">
        <f t="shared" si="308"/>
        <v/>
      </c>
      <c r="FJ100" s="284" t="str">
        <f t="shared" si="308"/>
        <v/>
      </c>
      <c r="FK100" s="284" t="str">
        <f t="shared" si="308"/>
        <v/>
      </c>
      <c r="FL100" s="284" t="str">
        <f t="shared" si="308"/>
        <v/>
      </c>
      <c r="FM100" s="284">
        <f t="shared" si="308"/>
        <v>0.28432917383178702</v>
      </c>
      <c r="FN100" s="284" t="str">
        <f t="shared" si="308"/>
        <v/>
      </c>
      <c r="FO100" s="284" t="str">
        <f t="shared" si="308"/>
        <v/>
      </c>
      <c r="FP100" s="284" t="str">
        <f t="shared" si="308"/>
        <v/>
      </c>
      <c r="FQ100" s="284" t="str">
        <f t="shared" si="308"/>
        <v/>
      </c>
      <c r="FR100" s="284">
        <f t="shared" si="308"/>
        <v>0.2027227713660737</v>
      </c>
      <c r="FS100" s="284" t="str">
        <f t="shared" si="308"/>
        <v/>
      </c>
      <c r="FT100" s="284" t="str">
        <f t="shared" si="308"/>
        <v/>
      </c>
      <c r="FU100" s="284" t="str">
        <f t="shared" si="308"/>
        <v/>
      </c>
      <c r="FV100" s="284" t="str">
        <f t="shared" si="308"/>
        <v/>
      </c>
      <c r="FW100" s="284">
        <f t="shared" si="308"/>
        <v>0.14453853425063809</v>
      </c>
      <c r="FX100" s="284" t="str">
        <f t="shared" si="308"/>
        <v/>
      </c>
      <c r="FY100" s="284" t="str">
        <f t="shared" si="308"/>
        <v/>
      </c>
      <c r="FZ100" s="284" t="str">
        <f t="shared" si="308"/>
        <v/>
      </c>
      <c r="GA100" s="284" t="str">
        <f t="shared" si="308"/>
        <v/>
      </c>
      <c r="GB100" s="284">
        <f t="shared" si="308"/>
        <v>0.10305397732353179</v>
      </c>
      <c r="GC100" s="284" t="str">
        <f t="shared" si="308"/>
        <v/>
      </c>
      <c r="GD100" s="284" t="str">
        <f t="shared" si="308"/>
        <v/>
      </c>
      <c r="GE100" s="284" t="str">
        <f t="shared" si="308"/>
        <v/>
      </c>
      <c r="GF100" s="284" t="str">
        <f t="shared" si="308"/>
        <v/>
      </c>
      <c r="GG100" s="284">
        <f t="shared" si="308"/>
        <v>7.3476061572501555E-2</v>
      </c>
      <c r="GH100" s="284" t="str">
        <f t="shared" si="308"/>
        <v/>
      </c>
      <c r="GI100" s="284" t="str">
        <f t="shared" si="308"/>
        <v/>
      </c>
      <c r="GJ100" s="284" t="str">
        <f t="shared" si="308"/>
        <v/>
      </c>
      <c r="GK100" s="284" t="str">
        <f t="shared" si="308"/>
        <v/>
      </c>
      <c r="GL100" s="284">
        <f t="shared" si="308"/>
        <v>5.2387416424084655E-2</v>
      </c>
      <c r="GM100" s="284" t="str">
        <f t="shared" si="308"/>
        <v/>
      </c>
      <c r="GN100" s="284" t="str">
        <f t="shared" ref="GN100:IY100" si="309">IF(GN44="","",($C21*GN44)/((1+$H$4)^GN$79))</f>
        <v/>
      </c>
      <c r="GO100" s="284" t="str">
        <f t="shared" si="309"/>
        <v/>
      </c>
      <c r="GP100" s="284" t="str">
        <f t="shared" si="309"/>
        <v/>
      </c>
      <c r="GQ100" s="284">
        <f t="shared" si="309"/>
        <v>3.7351503889228102E-2</v>
      </c>
      <c r="GR100" s="284" t="str">
        <f t="shared" si="309"/>
        <v/>
      </c>
      <c r="GS100" s="284" t="str">
        <f t="shared" si="309"/>
        <v/>
      </c>
      <c r="GT100" s="284" t="str">
        <f t="shared" si="309"/>
        <v/>
      </c>
      <c r="GU100" s="284" t="str">
        <f t="shared" si="309"/>
        <v/>
      </c>
      <c r="GV100" s="284">
        <f t="shared" si="309"/>
        <v>2.6631106055950121E-2</v>
      </c>
      <c r="GW100" s="284" t="str">
        <f t="shared" si="309"/>
        <v/>
      </c>
      <c r="GX100" s="284" t="str">
        <f t="shared" si="309"/>
        <v/>
      </c>
      <c r="GY100" s="284" t="str">
        <f t="shared" si="309"/>
        <v/>
      </c>
      <c r="GZ100" s="284" t="str">
        <f t="shared" si="309"/>
        <v/>
      </c>
      <c r="HA100" s="284">
        <f t="shared" si="309"/>
        <v>1.8987610562256268E-2</v>
      </c>
      <c r="HB100" s="284" t="str">
        <f t="shared" si="309"/>
        <v/>
      </c>
      <c r="HC100" s="284" t="str">
        <f t="shared" si="309"/>
        <v/>
      </c>
      <c r="HD100" s="284" t="str">
        <f t="shared" si="309"/>
        <v/>
      </c>
      <c r="HE100" s="284" t="str">
        <f t="shared" si="309"/>
        <v/>
      </c>
      <c r="HF100" s="284">
        <f t="shared" si="309"/>
        <v>1.3537903912306845E-2</v>
      </c>
      <c r="HG100" s="284" t="str">
        <f t="shared" si="309"/>
        <v/>
      </c>
      <c r="HH100" s="284" t="str">
        <f t="shared" si="309"/>
        <v/>
      </c>
      <c r="HI100" s="284" t="str">
        <f t="shared" si="309"/>
        <v/>
      </c>
      <c r="HJ100" s="284" t="str">
        <f t="shared" si="309"/>
        <v/>
      </c>
      <c r="HK100" s="284">
        <f t="shared" si="309"/>
        <v>9.6523383886526638E-3</v>
      </c>
      <c r="HL100" s="284" t="str">
        <f t="shared" si="309"/>
        <v/>
      </c>
      <c r="HM100" s="284" t="str">
        <f t="shared" si="309"/>
        <v/>
      </c>
      <c r="HN100" s="284" t="str">
        <f t="shared" si="309"/>
        <v/>
      </c>
      <c r="HO100" s="284" t="str">
        <f t="shared" si="309"/>
        <v/>
      </c>
      <c r="HP100" s="284">
        <f t="shared" si="309"/>
        <v>6.8819838708090121E-3</v>
      </c>
      <c r="HQ100" s="284" t="str">
        <f t="shared" si="309"/>
        <v/>
      </c>
      <c r="HR100" s="284" t="str">
        <f t="shared" si="309"/>
        <v/>
      </c>
      <c r="HS100" s="284" t="str">
        <f t="shared" si="309"/>
        <v/>
      </c>
      <c r="HT100" s="284" t="str">
        <f t="shared" si="309"/>
        <v/>
      </c>
      <c r="HU100" s="284">
        <f t="shared" si="309"/>
        <v>4.9067593873163449E-3</v>
      </c>
      <c r="HV100" s="284" t="str">
        <f t="shared" si="309"/>
        <v/>
      </c>
      <c r="HW100" s="284" t="str">
        <f t="shared" si="309"/>
        <v/>
      </c>
      <c r="HX100" s="284" t="str">
        <f t="shared" si="309"/>
        <v/>
      </c>
      <c r="HY100" s="284" t="str">
        <f t="shared" si="309"/>
        <v/>
      </c>
      <c r="HZ100" s="284">
        <f t="shared" si="309"/>
        <v>3.4984516292083066E-3</v>
      </c>
      <c r="IA100" s="284" t="str">
        <f t="shared" si="309"/>
        <v/>
      </c>
      <c r="IB100" s="284" t="str">
        <f t="shared" si="309"/>
        <v/>
      </c>
      <c r="IC100" s="284" t="str">
        <f t="shared" si="309"/>
        <v/>
      </c>
      <c r="ID100" s="284" t="str">
        <f t="shared" si="309"/>
        <v/>
      </c>
      <c r="IE100" s="284">
        <f t="shared" si="309"/>
        <v>2.4943476612176458E-3</v>
      </c>
      <c r="IF100" s="284" t="str">
        <f t="shared" si="309"/>
        <v/>
      </c>
      <c r="IG100" s="284" t="str">
        <f t="shared" si="309"/>
        <v/>
      </c>
      <c r="IH100" s="284" t="str">
        <f t="shared" si="309"/>
        <v/>
      </c>
      <c r="II100" s="284" t="str">
        <f t="shared" si="309"/>
        <v/>
      </c>
      <c r="IJ100" s="284">
        <f t="shared" si="309"/>
        <v>1.7784354092755931E-3</v>
      </c>
      <c r="IK100" s="284" t="str">
        <f t="shared" si="309"/>
        <v/>
      </c>
      <c r="IL100" s="284" t="str">
        <f t="shared" si="309"/>
        <v/>
      </c>
      <c r="IM100" s="284" t="str">
        <f t="shared" si="309"/>
        <v/>
      </c>
      <c r="IN100" s="284" t="str">
        <f t="shared" si="309"/>
        <v/>
      </c>
      <c r="IO100" s="284">
        <f t="shared" si="309"/>
        <v>1.2679998679178792E-3</v>
      </c>
      <c r="IP100" s="284" t="str">
        <f t="shared" si="309"/>
        <v/>
      </c>
      <c r="IQ100" s="284" t="str">
        <f t="shared" si="309"/>
        <v/>
      </c>
      <c r="IR100" s="284" t="str">
        <f t="shared" si="309"/>
        <v/>
      </c>
      <c r="IS100" s="284" t="str">
        <f t="shared" si="309"/>
        <v/>
      </c>
      <c r="IT100" s="284">
        <f t="shared" si="309"/>
        <v>9.0406638141256465E-4</v>
      </c>
      <c r="IU100" s="284" t="str">
        <f t="shared" si="309"/>
        <v/>
      </c>
      <c r="IV100" s="284" t="str">
        <f t="shared" si="309"/>
        <v/>
      </c>
      <c r="IW100" s="284" t="str">
        <f t="shared" si="309"/>
        <v/>
      </c>
      <c r="IX100" s="284" t="str">
        <f t="shared" si="309"/>
        <v/>
      </c>
      <c r="IY100" s="284">
        <f t="shared" si="309"/>
        <v>6.4458683528296958E-4</v>
      </c>
      <c r="IZ100" s="284" t="str">
        <f t="shared" ref="IZ100:LK100" si="310">IF(IZ44="","",($C21*IZ44)/((1+$H$4)^IZ$79))</f>
        <v/>
      </c>
      <c r="JA100" s="284" t="str">
        <f t="shared" si="310"/>
        <v/>
      </c>
      <c r="JB100" s="284" t="str">
        <f t="shared" si="310"/>
        <v/>
      </c>
      <c r="JC100" s="284" t="str">
        <f t="shared" si="310"/>
        <v/>
      </c>
      <c r="JD100" s="284">
        <f t="shared" si="310"/>
        <v>4.5958150503387315E-4</v>
      </c>
      <c r="JE100" s="284" t="str">
        <f t="shared" si="310"/>
        <v/>
      </c>
      <c r="JF100" s="284" t="str">
        <f t="shared" si="310"/>
        <v/>
      </c>
      <c r="JG100" s="284" t="str">
        <f t="shared" si="310"/>
        <v/>
      </c>
      <c r="JH100" s="284" t="str">
        <f t="shared" si="310"/>
        <v/>
      </c>
      <c r="JI100" s="284">
        <f t="shared" si="310"/>
        <v>3.2767526143545551E-4</v>
      </c>
      <c r="JJ100" s="284" t="str">
        <f t="shared" si="310"/>
        <v/>
      </c>
      <c r="JK100" s="284" t="str">
        <f t="shared" si="310"/>
        <v/>
      </c>
      <c r="JL100" s="284" t="str">
        <f t="shared" si="310"/>
        <v/>
      </c>
      <c r="JM100" s="284" t="str">
        <f t="shared" si="310"/>
        <v/>
      </c>
      <c r="JN100" s="284">
        <f t="shared" si="310"/>
        <v>2.3362793276217767E-4</v>
      </c>
      <c r="JO100" s="284" t="str">
        <f t="shared" si="310"/>
        <v/>
      </c>
      <c r="JP100" s="284" t="str">
        <f t="shared" si="310"/>
        <v/>
      </c>
      <c r="JQ100" s="284" t="str">
        <f t="shared" si="310"/>
        <v/>
      </c>
      <c r="JR100" s="284" t="str">
        <f t="shared" si="310"/>
        <v/>
      </c>
      <c r="JS100" s="284">
        <f t="shared" si="310"/>
        <v>1.6657348720077245E-4</v>
      </c>
      <c r="JT100" s="284" t="str">
        <f t="shared" si="310"/>
        <v/>
      </c>
      <c r="JU100" s="284" t="str">
        <f t="shared" si="310"/>
        <v/>
      </c>
      <c r="JV100" s="284" t="str">
        <f t="shared" si="310"/>
        <v/>
      </c>
      <c r="JW100" s="284" t="str">
        <f t="shared" si="310"/>
        <v/>
      </c>
      <c r="JX100" s="284">
        <f t="shared" si="310"/>
        <v>1.1876459424255047E-4</v>
      </c>
      <c r="JY100" s="284" t="str">
        <f t="shared" si="310"/>
        <v/>
      </c>
      <c r="JZ100" s="284" t="str">
        <f t="shared" si="310"/>
        <v/>
      </c>
      <c r="KA100" s="284" t="str">
        <f t="shared" si="310"/>
        <v/>
      </c>
      <c r="KB100" s="284" t="str">
        <f t="shared" si="310"/>
        <v/>
      </c>
      <c r="KC100" s="284">
        <f t="shared" si="310"/>
        <v>8.4677514306924145E-5</v>
      </c>
      <c r="KD100" s="284" t="str">
        <f t="shared" si="310"/>
        <v/>
      </c>
      <c r="KE100" s="284" t="str">
        <f t="shared" si="310"/>
        <v/>
      </c>
      <c r="KF100" s="284" t="str">
        <f t="shared" si="310"/>
        <v/>
      </c>
      <c r="KG100" s="284" t="str">
        <f t="shared" si="310"/>
        <v/>
      </c>
      <c r="KH100" s="284">
        <f t="shared" si="310"/>
        <v>6.0373897413867515E-5</v>
      </c>
      <c r="KI100" s="284" t="str">
        <f t="shared" si="310"/>
        <v/>
      </c>
      <c r="KJ100" s="284" t="str">
        <f t="shared" si="310"/>
        <v/>
      </c>
      <c r="KK100" s="284" t="str">
        <f t="shared" si="310"/>
        <v/>
      </c>
      <c r="KL100" s="284" t="str">
        <f t="shared" si="310"/>
        <v/>
      </c>
      <c r="KM100" s="284">
        <f t="shared" si="310"/>
        <v>4.304575445765233E-5</v>
      </c>
      <c r="KN100" s="284" t="str">
        <f t="shared" si="310"/>
        <v/>
      </c>
      <c r="KO100" s="284" t="str">
        <f t="shared" si="310"/>
        <v/>
      </c>
      <c r="KP100" s="284" t="str">
        <f t="shared" si="310"/>
        <v/>
      </c>
      <c r="KQ100" s="284" t="str">
        <f t="shared" si="310"/>
        <v/>
      </c>
      <c r="KR100" s="284">
        <f t="shared" si="310"/>
        <v>3.0691028013753624E-5</v>
      </c>
      <c r="KS100" s="284" t="str">
        <f t="shared" si="310"/>
        <v/>
      </c>
      <c r="KT100" s="284" t="str">
        <f t="shared" si="310"/>
        <v/>
      </c>
      <c r="KU100" s="284" t="str">
        <f t="shared" si="310"/>
        <v/>
      </c>
      <c r="KV100" s="284" t="str">
        <f t="shared" si="310"/>
        <v/>
      </c>
      <c r="KW100" s="284">
        <f t="shared" si="310"/>
        <v>2.1882278807952438E-5</v>
      </c>
      <c r="KX100" s="284" t="str">
        <f t="shared" si="310"/>
        <v/>
      </c>
      <c r="KY100" s="284" t="str">
        <f t="shared" si="310"/>
        <v/>
      </c>
      <c r="KZ100" s="284" t="str">
        <f t="shared" si="310"/>
        <v/>
      </c>
      <c r="LA100" s="284" t="str">
        <f t="shared" si="310"/>
        <v/>
      </c>
      <c r="LB100" s="284">
        <f t="shared" si="310"/>
        <v>1.5601762365678451E-5</v>
      </c>
      <c r="LC100" s="284" t="str">
        <f t="shared" si="310"/>
        <v/>
      </c>
      <c r="LD100" s="284" t="str">
        <f t="shared" si="310"/>
        <v/>
      </c>
      <c r="LE100" s="284" t="str">
        <f t="shared" si="310"/>
        <v/>
      </c>
      <c r="LF100" s="284" t="str">
        <f t="shared" si="310"/>
        <v/>
      </c>
      <c r="LG100" s="284">
        <f t="shared" si="310"/>
        <v>1.1123840942317159E-5</v>
      </c>
      <c r="LH100" s="284" t="str">
        <f t="shared" si="310"/>
        <v/>
      </c>
      <c r="LI100" s="284" t="str">
        <f t="shared" si="310"/>
        <v/>
      </c>
      <c r="LJ100" s="284" t="str">
        <f t="shared" si="310"/>
        <v/>
      </c>
      <c r="LK100" s="284" t="str">
        <f t="shared" si="310"/>
        <v/>
      </c>
      <c r="LL100" s="284">
        <f t="shared" ref="LL100:NW100" si="311">IF(LL44="","",($C21*LL44)/((1+$H$4)^LL$79))</f>
        <v>7.9311448546467211E-6</v>
      </c>
      <c r="LM100" s="284" t="str">
        <f t="shared" si="311"/>
        <v/>
      </c>
      <c r="LN100" s="284" t="str">
        <f t="shared" si="311"/>
        <v/>
      </c>
      <c r="LO100" s="284" t="str">
        <f t="shared" si="311"/>
        <v/>
      </c>
      <c r="LP100" s="284" t="str">
        <f t="shared" si="311"/>
        <v/>
      </c>
      <c r="LQ100" s="284">
        <f t="shared" si="311"/>
        <v>5.6547966688461197E-6</v>
      </c>
      <c r="LR100" s="284" t="str">
        <f t="shared" si="311"/>
        <v/>
      </c>
      <c r="LS100" s="284" t="str">
        <f t="shared" si="311"/>
        <v/>
      </c>
      <c r="LT100" s="284" t="str">
        <f t="shared" si="311"/>
        <v/>
      </c>
      <c r="LU100" s="284" t="str">
        <f t="shared" si="311"/>
        <v/>
      </c>
      <c r="LV100" s="284">
        <f t="shared" si="311"/>
        <v>4.031791872677569E-6</v>
      </c>
      <c r="LW100" s="284" t="str">
        <f t="shared" si="311"/>
        <v/>
      </c>
      <c r="LX100" s="284" t="str">
        <f t="shared" si="311"/>
        <v/>
      </c>
      <c r="LY100" s="284" t="str">
        <f t="shared" si="311"/>
        <v/>
      </c>
      <c r="LZ100" s="284" t="str">
        <f t="shared" si="311"/>
        <v/>
      </c>
      <c r="MA100" s="284">
        <f t="shared" si="311"/>
        <v>2.8746118837736858E-6</v>
      </c>
      <c r="MB100" s="284" t="str">
        <f t="shared" si="311"/>
        <v/>
      </c>
      <c r="MC100" s="284" t="str">
        <f t="shared" si="311"/>
        <v/>
      </c>
      <c r="MD100" s="284" t="str">
        <f t="shared" si="311"/>
        <v/>
      </c>
      <c r="ME100" s="284" t="str">
        <f t="shared" si="311"/>
        <v/>
      </c>
      <c r="MF100" s="284">
        <f t="shared" si="311"/>
        <v>2.0495585445101512E-6</v>
      </c>
      <c r="MG100" s="284" t="str">
        <f t="shared" si="311"/>
        <v/>
      </c>
      <c r="MH100" s="284" t="str">
        <f t="shared" si="311"/>
        <v/>
      </c>
      <c r="MI100" s="284" t="str">
        <f t="shared" si="311"/>
        <v/>
      </c>
      <c r="MJ100" s="284" t="str">
        <f t="shared" si="311"/>
        <v/>
      </c>
      <c r="MK100" s="284">
        <f t="shared" si="311"/>
        <v>1.4613069162784007E-6</v>
      </c>
      <c r="ML100" s="284" t="str">
        <f t="shared" si="311"/>
        <v/>
      </c>
      <c r="MM100" s="284" t="str">
        <f t="shared" si="311"/>
        <v/>
      </c>
      <c r="MN100" s="284" t="str">
        <f t="shared" si="311"/>
        <v/>
      </c>
      <c r="MO100" s="284" t="str">
        <f t="shared" si="311"/>
        <v/>
      </c>
      <c r="MP100" s="284">
        <f t="shared" si="311"/>
        <v>1.0418916352903978E-6</v>
      </c>
      <c r="MQ100" s="284" t="str">
        <f t="shared" si="311"/>
        <v/>
      </c>
      <c r="MR100" s="284" t="str">
        <f t="shared" si="311"/>
        <v/>
      </c>
      <c r="MS100" s="284" t="str">
        <f t="shared" si="311"/>
        <v/>
      </c>
      <c r="MT100" s="284" t="str">
        <f t="shared" si="311"/>
        <v/>
      </c>
      <c r="MU100" s="284">
        <f t="shared" si="311"/>
        <v>7.4285433648169235E-7</v>
      </c>
      <c r="MV100" s="284" t="str">
        <f t="shared" si="311"/>
        <v/>
      </c>
      <c r="MW100" s="284" t="str">
        <f t="shared" si="311"/>
        <v/>
      </c>
      <c r="MX100" s="284" t="str">
        <f t="shared" si="311"/>
        <v/>
      </c>
      <c r="MY100" s="284" t="str">
        <f t="shared" si="311"/>
        <v/>
      </c>
      <c r="MZ100" s="284">
        <f t="shared" si="311"/>
        <v>5.2964487528095736E-7</v>
      </c>
      <c r="NA100" s="284" t="str">
        <f t="shared" si="311"/>
        <v/>
      </c>
      <c r="NB100" s="284" t="str">
        <f t="shared" si="311"/>
        <v/>
      </c>
      <c r="NC100" s="284" t="str">
        <f t="shared" si="311"/>
        <v/>
      </c>
      <c r="ND100" s="284" t="str">
        <f t="shared" si="311"/>
        <v/>
      </c>
      <c r="NE100" s="284">
        <f t="shared" si="311"/>
        <v>3.7762947610967381E-7</v>
      </c>
      <c r="NF100" s="284" t="str">
        <f t="shared" si="311"/>
        <v/>
      </c>
      <c r="NG100" s="284" t="str">
        <f t="shared" si="311"/>
        <v/>
      </c>
      <c r="NH100" s="284" t="str">
        <f t="shared" si="311"/>
        <v/>
      </c>
      <c r="NI100" s="284" t="str">
        <f t="shared" si="311"/>
        <v/>
      </c>
      <c r="NJ100" s="284">
        <f t="shared" si="311"/>
        <v>2.6924459743185556E-7</v>
      </c>
      <c r="NK100" s="284" t="str">
        <f t="shared" si="311"/>
        <v/>
      </c>
      <c r="NL100" s="284" t="str">
        <f t="shared" si="311"/>
        <v/>
      </c>
      <c r="NM100" s="284" t="str">
        <f t="shared" si="311"/>
        <v/>
      </c>
      <c r="NN100" s="284" t="str">
        <f t="shared" si="311"/>
        <v/>
      </c>
      <c r="NO100" s="284">
        <f t="shared" si="311"/>
        <v>1.9196767686955704E-7</v>
      </c>
      <c r="NP100" s="284" t="str">
        <f t="shared" si="311"/>
        <v/>
      </c>
      <c r="NQ100" s="284" t="str">
        <f t="shared" si="311"/>
        <v/>
      </c>
      <c r="NR100" s="284" t="str">
        <f t="shared" si="311"/>
        <v/>
      </c>
      <c r="NS100" s="284" t="str">
        <f t="shared" si="311"/>
        <v/>
      </c>
      <c r="NT100" s="284">
        <f t="shared" si="311"/>
        <v>1.3687030051558087E-7</v>
      </c>
      <c r="NU100" s="284" t="str">
        <f t="shared" si="311"/>
        <v/>
      </c>
      <c r="NV100" s="284" t="str">
        <f t="shared" si="311"/>
        <v/>
      </c>
      <c r="NW100" s="284" t="str">
        <f t="shared" si="311"/>
        <v/>
      </c>
      <c r="NX100" s="284" t="str">
        <f t="shared" ref="NX100:QI100" si="312">IF(NX44="","",($C21*NX44)/((1+$H$4)^NX$79))</f>
        <v/>
      </c>
      <c r="NY100" s="284">
        <f t="shared" si="312"/>
        <v>9.7586632649385565E-8</v>
      </c>
      <c r="NZ100" s="284" t="str">
        <f t="shared" si="312"/>
        <v/>
      </c>
      <c r="OA100" s="284" t="str">
        <f t="shared" si="312"/>
        <v/>
      </c>
      <c r="OB100" s="284" t="str">
        <f t="shared" si="312"/>
        <v/>
      </c>
      <c r="OC100" s="284" t="str">
        <f t="shared" si="312"/>
        <v/>
      </c>
      <c r="OD100" s="284">
        <f t="shared" si="312"/>
        <v>6.9577920381361633E-8</v>
      </c>
      <c r="OE100" s="284" t="str">
        <f t="shared" si="312"/>
        <v/>
      </c>
      <c r="OF100" s="284" t="str">
        <f t="shared" si="312"/>
        <v/>
      </c>
      <c r="OG100" s="284" t="str">
        <f t="shared" si="312"/>
        <v/>
      </c>
      <c r="OH100" s="284" t="str">
        <f t="shared" si="312"/>
        <v/>
      </c>
      <c r="OI100" s="284">
        <f t="shared" si="312"/>
        <v>4.9608095629125897E-8</v>
      </c>
      <c r="OJ100" s="284" t="str">
        <f t="shared" si="312"/>
        <v/>
      </c>
      <c r="OK100" s="284" t="str">
        <f t="shared" si="312"/>
        <v/>
      </c>
      <c r="OL100" s="284" t="str">
        <f t="shared" si="312"/>
        <v/>
      </c>
      <c r="OM100" s="284" t="str">
        <f t="shared" si="312"/>
        <v/>
      </c>
      <c r="ON100" s="284">
        <f t="shared" si="312"/>
        <v>3.536988657407095E-8</v>
      </c>
      <c r="OO100" s="284" t="str">
        <f t="shared" si="312"/>
        <v/>
      </c>
      <c r="OP100" s="284" t="str">
        <f t="shared" si="312"/>
        <v/>
      </c>
      <c r="OQ100" s="284" t="str">
        <f t="shared" si="312"/>
        <v/>
      </c>
      <c r="OR100" s="284" t="str">
        <f t="shared" si="312"/>
        <v/>
      </c>
      <c r="OS100" s="284">
        <f t="shared" si="312"/>
        <v>2.521824029721754E-8</v>
      </c>
      <c r="OT100" s="284" t="str">
        <f t="shared" si="312"/>
        <v/>
      </c>
      <c r="OU100" s="284" t="str">
        <f t="shared" si="312"/>
        <v/>
      </c>
      <c r="OV100" s="284" t="str">
        <f t="shared" si="312"/>
        <v/>
      </c>
      <c r="OW100" s="284" t="str">
        <f t="shared" si="312"/>
        <v/>
      </c>
      <c r="OX100" s="284">
        <f t="shared" si="312"/>
        <v>1.7980256802814219E-8</v>
      </c>
      <c r="OY100" s="284" t="str">
        <f t="shared" si="312"/>
        <v/>
      </c>
      <c r="OZ100" s="284" t="str">
        <f t="shared" si="312"/>
        <v/>
      </c>
      <c r="PA100" s="284" t="str">
        <f t="shared" si="312"/>
        <v/>
      </c>
      <c r="PB100" s="284" t="str">
        <f t="shared" si="312"/>
        <v/>
      </c>
      <c r="PC100" s="284">
        <f t="shared" si="312"/>
        <v>1.281967460397375E-8</v>
      </c>
      <c r="PD100" s="284" t="str">
        <f t="shared" si="312"/>
        <v/>
      </c>
      <c r="PE100" s="284" t="str">
        <f t="shared" si="312"/>
        <v/>
      </c>
      <c r="PF100" s="284" t="str">
        <f t="shared" si="312"/>
        <v/>
      </c>
      <c r="PG100" s="284" t="str">
        <f t="shared" si="312"/>
        <v/>
      </c>
      <c r="PH100" s="284">
        <f t="shared" si="312"/>
        <v>9.140250818111055E-9</v>
      </c>
      <c r="PI100" s="284" t="str">
        <f t="shared" si="312"/>
        <v/>
      </c>
      <c r="PJ100" s="284" t="str">
        <f t="shared" si="312"/>
        <v/>
      </c>
      <c r="PK100" s="284" t="str">
        <f t="shared" si="312"/>
        <v/>
      </c>
      <c r="PL100" s="284" t="str">
        <f t="shared" si="312"/>
        <v/>
      </c>
      <c r="PM100" s="284">
        <f t="shared" si="312"/>
        <v>6.5168725103274761E-9</v>
      </c>
      <c r="PN100" s="284" t="str">
        <f t="shared" si="312"/>
        <v/>
      </c>
      <c r="PO100" s="284" t="str">
        <f t="shared" si="312"/>
        <v/>
      </c>
      <c r="PP100" s="284" t="str">
        <f t="shared" si="312"/>
        <v/>
      </c>
      <c r="PQ100" s="284" t="str">
        <f t="shared" si="312"/>
        <v/>
      </c>
      <c r="PR100" s="284">
        <f t="shared" si="312"/>
        <v>4.6464400333205295E-9</v>
      </c>
      <c r="PS100" s="284" t="str">
        <f t="shared" si="312"/>
        <v/>
      </c>
      <c r="PT100" s="284" t="str">
        <f t="shared" si="312"/>
        <v/>
      </c>
      <c r="PU100" s="284" t="str">
        <f t="shared" si="312"/>
        <v/>
      </c>
      <c r="PV100" s="284" t="str">
        <f t="shared" si="312"/>
        <v/>
      </c>
      <c r="PW100" s="284">
        <f t="shared" si="312"/>
        <v>3.3128475275571737E-9</v>
      </c>
      <c r="PX100" s="284" t="str">
        <f t="shared" si="312"/>
        <v/>
      </c>
      <c r="PY100" s="284" t="str">
        <f t="shared" si="312"/>
        <v/>
      </c>
      <c r="PZ100" s="284" t="str">
        <f t="shared" si="312"/>
        <v/>
      </c>
      <c r="QA100" s="284" t="str">
        <f t="shared" si="312"/>
        <v/>
      </c>
      <c r="QB100" s="284">
        <f t="shared" si="312"/>
        <v>2.362014501884906E-9</v>
      </c>
      <c r="QC100" s="284" t="str">
        <f t="shared" si="312"/>
        <v/>
      </c>
      <c r="QD100" s="284" t="str">
        <f t="shared" si="312"/>
        <v/>
      </c>
      <c r="QE100" s="284" t="str">
        <f t="shared" si="312"/>
        <v/>
      </c>
      <c r="QF100" s="284" t="str">
        <f t="shared" si="312"/>
        <v/>
      </c>
      <c r="QG100" s="284">
        <f t="shared" si="312"/>
        <v>1.6840836955839397E-9</v>
      </c>
      <c r="QH100" s="284" t="str">
        <f t="shared" si="312"/>
        <v/>
      </c>
      <c r="QI100" s="284" t="str">
        <f t="shared" si="312"/>
        <v/>
      </c>
      <c r="QJ100" s="284" t="str">
        <f t="shared" ref="QJ100:SA100" si="313">IF(QJ44="","",($C21*QJ44)/((1+$H$4)^QJ$79))</f>
        <v/>
      </c>
      <c r="QK100" s="284" t="str">
        <f t="shared" si="313"/>
        <v/>
      </c>
      <c r="QL100" s="284">
        <f t="shared" si="313"/>
        <v>1.2007284000451303E-9</v>
      </c>
      <c r="QM100" s="284" t="str">
        <f t="shared" si="313"/>
        <v/>
      </c>
      <c r="QN100" s="284" t="str">
        <f t="shared" si="313"/>
        <v/>
      </c>
      <c r="QO100" s="284" t="str">
        <f t="shared" si="313"/>
        <v/>
      </c>
      <c r="QP100" s="284" t="str">
        <f t="shared" si="313"/>
        <v/>
      </c>
      <c r="QQ100" s="284">
        <f t="shared" si="313"/>
        <v>8.5610275454571514E-10</v>
      </c>
      <c r="QR100" s="284" t="str">
        <f t="shared" si="313"/>
        <v/>
      </c>
      <c r="QS100" s="284" t="str">
        <f t="shared" si="313"/>
        <v/>
      </c>
      <c r="QT100" s="284" t="str">
        <f t="shared" si="313"/>
        <v/>
      </c>
      <c r="QU100" s="284" t="str">
        <f t="shared" si="313"/>
        <v/>
      </c>
      <c r="QV100" s="284">
        <f t="shared" si="313"/>
        <v>6.1038943220899414E-10</v>
      </c>
      <c r="QW100" s="284" t="str">
        <f t="shared" si="313"/>
        <v/>
      </c>
      <c r="QX100" s="284" t="str">
        <f t="shared" si="313"/>
        <v/>
      </c>
      <c r="QY100" s="284" t="str">
        <f t="shared" si="313"/>
        <v/>
      </c>
      <c r="QZ100" s="284" t="str">
        <f t="shared" si="313"/>
        <v/>
      </c>
      <c r="RA100" s="284">
        <f t="shared" si="313"/>
        <v>4.3519922926789639E-10</v>
      </c>
      <c r="RB100" s="284" t="str">
        <f t="shared" si="313"/>
        <v/>
      </c>
      <c r="RC100" s="284" t="str">
        <f t="shared" si="313"/>
        <v/>
      </c>
      <c r="RD100" s="284" t="str">
        <f t="shared" si="313"/>
        <v/>
      </c>
      <c r="RE100" s="284" t="str">
        <f t="shared" si="313"/>
        <v/>
      </c>
      <c r="RF100" s="284">
        <f t="shared" si="313"/>
        <v>3.1029103578995457E-10</v>
      </c>
      <c r="RG100" s="284" t="str">
        <f t="shared" si="313"/>
        <v/>
      </c>
      <c r="RH100" s="284" t="str">
        <f t="shared" si="313"/>
        <v/>
      </c>
      <c r="RI100" s="284" t="str">
        <f t="shared" si="313"/>
        <v/>
      </c>
      <c r="RJ100" s="284" t="str">
        <f t="shared" si="313"/>
        <v/>
      </c>
      <c r="RK100" s="284">
        <f t="shared" si="313"/>
        <v>2.2123322013590993E-10</v>
      </c>
      <c r="RL100" s="284" t="str">
        <f t="shared" si="313"/>
        <v/>
      </c>
      <c r="RM100" s="284" t="str">
        <f t="shared" si="313"/>
        <v/>
      </c>
      <c r="RN100" s="284" t="str">
        <f t="shared" si="313"/>
        <v/>
      </c>
      <c r="RO100" s="284" t="str">
        <f t="shared" si="313"/>
        <v/>
      </c>
      <c r="RP100" s="284">
        <f t="shared" si="313"/>
        <v>1.577362283995718E-10</v>
      </c>
      <c r="RQ100" s="284" t="str">
        <f t="shared" si="313"/>
        <v/>
      </c>
      <c r="RR100" s="284" t="str">
        <f t="shared" si="313"/>
        <v/>
      </c>
      <c r="RS100" s="284" t="str">
        <f t="shared" si="313"/>
        <v/>
      </c>
      <c r="RT100" s="284" t="str">
        <f t="shared" si="313"/>
        <v/>
      </c>
      <c r="RU100" s="284">
        <f t="shared" si="313"/>
        <v>1.1246375085277401E-10</v>
      </c>
      <c r="RV100" s="284" t="str">
        <f t="shared" si="313"/>
        <v/>
      </c>
      <c r="RW100" s="284" t="str">
        <f t="shared" si="313"/>
        <v/>
      </c>
      <c r="RX100" s="284" t="str">
        <f t="shared" si="313"/>
        <v/>
      </c>
      <c r="RY100" s="284" t="str">
        <f t="shared" si="313"/>
        <v/>
      </c>
      <c r="RZ100" s="284">
        <f t="shared" si="313"/>
        <v>8.0185100050922491E-11</v>
      </c>
      <c r="SA100" s="284" t="str">
        <f t="shared" si="313"/>
        <v/>
      </c>
    </row>
    <row r="101" spans="1:495">
      <c r="A101" s="282"/>
      <c r="B101" s="283" t="str">
        <f>$B$22</f>
        <v>Effluent</v>
      </c>
      <c r="C101" s="290">
        <f>SUM(D101:S101,T101:INDEX(T101:SA101,$H$5))</f>
        <v>0</v>
      </c>
      <c r="D101" s="284">
        <f t="shared" ref="D101:BO101" si="314">IF(D45="","",($C22*D45)/((1+$H$4)^D$79))</f>
        <v>0</v>
      </c>
      <c r="E101" s="284" t="str">
        <f t="shared" si="314"/>
        <v/>
      </c>
      <c r="F101" s="284" t="str">
        <f t="shared" si="314"/>
        <v/>
      </c>
      <c r="G101" s="284">
        <f t="shared" si="314"/>
        <v>0</v>
      </c>
      <c r="H101" s="284" t="str">
        <f t="shared" si="314"/>
        <v/>
      </c>
      <c r="I101" s="284" t="str">
        <f t="shared" si="314"/>
        <v/>
      </c>
      <c r="J101" s="284">
        <f t="shared" si="314"/>
        <v>0</v>
      </c>
      <c r="K101" s="284" t="str">
        <f t="shared" si="314"/>
        <v/>
      </c>
      <c r="L101" s="284" t="str">
        <f t="shared" si="314"/>
        <v/>
      </c>
      <c r="M101" s="284">
        <f t="shared" si="314"/>
        <v>0</v>
      </c>
      <c r="N101" s="284" t="str">
        <f t="shared" si="314"/>
        <v/>
      </c>
      <c r="O101" s="284" t="str">
        <f t="shared" si="314"/>
        <v/>
      </c>
      <c r="P101" s="284" t="str">
        <f t="shared" si="314"/>
        <v/>
      </c>
      <c r="Q101" s="284" t="str">
        <f t="shared" si="314"/>
        <v/>
      </c>
      <c r="R101" s="284" t="str">
        <f t="shared" si="314"/>
        <v/>
      </c>
      <c r="S101" s="284" t="str">
        <f t="shared" si="314"/>
        <v/>
      </c>
      <c r="T101" s="284" t="str">
        <f t="shared" si="314"/>
        <v/>
      </c>
      <c r="U101" s="284" t="str">
        <f t="shared" si="314"/>
        <v/>
      </c>
      <c r="V101" s="284" t="str">
        <f t="shared" si="314"/>
        <v/>
      </c>
      <c r="W101" s="284" t="str">
        <f t="shared" si="314"/>
        <v/>
      </c>
      <c r="X101" s="284" t="str">
        <f t="shared" si="314"/>
        <v/>
      </c>
      <c r="Y101" s="284" t="str">
        <f t="shared" si="314"/>
        <v/>
      </c>
      <c r="Z101" s="284" t="str">
        <f t="shared" si="314"/>
        <v/>
      </c>
      <c r="AA101" s="284" t="str">
        <f t="shared" si="314"/>
        <v/>
      </c>
      <c r="AB101" s="284" t="str">
        <f t="shared" si="314"/>
        <v/>
      </c>
      <c r="AC101" s="284" t="str">
        <f t="shared" si="314"/>
        <v/>
      </c>
      <c r="AD101" s="284" t="str">
        <f t="shared" si="314"/>
        <v/>
      </c>
      <c r="AE101" s="284" t="str">
        <f t="shared" si="314"/>
        <v/>
      </c>
      <c r="AF101" s="284" t="str">
        <f t="shared" si="314"/>
        <v/>
      </c>
      <c r="AG101" s="284" t="str">
        <f t="shared" si="314"/>
        <v/>
      </c>
      <c r="AH101" s="284" t="str">
        <f t="shared" si="314"/>
        <v/>
      </c>
      <c r="AI101" s="284" t="str">
        <f t="shared" si="314"/>
        <v/>
      </c>
      <c r="AJ101" s="284" t="str">
        <f t="shared" si="314"/>
        <v/>
      </c>
      <c r="AK101" s="284" t="str">
        <f t="shared" si="314"/>
        <v/>
      </c>
      <c r="AL101" s="284" t="str">
        <f t="shared" si="314"/>
        <v/>
      </c>
      <c r="AM101" s="284" t="str">
        <f t="shared" si="314"/>
        <v/>
      </c>
      <c r="AN101" s="284" t="str">
        <f t="shared" si="314"/>
        <v/>
      </c>
      <c r="AO101" s="284" t="str">
        <f t="shared" si="314"/>
        <v/>
      </c>
      <c r="AP101" s="284" t="str">
        <f t="shared" si="314"/>
        <v/>
      </c>
      <c r="AQ101" s="284" t="str">
        <f t="shared" si="314"/>
        <v/>
      </c>
      <c r="AR101" s="284">
        <f t="shared" si="314"/>
        <v>0</v>
      </c>
      <c r="AS101" s="284" t="str">
        <f t="shared" si="314"/>
        <v/>
      </c>
      <c r="AT101" s="284" t="str">
        <f t="shared" si="314"/>
        <v/>
      </c>
      <c r="AU101" s="284" t="str">
        <f t="shared" si="314"/>
        <v/>
      </c>
      <c r="AV101" s="284" t="str">
        <f t="shared" si="314"/>
        <v/>
      </c>
      <c r="AW101" s="284">
        <f t="shared" si="314"/>
        <v>0</v>
      </c>
      <c r="AX101" s="284" t="str">
        <f t="shared" si="314"/>
        <v/>
      </c>
      <c r="AY101" s="284" t="str">
        <f t="shared" si="314"/>
        <v/>
      </c>
      <c r="AZ101" s="284" t="str">
        <f t="shared" si="314"/>
        <v/>
      </c>
      <c r="BA101" s="284" t="str">
        <f t="shared" si="314"/>
        <v/>
      </c>
      <c r="BB101" s="284">
        <f t="shared" si="314"/>
        <v>0</v>
      </c>
      <c r="BC101" s="284" t="str">
        <f t="shared" si="314"/>
        <v/>
      </c>
      <c r="BD101" s="284" t="str">
        <f t="shared" si="314"/>
        <v/>
      </c>
      <c r="BE101" s="284" t="str">
        <f t="shared" si="314"/>
        <v/>
      </c>
      <c r="BF101" s="284" t="str">
        <f t="shared" si="314"/>
        <v/>
      </c>
      <c r="BG101" s="284">
        <f t="shared" si="314"/>
        <v>0</v>
      </c>
      <c r="BH101" s="284" t="str">
        <f t="shared" si="314"/>
        <v/>
      </c>
      <c r="BI101" s="284" t="str">
        <f t="shared" si="314"/>
        <v/>
      </c>
      <c r="BJ101" s="284" t="str">
        <f t="shared" si="314"/>
        <v/>
      </c>
      <c r="BK101" s="284" t="str">
        <f t="shared" si="314"/>
        <v/>
      </c>
      <c r="BL101" s="284">
        <f t="shared" si="314"/>
        <v>0</v>
      </c>
      <c r="BM101" s="284" t="str">
        <f t="shared" si="314"/>
        <v/>
      </c>
      <c r="BN101" s="284" t="str">
        <f t="shared" si="314"/>
        <v/>
      </c>
      <c r="BO101" s="284" t="str">
        <f t="shared" si="314"/>
        <v/>
      </c>
      <c r="BP101" s="284" t="str">
        <f t="shared" ref="BP101:EA101" si="315">IF(BP45="","",($C22*BP45)/((1+$H$4)^BP$79))</f>
        <v/>
      </c>
      <c r="BQ101" s="284">
        <f t="shared" si="315"/>
        <v>0</v>
      </c>
      <c r="BR101" s="284" t="str">
        <f t="shared" si="315"/>
        <v/>
      </c>
      <c r="BS101" s="284" t="str">
        <f t="shared" si="315"/>
        <v/>
      </c>
      <c r="BT101" s="284" t="str">
        <f t="shared" si="315"/>
        <v/>
      </c>
      <c r="BU101" s="284" t="str">
        <f t="shared" si="315"/>
        <v/>
      </c>
      <c r="BV101" s="284">
        <f t="shared" si="315"/>
        <v>0</v>
      </c>
      <c r="BW101" s="284" t="str">
        <f t="shared" si="315"/>
        <v/>
      </c>
      <c r="BX101" s="284" t="str">
        <f t="shared" si="315"/>
        <v/>
      </c>
      <c r="BY101" s="284" t="str">
        <f t="shared" si="315"/>
        <v/>
      </c>
      <c r="BZ101" s="284" t="str">
        <f t="shared" si="315"/>
        <v/>
      </c>
      <c r="CA101" s="284">
        <f t="shared" si="315"/>
        <v>0</v>
      </c>
      <c r="CB101" s="284" t="str">
        <f t="shared" si="315"/>
        <v/>
      </c>
      <c r="CC101" s="284" t="str">
        <f t="shared" si="315"/>
        <v/>
      </c>
      <c r="CD101" s="284" t="str">
        <f t="shared" si="315"/>
        <v/>
      </c>
      <c r="CE101" s="284" t="str">
        <f t="shared" si="315"/>
        <v/>
      </c>
      <c r="CF101" s="284">
        <f t="shared" si="315"/>
        <v>0</v>
      </c>
      <c r="CG101" s="284" t="str">
        <f t="shared" si="315"/>
        <v/>
      </c>
      <c r="CH101" s="284" t="str">
        <f t="shared" si="315"/>
        <v/>
      </c>
      <c r="CI101" s="284" t="str">
        <f t="shared" si="315"/>
        <v/>
      </c>
      <c r="CJ101" s="284" t="str">
        <f t="shared" si="315"/>
        <v/>
      </c>
      <c r="CK101" s="284">
        <f t="shared" si="315"/>
        <v>0</v>
      </c>
      <c r="CL101" s="284" t="str">
        <f t="shared" si="315"/>
        <v/>
      </c>
      <c r="CM101" s="284" t="str">
        <f t="shared" si="315"/>
        <v/>
      </c>
      <c r="CN101" s="284" t="str">
        <f t="shared" si="315"/>
        <v/>
      </c>
      <c r="CO101" s="284" t="str">
        <f t="shared" si="315"/>
        <v/>
      </c>
      <c r="CP101" s="284">
        <f t="shared" si="315"/>
        <v>0</v>
      </c>
      <c r="CQ101" s="284" t="str">
        <f t="shared" si="315"/>
        <v/>
      </c>
      <c r="CR101" s="284" t="str">
        <f t="shared" si="315"/>
        <v/>
      </c>
      <c r="CS101" s="284" t="str">
        <f t="shared" si="315"/>
        <v/>
      </c>
      <c r="CT101" s="284" t="str">
        <f t="shared" si="315"/>
        <v/>
      </c>
      <c r="CU101" s="284">
        <f t="shared" si="315"/>
        <v>0</v>
      </c>
      <c r="CV101" s="284" t="str">
        <f t="shared" si="315"/>
        <v/>
      </c>
      <c r="CW101" s="284" t="str">
        <f t="shared" si="315"/>
        <v/>
      </c>
      <c r="CX101" s="284" t="str">
        <f t="shared" si="315"/>
        <v/>
      </c>
      <c r="CY101" s="284" t="str">
        <f t="shared" si="315"/>
        <v/>
      </c>
      <c r="CZ101" s="284">
        <f t="shared" si="315"/>
        <v>0</v>
      </c>
      <c r="DA101" s="284" t="str">
        <f t="shared" si="315"/>
        <v/>
      </c>
      <c r="DB101" s="284" t="str">
        <f t="shared" si="315"/>
        <v/>
      </c>
      <c r="DC101" s="284" t="str">
        <f t="shared" si="315"/>
        <v/>
      </c>
      <c r="DD101" s="284" t="str">
        <f t="shared" si="315"/>
        <v/>
      </c>
      <c r="DE101" s="284">
        <f t="shared" si="315"/>
        <v>0</v>
      </c>
      <c r="DF101" s="284" t="str">
        <f t="shared" si="315"/>
        <v/>
      </c>
      <c r="DG101" s="284" t="str">
        <f t="shared" si="315"/>
        <v/>
      </c>
      <c r="DH101" s="284" t="str">
        <f t="shared" si="315"/>
        <v/>
      </c>
      <c r="DI101" s="284" t="str">
        <f t="shared" si="315"/>
        <v/>
      </c>
      <c r="DJ101" s="284">
        <f t="shared" si="315"/>
        <v>0</v>
      </c>
      <c r="DK101" s="284" t="str">
        <f t="shared" si="315"/>
        <v/>
      </c>
      <c r="DL101" s="284" t="str">
        <f t="shared" si="315"/>
        <v/>
      </c>
      <c r="DM101" s="284" t="str">
        <f t="shared" si="315"/>
        <v/>
      </c>
      <c r="DN101" s="284" t="str">
        <f t="shared" si="315"/>
        <v/>
      </c>
      <c r="DO101" s="284">
        <f t="shared" si="315"/>
        <v>0</v>
      </c>
      <c r="DP101" s="284" t="str">
        <f t="shared" si="315"/>
        <v/>
      </c>
      <c r="DQ101" s="284" t="str">
        <f t="shared" si="315"/>
        <v/>
      </c>
      <c r="DR101" s="284" t="str">
        <f t="shared" si="315"/>
        <v/>
      </c>
      <c r="DS101" s="284" t="str">
        <f t="shared" si="315"/>
        <v/>
      </c>
      <c r="DT101" s="284">
        <f t="shared" si="315"/>
        <v>0</v>
      </c>
      <c r="DU101" s="284" t="str">
        <f t="shared" si="315"/>
        <v/>
      </c>
      <c r="DV101" s="284" t="str">
        <f t="shared" si="315"/>
        <v/>
      </c>
      <c r="DW101" s="284" t="str">
        <f t="shared" si="315"/>
        <v/>
      </c>
      <c r="DX101" s="284" t="str">
        <f t="shared" si="315"/>
        <v/>
      </c>
      <c r="DY101" s="284">
        <f t="shared" si="315"/>
        <v>0</v>
      </c>
      <c r="DZ101" s="284" t="str">
        <f t="shared" si="315"/>
        <v/>
      </c>
      <c r="EA101" s="284" t="str">
        <f t="shared" si="315"/>
        <v/>
      </c>
      <c r="EB101" s="284" t="str">
        <f t="shared" ref="EB101:GM101" si="316">IF(EB45="","",($C22*EB45)/((1+$H$4)^EB$79))</f>
        <v/>
      </c>
      <c r="EC101" s="284" t="str">
        <f t="shared" si="316"/>
        <v/>
      </c>
      <c r="ED101" s="284">
        <f t="shared" si="316"/>
        <v>0</v>
      </c>
      <c r="EE101" s="284" t="str">
        <f t="shared" si="316"/>
        <v/>
      </c>
      <c r="EF101" s="284" t="str">
        <f t="shared" si="316"/>
        <v/>
      </c>
      <c r="EG101" s="284" t="str">
        <f t="shared" si="316"/>
        <v/>
      </c>
      <c r="EH101" s="284" t="str">
        <f t="shared" si="316"/>
        <v/>
      </c>
      <c r="EI101" s="284">
        <f t="shared" si="316"/>
        <v>0</v>
      </c>
      <c r="EJ101" s="284" t="str">
        <f t="shared" si="316"/>
        <v/>
      </c>
      <c r="EK101" s="284" t="str">
        <f t="shared" si="316"/>
        <v/>
      </c>
      <c r="EL101" s="284" t="str">
        <f t="shared" si="316"/>
        <v/>
      </c>
      <c r="EM101" s="284" t="str">
        <f t="shared" si="316"/>
        <v/>
      </c>
      <c r="EN101" s="284">
        <f t="shared" si="316"/>
        <v>0</v>
      </c>
      <c r="EO101" s="284" t="str">
        <f t="shared" si="316"/>
        <v/>
      </c>
      <c r="EP101" s="284" t="str">
        <f t="shared" si="316"/>
        <v/>
      </c>
      <c r="EQ101" s="284" t="str">
        <f t="shared" si="316"/>
        <v/>
      </c>
      <c r="ER101" s="284" t="str">
        <f t="shared" si="316"/>
        <v/>
      </c>
      <c r="ES101" s="284">
        <f t="shared" si="316"/>
        <v>0</v>
      </c>
      <c r="ET101" s="284" t="str">
        <f t="shared" si="316"/>
        <v/>
      </c>
      <c r="EU101" s="284" t="str">
        <f t="shared" si="316"/>
        <v/>
      </c>
      <c r="EV101" s="284" t="str">
        <f t="shared" si="316"/>
        <v/>
      </c>
      <c r="EW101" s="284" t="str">
        <f t="shared" si="316"/>
        <v/>
      </c>
      <c r="EX101" s="284">
        <f t="shared" si="316"/>
        <v>0</v>
      </c>
      <c r="EY101" s="284" t="str">
        <f t="shared" si="316"/>
        <v/>
      </c>
      <c r="EZ101" s="284" t="str">
        <f t="shared" si="316"/>
        <v/>
      </c>
      <c r="FA101" s="284" t="str">
        <f t="shared" si="316"/>
        <v/>
      </c>
      <c r="FB101" s="284" t="str">
        <f t="shared" si="316"/>
        <v/>
      </c>
      <c r="FC101" s="284">
        <f t="shared" si="316"/>
        <v>0</v>
      </c>
      <c r="FD101" s="284" t="str">
        <f t="shared" si="316"/>
        <v/>
      </c>
      <c r="FE101" s="284" t="str">
        <f t="shared" si="316"/>
        <v/>
      </c>
      <c r="FF101" s="284" t="str">
        <f t="shared" si="316"/>
        <v/>
      </c>
      <c r="FG101" s="284" t="str">
        <f t="shared" si="316"/>
        <v/>
      </c>
      <c r="FH101" s="284">
        <f t="shared" si="316"/>
        <v>0</v>
      </c>
      <c r="FI101" s="284" t="str">
        <f t="shared" si="316"/>
        <v/>
      </c>
      <c r="FJ101" s="284" t="str">
        <f t="shared" si="316"/>
        <v/>
      </c>
      <c r="FK101" s="284" t="str">
        <f t="shared" si="316"/>
        <v/>
      </c>
      <c r="FL101" s="284" t="str">
        <f t="shared" si="316"/>
        <v/>
      </c>
      <c r="FM101" s="284">
        <f t="shared" si="316"/>
        <v>0</v>
      </c>
      <c r="FN101" s="284" t="str">
        <f t="shared" si="316"/>
        <v/>
      </c>
      <c r="FO101" s="284" t="str">
        <f t="shared" si="316"/>
        <v/>
      </c>
      <c r="FP101" s="284" t="str">
        <f t="shared" si="316"/>
        <v/>
      </c>
      <c r="FQ101" s="284" t="str">
        <f t="shared" si="316"/>
        <v/>
      </c>
      <c r="FR101" s="284">
        <f t="shared" si="316"/>
        <v>0</v>
      </c>
      <c r="FS101" s="284" t="str">
        <f t="shared" si="316"/>
        <v/>
      </c>
      <c r="FT101" s="284" t="str">
        <f t="shared" si="316"/>
        <v/>
      </c>
      <c r="FU101" s="284" t="str">
        <f t="shared" si="316"/>
        <v/>
      </c>
      <c r="FV101" s="284" t="str">
        <f t="shared" si="316"/>
        <v/>
      </c>
      <c r="FW101" s="284">
        <f t="shared" si="316"/>
        <v>0</v>
      </c>
      <c r="FX101" s="284" t="str">
        <f t="shared" si="316"/>
        <v/>
      </c>
      <c r="FY101" s="284" t="str">
        <f t="shared" si="316"/>
        <v/>
      </c>
      <c r="FZ101" s="284" t="str">
        <f t="shared" si="316"/>
        <v/>
      </c>
      <c r="GA101" s="284" t="str">
        <f t="shared" si="316"/>
        <v/>
      </c>
      <c r="GB101" s="284">
        <f t="shared" si="316"/>
        <v>0</v>
      </c>
      <c r="GC101" s="284" t="str">
        <f t="shared" si="316"/>
        <v/>
      </c>
      <c r="GD101" s="284" t="str">
        <f t="shared" si="316"/>
        <v/>
      </c>
      <c r="GE101" s="284" t="str">
        <f t="shared" si="316"/>
        <v/>
      </c>
      <c r="GF101" s="284" t="str">
        <f t="shared" si="316"/>
        <v/>
      </c>
      <c r="GG101" s="284">
        <f t="shared" si="316"/>
        <v>0</v>
      </c>
      <c r="GH101" s="284" t="str">
        <f t="shared" si="316"/>
        <v/>
      </c>
      <c r="GI101" s="284" t="str">
        <f t="shared" si="316"/>
        <v/>
      </c>
      <c r="GJ101" s="284" t="str">
        <f t="shared" si="316"/>
        <v/>
      </c>
      <c r="GK101" s="284" t="str">
        <f t="shared" si="316"/>
        <v/>
      </c>
      <c r="GL101" s="284">
        <f t="shared" si="316"/>
        <v>0</v>
      </c>
      <c r="GM101" s="284" t="str">
        <f t="shared" si="316"/>
        <v/>
      </c>
      <c r="GN101" s="284" t="str">
        <f t="shared" ref="GN101:IY101" si="317">IF(GN45="","",($C22*GN45)/((1+$H$4)^GN$79))</f>
        <v/>
      </c>
      <c r="GO101" s="284" t="str">
        <f t="shared" si="317"/>
        <v/>
      </c>
      <c r="GP101" s="284" t="str">
        <f t="shared" si="317"/>
        <v/>
      </c>
      <c r="GQ101" s="284">
        <f t="shared" si="317"/>
        <v>0</v>
      </c>
      <c r="GR101" s="284" t="str">
        <f t="shared" si="317"/>
        <v/>
      </c>
      <c r="GS101" s="284" t="str">
        <f t="shared" si="317"/>
        <v/>
      </c>
      <c r="GT101" s="284" t="str">
        <f t="shared" si="317"/>
        <v/>
      </c>
      <c r="GU101" s="284" t="str">
        <f t="shared" si="317"/>
        <v/>
      </c>
      <c r="GV101" s="284">
        <f t="shared" si="317"/>
        <v>0</v>
      </c>
      <c r="GW101" s="284" t="str">
        <f t="shared" si="317"/>
        <v/>
      </c>
      <c r="GX101" s="284" t="str">
        <f t="shared" si="317"/>
        <v/>
      </c>
      <c r="GY101" s="284" t="str">
        <f t="shared" si="317"/>
        <v/>
      </c>
      <c r="GZ101" s="284" t="str">
        <f t="shared" si="317"/>
        <v/>
      </c>
      <c r="HA101" s="284">
        <f t="shared" si="317"/>
        <v>0</v>
      </c>
      <c r="HB101" s="284" t="str">
        <f t="shared" si="317"/>
        <v/>
      </c>
      <c r="HC101" s="284" t="str">
        <f t="shared" si="317"/>
        <v/>
      </c>
      <c r="HD101" s="284" t="str">
        <f t="shared" si="317"/>
        <v/>
      </c>
      <c r="HE101" s="284" t="str">
        <f t="shared" si="317"/>
        <v/>
      </c>
      <c r="HF101" s="284">
        <f t="shared" si="317"/>
        <v>0</v>
      </c>
      <c r="HG101" s="284" t="str">
        <f t="shared" si="317"/>
        <v/>
      </c>
      <c r="HH101" s="284" t="str">
        <f t="shared" si="317"/>
        <v/>
      </c>
      <c r="HI101" s="284" t="str">
        <f t="shared" si="317"/>
        <v/>
      </c>
      <c r="HJ101" s="284" t="str">
        <f t="shared" si="317"/>
        <v/>
      </c>
      <c r="HK101" s="284">
        <f t="shared" si="317"/>
        <v>0</v>
      </c>
      <c r="HL101" s="284" t="str">
        <f t="shared" si="317"/>
        <v/>
      </c>
      <c r="HM101" s="284" t="str">
        <f t="shared" si="317"/>
        <v/>
      </c>
      <c r="HN101" s="284" t="str">
        <f t="shared" si="317"/>
        <v/>
      </c>
      <c r="HO101" s="284" t="str">
        <f t="shared" si="317"/>
        <v/>
      </c>
      <c r="HP101" s="284">
        <f t="shared" si="317"/>
        <v>0</v>
      </c>
      <c r="HQ101" s="284" t="str">
        <f t="shared" si="317"/>
        <v/>
      </c>
      <c r="HR101" s="284" t="str">
        <f t="shared" si="317"/>
        <v/>
      </c>
      <c r="HS101" s="284" t="str">
        <f t="shared" si="317"/>
        <v/>
      </c>
      <c r="HT101" s="284" t="str">
        <f t="shared" si="317"/>
        <v/>
      </c>
      <c r="HU101" s="284">
        <f t="shared" si="317"/>
        <v>0</v>
      </c>
      <c r="HV101" s="284" t="str">
        <f t="shared" si="317"/>
        <v/>
      </c>
      <c r="HW101" s="284" t="str">
        <f t="shared" si="317"/>
        <v/>
      </c>
      <c r="HX101" s="284" t="str">
        <f t="shared" si="317"/>
        <v/>
      </c>
      <c r="HY101" s="284" t="str">
        <f t="shared" si="317"/>
        <v/>
      </c>
      <c r="HZ101" s="284">
        <f t="shared" si="317"/>
        <v>0</v>
      </c>
      <c r="IA101" s="284" t="str">
        <f t="shared" si="317"/>
        <v/>
      </c>
      <c r="IB101" s="284" t="str">
        <f t="shared" si="317"/>
        <v/>
      </c>
      <c r="IC101" s="284" t="str">
        <f t="shared" si="317"/>
        <v/>
      </c>
      <c r="ID101" s="284" t="str">
        <f t="shared" si="317"/>
        <v/>
      </c>
      <c r="IE101" s="284">
        <f t="shared" si="317"/>
        <v>0</v>
      </c>
      <c r="IF101" s="284" t="str">
        <f t="shared" si="317"/>
        <v/>
      </c>
      <c r="IG101" s="284" t="str">
        <f t="shared" si="317"/>
        <v/>
      </c>
      <c r="IH101" s="284" t="str">
        <f t="shared" si="317"/>
        <v/>
      </c>
      <c r="II101" s="284" t="str">
        <f t="shared" si="317"/>
        <v/>
      </c>
      <c r="IJ101" s="284">
        <f t="shared" si="317"/>
        <v>0</v>
      </c>
      <c r="IK101" s="284" t="str">
        <f t="shared" si="317"/>
        <v/>
      </c>
      <c r="IL101" s="284" t="str">
        <f t="shared" si="317"/>
        <v/>
      </c>
      <c r="IM101" s="284" t="str">
        <f t="shared" si="317"/>
        <v/>
      </c>
      <c r="IN101" s="284" t="str">
        <f t="shared" si="317"/>
        <v/>
      </c>
      <c r="IO101" s="284">
        <f t="shared" si="317"/>
        <v>0</v>
      </c>
      <c r="IP101" s="284" t="str">
        <f t="shared" si="317"/>
        <v/>
      </c>
      <c r="IQ101" s="284" t="str">
        <f t="shared" si="317"/>
        <v/>
      </c>
      <c r="IR101" s="284" t="str">
        <f t="shared" si="317"/>
        <v/>
      </c>
      <c r="IS101" s="284" t="str">
        <f t="shared" si="317"/>
        <v/>
      </c>
      <c r="IT101" s="284">
        <f t="shared" si="317"/>
        <v>0</v>
      </c>
      <c r="IU101" s="284" t="str">
        <f t="shared" si="317"/>
        <v/>
      </c>
      <c r="IV101" s="284" t="str">
        <f t="shared" si="317"/>
        <v/>
      </c>
      <c r="IW101" s="284" t="str">
        <f t="shared" si="317"/>
        <v/>
      </c>
      <c r="IX101" s="284" t="str">
        <f t="shared" si="317"/>
        <v/>
      </c>
      <c r="IY101" s="284">
        <f t="shared" si="317"/>
        <v>0</v>
      </c>
      <c r="IZ101" s="284" t="str">
        <f t="shared" ref="IZ101:LK101" si="318">IF(IZ45="","",($C22*IZ45)/((1+$H$4)^IZ$79))</f>
        <v/>
      </c>
      <c r="JA101" s="284" t="str">
        <f t="shared" si="318"/>
        <v/>
      </c>
      <c r="JB101" s="284" t="str">
        <f t="shared" si="318"/>
        <v/>
      </c>
      <c r="JC101" s="284" t="str">
        <f t="shared" si="318"/>
        <v/>
      </c>
      <c r="JD101" s="284">
        <f t="shared" si="318"/>
        <v>0</v>
      </c>
      <c r="JE101" s="284" t="str">
        <f t="shared" si="318"/>
        <v/>
      </c>
      <c r="JF101" s="284" t="str">
        <f t="shared" si="318"/>
        <v/>
      </c>
      <c r="JG101" s="284" t="str">
        <f t="shared" si="318"/>
        <v/>
      </c>
      <c r="JH101" s="284" t="str">
        <f t="shared" si="318"/>
        <v/>
      </c>
      <c r="JI101" s="284">
        <f t="shared" si="318"/>
        <v>0</v>
      </c>
      <c r="JJ101" s="284" t="str">
        <f t="shared" si="318"/>
        <v/>
      </c>
      <c r="JK101" s="284" t="str">
        <f t="shared" si="318"/>
        <v/>
      </c>
      <c r="JL101" s="284" t="str">
        <f t="shared" si="318"/>
        <v/>
      </c>
      <c r="JM101" s="284" t="str">
        <f t="shared" si="318"/>
        <v/>
      </c>
      <c r="JN101" s="284">
        <f t="shared" si="318"/>
        <v>0</v>
      </c>
      <c r="JO101" s="284" t="str">
        <f t="shared" si="318"/>
        <v/>
      </c>
      <c r="JP101" s="284" t="str">
        <f t="shared" si="318"/>
        <v/>
      </c>
      <c r="JQ101" s="284" t="str">
        <f t="shared" si="318"/>
        <v/>
      </c>
      <c r="JR101" s="284" t="str">
        <f t="shared" si="318"/>
        <v/>
      </c>
      <c r="JS101" s="284">
        <f t="shared" si="318"/>
        <v>0</v>
      </c>
      <c r="JT101" s="284" t="str">
        <f t="shared" si="318"/>
        <v/>
      </c>
      <c r="JU101" s="284" t="str">
        <f t="shared" si="318"/>
        <v/>
      </c>
      <c r="JV101" s="284" t="str">
        <f t="shared" si="318"/>
        <v/>
      </c>
      <c r="JW101" s="284" t="str">
        <f t="shared" si="318"/>
        <v/>
      </c>
      <c r="JX101" s="284">
        <f t="shared" si="318"/>
        <v>0</v>
      </c>
      <c r="JY101" s="284" t="str">
        <f t="shared" si="318"/>
        <v/>
      </c>
      <c r="JZ101" s="284" t="str">
        <f t="shared" si="318"/>
        <v/>
      </c>
      <c r="KA101" s="284" t="str">
        <f t="shared" si="318"/>
        <v/>
      </c>
      <c r="KB101" s="284" t="str">
        <f t="shared" si="318"/>
        <v/>
      </c>
      <c r="KC101" s="284">
        <f t="shared" si="318"/>
        <v>0</v>
      </c>
      <c r="KD101" s="284" t="str">
        <f t="shared" si="318"/>
        <v/>
      </c>
      <c r="KE101" s="284" t="str">
        <f t="shared" si="318"/>
        <v/>
      </c>
      <c r="KF101" s="284" t="str">
        <f t="shared" si="318"/>
        <v/>
      </c>
      <c r="KG101" s="284" t="str">
        <f t="shared" si="318"/>
        <v/>
      </c>
      <c r="KH101" s="284">
        <f t="shared" si="318"/>
        <v>0</v>
      </c>
      <c r="KI101" s="284" t="str">
        <f t="shared" si="318"/>
        <v/>
      </c>
      <c r="KJ101" s="284" t="str">
        <f t="shared" si="318"/>
        <v/>
      </c>
      <c r="KK101" s="284" t="str">
        <f t="shared" si="318"/>
        <v/>
      </c>
      <c r="KL101" s="284" t="str">
        <f t="shared" si="318"/>
        <v/>
      </c>
      <c r="KM101" s="284">
        <f t="shared" si="318"/>
        <v>0</v>
      </c>
      <c r="KN101" s="284" t="str">
        <f t="shared" si="318"/>
        <v/>
      </c>
      <c r="KO101" s="284" t="str">
        <f t="shared" si="318"/>
        <v/>
      </c>
      <c r="KP101" s="284" t="str">
        <f t="shared" si="318"/>
        <v/>
      </c>
      <c r="KQ101" s="284" t="str">
        <f t="shared" si="318"/>
        <v/>
      </c>
      <c r="KR101" s="284">
        <f t="shared" si="318"/>
        <v>0</v>
      </c>
      <c r="KS101" s="284" t="str">
        <f t="shared" si="318"/>
        <v/>
      </c>
      <c r="KT101" s="284" t="str">
        <f t="shared" si="318"/>
        <v/>
      </c>
      <c r="KU101" s="284" t="str">
        <f t="shared" si="318"/>
        <v/>
      </c>
      <c r="KV101" s="284" t="str">
        <f t="shared" si="318"/>
        <v/>
      </c>
      <c r="KW101" s="284">
        <f t="shared" si="318"/>
        <v>0</v>
      </c>
      <c r="KX101" s="284" t="str">
        <f t="shared" si="318"/>
        <v/>
      </c>
      <c r="KY101" s="284" t="str">
        <f t="shared" si="318"/>
        <v/>
      </c>
      <c r="KZ101" s="284" t="str">
        <f t="shared" si="318"/>
        <v/>
      </c>
      <c r="LA101" s="284" t="str">
        <f t="shared" si="318"/>
        <v/>
      </c>
      <c r="LB101" s="284">
        <f t="shared" si="318"/>
        <v>0</v>
      </c>
      <c r="LC101" s="284" t="str">
        <f t="shared" si="318"/>
        <v/>
      </c>
      <c r="LD101" s="284" t="str">
        <f t="shared" si="318"/>
        <v/>
      </c>
      <c r="LE101" s="284" t="str">
        <f t="shared" si="318"/>
        <v/>
      </c>
      <c r="LF101" s="284" t="str">
        <f t="shared" si="318"/>
        <v/>
      </c>
      <c r="LG101" s="284">
        <f t="shared" si="318"/>
        <v>0</v>
      </c>
      <c r="LH101" s="284" t="str">
        <f t="shared" si="318"/>
        <v/>
      </c>
      <c r="LI101" s="284" t="str">
        <f t="shared" si="318"/>
        <v/>
      </c>
      <c r="LJ101" s="284" t="str">
        <f t="shared" si="318"/>
        <v/>
      </c>
      <c r="LK101" s="284" t="str">
        <f t="shared" si="318"/>
        <v/>
      </c>
      <c r="LL101" s="284">
        <f t="shared" ref="LL101:NW101" si="319">IF(LL45="","",($C22*LL45)/((1+$H$4)^LL$79))</f>
        <v>0</v>
      </c>
      <c r="LM101" s="284" t="str">
        <f t="shared" si="319"/>
        <v/>
      </c>
      <c r="LN101" s="284" t="str">
        <f t="shared" si="319"/>
        <v/>
      </c>
      <c r="LO101" s="284" t="str">
        <f t="shared" si="319"/>
        <v/>
      </c>
      <c r="LP101" s="284" t="str">
        <f t="shared" si="319"/>
        <v/>
      </c>
      <c r="LQ101" s="284">
        <f t="shared" si="319"/>
        <v>0</v>
      </c>
      <c r="LR101" s="284" t="str">
        <f t="shared" si="319"/>
        <v/>
      </c>
      <c r="LS101" s="284" t="str">
        <f t="shared" si="319"/>
        <v/>
      </c>
      <c r="LT101" s="284" t="str">
        <f t="shared" si="319"/>
        <v/>
      </c>
      <c r="LU101" s="284" t="str">
        <f t="shared" si="319"/>
        <v/>
      </c>
      <c r="LV101" s="284">
        <f t="shared" si="319"/>
        <v>0</v>
      </c>
      <c r="LW101" s="284" t="str">
        <f t="shared" si="319"/>
        <v/>
      </c>
      <c r="LX101" s="284" t="str">
        <f t="shared" si="319"/>
        <v/>
      </c>
      <c r="LY101" s="284" t="str">
        <f t="shared" si="319"/>
        <v/>
      </c>
      <c r="LZ101" s="284" t="str">
        <f t="shared" si="319"/>
        <v/>
      </c>
      <c r="MA101" s="284">
        <f t="shared" si="319"/>
        <v>0</v>
      </c>
      <c r="MB101" s="284" t="str">
        <f t="shared" si="319"/>
        <v/>
      </c>
      <c r="MC101" s="284" t="str">
        <f t="shared" si="319"/>
        <v/>
      </c>
      <c r="MD101" s="284" t="str">
        <f t="shared" si="319"/>
        <v/>
      </c>
      <c r="ME101" s="284" t="str">
        <f t="shared" si="319"/>
        <v/>
      </c>
      <c r="MF101" s="284">
        <f t="shared" si="319"/>
        <v>0</v>
      </c>
      <c r="MG101" s="284" t="str">
        <f t="shared" si="319"/>
        <v/>
      </c>
      <c r="MH101" s="284" t="str">
        <f t="shared" si="319"/>
        <v/>
      </c>
      <c r="MI101" s="284" t="str">
        <f t="shared" si="319"/>
        <v/>
      </c>
      <c r="MJ101" s="284" t="str">
        <f t="shared" si="319"/>
        <v/>
      </c>
      <c r="MK101" s="284">
        <f t="shared" si="319"/>
        <v>0</v>
      </c>
      <c r="ML101" s="284" t="str">
        <f t="shared" si="319"/>
        <v/>
      </c>
      <c r="MM101" s="284" t="str">
        <f t="shared" si="319"/>
        <v/>
      </c>
      <c r="MN101" s="284" t="str">
        <f t="shared" si="319"/>
        <v/>
      </c>
      <c r="MO101" s="284" t="str">
        <f t="shared" si="319"/>
        <v/>
      </c>
      <c r="MP101" s="284">
        <f t="shared" si="319"/>
        <v>0</v>
      </c>
      <c r="MQ101" s="284" t="str">
        <f t="shared" si="319"/>
        <v/>
      </c>
      <c r="MR101" s="284" t="str">
        <f t="shared" si="319"/>
        <v/>
      </c>
      <c r="MS101" s="284" t="str">
        <f t="shared" si="319"/>
        <v/>
      </c>
      <c r="MT101" s="284" t="str">
        <f t="shared" si="319"/>
        <v/>
      </c>
      <c r="MU101" s="284">
        <f t="shared" si="319"/>
        <v>0</v>
      </c>
      <c r="MV101" s="284" t="str">
        <f t="shared" si="319"/>
        <v/>
      </c>
      <c r="MW101" s="284" t="str">
        <f t="shared" si="319"/>
        <v/>
      </c>
      <c r="MX101" s="284" t="str">
        <f t="shared" si="319"/>
        <v/>
      </c>
      <c r="MY101" s="284" t="str">
        <f t="shared" si="319"/>
        <v/>
      </c>
      <c r="MZ101" s="284">
        <f t="shared" si="319"/>
        <v>0</v>
      </c>
      <c r="NA101" s="284" t="str">
        <f t="shared" si="319"/>
        <v/>
      </c>
      <c r="NB101" s="284" t="str">
        <f t="shared" si="319"/>
        <v/>
      </c>
      <c r="NC101" s="284" t="str">
        <f t="shared" si="319"/>
        <v/>
      </c>
      <c r="ND101" s="284" t="str">
        <f t="shared" si="319"/>
        <v/>
      </c>
      <c r="NE101" s="284">
        <f t="shared" si="319"/>
        <v>0</v>
      </c>
      <c r="NF101" s="284" t="str">
        <f t="shared" si="319"/>
        <v/>
      </c>
      <c r="NG101" s="284" t="str">
        <f t="shared" si="319"/>
        <v/>
      </c>
      <c r="NH101" s="284" t="str">
        <f t="shared" si="319"/>
        <v/>
      </c>
      <c r="NI101" s="284" t="str">
        <f t="shared" si="319"/>
        <v/>
      </c>
      <c r="NJ101" s="284">
        <f t="shared" si="319"/>
        <v>0</v>
      </c>
      <c r="NK101" s="284" t="str">
        <f t="shared" si="319"/>
        <v/>
      </c>
      <c r="NL101" s="284" t="str">
        <f t="shared" si="319"/>
        <v/>
      </c>
      <c r="NM101" s="284" t="str">
        <f t="shared" si="319"/>
        <v/>
      </c>
      <c r="NN101" s="284" t="str">
        <f t="shared" si="319"/>
        <v/>
      </c>
      <c r="NO101" s="284">
        <f t="shared" si="319"/>
        <v>0</v>
      </c>
      <c r="NP101" s="284" t="str">
        <f t="shared" si="319"/>
        <v/>
      </c>
      <c r="NQ101" s="284" t="str">
        <f t="shared" si="319"/>
        <v/>
      </c>
      <c r="NR101" s="284" t="str">
        <f t="shared" si="319"/>
        <v/>
      </c>
      <c r="NS101" s="284" t="str">
        <f t="shared" si="319"/>
        <v/>
      </c>
      <c r="NT101" s="284">
        <f t="shared" si="319"/>
        <v>0</v>
      </c>
      <c r="NU101" s="284" t="str">
        <f t="shared" si="319"/>
        <v/>
      </c>
      <c r="NV101" s="284" t="str">
        <f t="shared" si="319"/>
        <v/>
      </c>
      <c r="NW101" s="284" t="str">
        <f t="shared" si="319"/>
        <v/>
      </c>
      <c r="NX101" s="284" t="str">
        <f t="shared" ref="NX101:QI101" si="320">IF(NX45="","",($C22*NX45)/((1+$H$4)^NX$79))</f>
        <v/>
      </c>
      <c r="NY101" s="284">
        <f t="shared" si="320"/>
        <v>0</v>
      </c>
      <c r="NZ101" s="284" t="str">
        <f t="shared" si="320"/>
        <v/>
      </c>
      <c r="OA101" s="284" t="str">
        <f t="shared" si="320"/>
        <v/>
      </c>
      <c r="OB101" s="284" t="str">
        <f t="shared" si="320"/>
        <v/>
      </c>
      <c r="OC101" s="284" t="str">
        <f t="shared" si="320"/>
        <v/>
      </c>
      <c r="OD101" s="284">
        <f t="shared" si="320"/>
        <v>0</v>
      </c>
      <c r="OE101" s="284" t="str">
        <f t="shared" si="320"/>
        <v/>
      </c>
      <c r="OF101" s="284" t="str">
        <f t="shared" si="320"/>
        <v/>
      </c>
      <c r="OG101" s="284" t="str">
        <f t="shared" si="320"/>
        <v/>
      </c>
      <c r="OH101" s="284" t="str">
        <f t="shared" si="320"/>
        <v/>
      </c>
      <c r="OI101" s="284">
        <f t="shared" si="320"/>
        <v>0</v>
      </c>
      <c r="OJ101" s="284" t="str">
        <f t="shared" si="320"/>
        <v/>
      </c>
      <c r="OK101" s="284" t="str">
        <f t="shared" si="320"/>
        <v/>
      </c>
      <c r="OL101" s="284" t="str">
        <f t="shared" si="320"/>
        <v/>
      </c>
      <c r="OM101" s="284" t="str">
        <f t="shared" si="320"/>
        <v/>
      </c>
      <c r="ON101" s="284">
        <f t="shared" si="320"/>
        <v>0</v>
      </c>
      <c r="OO101" s="284" t="str">
        <f t="shared" si="320"/>
        <v/>
      </c>
      <c r="OP101" s="284" t="str">
        <f t="shared" si="320"/>
        <v/>
      </c>
      <c r="OQ101" s="284" t="str">
        <f t="shared" si="320"/>
        <v/>
      </c>
      <c r="OR101" s="284" t="str">
        <f t="shared" si="320"/>
        <v/>
      </c>
      <c r="OS101" s="284">
        <f t="shared" si="320"/>
        <v>0</v>
      </c>
      <c r="OT101" s="284" t="str">
        <f t="shared" si="320"/>
        <v/>
      </c>
      <c r="OU101" s="284" t="str">
        <f t="shared" si="320"/>
        <v/>
      </c>
      <c r="OV101" s="284" t="str">
        <f t="shared" si="320"/>
        <v/>
      </c>
      <c r="OW101" s="284" t="str">
        <f t="shared" si="320"/>
        <v/>
      </c>
      <c r="OX101" s="284">
        <f t="shared" si="320"/>
        <v>0</v>
      </c>
      <c r="OY101" s="284" t="str">
        <f t="shared" si="320"/>
        <v/>
      </c>
      <c r="OZ101" s="284" t="str">
        <f t="shared" si="320"/>
        <v/>
      </c>
      <c r="PA101" s="284" t="str">
        <f t="shared" si="320"/>
        <v/>
      </c>
      <c r="PB101" s="284" t="str">
        <f t="shared" si="320"/>
        <v/>
      </c>
      <c r="PC101" s="284">
        <f t="shared" si="320"/>
        <v>0</v>
      </c>
      <c r="PD101" s="284" t="str">
        <f t="shared" si="320"/>
        <v/>
      </c>
      <c r="PE101" s="284" t="str">
        <f t="shared" si="320"/>
        <v/>
      </c>
      <c r="PF101" s="284" t="str">
        <f t="shared" si="320"/>
        <v/>
      </c>
      <c r="PG101" s="284" t="str">
        <f t="shared" si="320"/>
        <v/>
      </c>
      <c r="PH101" s="284">
        <f t="shared" si="320"/>
        <v>0</v>
      </c>
      <c r="PI101" s="284" t="str">
        <f t="shared" si="320"/>
        <v/>
      </c>
      <c r="PJ101" s="284" t="str">
        <f t="shared" si="320"/>
        <v/>
      </c>
      <c r="PK101" s="284" t="str">
        <f t="shared" si="320"/>
        <v/>
      </c>
      <c r="PL101" s="284" t="str">
        <f t="shared" si="320"/>
        <v/>
      </c>
      <c r="PM101" s="284">
        <f t="shared" si="320"/>
        <v>0</v>
      </c>
      <c r="PN101" s="284" t="str">
        <f t="shared" si="320"/>
        <v/>
      </c>
      <c r="PO101" s="284" t="str">
        <f t="shared" si="320"/>
        <v/>
      </c>
      <c r="PP101" s="284" t="str">
        <f t="shared" si="320"/>
        <v/>
      </c>
      <c r="PQ101" s="284" t="str">
        <f t="shared" si="320"/>
        <v/>
      </c>
      <c r="PR101" s="284">
        <f t="shared" si="320"/>
        <v>0</v>
      </c>
      <c r="PS101" s="284" t="str">
        <f t="shared" si="320"/>
        <v/>
      </c>
      <c r="PT101" s="284" t="str">
        <f t="shared" si="320"/>
        <v/>
      </c>
      <c r="PU101" s="284" t="str">
        <f t="shared" si="320"/>
        <v/>
      </c>
      <c r="PV101" s="284" t="str">
        <f t="shared" si="320"/>
        <v/>
      </c>
      <c r="PW101" s="284">
        <f t="shared" si="320"/>
        <v>0</v>
      </c>
      <c r="PX101" s="284" t="str">
        <f t="shared" si="320"/>
        <v/>
      </c>
      <c r="PY101" s="284" t="str">
        <f t="shared" si="320"/>
        <v/>
      </c>
      <c r="PZ101" s="284" t="str">
        <f t="shared" si="320"/>
        <v/>
      </c>
      <c r="QA101" s="284" t="str">
        <f t="shared" si="320"/>
        <v/>
      </c>
      <c r="QB101" s="284">
        <f t="shared" si="320"/>
        <v>0</v>
      </c>
      <c r="QC101" s="284" t="str">
        <f t="shared" si="320"/>
        <v/>
      </c>
      <c r="QD101" s="284" t="str">
        <f t="shared" si="320"/>
        <v/>
      </c>
      <c r="QE101" s="284" t="str">
        <f t="shared" si="320"/>
        <v/>
      </c>
      <c r="QF101" s="284" t="str">
        <f t="shared" si="320"/>
        <v/>
      </c>
      <c r="QG101" s="284">
        <f t="shared" si="320"/>
        <v>0</v>
      </c>
      <c r="QH101" s="284" t="str">
        <f t="shared" si="320"/>
        <v/>
      </c>
      <c r="QI101" s="284" t="str">
        <f t="shared" si="320"/>
        <v/>
      </c>
      <c r="QJ101" s="284" t="str">
        <f t="shared" ref="QJ101:SA101" si="321">IF(QJ45="","",($C22*QJ45)/((1+$H$4)^QJ$79))</f>
        <v/>
      </c>
      <c r="QK101" s="284" t="str">
        <f t="shared" si="321"/>
        <v/>
      </c>
      <c r="QL101" s="284">
        <f t="shared" si="321"/>
        <v>0</v>
      </c>
      <c r="QM101" s="284" t="str">
        <f t="shared" si="321"/>
        <v/>
      </c>
      <c r="QN101" s="284" t="str">
        <f t="shared" si="321"/>
        <v/>
      </c>
      <c r="QO101" s="284" t="str">
        <f t="shared" si="321"/>
        <v/>
      </c>
      <c r="QP101" s="284" t="str">
        <f t="shared" si="321"/>
        <v/>
      </c>
      <c r="QQ101" s="284">
        <f t="shared" si="321"/>
        <v>0</v>
      </c>
      <c r="QR101" s="284" t="str">
        <f t="shared" si="321"/>
        <v/>
      </c>
      <c r="QS101" s="284" t="str">
        <f t="shared" si="321"/>
        <v/>
      </c>
      <c r="QT101" s="284" t="str">
        <f t="shared" si="321"/>
        <v/>
      </c>
      <c r="QU101" s="284" t="str">
        <f t="shared" si="321"/>
        <v/>
      </c>
      <c r="QV101" s="284">
        <f t="shared" si="321"/>
        <v>0</v>
      </c>
      <c r="QW101" s="284" t="str">
        <f t="shared" si="321"/>
        <v/>
      </c>
      <c r="QX101" s="284" t="str">
        <f t="shared" si="321"/>
        <v/>
      </c>
      <c r="QY101" s="284" t="str">
        <f t="shared" si="321"/>
        <v/>
      </c>
      <c r="QZ101" s="284" t="str">
        <f t="shared" si="321"/>
        <v/>
      </c>
      <c r="RA101" s="284">
        <f t="shared" si="321"/>
        <v>0</v>
      </c>
      <c r="RB101" s="284" t="str">
        <f t="shared" si="321"/>
        <v/>
      </c>
      <c r="RC101" s="284" t="str">
        <f t="shared" si="321"/>
        <v/>
      </c>
      <c r="RD101" s="284" t="str">
        <f t="shared" si="321"/>
        <v/>
      </c>
      <c r="RE101" s="284" t="str">
        <f t="shared" si="321"/>
        <v/>
      </c>
      <c r="RF101" s="284">
        <f t="shared" si="321"/>
        <v>0</v>
      </c>
      <c r="RG101" s="284" t="str">
        <f t="shared" si="321"/>
        <v/>
      </c>
      <c r="RH101" s="284" t="str">
        <f t="shared" si="321"/>
        <v/>
      </c>
      <c r="RI101" s="284" t="str">
        <f t="shared" si="321"/>
        <v/>
      </c>
      <c r="RJ101" s="284" t="str">
        <f t="shared" si="321"/>
        <v/>
      </c>
      <c r="RK101" s="284">
        <f t="shared" si="321"/>
        <v>0</v>
      </c>
      <c r="RL101" s="284" t="str">
        <f t="shared" si="321"/>
        <v/>
      </c>
      <c r="RM101" s="284" t="str">
        <f t="shared" si="321"/>
        <v/>
      </c>
      <c r="RN101" s="284" t="str">
        <f t="shared" si="321"/>
        <v/>
      </c>
      <c r="RO101" s="284" t="str">
        <f t="shared" si="321"/>
        <v/>
      </c>
      <c r="RP101" s="284">
        <f t="shared" si="321"/>
        <v>0</v>
      </c>
      <c r="RQ101" s="284" t="str">
        <f t="shared" si="321"/>
        <v/>
      </c>
      <c r="RR101" s="284" t="str">
        <f t="shared" si="321"/>
        <v/>
      </c>
      <c r="RS101" s="284" t="str">
        <f t="shared" si="321"/>
        <v/>
      </c>
      <c r="RT101" s="284" t="str">
        <f t="shared" si="321"/>
        <v/>
      </c>
      <c r="RU101" s="284">
        <f t="shared" si="321"/>
        <v>0</v>
      </c>
      <c r="RV101" s="284" t="str">
        <f t="shared" si="321"/>
        <v/>
      </c>
      <c r="RW101" s="284" t="str">
        <f t="shared" si="321"/>
        <v/>
      </c>
      <c r="RX101" s="284" t="str">
        <f t="shared" si="321"/>
        <v/>
      </c>
      <c r="RY101" s="284" t="str">
        <f t="shared" si="321"/>
        <v/>
      </c>
      <c r="RZ101" s="284">
        <f t="shared" si="321"/>
        <v>0</v>
      </c>
      <c r="SA101" s="284" t="str">
        <f t="shared" si="321"/>
        <v/>
      </c>
    </row>
    <row r="102" spans="1:495">
      <c r="A102" s="282"/>
      <c r="B102" s="283" t="str">
        <f>$B$23</f>
        <v>Instrumentation Maintenance/Replacement</v>
      </c>
      <c r="C102" s="290">
        <f>SUM(D102:S102,T102:INDEX(T102:SA102,$H$5))</f>
        <v>140471.63081865202</v>
      </c>
      <c r="D102" s="284">
        <f t="shared" ref="D102:BO102" si="322">IF(D46="","",($C23*D46)/((1+$H$4)^D$79))</f>
        <v>18691.588785046726</v>
      </c>
      <c r="E102" s="284">
        <f t="shared" si="322"/>
        <v>17468.774565464231</v>
      </c>
      <c r="F102" s="284">
        <f t="shared" si="322"/>
        <v>16325.957537817039</v>
      </c>
      <c r="G102" s="284">
        <f t="shared" si="322"/>
        <v>15257.904240950504</v>
      </c>
      <c r="H102" s="284">
        <f t="shared" si="322"/>
        <v>14259.723589673367</v>
      </c>
      <c r="I102" s="284">
        <f t="shared" si="322"/>
        <v>13326.84447633025</v>
      </c>
      <c r="J102" s="284">
        <f t="shared" si="322"/>
        <v>12454.994837691822</v>
      </c>
      <c r="K102" s="284">
        <f t="shared" si="322"/>
        <v>11640.182091300769</v>
      </c>
      <c r="L102" s="284">
        <f t="shared" si="322"/>
        <v>10878.674851682959</v>
      </c>
      <c r="M102" s="284">
        <f t="shared" si="322"/>
        <v>10166.985842694356</v>
      </c>
      <c r="N102" s="284" t="str">
        <f t="shared" si="322"/>
        <v/>
      </c>
      <c r="O102" s="284" t="str">
        <f t="shared" si="322"/>
        <v/>
      </c>
      <c r="P102" s="284" t="str">
        <f t="shared" si="322"/>
        <v/>
      </c>
      <c r="Q102" s="284" t="str">
        <f t="shared" si="322"/>
        <v/>
      </c>
      <c r="R102" s="284" t="str">
        <f t="shared" si="322"/>
        <v/>
      </c>
      <c r="S102" s="284" t="str">
        <f t="shared" si="322"/>
        <v/>
      </c>
      <c r="T102" s="284" t="str">
        <f t="shared" si="322"/>
        <v/>
      </c>
      <c r="U102" s="284" t="str">
        <f t="shared" si="322"/>
        <v/>
      </c>
      <c r="V102" s="284" t="str">
        <f t="shared" si="322"/>
        <v/>
      </c>
      <c r="W102" s="284" t="str">
        <f t="shared" si="322"/>
        <v/>
      </c>
      <c r="X102" s="284" t="str">
        <f t="shared" si="322"/>
        <v/>
      </c>
      <c r="Y102" s="284" t="str">
        <f t="shared" si="322"/>
        <v/>
      </c>
      <c r="Z102" s="284" t="str">
        <f t="shared" si="322"/>
        <v/>
      </c>
      <c r="AA102" s="284" t="str">
        <f t="shared" si="322"/>
        <v/>
      </c>
      <c r="AB102" s="284" t="str">
        <f t="shared" si="322"/>
        <v/>
      </c>
      <c r="AC102" s="284" t="str">
        <f t="shared" si="322"/>
        <v/>
      </c>
      <c r="AD102" s="284" t="str">
        <f t="shared" si="322"/>
        <v/>
      </c>
      <c r="AE102" s="284" t="str">
        <f t="shared" si="322"/>
        <v/>
      </c>
      <c r="AF102" s="284" t="str">
        <f t="shared" si="322"/>
        <v/>
      </c>
      <c r="AG102" s="284" t="str">
        <f t="shared" si="322"/>
        <v/>
      </c>
      <c r="AH102" s="284" t="str">
        <f t="shared" si="322"/>
        <v/>
      </c>
      <c r="AI102" s="284" t="str">
        <f t="shared" si="322"/>
        <v/>
      </c>
      <c r="AJ102" s="284" t="str">
        <f t="shared" si="322"/>
        <v/>
      </c>
      <c r="AK102" s="284" t="str">
        <f t="shared" si="322"/>
        <v/>
      </c>
      <c r="AL102" s="284" t="str">
        <f t="shared" si="322"/>
        <v/>
      </c>
      <c r="AM102" s="284" t="str">
        <f t="shared" si="322"/>
        <v/>
      </c>
      <c r="AN102" s="284" t="str">
        <f t="shared" si="322"/>
        <v/>
      </c>
      <c r="AO102" s="284" t="str">
        <f t="shared" si="322"/>
        <v/>
      </c>
      <c r="AP102" s="284" t="str">
        <f t="shared" si="322"/>
        <v/>
      </c>
      <c r="AQ102" s="284" t="str">
        <f t="shared" si="322"/>
        <v/>
      </c>
      <c r="AR102" s="284">
        <f t="shared" si="322"/>
        <v>1248.2314208469957</v>
      </c>
      <c r="AS102" s="284" t="str">
        <f t="shared" si="322"/>
        <v/>
      </c>
      <c r="AT102" s="284" t="str">
        <f t="shared" si="322"/>
        <v/>
      </c>
      <c r="AU102" s="284" t="str">
        <f t="shared" si="322"/>
        <v/>
      </c>
      <c r="AV102" s="284" t="str">
        <f t="shared" si="322"/>
        <v/>
      </c>
      <c r="AW102" s="284">
        <f t="shared" si="322"/>
        <v>889.97175186117045</v>
      </c>
      <c r="AX102" s="284" t="str">
        <f t="shared" si="322"/>
        <v/>
      </c>
      <c r="AY102" s="284" t="str">
        <f t="shared" si="322"/>
        <v/>
      </c>
      <c r="AZ102" s="284" t="str">
        <f t="shared" si="322"/>
        <v/>
      </c>
      <c r="BA102" s="284" t="str">
        <f t="shared" si="322"/>
        <v/>
      </c>
      <c r="BB102" s="284">
        <f t="shared" si="322"/>
        <v>634.53755920788331</v>
      </c>
      <c r="BC102" s="284" t="str">
        <f t="shared" si="322"/>
        <v/>
      </c>
      <c r="BD102" s="284" t="str">
        <f t="shared" si="322"/>
        <v/>
      </c>
      <c r="BE102" s="284" t="str">
        <f t="shared" si="322"/>
        <v/>
      </c>
      <c r="BF102" s="284" t="str">
        <f t="shared" si="322"/>
        <v/>
      </c>
      <c r="BG102" s="284">
        <f t="shared" si="322"/>
        <v>452.41651007852079</v>
      </c>
      <c r="BH102" s="284" t="str">
        <f t="shared" si="322"/>
        <v/>
      </c>
      <c r="BI102" s="284" t="str">
        <f t="shared" si="322"/>
        <v/>
      </c>
      <c r="BJ102" s="284" t="str">
        <f t="shared" si="322"/>
        <v/>
      </c>
      <c r="BK102" s="284" t="str">
        <f t="shared" si="322"/>
        <v/>
      </c>
      <c r="BL102" s="284">
        <f t="shared" si="322"/>
        <v>322.56671905621909</v>
      </c>
      <c r="BM102" s="284" t="str">
        <f t="shared" si="322"/>
        <v/>
      </c>
      <c r="BN102" s="284" t="str">
        <f t="shared" si="322"/>
        <v/>
      </c>
      <c r="BO102" s="284" t="str">
        <f t="shared" si="322"/>
        <v/>
      </c>
      <c r="BP102" s="284" t="str">
        <f t="shared" ref="BP102:EA102" si="323">IF(BP46="","",($C23*BP46)/((1+$H$4)^BP$79))</f>
        <v/>
      </c>
      <c r="BQ102" s="284">
        <f t="shared" si="323"/>
        <v>229.98561264847547</v>
      </c>
      <c r="BR102" s="284" t="str">
        <f t="shared" si="323"/>
        <v/>
      </c>
      <c r="BS102" s="284" t="str">
        <f t="shared" si="323"/>
        <v/>
      </c>
      <c r="BT102" s="284" t="str">
        <f t="shared" si="323"/>
        <v/>
      </c>
      <c r="BU102" s="284" t="str">
        <f t="shared" si="323"/>
        <v/>
      </c>
      <c r="BV102" s="284">
        <f t="shared" si="323"/>
        <v>163.97656329844736</v>
      </c>
      <c r="BW102" s="284" t="str">
        <f t="shared" si="323"/>
        <v/>
      </c>
      <c r="BX102" s="284" t="str">
        <f t="shared" si="323"/>
        <v/>
      </c>
      <c r="BY102" s="284" t="str">
        <f t="shared" si="323"/>
        <v/>
      </c>
      <c r="BZ102" s="284" t="str">
        <f t="shared" si="323"/>
        <v/>
      </c>
      <c r="CA102" s="284">
        <f t="shared" si="323"/>
        <v>116.91302339102191</v>
      </c>
      <c r="CB102" s="284" t="str">
        <f t="shared" si="323"/>
        <v/>
      </c>
      <c r="CC102" s="284" t="str">
        <f t="shared" si="323"/>
        <v/>
      </c>
      <c r="CD102" s="284" t="str">
        <f t="shared" si="323"/>
        <v/>
      </c>
      <c r="CE102" s="284" t="str">
        <f t="shared" si="323"/>
        <v/>
      </c>
      <c r="CF102" s="284">
        <f t="shared" si="323"/>
        <v>83.357369879449479</v>
      </c>
      <c r="CG102" s="284" t="str">
        <f t="shared" si="323"/>
        <v/>
      </c>
      <c r="CH102" s="284" t="str">
        <f t="shared" si="323"/>
        <v/>
      </c>
      <c r="CI102" s="284" t="str">
        <f t="shared" si="323"/>
        <v/>
      </c>
      <c r="CJ102" s="284" t="str">
        <f t="shared" si="323"/>
        <v/>
      </c>
      <c r="CK102" s="284">
        <f t="shared" si="323"/>
        <v>59.432652682155698</v>
      </c>
      <c r="CL102" s="284" t="str">
        <f t="shared" si="323"/>
        <v/>
      </c>
      <c r="CM102" s="284" t="str">
        <f t="shared" si="323"/>
        <v/>
      </c>
      <c r="CN102" s="284" t="str">
        <f t="shared" si="323"/>
        <v/>
      </c>
      <c r="CO102" s="284" t="str">
        <f t="shared" si="323"/>
        <v/>
      </c>
      <c r="CP102" s="284">
        <f t="shared" si="323"/>
        <v>42.374659972429981</v>
      </c>
      <c r="CQ102" s="284" t="str">
        <f t="shared" si="323"/>
        <v/>
      </c>
      <c r="CR102" s="284" t="str">
        <f t="shared" si="323"/>
        <v/>
      </c>
      <c r="CS102" s="284" t="str">
        <f t="shared" si="323"/>
        <v/>
      </c>
      <c r="CT102" s="284" t="str">
        <f t="shared" si="323"/>
        <v/>
      </c>
      <c r="CU102" s="284">
        <f t="shared" si="323"/>
        <v>30.21254692066239</v>
      </c>
      <c r="CV102" s="284" t="str">
        <f t="shared" si="323"/>
        <v/>
      </c>
      <c r="CW102" s="284" t="str">
        <f t="shared" si="323"/>
        <v/>
      </c>
      <c r="CX102" s="284" t="str">
        <f t="shared" si="323"/>
        <v/>
      </c>
      <c r="CY102" s="284" t="str">
        <f t="shared" si="323"/>
        <v/>
      </c>
      <c r="CZ102" s="284">
        <f t="shared" si="323"/>
        <v>21.541128401434143</v>
      </c>
      <c r="DA102" s="284" t="str">
        <f t="shared" si="323"/>
        <v/>
      </c>
      <c r="DB102" s="284" t="str">
        <f t="shared" si="323"/>
        <v/>
      </c>
      <c r="DC102" s="284" t="str">
        <f t="shared" si="323"/>
        <v/>
      </c>
      <c r="DD102" s="284" t="str">
        <f t="shared" si="323"/>
        <v/>
      </c>
      <c r="DE102" s="284">
        <f t="shared" si="323"/>
        <v>15.358526840705673</v>
      </c>
      <c r="DF102" s="284" t="str">
        <f t="shared" si="323"/>
        <v/>
      </c>
      <c r="DG102" s="284" t="str">
        <f t="shared" si="323"/>
        <v/>
      </c>
      <c r="DH102" s="284" t="str">
        <f t="shared" si="323"/>
        <v/>
      </c>
      <c r="DI102" s="284" t="str">
        <f t="shared" si="323"/>
        <v/>
      </c>
      <c r="DJ102" s="284">
        <f t="shared" si="323"/>
        <v>10.950417374652114</v>
      </c>
      <c r="DK102" s="284" t="str">
        <f t="shared" si="323"/>
        <v/>
      </c>
      <c r="DL102" s="284" t="str">
        <f t="shared" si="323"/>
        <v/>
      </c>
      <c r="DM102" s="284" t="str">
        <f t="shared" si="323"/>
        <v/>
      </c>
      <c r="DN102" s="284" t="str">
        <f t="shared" si="323"/>
        <v/>
      </c>
      <c r="DO102" s="284">
        <f t="shared" si="323"/>
        <v>7.807496247704794</v>
      </c>
      <c r="DP102" s="284" t="str">
        <f t="shared" si="323"/>
        <v/>
      </c>
      <c r="DQ102" s="284" t="str">
        <f t="shared" si="323"/>
        <v/>
      </c>
      <c r="DR102" s="284" t="str">
        <f t="shared" si="323"/>
        <v/>
      </c>
      <c r="DS102" s="284" t="str">
        <f t="shared" si="323"/>
        <v/>
      </c>
      <c r="DT102" s="284">
        <f t="shared" si="323"/>
        <v>5.5666369209841173</v>
      </c>
      <c r="DU102" s="284" t="str">
        <f t="shared" si="323"/>
        <v/>
      </c>
      <c r="DV102" s="284" t="str">
        <f t="shared" si="323"/>
        <v/>
      </c>
      <c r="DW102" s="284" t="str">
        <f t="shared" si="323"/>
        <v/>
      </c>
      <c r="DX102" s="284" t="str">
        <f t="shared" si="323"/>
        <v/>
      </c>
      <c r="DY102" s="284">
        <f t="shared" si="323"/>
        <v>3.968935190865198</v>
      </c>
      <c r="DZ102" s="284" t="str">
        <f t="shared" si="323"/>
        <v/>
      </c>
      <c r="EA102" s="284" t="str">
        <f t="shared" si="323"/>
        <v/>
      </c>
      <c r="EB102" s="284" t="str">
        <f t="shared" ref="EB102:GM102" si="324">IF(EB46="","",($C23*EB46)/((1+$H$4)^EB$79))</f>
        <v/>
      </c>
      <c r="EC102" s="284" t="str">
        <f t="shared" si="324"/>
        <v/>
      </c>
      <c r="ED102" s="284">
        <f t="shared" si="324"/>
        <v>2.8297959383532612</v>
      </c>
      <c r="EE102" s="284" t="str">
        <f t="shared" si="324"/>
        <v/>
      </c>
      <c r="EF102" s="284" t="str">
        <f t="shared" si="324"/>
        <v/>
      </c>
      <c r="EG102" s="284" t="str">
        <f t="shared" si="324"/>
        <v/>
      </c>
      <c r="EH102" s="284" t="str">
        <f t="shared" si="324"/>
        <v/>
      </c>
      <c r="EI102" s="284">
        <f t="shared" si="324"/>
        <v>2.0176053948048942</v>
      </c>
      <c r="EJ102" s="284" t="str">
        <f t="shared" si="324"/>
        <v/>
      </c>
      <c r="EK102" s="284" t="str">
        <f t="shared" si="324"/>
        <v/>
      </c>
      <c r="EL102" s="284" t="str">
        <f t="shared" si="324"/>
        <v/>
      </c>
      <c r="EM102" s="284" t="str">
        <f t="shared" si="324"/>
        <v/>
      </c>
      <c r="EN102" s="284">
        <f t="shared" si="324"/>
        <v>1.4385247621475798</v>
      </c>
      <c r="EO102" s="284" t="str">
        <f t="shared" si="324"/>
        <v/>
      </c>
      <c r="EP102" s="284" t="str">
        <f t="shared" si="324"/>
        <v/>
      </c>
      <c r="EQ102" s="284" t="str">
        <f t="shared" si="324"/>
        <v/>
      </c>
      <c r="ER102" s="284" t="str">
        <f t="shared" si="324"/>
        <v/>
      </c>
      <c r="ES102" s="284">
        <f t="shared" si="324"/>
        <v>1.0256482742562558</v>
      </c>
      <c r="ET102" s="284" t="str">
        <f t="shared" si="324"/>
        <v/>
      </c>
      <c r="EU102" s="284" t="str">
        <f t="shared" si="324"/>
        <v/>
      </c>
      <c r="EV102" s="284" t="str">
        <f t="shared" si="324"/>
        <v/>
      </c>
      <c r="EW102" s="284" t="str">
        <f t="shared" si="324"/>
        <v/>
      </c>
      <c r="EX102" s="284">
        <f t="shared" si="324"/>
        <v>0.73127304455598563</v>
      </c>
      <c r="EY102" s="284" t="str">
        <f t="shared" si="324"/>
        <v/>
      </c>
      <c r="EZ102" s="284" t="str">
        <f t="shared" si="324"/>
        <v/>
      </c>
      <c r="FA102" s="284" t="str">
        <f t="shared" si="324"/>
        <v/>
      </c>
      <c r="FB102" s="284" t="str">
        <f t="shared" si="324"/>
        <v/>
      </c>
      <c r="FC102" s="284">
        <f t="shared" si="324"/>
        <v>0.52138757419736259</v>
      </c>
      <c r="FD102" s="284" t="str">
        <f t="shared" si="324"/>
        <v/>
      </c>
      <c r="FE102" s="284" t="str">
        <f t="shared" si="324"/>
        <v/>
      </c>
      <c r="FF102" s="284" t="str">
        <f t="shared" si="324"/>
        <v/>
      </c>
      <c r="FG102" s="284" t="str">
        <f t="shared" si="324"/>
        <v/>
      </c>
      <c r="FH102" s="284">
        <f t="shared" si="324"/>
        <v>0.37174213455723526</v>
      </c>
      <c r="FI102" s="284" t="str">
        <f t="shared" si="324"/>
        <v/>
      </c>
      <c r="FJ102" s="284" t="str">
        <f t="shared" si="324"/>
        <v/>
      </c>
      <c r="FK102" s="284" t="str">
        <f t="shared" si="324"/>
        <v/>
      </c>
      <c r="FL102" s="284" t="str">
        <f t="shared" si="324"/>
        <v/>
      </c>
      <c r="FM102" s="284">
        <f t="shared" si="324"/>
        <v>0.26504700427106692</v>
      </c>
      <c r="FN102" s="284" t="str">
        <f t="shared" si="324"/>
        <v/>
      </c>
      <c r="FO102" s="284" t="str">
        <f t="shared" si="324"/>
        <v/>
      </c>
      <c r="FP102" s="284" t="str">
        <f t="shared" si="324"/>
        <v/>
      </c>
      <c r="FQ102" s="284" t="str">
        <f t="shared" si="324"/>
        <v/>
      </c>
      <c r="FR102" s="284">
        <f t="shared" si="324"/>
        <v>0.18897485095881955</v>
      </c>
      <c r="FS102" s="284" t="str">
        <f t="shared" si="324"/>
        <v/>
      </c>
      <c r="FT102" s="284" t="str">
        <f t="shared" si="324"/>
        <v/>
      </c>
      <c r="FU102" s="284" t="str">
        <f t="shared" si="324"/>
        <v/>
      </c>
      <c r="FV102" s="284" t="str">
        <f t="shared" si="324"/>
        <v/>
      </c>
      <c r="FW102" s="284">
        <f t="shared" si="324"/>
        <v>0.13473645700362441</v>
      </c>
      <c r="FX102" s="284" t="str">
        <f t="shared" si="324"/>
        <v/>
      </c>
      <c r="FY102" s="284" t="str">
        <f t="shared" si="324"/>
        <v/>
      </c>
      <c r="FZ102" s="284" t="str">
        <f t="shared" si="324"/>
        <v/>
      </c>
      <c r="GA102" s="284" t="str">
        <f t="shared" si="324"/>
        <v/>
      </c>
      <c r="GB102" s="284">
        <f t="shared" si="324"/>
        <v>9.6065231716179728E-2</v>
      </c>
      <c r="GC102" s="284" t="str">
        <f t="shared" si="324"/>
        <v/>
      </c>
      <c r="GD102" s="284" t="str">
        <f t="shared" si="324"/>
        <v/>
      </c>
      <c r="GE102" s="284" t="str">
        <f t="shared" si="324"/>
        <v/>
      </c>
      <c r="GF102" s="284" t="str">
        <f t="shared" si="324"/>
        <v/>
      </c>
      <c r="GG102" s="284">
        <f t="shared" si="324"/>
        <v>6.8493182542532324E-2</v>
      </c>
      <c r="GH102" s="284" t="str">
        <f t="shared" si="324"/>
        <v/>
      </c>
      <c r="GI102" s="284" t="str">
        <f t="shared" si="324"/>
        <v/>
      </c>
      <c r="GJ102" s="284" t="str">
        <f t="shared" si="324"/>
        <v/>
      </c>
      <c r="GK102" s="284" t="str">
        <f t="shared" si="324"/>
        <v/>
      </c>
      <c r="GL102" s="284">
        <f t="shared" si="324"/>
        <v>4.8834692541677611E-2</v>
      </c>
      <c r="GM102" s="284" t="str">
        <f t="shared" si="324"/>
        <v/>
      </c>
      <c r="GN102" s="284" t="str">
        <f t="shared" ref="GN102:IY102" si="325">IF(GN46="","",($C23*GN46)/((1+$H$4)^GN$79))</f>
        <v/>
      </c>
      <c r="GO102" s="284" t="str">
        <f t="shared" si="325"/>
        <v/>
      </c>
      <c r="GP102" s="284" t="str">
        <f t="shared" si="325"/>
        <v/>
      </c>
      <c r="GQ102" s="284">
        <f t="shared" si="325"/>
        <v>3.481846086155032E-2</v>
      </c>
      <c r="GR102" s="284" t="str">
        <f t="shared" si="325"/>
        <v/>
      </c>
      <c r="GS102" s="284" t="str">
        <f t="shared" si="325"/>
        <v/>
      </c>
      <c r="GT102" s="284" t="str">
        <f t="shared" si="325"/>
        <v/>
      </c>
      <c r="GU102" s="284" t="str">
        <f t="shared" si="325"/>
        <v/>
      </c>
      <c r="GV102" s="284">
        <f t="shared" si="325"/>
        <v>2.4825081385178395E-2</v>
      </c>
      <c r="GW102" s="284" t="str">
        <f t="shared" si="325"/>
        <v/>
      </c>
      <c r="GX102" s="284" t="str">
        <f t="shared" si="325"/>
        <v/>
      </c>
      <c r="GY102" s="284" t="str">
        <f t="shared" si="325"/>
        <v/>
      </c>
      <c r="GZ102" s="284" t="str">
        <f t="shared" si="325"/>
        <v/>
      </c>
      <c r="HA102" s="284">
        <f t="shared" si="325"/>
        <v>1.7699939932189483E-2</v>
      </c>
      <c r="HB102" s="284" t="str">
        <f t="shared" si="325"/>
        <v/>
      </c>
      <c r="HC102" s="284" t="str">
        <f t="shared" si="325"/>
        <v/>
      </c>
      <c r="HD102" s="284" t="str">
        <f t="shared" si="325"/>
        <v/>
      </c>
      <c r="HE102" s="284" t="str">
        <f t="shared" si="325"/>
        <v/>
      </c>
      <c r="HF102" s="284">
        <f t="shared" si="325"/>
        <v>1.26198125493422E-2</v>
      </c>
      <c r="HG102" s="284" t="str">
        <f t="shared" si="325"/>
        <v/>
      </c>
      <c r="HH102" s="284" t="str">
        <f t="shared" si="325"/>
        <v/>
      </c>
      <c r="HI102" s="284" t="str">
        <f t="shared" si="325"/>
        <v/>
      </c>
      <c r="HJ102" s="284" t="str">
        <f t="shared" si="325"/>
        <v/>
      </c>
      <c r="HK102" s="284">
        <f t="shared" si="325"/>
        <v>8.9977519353555465E-3</v>
      </c>
      <c r="HL102" s="284" t="str">
        <f t="shared" si="325"/>
        <v/>
      </c>
      <c r="HM102" s="284" t="str">
        <f t="shared" si="325"/>
        <v/>
      </c>
      <c r="HN102" s="284" t="str">
        <f t="shared" si="325"/>
        <v/>
      </c>
      <c r="HO102" s="284" t="str">
        <f t="shared" si="325"/>
        <v/>
      </c>
      <c r="HP102" s="284">
        <f t="shared" si="325"/>
        <v>6.4152727763309367E-3</v>
      </c>
      <c r="HQ102" s="284" t="str">
        <f t="shared" si="325"/>
        <v/>
      </c>
      <c r="HR102" s="284" t="str">
        <f t="shared" si="325"/>
        <v/>
      </c>
      <c r="HS102" s="284" t="str">
        <f t="shared" si="325"/>
        <v/>
      </c>
      <c r="HT102" s="284" t="str">
        <f t="shared" si="325"/>
        <v/>
      </c>
      <c r="HU102" s="284">
        <f t="shared" si="325"/>
        <v>4.5740008271417804E-3</v>
      </c>
      <c r="HV102" s="284" t="str">
        <f t="shared" si="325"/>
        <v/>
      </c>
      <c r="HW102" s="284" t="str">
        <f t="shared" si="325"/>
        <v/>
      </c>
      <c r="HX102" s="284" t="str">
        <f t="shared" si="325"/>
        <v/>
      </c>
      <c r="HY102" s="284" t="str">
        <f t="shared" si="325"/>
        <v/>
      </c>
      <c r="HZ102" s="284">
        <f t="shared" si="325"/>
        <v>3.2611993746989574E-3</v>
      </c>
      <c r="IA102" s="284" t="str">
        <f t="shared" si="325"/>
        <v/>
      </c>
      <c r="IB102" s="284" t="str">
        <f t="shared" si="325"/>
        <v/>
      </c>
      <c r="IC102" s="284" t="str">
        <f t="shared" si="325"/>
        <v/>
      </c>
      <c r="ID102" s="284" t="str">
        <f t="shared" si="325"/>
        <v/>
      </c>
      <c r="IE102" s="284">
        <f t="shared" si="325"/>
        <v>2.325190082701138E-3</v>
      </c>
      <c r="IF102" s="284" t="str">
        <f t="shared" si="325"/>
        <v/>
      </c>
      <c r="IG102" s="284" t="str">
        <f t="shared" si="325"/>
        <v/>
      </c>
      <c r="IH102" s="284" t="str">
        <f t="shared" si="325"/>
        <v/>
      </c>
      <c r="II102" s="284" t="str">
        <f t="shared" si="325"/>
        <v/>
      </c>
      <c r="IJ102" s="284">
        <f t="shared" si="325"/>
        <v>1.6578283936383995E-3</v>
      </c>
      <c r="IK102" s="284" t="str">
        <f t="shared" si="325"/>
        <v/>
      </c>
      <c r="IL102" s="284" t="str">
        <f t="shared" si="325"/>
        <v/>
      </c>
      <c r="IM102" s="284" t="str">
        <f t="shared" si="325"/>
        <v/>
      </c>
      <c r="IN102" s="284" t="str">
        <f t="shared" si="325"/>
        <v/>
      </c>
      <c r="IO102" s="284">
        <f t="shared" si="325"/>
        <v>1.1820087326197895E-3</v>
      </c>
      <c r="IP102" s="284" t="str">
        <f t="shared" si="325"/>
        <v/>
      </c>
      <c r="IQ102" s="284" t="str">
        <f t="shared" si="325"/>
        <v/>
      </c>
      <c r="IR102" s="284" t="str">
        <f t="shared" si="325"/>
        <v/>
      </c>
      <c r="IS102" s="284" t="str">
        <f t="shared" si="325"/>
        <v/>
      </c>
      <c r="IT102" s="284">
        <f t="shared" si="325"/>
        <v>8.4275589038691648E-4</v>
      </c>
      <c r="IU102" s="284" t="str">
        <f t="shared" si="325"/>
        <v/>
      </c>
      <c r="IV102" s="284" t="str">
        <f t="shared" si="325"/>
        <v/>
      </c>
      <c r="IW102" s="284" t="str">
        <f t="shared" si="325"/>
        <v/>
      </c>
      <c r="IX102" s="284" t="str">
        <f t="shared" si="325"/>
        <v/>
      </c>
      <c r="IY102" s="284">
        <f t="shared" si="325"/>
        <v>6.0087330252432496E-4</v>
      </c>
      <c r="IZ102" s="284" t="str">
        <f t="shared" ref="IZ102:LK102" si="326">IF(IZ46="","",($C23*IZ46)/((1+$H$4)^IZ$79))</f>
        <v/>
      </c>
      <c r="JA102" s="284" t="str">
        <f t="shared" si="326"/>
        <v/>
      </c>
      <c r="JB102" s="284" t="str">
        <f t="shared" si="326"/>
        <v/>
      </c>
      <c r="JC102" s="284" t="str">
        <f t="shared" si="326"/>
        <v/>
      </c>
      <c r="JD102" s="284">
        <f t="shared" si="326"/>
        <v>4.2841436032055292E-4</v>
      </c>
      <c r="JE102" s="284" t="str">
        <f t="shared" si="326"/>
        <v/>
      </c>
      <c r="JF102" s="284" t="str">
        <f t="shared" si="326"/>
        <v/>
      </c>
      <c r="JG102" s="284" t="str">
        <f t="shared" si="326"/>
        <v/>
      </c>
      <c r="JH102" s="284" t="str">
        <f t="shared" si="326"/>
        <v/>
      </c>
      <c r="JI102" s="284">
        <f t="shared" si="326"/>
        <v>3.0545351800089073E-4</v>
      </c>
      <c r="JJ102" s="284" t="str">
        <f t="shared" si="326"/>
        <v/>
      </c>
      <c r="JK102" s="284" t="str">
        <f t="shared" si="326"/>
        <v/>
      </c>
      <c r="JL102" s="284" t="str">
        <f t="shared" si="326"/>
        <v/>
      </c>
      <c r="JM102" s="284" t="str">
        <f t="shared" si="326"/>
        <v/>
      </c>
      <c r="JN102" s="284">
        <f t="shared" si="326"/>
        <v>2.1778413680930103E-4</v>
      </c>
      <c r="JO102" s="284" t="str">
        <f t="shared" si="326"/>
        <v/>
      </c>
      <c r="JP102" s="284" t="str">
        <f t="shared" si="326"/>
        <v/>
      </c>
      <c r="JQ102" s="284" t="str">
        <f t="shared" si="326"/>
        <v/>
      </c>
      <c r="JR102" s="284" t="str">
        <f t="shared" si="326"/>
        <v/>
      </c>
      <c r="JS102" s="284">
        <f t="shared" si="326"/>
        <v>1.5527707965581211E-4</v>
      </c>
      <c r="JT102" s="284" t="str">
        <f t="shared" si="326"/>
        <v/>
      </c>
      <c r="JU102" s="284" t="str">
        <f t="shared" si="326"/>
        <v/>
      </c>
      <c r="JV102" s="284" t="str">
        <f t="shared" si="326"/>
        <v/>
      </c>
      <c r="JW102" s="284" t="str">
        <f t="shared" si="326"/>
        <v/>
      </c>
      <c r="JX102" s="284">
        <f t="shared" si="326"/>
        <v>1.1071041178517871E-4</v>
      </c>
      <c r="JY102" s="284" t="str">
        <f t="shared" si="326"/>
        <v/>
      </c>
      <c r="JZ102" s="284" t="str">
        <f t="shared" si="326"/>
        <v/>
      </c>
      <c r="KA102" s="284" t="str">
        <f t="shared" si="326"/>
        <v/>
      </c>
      <c r="KB102" s="284" t="str">
        <f t="shared" si="326"/>
        <v/>
      </c>
      <c r="KC102" s="284">
        <f t="shared" si="326"/>
        <v>7.8934993527778277E-5</v>
      </c>
      <c r="KD102" s="284" t="str">
        <f t="shared" si="326"/>
        <v/>
      </c>
      <c r="KE102" s="284" t="str">
        <f t="shared" si="326"/>
        <v/>
      </c>
      <c r="KF102" s="284" t="str">
        <f t="shared" si="326"/>
        <v/>
      </c>
      <c r="KG102" s="284" t="str">
        <f t="shared" si="326"/>
        <v/>
      </c>
      <c r="KH102" s="284">
        <f t="shared" si="326"/>
        <v>5.6279559462938725E-5</v>
      </c>
      <c r="KI102" s="284" t="str">
        <f t="shared" si="326"/>
        <v/>
      </c>
      <c r="KJ102" s="284" t="str">
        <f t="shared" si="326"/>
        <v/>
      </c>
      <c r="KK102" s="284" t="str">
        <f t="shared" si="326"/>
        <v/>
      </c>
      <c r="KL102" s="284" t="str">
        <f t="shared" si="326"/>
        <v/>
      </c>
      <c r="KM102" s="284">
        <f t="shared" si="326"/>
        <v>4.0126548084504622E-5</v>
      </c>
      <c r="KN102" s="284" t="str">
        <f t="shared" si="326"/>
        <v/>
      </c>
      <c r="KO102" s="284" t="str">
        <f t="shared" si="326"/>
        <v/>
      </c>
      <c r="KP102" s="284" t="str">
        <f t="shared" si="326"/>
        <v/>
      </c>
      <c r="KQ102" s="284" t="str">
        <f t="shared" si="326"/>
        <v/>
      </c>
      <c r="KR102" s="284">
        <f t="shared" si="326"/>
        <v>2.8609674214638664E-5</v>
      </c>
      <c r="KS102" s="284" t="str">
        <f t="shared" si="326"/>
        <v/>
      </c>
      <c r="KT102" s="284" t="str">
        <f t="shared" si="326"/>
        <v/>
      </c>
      <c r="KU102" s="284" t="str">
        <f t="shared" si="326"/>
        <v/>
      </c>
      <c r="KV102" s="284" t="str">
        <f t="shared" si="326"/>
        <v/>
      </c>
      <c r="KW102" s="284">
        <f t="shared" si="326"/>
        <v>2.0398302314567643E-5</v>
      </c>
      <c r="KX102" s="284" t="str">
        <f t="shared" si="326"/>
        <v/>
      </c>
      <c r="KY102" s="284" t="str">
        <f t="shared" si="326"/>
        <v/>
      </c>
      <c r="KZ102" s="284" t="str">
        <f t="shared" si="326"/>
        <v/>
      </c>
      <c r="LA102" s="284" t="str">
        <f t="shared" si="326"/>
        <v/>
      </c>
      <c r="LB102" s="284">
        <f t="shared" si="326"/>
        <v>1.4543707635216453E-5</v>
      </c>
      <c r="LC102" s="284" t="str">
        <f t="shared" si="326"/>
        <v/>
      </c>
      <c r="LD102" s="284" t="str">
        <f t="shared" si="326"/>
        <v/>
      </c>
      <c r="LE102" s="284" t="str">
        <f t="shared" si="326"/>
        <v/>
      </c>
      <c r="LF102" s="284" t="str">
        <f t="shared" si="326"/>
        <v/>
      </c>
      <c r="LG102" s="284">
        <f t="shared" si="326"/>
        <v>1.0369462542360437E-5</v>
      </c>
      <c r="LH102" s="284" t="str">
        <f t="shared" si="326"/>
        <v/>
      </c>
      <c r="LI102" s="284" t="str">
        <f t="shared" si="326"/>
        <v/>
      </c>
      <c r="LJ102" s="284" t="str">
        <f t="shared" si="326"/>
        <v/>
      </c>
      <c r="LK102" s="284" t="str">
        <f t="shared" si="326"/>
        <v/>
      </c>
      <c r="LL102" s="284">
        <f t="shared" ref="LL102:NW102" si="327">IF(LL46="","",($C23*LL46)/((1+$H$4)^LL$79))</f>
        <v>7.3932834813765753E-6</v>
      </c>
      <c r="LM102" s="284" t="str">
        <f t="shared" si="327"/>
        <v/>
      </c>
      <c r="LN102" s="284" t="str">
        <f t="shared" si="327"/>
        <v/>
      </c>
      <c r="LO102" s="284" t="str">
        <f t="shared" si="327"/>
        <v/>
      </c>
      <c r="LP102" s="284" t="str">
        <f t="shared" si="327"/>
        <v/>
      </c>
      <c r="LQ102" s="284">
        <f t="shared" si="327"/>
        <v>5.2713089432263998E-6</v>
      </c>
      <c r="LR102" s="284" t="str">
        <f t="shared" si="327"/>
        <v/>
      </c>
      <c r="LS102" s="284" t="str">
        <f t="shared" si="327"/>
        <v/>
      </c>
      <c r="LT102" s="284" t="str">
        <f t="shared" si="327"/>
        <v/>
      </c>
      <c r="LU102" s="284" t="str">
        <f t="shared" si="327"/>
        <v/>
      </c>
      <c r="LV102" s="284">
        <f t="shared" si="327"/>
        <v>3.7583704243090833E-6</v>
      </c>
      <c r="LW102" s="284" t="str">
        <f t="shared" si="327"/>
        <v/>
      </c>
      <c r="LX102" s="284" t="str">
        <f t="shared" si="327"/>
        <v/>
      </c>
      <c r="LY102" s="284" t="str">
        <f t="shared" si="327"/>
        <v/>
      </c>
      <c r="LZ102" s="284" t="str">
        <f t="shared" si="327"/>
        <v/>
      </c>
      <c r="MA102" s="284">
        <f t="shared" si="327"/>
        <v>2.6796661699125479E-6</v>
      </c>
      <c r="MB102" s="284" t="str">
        <f t="shared" si="327"/>
        <v/>
      </c>
      <c r="MC102" s="284" t="str">
        <f t="shared" si="327"/>
        <v/>
      </c>
      <c r="MD102" s="284" t="str">
        <f t="shared" si="327"/>
        <v/>
      </c>
      <c r="ME102" s="284" t="str">
        <f t="shared" si="327"/>
        <v/>
      </c>
      <c r="MF102" s="284">
        <f t="shared" si="327"/>
        <v>1.910564944777582E-6</v>
      </c>
      <c r="MG102" s="284" t="str">
        <f t="shared" si="327"/>
        <v/>
      </c>
      <c r="MH102" s="284" t="str">
        <f t="shared" si="327"/>
        <v/>
      </c>
      <c r="MI102" s="284" t="str">
        <f t="shared" si="327"/>
        <v/>
      </c>
      <c r="MJ102" s="284" t="str">
        <f t="shared" si="327"/>
        <v/>
      </c>
      <c r="MK102" s="284">
        <f t="shared" si="327"/>
        <v>1.3622064006323941E-6</v>
      </c>
      <c r="ML102" s="284" t="str">
        <f t="shared" si="327"/>
        <v/>
      </c>
      <c r="MM102" s="284" t="str">
        <f t="shared" si="327"/>
        <v/>
      </c>
      <c r="MN102" s="284" t="str">
        <f t="shared" si="327"/>
        <v/>
      </c>
      <c r="MO102" s="284" t="str">
        <f t="shared" si="327"/>
        <v/>
      </c>
      <c r="MP102" s="284">
        <f t="shared" si="327"/>
        <v>9.7123433725508996E-7</v>
      </c>
      <c r="MQ102" s="284" t="str">
        <f t="shared" si="327"/>
        <v/>
      </c>
      <c r="MR102" s="284" t="str">
        <f t="shared" si="327"/>
        <v/>
      </c>
      <c r="MS102" s="284" t="str">
        <f t="shared" si="327"/>
        <v/>
      </c>
      <c r="MT102" s="284" t="str">
        <f t="shared" si="327"/>
        <v/>
      </c>
      <c r="MU102" s="284">
        <f t="shared" si="327"/>
        <v>6.9247665950285939E-7</v>
      </c>
      <c r="MV102" s="284" t="str">
        <f t="shared" si="327"/>
        <v/>
      </c>
      <c r="MW102" s="284" t="str">
        <f t="shared" si="327"/>
        <v/>
      </c>
      <c r="MX102" s="284" t="str">
        <f t="shared" si="327"/>
        <v/>
      </c>
      <c r="MY102" s="284" t="str">
        <f t="shared" si="327"/>
        <v/>
      </c>
      <c r="MZ102" s="284">
        <f t="shared" si="327"/>
        <v>4.9372628784055684E-7</v>
      </c>
      <c r="NA102" s="284" t="str">
        <f t="shared" si="327"/>
        <v/>
      </c>
      <c r="NB102" s="284" t="str">
        <f t="shared" si="327"/>
        <v/>
      </c>
      <c r="NC102" s="284" t="str">
        <f t="shared" si="327"/>
        <v/>
      </c>
      <c r="ND102" s="284" t="str">
        <f t="shared" si="327"/>
        <v/>
      </c>
      <c r="NE102" s="284">
        <f t="shared" si="327"/>
        <v>3.5202001967809256E-7</v>
      </c>
      <c r="NF102" s="284" t="str">
        <f t="shared" si="327"/>
        <v/>
      </c>
      <c r="NG102" s="284" t="str">
        <f t="shared" si="327"/>
        <v/>
      </c>
      <c r="NH102" s="284" t="str">
        <f t="shared" si="327"/>
        <v/>
      </c>
      <c r="NI102" s="284" t="str">
        <f t="shared" si="327"/>
        <v/>
      </c>
      <c r="NJ102" s="284">
        <f t="shared" si="327"/>
        <v>2.5098540893204897E-7</v>
      </c>
      <c r="NK102" s="284" t="str">
        <f t="shared" si="327"/>
        <v/>
      </c>
      <c r="NL102" s="284" t="str">
        <f t="shared" si="327"/>
        <v/>
      </c>
      <c r="NM102" s="284" t="str">
        <f t="shared" si="327"/>
        <v/>
      </c>
      <c r="NN102" s="284" t="str">
        <f t="shared" si="327"/>
        <v/>
      </c>
      <c r="NO102" s="284">
        <f t="shared" si="327"/>
        <v>1.789491278206078E-7</v>
      </c>
      <c r="NP102" s="284" t="str">
        <f t="shared" si="327"/>
        <v/>
      </c>
      <c r="NQ102" s="284" t="str">
        <f t="shared" si="327"/>
        <v/>
      </c>
      <c r="NR102" s="284" t="str">
        <f t="shared" si="327"/>
        <v/>
      </c>
      <c r="NS102" s="284" t="str">
        <f t="shared" si="327"/>
        <v/>
      </c>
      <c r="NT102" s="284">
        <f t="shared" si="327"/>
        <v>1.2758825496674982E-7</v>
      </c>
      <c r="NU102" s="284" t="str">
        <f t="shared" si="327"/>
        <v/>
      </c>
      <c r="NV102" s="284" t="str">
        <f t="shared" si="327"/>
        <v/>
      </c>
      <c r="NW102" s="284" t="str">
        <f t="shared" si="327"/>
        <v/>
      </c>
      <c r="NX102" s="284" t="str">
        <f t="shared" ref="NX102:QI102" si="328">IF(NX46="","",($C23*NX46)/((1+$H$4)^NX$79))</f>
        <v/>
      </c>
      <c r="NY102" s="284">
        <f t="shared" si="328"/>
        <v>9.0968662455731125E-8</v>
      </c>
      <c r="NZ102" s="284" t="str">
        <f t="shared" si="328"/>
        <v/>
      </c>
      <c r="OA102" s="284" t="str">
        <f t="shared" si="328"/>
        <v/>
      </c>
      <c r="OB102" s="284" t="str">
        <f t="shared" si="328"/>
        <v/>
      </c>
      <c r="OC102" s="284" t="str">
        <f t="shared" si="328"/>
        <v/>
      </c>
      <c r="OD102" s="284">
        <f t="shared" si="328"/>
        <v>6.4859399097051159E-8</v>
      </c>
      <c r="OE102" s="284" t="str">
        <f t="shared" si="328"/>
        <v/>
      </c>
      <c r="OF102" s="284" t="str">
        <f t="shared" si="328"/>
        <v/>
      </c>
      <c r="OG102" s="284" t="str">
        <f t="shared" si="328"/>
        <v/>
      </c>
      <c r="OH102" s="284" t="str">
        <f t="shared" si="328"/>
        <v/>
      </c>
      <c r="OI102" s="284">
        <f t="shared" si="328"/>
        <v>4.6243855165813003E-8</v>
      </c>
      <c r="OJ102" s="284" t="str">
        <f t="shared" si="328"/>
        <v/>
      </c>
      <c r="OK102" s="284" t="str">
        <f t="shared" si="328"/>
        <v/>
      </c>
      <c r="OL102" s="284" t="str">
        <f t="shared" si="328"/>
        <v/>
      </c>
      <c r="OM102" s="284" t="str">
        <f t="shared" si="328"/>
        <v/>
      </c>
      <c r="ON102" s="284">
        <f t="shared" si="328"/>
        <v>3.2971229619269118E-8</v>
      </c>
      <c r="OO102" s="284" t="str">
        <f t="shared" si="328"/>
        <v/>
      </c>
      <c r="OP102" s="284" t="str">
        <f t="shared" si="328"/>
        <v/>
      </c>
      <c r="OQ102" s="284" t="str">
        <f t="shared" si="328"/>
        <v/>
      </c>
      <c r="OR102" s="284" t="str">
        <f t="shared" si="328"/>
        <v/>
      </c>
      <c r="OS102" s="284">
        <f t="shared" si="328"/>
        <v>2.3508031039121455E-8</v>
      </c>
      <c r="OT102" s="284" t="str">
        <f t="shared" si="328"/>
        <v/>
      </c>
      <c r="OU102" s="284" t="str">
        <f t="shared" si="328"/>
        <v/>
      </c>
      <c r="OV102" s="284" t="str">
        <f t="shared" si="328"/>
        <v/>
      </c>
      <c r="OW102" s="284" t="str">
        <f t="shared" si="328"/>
        <v/>
      </c>
      <c r="OX102" s="284">
        <f t="shared" si="328"/>
        <v>1.6760901237766693E-8</v>
      </c>
      <c r="OY102" s="284" t="str">
        <f t="shared" si="328"/>
        <v/>
      </c>
      <c r="OZ102" s="284" t="str">
        <f t="shared" si="328"/>
        <v/>
      </c>
      <c r="PA102" s="284" t="str">
        <f t="shared" si="328"/>
        <v/>
      </c>
      <c r="PB102" s="284" t="str">
        <f t="shared" si="328"/>
        <v/>
      </c>
      <c r="PC102" s="284">
        <f t="shared" si="328"/>
        <v>1.1950290938218364E-8</v>
      </c>
      <c r="PD102" s="284" t="str">
        <f t="shared" si="328"/>
        <v/>
      </c>
      <c r="PE102" s="284" t="str">
        <f t="shared" si="328"/>
        <v/>
      </c>
      <c r="PF102" s="284" t="str">
        <f t="shared" si="328"/>
        <v/>
      </c>
      <c r="PG102" s="284" t="str">
        <f t="shared" si="328"/>
        <v/>
      </c>
      <c r="PH102" s="284">
        <f t="shared" si="328"/>
        <v>8.5203922797586163E-9</v>
      </c>
      <c r="PI102" s="284" t="str">
        <f t="shared" si="328"/>
        <v/>
      </c>
      <c r="PJ102" s="284" t="str">
        <f t="shared" si="328"/>
        <v/>
      </c>
      <c r="PK102" s="284" t="str">
        <f t="shared" si="328"/>
        <v/>
      </c>
      <c r="PL102" s="284" t="str">
        <f t="shared" si="328"/>
        <v/>
      </c>
      <c r="PM102" s="284">
        <f t="shared" si="328"/>
        <v>6.0749219392472391E-9</v>
      </c>
      <c r="PN102" s="284" t="str">
        <f t="shared" si="328"/>
        <v/>
      </c>
      <c r="PO102" s="284" t="str">
        <f t="shared" si="328"/>
        <v/>
      </c>
      <c r="PP102" s="284" t="str">
        <f t="shared" si="328"/>
        <v/>
      </c>
      <c r="PQ102" s="284" t="str">
        <f t="shared" si="328"/>
        <v/>
      </c>
      <c r="PR102" s="284">
        <f t="shared" si="328"/>
        <v>4.3313353841254059E-9</v>
      </c>
      <c r="PS102" s="284" t="str">
        <f t="shared" si="328"/>
        <v/>
      </c>
      <c r="PT102" s="284" t="str">
        <f t="shared" si="328"/>
        <v/>
      </c>
      <c r="PU102" s="284" t="str">
        <f t="shared" si="328"/>
        <v/>
      </c>
      <c r="PV102" s="284" t="str">
        <f t="shared" si="328"/>
        <v/>
      </c>
      <c r="PW102" s="284">
        <f t="shared" si="328"/>
        <v>3.0881822675900014E-9</v>
      </c>
      <c r="PX102" s="284" t="str">
        <f t="shared" si="328"/>
        <v/>
      </c>
      <c r="PY102" s="284" t="str">
        <f t="shared" si="328"/>
        <v/>
      </c>
      <c r="PZ102" s="284" t="str">
        <f t="shared" si="328"/>
        <v/>
      </c>
      <c r="QA102" s="284" t="str">
        <f t="shared" si="328"/>
        <v/>
      </c>
      <c r="QB102" s="284">
        <f t="shared" si="328"/>
        <v>2.2018312765182065E-9</v>
      </c>
      <c r="QC102" s="284" t="str">
        <f t="shared" si="328"/>
        <v/>
      </c>
      <c r="QD102" s="284" t="str">
        <f t="shared" si="328"/>
        <v/>
      </c>
      <c r="QE102" s="284" t="str">
        <f t="shared" si="328"/>
        <v/>
      </c>
      <c r="QF102" s="284" t="str">
        <f t="shared" si="328"/>
        <v/>
      </c>
      <c r="QG102" s="284">
        <f t="shared" si="328"/>
        <v>1.5698752697123651E-9</v>
      </c>
      <c r="QH102" s="284" t="str">
        <f t="shared" si="328"/>
        <v/>
      </c>
      <c r="QI102" s="284" t="str">
        <f t="shared" si="328"/>
        <v/>
      </c>
      <c r="QJ102" s="284" t="str">
        <f t="shared" ref="QJ102:SA102" si="329">IF(QJ46="","",($C23*QJ46)/((1+$H$4)^QJ$79))</f>
        <v/>
      </c>
      <c r="QK102" s="284" t="str">
        <f t="shared" si="329"/>
        <v/>
      </c>
      <c r="QL102" s="284">
        <f t="shared" si="329"/>
        <v>1.1192993708181126E-9</v>
      </c>
      <c r="QM102" s="284" t="str">
        <f t="shared" si="329"/>
        <v/>
      </c>
      <c r="QN102" s="284" t="str">
        <f t="shared" si="329"/>
        <v/>
      </c>
      <c r="QO102" s="284" t="str">
        <f t="shared" si="329"/>
        <v/>
      </c>
      <c r="QP102" s="284" t="str">
        <f t="shared" si="329"/>
        <v/>
      </c>
      <c r="QQ102" s="284">
        <f t="shared" si="329"/>
        <v>7.9804498209807985E-10</v>
      </c>
      <c r="QR102" s="284" t="str">
        <f t="shared" si="329"/>
        <v/>
      </c>
      <c r="QS102" s="284" t="str">
        <f t="shared" si="329"/>
        <v/>
      </c>
      <c r="QT102" s="284" t="str">
        <f t="shared" si="329"/>
        <v/>
      </c>
      <c r="QU102" s="284" t="str">
        <f t="shared" si="329"/>
        <v/>
      </c>
      <c r="QV102" s="284">
        <f t="shared" si="329"/>
        <v>5.689950428422225E-10</v>
      </c>
      <c r="QW102" s="284" t="str">
        <f t="shared" si="329"/>
        <v/>
      </c>
      <c r="QX102" s="284" t="str">
        <f t="shared" si="329"/>
        <v/>
      </c>
      <c r="QY102" s="284" t="str">
        <f t="shared" si="329"/>
        <v/>
      </c>
      <c r="QZ102" s="284" t="str">
        <f t="shared" si="329"/>
        <v/>
      </c>
      <c r="RA102" s="284">
        <f t="shared" si="329"/>
        <v>4.0568560174122244E-10</v>
      </c>
      <c r="RB102" s="284" t="str">
        <f t="shared" si="329"/>
        <v/>
      </c>
      <c r="RC102" s="284" t="str">
        <f t="shared" si="329"/>
        <v/>
      </c>
      <c r="RD102" s="284" t="str">
        <f t="shared" si="329"/>
        <v/>
      </c>
      <c r="RE102" s="284" t="str">
        <f t="shared" si="329"/>
        <v/>
      </c>
      <c r="RF102" s="284">
        <f t="shared" si="329"/>
        <v>2.8924822725700729E-10</v>
      </c>
      <c r="RG102" s="284" t="str">
        <f t="shared" si="329"/>
        <v/>
      </c>
      <c r="RH102" s="284" t="str">
        <f t="shared" si="329"/>
        <v/>
      </c>
      <c r="RI102" s="284" t="str">
        <f t="shared" si="329"/>
        <v/>
      </c>
      <c r="RJ102" s="284" t="str">
        <f t="shared" si="329"/>
        <v/>
      </c>
      <c r="RK102" s="284">
        <f t="shared" si="329"/>
        <v>2.062299884743975E-10</v>
      </c>
      <c r="RL102" s="284" t="str">
        <f t="shared" si="329"/>
        <v/>
      </c>
      <c r="RM102" s="284" t="str">
        <f t="shared" si="329"/>
        <v/>
      </c>
      <c r="RN102" s="284" t="str">
        <f t="shared" si="329"/>
        <v/>
      </c>
      <c r="RO102" s="284" t="str">
        <f t="shared" si="329"/>
        <v/>
      </c>
      <c r="RP102" s="284">
        <f t="shared" si="329"/>
        <v>1.4703913157732165E-10</v>
      </c>
      <c r="RQ102" s="284" t="str">
        <f t="shared" si="329"/>
        <v/>
      </c>
      <c r="RR102" s="284" t="str">
        <f t="shared" si="329"/>
        <v/>
      </c>
      <c r="RS102" s="284" t="str">
        <f t="shared" si="329"/>
        <v/>
      </c>
      <c r="RT102" s="284" t="str">
        <f t="shared" si="329"/>
        <v/>
      </c>
      <c r="RU102" s="284">
        <f t="shared" si="329"/>
        <v>1.0483686865791097E-10</v>
      </c>
      <c r="RV102" s="284" t="str">
        <f t="shared" si="329"/>
        <v/>
      </c>
      <c r="RW102" s="284" t="str">
        <f t="shared" si="329"/>
        <v/>
      </c>
      <c r="RX102" s="284" t="str">
        <f t="shared" si="329"/>
        <v/>
      </c>
      <c r="RY102" s="284" t="str">
        <f t="shared" si="329"/>
        <v/>
      </c>
      <c r="RZ102" s="284">
        <f t="shared" si="329"/>
        <v>7.4747238453435088E-11</v>
      </c>
      <c r="SA102" s="284" t="str">
        <f t="shared" si="329"/>
        <v/>
      </c>
    </row>
    <row r="103" spans="1:495">
      <c r="A103" s="282"/>
      <c r="B103" s="283" t="str">
        <f>$B$24</f>
        <v>Road Closure and Reclamation</v>
      </c>
      <c r="C103" s="290">
        <f>SUM(D103:S103,T103:INDEX(T103:SA103,$H$5))</f>
        <v>66434.507098306436</v>
      </c>
      <c r="D103" s="284">
        <f t="shared" ref="D103:BO103" si="330">IF(D47="","",($C24*D47)/((1+$H$4)^D$79))</f>
        <v>20200.929626168221</v>
      </c>
      <c r="E103" s="284" t="str">
        <f t="shared" si="330"/>
        <v/>
      </c>
      <c r="F103" s="284" t="str">
        <f t="shared" si="330"/>
        <v/>
      </c>
      <c r="G103" s="284" t="str">
        <f t="shared" si="330"/>
        <v/>
      </c>
      <c r="H103" s="284">
        <f t="shared" si="330"/>
        <v>46233.577472138219</v>
      </c>
      <c r="I103" s="284" t="str">
        <f t="shared" si="330"/>
        <v/>
      </c>
      <c r="J103" s="284" t="str">
        <f t="shared" si="330"/>
        <v/>
      </c>
      <c r="K103" s="284" t="str">
        <f t="shared" si="330"/>
        <v/>
      </c>
      <c r="L103" s="284" t="str">
        <f t="shared" si="330"/>
        <v/>
      </c>
      <c r="M103" s="284" t="str">
        <f t="shared" si="330"/>
        <v/>
      </c>
      <c r="N103" s="284" t="str">
        <f t="shared" si="330"/>
        <v/>
      </c>
      <c r="O103" s="284" t="str">
        <f t="shared" si="330"/>
        <v/>
      </c>
      <c r="P103" s="284" t="str">
        <f t="shared" si="330"/>
        <v/>
      </c>
      <c r="Q103" s="284" t="str">
        <f t="shared" si="330"/>
        <v/>
      </c>
      <c r="R103" s="284" t="str">
        <f t="shared" si="330"/>
        <v/>
      </c>
      <c r="S103" s="284" t="str">
        <f t="shared" si="330"/>
        <v/>
      </c>
      <c r="T103" s="284" t="str">
        <f t="shared" si="330"/>
        <v/>
      </c>
      <c r="U103" s="284" t="str">
        <f t="shared" si="330"/>
        <v/>
      </c>
      <c r="V103" s="284" t="str">
        <f t="shared" si="330"/>
        <v/>
      </c>
      <c r="W103" s="284" t="str">
        <f t="shared" si="330"/>
        <v/>
      </c>
      <c r="X103" s="284" t="str">
        <f t="shared" si="330"/>
        <v/>
      </c>
      <c r="Y103" s="284" t="str">
        <f t="shared" si="330"/>
        <v/>
      </c>
      <c r="Z103" s="284" t="str">
        <f t="shared" si="330"/>
        <v/>
      </c>
      <c r="AA103" s="284" t="str">
        <f t="shared" si="330"/>
        <v/>
      </c>
      <c r="AB103" s="284" t="str">
        <f t="shared" si="330"/>
        <v/>
      </c>
      <c r="AC103" s="284" t="str">
        <f t="shared" si="330"/>
        <v/>
      </c>
      <c r="AD103" s="284" t="str">
        <f t="shared" si="330"/>
        <v/>
      </c>
      <c r="AE103" s="284" t="str">
        <f t="shared" si="330"/>
        <v/>
      </c>
      <c r="AF103" s="284" t="str">
        <f t="shared" si="330"/>
        <v/>
      </c>
      <c r="AG103" s="284" t="str">
        <f t="shared" si="330"/>
        <v/>
      </c>
      <c r="AH103" s="284" t="str">
        <f t="shared" si="330"/>
        <v/>
      </c>
      <c r="AI103" s="284" t="str">
        <f t="shared" si="330"/>
        <v/>
      </c>
      <c r="AJ103" s="284" t="str">
        <f t="shared" si="330"/>
        <v/>
      </c>
      <c r="AK103" s="284" t="str">
        <f t="shared" si="330"/>
        <v/>
      </c>
      <c r="AL103" s="284" t="str">
        <f t="shared" si="330"/>
        <v/>
      </c>
      <c r="AM103" s="284" t="str">
        <f t="shared" si="330"/>
        <v/>
      </c>
      <c r="AN103" s="284" t="str">
        <f t="shared" si="330"/>
        <v/>
      </c>
      <c r="AO103" s="284" t="str">
        <f t="shared" si="330"/>
        <v/>
      </c>
      <c r="AP103" s="284" t="str">
        <f t="shared" si="330"/>
        <v/>
      </c>
      <c r="AQ103" s="284" t="str">
        <f t="shared" si="330"/>
        <v/>
      </c>
      <c r="AR103" s="284">
        <f t="shared" si="330"/>
        <v>5396.1031091962559</v>
      </c>
      <c r="AS103" s="284" t="str">
        <f t="shared" si="330"/>
        <v/>
      </c>
      <c r="AT103" s="284" t="str">
        <f t="shared" si="330"/>
        <v/>
      </c>
      <c r="AU103" s="284" t="str">
        <f t="shared" si="330"/>
        <v/>
      </c>
      <c r="AV103" s="284" t="str">
        <f t="shared" si="330"/>
        <v/>
      </c>
      <c r="AW103" s="284">
        <f t="shared" si="330"/>
        <v>3847.3469399257829</v>
      </c>
      <c r="AX103" s="284" t="str">
        <f t="shared" si="330"/>
        <v/>
      </c>
      <c r="AY103" s="284" t="str">
        <f t="shared" si="330"/>
        <v/>
      </c>
      <c r="AZ103" s="284" t="str">
        <f t="shared" si="330"/>
        <v/>
      </c>
      <c r="BA103" s="284" t="str">
        <f t="shared" si="330"/>
        <v/>
      </c>
      <c r="BB103" s="284">
        <f t="shared" si="330"/>
        <v>2743.1051958458665</v>
      </c>
      <c r="BC103" s="284" t="str">
        <f t="shared" si="330"/>
        <v/>
      </c>
      <c r="BD103" s="284" t="str">
        <f t="shared" si="330"/>
        <v/>
      </c>
      <c r="BE103" s="284" t="str">
        <f t="shared" si="330"/>
        <v/>
      </c>
      <c r="BF103" s="284" t="str">
        <f t="shared" si="330"/>
        <v/>
      </c>
      <c r="BG103" s="284">
        <f t="shared" si="330"/>
        <v>1955.7960935079445</v>
      </c>
      <c r="BH103" s="284" t="str">
        <f t="shared" si="330"/>
        <v/>
      </c>
      <c r="BI103" s="284" t="str">
        <f t="shared" si="330"/>
        <v/>
      </c>
      <c r="BJ103" s="284" t="str">
        <f t="shared" si="330"/>
        <v/>
      </c>
      <c r="BK103" s="284" t="str">
        <f t="shared" si="330"/>
        <v/>
      </c>
      <c r="BL103" s="284">
        <f t="shared" si="330"/>
        <v>1394.4555845593129</v>
      </c>
      <c r="BM103" s="284" t="str">
        <f t="shared" si="330"/>
        <v/>
      </c>
      <c r="BN103" s="284" t="str">
        <f t="shared" si="330"/>
        <v/>
      </c>
      <c r="BO103" s="284" t="str">
        <f t="shared" si="330"/>
        <v/>
      </c>
      <c r="BP103" s="284" t="str">
        <f t="shared" ref="BP103:EA103" si="331">IF(BP47="","",($C24*BP47)/((1+$H$4)^BP$79))</f>
        <v/>
      </c>
      <c r="BQ103" s="284">
        <f t="shared" si="331"/>
        <v>994.22755969461002</v>
      </c>
      <c r="BR103" s="284" t="str">
        <f t="shared" si="331"/>
        <v/>
      </c>
      <c r="BS103" s="284" t="str">
        <f t="shared" si="331"/>
        <v/>
      </c>
      <c r="BT103" s="284" t="str">
        <f t="shared" si="331"/>
        <v/>
      </c>
      <c r="BU103" s="284" t="str">
        <f t="shared" si="331"/>
        <v/>
      </c>
      <c r="BV103" s="284">
        <f t="shared" si="331"/>
        <v>708.87050932403088</v>
      </c>
      <c r="BW103" s="284" t="str">
        <f t="shared" si="331"/>
        <v/>
      </c>
      <c r="BX103" s="284" t="str">
        <f t="shared" si="331"/>
        <v/>
      </c>
      <c r="BY103" s="284" t="str">
        <f t="shared" si="331"/>
        <v/>
      </c>
      <c r="BZ103" s="284" t="str">
        <f t="shared" si="331"/>
        <v/>
      </c>
      <c r="CA103" s="284">
        <f t="shared" si="331"/>
        <v>505.41487619158295</v>
      </c>
      <c r="CB103" s="284" t="str">
        <f t="shared" si="331"/>
        <v/>
      </c>
      <c r="CC103" s="284" t="str">
        <f t="shared" si="331"/>
        <v/>
      </c>
      <c r="CD103" s="284" t="str">
        <f t="shared" si="331"/>
        <v/>
      </c>
      <c r="CE103" s="284" t="str">
        <f t="shared" si="331"/>
        <v/>
      </c>
      <c r="CF103" s="284">
        <f t="shared" si="331"/>
        <v>360.353821630048</v>
      </c>
      <c r="CG103" s="284" t="str">
        <f t="shared" si="331"/>
        <v/>
      </c>
      <c r="CH103" s="284" t="str">
        <f t="shared" si="331"/>
        <v/>
      </c>
      <c r="CI103" s="284" t="str">
        <f t="shared" si="331"/>
        <v/>
      </c>
      <c r="CJ103" s="284" t="str">
        <f t="shared" si="331"/>
        <v/>
      </c>
      <c r="CK103" s="284">
        <f t="shared" si="331"/>
        <v>256.92729454634724</v>
      </c>
      <c r="CL103" s="284" t="str">
        <f t="shared" si="331"/>
        <v/>
      </c>
      <c r="CM103" s="284" t="str">
        <f t="shared" si="331"/>
        <v/>
      </c>
      <c r="CN103" s="284" t="str">
        <f t="shared" si="331"/>
        <v/>
      </c>
      <c r="CO103" s="284" t="str">
        <f t="shared" si="331"/>
        <v/>
      </c>
      <c r="CP103" s="284">
        <f t="shared" si="331"/>
        <v>183.18561014367523</v>
      </c>
      <c r="CQ103" s="284" t="str">
        <f t="shared" si="331"/>
        <v/>
      </c>
      <c r="CR103" s="284" t="str">
        <f t="shared" si="331"/>
        <v/>
      </c>
      <c r="CS103" s="284" t="str">
        <f t="shared" si="331"/>
        <v/>
      </c>
      <c r="CT103" s="284" t="str">
        <f t="shared" si="331"/>
        <v/>
      </c>
      <c r="CU103" s="284">
        <f t="shared" si="331"/>
        <v>130.60880831272377</v>
      </c>
      <c r="CV103" s="284" t="str">
        <f t="shared" si="331"/>
        <v/>
      </c>
      <c r="CW103" s="284" t="str">
        <f t="shared" si="331"/>
        <v/>
      </c>
      <c r="CX103" s="284" t="str">
        <f t="shared" si="331"/>
        <v/>
      </c>
      <c r="CY103" s="284" t="str">
        <f t="shared" si="331"/>
        <v/>
      </c>
      <c r="CZ103" s="284">
        <f t="shared" si="331"/>
        <v>93.122275245803692</v>
      </c>
      <c r="DA103" s="284" t="str">
        <f t="shared" si="331"/>
        <v/>
      </c>
      <c r="DB103" s="284" t="str">
        <f t="shared" si="331"/>
        <v/>
      </c>
      <c r="DC103" s="284" t="str">
        <f t="shared" si="331"/>
        <v/>
      </c>
      <c r="DD103" s="284" t="str">
        <f t="shared" si="331"/>
        <v/>
      </c>
      <c r="DE103" s="284">
        <f t="shared" si="331"/>
        <v>66.394895252332176</v>
      </c>
      <c r="DF103" s="284" t="str">
        <f t="shared" si="331"/>
        <v/>
      </c>
      <c r="DG103" s="284" t="str">
        <f t="shared" si="331"/>
        <v/>
      </c>
      <c r="DH103" s="284" t="str">
        <f t="shared" si="331"/>
        <v/>
      </c>
      <c r="DI103" s="284" t="str">
        <f t="shared" si="331"/>
        <v/>
      </c>
      <c r="DJ103" s="284">
        <f t="shared" si="331"/>
        <v>47.338642703178671</v>
      </c>
      <c r="DK103" s="284" t="str">
        <f t="shared" si="331"/>
        <v/>
      </c>
      <c r="DL103" s="284" t="str">
        <f t="shared" si="331"/>
        <v/>
      </c>
      <c r="DM103" s="284" t="str">
        <f t="shared" si="331"/>
        <v/>
      </c>
      <c r="DN103" s="284" t="str">
        <f t="shared" si="331"/>
        <v/>
      </c>
      <c r="DO103" s="284">
        <f t="shared" si="331"/>
        <v>33.751798002881799</v>
      </c>
      <c r="DP103" s="284" t="str">
        <f t="shared" si="331"/>
        <v/>
      </c>
      <c r="DQ103" s="284" t="str">
        <f t="shared" si="331"/>
        <v/>
      </c>
      <c r="DR103" s="284" t="str">
        <f t="shared" si="331"/>
        <v/>
      </c>
      <c r="DS103" s="284" t="str">
        <f t="shared" si="331"/>
        <v/>
      </c>
      <c r="DT103" s="284">
        <f t="shared" si="331"/>
        <v>24.0645655087792</v>
      </c>
      <c r="DU103" s="284" t="str">
        <f t="shared" si="331"/>
        <v/>
      </c>
      <c r="DV103" s="284" t="str">
        <f t="shared" si="331"/>
        <v/>
      </c>
      <c r="DW103" s="284" t="str">
        <f t="shared" si="331"/>
        <v/>
      </c>
      <c r="DX103" s="284" t="str">
        <f t="shared" si="331"/>
        <v/>
      </c>
      <c r="DY103" s="284">
        <f t="shared" si="331"/>
        <v>17.157702623038947</v>
      </c>
      <c r="DZ103" s="284" t="str">
        <f t="shared" si="331"/>
        <v/>
      </c>
      <c r="EA103" s="284" t="str">
        <f t="shared" si="331"/>
        <v/>
      </c>
      <c r="EB103" s="284" t="str">
        <f t="shared" ref="EB103:GM103" si="332">IF(EB47="","",($C24*EB47)/((1+$H$4)^EB$79))</f>
        <v/>
      </c>
      <c r="EC103" s="284" t="str">
        <f t="shared" si="332"/>
        <v/>
      </c>
      <c r="ED103" s="284">
        <f t="shared" si="332"/>
        <v>12.233204841917454</v>
      </c>
      <c r="EE103" s="284" t="str">
        <f t="shared" si="332"/>
        <v/>
      </c>
      <c r="EF103" s="284" t="str">
        <f t="shared" si="332"/>
        <v/>
      </c>
      <c r="EG103" s="284" t="str">
        <f t="shared" si="332"/>
        <v/>
      </c>
      <c r="EH103" s="284" t="str">
        <f t="shared" si="332"/>
        <v/>
      </c>
      <c r="EI103" s="284">
        <f t="shared" si="332"/>
        <v>8.7221059830798406</v>
      </c>
      <c r="EJ103" s="284" t="str">
        <f t="shared" si="332"/>
        <v/>
      </c>
      <c r="EK103" s="284" t="str">
        <f t="shared" si="332"/>
        <v/>
      </c>
      <c r="EL103" s="284" t="str">
        <f t="shared" si="332"/>
        <v/>
      </c>
      <c r="EM103" s="284" t="str">
        <f t="shared" si="332"/>
        <v/>
      </c>
      <c r="EN103" s="284">
        <f t="shared" si="332"/>
        <v>6.2187410219277401</v>
      </c>
      <c r="EO103" s="284" t="str">
        <f t="shared" si="332"/>
        <v/>
      </c>
      <c r="EP103" s="284" t="str">
        <f t="shared" si="332"/>
        <v/>
      </c>
      <c r="EQ103" s="284" t="str">
        <f t="shared" si="332"/>
        <v/>
      </c>
      <c r="ER103" s="284" t="str">
        <f t="shared" si="332"/>
        <v/>
      </c>
      <c r="ES103" s="284">
        <f t="shared" si="332"/>
        <v>4.4338764024226229</v>
      </c>
      <c r="ET103" s="284" t="str">
        <f t="shared" si="332"/>
        <v/>
      </c>
      <c r="EU103" s="284" t="str">
        <f t="shared" si="332"/>
        <v/>
      </c>
      <c r="EV103" s="284" t="str">
        <f t="shared" si="332"/>
        <v/>
      </c>
      <c r="EW103" s="284" t="str">
        <f t="shared" si="332"/>
        <v/>
      </c>
      <c r="EX103" s="284">
        <f t="shared" si="332"/>
        <v>3.1612925964660987</v>
      </c>
      <c r="EY103" s="284" t="str">
        <f t="shared" si="332"/>
        <v/>
      </c>
      <c r="EZ103" s="284" t="str">
        <f t="shared" si="332"/>
        <v/>
      </c>
      <c r="FA103" s="284" t="str">
        <f t="shared" si="332"/>
        <v/>
      </c>
      <c r="FB103" s="284" t="str">
        <f t="shared" si="332"/>
        <v/>
      </c>
      <c r="FC103" s="284">
        <f t="shared" si="332"/>
        <v>2.2539579305843698</v>
      </c>
      <c r="FD103" s="284" t="str">
        <f t="shared" si="332"/>
        <v/>
      </c>
      <c r="FE103" s="284" t="str">
        <f t="shared" si="332"/>
        <v/>
      </c>
      <c r="FF103" s="284" t="str">
        <f t="shared" si="332"/>
        <v/>
      </c>
      <c r="FG103" s="284" t="str">
        <f t="shared" si="332"/>
        <v/>
      </c>
      <c r="FH103" s="284">
        <f t="shared" si="332"/>
        <v>1.6070408536442653</v>
      </c>
      <c r="FI103" s="284" t="str">
        <f t="shared" si="332"/>
        <v/>
      </c>
      <c r="FJ103" s="284" t="str">
        <f t="shared" si="332"/>
        <v/>
      </c>
      <c r="FK103" s="284" t="str">
        <f t="shared" si="332"/>
        <v/>
      </c>
      <c r="FL103" s="284" t="str">
        <f t="shared" si="332"/>
        <v/>
      </c>
      <c r="FM103" s="284">
        <f t="shared" si="332"/>
        <v>1.1457979185139977</v>
      </c>
      <c r="FN103" s="284" t="str">
        <f t="shared" si="332"/>
        <v/>
      </c>
      <c r="FO103" s="284" t="str">
        <f t="shared" si="332"/>
        <v/>
      </c>
      <c r="FP103" s="284" t="str">
        <f t="shared" si="332"/>
        <v/>
      </c>
      <c r="FQ103" s="284" t="str">
        <f t="shared" si="332"/>
        <v/>
      </c>
      <c r="FR103" s="284">
        <f t="shared" si="332"/>
        <v>0.81693808038163496</v>
      </c>
      <c r="FS103" s="284" t="str">
        <f t="shared" si="332"/>
        <v/>
      </c>
      <c r="FT103" s="284" t="str">
        <f t="shared" si="332"/>
        <v/>
      </c>
      <c r="FU103" s="284" t="str">
        <f t="shared" si="332"/>
        <v/>
      </c>
      <c r="FV103" s="284" t="str">
        <f t="shared" si="332"/>
        <v/>
      </c>
      <c r="FW103" s="284">
        <f t="shared" si="332"/>
        <v>0.58246556080602385</v>
      </c>
      <c r="FX103" s="284" t="str">
        <f t="shared" si="332"/>
        <v/>
      </c>
      <c r="FY103" s="284" t="str">
        <f t="shared" si="332"/>
        <v/>
      </c>
      <c r="FZ103" s="284" t="str">
        <f t="shared" si="332"/>
        <v/>
      </c>
      <c r="GA103" s="284" t="str">
        <f t="shared" si="332"/>
        <v/>
      </c>
      <c r="GB103" s="284">
        <f t="shared" si="332"/>
        <v>0.41528989487989931</v>
      </c>
      <c r="GC103" s="284" t="str">
        <f t="shared" si="332"/>
        <v/>
      </c>
      <c r="GD103" s="284" t="str">
        <f t="shared" si="332"/>
        <v/>
      </c>
      <c r="GE103" s="284" t="str">
        <f t="shared" si="332"/>
        <v/>
      </c>
      <c r="GF103" s="284" t="str">
        <f t="shared" si="332"/>
        <v/>
      </c>
      <c r="GG103" s="284">
        <f t="shared" si="332"/>
        <v>0.29609595552859375</v>
      </c>
      <c r="GH103" s="284" t="str">
        <f t="shared" si="332"/>
        <v/>
      </c>
      <c r="GI103" s="284" t="str">
        <f t="shared" si="332"/>
        <v/>
      </c>
      <c r="GJ103" s="284" t="str">
        <f t="shared" si="332"/>
        <v/>
      </c>
      <c r="GK103" s="284" t="str">
        <f t="shared" si="332"/>
        <v/>
      </c>
      <c r="GL103" s="284">
        <f t="shared" si="332"/>
        <v>0.21111232409289821</v>
      </c>
      <c r="GM103" s="284" t="str">
        <f t="shared" si="332"/>
        <v/>
      </c>
      <c r="GN103" s="284" t="str">
        <f t="shared" ref="GN103:IY103" si="333">IF(GN47="","",($C24*GN47)/((1+$H$4)^GN$79))</f>
        <v/>
      </c>
      <c r="GO103" s="284" t="str">
        <f t="shared" si="333"/>
        <v/>
      </c>
      <c r="GP103" s="284" t="str">
        <f t="shared" si="333"/>
        <v/>
      </c>
      <c r="GQ103" s="284">
        <f t="shared" si="333"/>
        <v>0.15052016939691351</v>
      </c>
      <c r="GR103" s="284" t="str">
        <f t="shared" si="333"/>
        <v/>
      </c>
      <c r="GS103" s="284" t="str">
        <f t="shared" si="333"/>
        <v/>
      </c>
      <c r="GT103" s="284" t="str">
        <f t="shared" si="333"/>
        <v/>
      </c>
      <c r="GU103" s="284" t="str">
        <f t="shared" si="333"/>
        <v/>
      </c>
      <c r="GV103" s="284">
        <f t="shared" si="333"/>
        <v>0.10731880051353992</v>
      </c>
      <c r="GW103" s="284" t="str">
        <f t="shared" si="333"/>
        <v/>
      </c>
      <c r="GX103" s="284" t="str">
        <f t="shared" si="333"/>
        <v/>
      </c>
      <c r="GY103" s="284" t="str">
        <f t="shared" si="333"/>
        <v/>
      </c>
      <c r="GZ103" s="284" t="str">
        <f t="shared" si="333"/>
        <v/>
      </c>
      <c r="HA103" s="284">
        <f t="shared" si="333"/>
        <v>7.6516821564918805E-2</v>
      </c>
      <c r="HB103" s="284" t="str">
        <f t="shared" si="333"/>
        <v/>
      </c>
      <c r="HC103" s="284" t="str">
        <f t="shared" si="333"/>
        <v/>
      </c>
      <c r="HD103" s="284" t="str">
        <f t="shared" si="333"/>
        <v/>
      </c>
      <c r="HE103" s="284" t="str">
        <f t="shared" si="333"/>
        <v/>
      </c>
      <c r="HF103" s="284">
        <f t="shared" si="333"/>
        <v>5.4555436273805026E-2</v>
      </c>
      <c r="HG103" s="284" t="str">
        <f t="shared" si="333"/>
        <v/>
      </c>
      <c r="HH103" s="284" t="str">
        <f t="shared" si="333"/>
        <v/>
      </c>
      <c r="HI103" s="284" t="str">
        <f t="shared" si="333"/>
        <v/>
      </c>
      <c r="HJ103" s="284" t="str">
        <f t="shared" si="333"/>
        <v/>
      </c>
      <c r="HK103" s="284">
        <f t="shared" si="333"/>
        <v>3.8897272078924974E-2</v>
      </c>
      <c r="HL103" s="284" t="str">
        <f t="shared" si="333"/>
        <v/>
      </c>
      <c r="HM103" s="284" t="str">
        <f t="shared" si="333"/>
        <v/>
      </c>
      <c r="HN103" s="284" t="str">
        <f t="shared" si="333"/>
        <v/>
      </c>
      <c r="HO103" s="284" t="str">
        <f t="shared" si="333"/>
        <v/>
      </c>
      <c r="HP103" s="284">
        <f t="shared" si="333"/>
        <v>2.7733217411889492E-2</v>
      </c>
      <c r="HQ103" s="284" t="str">
        <f t="shared" si="333"/>
        <v/>
      </c>
      <c r="HR103" s="284" t="str">
        <f t="shared" si="333"/>
        <v/>
      </c>
      <c r="HS103" s="284" t="str">
        <f t="shared" si="333"/>
        <v/>
      </c>
      <c r="HT103" s="284" t="str">
        <f t="shared" si="333"/>
        <v/>
      </c>
      <c r="HU103" s="284">
        <f t="shared" si="333"/>
        <v>1.9773400727293038E-2</v>
      </c>
      <c r="HV103" s="284" t="str">
        <f t="shared" si="333"/>
        <v/>
      </c>
      <c r="HW103" s="284" t="str">
        <f t="shared" si="333"/>
        <v/>
      </c>
      <c r="HX103" s="284" t="str">
        <f t="shared" si="333"/>
        <v/>
      </c>
      <c r="HY103" s="284" t="str">
        <f t="shared" si="333"/>
        <v/>
      </c>
      <c r="HZ103" s="284">
        <f t="shared" si="333"/>
        <v>1.4098161439952255E-2</v>
      </c>
      <c r="IA103" s="284" t="str">
        <f t="shared" si="333"/>
        <v/>
      </c>
      <c r="IB103" s="284" t="str">
        <f t="shared" si="333"/>
        <v/>
      </c>
      <c r="IC103" s="284" t="str">
        <f t="shared" si="333"/>
        <v/>
      </c>
      <c r="ID103" s="284" t="str">
        <f t="shared" si="333"/>
        <v/>
      </c>
      <c r="IE103" s="284">
        <f t="shared" si="333"/>
        <v>1.0051794262815533E-2</v>
      </c>
      <c r="IF103" s="284" t="str">
        <f t="shared" si="333"/>
        <v/>
      </c>
      <c r="IG103" s="284" t="str">
        <f t="shared" si="333"/>
        <v/>
      </c>
      <c r="IH103" s="284" t="str">
        <f t="shared" si="333"/>
        <v/>
      </c>
      <c r="II103" s="284" t="str">
        <f t="shared" si="333"/>
        <v/>
      </c>
      <c r="IJ103" s="284">
        <f t="shared" si="333"/>
        <v>7.1667903884007041E-3</v>
      </c>
      <c r="IK103" s="284" t="str">
        <f t="shared" si="333"/>
        <v/>
      </c>
      <c r="IL103" s="284" t="str">
        <f t="shared" si="333"/>
        <v/>
      </c>
      <c r="IM103" s="284" t="str">
        <f t="shared" si="333"/>
        <v/>
      </c>
      <c r="IN103" s="284" t="str">
        <f t="shared" si="333"/>
        <v/>
      </c>
      <c r="IO103" s="284">
        <f t="shared" si="333"/>
        <v>5.109822498186093E-3</v>
      </c>
      <c r="IP103" s="284" t="str">
        <f t="shared" si="333"/>
        <v/>
      </c>
      <c r="IQ103" s="284" t="str">
        <f t="shared" si="333"/>
        <v/>
      </c>
      <c r="IR103" s="284" t="str">
        <f t="shared" si="333"/>
        <v/>
      </c>
      <c r="IS103" s="284" t="str">
        <f t="shared" si="333"/>
        <v/>
      </c>
      <c r="IT103" s="284">
        <f t="shared" si="333"/>
        <v>3.6432328208213962E-3</v>
      </c>
      <c r="IU103" s="284" t="str">
        <f t="shared" si="333"/>
        <v/>
      </c>
      <c r="IV103" s="284" t="str">
        <f t="shared" si="333"/>
        <v/>
      </c>
      <c r="IW103" s="284" t="str">
        <f t="shared" si="333"/>
        <v/>
      </c>
      <c r="IX103" s="284" t="str">
        <f t="shared" si="333"/>
        <v/>
      </c>
      <c r="IY103" s="284">
        <f t="shared" si="333"/>
        <v>2.5975746498869559E-3</v>
      </c>
      <c r="IZ103" s="284" t="str">
        <f t="shared" ref="IZ103:LK103" si="334">IF(IZ47="","",($C24*IZ47)/((1+$H$4)^IZ$79))</f>
        <v/>
      </c>
      <c r="JA103" s="284" t="str">
        <f t="shared" si="334"/>
        <v/>
      </c>
      <c r="JB103" s="284" t="str">
        <f t="shared" si="334"/>
        <v/>
      </c>
      <c r="JC103" s="284" t="str">
        <f t="shared" si="334"/>
        <v/>
      </c>
      <c r="JD103" s="284">
        <f t="shared" si="334"/>
        <v>1.8520348255465283E-3</v>
      </c>
      <c r="JE103" s="284" t="str">
        <f t="shared" si="334"/>
        <v/>
      </c>
      <c r="JF103" s="284" t="str">
        <f t="shared" si="334"/>
        <v/>
      </c>
      <c r="JG103" s="284" t="str">
        <f t="shared" si="334"/>
        <v/>
      </c>
      <c r="JH103" s="284" t="str">
        <f t="shared" si="334"/>
        <v/>
      </c>
      <c r="JI103" s="284">
        <f t="shared" si="334"/>
        <v>1.3204752345371215E-3</v>
      </c>
      <c r="JJ103" s="284" t="str">
        <f t="shared" si="334"/>
        <v/>
      </c>
      <c r="JK103" s="284" t="str">
        <f t="shared" si="334"/>
        <v/>
      </c>
      <c r="JL103" s="284" t="str">
        <f t="shared" si="334"/>
        <v/>
      </c>
      <c r="JM103" s="284" t="str">
        <f t="shared" si="334"/>
        <v/>
      </c>
      <c r="JN103" s="284">
        <f t="shared" si="334"/>
        <v>9.4148059257542327E-4</v>
      </c>
      <c r="JO103" s="284" t="str">
        <f t="shared" si="334"/>
        <v/>
      </c>
      <c r="JP103" s="284" t="str">
        <f t="shared" si="334"/>
        <v/>
      </c>
      <c r="JQ103" s="284" t="str">
        <f t="shared" si="334"/>
        <v/>
      </c>
      <c r="JR103" s="284" t="str">
        <f t="shared" si="334"/>
        <v/>
      </c>
      <c r="JS103" s="284">
        <f t="shared" si="334"/>
        <v>6.7126265075837129E-4</v>
      </c>
      <c r="JT103" s="284" t="str">
        <f t="shared" si="334"/>
        <v/>
      </c>
      <c r="JU103" s="284" t="str">
        <f t="shared" si="334"/>
        <v/>
      </c>
      <c r="JV103" s="284" t="str">
        <f t="shared" si="334"/>
        <v/>
      </c>
      <c r="JW103" s="284" t="str">
        <f t="shared" si="334"/>
        <v/>
      </c>
      <c r="JX103" s="284">
        <f t="shared" si="334"/>
        <v>4.7860099279429109E-4</v>
      </c>
      <c r="JY103" s="284" t="str">
        <f t="shared" si="334"/>
        <v/>
      </c>
      <c r="JZ103" s="284" t="str">
        <f t="shared" si="334"/>
        <v/>
      </c>
      <c r="KA103" s="284" t="str">
        <f t="shared" si="334"/>
        <v/>
      </c>
      <c r="KB103" s="284" t="str">
        <f t="shared" si="334"/>
        <v/>
      </c>
      <c r="KC103" s="284">
        <f t="shared" si="334"/>
        <v>3.4123589334949237E-4</v>
      </c>
      <c r="KD103" s="284" t="str">
        <f t="shared" si="334"/>
        <v/>
      </c>
      <c r="KE103" s="284" t="str">
        <f t="shared" si="334"/>
        <v/>
      </c>
      <c r="KF103" s="284" t="str">
        <f t="shared" si="334"/>
        <v/>
      </c>
      <c r="KG103" s="284" t="str">
        <f t="shared" si="334"/>
        <v/>
      </c>
      <c r="KH103" s="284">
        <f t="shared" si="334"/>
        <v>2.4329647590195106E-4</v>
      </c>
      <c r="KI103" s="284" t="str">
        <f t="shared" si="334"/>
        <v/>
      </c>
      <c r="KJ103" s="284" t="str">
        <f t="shared" si="334"/>
        <v/>
      </c>
      <c r="KK103" s="284" t="str">
        <f t="shared" si="334"/>
        <v/>
      </c>
      <c r="KL103" s="284" t="str">
        <f t="shared" si="334"/>
        <v/>
      </c>
      <c r="KM103" s="284">
        <f t="shared" si="334"/>
        <v>1.734670248351725E-4</v>
      </c>
      <c r="KN103" s="284" t="str">
        <f t="shared" si="334"/>
        <v/>
      </c>
      <c r="KO103" s="284" t="str">
        <f t="shared" si="334"/>
        <v/>
      </c>
      <c r="KP103" s="284" t="str">
        <f t="shared" si="334"/>
        <v/>
      </c>
      <c r="KQ103" s="284" t="str">
        <f t="shared" si="334"/>
        <v/>
      </c>
      <c r="KR103" s="284">
        <f t="shared" si="334"/>
        <v>1.2367959130362826E-4</v>
      </c>
      <c r="KS103" s="284" t="str">
        <f t="shared" si="334"/>
        <v/>
      </c>
      <c r="KT103" s="284" t="str">
        <f t="shared" si="334"/>
        <v/>
      </c>
      <c r="KU103" s="284" t="str">
        <f t="shared" si="334"/>
        <v/>
      </c>
      <c r="KV103" s="284" t="str">
        <f t="shared" si="334"/>
        <v/>
      </c>
      <c r="KW103" s="284">
        <f t="shared" si="334"/>
        <v>8.8181839283675464E-5</v>
      </c>
      <c r="KX103" s="284" t="str">
        <f t="shared" si="334"/>
        <v/>
      </c>
      <c r="KY103" s="284" t="str">
        <f t="shared" si="334"/>
        <v/>
      </c>
      <c r="KZ103" s="284" t="str">
        <f t="shared" si="334"/>
        <v/>
      </c>
      <c r="LA103" s="284" t="str">
        <f t="shared" si="334"/>
        <v/>
      </c>
      <c r="LB103" s="284">
        <f t="shared" si="334"/>
        <v>6.287243269071063E-5</v>
      </c>
      <c r="LC103" s="284" t="str">
        <f t="shared" si="334"/>
        <v/>
      </c>
      <c r="LD103" s="284" t="str">
        <f t="shared" si="334"/>
        <v/>
      </c>
      <c r="LE103" s="284" t="str">
        <f t="shared" si="334"/>
        <v/>
      </c>
      <c r="LF103" s="284" t="str">
        <f t="shared" si="334"/>
        <v/>
      </c>
      <c r="LG103" s="284">
        <f t="shared" si="334"/>
        <v>4.4827175578993872E-5</v>
      </c>
      <c r="LH103" s="284" t="str">
        <f t="shared" si="334"/>
        <v/>
      </c>
      <c r="LI103" s="284" t="str">
        <f t="shared" si="334"/>
        <v/>
      </c>
      <c r="LJ103" s="284" t="str">
        <f t="shared" si="334"/>
        <v/>
      </c>
      <c r="LK103" s="284" t="str">
        <f t="shared" si="334"/>
        <v/>
      </c>
      <c r="LL103" s="284">
        <f t="shared" ref="LL103:NW103" si="335">IF(LL47="","",($C24*LL47)/((1+$H$4)^LL$79))</f>
        <v>3.196115665311044E-5</v>
      </c>
      <c r="LM103" s="284" t="str">
        <f t="shared" si="335"/>
        <v/>
      </c>
      <c r="LN103" s="284" t="str">
        <f t="shared" si="335"/>
        <v/>
      </c>
      <c r="LO103" s="284" t="str">
        <f t="shared" si="335"/>
        <v/>
      </c>
      <c r="LP103" s="284" t="str">
        <f t="shared" si="335"/>
        <v/>
      </c>
      <c r="LQ103" s="284">
        <f t="shared" si="335"/>
        <v>2.2787862973980243E-5</v>
      </c>
      <c r="LR103" s="284" t="str">
        <f t="shared" si="335"/>
        <v/>
      </c>
      <c r="LS103" s="284" t="str">
        <f t="shared" si="335"/>
        <v/>
      </c>
      <c r="LT103" s="284" t="str">
        <f t="shared" si="335"/>
        <v/>
      </c>
      <c r="LU103" s="284" t="str">
        <f t="shared" si="335"/>
        <v/>
      </c>
      <c r="LV103" s="284">
        <f t="shared" si="335"/>
        <v>1.6247431360415515E-5</v>
      </c>
      <c r="LW103" s="284" t="str">
        <f t="shared" si="335"/>
        <v/>
      </c>
      <c r="LX103" s="284" t="str">
        <f t="shared" si="335"/>
        <v/>
      </c>
      <c r="LY103" s="284" t="str">
        <f t="shared" si="335"/>
        <v/>
      </c>
      <c r="LZ103" s="284" t="str">
        <f t="shared" si="335"/>
        <v/>
      </c>
      <c r="MA103" s="284">
        <f t="shared" si="335"/>
        <v>1.1584194012085803E-5</v>
      </c>
      <c r="MB103" s="284" t="str">
        <f t="shared" si="335"/>
        <v/>
      </c>
      <c r="MC103" s="284" t="str">
        <f t="shared" si="335"/>
        <v/>
      </c>
      <c r="MD103" s="284" t="str">
        <f t="shared" si="335"/>
        <v/>
      </c>
      <c r="ME103" s="284" t="str">
        <f t="shared" si="335"/>
        <v/>
      </c>
      <c r="MF103" s="284">
        <f t="shared" si="335"/>
        <v>8.2593702310746458E-6</v>
      </c>
      <c r="MG103" s="284" t="str">
        <f t="shared" si="335"/>
        <v/>
      </c>
      <c r="MH103" s="284" t="str">
        <f t="shared" si="335"/>
        <v/>
      </c>
      <c r="MI103" s="284" t="str">
        <f t="shared" si="335"/>
        <v/>
      </c>
      <c r="MJ103" s="284" t="str">
        <f t="shared" si="335"/>
        <v/>
      </c>
      <c r="MK103" s="284">
        <f t="shared" si="335"/>
        <v>5.8888168259950543E-6</v>
      </c>
      <c r="ML103" s="284" t="str">
        <f t="shared" si="335"/>
        <v/>
      </c>
      <c r="MM103" s="284" t="str">
        <f t="shared" si="335"/>
        <v/>
      </c>
      <c r="MN103" s="284" t="str">
        <f t="shared" si="335"/>
        <v/>
      </c>
      <c r="MO103" s="284" t="str">
        <f t="shared" si="335"/>
        <v/>
      </c>
      <c r="MP103" s="284">
        <f t="shared" si="335"/>
        <v>4.1986450104453559E-6</v>
      </c>
      <c r="MQ103" s="284" t="str">
        <f t="shared" si="335"/>
        <v/>
      </c>
      <c r="MR103" s="284" t="str">
        <f t="shared" si="335"/>
        <v/>
      </c>
      <c r="MS103" s="284" t="str">
        <f t="shared" si="335"/>
        <v/>
      </c>
      <c r="MT103" s="284" t="str">
        <f t="shared" si="335"/>
        <v/>
      </c>
      <c r="MU103" s="284">
        <f t="shared" si="335"/>
        <v>2.9935758650056019E-6</v>
      </c>
      <c r="MV103" s="284" t="str">
        <f t="shared" si="335"/>
        <v/>
      </c>
      <c r="MW103" s="284" t="str">
        <f t="shared" si="335"/>
        <v/>
      </c>
      <c r="MX103" s="284" t="str">
        <f t="shared" si="335"/>
        <v/>
      </c>
      <c r="MY103" s="284" t="str">
        <f t="shared" si="335"/>
        <v/>
      </c>
      <c r="MZ103" s="284">
        <f t="shared" si="335"/>
        <v>2.134378218984862E-6</v>
      </c>
      <c r="NA103" s="284" t="str">
        <f t="shared" si="335"/>
        <v/>
      </c>
      <c r="NB103" s="284" t="str">
        <f t="shared" si="335"/>
        <v/>
      </c>
      <c r="NC103" s="284" t="str">
        <f t="shared" si="335"/>
        <v/>
      </c>
      <c r="ND103" s="284" t="str">
        <f t="shared" si="335"/>
        <v/>
      </c>
      <c r="NE103" s="284">
        <f t="shared" si="335"/>
        <v>1.5217821719271733E-6</v>
      </c>
      <c r="NF103" s="284" t="str">
        <f t="shared" si="335"/>
        <v/>
      </c>
      <c r="NG103" s="284" t="str">
        <f t="shared" si="335"/>
        <v/>
      </c>
      <c r="NH103" s="284" t="str">
        <f t="shared" si="335"/>
        <v/>
      </c>
      <c r="NI103" s="284" t="str">
        <f t="shared" si="335"/>
        <v/>
      </c>
      <c r="NJ103" s="284">
        <f t="shared" si="335"/>
        <v>1.0850096567687142E-6</v>
      </c>
      <c r="NK103" s="284" t="str">
        <f t="shared" si="335"/>
        <v/>
      </c>
      <c r="NL103" s="284" t="str">
        <f t="shared" si="335"/>
        <v/>
      </c>
      <c r="NM103" s="284" t="str">
        <f t="shared" si="335"/>
        <v/>
      </c>
      <c r="NN103" s="284" t="str">
        <f t="shared" si="335"/>
        <v/>
      </c>
      <c r="NO103" s="284">
        <f t="shared" si="335"/>
        <v>7.7359688988241207E-7</v>
      </c>
      <c r="NP103" s="284" t="str">
        <f t="shared" si="335"/>
        <v/>
      </c>
      <c r="NQ103" s="284" t="str">
        <f t="shared" si="335"/>
        <v/>
      </c>
      <c r="NR103" s="284" t="str">
        <f t="shared" si="335"/>
        <v/>
      </c>
      <c r="NS103" s="284" t="str">
        <f t="shared" si="335"/>
        <v/>
      </c>
      <c r="NT103" s="284">
        <f t="shared" si="335"/>
        <v>5.5156389097770909E-7</v>
      </c>
      <c r="NU103" s="284" t="str">
        <f t="shared" si="335"/>
        <v/>
      </c>
      <c r="NV103" s="284" t="str">
        <f t="shared" si="335"/>
        <v/>
      </c>
      <c r="NW103" s="284" t="str">
        <f t="shared" si="335"/>
        <v/>
      </c>
      <c r="NX103" s="284" t="str">
        <f t="shared" ref="NX103:QI103" si="336">IF(NX47="","",($C24*NX47)/((1+$H$4)^NX$79))</f>
        <v/>
      </c>
      <c r="NY103" s="284">
        <f t="shared" si="336"/>
        <v>3.9325743136934344E-7</v>
      </c>
      <c r="NZ103" s="284" t="str">
        <f t="shared" si="336"/>
        <v/>
      </c>
      <c r="OA103" s="284" t="str">
        <f t="shared" si="336"/>
        <v/>
      </c>
      <c r="OB103" s="284" t="str">
        <f t="shared" si="336"/>
        <v/>
      </c>
      <c r="OC103" s="284" t="str">
        <f t="shared" si="336"/>
        <v/>
      </c>
      <c r="OD103" s="284">
        <f t="shared" si="336"/>
        <v>2.8038711354558911E-7</v>
      </c>
      <c r="OE103" s="284" t="str">
        <f t="shared" si="336"/>
        <v/>
      </c>
      <c r="OF103" s="284" t="str">
        <f t="shared" si="336"/>
        <v/>
      </c>
      <c r="OG103" s="284" t="str">
        <f t="shared" si="336"/>
        <v/>
      </c>
      <c r="OH103" s="284" t="str">
        <f t="shared" si="336"/>
        <v/>
      </c>
      <c r="OI103" s="284">
        <f t="shared" si="336"/>
        <v>1.9991213686332313E-7</v>
      </c>
      <c r="OJ103" s="284" t="str">
        <f t="shared" si="336"/>
        <v/>
      </c>
      <c r="OK103" s="284" t="str">
        <f t="shared" si="336"/>
        <v/>
      </c>
      <c r="OL103" s="284" t="str">
        <f t="shared" si="336"/>
        <v/>
      </c>
      <c r="OM103" s="284" t="str">
        <f t="shared" si="336"/>
        <v/>
      </c>
      <c r="ON103" s="284">
        <f t="shared" si="336"/>
        <v>1.42534590694597E-7</v>
      </c>
      <c r="OO103" s="284" t="str">
        <f t="shared" si="336"/>
        <v/>
      </c>
      <c r="OP103" s="284" t="str">
        <f t="shared" si="336"/>
        <v/>
      </c>
      <c r="OQ103" s="284" t="str">
        <f t="shared" si="336"/>
        <v/>
      </c>
      <c r="OR103" s="284" t="str">
        <f t="shared" si="336"/>
        <v/>
      </c>
      <c r="OS103" s="284">
        <f t="shared" si="336"/>
        <v>1.0162519326360914E-7</v>
      </c>
      <c r="OT103" s="284" t="str">
        <f t="shared" si="336"/>
        <v/>
      </c>
      <c r="OU103" s="284" t="str">
        <f t="shared" si="336"/>
        <v/>
      </c>
      <c r="OV103" s="284" t="str">
        <f t="shared" si="336"/>
        <v/>
      </c>
      <c r="OW103" s="284" t="str">
        <f t="shared" si="336"/>
        <v/>
      </c>
      <c r="OX103" s="284">
        <f t="shared" si="336"/>
        <v>7.2457358284310103E-8</v>
      </c>
      <c r="OY103" s="284" t="str">
        <f t="shared" si="336"/>
        <v/>
      </c>
      <c r="OZ103" s="284" t="str">
        <f t="shared" si="336"/>
        <v/>
      </c>
      <c r="PA103" s="284" t="str">
        <f t="shared" si="336"/>
        <v/>
      </c>
      <c r="PB103" s="284" t="str">
        <f t="shared" si="336"/>
        <v/>
      </c>
      <c r="PC103" s="284">
        <f t="shared" si="336"/>
        <v>5.1661095058609593E-8</v>
      </c>
      <c r="PD103" s="284" t="str">
        <f t="shared" si="336"/>
        <v/>
      </c>
      <c r="PE103" s="284" t="str">
        <f t="shared" si="336"/>
        <v/>
      </c>
      <c r="PF103" s="284" t="str">
        <f t="shared" si="336"/>
        <v/>
      </c>
      <c r="PG103" s="284" t="str">
        <f t="shared" si="336"/>
        <v/>
      </c>
      <c r="PH103" s="284">
        <f t="shared" si="336"/>
        <v>3.6833646793780678E-8</v>
      </c>
      <c r="PI103" s="284" t="str">
        <f t="shared" si="336"/>
        <v/>
      </c>
      <c r="PJ103" s="284" t="str">
        <f t="shared" si="336"/>
        <v/>
      </c>
      <c r="PK103" s="284" t="str">
        <f t="shared" si="336"/>
        <v/>
      </c>
      <c r="PL103" s="284" t="str">
        <f t="shared" si="336"/>
        <v/>
      </c>
      <c r="PM103" s="284">
        <f t="shared" si="336"/>
        <v>2.6261881103948557E-8</v>
      </c>
      <c r="PN103" s="284" t="str">
        <f t="shared" si="336"/>
        <v/>
      </c>
      <c r="PO103" s="284" t="str">
        <f t="shared" si="336"/>
        <v/>
      </c>
      <c r="PP103" s="284" t="str">
        <f t="shared" si="336"/>
        <v/>
      </c>
      <c r="PQ103" s="284" t="str">
        <f t="shared" si="336"/>
        <v/>
      </c>
      <c r="PR103" s="284">
        <f t="shared" si="336"/>
        <v>1.8724358274358621E-8</v>
      </c>
      <c r="PS103" s="284" t="str">
        <f t="shared" si="336"/>
        <v/>
      </c>
      <c r="PT103" s="284" t="str">
        <f t="shared" si="336"/>
        <v/>
      </c>
      <c r="PU103" s="284" t="str">
        <f t="shared" si="336"/>
        <v/>
      </c>
      <c r="PV103" s="284" t="str">
        <f t="shared" si="336"/>
        <v/>
      </c>
      <c r="PW103" s="284">
        <f t="shared" si="336"/>
        <v>1.3350208669318371E-8</v>
      </c>
      <c r="PX103" s="284" t="str">
        <f t="shared" si="336"/>
        <v/>
      </c>
      <c r="PY103" s="284" t="str">
        <f t="shared" si="336"/>
        <v/>
      </c>
      <c r="PZ103" s="284" t="str">
        <f t="shared" si="336"/>
        <v/>
      </c>
      <c r="QA103" s="284" t="str">
        <f t="shared" si="336"/>
        <v/>
      </c>
      <c r="QB103" s="284">
        <f t="shared" si="336"/>
        <v>9.5185142744470539E-9</v>
      </c>
      <c r="QC103" s="284" t="str">
        <f t="shared" si="336"/>
        <v/>
      </c>
      <c r="QD103" s="284" t="str">
        <f t="shared" si="336"/>
        <v/>
      </c>
      <c r="QE103" s="284" t="str">
        <f t="shared" si="336"/>
        <v/>
      </c>
      <c r="QF103" s="284" t="str">
        <f t="shared" si="336"/>
        <v/>
      </c>
      <c r="QG103" s="284">
        <f t="shared" si="336"/>
        <v>6.7865691268987685E-9</v>
      </c>
      <c r="QH103" s="284" t="str">
        <f t="shared" si="336"/>
        <v/>
      </c>
      <c r="QI103" s="284" t="str">
        <f t="shared" si="336"/>
        <v/>
      </c>
      <c r="QJ103" s="284" t="str">
        <f t="shared" ref="QJ103:SA103" si="337">IF(QJ47="","",($C24*QJ47)/((1+$H$4)^QJ$79))</f>
        <v/>
      </c>
      <c r="QK103" s="284" t="str">
        <f t="shared" si="337"/>
        <v/>
      </c>
      <c r="QL103" s="284">
        <f t="shared" si="337"/>
        <v>4.8387299935893671E-9</v>
      </c>
      <c r="QM103" s="284" t="str">
        <f t="shared" si="337"/>
        <v/>
      </c>
      <c r="QN103" s="284" t="str">
        <f t="shared" si="337"/>
        <v/>
      </c>
      <c r="QO103" s="284" t="str">
        <f t="shared" si="337"/>
        <v/>
      </c>
      <c r="QP103" s="284" t="str">
        <f t="shared" si="337"/>
        <v/>
      </c>
      <c r="QQ103" s="284">
        <f t="shared" si="337"/>
        <v>3.4499476116823178E-9</v>
      </c>
      <c r="QR103" s="284" t="str">
        <f t="shared" si="337"/>
        <v/>
      </c>
      <c r="QS103" s="284" t="str">
        <f t="shared" si="337"/>
        <v/>
      </c>
      <c r="QT103" s="284" t="str">
        <f t="shared" si="337"/>
        <v/>
      </c>
      <c r="QU103" s="284" t="str">
        <f t="shared" si="337"/>
        <v/>
      </c>
      <c r="QV103" s="284">
        <f t="shared" si="337"/>
        <v>2.459764967072182E-9</v>
      </c>
      <c r="QW103" s="284" t="str">
        <f t="shared" si="337"/>
        <v/>
      </c>
      <c r="QX103" s="284" t="str">
        <f t="shared" si="337"/>
        <v/>
      </c>
      <c r="QY103" s="284" t="str">
        <f t="shared" si="337"/>
        <v/>
      </c>
      <c r="QZ103" s="284" t="str">
        <f t="shared" si="337"/>
        <v/>
      </c>
      <c r="RA103" s="284">
        <f t="shared" si="337"/>
        <v>1.7537784263005668E-9</v>
      </c>
      <c r="RB103" s="284" t="str">
        <f t="shared" si="337"/>
        <v/>
      </c>
      <c r="RC103" s="284" t="str">
        <f t="shared" si="337"/>
        <v/>
      </c>
      <c r="RD103" s="284" t="str">
        <f t="shared" si="337"/>
        <v/>
      </c>
      <c r="RE103" s="284" t="str">
        <f t="shared" si="337"/>
        <v/>
      </c>
      <c r="RF103" s="284">
        <f t="shared" si="337"/>
        <v>1.2504197798289214E-9</v>
      </c>
      <c r="RG103" s="284" t="str">
        <f t="shared" si="337"/>
        <v/>
      </c>
      <c r="RH103" s="284" t="str">
        <f t="shared" si="337"/>
        <v/>
      </c>
      <c r="RI103" s="284" t="str">
        <f t="shared" si="337"/>
        <v/>
      </c>
      <c r="RJ103" s="284" t="str">
        <f t="shared" si="337"/>
        <v/>
      </c>
      <c r="RK103" s="284">
        <f t="shared" si="337"/>
        <v>8.9153202157103263E-10</v>
      </c>
      <c r="RL103" s="284" t="str">
        <f t="shared" si="337"/>
        <v/>
      </c>
      <c r="RM103" s="284" t="str">
        <f t="shared" si="337"/>
        <v/>
      </c>
      <c r="RN103" s="284" t="str">
        <f t="shared" si="337"/>
        <v/>
      </c>
      <c r="RO103" s="284" t="str">
        <f t="shared" si="337"/>
        <v/>
      </c>
      <c r="RP103" s="284">
        <f t="shared" si="337"/>
        <v>6.3565000994728204E-10</v>
      </c>
      <c r="RQ103" s="284" t="str">
        <f t="shared" si="337"/>
        <v/>
      </c>
      <c r="RR103" s="284" t="str">
        <f t="shared" si="337"/>
        <v/>
      </c>
      <c r="RS103" s="284" t="str">
        <f t="shared" si="337"/>
        <v/>
      </c>
      <c r="RT103" s="284" t="str">
        <f t="shared" si="337"/>
        <v/>
      </c>
      <c r="RU103" s="284">
        <f t="shared" si="337"/>
        <v>4.5320967208106835E-10</v>
      </c>
      <c r="RV103" s="284" t="str">
        <f t="shared" si="337"/>
        <v/>
      </c>
      <c r="RW103" s="284" t="str">
        <f t="shared" si="337"/>
        <v/>
      </c>
      <c r="RX103" s="284" t="str">
        <f t="shared" si="337"/>
        <v/>
      </c>
      <c r="RY103" s="284" t="str">
        <f t="shared" si="337"/>
        <v/>
      </c>
      <c r="RZ103" s="284">
        <f t="shared" si="337"/>
        <v>3.231322326021271E-10</v>
      </c>
      <c r="SA103" s="284" t="str">
        <f t="shared" si="337"/>
        <v/>
      </c>
    </row>
    <row r="104" spans="1:495">
      <c r="A104" s="282"/>
      <c r="B104" s="282"/>
      <c r="C104" s="290"/>
      <c r="D104" s="282"/>
      <c r="E104" s="282"/>
      <c r="F104" s="282"/>
      <c r="G104" s="282"/>
      <c r="H104" s="282"/>
      <c r="I104" s="282"/>
      <c r="J104" s="282"/>
      <c r="K104" s="282"/>
      <c r="L104" s="282"/>
      <c r="M104" s="282"/>
      <c r="N104" s="282"/>
      <c r="O104" s="282"/>
      <c r="P104" s="282"/>
      <c r="Q104" s="282"/>
      <c r="R104" s="282"/>
      <c r="S104" s="282"/>
      <c r="T104" s="282"/>
      <c r="U104" s="282"/>
      <c r="V104" s="282"/>
      <c r="W104" s="282"/>
      <c r="X104" s="282"/>
      <c r="Y104" s="282"/>
      <c r="Z104" s="282"/>
      <c r="AA104" s="282"/>
      <c r="AB104" s="282"/>
      <c r="AC104" s="282"/>
      <c r="AD104" s="282"/>
      <c r="AE104" s="282"/>
      <c r="AF104" s="282"/>
      <c r="AG104" s="282"/>
      <c r="AH104" s="282"/>
      <c r="AI104" s="282"/>
      <c r="AJ104" s="282"/>
      <c r="AK104" s="282"/>
      <c r="AL104" s="282"/>
      <c r="AM104" s="282"/>
      <c r="AN104" s="282"/>
      <c r="AO104" s="282"/>
      <c r="AP104" s="282"/>
      <c r="AQ104" s="282"/>
      <c r="AR104" s="282"/>
      <c r="AS104" s="282"/>
      <c r="AT104" s="282"/>
      <c r="AU104" s="282"/>
      <c r="AV104" s="282"/>
      <c r="AW104" s="282"/>
      <c r="AX104" s="282"/>
      <c r="AY104" s="282"/>
      <c r="AZ104" s="282"/>
      <c r="BA104" s="282"/>
      <c r="BB104" s="282"/>
      <c r="BC104" s="282"/>
      <c r="BD104" s="282"/>
      <c r="BE104" s="282"/>
      <c r="BF104" s="282"/>
      <c r="BG104" s="282"/>
      <c r="BH104" s="282"/>
      <c r="BI104" s="282"/>
      <c r="BJ104" s="282"/>
      <c r="BK104" s="282"/>
      <c r="BL104" s="282"/>
      <c r="BM104" s="282"/>
      <c r="BN104" s="282"/>
      <c r="BO104" s="282"/>
      <c r="BP104" s="282"/>
      <c r="BQ104" s="282"/>
      <c r="BR104" s="282"/>
      <c r="BS104" s="282"/>
      <c r="BT104" s="282"/>
      <c r="BU104" s="282"/>
      <c r="BV104" s="282"/>
      <c r="BW104" s="282"/>
      <c r="BX104" s="282"/>
      <c r="BY104" s="282"/>
      <c r="BZ104" s="282"/>
      <c r="CA104" s="282"/>
      <c r="CB104" s="282"/>
      <c r="CC104" s="282"/>
      <c r="CD104" s="282"/>
      <c r="CE104" s="282"/>
      <c r="CF104" s="282"/>
      <c r="CG104" s="282"/>
      <c r="CH104" s="282"/>
      <c r="CI104" s="282"/>
      <c r="CJ104" s="282"/>
      <c r="CK104" s="282"/>
      <c r="CL104" s="282"/>
      <c r="CM104" s="282"/>
      <c r="CN104" s="282"/>
      <c r="CO104" s="282"/>
      <c r="CP104" s="282"/>
      <c r="CQ104" s="282"/>
      <c r="CR104" s="282"/>
      <c r="CS104" s="282"/>
      <c r="CT104" s="282"/>
      <c r="CU104" s="282"/>
      <c r="CV104" s="282"/>
      <c r="CW104" s="282"/>
      <c r="CX104" s="282"/>
      <c r="CY104" s="282"/>
      <c r="CZ104" s="282"/>
      <c r="DA104" s="282"/>
      <c r="DB104" s="282"/>
      <c r="DC104" s="282"/>
      <c r="DD104" s="282"/>
      <c r="DE104" s="282"/>
      <c r="DF104" s="282"/>
      <c r="DG104" s="282"/>
      <c r="DH104" s="282"/>
      <c r="DI104" s="282"/>
      <c r="DJ104" s="282"/>
      <c r="DK104" s="282"/>
      <c r="DL104" s="282"/>
      <c r="DM104" s="282"/>
      <c r="DN104" s="282"/>
      <c r="DO104" s="282"/>
      <c r="DP104" s="282"/>
      <c r="DQ104" s="282"/>
      <c r="DR104" s="282"/>
      <c r="DS104" s="282"/>
      <c r="DT104" s="282"/>
      <c r="DU104" s="282"/>
      <c r="DV104" s="282"/>
      <c r="DW104" s="282"/>
      <c r="DX104" s="282"/>
      <c r="DY104" s="282"/>
      <c r="DZ104" s="282"/>
      <c r="EA104" s="282"/>
      <c r="EB104" s="282"/>
      <c r="EC104" s="282"/>
      <c r="ED104" s="282"/>
      <c r="EE104" s="282"/>
      <c r="EF104" s="282"/>
      <c r="EG104" s="282"/>
      <c r="EH104" s="282"/>
      <c r="EI104" s="282"/>
      <c r="EJ104" s="282"/>
      <c r="EK104" s="282"/>
      <c r="EL104" s="282"/>
      <c r="EM104" s="282"/>
      <c r="EN104" s="282"/>
      <c r="EO104" s="282"/>
      <c r="EP104" s="282"/>
      <c r="EQ104" s="282"/>
      <c r="ER104" s="282"/>
      <c r="ES104" s="282"/>
      <c r="ET104" s="282"/>
      <c r="EU104" s="282"/>
      <c r="EV104" s="282"/>
      <c r="EW104" s="282"/>
      <c r="EX104" s="282"/>
      <c r="EY104" s="282"/>
      <c r="EZ104" s="282"/>
      <c r="FA104" s="282"/>
      <c r="FB104" s="282"/>
      <c r="FC104" s="282"/>
      <c r="FD104" s="282"/>
      <c r="FE104" s="282"/>
      <c r="FF104" s="282"/>
      <c r="FG104" s="282"/>
      <c r="FH104" s="282"/>
      <c r="FI104" s="282"/>
      <c r="FJ104" s="282"/>
      <c r="FK104" s="282"/>
      <c r="FL104" s="282"/>
      <c r="FM104" s="282"/>
      <c r="FN104" s="282"/>
      <c r="FO104" s="282"/>
      <c r="FP104" s="282"/>
      <c r="FQ104" s="282"/>
      <c r="FR104" s="282"/>
      <c r="FS104" s="282"/>
      <c r="FT104" s="282"/>
      <c r="FU104" s="282"/>
      <c r="FV104" s="282"/>
      <c r="FW104" s="282"/>
      <c r="FX104" s="282"/>
      <c r="FY104" s="282"/>
      <c r="FZ104" s="282"/>
      <c r="GA104" s="282"/>
      <c r="GB104" s="282"/>
      <c r="GC104" s="282"/>
      <c r="GD104" s="282"/>
      <c r="GE104" s="282"/>
      <c r="GF104" s="282"/>
      <c r="GG104" s="282"/>
      <c r="GH104" s="282"/>
      <c r="GI104" s="282"/>
      <c r="GJ104" s="282"/>
      <c r="GK104" s="282"/>
      <c r="GL104" s="282"/>
      <c r="GM104" s="282"/>
      <c r="GN104" s="282"/>
      <c r="GO104" s="282"/>
      <c r="GP104" s="282"/>
      <c r="GQ104" s="282"/>
      <c r="GR104" s="282"/>
      <c r="GS104" s="282"/>
      <c r="GT104" s="282"/>
      <c r="GU104" s="282"/>
      <c r="GV104" s="282"/>
      <c r="GW104" s="282"/>
      <c r="GX104" s="282"/>
      <c r="GY104" s="282"/>
      <c r="GZ104" s="282"/>
      <c r="HA104" s="282"/>
      <c r="HB104" s="282"/>
      <c r="HC104" s="282"/>
      <c r="HD104" s="282"/>
      <c r="HE104" s="282"/>
      <c r="HF104" s="282"/>
      <c r="HG104" s="282"/>
      <c r="HH104" s="282"/>
      <c r="HI104" s="282"/>
      <c r="HJ104" s="282"/>
      <c r="HK104" s="282"/>
      <c r="HL104" s="282"/>
      <c r="HM104" s="282"/>
      <c r="HN104" s="282"/>
      <c r="HO104" s="282"/>
      <c r="HP104" s="282"/>
      <c r="HQ104" s="282"/>
      <c r="HR104" s="282"/>
      <c r="HS104" s="282"/>
      <c r="HT104" s="282"/>
      <c r="HU104" s="282"/>
      <c r="HV104" s="282"/>
      <c r="HW104" s="282"/>
      <c r="HX104" s="282"/>
      <c r="HY104" s="282"/>
      <c r="HZ104" s="282"/>
      <c r="IA104" s="282"/>
      <c r="IB104" s="282"/>
      <c r="IC104" s="282"/>
      <c r="ID104" s="282"/>
      <c r="IE104" s="282"/>
      <c r="IF104" s="282"/>
      <c r="IG104" s="282"/>
      <c r="IH104" s="282"/>
      <c r="II104" s="282"/>
      <c r="IJ104" s="282"/>
      <c r="IK104" s="282"/>
      <c r="IL104" s="282"/>
      <c r="IM104" s="282"/>
      <c r="IN104" s="282"/>
      <c r="IO104" s="282"/>
      <c r="IP104" s="282"/>
      <c r="IQ104" s="282"/>
      <c r="IR104" s="282"/>
      <c r="IS104" s="282"/>
      <c r="IT104" s="282"/>
      <c r="IU104" s="282"/>
      <c r="IV104" s="282"/>
      <c r="IW104" s="282"/>
      <c r="IX104" s="282"/>
      <c r="IY104" s="282"/>
      <c r="IZ104" s="282"/>
      <c r="JA104" s="282"/>
      <c r="JB104" s="282"/>
      <c r="JC104" s="282"/>
      <c r="JD104" s="282"/>
      <c r="JE104" s="282"/>
      <c r="JF104" s="282"/>
      <c r="JG104" s="282"/>
      <c r="JH104" s="282"/>
      <c r="JI104" s="282"/>
      <c r="JJ104" s="282"/>
      <c r="JK104" s="282"/>
      <c r="JL104" s="282"/>
      <c r="JM104" s="282"/>
      <c r="JN104" s="282"/>
      <c r="JO104" s="282"/>
      <c r="JP104" s="282"/>
      <c r="JQ104" s="282"/>
      <c r="JR104" s="282"/>
      <c r="JS104" s="282"/>
      <c r="JT104" s="282"/>
      <c r="JU104" s="282"/>
      <c r="JV104" s="282"/>
      <c r="JW104" s="282"/>
      <c r="JX104" s="282"/>
      <c r="JY104" s="282"/>
      <c r="JZ104" s="282"/>
      <c r="KA104" s="282"/>
      <c r="KB104" s="282"/>
      <c r="KC104" s="282"/>
      <c r="KD104" s="282"/>
      <c r="KE104" s="282"/>
      <c r="KF104" s="282"/>
      <c r="KG104" s="282"/>
      <c r="KH104" s="282"/>
      <c r="KI104" s="282"/>
      <c r="KJ104" s="282"/>
      <c r="KK104" s="282"/>
      <c r="KL104" s="282"/>
      <c r="KM104" s="282"/>
      <c r="KN104" s="282"/>
      <c r="KO104" s="282"/>
      <c r="KP104" s="282"/>
      <c r="KQ104" s="282"/>
      <c r="KR104" s="282"/>
      <c r="KS104" s="282"/>
      <c r="KT104" s="282"/>
      <c r="KU104" s="282"/>
      <c r="KV104" s="282"/>
      <c r="KW104" s="282"/>
      <c r="KX104" s="282"/>
      <c r="KY104" s="282"/>
      <c r="KZ104" s="282"/>
      <c r="LA104" s="282"/>
      <c r="LB104" s="282"/>
      <c r="LC104" s="282"/>
      <c r="LD104" s="282"/>
      <c r="LE104" s="282"/>
      <c r="LF104" s="282"/>
      <c r="LG104" s="282"/>
      <c r="LH104" s="282"/>
      <c r="LI104" s="282"/>
      <c r="LJ104" s="282"/>
      <c r="LK104" s="282"/>
      <c r="LL104" s="282"/>
      <c r="LM104" s="282"/>
      <c r="LN104" s="282"/>
      <c r="LO104" s="282"/>
      <c r="LP104" s="282"/>
      <c r="LQ104" s="282"/>
      <c r="LR104" s="282"/>
      <c r="LS104" s="282"/>
      <c r="LT104" s="282"/>
      <c r="LU104" s="282"/>
      <c r="LV104" s="282"/>
      <c r="LW104" s="282"/>
      <c r="LX104" s="282"/>
      <c r="LY104" s="282"/>
      <c r="LZ104" s="282"/>
      <c r="MA104" s="282"/>
      <c r="MB104" s="282"/>
      <c r="MC104" s="282"/>
      <c r="MD104" s="282"/>
      <c r="ME104" s="282"/>
      <c r="MF104" s="282"/>
      <c r="MG104" s="282"/>
      <c r="MH104" s="282"/>
      <c r="MI104" s="282"/>
      <c r="MJ104" s="282"/>
      <c r="MK104" s="282"/>
      <c r="ML104" s="282"/>
      <c r="MM104" s="282"/>
      <c r="MN104" s="282"/>
      <c r="MO104" s="282"/>
      <c r="MP104" s="282"/>
      <c r="MQ104" s="282"/>
      <c r="MR104" s="282"/>
      <c r="MS104" s="282"/>
      <c r="MT104" s="282"/>
      <c r="MU104" s="282"/>
      <c r="MV104" s="282"/>
      <c r="MW104" s="282"/>
      <c r="MX104" s="282"/>
      <c r="MY104" s="282"/>
      <c r="MZ104" s="282"/>
      <c r="NA104" s="282"/>
      <c r="NB104" s="282"/>
      <c r="NC104" s="282"/>
      <c r="ND104" s="282"/>
      <c r="NE104" s="282"/>
      <c r="NF104" s="282"/>
      <c r="NG104" s="282"/>
      <c r="NH104" s="282"/>
      <c r="NI104" s="282"/>
      <c r="NJ104" s="282"/>
      <c r="NK104" s="282"/>
      <c r="NL104" s="282"/>
      <c r="NM104" s="282"/>
      <c r="NN104" s="282"/>
      <c r="NO104" s="282"/>
      <c r="NP104" s="282"/>
      <c r="NQ104" s="282"/>
      <c r="NR104" s="282"/>
      <c r="NS104" s="282"/>
      <c r="NT104" s="282"/>
      <c r="NU104" s="282"/>
      <c r="NV104" s="282"/>
      <c r="NW104" s="282"/>
      <c r="NX104" s="282"/>
      <c r="NY104" s="282"/>
      <c r="NZ104" s="282"/>
      <c r="OA104" s="282"/>
      <c r="OB104" s="282"/>
      <c r="OC104" s="282"/>
      <c r="OD104" s="282"/>
      <c r="OE104" s="282"/>
      <c r="OF104" s="282"/>
      <c r="OG104" s="282"/>
      <c r="OH104" s="282"/>
      <c r="OI104" s="282"/>
      <c r="OJ104" s="282"/>
      <c r="OK104" s="282"/>
      <c r="OL104" s="282"/>
      <c r="OM104" s="282"/>
      <c r="ON104" s="282"/>
      <c r="OO104" s="282"/>
      <c r="OP104" s="282"/>
      <c r="OQ104" s="282"/>
      <c r="OR104" s="282"/>
      <c r="OS104" s="282"/>
      <c r="OT104" s="282"/>
      <c r="OU104" s="282"/>
      <c r="OV104" s="282"/>
      <c r="OW104" s="282"/>
      <c r="OX104" s="282"/>
      <c r="OY104" s="282"/>
      <c r="OZ104" s="282"/>
      <c r="PA104" s="282"/>
      <c r="PB104" s="282"/>
      <c r="PC104" s="282"/>
      <c r="PD104" s="282"/>
      <c r="PE104" s="282"/>
      <c r="PF104" s="282"/>
      <c r="PG104" s="282"/>
      <c r="PH104" s="282"/>
      <c r="PI104" s="282"/>
      <c r="PJ104" s="282"/>
      <c r="PK104" s="282"/>
      <c r="PL104" s="282"/>
      <c r="PM104" s="282"/>
      <c r="PN104" s="282"/>
      <c r="PO104" s="282"/>
      <c r="PP104" s="282"/>
      <c r="PQ104" s="282"/>
      <c r="PR104" s="282"/>
      <c r="PS104" s="282"/>
      <c r="PT104" s="282"/>
      <c r="PU104" s="282"/>
      <c r="PV104" s="282"/>
      <c r="PW104" s="282"/>
      <c r="PX104" s="282"/>
      <c r="PY104" s="282"/>
      <c r="PZ104" s="282"/>
      <c r="QA104" s="282"/>
      <c r="QB104" s="282"/>
      <c r="QC104" s="282"/>
      <c r="QD104" s="282"/>
      <c r="QE104" s="282"/>
      <c r="QF104" s="282"/>
      <c r="QG104" s="282"/>
      <c r="QH104" s="282"/>
      <c r="QI104" s="282"/>
      <c r="QJ104" s="282"/>
      <c r="QK104" s="282"/>
      <c r="QL104" s="282"/>
      <c r="QM104" s="282"/>
      <c r="QN104" s="282"/>
      <c r="QO104" s="282"/>
      <c r="QP104" s="282"/>
      <c r="QQ104" s="282"/>
      <c r="QR104" s="282"/>
      <c r="QS104" s="282"/>
      <c r="QT104" s="282"/>
      <c r="QU104" s="282"/>
      <c r="QV104" s="282"/>
      <c r="QW104" s="282"/>
      <c r="QX104" s="282"/>
      <c r="QY104" s="282"/>
      <c r="QZ104" s="282"/>
      <c r="RA104" s="282"/>
      <c r="RB104" s="282"/>
      <c r="RC104" s="282"/>
      <c r="RD104" s="282"/>
      <c r="RE104" s="282"/>
      <c r="RF104" s="282"/>
      <c r="RG104" s="282"/>
      <c r="RH104" s="282"/>
      <c r="RI104" s="282"/>
      <c r="RJ104" s="282"/>
      <c r="RK104" s="282"/>
      <c r="RL104" s="282"/>
      <c r="RM104" s="282"/>
      <c r="RN104" s="282"/>
      <c r="RO104" s="282"/>
      <c r="RP104" s="282"/>
      <c r="RQ104" s="282"/>
      <c r="RR104" s="282"/>
      <c r="RS104" s="282"/>
      <c r="RT104" s="282"/>
      <c r="RU104" s="282"/>
      <c r="RV104" s="282"/>
      <c r="RW104" s="282"/>
      <c r="RX104" s="282"/>
      <c r="RY104" s="282"/>
      <c r="RZ104" s="282"/>
      <c r="SA104" s="282"/>
    </row>
    <row r="105" spans="1:495" s="236" customFormat="1">
      <c r="A105" s="281"/>
      <c r="B105" s="281" t="s">
        <v>113</v>
      </c>
      <c r="C105" s="290">
        <f>SUM(D105:S105,T105:INDEX(T105:SA105,$H$5))</f>
        <v>3641001.9440938425</v>
      </c>
      <c r="D105" s="289">
        <f t="shared" ref="D105:BO105" si="338">SUM(D81:D103)</f>
        <v>814399.06046728953</v>
      </c>
      <c r="E105" s="289">
        <f t="shared" si="338"/>
        <v>636529.22820770368</v>
      </c>
      <c r="F105" s="289">
        <f t="shared" si="338"/>
        <v>406981.88828881923</v>
      </c>
      <c r="G105" s="289">
        <f t="shared" si="338"/>
        <v>513138.4968035568</v>
      </c>
      <c r="H105" s="289">
        <f t="shared" si="338"/>
        <v>357380.67075596092</v>
      </c>
      <c r="I105" s="289">
        <f t="shared" si="338"/>
        <v>123185.65214995467</v>
      </c>
      <c r="J105" s="289">
        <f t="shared" si="338"/>
        <v>345175.51436034107</v>
      </c>
      <c r="K105" s="289">
        <f t="shared" si="338"/>
        <v>107595.11935536262</v>
      </c>
      <c r="L105" s="289">
        <f t="shared" si="338"/>
        <v>100556.18631342299</v>
      </c>
      <c r="M105" s="289">
        <f t="shared" si="338"/>
        <v>236060.12739143037</v>
      </c>
      <c r="N105" s="289">
        <f t="shared" si="338"/>
        <v>0</v>
      </c>
      <c r="O105" s="289">
        <f t="shared" si="338"/>
        <v>0</v>
      </c>
      <c r="P105" s="289">
        <f t="shared" si="338"/>
        <v>0</v>
      </c>
      <c r="Q105" s="289">
        <f t="shared" si="338"/>
        <v>0</v>
      </c>
      <c r="R105" s="289">
        <f t="shared" si="338"/>
        <v>0</v>
      </c>
      <c r="S105" s="289">
        <f t="shared" si="338"/>
        <v>0</v>
      </c>
      <c r="T105" s="289">
        <f t="shared" si="338"/>
        <v>0</v>
      </c>
      <c r="U105" s="289">
        <f t="shared" si="338"/>
        <v>0</v>
      </c>
      <c r="V105" s="289">
        <f t="shared" si="338"/>
        <v>0</v>
      </c>
      <c r="W105" s="289">
        <f t="shared" si="338"/>
        <v>0</v>
      </c>
      <c r="X105" s="289">
        <f t="shared" si="338"/>
        <v>0</v>
      </c>
      <c r="Y105" s="289">
        <f t="shared" si="338"/>
        <v>0</v>
      </c>
      <c r="Z105" s="289">
        <f t="shared" si="338"/>
        <v>0</v>
      </c>
      <c r="AA105" s="289">
        <f t="shared" si="338"/>
        <v>0</v>
      </c>
      <c r="AB105" s="289">
        <f t="shared" si="338"/>
        <v>0</v>
      </c>
      <c r="AC105" s="289">
        <f t="shared" si="338"/>
        <v>0</v>
      </c>
      <c r="AD105" s="289">
        <f t="shared" si="338"/>
        <v>0</v>
      </c>
      <c r="AE105" s="289">
        <f t="shared" si="338"/>
        <v>0</v>
      </c>
      <c r="AF105" s="289">
        <f t="shared" si="338"/>
        <v>0</v>
      </c>
      <c r="AG105" s="289">
        <f t="shared" si="338"/>
        <v>0</v>
      </c>
      <c r="AH105" s="289">
        <f t="shared" si="338"/>
        <v>0</v>
      </c>
      <c r="AI105" s="289">
        <f t="shared" si="338"/>
        <v>0</v>
      </c>
      <c r="AJ105" s="289">
        <f t="shared" si="338"/>
        <v>0</v>
      </c>
      <c r="AK105" s="289">
        <f t="shared" si="338"/>
        <v>0</v>
      </c>
      <c r="AL105" s="289">
        <f t="shared" si="338"/>
        <v>0</v>
      </c>
      <c r="AM105" s="289">
        <f t="shared" si="338"/>
        <v>0</v>
      </c>
      <c r="AN105" s="289">
        <f t="shared" si="338"/>
        <v>0</v>
      </c>
      <c r="AO105" s="289">
        <f t="shared" si="338"/>
        <v>0</v>
      </c>
      <c r="AP105" s="289">
        <f t="shared" si="338"/>
        <v>0</v>
      </c>
      <c r="AQ105" s="289">
        <f t="shared" si="338"/>
        <v>0</v>
      </c>
      <c r="AR105" s="289">
        <f t="shared" si="338"/>
        <v>44470.821477187725</v>
      </c>
      <c r="AS105" s="289">
        <f t="shared" si="338"/>
        <v>0</v>
      </c>
      <c r="AT105" s="289">
        <f t="shared" si="338"/>
        <v>0</v>
      </c>
      <c r="AU105" s="289">
        <f t="shared" si="338"/>
        <v>0</v>
      </c>
      <c r="AV105" s="289">
        <f t="shared" si="338"/>
        <v>0</v>
      </c>
      <c r="AW105" s="289">
        <f t="shared" si="338"/>
        <v>31707.081103520344</v>
      </c>
      <c r="AX105" s="289">
        <f t="shared" si="338"/>
        <v>0</v>
      </c>
      <c r="AY105" s="289">
        <f t="shared" si="338"/>
        <v>0</v>
      </c>
      <c r="AZ105" s="289">
        <f t="shared" si="338"/>
        <v>0</v>
      </c>
      <c r="BA105" s="289">
        <f t="shared" si="338"/>
        <v>0</v>
      </c>
      <c r="BB105" s="289">
        <f t="shared" si="338"/>
        <v>22606.710618577785</v>
      </c>
      <c r="BC105" s="289">
        <f t="shared" si="338"/>
        <v>0</v>
      </c>
      <c r="BD105" s="289">
        <f t="shared" si="338"/>
        <v>0</v>
      </c>
      <c r="BE105" s="289">
        <f t="shared" si="338"/>
        <v>0</v>
      </c>
      <c r="BF105" s="289">
        <f t="shared" si="338"/>
        <v>0</v>
      </c>
      <c r="BG105" s="289">
        <f t="shared" si="338"/>
        <v>16118.272234632657</v>
      </c>
      <c r="BH105" s="289">
        <f t="shared" si="338"/>
        <v>0</v>
      </c>
      <c r="BI105" s="289">
        <f t="shared" si="338"/>
        <v>0</v>
      </c>
      <c r="BJ105" s="289">
        <f t="shared" si="338"/>
        <v>0</v>
      </c>
      <c r="BK105" s="289">
        <f t="shared" si="338"/>
        <v>0</v>
      </c>
      <c r="BL105" s="289">
        <f t="shared" si="338"/>
        <v>11492.10534044843</v>
      </c>
      <c r="BM105" s="289">
        <f t="shared" si="338"/>
        <v>0</v>
      </c>
      <c r="BN105" s="289">
        <f t="shared" si="338"/>
        <v>0</v>
      </c>
      <c r="BO105" s="289">
        <f t="shared" si="338"/>
        <v>0</v>
      </c>
      <c r="BP105" s="289">
        <f t="shared" ref="BP105:EA105" si="339">SUM(BP81:BP103)</f>
        <v>0</v>
      </c>
      <c r="BQ105" s="289">
        <f t="shared" si="339"/>
        <v>8193.7122809101857</v>
      </c>
      <c r="BR105" s="289">
        <f t="shared" si="339"/>
        <v>0</v>
      </c>
      <c r="BS105" s="289">
        <f t="shared" si="339"/>
        <v>0</v>
      </c>
      <c r="BT105" s="289">
        <f t="shared" si="339"/>
        <v>0</v>
      </c>
      <c r="BU105" s="289">
        <f t="shared" si="339"/>
        <v>0</v>
      </c>
      <c r="BV105" s="289">
        <f t="shared" si="339"/>
        <v>5842.0036149545676</v>
      </c>
      <c r="BW105" s="289">
        <f t="shared" si="339"/>
        <v>0</v>
      </c>
      <c r="BX105" s="289">
        <f t="shared" si="339"/>
        <v>0</v>
      </c>
      <c r="BY105" s="289">
        <f t="shared" si="339"/>
        <v>0</v>
      </c>
      <c r="BZ105" s="289">
        <f t="shared" si="339"/>
        <v>0</v>
      </c>
      <c r="CA105" s="289">
        <f t="shared" si="339"/>
        <v>4165.2678379562376</v>
      </c>
      <c r="CB105" s="289">
        <f t="shared" si="339"/>
        <v>0</v>
      </c>
      <c r="CC105" s="289">
        <f t="shared" si="339"/>
        <v>0</v>
      </c>
      <c r="CD105" s="289">
        <f t="shared" si="339"/>
        <v>0</v>
      </c>
      <c r="CE105" s="289">
        <f t="shared" si="339"/>
        <v>0</v>
      </c>
      <c r="CF105" s="289">
        <f t="shared" si="339"/>
        <v>2969.7784023106174</v>
      </c>
      <c r="CG105" s="289">
        <f t="shared" si="339"/>
        <v>0</v>
      </c>
      <c r="CH105" s="289">
        <f t="shared" si="339"/>
        <v>0</v>
      </c>
      <c r="CI105" s="289">
        <f t="shared" si="339"/>
        <v>0</v>
      </c>
      <c r="CJ105" s="289">
        <f t="shared" si="339"/>
        <v>0</v>
      </c>
      <c r="CK105" s="289">
        <f t="shared" si="339"/>
        <v>2117.4109569765606</v>
      </c>
      <c r="CL105" s="289">
        <f t="shared" si="339"/>
        <v>0</v>
      </c>
      <c r="CM105" s="289">
        <f t="shared" si="339"/>
        <v>0</v>
      </c>
      <c r="CN105" s="289">
        <f t="shared" si="339"/>
        <v>0</v>
      </c>
      <c r="CO105" s="289">
        <f t="shared" si="339"/>
        <v>0</v>
      </c>
      <c r="CP105" s="289">
        <f t="shared" si="339"/>
        <v>1509.6847486115755</v>
      </c>
      <c r="CQ105" s="289">
        <f t="shared" si="339"/>
        <v>0</v>
      </c>
      <c r="CR105" s="289">
        <f t="shared" si="339"/>
        <v>0</v>
      </c>
      <c r="CS105" s="289">
        <f t="shared" si="339"/>
        <v>0</v>
      </c>
      <c r="CT105" s="289">
        <f t="shared" si="339"/>
        <v>0</v>
      </c>
      <c r="CU105" s="289">
        <f t="shared" si="339"/>
        <v>1076.3843611373297</v>
      </c>
      <c r="CV105" s="289">
        <f t="shared" si="339"/>
        <v>0</v>
      </c>
      <c r="CW105" s="289">
        <f t="shared" si="339"/>
        <v>0</v>
      </c>
      <c r="CX105" s="289">
        <f t="shared" si="339"/>
        <v>0</v>
      </c>
      <c r="CY105" s="289">
        <f t="shared" si="339"/>
        <v>0</v>
      </c>
      <c r="CZ105" s="289">
        <f t="shared" si="339"/>
        <v>767.44717330327398</v>
      </c>
      <c r="DA105" s="289">
        <f t="shared" si="339"/>
        <v>0</v>
      </c>
      <c r="DB105" s="289">
        <f t="shared" si="339"/>
        <v>0</v>
      </c>
      <c r="DC105" s="289">
        <f t="shared" si="339"/>
        <v>0</v>
      </c>
      <c r="DD105" s="289">
        <f t="shared" si="339"/>
        <v>0</v>
      </c>
      <c r="DE105" s="289">
        <f t="shared" si="339"/>
        <v>547.17922804904208</v>
      </c>
      <c r="DF105" s="289">
        <f t="shared" si="339"/>
        <v>0</v>
      </c>
      <c r="DG105" s="289">
        <f t="shared" si="339"/>
        <v>0</v>
      </c>
      <c r="DH105" s="289">
        <f t="shared" si="339"/>
        <v>0</v>
      </c>
      <c r="DI105" s="289">
        <f t="shared" si="339"/>
        <v>0</v>
      </c>
      <c r="DJ105" s="289">
        <f t="shared" si="339"/>
        <v>390.13122729950942</v>
      </c>
      <c r="DK105" s="289">
        <f t="shared" si="339"/>
        <v>0</v>
      </c>
      <c r="DL105" s="289">
        <f t="shared" si="339"/>
        <v>0</v>
      </c>
      <c r="DM105" s="289">
        <f t="shared" si="339"/>
        <v>0</v>
      </c>
      <c r="DN105" s="289">
        <f t="shared" si="339"/>
        <v>0</v>
      </c>
      <c r="DO105" s="289">
        <f t="shared" si="339"/>
        <v>278.15817324955185</v>
      </c>
      <c r="DP105" s="289">
        <f t="shared" si="339"/>
        <v>0</v>
      </c>
      <c r="DQ105" s="289">
        <f t="shared" si="339"/>
        <v>0</v>
      </c>
      <c r="DR105" s="289">
        <f t="shared" si="339"/>
        <v>0</v>
      </c>
      <c r="DS105" s="289">
        <f t="shared" si="339"/>
        <v>0</v>
      </c>
      <c r="DT105" s="289">
        <f t="shared" si="339"/>
        <v>198.32293323735431</v>
      </c>
      <c r="DU105" s="289">
        <f t="shared" si="339"/>
        <v>0</v>
      </c>
      <c r="DV105" s="289">
        <f t="shared" si="339"/>
        <v>0</v>
      </c>
      <c r="DW105" s="289">
        <f t="shared" si="339"/>
        <v>0</v>
      </c>
      <c r="DX105" s="289">
        <f t="shared" si="339"/>
        <v>0</v>
      </c>
      <c r="DY105" s="289">
        <f t="shared" si="339"/>
        <v>141.40151047289592</v>
      </c>
      <c r="DZ105" s="289">
        <f t="shared" si="339"/>
        <v>0</v>
      </c>
      <c r="EA105" s="289">
        <f t="shared" si="339"/>
        <v>0</v>
      </c>
      <c r="EB105" s="289">
        <f t="shared" ref="EB105:GM105" si="340">SUM(EB81:EB103)</f>
        <v>0</v>
      </c>
      <c r="EC105" s="289">
        <f t="shared" si="340"/>
        <v>0</v>
      </c>
      <c r="ED105" s="289">
        <f t="shared" si="340"/>
        <v>100.81732272528996</v>
      </c>
      <c r="EE105" s="289">
        <f t="shared" si="340"/>
        <v>0</v>
      </c>
      <c r="EF105" s="289">
        <f t="shared" si="340"/>
        <v>0</v>
      </c>
      <c r="EG105" s="289">
        <f t="shared" si="340"/>
        <v>0</v>
      </c>
      <c r="EH105" s="289">
        <f t="shared" si="340"/>
        <v>0</v>
      </c>
      <c r="EI105" s="289">
        <f t="shared" si="340"/>
        <v>71.881357755676532</v>
      </c>
      <c r="EJ105" s="289">
        <f t="shared" si="340"/>
        <v>0</v>
      </c>
      <c r="EK105" s="289">
        <f t="shared" si="340"/>
        <v>0</v>
      </c>
      <c r="EL105" s="289">
        <f t="shared" si="340"/>
        <v>0</v>
      </c>
      <c r="EM105" s="289">
        <f t="shared" si="340"/>
        <v>0</v>
      </c>
      <c r="EN105" s="289">
        <f t="shared" si="340"/>
        <v>51.250414642318553</v>
      </c>
      <c r="EO105" s="289">
        <f t="shared" si="340"/>
        <v>0</v>
      </c>
      <c r="EP105" s="289">
        <f t="shared" si="340"/>
        <v>0</v>
      </c>
      <c r="EQ105" s="289">
        <f t="shared" si="340"/>
        <v>0</v>
      </c>
      <c r="ER105" s="289">
        <f t="shared" si="340"/>
        <v>0</v>
      </c>
      <c r="ES105" s="289">
        <f t="shared" si="340"/>
        <v>36.540837332780569</v>
      </c>
      <c r="ET105" s="289">
        <f t="shared" si="340"/>
        <v>0</v>
      </c>
      <c r="EU105" s="289">
        <f t="shared" si="340"/>
        <v>0</v>
      </c>
      <c r="EV105" s="289">
        <f t="shared" si="340"/>
        <v>0</v>
      </c>
      <c r="EW105" s="289">
        <f t="shared" si="340"/>
        <v>0</v>
      </c>
      <c r="EX105" s="289">
        <f t="shared" si="340"/>
        <v>26.053112005033416</v>
      </c>
      <c r="EY105" s="289">
        <f t="shared" si="340"/>
        <v>0</v>
      </c>
      <c r="EZ105" s="289">
        <f t="shared" si="340"/>
        <v>0</v>
      </c>
      <c r="FA105" s="289">
        <f t="shared" si="340"/>
        <v>0</v>
      </c>
      <c r="FB105" s="289">
        <f t="shared" si="340"/>
        <v>0</v>
      </c>
      <c r="FC105" s="289">
        <f t="shared" si="340"/>
        <v>18.575508792128872</v>
      </c>
      <c r="FD105" s="289">
        <f t="shared" si="340"/>
        <v>0</v>
      </c>
      <c r="FE105" s="289">
        <f t="shared" si="340"/>
        <v>0</v>
      </c>
      <c r="FF105" s="289">
        <f t="shared" si="340"/>
        <v>0</v>
      </c>
      <c r="FG105" s="289">
        <f t="shared" si="340"/>
        <v>0</v>
      </c>
      <c r="FH105" s="289">
        <f t="shared" si="340"/>
        <v>13.244081045665258</v>
      </c>
      <c r="FI105" s="289">
        <f t="shared" si="340"/>
        <v>0</v>
      </c>
      <c r="FJ105" s="289">
        <f t="shared" si="340"/>
        <v>0</v>
      </c>
      <c r="FK105" s="289">
        <f t="shared" si="340"/>
        <v>0</v>
      </c>
      <c r="FL105" s="289">
        <f t="shared" si="340"/>
        <v>0</v>
      </c>
      <c r="FM105" s="289">
        <f t="shared" si="340"/>
        <v>9.4428467455209368</v>
      </c>
      <c r="FN105" s="289">
        <f t="shared" si="340"/>
        <v>0</v>
      </c>
      <c r="FO105" s="289">
        <f t="shared" si="340"/>
        <v>0</v>
      </c>
      <c r="FP105" s="289">
        <f t="shared" si="340"/>
        <v>0</v>
      </c>
      <c r="FQ105" s="289">
        <f t="shared" si="340"/>
        <v>0</v>
      </c>
      <c r="FR105" s="289">
        <f t="shared" si="340"/>
        <v>6.7326192245387668</v>
      </c>
      <c r="FS105" s="289">
        <f t="shared" si="340"/>
        <v>0</v>
      </c>
      <c r="FT105" s="289">
        <f t="shared" si="340"/>
        <v>0</v>
      </c>
      <c r="FU105" s="289">
        <f t="shared" si="340"/>
        <v>0</v>
      </c>
      <c r="FV105" s="289">
        <f t="shared" si="340"/>
        <v>0</v>
      </c>
      <c r="FW105" s="289">
        <f t="shared" si="340"/>
        <v>4.8002644588221939</v>
      </c>
      <c r="FX105" s="289">
        <f t="shared" si="340"/>
        <v>0</v>
      </c>
      <c r="FY105" s="289">
        <f t="shared" si="340"/>
        <v>0</v>
      </c>
      <c r="FZ105" s="289">
        <f t="shared" si="340"/>
        <v>0</v>
      </c>
      <c r="GA105" s="289">
        <f t="shared" si="340"/>
        <v>0</v>
      </c>
      <c r="GB105" s="289">
        <f t="shared" si="340"/>
        <v>3.4225222170068745</v>
      </c>
      <c r="GC105" s="289">
        <f t="shared" si="340"/>
        <v>0</v>
      </c>
      <c r="GD105" s="289">
        <f t="shared" si="340"/>
        <v>0</v>
      </c>
      <c r="GE105" s="289">
        <f t="shared" si="340"/>
        <v>0</v>
      </c>
      <c r="GF105" s="289">
        <f t="shared" si="340"/>
        <v>0</v>
      </c>
      <c r="GG105" s="289">
        <f t="shared" si="340"/>
        <v>2.4402110397017065</v>
      </c>
      <c r="GH105" s="289">
        <f t="shared" si="340"/>
        <v>0</v>
      </c>
      <c r="GI105" s="289">
        <f t="shared" si="340"/>
        <v>0</v>
      </c>
      <c r="GJ105" s="289">
        <f t="shared" si="340"/>
        <v>0</v>
      </c>
      <c r="GK105" s="289">
        <f t="shared" si="340"/>
        <v>0</v>
      </c>
      <c r="GL105" s="289">
        <f t="shared" si="340"/>
        <v>1.73983674633079</v>
      </c>
      <c r="GM105" s="289">
        <f t="shared" si="340"/>
        <v>0</v>
      </c>
      <c r="GN105" s="289">
        <f t="shared" ref="GN105:IY105" si="341">SUM(GN81:GN103)</f>
        <v>0</v>
      </c>
      <c r="GO105" s="289">
        <f t="shared" si="341"/>
        <v>0</v>
      </c>
      <c r="GP105" s="289">
        <f t="shared" si="341"/>
        <v>0</v>
      </c>
      <c r="GQ105" s="289">
        <f t="shared" si="341"/>
        <v>1.2404795546916865</v>
      </c>
      <c r="GR105" s="289">
        <f t="shared" si="341"/>
        <v>0</v>
      </c>
      <c r="GS105" s="289">
        <f t="shared" si="341"/>
        <v>0</v>
      </c>
      <c r="GT105" s="289">
        <f t="shared" si="341"/>
        <v>0</v>
      </c>
      <c r="GU105" s="289">
        <f t="shared" si="341"/>
        <v>0</v>
      </c>
      <c r="GV105" s="289">
        <f t="shared" si="341"/>
        <v>0.88444477842722746</v>
      </c>
      <c r="GW105" s="289">
        <f t="shared" si="341"/>
        <v>0</v>
      </c>
      <c r="GX105" s="289">
        <f t="shared" si="341"/>
        <v>0</v>
      </c>
      <c r="GY105" s="289">
        <f t="shared" si="341"/>
        <v>0</v>
      </c>
      <c r="GZ105" s="289">
        <f t="shared" si="341"/>
        <v>0</v>
      </c>
      <c r="HA105" s="289">
        <f t="shared" si="341"/>
        <v>0.63059690353510878</v>
      </c>
      <c r="HB105" s="289">
        <f t="shared" si="341"/>
        <v>0</v>
      </c>
      <c r="HC105" s="289">
        <f t="shared" si="341"/>
        <v>0</v>
      </c>
      <c r="HD105" s="289">
        <f t="shared" si="341"/>
        <v>0</v>
      </c>
      <c r="HE105" s="289">
        <f t="shared" si="341"/>
        <v>0</v>
      </c>
      <c r="HF105" s="289">
        <f t="shared" si="341"/>
        <v>0.44960687704572866</v>
      </c>
      <c r="HG105" s="289">
        <f t="shared" si="341"/>
        <v>0</v>
      </c>
      <c r="HH105" s="289">
        <f t="shared" si="341"/>
        <v>0</v>
      </c>
      <c r="HI105" s="289">
        <f t="shared" si="341"/>
        <v>0</v>
      </c>
      <c r="HJ105" s="289">
        <f t="shared" si="341"/>
        <v>0</v>
      </c>
      <c r="HK105" s="289">
        <f t="shared" si="341"/>
        <v>0.32056348953441743</v>
      </c>
      <c r="HL105" s="289">
        <f t="shared" si="341"/>
        <v>0</v>
      </c>
      <c r="HM105" s="289">
        <f t="shared" si="341"/>
        <v>0</v>
      </c>
      <c r="HN105" s="289">
        <f t="shared" si="341"/>
        <v>0</v>
      </c>
      <c r="HO105" s="289">
        <f t="shared" si="341"/>
        <v>0</v>
      </c>
      <c r="HP105" s="289">
        <f t="shared" si="341"/>
        <v>0.22855733768509726</v>
      </c>
      <c r="HQ105" s="289">
        <f t="shared" si="341"/>
        <v>0</v>
      </c>
      <c r="HR105" s="289">
        <f t="shared" si="341"/>
        <v>0</v>
      </c>
      <c r="HS105" s="289">
        <f t="shared" si="341"/>
        <v>0</v>
      </c>
      <c r="HT105" s="289">
        <f t="shared" si="341"/>
        <v>0</v>
      </c>
      <c r="HU105" s="289">
        <f t="shared" si="341"/>
        <v>0.16295822298905618</v>
      </c>
      <c r="HV105" s="289">
        <f t="shared" si="341"/>
        <v>0</v>
      </c>
      <c r="HW105" s="289">
        <f t="shared" si="341"/>
        <v>0</v>
      </c>
      <c r="HX105" s="289">
        <f t="shared" si="341"/>
        <v>0</v>
      </c>
      <c r="HY105" s="289">
        <f t="shared" si="341"/>
        <v>0</v>
      </c>
      <c r="HZ105" s="289">
        <f t="shared" si="341"/>
        <v>0.11618696082441486</v>
      </c>
      <c r="IA105" s="289">
        <f t="shared" si="341"/>
        <v>0</v>
      </c>
      <c r="IB105" s="289">
        <f t="shared" si="341"/>
        <v>0</v>
      </c>
      <c r="IC105" s="289">
        <f t="shared" si="341"/>
        <v>0</v>
      </c>
      <c r="ID105" s="289">
        <f t="shared" si="341"/>
        <v>0</v>
      </c>
      <c r="IE105" s="289">
        <f t="shared" si="341"/>
        <v>8.2839697304018203E-2</v>
      </c>
      <c r="IF105" s="289">
        <f t="shared" si="341"/>
        <v>0</v>
      </c>
      <c r="IG105" s="289">
        <f t="shared" si="341"/>
        <v>0</v>
      </c>
      <c r="IH105" s="289">
        <f t="shared" si="341"/>
        <v>0</v>
      </c>
      <c r="II105" s="289">
        <f t="shared" si="341"/>
        <v>0</v>
      </c>
      <c r="IJ105" s="289">
        <f t="shared" si="341"/>
        <v>5.9063559290375503E-2</v>
      </c>
      <c r="IK105" s="289">
        <f t="shared" si="341"/>
        <v>0</v>
      </c>
      <c r="IL105" s="289">
        <f t="shared" si="341"/>
        <v>0</v>
      </c>
      <c r="IM105" s="289">
        <f t="shared" si="341"/>
        <v>0</v>
      </c>
      <c r="IN105" s="289">
        <f t="shared" si="341"/>
        <v>0</v>
      </c>
      <c r="IO105" s="289">
        <f t="shared" si="341"/>
        <v>4.2111501485151956E-2</v>
      </c>
      <c r="IP105" s="289">
        <f t="shared" si="341"/>
        <v>0</v>
      </c>
      <c r="IQ105" s="289">
        <f t="shared" si="341"/>
        <v>0</v>
      </c>
      <c r="IR105" s="289">
        <f t="shared" si="341"/>
        <v>0</v>
      </c>
      <c r="IS105" s="289">
        <f t="shared" si="341"/>
        <v>0</v>
      </c>
      <c r="IT105" s="289">
        <f t="shared" si="341"/>
        <v>3.0024918556219308E-2</v>
      </c>
      <c r="IU105" s="289">
        <f t="shared" si="341"/>
        <v>0</v>
      </c>
      <c r="IV105" s="289">
        <f t="shared" si="341"/>
        <v>0</v>
      </c>
      <c r="IW105" s="289">
        <f t="shared" si="341"/>
        <v>0</v>
      </c>
      <c r="IX105" s="289">
        <f t="shared" si="341"/>
        <v>0</v>
      </c>
      <c r="IY105" s="289">
        <f t="shared" si="341"/>
        <v>2.140735197070711E-2</v>
      </c>
      <c r="IZ105" s="289">
        <f t="shared" ref="IZ105:LK105" si="342">SUM(IZ81:IZ103)</f>
        <v>0</v>
      </c>
      <c r="JA105" s="289">
        <f t="shared" si="342"/>
        <v>0</v>
      </c>
      <c r="JB105" s="289">
        <f t="shared" si="342"/>
        <v>0</v>
      </c>
      <c r="JC105" s="289">
        <f t="shared" si="342"/>
        <v>0</v>
      </c>
      <c r="JD105" s="289">
        <f t="shared" si="342"/>
        <v>1.526314609445664E-2</v>
      </c>
      <c r="JE105" s="289">
        <f t="shared" si="342"/>
        <v>0</v>
      </c>
      <c r="JF105" s="289">
        <f t="shared" si="342"/>
        <v>0</v>
      </c>
      <c r="JG105" s="289">
        <f t="shared" si="342"/>
        <v>0</v>
      </c>
      <c r="JH105" s="289">
        <f t="shared" si="342"/>
        <v>0</v>
      </c>
      <c r="JI105" s="289">
        <f t="shared" si="342"/>
        <v>1.0882412220787716E-2</v>
      </c>
      <c r="JJ105" s="289">
        <f t="shared" si="342"/>
        <v>0</v>
      </c>
      <c r="JK105" s="289">
        <f t="shared" si="342"/>
        <v>0</v>
      </c>
      <c r="JL105" s="289">
        <f t="shared" si="342"/>
        <v>0</v>
      </c>
      <c r="JM105" s="289">
        <f t="shared" si="342"/>
        <v>0</v>
      </c>
      <c r="JN105" s="289">
        <f t="shared" si="342"/>
        <v>7.7590095128658174E-3</v>
      </c>
      <c r="JO105" s="289">
        <f t="shared" si="342"/>
        <v>0</v>
      </c>
      <c r="JP105" s="289">
        <f t="shared" si="342"/>
        <v>0</v>
      </c>
      <c r="JQ105" s="289">
        <f t="shared" si="342"/>
        <v>0</v>
      </c>
      <c r="JR105" s="289">
        <f t="shared" si="342"/>
        <v>0</v>
      </c>
      <c r="JS105" s="289">
        <f t="shared" si="342"/>
        <v>5.5320665491556389E-3</v>
      </c>
      <c r="JT105" s="289">
        <f t="shared" si="342"/>
        <v>0</v>
      </c>
      <c r="JU105" s="289">
        <f t="shared" si="342"/>
        <v>0</v>
      </c>
      <c r="JV105" s="289">
        <f t="shared" si="342"/>
        <v>0</v>
      </c>
      <c r="JW105" s="289">
        <f t="shared" si="342"/>
        <v>0</v>
      </c>
      <c r="JX105" s="289">
        <f t="shared" si="342"/>
        <v>3.94428699353188E-3</v>
      </c>
      <c r="JY105" s="289">
        <f t="shared" si="342"/>
        <v>0</v>
      </c>
      <c r="JZ105" s="289">
        <f t="shared" si="342"/>
        <v>0</v>
      </c>
      <c r="KA105" s="289">
        <f t="shared" si="342"/>
        <v>0</v>
      </c>
      <c r="KB105" s="289">
        <f t="shared" si="342"/>
        <v>0</v>
      </c>
      <c r="KC105" s="289">
        <f t="shared" si="342"/>
        <v>2.8122221143054202E-3</v>
      </c>
      <c r="KD105" s="289">
        <f t="shared" si="342"/>
        <v>0</v>
      </c>
      <c r="KE105" s="289">
        <f t="shared" si="342"/>
        <v>0</v>
      </c>
      <c r="KF105" s="289">
        <f t="shared" si="342"/>
        <v>0</v>
      </c>
      <c r="KG105" s="289">
        <f t="shared" si="342"/>
        <v>0</v>
      </c>
      <c r="KH105" s="289">
        <f t="shared" si="342"/>
        <v>2.0050755011381052E-3</v>
      </c>
      <c r="KI105" s="289">
        <f t="shared" si="342"/>
        <v>0</v>
      </c>
      <c r="KJ105" s="289">
        <f t="shared" si="342"/>
        <v>0</v>
      </c>
      <c r="KK105" s="289">
        <f t="shared" si="342"/>
        <v>0</v>
      </c>
      <c r="KL105" s="289">
        <f t="shared" si="342"/>
        <v>0</v>
      </c>
      <c r="KM105" s="289">
        <f t="shared" si="342"/>
        <v>1.4295911211327597E-3</v>
      </c>
      <c r="KN105" s="289">
        <f t="shared" si="342"/>
        <v>0</v>
      </c>
      <c r="KO105" s="289">
        <f t="shared" si="342"/>
        <v>0</v>
      </c>
      <c r="KP105" s="289">
        <f t="shared" si="342"/>
        <v>0</v>
      </c>
      <c r="KQ105" s="289">
        <f t="shared" si="342"/>
        <v>0</v>
      </c>
      <c r="KR105" s="289">
        <f t="shared" si="342"/>
        <v>1.0192787116802206E-3</v>
      </c>
      <c r="KS105" s="289">
        <f t="shared" si="342"/>
        <v>0</v>
      </c>
      <c r="KT105" s="289">
        <f t="shared" si="342"/>
        <v>0</v>
      </c>
      <c r="KU105" s="289">
        <f t="shared" si="342"/>
        <v>0</v>
      </c>
      <c r="KV105" s="289">
        <f t="shared" si="342"/>
        <v>0</v>
      </c>
      <c r="KW105" s="289">
        <f t="shared" si="342"/>
        <v>7.2673163446991605E-4</v>
      </c>
      <c r="KX105" s="289">
        <f t="shared" si="342"/>
        <v>0</v>
      </c>
      <c r="KY105" s="289">
        <f t="shared" si="342"/>
        <v>0</v>
      </c>
      <c r="KZ105" s="289">
        <f t="shared" si="342"/>
        <v>0</v>
      </c>
      <c r="LA105" s="289">
        <f t="shared" si="342"/>
        <v>0</v>
      </c>
      <c r="LB105" s="289">
        <f t="shared" si="342"/>
        <v>5.1814961157062734E-4</v>
      </c>
      <c r="LC105" s="289">
        <f t="shared" si="342"/>
        <v>0</v>
      </c>
      <c r="LD105" s="289">
        <f t="shared" si="342"/>
        <v>0</v>
      </c>
      <c r="LE105" s="289">
        <f t="shared" si="342"/>
        <v>0</v>
      </c>
      <c r="LF105" s="289">
        <f t="shared" si="342"/>
        <v>0</v>
      </c>
      <c r="LG105" s="289">
        <f t="shared" si="342"/>
        <v>3.694335119546884E-4</v>
      </c>
      <c r="LH105" s="289">
        <f t="shared" si="342"/>
        <v>0</v>
      </c>
      <c r="LI105" s="289">
        <f t="shared" si="342"/>
        <v>0</v>
      </c>
      <c r="LJ105" s="289">
        <f t="shared" si="342"/>
        <v>0</v>
      </c>
      <c r="LK105" s="289">
        <f t="shared" si="342"/>
        <v>0</v>
      </c>
      <c r="LL105" s="289">
        <f t="shared" ref="LL105:NW105" si="343">SUM(LL81:LL103)</f>
        <v>2.6340098826180736E-4</v>
      </c>
      <c r="LM105" s="289">
        <f t="shared" si="343"/>
        <v>0</v>
      </c>
      <c r="LN105" s="289">
        <f t="shared" si="343"/>
        <v>0</v>
      </c>
      <c r="LO105" s="289">
        <f t="shared" si="343"/>
        <v>0</v>
      </c>
      <c r="LP105" s="289">
        <f t="shared" si="343"/>
        <v>0</v>
      </c>
      <c r="LQ105" s="289">
        <f t="shared" si="343"/>
        <v>1.8780126429300859E-4</v>
      </c>
      <c r="LR105" s="289">
        <f t="shared" si="343"/>
        <v>0</v>
      </c>
      <c r="LS105" s="289">
        <f t="shared" si="343"/>
        <v>0</v>
      </c>
      <c r="LT105" s="289">
        <f t="shared" si="343"/>
        <v>0</v>
      </c>
      <c r="LU105" s="289">
        <f t="shared" si="343"/>
        <v>0</v>
      </c>
      <c r="LV105" s="289">
        <f t="shared" si="343"/>
        <v>1.3389970593047484E-4</v>
      </c>
      <c r="LW105" s="289">
        <f t="shared" si="343"/>
        <v>0</v>
      </c>
      <c r="LX105" s="289">
        <f t="shared" si="343"/>
        <v>0</v>
      </c>
      <c r="LY105" s="289">
        <f t="shared" si="343"/>
        <v>0</v>
      </c>
      <c r="LZ105" s="289">
        <f t="shared" si="343"/>
        <v>0</v>
      </c>
      <c r="MA105" s="289">
        <f t="shared" si="343"/>
        <v>9.5468639765355996E-5</v>
      </c>
      <c r="MB105" s="289">
        <f t="shared" si="343"/>
        <v>0</v>
      </c>
      <c r="MC105" s="289">
        <f t="shared" si="343"/>
        <v>0</v>
      </c>
      <c r="MD105" s="289">
        <f t="shared" si="343"/>
        <v>0</v>
      </c>
      <c r="ME105" s="289">
        <f t="shared" si="343"/>
        <v>0</v>
      </c>
      <c r="MF105" s="289">
        <f t="shared" si="343"/>
        <v>6.806782072680379E-5</v>
      </c>
      <c r="MG105" s="289">
        <f t="shared" si="343"/>
        <v>0</v>
      </c>
      <c r="MH105" s="289">
        <f t="shared" si="343"/>
        <v>0</v>
      </c>
      <c r="MI105" s="289">
        <f t="shared" si="343"/>
        <v>0</v>
      </c>
      <c r="MJ105" s="289">
        <f t="shared" si="343"/>
        <v>0</v>
      </c>
      <c r="MK105" s="289">
        <f t="shared" si="343"/>
        <v>4.8531415445783088E-5</v>
      </c>
      <c r="ML105" s="289">
        <f t="shared" si="343"/>
        <v>0</v>
      </c>
      <c r="MM105" s="289">
        <f t="shared" si="343"/>
        <v>0</v>
      </c>
      <c r="MN105" s="289">
        <f t="shared" si="343"/>
        <v>0</v>
      </c>
      <c r="MO105" s="289">
        <f t="shared" si="343"/>
        <v>0</v>
      </c>
      <c r="MP105" s="289">
        <f t="shared" si="343"/>
        <v>3.4602228483623574E-5</v>
      </c>
      <c r="MQ105" s="289">
        <f t="shared" si="343"/>
        <v>0</v>
      </c>
      <c r="MR105" s="289">
        <f t="shared" si="343"/>
        <v>0</v>
      </c>
      <c r="MS105" s="289">
        <f t="shared" si="343"/>
        <v>0</v>
      </c>
      <c r="MT105" s="289">
        <f t="shared" si="343"/>
        <v>0</v>
      </c>
      <c r="MU105" s="289">
        <f t="shared" si="343"/>
        <v>2.467091068815975E-5</v>
      </c>
      <c r="MV105" s="289">
        <f t="shared" si="343"/>
        <v>0</v>
      </c>
      <c r="MW105" s="289">
        <f t="shared" si="343"/>
        <v>0</v>
      </c>
      <c r="MX105" s="289">
        <f t="shared" si="343"/>
        <v>0</v>
      </c>
      <c r="MY105" s="289">
        <f t="shared" si="343"/>
        <v>0</v>
      </c>
      <c r="MZ105" s="289">
        <f t="shared" si="343"/>
        <v>1.7590018355933817E-5</v>
      </c>
      <c r="NA105" s="289">
        <f t="shared" si="343"/>
        <v>0</v>
      </c>
      <c r="NB105" s="289">
        <f t="shared" si="343"/>
        <v>0</v>
      </c>
      <c r="NC105" s="289">
        <f t="shared" si="343"/>
        <v>0</v>
      </c>
      <c r="ND105" s="289">
        <f t="shared" si="343"/>
        <v>0</v>
      </c>
      <c r="NE105" s="289">
        <f t="shared" si="343"/>
        <v>1.2541439984644851E-5</v>
      </c>
      <c r="NF105" s="289">
        <f t="shared" si="343"/>
        <v>0</v>
      </c>
      <c r="NG105" s="289">
        <f t="shared" si="343"/>
        <v>0</v>
      </c>
      <c r="NH105" s="289">
        <f t="shared" si="343"/>
        <v>0</v>
      </c>
      <c r="NI105" s="289">
        <f t="shared" si="343"/>
        <v>0</v>
      </c>
      <c r="NJ105" s="289">
        <f t="shared" si="343"/>
        <v>8.9418733798756482E-6</v>
      </c>
      <c r="NK105" s="289">
        <f t="shared" si="343"/>
        <v>0</v>
      </c>
      <c r="NL105" s="289">
        <f t="shared" si="343"/>
        <v>0</v>
      </c>
      <c r="NM105" s="289">
        <f t="shared" si="343"/>
        <v>0</v>
      </c>
      <c r="NN105" s="289">
        <f t="shared" si="343"/>
        <v>0</v>
      </c>
      <c r="NO105" s="289">
        <f t="shared" si="343"/>
        <v>6.3754321385442579E-6</v>
      </c>
      <c r="NP105" s="289">
        <f t="shared" si="343"/>
        <v>0</v>
      </c>
      <c r="NQ105" s="289">
        <f t="shared" si="343"/>
        <v>0</v>
      </c>
      <c r="NR105" s="289">
        <f t="shared" si="343"/>
        <v>0</v>
      </c>
      <c r="NS105" s="289">
        <f t="shared" si="343"/>
        <v>0</v>
      </c>
      <c r="NT105" s="289">
        <f t="shared" si="343"/>
        <v>4.5455950030180629E-6</v>
      </c>
      <c r="NU105" s="289">
        <f t="shared" si="343"/>
        <v>0</v>
      </c>
      <c r="NV105" s="289">
        <f t="shared" si="343"/>
        <v>0</v>
      </c>
      <c r="NW105" s="289">
        <f t="shared" si="343"/>
        <v>0</v>
      </c>
      <c r="NX105" s="289">
        <f t="shared" ref="NX105:QI105" si="344">SUM(NX81:NX103)</f>
        <v>0</v>
      </c>
      <c r="NY105" s="289">
        <f t="shared" si="344"/>
        <v>3.2409464146819028E-6</v>
      </c>
      <c r="NZ105" s="289">
        <f t="shared" si="344"/>
        <v>0</v>
      </c>
      <c r="OA105" s="289">
        <f t="shared" si="344"/>
        <v>0</v>
      </c>
      <c r="OB105" s="289">
        <f t="shared" si="344"/>
        <v>0</v>
      </c>
      <c r="OC105" s="289">
        <f t="shared" si="344"/>
        <v>0</v>
      </c>
      <c r="OD105" s="289">
        <f t="shared" si="344"/>
        <v>2.3107500021153431E-6</v>
      </c>
      <c r="OE105" s="289">
        <f t="shared" si="344"/>
        <v>0</v>
      </c>
      <c r="OF105" s="289">
        <f t="shared" si="344"/>
        <v>0</v>
      </c>
      <c r="OG105" s="289">
        <f t="shared" si="344"/>
        <v>0</v>
      </c>
      <c r="OH105" s="289">
        <f t="shared" si="344"/>
        <v>0</v>
      </c>
      <c r="OI105" s="289">
        <f t="shared" si="344"/>
        <v>1.6475328157500973E-6</v>
      </c>
      <c r="OJ105" s="289">
        <f t="shared" si="344"/>
        <v>0</v>
      </c>
      <c r="OK105" s="289">
        <f t="shared" si="344"/>
        <v>0</v>
      </c>
      <c r="OL105" s="289">
        <f t="shared" si="344"/>
        <v>0</v>
      </c>
      <c r="OM105" s="289">
        <f t="shared" si="344"/>
        <v>0</v>
      </c>
      <c r="ON105" s="289">
        <f t="shared" si="344"/>
        <v>1.1746681278756326E-6</v>
      </c>
      <c r="OO105" s="289">
        <f t="shared" si="344"/>
        <v>0</v>
      </c>
      <c r="OP105" s="289">
        <f t="shared" si="344"/>
        <v>0</v>
      </c>
      <c r="OQ105" s="289">
        <f t="shared" si="344"/>
        <v>0</v>
      </c>
      <c r="OR105" s="289">
        <f t="shared" si="344"/>
        <v>0</v>
      </c>
      <c r="OS105" s="289">
        <f t="shared" si="344"/>
        <v>8.3752214065528055E-7</v>
      </c>
      <c r="OT105" s="289">
        <f t="shared" si="344"/>
        <v>0</v>
      </c>
      <c r="OU105" s="289">
        <f t="shared" si="344"/>
        <v>0</v>
      </c>
      <c r="OV105" s="289">
        <f t="shared" si="344"/>
        <v>0</v>
      </c>
      <c r="OW105" s="289">
        <f t="shared" si="344"/>
        <v>0</v>
      </c>
      <c r="OX105" s="289">
        <f t="shared" si="344"/>
        <v>5.971417112987919E-7</v>
      </c>
      <c r="OY105" s="289">
        <f t="shared" si="344"/>
        <v>0</v>
      </c>
      <c r="OZ105" s="289">
        <f t="shared" si="344"/>
        <v>0</v>
      </c>
      <c r="PA105" s="289">
        <f t="shared" si="344"/>
        <v>0</v>
      </c>
      <c r="PB105" s="289">
        <f t="shared" si="344"/>
        <v>0</v>
      </c>
      <c r="PC105" s="289">
        <f t="shared" si="344"/>
        <v>4.2575378734926528E-7</v>
      </c>
      <c r="PD105" s="289">
        <f t="shared" si="344"/>
        <v>0</v>
      </c>
      <c r="PE105" s="289">
        <f t="shared" si="344"/>
        <v>0</v>
      </c>
      <c r="PF105" s="289">
        <f t="shared" si="344"/>
        <v>0</v>
      </c>
      <c r="PG105" s="289">
        <f t="shared" si="344"/>
        <v>0</v>
      </c>
      <c r="PH105" s="289">
        <f t="shared" si="344"/>
        <v>3.0355656624285492E-7</v>
      </c>
      <c r="PI105" s="289">
        <f t="shared" si="344"/>
        <v>0</v>
      </c>
      <c r="PJ105" s="289">
        <f t="shared" si="344"/>
        <v>0</v>
      </c>
      <c r="PK105" s="289">
        <f t="shared" si="344"/>
        <v>0</v>
      </c>
      <c r="PL105" s="289">
        <f t="shared" si="344"/>
        <v>0</v>
      </c>
      <c r="PM105" s="289">
        <f t="shared" si="344"/>
        <v>2.1643163642267422E-7</v>
      </c>
      <c r="PN105" s="289">
        <f t="shared" si="344"/>
        <v>0</v>
      </c>
      <c r="PO105" s="289">
        <f t="shared" si="344"/>
        <v>0</v>
      </c>
      <c r="PP105" s="289">
        <f t="shared" si="344"/>
        <v>0</v>
      </c>
      <c r="PQ105" s="289">
        <f t="shared" si="344"/>
        <v>0</v>
      </c>
      <c r="PR105" s="289">
        <f t="shared" si="344"/>
        <v>1.5431276557240087E-7</v>
      </c>
      <c r="PS105" s="289">
        <f t="shared" si="344"/>
        <v>0</v>
      </c>
      <c r="PT105" s="289">
        <f t="shared" si="344"/>
        <v>0</v>
      </c>
      <c r="PU105" s="289">
        <f t="shared" si="344"/>
        <v>0</v>
      </c>
      <c r="PV105" s="289">
        <f t="shared" si="344"/>
        <v>0</v>
      </c>
      <c r="PW105" s="289">
        <f t="shared" si="344"/>
        <v>1.1002286917102504E-7</v>
      </c>
      <c r="PX105" s="289">
        <f t="shared" si="344"/>
        <v>0</v>
      </c>
      <c r="PY105" s="289">
        <f t="shared" si="344"/>
        <v>0</v>
      </c>
      <c r="PZ105" s="289">
        <f t="shared" si="344"/>
        <v>0</v>
      </c>
      <c r="QA105" s="289">
        <f t="shared" si="344"/>
        <v>0</v>
      </c>
      <c r="QB105" s="289">
        <f t="shared" si="344"/>
        <v>7.8444785146080638E-8</v>
      </c>
      <c r="QC105" s="289">
        <f t="shared" si="344"/>
        <v>0</v>
      </c>
      <c r="QD105" s="289">
        <f t="shared" si="344"/>
        <v>0</v>
      </c>
      <c r="QE105" s="289">
        <f t="shared" si="344"/>
        <v>0</v>
      </c>
      <c r="QF105" s="289">
        <f t="shared" si="344"/>
        <v>0</v>
      </c>
      <c r="QG105" s="289">
        <f t="shared" si="344"/>
        <v>5.5930047661721273E-8</v>
      </c>
      <c r="QH105" s="289">
        <f t="shared" si="344"/>
        <v>0</v>
      </c>
      <c r="QI105" s="289">
        <f t="shared" si="344"/>
        <v>0</v>
      </c>
      <c r="QJ105" s="289">
        <f t="shared" ref="QJ105:SA105" si="345">SUM(QJ81:QJ103)</f>
        <v>0</v>
      </c>
      <c r="QK105" s="289">
        <f t="shared" si="345"/>
        <v>0</v>
      </c>
      <c r="QL105" s="289">
        <f t="shared" si="345"/>
        <v>3.9877351000670119E-8</v>
      </c>
      <c r="QM105" s="289">
        <f t="shared" si="345"/>
        <v>0</v>
      </c>
      <c r="QN105" s="289">
        <f t="shared" si="345"/>
        <v>0</v>
      </c>
      <c r="QO105" s="289">
        <f t="shared" si="345"/>
        <v>0</v>
      </c>
      <c r="QP105" s="289">
        <f t="shared" si="345"/>
        <v>0</v>
      </c>
      <c r="QQ105" s="289">
        <f t="shared" si="345"/>
        <v>2.8432000137897029E-8</v>
      </c>
      <c r="QR105" s="289">
        <f t="shared" si="345"/>
        <v>0</v>
      </c>
      <c r="QS105" s="289">
        <f t="shared" si="345"/>
        <v>0</v>
      </c>
      <c r="QT105" s="289">
        <f t="shared" si="345"/>
        <v>0</v>
      </c>
      <c r="QU105" s="289">
        <f t="shared" si="345"/>
        <v>0</v>
      </c>
      <c r="QV105" s="289">
        <f t="shared" si="345"/>
        <v>2.0271623153398335E-8</v>
      </c>
      <c r="QW105" s="289">
        <f t="shared" si="345"/>
        <v>0</v>
      </c>
      <c r="QX105" s="289">
        <f t="shared" si="345"/>
        <v>0</v>
      </c>
      <c r="QY105" s="289">
        <f t="shared" si="345"/>
        <v>0</v>
      </c>
      <c r="QZ105" s="289">
        <f t="shared" si="345"/>
        <v>0</v>
      </c>
      <c r="RA105" s="289">
        <f t="shared" si="345"/>
        <v>1.4453387144074155E-8</v>
      </c>
      <c r="RB105" s="289">
        <f t="shared" si="345"/>
        <v>0</v>
      </c>
      <c r="RC105" s="289">
        <f t="shared" si="345"/>
        <v>0</v>
      </c>
      <c r="RD105" s="289">
        <f t="shared" si="345"/>
        <v>0</v>
      </c>
      <c r="RE105" s="289">
        <f t="shared" si="345"/>
        <v>0</v>
      </c>
      <c r="RF105" s="289">
        <f t="shared" si="345"/>
        <v>1.0305065280451801E-8</v>
      </c>
      <c r="RG105" s="289">
        <f t="shared" si="345"/>
        <v>0</v>
      </c>
      <c r="RH105" s="289">
        <f t="shared" si="345"/>
        <v>0</v>
      </c>
      <c r="RI105" s="289">
        <f t="shared" si="345"/>
        <v>0</v>
      </c>
      <c r="RJ105" s="289">
        <f t="shared" si="345"/>
        <v>0</v>
      </c>
      <c r="RK105" s="289">
        <f t="shared" si="345"/>
        <v>7.3473691236391276E-9</v>
      </c>
      <c r="RL105" s="289">
        <f t="shared" si="345"/>
        <v>0</v>
      </c>
      <c r="RM105" s="289">
        <f t="shared" si="345"/>
        <v>0</v>
      </c>
      <c r="RN105" s="289">
        <f t="shared" si="345"/>
        <v>0</v>
      </c>
      <c r="RO105" s="289">
        <f t="shared" si="345"/>
        <v>0</v>
      </c>
      <c r="RP105" s="289">
        <f t="shared" si="345"/>
        <v>5.2385726407197309E-9</v>
      </c>
      <c r="RQ105" s="289">
        <f t="shared" si="345"/>
        <v>0</v>
      </c>
      <c r="RR105" s="289">
        <f t="shared" si="345"/>
        <v>0</v>
      </c>
      <c r="RS105" s="289">
        <f t="shared" si="345"/>
        <v>0</v>
      </c>
      <c r="RT105" s="289">
        <f t="shared" si="345"/>
        <v>0</v>
      </c>
      <c r="RU105" s="289">
        <f t="shared" si="345"/>
        <v>3.7350298930544329E-9</v>
      </c>
      <c r="RV105" s="289">
        <f t="shared" si="345"/>
        <v>0</v>
      </c>
      <c r="RW105" s="289">
        <f t="shared" si="345"/>
        <v>0</v>
      </c>
      <c r="RX105" s="289">
        <f t="shared" si="345"/>
        <v>0</v>
      </c>
      <c r="RY105" s="289">
        <f t="shared" si="345"/>
        <v>0</v>
      </c>
      <c r="RZ105" s="289">
        <f t="shared" si="345"/>
        <v>2.6630246937061738E-9</v>
      </c>
      <c r="SA105" s="289">
        <f t="shared" si="345"/>
        <v>0</v>
      </c>
    </row>
    <row r="107" spans="1:495">
      <c r="C107" s="237"/>
    </row>
    <row r="110" spans="1:495">
      <c r="C110" s="237"/>
    </row>
  </sheetData>
  <mergeCells count="2">
    <mergeCell ref="E4:G4"/>
    <mergeCell ref="E5:G5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F34A65-42F4-4B1E-A0F8-AE14FD479DF4}">
  <sheetPr>
    <tabColor rgb="FF00B050"/>
  </sheetPr>
  <dimension ref="A1:SA110"/>
  <sheetViews>
    <sheetView zoomScale="115" zoomScaleNormal="115" workbookViewId="0">
      <pane xSplit="2" topLeftCell="C1" activePane="topRight" state="frozen"/>
      <selection pane="topRight" activeCell="C1" sqref="C1"/>
    </sheetView>
  </sheetViews>
  <sheetFormatPr defaultColWidth="9.140625" defaultRowHeight="12.75"/>
  <cols>
    <col min="1" max="1" width="14.28515625" style="235" customWidth="1"/>
    <col min="2" max="2" width="36.7109375" style="235" bestFit="1" customWidth="1"/>
    <col min="3" max="3" width="11.85546875" style="235" bestFit="1" customWidth="1"/>
    <col min="4" max="79" width="9.7109375" style="235" customWidth="1"/>
    <col min="80" max="16384" width="9.140625" style="235"/>
  </cols>
  <sheetData>
    <row r="1" spans="2:10">
      <c r="B1" s="94" t="s">
        <v>455</v>
      </c>
    </row>
    <row r="2" spans="2:10">
      <c r="B2" s="95" t="s">
        <v>457</v>
      </c>
    </row>
    <row r="4" spans="2:10">
      <c r="B4" s="285" t="s">
        <v>397</v>
      </c>
      <c r="C4" s="286"/>
      <c r="D4" s="286"/>
      <c r="E4" s="768" t="s">
        <v>321</v>
      </c>
      <c r="F4" s="768"/>
      <c r="G4" s="768"/>
      <c r="H4" s="287">
        <f>'T20-NPV-EOM'!H4</f>
        <v>7.0000000000000007E-2</v>
      </c>
    </row>
    <row r="5" spans="2:10" s="236" customFormat="1" ht="15" customHeight="1">
      <c r="B5" s="285" t="s">
        <v>319</v>
      </c>
      <c r="C5" s="285" t="s">
        <v>320</v>
      </c>
      <c r="D5" s="285" t="s">
        <v>53</v>
      </c>
      <c r="E5" s="768" t="s">
        <v>400</v>
      </c>
      <c r="F5" s="768"/>
      <c r="G5" s="768"/>
      <c r="H5" s="292">
        <v>10</v>
      </c>
      <c r="J5" s="235" t="s">
        <v>399</v>
      </c>
    </row>
    <row r="6" spans="2:10" s="236" customFormat="1">
      <c r="B6" s="283" t="str">
        <f>'T16-PCMM'!$C$27</f>
        <v>Active Treatment System</v>
      </c>
      <c r="C6" s="284">
        <f>'T16-PCMM'!S27</f>
        <v>0</v>
      </c>
      <c r="D6" s="282" t="s">
        <v>303</v>
      </c>
      <c r="F6" s="235"/>
      <c r="G6" s="238"/>
    </row>
    <row r="7" spans="2:10" s="236" customFormat="1">
      <c r="B7" s="283" t="str">
        <f>'T16-PCMM'!$C$30</f>
        <v>Passive Treatment System</v>
      </c>
      <c r="C7" s="284">
        <f>'T16-PCMM'!S30</f>
        <v>10525.95</v>
      </c>
      <c r="D7" s="282" t="s">
        <v>303</v>
      </c>
      <c r="F7" s="235"/>
      <c r="G7" s="238"/>
    </row>
    <row r="8" spans="2:10" s="236" customFormat="1">
      <c r="B8" s="283" t="str">
        <f>'T16-PCMM'!$C$36</f>
        <v>Field Support Staff &amp; Vehicles</v>
      </c>
      <c r="C8" s="284">
        <f>'T16-PCMM'!S36</f>
        <v>32001.375000000004</v>
      </c>
      <c r="D8" s="282" t="s">
        <v>303</v>
      </c>
    </row>
    <row r="9" spans="2:10" s="236" customFormat="1">
      <c r="B9" s="283" t="str">
        <f>'T16-PCMM'!$C$42</f>
        <v>Project Management</v>
      </c>
      <c r="C9" s="284">
        <f>'T16-PCMM'!S42</f>
        <v>105120</v>
      </c>
      <c r="D9" s="282" t="s">
        <v>303</v>
      </c>
    </row>
    <row r="10" spans="2:10" s="236" customFormat="1">
      <c r="B10" s="283" t="str">
        <f>'T16-PCMM'!$C$49</f>
        <v>Camp and General</v>
      </c>
      <c r="C10" s="284">
        <f>'T16-PCMM'!S49</f>
        <v>26229</v>
      </c>
      <c r="D10" s="282" t="s">
        <v>303</v>
      </c>
      <c r="F10" s="235"/>
      <c r="G10" s="238"/>
    </row>
    <row r="11" spans="2:10" s="236" customFormat="1">
      <c r="B11" s="283" t="str">
        <f>'T16-PCMM'!$C$58</f>
        <v>Reclamation Maintenance</v>
      </c>
      <c r="C11" s="284">
        <f>'T16-PCMM'!S65</f>
        <v>60887.209805273436</v>
      </c>
      <c r="D11" s="282" t="s">
        <v>303</v>
      </c>
      <c r="F11" s="235"/>
      <c r="G11" s="238"/>
    </row>
    <row r="12" spans="2:10" s="236" customFormat="1">
      <c r="B12" s="283" t="str">
        <f>'T16-PCMM'!$C$66</f>
        <v>Site Maintenance</v>
      </c>
      <c r="C12" s="284">
        <f>'T16-PCMM'!S71</f>
        <v>17805.599999999999</v>
      </c>
      <c r="D12" s="282" t="s">
        <v>303</v>
      </c>
      <c r="F12" s="235"/>
      <c r="G12" s="238"/>
    </row>
    <row r="13" spans="2:10">
      <c r="B13" s="283" t="str">
        <f>'T16-PCMM'!$C$72</f>
        <v>Transportation Costs</v>
      </c>
      <c r="C13" s="284">
        <f>'T16-PCMM'!S76</f>
        <v>64307.5</v>
      </c>
      <c r="D13" s="282" t="s">
        <v>303</v>
      </c>
    </row>
    <row r="14" spans="2:10">
      <c r="B14" s="283" t="str">
        <f>'T16-PCMM'!$C$77</f>
        <v>Water Quality Monitoring</v>
      </c>
      <c r="C14" s="284">
        <f>'T16-PCMM'!S81</f>
        <v>0</v>
      </c>
      <c r="D14" s="282" t="s">
        <v>179</v>
      </c>
    </row>
    <row r="15" spans="2:10">
      <c r="B15" s="283" t="str">
        <f>'T16-PCMM'!$C$83</f>
        <v>Physical/Geotech Stability Monitoring</v>
      </c>
      <c r="C15" s="284">
        <f>'T16-PCMM'!S79</f>
        <v>0</v>
      </c>
      <c r="D15" s="282" t="s">
        <v>179</v>
      </c>
    </row>
    <row r="16" spans="2:10">
      <c r="B16" s="283" t="str">
        <f>'T16-PCMM'!$C$84</f>
        <v>Surface Water Monitoring</v>
      </c>
      <c r="C16" s="284">
        <f>'T16-PCMM'!S83</f>
        <v>20069</v>
      </c>
      <c r="D16" s="282" t="s">
        <v>179</v>
      </c>
    </row>
    <row r="17" spans="2:495">
      <c r="B17" s="283" t="str">
        <f>'T16-PCMM'!$C$85</f>
        <v>Groundwater Monitoring</v>
      </c>
      <c r="C17" s="284">
        <f>'T16-PCMM'!S86</f>
        <v>54889</v>
      </c>
      <c r="D17" s="282" t="s">
        <v>179</v>
      </c>
    </row>
    <row r="18" spans="2:495">
      <c r="B18" s="283" t="str">
        <f>'T16-PCMM'!$C$86</f>
        <v>Revegetation Success</v>
      </c>
      <c r="C18" s="284">
        <f>'T16-PCMM'!S87</f>
        <v>86663</v>
      </c>
      <c r="D18" s="282" t="s">
        <v>179</v>
      </c>
    </row>
    <row r="19" spans="2:495">
      <c r="B19" s="283" t="str">
        <f>'T16-PCMM'!$C$87</f>
        <v>Soil and Vegetation Chemistry</v>
      </c>
      <c r="C19" s="284">
        <f>'T16-PCMM'!S88</f>
        <v>157466</v>
      </c>
      <c r="D19" s="282" t="s">
        <v>179</v>
      </c>
    </row>
    <row r="20" spans="2:495">
      <c r="B20" s="283" t="str">
        <f>'T16-PCMM'!$C$88</f>
        <v>Wildlife Aerial Surveys</v>
      </c>
      <c r="C20" s="284">
        <f>'T16-PCMM'!S89</f>
        <v>103824</v>
      </c>
      <c r="D20" s="282" t="s">
        <v>179</v>
      </c>
    </row>
    <row r="21" spans="2:495">
      <c r="B21" s="283" t="str">
        <f>'T16-PCMM'!$C$89</f>
        <v>Aquatics</v>
      </c>
      <c r="C21" s="284">
        <f>'T16-PCMM'!S90</f>
        <v>21455</v>
      </c>
      <c r="D21" s="282" t="s">
        <v>179</v>
      </c>
    </row>
    <row r="22" spans="2:495">
      <c r="B22" s="283" t="str">
        <f>'T16-PCMM'!$C$90</f>
        <v>Effluent</v>
      </c>
      <c r="C22" s="284">
        <f>'T16-PCMM'!S91</f>
        <v>0</v>
      </c>
      <c r="D22" s="282" t="s">
        <v>179</v>
      </c>
    </row>
    <row r="23" spans="2:495">
      <c r="B23" s="283" t="str">
        <f>'T16-PCMM'!$C$94</f>
        <v>Instrumentation Maintenance/Replacement</v>
      </c>
      <c r="C23" s="284">
        <f>'T16-PCMM'!S99</f>
        <v>20000</v>
      </c>
      <c r="D23" s="282" t="s">
        <v>303</v>
      </c>
    </row>
    <row r="24" spans="2:495">
      <c r="B24" s="283" t="str">
        <f>'T16-PCMM'!$C$100</f>
        <v>Road Closure and Reclamation</v>
      </c>
      <c r="C24" s="284">
        <f>'T16-PCMM'!S106</f>
        <v>85949.824999999997</v>
      </c>
      <c r="D24" s="282" t="s">
        <v>303</v>
      </c>
    </row>
    <row r="25" spans="2:495">
      <c r="B25" s="10"/>
      <c r="C25" s="237"/>
    </row>
    <row r="27" spans="2:495">
      <c r="B27" s="291" t="s">
        <v>322</v>
      </c>
      <c r="C27" s="291"/>
      <c r="D27" s="291" t="s">
        <v>323</v>
      </c>
    </row>
    <row r="28" spans="2:495">
      <c r="B28" s="285" t="s">
        <v>319</v>
      </c>
      <c r="C28" s="285"/>
      <c r="D28" s="276">
        <v>1</v>
      </c>
      <c r="E28" s="276">
        <f>D28+1</f>
        <v>2</v>
      </c>
      <c r="F28" s="276">
        <f t="shared" ref="F28:BQ28" si="0">E28+1</f>
        <v>3</v>
      </c>
      <c r="G28" s="276">
        <f t="shared" si="0"/>
        <v>4</v>
      </c>
      <c r="H28" s="276">
        <f t="shared" si="0"/>
        <v>5</v>
      </c>
      <c r="I28" s="276">
        <f t="shared" si="0"/>
        <v>6</v>
      </c>
      <c r="J28" s="276">
        <f t="shared" si="0"/>
        <v>7</v>
      </c>
      <c r="K28" s="276">
        <f t="shared" si="0"/>
        <v>8</v>
      </c>
      <c r="L28" s="276">
        <f t="shared" si="0"/>
        <v>9</v>
      </c>
      <c r="M28" s="276">
        <f t="shared" si="0"/>
        <v>10</v>
      </c>
      <c r="N28" s="276">
        <f t="shared" si="0"/>
        <v>11</v>
      </c>
      <c r="O28" s="276">
        <f t="shared" si="0"/>
        <v>12</v>
      </c>
      <c r="P28" s="276">
        <f t="shared" si="0"/>
        <v>13</v>
      </c>
      <c r="Q28" s="276">
        <f t="shared" si="0"/>
        <v>14</v>
      </c>
      <c r="R28" s="276">
        <f t="shared" si="0"/>
        <v>15</v>
      </c>
      <c r="S28" s="276">
        <f t="shared" si="0"/>
        <v>16</v>
      </c>
      <c r="T28" s="276">
        <f t="shared" si="0"/>
        <v>17</v>
      </c>
      <c r="U28" s="276">
        <f t="shared" si="0"/>
        <v>18</v>
      </c>
      <c r="V28" s="276">
        <f t="shared" si="0"/>
        <v>19</v>
      </c>
      <c r="W28" s="276">
        <f t="shared" si="0"/>
        <v>20</v>
      </c>
      <c r="X28" s="276">
        <f t="shared" si="0"/>
        <v>21</v>
      </c>
      <c r="Y28" s="276">
        <f t="shared" si="0"/>
        <v>22</v>
      </c>
      <c r="Z28" s="276">
        <f t="shared" si="0"/>
        <v>23</v>
      </c>
      <c r="AA28" s="276">
        <f t="shared" si="0"/>
        <v>24</v>
      </c>
      <c r="AB28" s="276">
        <f t="shared" si="0"/>
        <v>25</v>
      </c>
      <c r="AC28" s="276">
        <f t="shared" si="0"/>
        <v>26</v>
      </c>
      <c r="AD28" s="276">
        <f t="shared" si="0"/>
        <v>27</v>
      </c>
      <c r="AE28" s="276">
        <f t="shared" si="0"/>
        <v>28</v>
      </c>
      <c r="AF28" s="276">
        <f t="shared" si="0"/>
        <v>29</v>
      </c>
      <c r="AG28" s="276">
        <f t="shared" si="0"/>
        <v>30</v>
      </c>
      <c r="AH28" s="276">
        <f t="shared" si="0"/>
        <v>31</v>
      </c>
      <c r="AI28" s="276">
        <f t="shared" si="0"/>
        <v>32</v>
      </c>
      <c r="AJ28" s="276">
        <f t="shared" si="0"/>
        <v>33</v>
      </c>
      <c r="AK28" s="276">
        <f t="shared" si="0"/>
        <v>34</v>
      </c>
      <c r="AL28" s="276">
        <f t="shared" si="0"/>
        <v>35</v>
      </c>
      <c r="AM28" s="276">
        <f t="shared" si="0"/>
        <v>36</v>
      </c>
      <c r="AN28" s="276">
        <f t="shared" si="0"/>
        <v>37</v>
      </c>
      <c r="AO28" s="276">
        <f t="shared" si="0"/>
        <v>38</v>
      </c>
      <c r="AP28" s="276">
        <f t="shared" si="0"/>
        <v>39</v>
      </c>
      <c r="AQ28" s="276">
        <f t="shared" si="0"/>
        <v>40</v>
      </c>
      <c r="AR28" s="276">
        <f t="shared" si="0"/>
        <v>41</v>
      </c>
      <c r="AS28" s="276">
        <f t="shared" si="0"/>
        <v>42</v>
      </c>
      <c r="AT28" s="276">
        <f t="shared" si="0"/>
        <v>43</v>
      </c>
      <c r="AU28" s="276">
        <f t="shared" si="0"/>
        <v>44</v>
      </c>
      <c r="AV28" s="276">
        <f t="shared" si="0"/>
        <v>45</v>
      </c>
      <c r="AW28" s="276">
        <f t="shared" si="0"/>
        <v>46</v>
      </c>
      <c r="AX28" s="276">
        <f t="shared" si="0"/>
        <v>47</v>
      </c>
      <c r="AY28" s="276">
        <f t="shared" si="0"/>
        <v>48</v>
      </c>
      <c r="AZ28" s="276">
        <f t="shared" si="0"/>
        <v>49</v>
      </c>
      <c r="BA28" s="276">
        <f t="shared" si="0"/>
        <v>50</v>
      </c>
      <c r="BB28" s="276">
        <f t="shared" si="0"/>
        <v>51</v>
      </c>
      <c r="BC28" s="276">
        <f t="shared" si="0"/>
        <v>52</v>
      </c>
      <c r="BD28" s="276">
        <f t="shared" si="0"/>
        <v>53</v>
      </c>
      <c r="BE28" s="276">
        <f t="shared" si="0"/>
        <v>54</v>
      </c>
      <c r="BF28" s="276">
        <f t="shared" si="0"/>
        <v>55</v>
      </c>
      <c r="BG28" s="276">
        <f t="shared" si="0"/>
        <v>56</v>
      </c>
      <c r="BH28" s="276">
        <f t="shared" si="0"/>
        <v>57</v>
      </c>
      <c r="BI28" s="276">
        <f t="shared" si="0"/>
        <v>58</v>
      </c>
      <c r="BJ28" s="276">
        <f t="shared" si="0"/>
        <v>59</v>
      </c>
      <c r="BK28" s="276">
        <f t="shared" si="0"/>
        <v>60</v>
      </c>
      <c r="BL28" s="276">
        <f t="shared" si="0"/>
        <v>61</v>
      </c>
      <c r="BM28" s="276">
        <f t="shared" si="0"/>
        <v>62</v>
      </c>
      <c r="BN28" s="276">
        <f t="shared" si="0"/>
        <v>63</v>
      </c>
      <c r="BO28" s="276">
        <f t="shared" si="0"/>
        <v>64</v>
      </c>
      <c r="BP28" s="276">
        <f t="shared" si="0"/>
        <v>65</v>
      </c>
      <c r="BQ28" s="276">
        <f t="shared" si="0"/>
        <v>66</v>
      </c>
      <c r="BR28" s="276">
        <f t="shared" ref="BR28:EC28" si="1">BQ28+1</f>
        <v>67</v>
      </c>
      <c r="BS28" s="276">
        <f t="shared" si="1"/>
        <v>68</v>
      </c>
      <c r="BT28" s="276">
        <f t="shared" si="1"/>
        <v>69</v>
      </c>
      <c r="BU28" s="276">
        <f t="shared" si="1"/>
        <v>70</v>
      </c>
      <c r="BV28" s="276">
        <f t="shared" si="1"/>
        <v>71</v>
      </c>
      <c r="BW28" s="276">
        <f t="shared" si="1"/>
        <v>72</v>
      </c>
      <c r="BX28" s="276">
        <f t="shared" si="1"/>
        <v>73</v>
      </c>
      <c r="BY28" s="276">
        <f t="shared" si="1"/>
        <v>74</v>
      </c>
      <c r="BZ28" s="276">
        <f t="shared" si="1"/>
        <v>75</v>
      </c>
      <c r="CA28" s="276">
        <f t="shared" si="1"/>
        <v>76</v>
      </c>
      <c r="CB28" s="276">
        <f t="shared" si="1"/>
        <v>77</v>
      </c>
      <c r="CC28" s="276">
        <f t="shared" si="1"/>
        <v>78</v>
      </c>
      <c r="CD28" s="276">
        <f t="shared" si="1"/>
        <v>79</v>
      </c>
      <c r="CE28" s="276">
        <f t="shared" si="1"/>
        <v>80</v>
      </c>
      <c r="CF28" s="276">
        <f t="shared" si="1"/>
        <v>81</v>
      </c>
      <c r="CG28" s="276">
        <f t="shared" si="1"/>
        <v>82</v>
      </c>
      <c r="CH28" s="276">
        <f t="shared" si="1"/>
        <v>83</v>
      </c>
      <c r="CI28" s="276">
        <f t="shared" si="1"/>
        <v>84</v>
      </c>
      <c r="CJ28" s="276">
        <f t="shared" si="1"/>
        <v>85</v>
      </c>
      <c r="CK28" s="276">
        <f t="shared" si="1"/>
        <v>86</v>
      </c>
      <c r="CL28" s="276">
        <f t="shared" si="1"/>
        <v>87</v>
      </c>
      <c r="CM28" s="276">
        <f t="shared" si="1"/>
        <v>88</v>
      </c>
      <c r="CN28" s="276">
        <f t="shared" si="1"/>
        <v>89</v>
      </c>
      <c r="CO28" s="276">
        <f t="shared" si="1"/>
        <v>90</v>
      </c>
      <c r="CP28" s="276">
        <f t="shared" si="1"/>
        <v>91</v>
      </c>
      <c r="CQ28" s="276">
        <f t="shared" si="1"/>
        <v>92</v>
      </c>
      <c r="CR28" s="276">
        <f t="shared" si="1"/>
        <v>93</v>
      </c>
      <c r="CS28" s="276">
        <f t="shared" si="1"/>
        <v>94</v>
      </c>
      <c r="CT28" s="276">
        <f t="shared" si="1"/>
        <v>95</v>
      </c>
      <c r="CU28" s="276">
        <f t="shared" si="1"/>
        <v>96</v>
      </c>
      <c r="CV28" s="276">
        <f t="shared" si="1"/>
        <v>97</v>
      </c>
      <c r="CW28" s="276">
        <f t="shared" si="1"/>
        <v>98</v>
      </c>
      <c r="CX28" s="276">
        <f t="shared" si="1"/>
        <v>99</v>
      </c>
      <c r="CY28" s="276">
        <f t="shared" si="1"/>
        <v>100</v>
      </c>
      <c r="CZ28" s="276">
        <f t="shared" si="1"/>
        <v>101</v>
      </c>
      <c r="DA28" s="276">
        <f t="shared" si="1"/>
        <v>102</v>
      </c>
      <c r="DB28" s="276">
        <f t="shared" si="1"/>
        <v>103</v>
      </c>
      <c r="DC28" s="276">
        <f t="shared" si="1"/>
        <v>104</v>
      </c>
      <c r="DD28" s="276">
        <f t="shared" si="1"/>
        <v>105</v>
      </c>
      <c r="DE28" s="276">
        <f t="shared" si="1"/>
        <v>106</v>
      </c>
      <c r="DF28" s="276">
        <f t="shared" si="1"/>
        <v>107</v>
      </c>
      <c r="DG28" s="276">
        <f t="shared" si="1"/>
        <v>108</v>
      </c>
      <c r="DH28" s="276">
        <f t="shared" si="1"/>
        <v>109</v>
      </c>
      <c r="DI28" s="276">
        <f t="shared" si="1"/>
        <v>110</v>
      </c>
      <c r="DJ28" s="276">
        <f t="shared" si="1"/>
        <v>111</v>
      </c>
      <c r="DK28" s="276">
        <f t="shared" si="1"/>
        <v>112</v>
      </c>
      <c r="DL28" s="276">
        <f t="shared" si="1"/>
        <v>113</v>
      </c>
      <c r="DM28" s="276">
        <f t="shared" si="1"/>
        <v>114</v>
      </c>
      <c r="DN28" s="276">
        <f t="shared" si="1"/>
        <v>115</v>
      </c>
      <c r="DO28" s="276">
        <f t="shared" si="1"/>
        <v>116</v>
      </c>
      <c r="DP28" s="276">
        <f t="shared" si="1"/>
        <v>117</v>
      </c>
      <c r="DQ28" s="276">
        <f t="shared" si="1"/>
        <v>118</v>
      </c>
      <c r="DR28" s="276">
        <f t="shared" si="1"/>
        <v>119</v>
      </c>
      <c r="DS28" s="276">
        <f t="shared" si="1"/>
        <v>120</v>
      </c>
      <c r="DT28" s="276">
        <f t="shared" si="1"/>
        <v>121</v>
      </c>
      <c r="DU28" s="276">
        <f t="shared" si="1"/>
        <v>122</v>
      </c>
      <c r="DV28" s="276">
        <f t="shared" si="1"/>
        <v>123</v>
      </c>
      <c r="DW28" s="276">
        <f t="shared" si="1"/>
        <v>124</v>
      </c>
      <c r="DX28" s="276">
        <f t="shared" si="1"/>
        <v>125</v>
      </c>
      <c r="DY28" s="276">
        <f t="shared" si="1"/>
        <v>126</v>
      </c>
      <c r="DZ28" s="276">
        <f t="shared" si="1"/>
        <v>127</v>
      </c>
      <c r="EA28" s="276">
        <f t="shared" si="1"/>
        <v>128</v>
      </c>
      <c r="EB28" s="276">
        <f t="shared" si="1"/>
        <v>129</v>
      </c>
      <c r="EC28" s="276">
        <f t="shared" si="1"/>
        <v>130</v>
      </c>
      <c r="ED28" s="276">
        <f t="shared" ref="ED28:GO28" si="2">EC28+1</f>
        <v>131</v>
      </c>
      <c r="EE28" s="276">
        <f t="shared" si="2"/>
        <v>132</v>
      </c>
      <c r="EF28" s="276">
        <f t="shared" si="2"/>
        <v>133</v>
      </c>
      <c r="EG28" s="276">
        <f t="shared" si="2"/>
        <v>134</v>
      </c>
      <c r="EH28" s="276">
        <f t="shared" si="2"/>
        <v>135</v>
      </c>
      <c r="EI28" s="276">
        <f t="shared" si="2"/>
        <v>136</v>
      </c>
      <c r="EJ28" s="276">
        <f t="shared" si="2"/>
        <v>137</v>
      </c>
      <c r="EK28" s="276">
        <f t="shared" si="2"/>
        <v>138</v>
      </c>
      <c r="EL28" s="276">
        <f t="shared" si="2"/>
        <v>139</v>
      </c>
      <c r="EM28" s="276">
        <f t="shared" si="2"/>
        <v>140</v>
      </c>
      <c r="EN28" s="276">
        <f t="shared" si="2"/>
        <v>141</v>
      </c>
      <c r="EO28" s="276">
        <f t="shared" si="2"/>
        <v>142</v>
      </c>
      <c r="EP28" s="276">
        <f t="shared" si="2"/>
        <v>143</v>
      </c>
      <c r="EQ28" s="276">
        <f t="shared" si="2"/>
        <v>144</v>
      </c>
      <c r="ER28" s="276">
        <f t="shared" si="2"/>
        <v>145</v>
      </c>
      <c r="ES28" s="276">
        <f t="shared" si="2"/>
        <v>146</v>
      </c>
      <c r="ET28" s="276">
        <f t="shared" si="2"/>
        <v>147</v>
      </c>
      <c r="EU28" s="276">
        <f t="shared" si="2"/>
        <v>148</v>
      </c>
      <c r="EV28" s="276">
        <f t="shared" si="2"/>
        <v>149</v>
      </c>
      <c r="EW28" s="276">
        <f t="shared" si="2"/>
        <v>150</v>
      </c>
      <c r="EX28" s="276">
        <f t="shared" si="2"/>
        <v>151</v>
      </c>
      <c r="EY28" s="276">
        <f t="shared" si="2"/>
        <v>152</v>
      </c>
      <c r="EZ28" s="276">
        <f t="shared" si="2"/>
        <v>153</v>
      </c>
      <c r="FA28" s="276">
        <f t="shared" si="2"/>
        <v>154</v>
      </c>
      <c r="FB28" s="276">
        <f t="shared" si="2"/>
        <v>155</v>
      </c>
      <c r="FC28" s="276">
        <f t="shared" si="2"/>
        <v>156</v>
      </c>
      <c r="FD28" s="276">
        <f t="shared" si="2"/>
        <v>157</v>
      </c>
      <c r="FE28" s="276">
        <f t="shared" si="2"/>
        <v>158</v>
      </c>
      <c r="FF28" s="276">
        <f t="shared" si="2"/>
        <v>159</v>
      </c>
      <c r="FG28" s="276">
        <f t="shared" si="2"/>
        <v>160</v>
      </c>
      <c r="FH28" s="276">
        <f t="shared" si="2"/>
        <v>161</v>
      </c>
      <c r="FI28" s="276">
        <f t="shared" si="2"/>
        <v>162</v>
      </c>
      <c r="FJ28" s="276">
        <f t="shared" si="2"/>
        <v>163</v>
      </c>
      <c r="FK28" s="276">
        <f t="shared" si="2"/>
        <v>164</v>
      </c>
      <c r="FL28" s="276">
        <f t="shared" si="2"/>
        <v>165</v>
      </c>
      <c r="FM28" s="276">
        <f t="shared" si="2"/>
        <v>166</v>
      </c>
      <c r="FN28" s="276">
        <f t="shared" si="2"/>
        <v>167</v>
      </c>
      <c r="FO28" s="276">
        <f t="shared" si="2"/>
        <v>168</v>
      </c>
      <c r="FP28" s="276">
        <f t="shared" si="2"/>
        <v>169</v>
      </c>
      <c r="FQ28" s="276">
        <f t="shared" si="2"/>
        <v>170</v>
      </c>
      <c r="FR28" s="276">
        <f t="shared" si="2"/>
        <v>171</v>
      </c>
      <c r="FS28" s="276">
        <f t="shared" si="2"/>
        <v>172</v>
      </c>
      <c r="FT28" s="276">
        <f t="shared" si="2"/>
        <v>173</v>
      </c>
      <c r="FU28" s="276">
        <f t="shared" si="2"/>
        <v>174</v>
      </c>
      <c r="FV28" s="276">
        <f t="shared" si="2"/>
        <v>175</v>
      </c>
      <c r="FW28" s="276">
        <f t="shared" si="2"/>
        <v>176</v>
      </c>
      <c r="FX28" s="276">
        <f t="shared" si="2"/>
        <v>177</v>
      </c>
      <c r="FY28" s="276">
        <f t="shared" si="2"/>
        <v>178</v>
      </c>
      <c r="FZ28" s="276">
        <f t="shared" si="2"/>
        <v>179</v>
      </c>
      <c r="GA28" s="276">
        <f t="shared" si="2"/>
        <v>180</v>
      </c>
      <c r="GB28" s="276">
        <f t="shared" si="2"/>
        <v>181</v>
      </c>
      <c r="GC28" s="276">
        <f t="shared" si="2"/>
        <v>182</v>
      </c>
      <c r="GD28" s="276">
        <f t="shared" si="2"/>
        <v>183</v>
      </c>
      <c r="GE28" s="276">
        <f t="shared" si="2"/>
        <v>184</v>
      </c>
      <c r="GF28" s="276">
        <f t="shared" si="2"/>
        <v>185</v>
      </c>
      <c r="GG28" s="276">
        <f t="shared" si="2"/>
        <v>186</v>
      </c>
      <c r="GH28" s="276">
        <f t="shared" si="2"/>
        <v>187</v>
      </c>
      <c r="GI28" s="276">
        <f t="shared" si="2"/>
        <v>188</v>
      </c>
      <c r="GJ28" s="276">
        <f t="shared" si="2"/>
        <v>189</v>
      </c>
      <c r="GK28" s="276">
        <f t="shared" si="2"/>
        <v>190</v>
      </c>
      <c r="GL28" s="276">
        <f t="shared" si="2"/>
        <v>191</v>
      </c>
      <c r="GM28" s="276">
        <f t="shared" si="2"/>
        <v>192</v>
      </c>
      <c r="GN28" s="276">
        <f t="shared" si="2"/>
        <v>193</v>
      </c>
      <c r="GO28" s="276">
        <f t="shared" si="2"/>
        <v>194</v>
      </c>
      <c r="GP28" s="276">
        <f t="shared" ref="GP28:JA28" si="3">GO28+1</f>
        <v>195</v>
      </c>
      <c r="GQ28" s="276">
        <f t="shared" si="3"/>
        <v>196</v>
      </c>
      <c r="GR28" s="276">
        <f t="shared" si="3"/>
        <v>197</v>
      </c>
      <c r="GS28" s="276">
        <f t="shared" si="3"/>
        <v>198</v>
      </c>
      <c r="GT28" s="276">
        <f t="shared" si="3"/>
        <v>199</v>
      </c>
      <c r="GU28" s="276">
        <f t="shared" si="3"/>
        <v>200</v>
      </c>
      <c r="GV28" s="276">
        <f t="shared" si="3"/>
        <v>201</v>
      </c>
      <c r="GW28" s="276">
        <f t="shared" si="3"/>
        <v>202</v>
      </c>
      <c r="GX28" s="276">
        <f t="shared" si="3"/>
        <v>203</v>
      </c>
      <c r="GY28" s="276">
        <f t="shared" si="3"/>
        <v>204</v>
      </c>
      <c r="GZ28" s="276">
        <f t="shared" si="3"/>
        <v>205</v>
      </c>
      <c r="HA28" s="276">
        <f t="shared" si="3"/>
        <v>206</v>
      </c>
      <c r="HB28" s="276">
        <f t="shared" si="3"/>
        <v>207</v>
      </c>
      <c r="HC28" s="276">
        <f t="shared" si="3"/>
        <v>208</v>
      </c>
      <c r="HD28" s="276">
        <f t="shared" si="3"/>
        <v>209</v>
      </c>
      <c r="HE28" s="276">
        <f t="shared" si="3"/>
        <v>210</v>
      </c>
      <c r="HF28" s="276">
        <f t="shared" si="3"/>
        <v>211</v>
      </c>
      <c r="HG28" s="276">
        <f t="shared" si="3"/>
        <v>212</v>
      </c>
      <c r="HH28" s="276">
        <f t="shared" si="3"/>
        <v>213</v>
      </c>
      <c r="HI28" s="276">
        <f t="shared" si="3"/>
        <v>214</v>
      </c>
      <c r="HJ28" s="276">
        <f t="shared" si="3"/>
        <v>215</v>
      </c>
      <c r="HK28" s="276">
        <f t="shared" si="3"/>
        <v>216</v>
      </c>
      <c r="HL28" s="276">
        <f t="shared" si="3"/>
        <v>217</v>
      </c>
      <c r="HM28" s="276">
        <f t="shared" si="3"/>
        <v>218</v>
      </c>
      <c r="HN28" s="276">
        <f t="shared" si="3"/>
        <v>219</v>
      </c>
      <c r="HO28" s="276">
        <f t="shared" si="3"/>
        <v>220</v>
      </c>
      <c r="HP28" s="276">
        <f t="shared" si="3"/>
        <v>221</v>
      </c>
      <c r="HQ28" s="276">
        <f t="shared" si="3"/>
        <v>222</v>
      </c>
      <c r="HR28" s="276">
        <f t="shared" si="3"/>
        <v>223</v>
      </c>
      <c r="HS28" s="276">
        <f t="shared" si="3"/>
        <v>224</v>
      </c>
      <c r="HT28" s="276">
        <f t="shared" si="3"/>
        <v>225</v>
      </c>
      <c r="HU28" s="276">
        <f t="shared" si="3"/>
        <v>226</v>
      </c>
      <c r="HV28" s="276">
        <f t="shared" si="3"/>
        <v>227</v>
      </c>
      <c r="HW28" s="276">
        <f t="shared" si="3"/>
        <v>228</v>
      </c>
      <c r="HX28" s="276">
        <f t="shared" si="3"/>
        <v>229</v>
      </c>
      <c r="HY28" s="276">
        <f t="shared" si="3"/>
        <v>230</v>
      </c>
      <c r="HZ28" s="276">
        <f t="shared" si="3"/>
        <v>231</v>
      </c>
      <c r="IA28" s="276">
        <f t="shared" si="3"/>
        <v>232</v>
      </c>
      <c r="IB28" s="276">
        <f t="shared" si="3"/>
        <v>233</v>
      </c>
      <c r="IC28" s="276">
        <f t="shared" si="3"/>
        <v>234</v>
      </c>
      <c r="ID28" s="276">
        <f t="shared" si="3"/>
        <v>235</v>
      </c>
      <c r="IE28" s="276">
        <f t="shared" si="3"/>
        <v>236</v>
      </c>
      <c r="IF28" s="276">
        <f t="shared" si="3"/>
        <v>237</v>
      </c>
      <c r="IG28" s="276">
        <f t="shared" si="3"/>
        <v>238</v>
      </c>
      <c r="IH28" s="276">
        <f t="shared" si="3"/>
        <v>239</v>
      </c>
      <c r="II28" s="276">
        <f t="shared" si="3"/>
        <v>240</v>
      </c>
      <c r="IJ28" s="276">
        <f t="shared" si="3"/>
        <v>241</v>
      </c>
      <c r="IK28" s="276">
        <f t="shared" si="3"/>
        <v>242</v>
      </c>
      <c r="IL28" s="276">
        <f t="shared" si="3"/>
        <v>243</v>
      </c>
      <c r="IM28" s="276">
        <f t="shared" si="3"/>
        <v>244</v>
      </c>
      <c r="IN28" s="276">
        <f t="shared" si="3"/>
        <v>245</v>
      </c>
      <c r="IO28" s="276">
        <f t="shared" si="3"/>
        <v>246</v>
      </c>
      <c r="IP28" s="276">
        <f t="shared" si="3"/>
        <v>247</v>
      </c>
      <c r="IQ28" s="276">
        <f t="shared" si="3"/>
        <v>248</v>
      </c>
      <c r="IR28" s="276">
        <f t="shared" si="3"/>
        <v>249</v>
      </c>
      <c r="IS28" s="276">
        <f t="shared" si="3"/>
        <v>250</v>
      </c>
      <c r="IT28" s="276">
        <f t="shared" si="3"/>
        <v>251</v>
      </c>
      <c r="IU28" s="276">
        <f t="shared" si="3"/>
        <v>252</v>
      </c>
      <c r="IV28" s="276">
        <f t="shared" si="3"/>
        <v>253</v>
      </c>
      <c r="IW28" s="276">
        <f t="shared" si="3"/>
        <v>254</v>
      </c>
      <c r="IX28" s="276">
        <f t="shared" si="3"/>
        <v>255</v>
      </c>
      <c r="IY28" s="276">
        <f t="shared" si="3"/>
        <v>256</v>
      </c>
      <c r="IZ28" s="276">
        <f t="shared" si="3"/>
        <v>257</v>
      </c>
      <c r="JA28" s="276">
        <f t="shared" si="3"/>
        <v>258</v>
      </c>
      <c r="JB28" s="276">
        <f t="shared" ref="JB28:LM28" si="4">JA28+1</f>
        <v>259</v>
      </c>
      <c r="JC28" s="276">
        <f t="shared" si="4"/>
        <v>260</v>
      </c>
      <c r="JD28" s="276">
        <f t="shared" si="4"/>
        <v>261</v>
      </c>
      <c r="JE28" s="276">
        <f t="shared" si="4"/>
        <v>262</v>
      </c>
      <c r="JF28" s="276">
        <f t="shared" si="4"/>
        <v>263</v>
      </c>
      <c r="JG28" s="276">
        <f t="shared" si="4"/>
        <v>264</v>
      </c>
      <c r="JH28" s="276">
        <f t="shared" si="4"/>
        <v>265</v>
      </c>
      <c r="JI28" s="276">
        <f t="shared" si="4"/>
        <v>266</v>
      </c>
      <c r="JJ28" s="276">
        <f t="shared" si="4"/>
        <v>267</v>
      </c>
      <c r="JK28" s="276">
        <f t="shared" si="4"/>
        <v>268</v>
      </c>
      <c r="JL28" s="276">
        <f t="shared" si="4"/>
        <v>269</v>
      </c>
      <c r="JM28" s="276">
        <f t="shared" si="4"/>
        <v>270</v>
      </c>
      <c r="JN28" s="276">
        <f t="shared" si="4"/>
        <v>271</v>
      </c>
      <c r="JO28" s="276">
        <f t="shared" si="4"/>
        <v>272</v>
      </c>
      <c r="JP28" s="276">
        <f t="shared" si="4"/>
        <v>273</v>
      </c>
      <c r="JQ28" s="276">
        <f t="shared" si="4"/>
        <v>274</v>
      </c>
      <c r="JR28" s="276">
        <f t="shared" si="4"/>
        <v>275</v>
      </c>
      <c r="JS28" s="276">
        <f t="shared" si="4"/>
        <v>276</v>
      </c>
      <c r="JT28" s="276">
        <f t="shared" si="4"/>
        <v>277</v>
      </c>
      <c r="JU28" s="276">
        <f t="shared" si="4"/>
        <v>278</v>
      </c>
      <c r="JV28" s="276">
        <f t="shared" si="4"/>
        <v>279</v>
      </c>
      <c r="JW28" s="276">
        <f t="shared" si="4"/>
        <v>280</v>
      </c>
      <c r="JX28" s="276">
        <f t="shared" si="4"/>
        <v>281</v>
      </c>
      <c r="JY28" s="276">
        <f t="shared" si="4"/>
        <v>282</v>
      </c>
      <c r="JZ28" s="276">
        <f t="shared" si="4"/>
        <v>283</v>
      </c>
      <c r="KA28" s="276">
        <f t="shared" si="4"/>
        <v>284</v>
      </c>
      <c r="KB28" s="276">
        <f t="shared" si="4"/>
        <v>285</v>
      </c>
      <c r="KC28" s="276">
        <f t="shared" si="4"/>
        <v>286</v>
      </c>
      <c r="KD28" s="276">
        <f t="shared" si="4"/>
        <v>287</v>
      </c>
      <c r="KE28" s="276">
        <f t="shared" si="4"/>
        <v>288</v>
      </c>
      <c r="KF28" s="276">
        <f t="shared" si="4"/>
        <v>289</v>
      </c>
      <c r="KG28" s="276">
        <f t="shared" si="4"/>
        <v>290</v>
      </c>
      <c r="KH28" s="276">
        <f t="shared" si="4"/>
        <v>291</v>
      </c>
      <c r="KI28" s="276">
        <f t="shared" si="4"/>
        <v>292</v>
      </c>
      <c r="KJ28" s="276">
        <f t="shared" si="4"/>
        <v>293</v>
      </c>
      <c r="KK28" s="276">
        <f t="shared" si="4"/>
        <v>294</v>
      </c>
      <c r="KL28" s="276">
        <f t="shared" si="4"/>
        <v>295</v>
      </c>
      <c r="KM28" s="276">
        <f t="shared" si="4"/>
        <v>296</v>
      </c>
      <c r="KN28" s="276">
        <f t="shared" si="4"/>
        <v>297</v>
      </c>
      <c r="KO28" s="276">
        <f t="shared" si="4"/>
        <v>298</v>
      </c>
      <c r="KP28" s="276">
        <f t="shared" si="4"/>
        <v>299</v>
      </c>
      <c r="KQ28" s="276">
        <f t="shared" si="4"/>
        <v>300</v>
      </c>
      <c r="KR28" s="276">
        <f t="shared" si="4"/>
        <v>301</v>
      </c>
      <c r="KS28" s="276">
        <f t="shared" si="4"/>
        <v>302</v>
      </c>
      <c r="KT28" s="276">
        <f t="shared" si="4"/>
        <v>303</v>
      </c>
      <c r="KU28" s="276">
        <f t="shared" si="4"/>
        <v>304</v>
      </c>
      <c r="KV28" s="276">
        <f t="shared" si="4"/>
        <v>305</v>
      </c>
      <c r="KW28" s="276">
        <f t="shared" si="4"/>
        <v>306</v>
      </c>
      <c r="KX28" s="276">
        <f t="shared" si="4"/>
        <v>307</v>
      </c>
      <c r="KY28" s="276">
        <f t="shared" si="4"/>
        <v>308</v>
      </c>
      <c r="KZ28" s="276">
        <f t="shared" si="4"/>
        <v>309</v>
      </c>
      <c r="LA28" s="276">
        <f t="shared" si="4"/>
        <v>310</v>
      </c>
      <c r="LB28" s="276">
        <f t="shared" si="4"/>
        <v>311</v>
      </c>
      <c r="LC28" s="276">
        <f t="shared" si="4"/>
        <v>312</v>
      </c>
      <c r="LD28" s="276">
        <f t="shared" si="4"/>
        <v>313</v>
      </c>
      <c r="LE28" s="276">
        <f t="shared" si="4"/>
        <v>314</v>
      </c>
      <c r="LF28" s="276">
        <f t="shared" si="4"/>
        <v>315</v>
      </c>
      <c r="LG28" s="276">
        <f t="shared" si="4"/>
        <v>316</v>
      </c>
      <c r="LH28" s="276">
        <f t="shared" si="4"/>
        <v>317</v>
      </c>
      <c r="LI28" s="276">
        <f t="shared" si="4"/>
        <v>318</v>
      </c>
      <c r="LJ28" s="276">
        <f t="shared" si="4"/>
        <v>319</v>
      </c>
      <c r="LK28" s="276">
        <f t="shared" si="4"/>
        <v>320</v>
      </c>
      <c r="LL28" s="276">
        <f t="shared" si="4"/>
        <v>321</v>
      </c>
      <c r="LM28" s="276">
        <f t="shared" si="4"/>
        <v>322</v>
      </c>
      <c r="LN28" s="276">
        <f t="shared" ref="LN28:NY28" si="5">LM28+1</f>
        <v>323</v>
      </c>
      <c r="LO28" s="276">
        <f t="shared" si="5"/>
        <v>324</v>
      </c>
      <c r="LP28" s="276">
        <f t="shared" si="5"/>
        <v>325</v>
      </c>
      <c r="LQ28" s="276">
        <f t="shared" si="5"/>
        <v>326</v>
      </c>
      <c r="LR28" s="276">
        <f t="shared" si="5"/>
        <v>327</v>
      </c>
      <c r="LS28" s="276">
        <f t="shared" si="5"/>
        <v>328</v>
      </c>
      <c r="LT28" s="276">
        <f t="shared" si="5"/>
        <v>329</v>
      </c>
      <c r="LU28" s="276">
        <f t="shared" si="5"/>
        <v>330</v>
      </c>
      <c r="LV28" s="276">
        <f t="shared" si="5"/>
        <v>331</v>
      </c>
      <c r="LW28" s="276">
        <f t="shared" si="5"/>
        <v>332</v>
      </c>
      <c r="LX28" s="276">
        <f t="shared" si="5"/>
        <v>333</v>
      </c>
      <c r="LY28" s="276">
        <f t="shared" si="5"/>
        <v>334</v>
      </c>
      <c r="LZ28" s="276">
        <f t="shared" si="5"/>
        <v>335</v>
      </c>
      <c r="MA28" s="276">
        <f t="shared" si="5"/>
        <v>336</v>
      </c>
      <c r="MB28" s="276">
        <f t="shared" si="5"/>
        <v>337</v>
      </c>
      <c r="MC28" s="276">
        <f t="shared" si="5"/>
        <v>338</v>
      </c>
      <c r="MD28" s="276">
        <f t="shared" si="5"/>
        <v>339</v>
      </c>
      <c r="ME28" s="276">
        <f t="shared" si="5"/>
        <v>340</v>
      </c>
      <c r="MF28" s="276">
        <f t="shared" si="5"/>
        <v>341</v>
      </c>
      <c r="MG28" s="276">
        <f t="shared" si="5"/>
        <v>342</v>
      </c>
      <c r="MH28" s="276">
        <f t="shared" si="5"/>
        <v>343</v>
      </c>
      <c r="MI28" s="276">
        <f t="shared" si="5"/>
        <v>344</v>
      </c>
      <c r="MJ28" s="276">
        <f t="shared" si="5"/>
        <v>345</v>
      </c>
      <c r="MK28" s="276">
        <f t="shared" si="5"/>
        <v>346</v>
      </c>
      <c r="ML28" s="276">
        <f t="shared" si="5"/>
        <v>347</v>
      </c>
      <c r="MM28" s="276">
        <f t="shared" si="5"/>
        <v>348</v>
      </c>
      <c r="MN28" s="276">
        <f t="shared" si="5"/>
        <v>349</v>
      </c>
      <c r="MO28" s="276">
        <f t="shared" si="5"/>
        <v>350</v>
      </c>
      <c r="MP28" s="276">
        <f t="shared" si="5"/>
        <v>351</v>
      </c>
      <c r="MQ28" s="276">
        <f t="shared" si="5"/>
        <v>352</v>
      </c>
      <c r="MR28" s="276">
        <f t="shared" si="5"/>
        <v>353</v>
      </c>
      <c r="MS28" s="276">
        <f t="shared" si="5"/>
        <v>354</v>
      </c>
      <c r="MT28" s="276">
        <f t="shared" si="5"/>
        <v>355</v>
      </c>
      <c r="MU28" s="276">
        <f t="shared" si="5"/>
        <v>356</v>
      </c>
      <c r="MV28" s="276">
        <f t="shared" si="5"/>
        <v>357</v>
      </c>
      <c r="MW28" s="276">
        <f t="shared" si="5"/>
        <v>358</v>
      </c>
      <c r="MX28" s="276">
        <f t="shared" si="5"/>
        <v>359</v>
      </c>
      <c r="MY28" s="276">
        <f t="shared" si="5"/>
        <v>360</v>
      </c>
      <c r="MZ28" s="276">
        <f t="shared" si="5"/>
        <v>361</v>
      </c>
      <c r="NA28" s="276">
        <f t="shared" si="5"/>
        <v>362</v>
      </c>
      <c r="NB28" s="276">
        <f t="shared" si="5"/>
        <v>363</v>
      </c>
      <c r="NC28" s="276">
        <f t="shared" si="5"/>
        <v>364</v>
      </c>
      <c r="ND28" s="276">
        <f t="shared" si="5"/>
        <v>365</v>
      </c>
      <c r="NE28" s="276">
        <f t="shared" si="5"/>
        <v>366</v>
      </c>
      <c r="NF28" s="276">
        <f t="shared" si="5"/>
        <v>367</v>
      </c>
      <c r="NG28" s="276">
        <f t="shared" si="5"/>
        <v>368</v>
      </c>
      <c r="NH28" s="276">
        <f t="shared" si="5"/>
        <v>369</v>
      </c>
      <c r="NI28" s="276">
        <f t="shared" si="5"/>
        <v>370</v>
      </c>
      <c r="NJ28" s="276">
        <f t="shared" si="5"/>
        <v>371</v>
      </c>
      <c r="NK28" s="276">
        <f t="shared" si="5"/>
        <v>372</v>
      </c>
      <c r="NL28" s="276">
        <f t="shared" si="5"/>
        <v>373</v>
      </c>
      <c r="NM28" s="276">
        <f t="shared" si="5"/>
        <v>374</v>
      </c>
      <c r="NN28" s="276">
        <f t="shared" si="5"/>
        <v>375</v>
      </c>
      <c r="NO28" s="276">
        <f t="shared" si="5"/>
        <v>376</v>
      </c>
      <c r="NP28" s="276">
        <f t="shared" si="5"/>
        <v>377</v>
      </c>
      <c r="NQ28" s="276">
        <f t="shared" si="5"/>
        <v>378</v>
      </c>
      <c r="NR28" s="276">
        <f t="shared" si="5"/>
        <v>379</v>
      </c>
      <c r="NS28" s="276">
        <f t="shared" si="5"/>
        <v>380</v>
      </c>
      <c r="NT28" s="276">
        <f t="shared" si="5"/>
        <v>381</v>
      </c>
      <c r="NU28" s="276">
        <f t="shared" si="5"/>
        <v>382</v>
      </c>
      <c r="NV28" s="276">
        <f t="shared" si="5"/>
        <v>383</v>
      </c>
      <c r="NW28" s="276">
        <f t="shared" si="5"/>
        <v>384</v>
      </c>
      <c r="NX28" s="276">
        <f t="shared" si="5"/>
        <v>385</v>
      </c>
      <c r="NY28" s="276">
        <f t="shared" si="5"/>
        <v>386</v>
      </c>
      <c r="NZ28" s="276">
        <f t="shared" ref="NZ28:QK28" si="6">NY28+1</f>
        <v>387</v>
      </c>
      <c r="OA28" s="276">
        <f t="shared" si="6"/>
        <v>388</v>
      </c>
      <c r="OB28" s="276">
        <f t="shared" si="6"/>
        <v>389</v>
      </c>
      <c r="OC28" s="276">
        <f t="shared" si="6"/>
        <v>390</v>
      </c>
      <c r="OD28" s="276">
        <f t="shared" si="6"/>
        <v>391</v>
      </c>
      <c r="OE28" s="276">
        <f t="shared" si="6"/>
        <v>392</v>
      </c>
      <c r="OF28" s="276">
        <f t="shared" si="6"/>
        <v>393</v>
      </c>
      <c r="OG28" s="276">
        <f t="shared" si="6"/>
        <v>394</v>
      </c>
      <c r="OH28" s="276">
        <f t="shared" si="6"/>
        <v>395</v>
      </c>
      <c r="OI28" s="276">
        <f t="shared" si="6"/>
        <v>396</v>
      </c>
      <c r="OJ28" s="276">
        <f t="shared" si="6"/>
        <v>397</v>
      </c>
      <c r="OK28" s="276">
        <f t="shared" si="6"/>
        <v>398</v>
      </c>
      <c r="OL28" s="276">
        <f t="shared" si="6"/>
        <v>399</v>
      </c>
      <c r="OM28" s="276">
        <f t="shared" si="6"/>
        <v>400</v>
      </c>
      <c r="ON28" s="276">
        <f t="shared" si="6"/>
        <v>401</v>
      </c>
      <c r="OO28" s="276">
        <f t="shared" si="6"/>
        <v>402</v>
      </c>
      <c r="OP28" s="276">
        <f t="shared" si="6"/>
        <v>403</v>
      </c>
      <c r="OQ28" s="276">
        <f t="shared" si="6"/>
        <v>404</v>
      </c>
      <c r="OR28" s="276">
        <f t="shared" si="6"/>
        <v>405</v>
      </c>
      <c r="OS28" s="276">
        <f t="shared" si="6"/>
        <v>406</v>
      </c>
      <c r="OT28" s="276">
        <f t="shared" si="6"/>
        <v>407</v>
      </c>
      <c r="OU28" s="276">
        <f t="shared" si="6"/>
        <v>408</v>
      </c>
      <c r="OV28" s="276">
        <f t="shared" si="6"/>
        <v>409</v>
      </c>
      <c r="OW28" s="276">
        <f t="shared" si="6"/>
        <v>410</v>
      </c>
      <c r="OX28" s="276">
        <f t="shared" si="6"/>
        <v>411</v>
      </c>
      <c r="OY28" s="276">
        <f t="shared" si="6"/>
        <v>412</v>
      </c>
      <c r="OZ28" s="276">
        <f t="shared" si="6"/>
        <v>413</v>
      </c>
      <c r="PA28" s="276">
        <f t="shared" si="6"/>
        <v>414</v>
      </c>
      <c r="PB28" s="276">
        <f t="shared" si="6"/>
        <v>415</v>
      </c>
      <c r="PC28" s="276">
        <f t="shared" si="6"/>
        <v>416</v>
      </c>
      <c r="PD28" s="276">
        <f t="shared" si="6"/>
        <v>417</v>
      </c>
      <c r="PE28" s="276">
        <f t="shared" si="6"/>
        <v>418</v>
      </c>
      <c r="PF28" s="276">
        <f t="shared" si="6"/>
        <v>419</v>
      </c>
      <c r="PG28" s="276">
        <f t="shared" si="6"/>
        <v>420</v>
      </c>
      <c r="PH28" s="276">
        <f t="shared" si="6"/>
        <v>421</v>
      </c>
      <c r="PI28" s="276">
        <f t="shared" si="6"/>
        <v>422</v>
      </c>
      <c r="PJ28" s="276">
        <f t="shared" si="6"/>
        <v>423</v>
      </c>
      <c r="PK28" s="276">
        <f t="shared" si="6"/>
        <v>424</v>
      </c>
      <c r="PL28" s="276">
        <f t="shared" si="6"/>
        <v>425</v>
      </c>
      <c r="PM28" s="276">
        <f t="shared" si="6"/>
        <v>426</v>
      </c>
      <c r="PN28" s="276">
        <f t="shared" si="6"/>
        <v>427</v>
      </c>
      <c r="PO28" s="276">
        <f t="shared" si="6"/>
        <v>428</v>
      </c>
      <c r="PP28" s="276">
        <f t="shared" si="6"/>
        <v>429</v>
      </c>
      <c r="PQ28" s="276">
        <f t="shared" si="6"/>
        <v>430</v>
      </c>
      <c r="PR28" s="276">
        <f t="shared" si="6"/>
        <v>431</v>
      </c>
      <c r="PS28" s="276">
        <f t="shared" si="6"/>
        <v>432</v>
      </c>
      <c r="PT28" s="276">
        <f t="shared" si="6"/>
        <v>433</v>
      </c>
      <c r="PU28" s="276">
        <f t="shared" si="6"/>
        <v>434</v>
      </c>
      <c r="PV28" s="276">
        <f t="shared" si="6"/>
        <v>435</v>
      </c>
      <c r="PW28" s="276">
        <f t="shared" si="6"/>
        <v>436</v>
      </c>
      <c r="PX28" s="276">
        <f t="shared" si="6"/>
        <v>437</v>
      </c>
      <c r="PY28" s="276">
        <f t="shared" si="6"/>
        <v>438</v>
      </c>
      <c r="PZ28" s="276">
        <f t="shared" si="6"/>
        <v>439</v>
      </c>
      <c r="QA28" s="276">
        <f t="shared" si="6"/>
        <v>440</v>
      </c>
      <c r="QB28" s="276">
        <f t="shared" si="6"/>
        <v>441</v>
      </c>
      <c r="QC28" s="276">
        <f t="shared" si="6"/>
        <v>442</v>
      </c>
      <c r="QD28" s="276">
        <f t="shared" si="6"/>
        <v>443</v>
      </c>
      <c r="QE28" s="276">
        <f t="shared" si="6"/>
        <v>444</v>
      </c>
      <c r="QF28" s="276">
        <f t="shared" si="6"/>
        <v>445</v>
      </c>
      <c r="QG28" s="276">
        <f t="shared" si="6"/>
        <v>446</v>
      </c>
      <c r="QH28" s="276">
        <f t="shared" si="6"/>
        <v>447</v>
      </c>
      <c r="QI28" s="276">
        <f t="shared" si="6"/>
        <v>448</v>
      </c>
      <c r="QJ28" s="276">
        <f t="shared" si="6"/>
        <v>449</v>
      </c>
      <c r="QK28" s="276">
        <f t="shared" si="6"/>
        <v>450</v>
      </c>
      <c r="QL28" s="276">
        <f t="shared" ref="QL28:SA28" si="7">QK28+1</f>
        <v>451</v>
      </c>
      <c r="QM28" s="276">
        <f t="shared" si="7"/>
        <v>452</v>
      </c>
      <c r="QN28" s="276">
        <f t="shared" si="7"/>
        <v>453</v>
      </c>
      <c r="QO28" s="276">
        <f t="shared" si="7"/>
        <v>454</v>
      </c>
      <c r="QP28" s="276">
        <f t="shared" si="7"/>
        <v>455</v>
      </c>
      <c r="QQ28" s="276">
        <f t="shared" si="7"/>
        <v>456</v>
      </c>
      <c r="QR28" s="276">
        <f t="shared" si="7"/>
        <v>457</v>
      </c>
      <c r="QS28" s="276">
        <f t="shared" si="7"/>
        <v>458</v>
      </c>
      <c r="QT28" s="276">
        <f t="shared" si="7"/>
        <v>459</v>
      </c>
      <c r="QU28" s="276">
        <f t="shared" si="7"/>
        <v>460</v>
      </c>
      <c r="QV28" s="276">
        <f t="shared" si="7"/>
        <v>461</v>
      </c>
      <c r="QW28" s="276">
        <f t="shared" si="7"/>
        <v>462</v>
      </c>
      <c r="QX28" s="276">
        <f t="shared" si="7"/>
        <v>463</v>
      </c>
      <c r="QY28" s="276">
        <f t="shared" si="7"/>
        <v>464</v>
      </c>
      <c r="QZ28" s="276">
        <f t="shared" si="7"/>
        <v>465</v>
      </c>
      <c r="RA28" s="276">
        <f t="shared" si="7"/>
        <v>466</v>
      </c>
      <c r="RB28" s="276">
        <f t="shared" si="7"/>
        <v>467</v>
      </c>
      <c r="RC28" s="276">
        <f t="shared" si="7"/>
        <v>468</v>
      </c>
      <c r="RD28" s="276">
        <f t="shared" si="7"/>
        <v>469</v>
      </c>
      <c r="RE28" s="276">
        <f t="shared" si="7"/>
        <v>470</v>
      </c>
      <c r="RF28" s="276">
        <f t="shared" si="7"/>
        <v>471</v>
      </c>
      <c r="RG28" s="276">
        <f t="shared" si="7"/>
        <v>472</v>
      </c>
      <c r="RH28" s="276">
        <f t="shared" si="7"/>
        <v>473</v>
      </c>
      <c r="RI28" s="276">
        <f t="shared" si="7"/>
        <v>474</v>
      </c>
      <c r="RJ28" s="276">
        <f t="shared" si="7"/>
        <v>475</v>
      </c>
      <c r="RK28" s="276">
        <f t="shared" si="7"/>
        <v>476</v>
      </c>
      <c r="RL28" s="276">
        <f t="shared" si="7"/>
        <v>477</v>
      </c>
      <c r="RM28" s="276">
        <f t="shared" si="7"/>
        <v>478</v>
      </c>
      <c r="RN28" s="276">
        <f t="shared" si="7"/>
        <v>479</v>
      </c>
      <c r="RO28" s="276">
        <f t="shared" si="7"/>
        <v>480</v>
      </c>
      <c r="RP28" s="276">
        <f t="shared" si="7"/>
        <v>481</v>
      </c>
      <c r="RQ28" s="276">
        <f t="shared" si="7"/>
        <v>482</v>
      </c>
      <c r="RR28" s="276">
        <f t="shared" si="7"/>
        <v>483</v>
      </c>
      <c r="RS28" s="276">
        <f t="shared" si="7"/>
        <v>484</v>
      </c>
      <c r="RT28" s="276">
        <f t="shared" si="7"/>
        <v>485</v>
      </c>
      <c r="RU28" s="276">
        <f t="shared" si="7"/>
        <v>486</v>
      </c>
      <c r="RV28" s="276">
        <f t="shared" si="7"/>
        <v>487</v>
      </c>
      <c r="RW28" s="276">
        <f t="shared" si="7"/>
        <v>488</v>
      </c>
      <c r="RX28" s="276">
        <f t="shared" si="7"/>
        <v>489</v>
      </c>
      <c r="RY28" s="276">
        <f t="shared" si="7"/>
        <v>490</v>
      </c>
      <c r="RZ28" s="276">
        <f t="shared" si="7"/>
        <v>491</v>
      </c>
      <c r="SA28" s="276">
        <f t="shared" si="7"/>
        <v>492</v>
      </c>
    </row>
    <row r="29" spans="2:495">
      <c r="B29" s="283" t="str">
        <f>B6</f>
        <v>Active Treatment System</v>
      </c>
      <c r="C29" s="281"/>
      <c r="D29" s="263"/>
      <c r="E29" s="263"/>
      <c r="F29" s="263"/>
      <c r="G29" s="263"/>
      <c r="H29" s="263"/>
      <c r="I29" s="263"/>
      <c r="J29" s="263"/>
      <c r="K29" s="263"/>
      <c r="L29" s="263"/>
      <c r="M29" s="263"/>
      <c r="N29" s="263"/>
      <c r="O29" s="263"/>
      <c r="P29" s="263"/>
      <c r="Q29" s="263"/>
      <c r="R29" s="263"/>
      <c r="S29" s="263"/>
      <c r="T29" s="263"/>
      <c r="U29" s="263"/>
      <c r="V29" s="263"/>
      <c r="W29" s="263"/>
      <c r="X29" s="263"/>
      <c r="Y29" s="263"/>
      <c r="Z29" s="263"/>
      <c r="AA29" s="263"/>
      <c r="AB29" s="263"/>
      <c r="AC29" s="263"/>
      <c r="AD29" s="263"/>
      <c r="AE29" s="263"/>
      <c r="AF29" s="263"/>
      <c r="AG29" s="263"/>
      <c r="AH29" s="263"/>
      <c r="AI29" s="263"/>
      <c r="AJ29" s="263"/>
      <c r="AK29" s="263"/>
      <c r="AL29" s="263"/>
      <c r="AM29" s="263"/>
      <c r="AN29" s="263"/>
      <c r="AO29" s="263"/>
      <c r="AP29" s="263"/>
      <c r="AQ29" s="263"/>
      <c r="AR29" s="263"/>
      <c r="AS29" s="263"/>
      <c r="AT29" s="263"/>
      <c r="AU29" s="263"/>
      <c r="AV29" s="263"/>
      <c r="AW29" s="263"/>
      <c r="AX29" s="263"/>
      <c r="AY29" s="263"/>
      <c r="AZ29" s="263"/>
      <c r="BA29" s="263"/>
      <c r="BB29" s="263"/>
      <c r="BC29" s="263"/>
      <c r="BD29" s="263"/>
      <c r="BE29" s="263"/>
      <c r="BF29" s="263"/>
      <c r="BG29" s="263"/>
      <c r="BH29" s="263"/>
      <c r="BI29" s="263"/>
      <c r="BJ29" s="263"/>
      <c r="BK29" s="263"/>
      <c r="BL29" s="263"/>
      <c r="BM29" s="263"/>
      <c r="BN29" s="263"/>
      <c r="BO29" s="263"/>
      <c r="BP29" s="263"/>
      <c r="BQ29" s="263"/>
      <c r="BR29" s="263"/>
      <c r="BS29" s="263"/>
      <c r="BT29" s="263"/>
      <c r="BU29" s="263"/>
      <c r="BV29" s="263"/>
      <c r="BW29" s="263"/>
      <c r="BX29" s="263"/>
      <c r="BY29" s="263"/>
      <c r="BZ29" s="263"/>
      <c r="CA29" s="263"/>
      <c r="CB29" s="263"/>
      <c r="CC29" s="263"/>
      <c r="CD29" s="263"/>
      <c r="CE29" s="263"/>
      <c r="CF29" s="263"/>
      <c r="CG29" s="263"/>
      <c r="CH29" s="263"/>
      <c r="CI29" s="263"/>
      <c r="CJ29" s="263"/>
      <c r="CK29" s="263"/>
      <c r="CL29" s="263"/>
      <c r="CM29" s="263"/>
      <c r="CN29" s="263"/>
      <c r="CO29" s="263"/>
      <c r="CP29" s="263"/>
      <c r="CQ29" s="263"/>
      <c r="CR29" s="263"/>
      <c r="CS29" s="263"/>
      <c r="CT29" s="263"/>
      <c r="CU29" s="263"/>
      <c r="CV29" s="263"/>
      <c r="CW29" s="263"/>
      <c r="CX29" s="263"/>
      <c r="CY29" s="263"/>
      <c r="CZ29" s="263"/>
      <c r="DA29" s="263"/>
      <c r="DB29" s="263"/>
      <c r="DC29" s="263"/>
      <c r="DD29" s="263"/>
      <c r="DE29" s="263"/>
      <c r="DF29" s="263"/>
      <c r="DG29" s="263"/>
      <c r="DH29" s="263"/>
      <c r="DI29" s="263"/>
      <c r="DJ29" s="263"/>
      <c r="DK29" s="263"/>
      <c r="DL29" s="263"/>
      <c r="DM29" s="263"/>
      <c r="DN29" s="263"/>
      <c r="DO29" s="263"/>
      <c r="DP29" s="263"/>
      <c r="DQ29" s="263"/>
      <c r="DR29" s="263"/>
      <c r="DS29" s="263"/>
      <c r="DT29" s="263"/>
      <c r="DU29" s="263"/>
      <c r="DV29" s="263"/>
      <c r="DW29" s="263"/>
      <c r="DX29" s="263"/>
      <c r="DY29" s="263"/>
      <c r="DZ29" s="263"/>
      <c r="EA29" s="263"/>
      <c r="EB29" s="263"/>
      <c r="EC29" s="263"/>
      <c r="ED29" s="263"/>
      <c r="EE29" s="263"/>
      <c r="EF29" s="263"/>
      <c r="EG29" s="263"/>
      <c r="EH29" s="263"/>
      <c r="EI29" s="263"/>
      <c r="EJ29" s="263"/>
      <c r="EK29" s="263"/>
      <c r="EL29" s="263"/>
      <c r="EM29" s="263"/>
      <c r="EN29" s="263"/>
      <c r="EO29" s="263"/>
      <c r="EP29" s="263"/>
      <c r="EQ29" s="263"/>
      <c r="ER29" s="263"/>
      <c r="ES29" s="263"/>
      <c r="ET29" s="263"/>
      <c r="EU29" s="263"/>
      <c r="EV29" s="263"/>
      <c r="EW29" s="263"/>
      <c r="EX29" s="263"/>
      <c r="EY29" s="263"/>
      <c r="EZ29" s="263"/>
      <c r="FA29" s="263"/>
      <c r="FB29" s="263"/>
      <c r="FC29" s="263"/>
      <c r="FD29" s="263"/>
      <c r="FE29" s="263"/>
      <c r="FF29" s="263"/>
      <c r="FG29" s="263"/>
      <c r="FH29" s="263"/>
      <c r="FI29" s="263"/>
      <c r="FJ29" s="263"/>
      <c r="FK29" s="263"/>
      <c r="FL29" s="263"/>
      <c r="FM29" s="263"/>
      <c r="FN29" s="263"/>
      <c r="FO29" s="263"/>
      <c r="FP29" s="263"/>
      <c r="FQ29" s="263"/>
      <c r="FR29" s="263"/>
      <c r="FS29" s="263"/>
      <c r="FT29" s="263"/>
      <c r="FU29" s="263"/>
      <c r="FV29" s="263"/>
      <c r="FW29" s="263"/>
      <c r="FX29" s="263"/>
      <c r="FY29" s="263"/>
      <c r="FZ29" s="263"/>
      <c r="GA29" s="263"/>
      <c r="GB29" s="263"/>
      <c r="GC29" s="263"/>
      <c r="GD29" s="263"/>
      <c r="GE29" s="263"/>
      <c r="GF29" s="263"/>
      <c r="GG29" s="263"/>
      <c r="GH29" s="263"/>
      <c r="GI29" s="263"/>
      <c r="GJ29" s="263"/>
      <c r="GK29" s="263"/>
      <c r="GL29" s="263"/>
      <c r="GM29" s="263"/>
      <c r="GN29" s="263"/>
      <c r="GO29" s="263"/>
      <c r="GP29" s="263"/>
      <c r="GQ29" s="263"/>
      <c r="GR29" s="263"/>
      <c r="GS29" s="263"/>
      <c r="GT29" s="263"/>
      <c r="GU29" s="263"/>
      <c r="GV29" s="263"/>
      <c r="GW29" s="263"/>
      <c r="GX29" s="263"/>
      <c r="GY29" s="263"/>
      <c r="GZ29" s="263"/>
      <c r="HA29" s="263"/>
      <c r="HB29" s="263"/>
      <c r="HC29" s="263"/>
      <c r="HD29" s="263"/>
      <c r="HE29" s="263"/>
      <c r="HF29" s="263"/>
      <c r="HG29" s="263"/>
      <c r="HH29" s="263"/>
      <c r="HI29" s="263"/>
      <c r="HJ29" s="263"/>
      <c r="HK29" s="263"/>
      <c r="HL29" s="263"/>
      <c r="HM29" s="263"/>
      <c r="HN29" s="263"/>
      <c r="HO29" s="263"/>
      <c r="HP29" s="263"/>
      <c r="HQ29" s="263"/>
      <c r="HR29" s="263"/>
      <c r="HS29" s="263"/>
      <c r="HT29" s="263"/>
      <c r="HU29" s="263"/>
      <c r="HV29" s="263"/>
      <c r="HW29" s="263"/>
      <c r="HX29" s="263"/>
      <c r="HY29" s="263"/>
      <c r="HZ29" s="263"/>
      <c r="IA29" s="263"/>
      <c r="IB29" s="263"/>
      <c r="IC29" s="263"/>
      <c r="ID29" s="263"/>
      <c r="IE29" s="263"/>
      <c r="IF29" s="263"/>
      <c r="IG29" s="263"/>
      <c r="IH29" s="263"/>
      <c r="II29" s="263"/>
      <c r="IJ29" s="263"/>
      <c r="IK29" s="263"/>
      <c r="IL29" s="263"/>
      <c r="IM29" s="263"/>
      <c r="IN29" s="263"/>
      <c r="IO29" s="263"/>
      <c r="IP29" s="263"/>
      <c r="IQ29" s="263"/>
      <c r="IR29" s="263"/>
      <c r="IS29" s="263"/>
      <c r="IT29" s="263"/>
      <c r="IU29" s="263"/>
      <c r="IV29" s="263"/>
      <c r="IW29" s="263"/>
      <c r="IX29" s="263"/>
      <c r="IY29" s="263"/>
      <c r="IZ29" s="263"/>
      <c r="JA29" s="263"/>
      <c r="JB29" s="263"/>
      <c r="JC29" s="263"/>
      <c r="JD29" s="263"/>
      <c r="JE29" s="263"/>
      <c r="JF29" s="263"/>
      <c r="JG29" s="263"/>
      <c r="JH29" s="263"/>
      <c r="JI29" s="263"/>
      <c r="JJ29" s="263"/>
      <c r="JK29" s="263"/>
      <c r="JL29" s="263"/>
      <c r="JM29" s="263"/>
      <c r="JN29" s="263"/>
      <c r="JO29" s="263"/>
      <c r="JP29" s="263"/>
      <c r="JQ29" s="263"/>
      <c r="JR29" s="263"/>
      <c r="JS29" s="263"/>
      <c r="JT29" s="263"/>
      <c r="JU29" s="263"/>
      <c r="JV29" s="263"/>
      <c r="JW29" s="263"/>
      <c r="JX29" s="263"/>
      <c r="JY29" s="263"/>
      <c r="JZ29" s="263"/>
      <c r="KA29" s="263"/>
      <c r="KB29" s="263"/>
      <c r="KC29" s="263"/>
      <c r="KD29" s="263"/>
      <c r="KE29" s="263"/>
      <c r="KF29" s="263"/>
      <c r="KG29" s="263"/>
      <c r="KH29" s="263"/>
      <c r="KI29" s="263"/>
      <c r="KJ29" s="263"/>
      <c r="KK29" s="263"/>
      <c r="KL29" s="263"/>
      <c r="KM29" s="263"/>
      <c r="KN29" s="263"/>
      <c r="KO29" s="263"/>
      <c r="KP29" s="263"/>
      <c r="KQ29" s="263"/>
      <c r="KR29" s="263"/>
      <c r="KS29" s="263"/>
      <c r="KT29" s="263"/>
      <c r="KU29" s="263"/>
      <c r="KV29" s="263"/>
      <c r="KW29" s="263"/>
      <c r="KX29" s="263"/>
      <c r="KY29" s="263"/>
      <c r="KZ29" s="263"/>
      <c r="LA29" s="263"/>
      <c r="LB29" s="263"/>
      <c r="LC29" s="263"/>
      <c r="LD29" s="263"/>
      <c r="LE29" s="263"/>
      <c r="LF29" s="263"/>
      <c r="LG29" s="263"/>
      <c r="LH29" s="263"/>
      <c r="LI29" s="263"/>
      <c r="LJ29" s="263"/>
      <c r="LK29" s="263"/>
      <c r="LL29" s="263"/>
      <c r="LM29" s="263"/>
      <c r="LN29" s="263"/>
      <c r="LO29" s="263"/>
      <c r="LP29" s="263"/>
      <c r="LQ29" s="263"/>
      <c r="LR29" s="263"/>
      <c r="LS29" s="263"/>
      <c r="LT29" s="263"/>
      <c r="LU29" s="263"/>
      <c r="LV29" s="263"/>
      <c r="LW29" s="263"/>
      <c r="LX29" s="263"/>
      <c r="LY29" s="263"/>
      <c r="LZ29" s="263"/>
      <c r="MA29" s="263"/>
      <c r="MB29" s="263"/>
      <c r="MC29" s="263"/>
      <c r="MD29" s="263"/>
      <c r="ME29" s="263"/>
      <c r="MF29" s="263"/>
      <c r="MG29" s="263"/>
      <c r="MH29" s="263"/>
      <c r="MI29" s="263"/>
      <c r="MJ29" s="263"/>
      <c r="MK29" s="263"/>
      <c r="ML29" s="263"/>
      <c r="MM29" s="263"/>
      <c r="MN29" s="263"/>
      <c r="MO29" s="263"/>
      <c r="MP29" s="263"/>
      <c r="MQ29" s="263"/>
      <c r="MR29" s="263"/>
      <c r="MS29" s="263"/>
      <c r="MT29" s="263"/>
      <c r="MU29" s="263"/>
      <c r="MV29" s="263"/>
      <c r="MW29" s="263"/>
      <c r="MX29" s="263"/>
      <c r="MY29" s="263"/>
      <c r="MZ29" s="263"/>
      <c r="NA29" s="263"/>
      <c r="NB29" s="263"/>
      <c r="NC29" s="263"/>
      <c r="ND29" s="263"/>
      <c r="NE29" s="263"/>
      <c r="NF29" s="263"/>
      <c r="NG29" s="263"/>
      <c r="NH29" s="263"/>
      <c r="NI29" s="263"/>
      <c r="NJ29" s="263"/>
      <c r="NK29" s="263"/>
      <c r="NL29" s="263"/>
      <c r="NM29" s="263"/>
      <c r="NN29" s="263"/>
      <c r="NO29" s="263"/>
      <c r="NP29" s="263"/>
      <c r="NQ29" s="263"/>
      <c r="NR29" s="263"/>
      <c r="NS29" s="263"/>
      <c r="NT29" s="263"/>
      <c r="NU29" s="263"/>
      <c r="NV29" s="263"/>
      <c r="NW29" s="263"/>
      <c r="NX29" s="263"/>
      <c r="NY29" s="263"/>
      <c r="NZ29" s="263"/>
      <c r="OA29" s="263"/>
      <c r="OB29" s="263"/>
      <c r="OC29" s="263"/>
      <c r="OD29" s="263"/>
      <c r="OE29" s="263"/>
      <c r="OF29" s="263"/>
      <c r="OG29" s="263"/>
      <c r="OH29" s="263"/>
      <c r="OI29" s="263"/>
      <c r="OJ29" s="263"/>
      <c r="OK29" s="263"/>
      <c r="OL29" s="263"/>
      <c r="OM29" s="263"/>
      <c r="ON29" s="263"/>
      <c r="OO29" s="263"/>
      <c r="OP29" s="263"/>
      <c r="OQ29" s="263"/>
      <c r="OR29" s="263"/>
      <c r="OS29" s="263"/>
      <c r="OT29" s="263"/>
      <c r="OU29" s="263"/>
      <c r="OV29" s="263"/>
      <c r="OW29" s="263"/>
      <c r="OX29" s="263"/>
      <c r="OY29" s="263"/>
      <c r="OZ29" s="263"/>
      <c r="PA29" s="263"/>
      <c r="PB29" s="263"/>
      <c r="PC29" s="263"/>
      <c r="PD29" s="263"/>
      <c r="PE29" s="263"/>
      <c r="PF29" s="263"/>
      <c r="PG29" s="263"/>
      <c r="PH29" s="263"/>
      <c r="PI29" s="263"/>
      <c r="PJ29" s="263"/>
      <c r="PK29" s="263"/>
      <c r="PL29" s="263"/>
      <c r="PM29" s="263"/>
      <c r="PN29" s="263"/>
      <c r="PO29" s="263"/>
      <c r="PP29" s="263"/>
      <c r="PQ29" s="263"/>
      <c r="PR29" s="263"/>
      <c r="PS29" s="263"/>
      <c r="PT29" s="263"/>
      <c r="PU29" s="263"/>
      <c r="PV29" s="263"/>
      <c r="PW29" s="263"/>
      <c r="PX29" s="263"/>
      <c r="PY29" s="263"/>
      <c r="PZ29" s="263"/>
      <c r="QA29" s="263"/>
      <c r="QB29" s="263"/>
      <c r="QC29" s="263"/>
      <c r="QD29" s="263"/>
      <c r="QE29" s="263"/>
      <c r="QF29" s="263"/>
      <c r="QG29" s="263"/>
      <c r="QH29" s="263"/>
      <c r="QI29" s="263"/>
      <c r="QJ29" s="263"/>
      <c r="QK29" s="263"/>
      <c r="QL29" s="263"/>
      <c r="QM29" s="263"/>
      <c r="QN29" s="263"/>
      <c r="QO29" s="263"/>
      <c r="QP29" s="263"/>
      <c r="QQ29" s="263"/>
      <c r="QR29" s="263"/>
      <c r="QS29" s="263"/>
      <c r="QT29" s="263"/>
      <c r="QU29" s="263"/>
      <c r="QV29" s="263"/>
      <c r="QW29" s="263"/>
      <c r="QX29" s="263"/>
      <c r="QY29" s="263"/>
      <c r="QZ29" s="263"/>
      <c r="RA29" s="263"/>
      <c r="RB29" s="263"/>
      <c r="RC29" s="263"/>
      <c r="RD29" s="263"/>
      <c r="RE29" s="263"/>
      <c r="RF29" s="263"/>
      <c r="RG29" s="263"/>
      <c r="RH29" s="263"/>
      <c r="RI29" s="263"/>
      <c r="RJ29" s="263"/>
      <c r="RK29" s="263"/>
      <c r="RL29" s="263"/>
      <c r="RM29" s="263"/>
      <c r="RN29" s="263"/>
      <c r="RO29" s="263"/>
      <c r="RP29" s="263"/>
      <c r="RQ29" s="263"/>
      <c r="RR29" s="263"/>
      <c r="RS29" s="263"/>
      <c r="RT29" s="263"/>
      <c r="RU29" s="263"/>
      <c r="RV29" s="263"/>
      <c r="RW29" s="263"/>
      <c r="RX29" s="263"/>
      <c r="RY29" s="263"/>
      <c r="RZ29" s="263"/>
      <c r="SA29" s="263"/>
    </row>
    <row r="30" spans="2:495">
      <c r="B30" s="283" t="str">
        <f t="shared" ref="B30:B47" si="8">B7</f>
        <v>Passive Treatment System</v>
      </c>
      <c r="C30" s="281"/>
      <c r="D30" s="263"/>
      <c r="E30" s="263"/>
      <c r="F30" s="263"/>
      <c r="G30" s="263"/>
      <c r="H30" s="263"/>
      <c r="I30" s="263"/>
      <c r="J30" s="263"/>
      <c r="K30" s="263"/>
      <c r="L30" s="263"/>
      <c r="M30" s="263"/>
      <c r="N30" s="263">
        <v>1</v>
      </c>
      <c r="O30" s="263">
        <v>1</v>
      </c>
      <c r="P30" s="263">
        <v>1</v>
      </c>
      <c r="Q30" s="263">
        <v>1</v>
      </c>
      <c r="R30" s="263">
        <v>0.5</v>
      </c>
      <c r="S30" s="263">
        <v>0.5</v>
      </c>
      <c r="T30" s="263">
        <v>0.25</v>
      </c>
      <c r="U30" s="263">
        <v>0.25</v>
      </c>
      <c r="V30" s="263"/>
      <c r="W30" s="263"/>
      <c r="X30" s="263"/>
      <c r="Y30" s="263"/>
      <c r="Z30" s="263"/>
      <c r="AA30" s="263"/>
      <c r="AB30" s="263"/>
      <c r="AC30" s="263"/>
      <c r="AD30" s="263"/>
      <c r="AE30" s="263"/>
      <c r="AF30" s="263"/>
      <c r="AG30" s="263"/>
      <c r="AH30" s="263"/>
      <c r="AI30" s="263"/>
      <c r="AJ30" s="263"/>
      <c r="AK30" s="263"/>
      <c r="AL30" s="263"/>
      <c r="AM30" s="263"/>
      <c r="AN30" s="263"/>
      <c r="AO30" s="263"/>
      <c r="AP30" s="263"/>
      <c r="AQ30" s="263"/>
      <c r="AR30" s="263">
        <v>1</v>
      </c>
      <c r="AS30" s="263"/>
      <c r="AT30" s="263"/>
      <c r="AU30" s="263"/>
      <c r="AV30" s="263"/>
      <c r="AW30" s="263">
        <v>1</v>
      </c>
      <c r="AX30" s="263"/>
      <c r="AY30" s="263"/>
      <c r="AZ30" s="263"/>
      <c r="BA30" s="263"/>
      <c r="BB30" s="263">
        <v>1</v>
      </c>
      <c r="BC30" s="263"/>
      <c r="BD30" s="263"/>
      <c r="BE30" s="263"/>
      <c r="BF30" s="263"/>
      <c r="BG30" s="263">
        <v>1</v>
      </c>
      <c r="BH30" s="263"/>
      <c r="BI30" s="263"/>
      <c r="BJ30" s="263"/>
      <c r="BK30" s="263"/>
      <c r="BL30" s="263">
        <v>1</v>
      </c>
      <c r="BM30" s="263"/>
      <c r="BN30" s="263"/>
      <c r="BO30" s="263"/>
      <c r="BP30" s="263"/>
      <c r="BQ30" s="263">
        <v>1</v>
      </c>
      <c r="BR30" s="263"/>
      <c r="BS30" s="263"/>
      <c r="BT30" s="263"/>
      <c r="BU30" s="263"/>
      <c r="BV30" s="263">
        <v>1</v>
      </c>
      <c r="BW30" s="263"/>
      <c r="BX30" s="263"/>
      <c r="BY30" s="263"/>
      <c r="BZ30" s="263"/>
      <c r="CA30" s="263">
        <v>1</v>
      </c>
      <c r="CB30" s="263"/>
      <c r="CC30" s="263"/>
      <c r="CD30" s="263"/>
      <c r="CE30" s="263"/>
      <c r="CF30" s="263">
        <v>1</v>
      </c>
      <c r="CG30" s="263"/>
      <c r="CH30" s="263"/>
      <c r="CI30" s="263"/>
      <c r="CJ30" s="263"/>
      <c r="CK30" s="263">
        <v>1</v>
      </c>
      <c r="CL30" s="263"/>
      <c r="CM30" s="263"/>
      <c r="CN30" s="263"/>
      <c r="CO30" s="263"/>
      <c r="CP30" s="263">
        <v>1</v>
      </c>
      <c r="CQ30" s="263"/>
      <c r="CR30" s="263"/>
      <c r="CS30" s="263"/>
      <c r="CT30" s="263"/>
      <c r="CU30" s="263">
        <v>1</v>
      </c>
      <c r="CV30" s="263"/>
      <c r="CW30" s="263"/>
      <c r="CX30" s="263"/>
      <c r="CY30" s="263"/>
      <c r="CZ30" s="263">
        <v>1</v>
      </c>
      <c r="DA30" s="263"/>
      <c r="DB30" s="263"/>
      <c r="DC30" s="263"/>
      <c r="DD30" s="263"/>
      <c r="DE30" s="263">
        <v>1</v>
      </c>
      <c r="DF30" s="263"/>
      <c r="DG30" s="263"/>
      <c r="DH30" s="263"/>
      <c r="DI30" s="263"/>
      <c r="DJ30" s="263">
        <v>1</v>
      </c>
      <c r="DK30" s="263"/>
      <c r="DL30" s="263"/>
      <c r="DM30" s="263"/>
      <c r="DN30" s="263"/>
      <c r="DO30" s="263">
        <v>1</v>
      </c>
      <c r="DP30" s="263"/>
      <c r="DQ30" s="263"/>
      <c r="DR30" s="263"/>
      <c r="DS30" s="263"/>
      <c r="DT30" s="263">
        <v>1</v>
      </c>
      <c r="DU30" s="263"/>
      <c r="DV30" s="263"/>
      <c r="DW30" s="263"/>
      <c r="DX30" s="263"/>
      <c r="DY30" s="263">
        <v>1</v>
      </c>
      <c r="DZ30" s="263"/>
      <c r="EA30" s="263"/>
      <c r="EB30" s="263"/>
      <c r="EC30" s="263"/>
      <c r="ED30" s="263">
        <v>1</v>
      </c>
      <c r="EE30" s="263"/>
      <c r="EF30" s="263"/>
      <c r="EG30" s="263"/>
      <c r="EH30" s="263"/>
      <c r="EI30" s="263">
        <v>1</v>
      </c>
      <c r="EJ30" s="263"/>
      <c r="EK30" s="263"/>
      <c r="EL30" s="263"/>
      <c r="EM30" s="263"/>
      <c r="EN30" s="263">
        <v>1</v>
      </c>
      <c r="EO30" s="263"/>
      <c r="EP30" s="263"/>
      <c r="EQ30" s="263"/>
      <c r="ER30" s="263"/>
      <c r="ES30" s="263">
        <v>1</v>
      </c>
      <c r="ET30" s="263"/>
      <c r="EU30" s="263"/>
      <c r="EV30" s="263"/>
      <c r="EW30" s="263"/>
      <c r="EX30" s="263">
        <v>1</v>
      </c>
      <c r="EY30" s="263"/>
      <c r="EZ30" s="263"/>
      <c r="FA30" s="263"/>
      <c r="FB30" s="263"/>
      <c r="FC30" s="263">
        <v>1</v>
      </c>
      <c r="FD30" s="263"/>
      <c r="FE30" s="263"/>
      <c r="FF30" s="263"/>
      <c r="FG30" s="263"/>
      <c r="FH30" s="263">
        <v>1</v>
      </c>
      <c r="FI30" s="263"/>
      <c r="FJ30" s="263"/>
      <c r="FK30" s="263"/>
      <c r="FL30" s="263"/>
      <c r="FM30" s="263">
        <v>1</v>
      </c>
      <c r="FN30" s="263"/>
      <c r="FO30" s="263"/>
      <c r="FP30" s="263"/>
      <c r="FQ30" s="263"/>
      <c r="FR30" s="263">
        <v>1</v>
      </c>
      <c r="FS30" s="263"/>
      <c r="FT30" s="263"/>
      <c r="FU30" s="263"/>
      <c r="FV30" s="263"/>
      <c r="FW30" s="263">
        <v>1</v>
      </c>
      <c r="FX30" s="263"/>
      <c r="FY30" s="263"/>
      <c r="FZ30" s="263"/>
      <c r="GA30" s="263"/>
      <c r="GB30" s="263">
        <v>1</v>
      </c>
      <c r="GC30" s="263"/>
      <c r="GD30" s="263"/>
      <c r="GE30" s="263"/>
      <c r="GF30" s="263"/>
      <c r="GG30" s="263">
        <v>1</v>
      </c>
      <c r="GH30" s="263"/>
      <c r="GI30" s="263"/>
      <c r="GJ30" s="263"/>
      <c r="GK30" s="263"/>
      <c r="GL30" s="263">
        <v>1</v>
      </c>
      <c r="GM30" s="263"/>
      <c r="GN30" s="263"/>
      <c r="GO30" s="263"/>
      <c r="GP30" s="263"/>
      <c r="GQ30" s="263">
        <v>1</v>
      </c>
      <c r="GR30" s="263"/>
      <c r="GS30" s="263"/>
      <c r="GT30" s="263"/>
      <c r="GU30" s="263"/>
      <c r="GV30" s="263">
        <v>1</v>
      </c>
      <c r="GW30" s="263"/>
      <c r="GX30" s="263"/>
      <c r="GY30" s="263"/>
      <c r="GZ30" s="263"/>
      <c r="HA30" s="263">
        <v>1</v>
      </c>
      <c r="HB30" s="263"/>
      <c r="HC30" s="263"/>
      <c r="HD30" s="263"/>
      <c r="HE30" s="263"/>
      <c r="HF30" s="263">
        <v>1</v>
      </c>
      <c r="HG30" s="263"/>
      <c r="HH30" s="263"/>
      <c r="HI30" s="263"/>
      <c r="HJ30" s="263"/>
      <c r="HK30" s="263">
        <v>1</v>
      </c>
      <c r="HL30" s="263"/>
      <c r="HM30" s="263"/>
      <c r="HN30" s="263"/>
      <c r="HO30" s="263"/>
      <c r="HP30" s="263">
        <v>1</v>
      </c>
      <c r="HQ30" s="263"/>
      <c r="HR30" s="263"/>
      <c r="HS30" s="263"/>
      <c r="HT30" s="263"/>
      <c r="HU30" s="263">
        <v>1</v>
      </c>
      <c r="HV30" s="263"/>
      <c r="HW30" s="263"/>
      <c r="HX30" s="263"/>
      <c r="HY30" s="263"/>
      <c r="HZ30" s="263">
        <v>1</v>
      </c>
      <c r="IA30" s="263"/>
      <c r="IB30" s="263"/>
      <c r="IC30" s="263"/>
      <c r="ID30" s="263"/>
      <c r="IE30" s="263">
        <v>1</v>
      </c>
      <c r="IF30" s="263"/>
      <c r="IG30" s="263"/>
      <c r="IH30" s="263"/>
      <c r="II30" s="263"/>
      <c r="IJ30" s="263">
        <v>1</v>
      </c>
      <c r="IK30" s="263"/>
      <c r="IL30" s="263"/>
      <c r="IM30" s="263"/>
      <c r="IN30" s="263"/>
      <c r="IO30" s="263">
        <v>1</v>
      </c>
      <c r="IP30" s="263"/>
      <c r="IQ30" s="263"/>
      <c r="IR30" s="263"/>
      <c r="IS30" s="263"/>
      <c r="IT30" s="263">
        <v>1</v>
      </c>
      <c r="IU30" s="263"/>
      <c r="IV30" s="263"/>
      <c r="IW30" s="263"/>
      <c r="IX30" s="263"/>
      <c r="IY30" s="263">
        <v>1</v>
      </c>
      <c r="IZ30" s="263"/>
      <c r="JA30" s="263"/>
      <c r="JB30" s="263"/>
      <c r="JC30" s="263"/>
      <c r="JD30" s="263">
        <v>1</v>
      </c>
      <c r="JE30" s="263"/>
      <c r="JF30" s="263"/>
      <c r="JG30" s="263"/>
      <c r="JH30" s="263"/>
      <c r="JI30" s="263">
        <v>1</v>
      </c>
      <c r="JJ30" s="263"/>
      <c r="JK30" s="263"/>
      <c r="JL30" s="263"/>
      <c r="JM30" s="263"/>
      <c r="JN30" s="263">
        <v>1</v>
      </c>
      <c r="JO30" s="263"/>
      <c r="JP30" s="263"/>
      <c r="JQ30" s="263"/>
      <c r="JR30" s="263"/>
      <c r="JS30" s="263">
        <v>1</v>
      </c>
      <c r="JT30" s="263"/>
      <c r="JU30" s="263"/>
      <c r="JV30" s="263"/>
      <c r="JW30" s="263"/>
      <c r="JX30" s="263">
        <v>1</v>
      </c>
      <c r="JY30" s="263"/>
      <c r="JZ30" s="263"/>
      <c r="KA30" s="263"/>
      <c r="KB30" s="263"/>
      <c r="KC30" s="263">
        <v>1</v>
      </c>
      <c r="KD30" s="263"/>
      <c r="KE30" s="263"/>
      <c r="KF30" s="263"/>
      <c r="KG30" s="263"/>
      <c r="KH30" s="263">
        <v>1</v>
      </c>
      <c r="KI30" s="263"/>
      <c r="KJ30" s="263"/>
      <c r="KK30" s="263"/>
      <c r="KL30" s="263"/>
      <c r="KM30" s="263">
        <v>1</v>
      </c>
      <c r="KN30" s="263"/>
      <c r="KO30" s="263"/>
      <c r="KP30" s="263"/>
      <c r="KQ30" s="263"/>
      <c r="KR30" s="263">
        <v>1</v>
      </c>
      <c r="KS30" s="263"/>
      <c r="KT30" s="263"/>
      <c r="KU30" s="263"/>
      <c r="KV30" s="263"/>
      <c r="KW30" s="263">
        <v>1</v>
      </c>
      <c r="KX30" s="263"/>
      <c r="KY30" s="263"/>
      <c r="KZ30" s="263"/>
      <c r="LA30" s="263"/>
      <c r="LB30" s="263">
        <v>1</v>
      </c>
      <c r="LC30" s="263"/>
      <c r="LD30" s="263"/>
      <c r="LE30" s="263"/>
      <c r="LF30" s="263"/>
      <c r="LG30" s="263">
        <v>1</v>
      </c>
      <c r="LH30" s="263"/>
      <c r="LI30" s="263"/>
      <c r="LJ30" s="263"/>
      <c r="LK30" s="263"/>
      <c r="LL30" s="263">
        <v>1</v>
      </c>
      <c r="LM30" s="263"/>
      <c r="LN30" s="263"/>
      <c r="LO30" s="263"/>
      <c r="LP30" s="263"/>
      <c r="LQ30" s="263">
        <v>1</v>
      </c>
      <c r="LR30" s="263"/>
      <c r="LS30" s="263"/>
      <c r="LT30" s="263"/>
      <c r="LU30" s="263"/>
      <c r="LV30" s="263">
        <v>1</v>
      </c>
      <c r="LW30" s="263"/>
      <c r="LX30" s="263"/>
      <c r="LY30" s="263"/>
      <c r="LZ30" s="263"/>
      <c r="MA30" s="263">
        <v>1</v>
      </c>
      <c r="MB30" s="263"/>
      <c r="MC30" s="263"/>
      <c r="MD30" s="263"/>
      <c r="ME30" s="263"/>
      <c r="MF30" s="263">
        <v>1</v>
      </c>
      <c r="MG30" s="263"/>
      <c r="MH30" s="263"/>
      <c r="MI30" s="263"/>
      <c r="MJ30" s="263"/>
      <c r="MK30" s="263">
        <v>1</v>
      </c>
      <c r="ML30" s="263"/>
      <c r="MM30" s="263"/>
      <c r="MN30" s="263"/>
      <c r="MO30" s="263"/>
      <c r="MP30" s="263">
        <v>1</v>
      </c>
      <c r="MQ30" s="263"/>
      <c r="MR30" s="263"/>
      <c r="MS30" s="263"/>
      <c r="MT30" s="263"/>
      <c r="MU30" s="263">
        <v>1</v>
      </c>
      <c r="MV30" s="263"/>
      <c r="MW30" s="263"/>
      <c r="MX30" s="263"/>
      <c r="MY30" s="263"/>
      <c r="MZ30" s="263">
        <v>1</v>
      </c>
      <c r="NA30" s="263"/>
      <c r="NB30" s="263"/>
      <c r="NC30" s="263"/>
      <c r="ND30" s="263"/>
      <c r="NE30" s="263">
        <v>1</v>
      </c>
      <c r="NF30" s="263"/>
      <c r="NG30" s="263"/>
      <c r="NH30" s="263"/>
      <c r="NI30" s="263"/>
      <c r="NJ30" s="263">
        <v>1</v>
      </c>
      <c r="NK30" s="263"/>
      <c r="NL30" s="263"/>
      <c r="NM30" s="263"/>
      <c r="NN30" s="263"/>
      <c r="NO30" s="263">
        <v>1</v>
      </c>
      <c r="NP30" s="263"/>
      <c r="NQ30" s="263"/>
      <c r="NR30" s="263"/>
      <c r="NS30" s="263"/>
      <c r="NT30" s="263">
        <v>1</v>
      </c>
      <c r="NU30" s="263"/>
      <c r="NV30" s="263"/>
      <c r="NW30" s="263"/>
      <c r="NX30" s="263"/>
      <c r="NY30" s="263">
        <v>1</v>
      </c>
      <c r="NZ30" s="263"/>
      <c r="OA30" s="263"/>
      <c r="OB30" s="263"/>
      <c r="OC30" s="263"/>
      <c r="OD30" s="263">
        <v>1</v>
      </c>
      <c r="OE30" s="263"/>
      <c r="OF30" s="263"/>
      <c r="OG30" s="263"/>
      <c r="OH30" s="263"/>
      <c r="OI30" s="263">
        <v>1</v>
      </c>
      <c r="OJ30" s="263"/>
      <c r="OK30" s="263"/>
      <c r="OL30" s="263"/>
      <c r="OM30" s="263"/>
      <c r="ON30" s="263">
        <v>1</v>
      </c>
      <c r="OO30" s="263"/>
      <c r="OP30" s="263"/>
      <c r="OQ30" s="263"/>
      <c r="OR30" s="263"/>
      <c r="OS30" s="263">
        <v>1</v>
      </c>
      <c r="OT30" s="263"/>
      <c r="OU30" s="263"/>
      <c r="OV30" s="263"/>
      <c r="OW30" s="263"/>
      <c r="OX30" s="263">
        <v>1</v>
      </c>
      <c r="OY30" s="263"/>
      <c r="OZ30" s="263"/>
      <c r="PA30" s="263"/>
      <c r="PB30" s="263"/>
      <c r="PC30" s="263">
        <v>1</v>
      </c>
      <c r="PD30" s="263"/>
      <c r="PE30" s="263"/>
      <c r="PF30" s="263"/>
      <c r="PG30" s="263"/>
      <c r="PH30" s="263">
        <v>1</v>
      </c>
      <c r="PI30" s="263"/>
      <c r="PJ30" s="263"/>
      <c r="PK30" s="263"/>
      <c r="PL30" s="263"/>
      <c r="PM30" s="263">
        <v>1</v>
      </c>
      <c r="PN30" s="263"/>
      <c r="PO30" s="263"/>
      <c r="PP30" s="263"/>
      <c r="PQ30" s="263"/>
      <c r="PR30" s="263">
        <v>1</v>
      </c>
      <c r="PS30" s="263"/>
      <c r="PT30" s="263"/>
      <c r="PU30" s="263"/>
      <c r="PV30" s="263"/>
      <c r="PW30" s="263">
        <v>1</v>
      </c>
      <c r="PX30" s="263"/>
      <c r="PY30" s="263"/>
      <c r="PZ30" s="263"/>
      <c r="QA30" s="263"/>
      <c r="QB30" s="263">
        <v>1</v>
      </c>
      <c r="QC30" s="263"/>
      <c r="QD30" s="263"/>
      <c r="QE30" s="263"/>
      <c r="QF30" s="263"/>
      <c r="QG30" s="263">
        <v>1</v>
      </c>
      <c r="QH30" s="263"/>
      <c r="QI30" s="263"/>
      <c r="QJ30" s="263"/>
      <c r="QK30" s="263"/>
      <c r="QL30" s="263">
        <v>1</v>
      </c>
      <c r="QM30" s="263"/>
      <c r="QN30" s="263"/>
      <c r="QO30" s="263"/>
      <c r="QP30" s="263"/>
      <c r="QQ30" s="263">
        <v>1</v>
      </c>
      <c r="QR30" s="263"/>
      <c r="QS30" s="263"/>
      <c r="QT30" s="263"/>
      <c r="QU30" s="263"/>
      <c r="QV30" s="263">
        <v>1</v>
      </c>
      <c r="QW30" s="263"/>
      <c r="QX30" s="263"/>
      <c r="QY30" s="263"/>
      <c r="QZ30" s="263"/>
      <c r="RA30" s="263">
        <v>1</v>
      </c>
      <c r="RB30" s="263"/>
      <c r="RC30" s="263"/>
      <c r="RD30" s="263"/>
      <c r="RE30" s="263"/>
      <c r="RF30" s="263">
        <v>1</v>
      </c>
      <c r="RG30" s="263"/>
      <c r="RH30" s="263"/>
      <c r="RI30" s="263"/>
      <c r="RJ30" s="263"/>
      <c r="RK30" s="263">
        <v>1</v>
      </c>
      <c r="RL30" s="263"/>
      <c r="RM30" s="263"/>
      <c r="RN30" s="263"/>
      <c r="RO30" s="263"/>
      <c r="RP30" s="263">
        <v>1</v>
      </c>
      <c r="RQ30" s="263"/>
      <c r="RR30" s="263"/>
      <c r="RS30" s="263"/>
      <c r="RT30" s="263"/>
      <c r="RU30" s="263">
        <v>1</v>
      </c>
      <c r="RV30" s="263"/>
      <c r="RW30" s="263"/>
      <c r="RX30" s="263"/>
      <c r="RY30" s="263"/>
      <c r="RZ30" s="263">
        <v>1</v>
      </c>
      <c r="SA30" s="263"/>
    </row>
    <row r="31" spans="2:495">
      <c r="B31" s="283" t="str">
        <f t="shared" si="8"/>
        <v>Field Support Staff &amp; Vehicles</v>
      </c>
      <c r="C31" s="281"/>
      <c r="D31" s="263"/>
      <c r="E31" s="263"/>
      <c r="F31" s="263">
        <v>1</v>
      </c>
      <c r="G31" s="263">
        <v>1</v>
      </c>
      <c r="H31" s="263">
        <v>1</v>
      </c>
      <c r="I31" s="263">
        <v>1</v>
      </c>
      <c r="J31" s="263">
        <v>1</v>
      </c>
      <c r="K31" s="263">
        <v>1</v>
      </c>
      <c r="L31" s="263">
        <v>0.5</v>
      </c>
      <c r="M31" s="263">
        <v>0.5</v>
      </c>
      <c r="N31" s="263">
        <v>0.5</v>
      </c>
      <c r="O31" s="263">
        <v>0.5</v>
      </c>
      <c r="P31" s="263">
        <v>0.5</v>
      </c>
      <c r="Q31" s="263">
        <v>0.5</v>
      </c>
      <c r="R31" s="263"/>
      <c r="S31" s="263"/>
      <c r="T31" s="263"/>
      <c r="U31" s="263"/>
      <c r="V31" s="263"/>
      <c r="W31" s="263"/>
      <c r="X31" s="263"/>
      <c r="Y31" s="263"/>
      <c r="Z31" s="263"/>
      <c r="AA31" s="263"/>
      <c r="AB31" s="263"/>
      <c r="AC31" s="263"/>
      <c r="AD31" s="263"/>
      <c r="AE31" s="263"/>
      <c r="AF31" s="263"/>
      <c r="AG31" s="263"/>
      <c r="AH31" s="263"/>
      <c r="AI31" s="263"/>
      <c r="AJ31" s="263"/>
      <c r="AK31" s="263"/>
      <c r="AL31" s="263"/>
      <c r="AM31" s="263"/>
      <c r="AN31" s="263"/>
      <c r="AO31" s="263"/>
      <c r="AP31" s="263"/>
      <c r="AQ31" s="263"/>
      <c r="AR31" s="263">
        <v>1</v>
      </c>
      <c r="AS31" s="263"/>
      <c r="AT31" s="263"/>
      <c r="AU31" s="263"/>
      <c r="AV31" s="263"/>
      <c r="AW31" s="263">
        <v>1</v>
      </c>
      <c r="AX31" s="263"/>
      <c r="AY31" s="263"/>
      <c r="AZ31" s="263"/>
      <c r="BA31" s="263"/>
      <c r="BB31" s="263">
        <v>1</v>
      </c>
      <c r="BC31" s="263"/>
      <c r="BD31" s="263"/>
      <c r="BE31" s="263"/>
      <c r="BF31" s="263"/>
      <c r="BG31" s="263">
        <v>1</v>
      </c>
      <c r="BH31" s="263"/>
      <c r="BI31" s="263"/>
      <c r="BJ31" s="263"/>
      <c r="BK31" s="263"/>
      <c r="BL31" s="263">
        <v>1</v>
      </c>
      <c r="BM31" s="263"/>
      <c r="BN31" s="263"/>
      <c r="BO31" s="263"/>
      <c r="BP31" s="263"/>
      <c r="BQ31" s="263">
        <v>1</v>
      </c>
      <c r="BR31" s="263"/>
      <c r="BS31" s="263"/>
      <c r="BT31" s="263"/>
      <c r="BU31" s="263"/>
      <c r="BV31" s="263">
        <v>1</v>
      </c>
      <c r="BW31" s="263"/>
      <c r="BX31" s="263"/>
      <c r="BY31" s="263"/>
      <c r="BZ31" s="263"/>
      <c r="CA31" s="263">
        <v>1</v>
      </c>
      <c r="CB31" s="263"/>
      <c r="CC31" s="263"/>
      <c r="CD31" s="263"/>
      <c r="CE31" s="263"/>
      <c r="CF31" s="263">
        <v>1</v>
      </c>
      <c r="CG31" s="263"/>
      <c r="CH31" s="263"/>
      <c r="CI31" s="263"/>
      <c r="CJ31" s="263"/>
      <c r="CK31" s="263">
        <v>1</v>
      </c>
      <c r="CL31" s="263"/>
      <c r="CM31" s="263"/>
      <c r="CN31" s="263"/>
      <c r="CO31" s="263"/>
      <c r="CP31" s="263">
        <v>1</v>
      </c>
      <c r="CQ31" s="263"/>
      <c r="CR31" s="263"/>
      <c r="CS31" s="263"/>
      <c r="CT31" s="263"/>
      <c r="CU31" s="263">
        <v>1</v>
      </c>
      <c r="CV31" s="263"/>
      <c r="CW31" s="263"/>
      <c r="CX31" s="263"/>
      <c r="CY31" s="263"/>
      <c r="CZ31" s="263">
        <v>1</v>
      </c>
      <c r="DA31" s="263"/>
      <c r="DB31" s="263"/>
      <c r="DC31" s="263"/>
      <c r="DD31" s="263"/>
      <c r="DE31" s="263">
        <v>1</v>
      </c>
      <c r="DF31" s="263"/>
      <c r="DG31" s="263"/>
      <c r="DH31" s="263"/>
      <c r="DI31" s="263"/>
      <c r="DJ31" s="263">
        <v>1</v>
      </c>
      <c r="DK31" s="263"/>
      <c r="DL31" s="263"/>
      <c r="DM31" s="263"/>
      <c r="DN31" s="263"/>
      <c r="DO31" s="263">
        <v>1</v>
      </c>
      <c r="DP31" s="263"/>
      <c r="DQ31" s="263"/>
      <c r="DR31" s="263"/>
      <c r="DS31" s="263"/>
      <c r="DT31" s="263">
        <v>1</v>
      </c>
      <c r="DU31" s="263"/>
      <c r="DV31" s="263"/>
      <c r="DW31" s="263"/>
      <c r="DX31" s="263"/>
      <c r="DY31" s="263">
        <v>1</v>
      </c>
      <c r="DZ31" s="263"/>
      <c r="EA31" s="263"/>
      <c r="EB31" s="263"/>
      <c r="EC31" s="263"/>
      <c r="ED31" s="263">
        <v>1</v>
      </c>
      <c r="EE31" s="263"/>
      <c r="EF31" s="263"/>
      <c r="EG31" s="263"/>
      <c r="EH31" s="263"/>
      <c r="EI31" s="263">
        <v>1</v>
      </c>
      <c r="EJ31" s="263"/>
      <c r="EK31" s="263"/>
      <c r="EL31" s="263"/>
      <c r="EM31" s="263"/>
      <c r="EN31" s="263">
        <v>1</v>
      </c>
      <c r="EO31" s="263"/>
      <c r="EP31" s="263"/>
      <c r="EQ31" s="263"/>
      <c r="ER31" s="263"/>
      <c r="ES31" s="263">
        <v>1</v>
      </c>
      <c r="ET31" s="263"/>
      <c r="EU31" s="263"/>
      <c r="EV31" s="263"/>
      <c r="EW31" s="263"/>
      <c r="EX31" s="263">
        <v>1</v>
      </c>
      <c r="EY31" s="263"/>
      <c r="EZ31" s="263"/>
      <c r="FA31" s="263"/>
      <c r="FB31" s="263"/>
      <c r="FC31" s="263">
        <v>1</v>
      </c>
      <c r="FD31" s="263"/>
      <c r="FE31" s="263"/>
      <c r="FF31" s="263"/>
      <c r="FG31" s="263"/>
      <c r="FH31" s="263">
        <v>1</v>
      </c>
      <c r="FI31" s="263"/>
      <c r="FJ31" s="263"/>
      <c r="FK31" s="263"/>
      <c r="FL31" s="263"/>
      <c r="FM31" s="263">
        <v>1</v>
      </c>
      <c r="FN31" s="263"/>
      <c r="FO31" s="263"/>
      <c r="FP31" s="263"/>
      <c r="FQ31" s="263"/>
      <c r="FR31" s="263">
        <v>1</v>
      </c>
      <c r="FS31" s="263"/>
      <c r="FT31" s="263"/>
      <c r="FU31" s="263"/>
      <c r="FV31" s="263"/>
      <c r="FW31" s="263">
        <v>1</v>
      </c>
      <c r="FX31" s="263"/>
      <c r="FY31" s="263"/>
      <c r="FZ31" s="263"/>
      <c r="GA31" s="263"/>
      <c r="GB31" s="263">
        <v>1</v>
      </c>
      <c r="GC31" s="263"/>
      <c r="GD31" s="263"/>
      <c r="GE31" s="263"/>
      <c r="GF31" s="263"/>
      <c r="GG31" s="263">
        <v>1</v>
      </c>
      <c r="GH31" s="263"/>
      <c r="GI31" s="263"/>
      <c r="GJ31" s="263"/>
      <c r="GK31" s="263"/>
      <c r="GL31" s="263">
        <v>1</v>
      </c>
      <c r="GM31" s="263"/>
      <c r="GN31" s="263"/>
      <c r="GO31" s="263"/>
      <c r="GP31" s="263"/>
      <c r="GQ31" s="263">
        <v>1</v>
      </c>
      <c r="GR31" s="263"/>
      <c r="GS31" s="263"/>
      <c r="GT31" s="263"/>
      <c r="GU31" s="263"/>
      <c r="GV31" s="263">
        <v>1</v>
      </c>
      <c r="GW31" s="263"/>
      <c r="GX31" s="263"/>
      <c r="GY31" s="263"/>
      <c r="GZ31" s="263"/>
      <c r="HA31" s="263">
        <v>1</v>
      </c>
      <c r="HB31" s="263"/>
      <c r="HC31" s="263"/>
      <c r="HD31" s="263"/>
      <c r="HE31" s="263"/>
      <c r="HF31" s="263">
        <v>1</v>
      </c>
      <c r="HG31" s="263"/>
      <c r="HH31" s="263"/>
      <c r="HI31" s="263"/>
      <c r="HJ31" s="263"/>
      <c r="HK31" s="263">
        <v>1</v>
      </c>
      <c r="HL31" s="263"/>
      <c r="HM31" s="263"/>
      <c r="HN31" s="263"/>
      <c r="HO31" s="263"/>
      <c r="HP31" s="263">
        <v>1</v>
      </c>
      <c r="HQ31" s="263"/>
      <c r="HR31" s="263"/>
      <c r="HS31" s="263"/>
      <c r="HT31" s="263"/>
      <c r="HU31" s="263">
        <v>1</v>
      </c>
      <c r="HV31" s="263"/>
      <c r="HW31" s="263"/>
      <c r="HX31" s="263"/>
      <c r="HY31" s="263"/>
      <c r="HZ31" s="263">
        <v>1</v>
      </c>
      <c r="IA31" s="263"/>
      <c r="IB31" s="263"/>
      <c r="IC31" s="263"/>
      <c r="ID31" s="263"/>
      <c r="IE31" s="263">
        <v>1</v>
      </c>
      <c r="IF31" s="263"/>
      <c r="IG31" s="263"/>
      <c r="IH31" s="263"/>
      <c r="II31" s="263"/>
      <c r="IJ31" s="263">
        <v>1</v>
      </c>
      <c r="IK31" s="263"/>
      <c r="IL31" s="263"/>
      <c r="IM31" s="263"/>
      <c r="IN31" s="263"/>
      <c r="IO31" s="263">
        <v>1</v>
      </c>
      <c r="IP31" s="263"/>
      <c r="IQ31" s="263"/>
      <c r="IR31" s="263"/>
      <c r="IS31" s="263"/>
      <c r="IT31" s="263">
        <v>1</v>
      </c>
      <c r="IU31" s="263"/>
      <c r="IV31" s="263"/>
      <c r="IW31" s="263"/>
      <c r="IX31" s="263"/>
      <c r="IY31" s="263">
        <v>1</v>
      </c>
      <c r="IZ31" s="263"/>
      <c r="JA31" s="263"/>
      <c r="JB31" s="263"/>
      <c r="JC31" s="263"/>
      <c r="JD31" s="263">
        <v>1</v>
      </c>
      <c r="JE31" s="263"/>
      <c r="JF31" s="263"/>
      <c r="JG31" s="263"/>
      <c r="JH31" s="263"/>
      <c r="JI31" s="263">
        <v>1</v>
      </c>
      <c r="JJ31" s="263"/>
      <c r="JK31" s="263"/>
      <c r="JL31" s="263"/>
      <c r="JM31" s="263"/>
      <c r="JN31" s="263">
        <v>1</v>
      </c>
      <c r="JO31" s="263"/>
      <c r="JP31" s="263"/>
      <c r="JQ31" s="263"/>
      <c r="JR31" s="263"/>
      <c r="JS31" s="263">
        <v>1</v>
      </c>
      <c r="JT31" s="263"/>
      <c r="JU31" s="263"/>
      <c r="JV31" s="263"/>
      <c r="JW31" s="263"/>
      <c r="JX31" s="263">
        <v>1</v>
      </c>
      <c r="JY31" s="263"/>
      <c r="JZ31" s="263"/>
      <c r="KA31" s="263"/>
      <c r="KB31" s="263"/>
      <c r="KC31" s="263">
        <v>1</v>
      </c>
      <c r="KD31" s="263"/>
      <c r="KE31" s="263"/>
      <c r="KF31" s="263"/>
      <c r="KG31" s="263"/>
      <c r="KH31" s="263">
        <v>1</v>
      </c>
      <c r="KI31" s="263"/>
      <c r="KJ31" s="263"/>
      <c r="KK31" s="263"/>
      <c r="KL31" s="263"/>
      <c r="KM31" s="263">
        <v>1</v>
      </c>
      <c r="KN31" s="263"/>
      <c r="KO31" s="263"/>
      <c r="KP31" s="263"/>
      <c r="KQ31" s="263"/>
      <c r="KR31" s="263">
        <v>1</v>
      </c>
      <c r="KS31" s="263"/>
      <c r="KT31" s="263"/>
      <c r="KU31" s="263"/>
      <c r="KV31" s="263"/>
      <c r="KW31" s="263">
        <v>1</v>
      </c>
      <c r="KX31" s="263"/>
      <c r="KY31" s="263"/>
      <c r="KZ31" s="263"/>
      <c r="LA31" s="263"/>
      <c r="LB31" s="263">
        <v>1</v>
      </c>
      <c r="LC31" s="263"/>
      <c r="LD31" s="263"/>
      <c r="LE31" s="263"/>
      <c r="LF31" s="263"/>
      <c r="LG31" s="263">
        <v>1</v>
      </c>
      <c r="LH31" s="263"/>
      <c r="LI31" s="263"/>
      <c r="LJ31" s="263"/>
      <c r="LK31" s="263"/>
      <c r="LL31" s="263">
        <v>1</v>
      </c>
      <c r="LM31" s="263"/>
      <c r="LN31" s="263"/>
      <c r="LO31" s="263"/>
      <c r="LP31" s="263"/>
      <c r="LQ31" s="263">
        <v>1</v>
      </c>
      <c r="LR31" s="263"/>
      <c r="LS31" s="263"/>
      <c r="LT31" s="263"/>
      <c r="LU31" s="263"/>
      <c r="LV31" s="263">
        <v>1</v>
      </c>
      <c r="LW31" s="263"/>
      <c r="LX31" s="263"/>
      <c r="LY31" s="263"/>
      <c r="LZ31" s="263"/>
      <c r="MA31" s="263">
        <v>1</v>
      </c>
      <c r="MB31" s="263"/>
      <c r="MC31" s="263"/>
      <c r="MD31" s="263"/>
      <c r="ME31" s="263"/>
      <c r="MF31" s="263">
        <v>1</v>
      </c>
      <c r="MG31" s="263"/>
      <c r="MH31" s="263"/>
      <c r="MI31" s="263"/>
      <c r="MJ31" s="263"/>
      <c r="MK31" s="263">
        <v>1</v>
      </c>
      <c r="ML31" s="263"/>
      <c r="MM31" s="263"/>
      <c r="MN31" s="263"/>
      <c r="MO31" s="263"/>
      <c r="MP31" s="263">
        <v>1</v>
      </c>
      <c r="MQ31" s="263"/>
      <c r="MR31" s="263"/>
      <c r="MS31" s="263"/>
      <c r="MT31" s="263"/>
      <c r="MU31" s="263">
        <v>1</v>
      </c>
      <c r="MV31" s="263"/>
      <c r="MW31" s="263"/>
      <c r="MX31" s="263"/>
      <c r="MY31" s="263"/>
      <c r="MZ31" s="263">
        <v>1</v>
      </c>
      <c r="NA31" s="263"/>
      <c r="NB31" s="263"/>
      <c r="NC31" s="263"/>
      <c r="ND31" s="263"/>
      <c r="NE31" s="263">
        <v>1</v>
      </c>
      <c r="NF31" s="263"/>
      <c r="NG31" s="263"/>
      <c r="NH31" s="263"/>
      <c r="NI31" s="263"/>
      <c r="NJ31" s="263">
        <v>1</v>
      </c>
      <c r="NK31" s="263"/>
      <c r="NL31" s="263"/>
      <c r="NM31" s="263"/>
      <c r="NN31" s="263"/>
      <c r="NO31" s="263">
        <v>1</v>
      </c>
      <c r="NP31" s="263"/>
      <c r="NQ31" s="263"/>
      <c r="NR31" s="263"/>
      <c r="NS31" s="263"/>
      <c r="NT31" s="263">
        <v>1</v>
      </c>
      <c r="NU31" s="263"/>
      <c r="NV31" s="263"/>
      <c r="NW31" s="263"/>
      <c r="NX31" s="263"/>
      <c r="NY31" s="263">
        <v>1</v>
      </c>
      <c r="NZ31" s="263"/>
      <c r="OA31" s="263"/>
      <c r="OB31" s="263"/>
      <c r="OC31" s="263"/>
      <c r="OD31" s="263">
        <v>1</v>
      </c>
      <c r="OE31" s="263"/>
      <c r="OF31" s="263"/>
      <c r="OG31" s="263"/>
      <c r="OH31" s="263"/>
      <c r="OI31" s="263">
        <v>1</v>
      </c>
      <c r="OJ31" s="263"/>
      <c r="OK31" s="263"/>
      <c r="OL31" s="263"/>
      <c r="OM31" s="263"/>
      <c r="ON31" s="263">
        <v>1</v>
      </c>
      <c r="OO31" s="263"/>
      <c r="OP31" s="263"/>
      <c r="OQ31" s="263"/>
      <c r="OR31" s="263"/>
      <c r="OS31" s="263">
        <v>1</v>
      </c>
      <c r="OT31" s="263"/>
      <c r="OU31" s="263"/>
      <c r="OV31" s="263"/>
      <c r="OW31" s="263"/>
      <c r="OX31" s="263">
        <v>1</v>
      </c>
      <c r="OY31" s="263"/>
      <c r="OZ31" s="263"/>
      <c r="PA31" s="263"/>
      <c r="PB31" s="263"/>
      <c r="PC31" s="263">
        <v>1</v>
      </c>
      <c r="PD31" s="263"/>
      <c r="PE31" s="263"/>
      <c r="PF31" s="263"/>
      <c r="PG31" s="263"/>
      <c r="PH31" s="263">
        <v>1</v>
      </c>
      <c r="PI31" s="263"/>
      <c r="PJ31" s="263"/>
      <c r="PK31" s="263"/>
      <c r="PL31" s="263"/>
      <c r="PM31" s="263">
        <v>1</v>
      </c>
      <c r="PN31" s="263"/>
      <c r="PO31" s="263"/>
      <c r="PP31" s="263"/>
      <c r="PQ31" s="263"/>
      <c r="PR31" s="263">
        <v>1</v>
      </c>
      <c r="PS31" s="263"/>
      <c r="PT31" s="263"/>
      <c r="PU31" s="263"/>
      <c r="PV31" s="263"/>
      <c r="PW31" s="263">
        <v>1</v>
      </c>
      <c r="PX31" s="263"/>
      <c r="PY31" s="263"/>
      <c r="PZ31" s="263"/>
      <c r="QA31" s="263"/>
      <c r="QB31" s="263">
        <v>1</v>
      </c>
      <c r="QC31" s="263"/>
      <c r="QD31" s="263"/>
      <c r="QE31" s="263"/>
      <c r="QF31" s="263"/>
      <c r="QG31" s="263">
        <v>1</v>
      </c>
      <c r="QH31" s="263"/>
      <c r="QI31" s="263"/>
      <c r="QJ31" s="263"/>
      <c r="QK31" s="263"/>
      <c r="QL31" s="263">
        <v>1</v>
      </c>
      <c r="QM31" s="263"/>
      <c r="QN31" s="263"/>
      <c r="QO31" s="263"/>
      <c r="QP31" s="263"/>
      <c r="QQ31" s="263">
        <v>1</v>
      </c>
      <c r="QR31" s="263"/>
      <c r="QS31" s="263"/>
      <c r="QT31" s="263"/>
      <c r="QU31" s="263"/>
      <c r="QV31" s="263">
        <v>1</v>
      </c>
      <c r="QW31" s="263"/>
      <c r="QX31" s="263"/>
      <c r="QY31" s="263"/>
      <c r="QZ31" s="263"/>
      <c r="RA31" s="263">
        <v>1</v>
      </c>
      <c r="RB31" s="263"/>
      <c r="RC31" s="263"/>
      <c r="RD31" s="263"/>
      <c r="RE31" s="263"/>
      <c r="RF31" s="263">
        <v>1</v>
      </c>
      <c r="RG31" s="263"/>
      <c r="RH31" s="263"/>
      <c r="RI31" s="263"/>
      <c r="RJ31" s="263"/>
      <c r="RK31" s="263">
        <v>1</v>
      </c>
      <c r="RL31" s="263"/>
      <c r="RM31" s="263"/>
      <c r="RN31" s="263"/>
      <c r="RO31" s="263"/>
      <c r="RP31" s="263">
        <v>1</v>
      </c>
      <c r="RQ31" s="263"/>
      <c r="RR31" s="263"/>
      <c r="RS31" s="263"/>
      <c r="RT31" s="263"/>
      <c r="RU31" s="263">
        <v>1</v>
      </c>
      <c r="RV31" s="263"/>
      <c r="RW31" s="263"/>
      <c r="RX31" s="263"/>
      <c r="RY31" s="263"/>
      <c r="RZ31" s="263">
        <v>1</v>
      </c>
      <c r="SA31" s="263"/>
    </row>
    <row r="32" spans="2:495">
      <c r="B32" s="283" t="str">
        <f t="shared" si="8"/>
        <v>Project Management</v>
      </c>
      <c r="C32" s="281"/>
      <c r="D32" s="263"/>
      <c r="E32" s="263"/>
      <c r="F32" s="263">
        <v>1</v>
      </c>
      <c r="G32" s="263">
        <v>1</v>
      </c>
      <c r="H32" s="263">
        <v>1</v>
      </c>
      <c r="I32" s="263">
        <v>1</v>
      </c>
      <c r="J32" s="263">
        <v>1</v>
      </c>
      <c r="K32" s="263">
        <v>1</v>
      </c>
      <c r="L32" s="263">
        <v>0.5</v>
      </c>
      <c r="M32" s="263">
        <v>0.5</v>
      </c>
      <c r="N32" s="263">
        <v>0.5</v>
      </c>
      <c r="O32" s="263">
        <v>0.5</v>
      </c>
      <c r="P32" s="263">
        <v>0.5</v>
      </c>
      <c r="Q32" s="263">
        <v>0.5</v>
      </c>
      <c r="R32" s="263"/>
      <c r="S32" s="263"/>
      <c r="T32" s="263"/>
      <c r="U32" s="263"/>
      <c r="V32" s="263"/>
      <c r="W32" s="263"/>
      <c r="X32" s="263"/>
      <c r="Y32" s="263"/>
      <c r="Z32" s="263"/>
      <c r="AA32" s="263"/>
      <c r="AB32" s="263"/>
      <c r="AC32" s="263"/>
      <c r="AD32" s="263"/>
      <c r="AE32" s="263"/>
      <c r="AF32" s="263"/>
      <c r="AG32" s="263"/>
      <c r="AH32" s="263"/>
      <c r="AI32" s="263"/>
      <c r="AJ32" s="263"/>
      <c r="AK32" s="263"/>
      <c r="AL32" s="263"/>
      <c r="AM32" s="263"/>
      <c r="AN32" s="263"/>
      <c r="AO32" s="263"/>
      <c r="AP32" s="263"/>
      <c r="AQ32" s="263"/>
      <c r="AR32" s="263">
        <v>1</v>
      </c>
      <c r="AS32" s="263"/>
      <c r="AT32" s="263"/>
      <c r="AU32" s="263"/>
      <c r="AV32" s="263"/>
      <c r="AW32" s="263">
        <v>1</v>
      </c>
      <c r="AX32" s="263"/>
      <c r="AY32" s="263"/>
      <c r="AZ32" s="263"/>
      <c r="BA32" s="263"/>
      <c r="BB32" s="263">
        <v>1</v>
      </c>
      <c r="BC32" s="263"/>
      <c r="BD32" s="263"/>
      <c r="BE32" s="263"/>
      <c r="BF32" s="263"/>
      <c r="BG32" s="263">
        <v>1</v>
      </c>
      <c r="BH32" s="263"/>
      <c r="BI32" s="263"/>
      <c r="BJ32" s="263"/>
      <c r="BK32" s="263"/>
      <c r="BL32" s="263">
        <v>1</v>
      </c>
      <c r="BM32" s="263"/>
      <c r="BN32" s="263"/>
      <c r="BO32" s="263"/>
      <c r="BP32" s="263"/>
      <c r="BQ32" s="263">
        <v>1</v>
      </c>
      <c r="BR32" s="263"/>
      <c r="BS32" s="263"/>
      <c r="BT32" s="263"/>
      <c r="BU32" s="263"/>
      <c r="BV32" s="263">
        <v>1</v>
      </c>
      <c r="BW32" s="263"/>
      <c r="BX32" s="263"/>
      <c r="BY32" s="263"/>
      <c r="BZ32" s="263"/>
      <c r="CA32" s="263">
        <v>1</v>
      </c>
      <c r="CB32" s="263"/>
      <c r="CC32" s="263"/>
      <c r="CD32" s="263"/>
      <c r="CE32" s="263"/>
      <c r="CF32" s="263">
        <v>1</v>
      </c>
      <c r="CG32" s="263"/>
      <c r="CH32" s="263"/>
      <c r="CI32" s="263"/>
      <c r="CJ32" s="263"/>
      <c r="CK32" s="263">
        <v>1</v>
      </c>
      <c r="CL32" s="263"/>
      <c r="CM32" s="263"/>
      <c r="CN32" s="263"/>
      <c r="CO32" s="263"/>
      <c r="CP32" s="263">
        <v>1</v>
      </c>
      <c r="CQ32" s="263"/>
      <c r="CR32" s="263"/>
      <c r="CS32" s="263"/>
      <c r="CT32" s="263"/>
      <c r="CU32" s="263">
        <v>1</v>
      </c>
      <c r="CV32" s="263"/>
      <c r="CW32" s="263"/>
      <c r="CX32" s="263"/>
      <c r="CY32" s="263"/>
      <c r="CZ32" s="263">
        <v>1</v>
      </c>
      <c r="DA32" s="263"/>
      <c r="DB32" s="263"/>
      <c r="DC32" s="263"/>
      <c r="DD32" s="263"/>
      <c r="DE32" s="263">
        <v>1</v>
      </c>
      <c r="DF32" s="263"/>
      <c r="DG32" s="263"/>
      <c r="DH32" s="263"/>
      <c r="DI32" s="263"/>
      <c r="DJ32" s="263">
        <v>1</v>
      </c>
      <c r="DK32" s="263"/>
      <c r="DL32" s="263"/>
      <c r="DM32" s="263"/>
      <c r="DN32" s="263"/>
      <c r="DO32" s="263">
        <v>1</v>
      </c>
      <c r="DP32" s="263"/>
      <c r="DQ32" s="263"/>
      <c r="DR32" s="263"/>
      <c r="DS32" s="263"/>
      <c r="DT32" s="263">
        <v>1</v>
      </c>
      <c r="DU32" s="263"/>
      <c r="DV32" s="263"/>
      <c r="DW32" s="263"/>
      <c r="DX32" s="263"/>
      <c r="DY32" s="263">
        <v>1</v>
      </c>
      <c r="DZ32" s="263"/>
      <c r="EA32" s="263"/>
      <c r="EB32" s="263"/>
      <c r="EC32" s="263"/>
      <c r="ED32" s="263">
        <v>1</v>
      </c>
      <c r="EE32" s="263"/>
      <c r="EF32" s="263"/>
      <c r="EG32" s="263"/>
      <c r="EH32" s="263"/>
      <c r="EI32" s="263">
        <v>1</v>
      </c>
      <c r="EJ32" s="263"/>
      <c r="EK32" s="263"/>
      <c r="EL32" s="263"/>
      <c r="EM32" s="263"/>
      <c r="EN32" s="263">
        <v>1</v>
      </c>
      <c r="EO32" s="263"/>
      <c r="EP32" s="263"/>
      <c r="EQ32" s="263"/>
      <c r="ER32" s="263"/>
      <c r="ES32" s="263">
        <v>1</v>
      </c>
      <c r="ET32" s="263"/>
      <c r="EU32" s="263"/>
      <c r="EV32" s="263"/>
      <c r="EW32" s="263"/>
      <c r="EX32" s="263">
        <v>1</v>
      </c>
      <c r="EY32" s="263"/>
      <c r="EZ32" s="263"/>
      <c r="FA32" s="263"/>
      <c r="FB32" s="263"/>
      <c r="FC32" s="263">
        <v>1</v>
      </c>
      <c r="FD32" s="263"/>
      <c r="FE32" s="263"/>
      <c r="FF32" s="263"/>
      <c r="FG32" s="263"/>
      <c r="FH32" s="263">
        <v>1</v>
      </c>
      <c r="FI32" s="263"/>
      <c r="FJ32" s="263"/>
      <c r="FK32" s="263"/>
      <c r="FL32" s="263"/>
      <c r="FM32" s="263">
        <v>1</v>
      </c>
      <c r="FN32" s="263"/>
      <c r="FO32" s="263"/>
      <c r="FP32" s="263"/>
      <c r="FQ32" s="263"/>
      <c r="FR32" s="263">
        <v>1</v>
      </c>
      <c r="FS32" s="263"/>
      <c r="FT32" s="263"/>
      <c r="FU32" s="263"/>
      <c r="FV32" s="263"/>
      <c r="FW32" s="263">
        <v>1</v>
      </c>
      <c r="FX32" s="263"/>
      <c r="FY32" s="263"/>
      <c r="FZ32" s="263"/>
      <c r="GA32" s="263"/>
      <c r="GB32" s="263">
        <v>1</v>
      </c>
      <c r="GC32" s="263"/>
      <c r="GD32" s="263"/>
      <c r="GE32" s="263"/>
      <c r="GF32" s="263"/>
      <c r="GG32" s="263">
        <v>1</v>
      </c>
      <c r="GH32" s="263"/>
      <c r="GI32" s="263"/>
      <c r="GJ32" s="263"/>
      <c r="GK32" s="263"/>
      <c r="GL32" s="263">
        <v>1</v>
      </c>
      <c r="GM32" s="263"/>
      <c r="GN32" s="263"/>
      <c r="GO32" s="263"/>
      <c r="GP32" s="263"/>
      <c r="GQ32" s="263">
        <v>1</v>
      </c>
      <c r="GR32" s="263"/>
      <c r="GS32" s="263"/>
      <c r="GT32" s="263"/>
      <c r="GU32" s="263"/>
      <c r="GV32" s="263">
        <v>1</v>
      </c>
      <c r="GW32" s="263"/>
      <c r="GX32" s="263"/>
      <c r="GY32" s="263"/>
      <c r="GZ32" s="263"/>
      <c r="HA32" s="263">
        <v>1</v>
      </c>
      <c r="HB32" s="263"/>
      <c r="HC32" s="263"/>
      <c r="HD32" s="263"/>
      <c r="HE32" s="263"/>
      <c r="HF32" s="263">
        <v>1</v>
      </c>
      <c r="HG32" s="263"/>
      <c r="HH32" s="263"/>
      <c r="HI32" s="263"/>
      <c r="HJ32" s="263"/>
      <c r="HK32" s="263">
        <v>1</v>
      </c>
      <c r="HL32" s="263"/>
      <c r="HM32" s="263"/>
      <c r="HN32" s="263"/>
      <c r="HO32" s="263"/>
      <c r="HP32" s="263">
        <v>1</v>
      </c>
      <c r="HQ32" s="263"/>
      <c r="HR32" s="263"/>
      <c r="HS32" s="263"/>
      <c r="HT32" s="263"/>
      <c r="HU32" s="263">
        <v>1</v>
      </c>
      <c r="HV32" s="263"/>
      <c r="HW32" s="263"/>
      <c r="HX32" s="263"/>
      <c r="HY32" s="263"/>
      <c r="HZ32" s="263">
        <v>1</v>
      </c>
      <c r="IA32" s="263"/>
      <c r="IB32" s="263"/>
      <c r="IC32" s="263"/>
      <c r="ID32" s="263"/>
      <c r="IE32" s="263">
        <v>1</v>
      </c>
      <c r="IF32" s="263"/>
      <c r="IG32" s="263"/>
      <c r="IH32" s="263"/>
      <c r="II32" s="263"/>
      <c r="IJ32" s="263">
        <v>1</v>
      </c>
      <c r="IK32" s="263"/>
      <c r="IL32" s="263"/>
      <c r="IM32" s="263"/>
      <c r="IN32" s="263"/>
      <c r="IO32" s="263">
        <v>1</v>
      </c>
      <c r="IP32" s="263"/>
      <c r="IQ32" s="263"/>
      <c r="IR32" s="263"/>
      <c r="IS32" s="263"/>
      <c r="IT32" s="263">
        <v>1</v>
      </c>
      <c r="IU32" s="263"/>
      <c r="IV32" s="263"/>
      <c r="IW32" s="263"/>
      <c r="IX32" s="263"/>
      <c r="IY32" s="263">
        <v>1</v>
      </c>
      <c r="IZ32" s="263"/>
      <c r="JA32" s="263"/>
      <c r="JB32" s="263"/>
      <c r="JC32" s="263"/>
      <c r="JD32" s="263">
        <v>1</v>
      </c>
      <c r="JE32" s="263"/>
      <c r="JF32" s="263"/>
      <c r="JG32" s="263"/>
      <c r="JH32" s="263"/>
      <c r="JI32" s="263">
        <v>1</v>
      </c>
      <c r="JJ32" s="263"/>
      <c r="JK32" s="263"/>
      <c r="JL32" s="263"/>
      <c r="JM32" s="263"/>
      <c r="JN32" s="263">
        <v>1</v>
      </c>
      <c r="JO32" s="263"/>
      <c r="JP32" s="263"/>
      <c r="JQ32" s="263"/>
      <c r="JR32" s="263"/>
      <c r="JS32" s="263">
        <v>1</v>
      </c>
      <c r="JT32" s="263"/>
      <c r="JU32" s="263"/>
      <c r="JV32" s="263"/>
      <c r="JW32" s="263"/>
      <c r="JX32" s="263">
        <v>1</v>
      </c>
      <c r="JY32" s="263"/>
      <c r="JZ32" s="263"/>
      <c r="KA32" s="263"/>
      <c r="KB32" s="263"/>
      <c r="KC32" s="263">
        <v>1</v>
      </c>
      <c r="KD32" s="263"/>
      <c r="KE32" s="263"/>
      <c r="KF32" s="263"/>
      <c r="KG32" s="263"/>
      <c r="KH32" s="263">
        <v>1</v>
      </c>
      <c r="KI32" s="263"/>
      <c r="KJ32" s="263"/>
      <c r="KK32" s="263"/>
      <c r="KL32" s="263"/>
      <c r="KM32" s="263">
        <v>1</v>
      </c>
      <c r="KN32" s="263"/>
      <c r="KO32" s="263"/>
      <c r="KP32" s="263"/>
      <c r="KQ32" s="263"/>
      <c r="KR32" s="263">
        <v>1</v>
      </c>
      <c r="KS32" s="263"/>
      <c r="KT32" s="263"/>
      <c r="KU32" s="263"/>
      <c r="KV32" s="263"/>
      <c r="KW32" s="263">
        <v>1</v>
      </c>
      <c r="KX32" s="263"/>
      <c r="KY32" s="263"/>
      <c r="KZ32" s="263"/>
      <c r="LA32" s="263"/>
      <c r="LB32" s="263">
        <v>1</v>
      </c>
      <c r="LC32" s="263"/>
      <c r="LD32" s="263"/>
      <c r="LE32" s="263"/>
      <c r="LF32" s="263"/>
      <c r="LG32" s="263">
        <v>1</v>
      </c>
      <c r="LH32" s="263"/>
      <c r="LI32" s="263"/>
      <c r="LJ32" s="263"/>
      <c r="LK32" s="263"/>
      <c r="LL32" s="263">
        <v>1</v>
      </c>
      <c r="LM32" s="263"/>
      <c r="LN32" s="263"/>
      <c r="LO32" s="263"/>
      <c r="LP32" s="263"/>
      <c r="LQ32" s="263">
        <v>1</v>
      </c>
      <c r="LR32" s="263"/>
      <c r="LS32" s="263"/>
      <c r="LT32" s="263"/>
      <c r="LU32" s="263"/>
      <c r="LV32" s="263">
        <v>1</v>
      </c>
      <c r="LW32" s="263"/>
      <c r="LX32" s="263"/>
      <c r="LY32" s="263"/>
      <c r="LZ32" s="263"/>
      <c r="MA32" s="263">
        <v>1</v>
      </c>
      <c r="MB32" s="263"/>
      <c r="MC32" s="263"/>
      <c r="MD32" s="263"/>
      <c r="ME32" s="263"/>
      <c r="MF32" s="263">
        <v>1</v>
      </c>
      <c r="MG32" s="263"/>
      <c r="MH32" s="263"/>
      <c r="MI32" s="263"/>
      <c r="MJ32" s="263"/>
      <c r="MK32" s="263">
        <v>1</v>
      </c>
      <c r="ML32" s="263"/>
      <c r="MM32" s="263"/>
      <c r="MN32" s="263"/>
      <c r="MO32" s="263"/>
      <c r="MP32" s="263">
        <v>1</v>
      </c>
      <c r="MQ32" s="263"/>
      <c r="MR32" s="263"/>
      <c r="MS32" s="263"/>
      <c r="MT32" s="263"/>
      <c r="MU32" s="263">
        <v>1</v>
      </c>
      <c r="MV32" s="263"/>
      <c r="MW32" s="263"/>
      <c r="MX32" s="263"/>
      <c r="MY32" s="263"/>
      <c r="MZ32" s="263">
        <v>1</v>
      </c>
      <c r="NA32" s="263"/>
      <c r="NB32" s="263"/>
      <c r="NC32" s="263"/>
      <c r="ND32" s="263"/>
      <c r="NE32" s="263">
        <v>1</v>
      </c>
      <c r="NF32" s="263"/>
      <c r="NG32" s="263"/>
      <c r="NH32" s="263"/>
      <c r="NI32" s="263"/>
      <c r="NJ32" s="263">
        <v>1</v>
      </c>
      <c r="NK32" s="263"/>
      <c r="NL32" s="263"/>
      <c r="NM32" s="263"/>
      <c r="NN32" s="263"/>
      <c r="NO32" s="263">
        <v>1</v>
      </c>
      <c r="NP32" s="263"/>
      <c r="NQ32" s="263"/>
      <c r="NR32" s="263"/>
      <c r="NS32" s="263"/>
      <c r="NT32" s="263">
        <v>1</v>
      </c>
      <c r="NU32" s="263"/>
      <c r="NV32" s="263"/>
      <c r="NW32" s="263"/>
      <c r="NX32" s="263"/>
      <c r="NY32" s="263">
        <v>1</v>
      </c>
      <c r="NZ32" s="263"/>
      <c r="OA32" s="263"/>
      <c r="OB32" s="263"/>
      <c r="OC32" s="263"/>
      <c r="OD32" s="263">
        <v>1</v>
      </c>
      <c r="OE32" s="263"/>
      <c r="OF32" s="263"/>
      <c r="OG32" s="263"/>
      <c r="OH32" s="263"/>
      <c r="OI32" s="263">
        <v>1</v>
      </c>
      <c r="OJ32" s="263"/>
      <c r="OK32" s="263"/>
      <c r="OL32" s="263"/>
      <c r="OM32" s="263"/>
      <c r="ON32" s="263">
        <v>1</v>
      </c>
      <c r="OO32" s="263"/>
      <c r="OP32" s="263"/>
      <c r="OQ32" s="263"/>
      <c r="OR32" s="263"/>
      <c r="OS32" s="263">
        <v>1</v>
      </c>
      <c r="OT32" s="263"/>
      <c r="OU32" s="263"/>
      <c r="OV32" s="263"/>
      <c r="OW32" s="263"/>
      <c r="OX32" s="263">
        <v>1</v>
      </c>
      <c r="OY32" s="263"/>
      <c r="OZ32" s="263"/>
      <c r="PA32" s="263"/>
      <c r="PB32" s="263"/>
      <c r="PC32" s="263">
        <v>1</v>
      </c>
      <c r="PD32" s="263"/>
      <c r="PE32" s="263"/>
      <c r="PF32" s="263"/>
      <c r="PG32" s="263"/>
      <c r="PH32" s="263">
        <v>1</v>
      </c>
      <c r="PI32" s="263"/>
      <c r="PJ32" s="263"/>
      <c r="PK32" s="263"/>
      <c r="PL32" s="263"/>
      <c r="PM32" s="263">
        <v>1</v>
      </c>
      <c r="PN32" s="263"/>
      <c r="PO32" s="263"/>
      <c r="PP32" s="263"/>
      <c r="PQ32" s="263"/>
      <c r="PR32" s="263">
        <v>1</v>
      </c>
      <c r="PS32" s="263"/>
      <c r="PT32" s="263"/>
      <c r="PU32" s="263"/>
      <c r="PV32" s="263"/>
      <c r="PW32" s="263">
        <v>1</v>
      </c>
      <c r="PX32" s="263"/>
      <c r="PY32" s="263"/>
      <c r="PZ32" s="263"/>
      <c r="QA32" s="263"/>
      <c r="QB32" s="263">
        <v>1</v>
      </c>
      <c r="QC32" s="263"/>
      <c r="QD32" s="263"/>
      <c r="QE32" s="263"/>
      <c r="QF32" s="263"/>
      <c r="QG32" s="263">
        <v>1</v>
      </c>
      <c r="QH32" s="263"/>
      <c r="QI32" s="263"/>
      <c r="QJ32" s="263"/>
      <c r="QK32" s="263"/>
      <c r="QL32" s="263">
        <v>1</v>
      </c>
      <c r="QM32" s="263"/>
      <c r="QN32" s="263"/>
      <c r="QO32" s="263"/>
      <c r="QP32" s="263"/>
      <c r="QQ32" s="263">
        <v>1</v>
      </c>
      <c r="QR32" s="263"/>
      <c r="QS32" s="263"/>
      <c r="QT32" s="263"/>
      <c r="QU32" s="263"/>
      <c r="QV32" s="263">
        <v>1</v>
      </c>
      <c r="QW32" s="263"/>
      <c r="QX32" s="263"/>
      <c r="QY32" s="263"/>
      <c r="QZ32" s="263"/>
      <c r="RA32" s="263">
        <v>1</v>
      </c>
      <c r="RB32" s="263"/>
      <c r="RC32" s="263"/>
      <c r="RD32" s="263"/>
      <c r="RE32" s="263"/>
      <c r="RF32" s="263">
        <v>1</v>
      </c>
      <c r="RG32" s="263"/>
      <c r="RH32" s="263"/>
      <c r="RI32" s="263"/>
      <c r="RJ32" s="263"/>
      <c r="RK32" s="263">
        <v>1</v>
      </c>
      <c r="RL32" s="263"/>
      <c r="RM32" s="263"/>
      <c r="RN32" s="263"/>
      <c r="RO32" s="263"/>
      <c r="RP32" s="263">
        <v>1</v>
      </c>
      <c r="RQ32" s="263"/>
      <c r="RR32" s="263"/>
      <c r="RS32" s="263"/>
      <c r="RT32" s="263"/>
      <c r="RU32" s="263">
        <v>1</v>
      </c>
      <c r="RV32" s="263"/>
      <c r="RW32" s="263"/>
      <c r="RX32" s="263"/>
      <c r="RY32" s="263"/>
      <c r="RZ32" s="263">
        <v>1</v>
      </c>
      <c r="SA32" s="263"/>
    </row>
    <row r="33" spans="1:495">
      <c r="B33" s="283" t="str">
        <f t="shared" si="8"/>
        <v>Camp and General</v>
      </c>
      <c r="C33" s="281"/>
      <c r="D33" s="263"/>
      <c r="E33" s="263"/>
      <c r="F33" s="263">
        <v>1</v>
      </c>
      <c r="G33" s="263">
        <v>1</v>
      </c>
      <c r="H33" s="263">
        <v>1</v>
      </c>
      <c r="I33" s="263">
        <v>1</v>
      </c>
      <c r="J33" s="263">
        <v>1</v>
      </c>
      <c r="K33" s="263">
        <v>1</v>
      </c>
      <c r="L33" s="263">
        <v>0.5</v>
      </c>
      <c r="M33" s="263">
        <v>0.5</v>
      </c>
      <c r="N33" s="263">
        <v>0.5</v>
      </c>
      <c r="O33" s="263">
        <v>0.5</v>
      </c>
      <c r="P33" s="263">
        <v>0.5</v>
      </c>
      <c r="Q33" s="263">
        <v>0.5</v>
      </c>
      <c r="R33" s="263"/>
      <c r="S33" s="263"/>
      <c r="T33" s="263"/>
      <c r="U33" s="263"/>
      <c r="V33" s="263"/>
      <c r="W33" s="263"/>
      <c r="X33" s="263"/>
      <c r="Y33" s="263"/>
      <c r="Z33" s="263"/>
      <c r="AA33" s="263"/>
      <c r="AB33" s="263"/>
      <c r="AC33" s="263"/>
      <c r="AD33" s="263"/>
      <c r="AE33" s="263"/>
      <c r="AF33" s="263"/>
      <c r="AG33" s="263"/>
      <c r="AH33" s="263"/>
      <c r="AI33" s="263"/>
      <c r="AJ33" s="263"/>
      <c r="AK33" s="263"/>
      <c r="AL33" s="263"/>
      <c r="AM33" s="263"/>
      <c r="AN33" s="263"/>
      <c r="AO33" s="263"/>
      <c r="AP33" s="263"/>
      <c r="AQ33" s="263"/>
      <c r="AR33" s="263">
        <v>1</v>
      </c>
      <c r="AS33" s="263"/>
      <c r="AT33" s="263"/>
      <c r="AU33" s="263"/>
      <c r="AV33" s="263"/>
      <c r="AW33" s="263">
        <v>1</v>
      </c>
      <c r="AX33" s="263"/>
      <c r="AY33" s="263"/>
      <c r="AZ33" s="263"/>
      <c r="BA33" s="263"/>
      <c r="BB33" s="263">
        <v>1</v>
      </c>
      <c r="BC33" s="263"/>
      <c r="BD33" s="263"/>
      <c r="BE33" s="263"/>
      <c r="BF33" s="263"/>
      <c r="BG33" s="263">
        <v>1</v>
      </c>
      <c r="BH33" s="263"/>
      <c r="BI33" s="263"/>
      <c r="BJ33" s="263"/>
      <c r="BK33" s="263"/>
      <c r="BL33" s="263">
        <v>1</v>
      </c>
      <c r="BM33" s="263"/>
      <c r="BN33" s="263"/>
      <c r="BO33" s="263"/>
      <c r="BP33" s="263"/>
      <c r="BQ33" s="263">
        <v>1</v>
      </c>
      <c r="BR33" s="263"/>
      <c r="BS33" s="263"/>
      <c r="BT33" s="263"/>
      <c r="BU33" s="263"/>
      <c r="BV33" s="263">
        <v>1</v>
      </c>
      <c r="BW33" s="263"/>
      <c r="BX33" s="263"/>
      <c r="BY33" s="263"/>
      <c r="BZ33" s="263"/>
      <c r="CA33" s="263">
        <v>1</v>
      </c>
      <c r="CB33" s="263"/>
      <c r="CC33" s="263"/>
      <c r="CD33" s="263"/>
      <c r="CE33" s="263"/>
      <c r="CF33" s="263">
        <v>1</v>
      </c>
      <c r="CG33" s="263"/>
      <c r="CH33" s="263"/>
      <c r="CI33" s="263"/>
      <c r="CJ33" s="263"/>
      <c r="CK33" s="263">
        <v>1</v>
      </c>
      <c r="CL33" s="263"/>
      <c r="CM33" s="263"/>
      <c r="CN33" s="263"/>
      <c r="CO33" s="263"/>
      <c r="CP33" s="263">
        <v>1</v>
      </c>
      <c r="CQ33" s="263"/>
      <c r="CR33" s="263"/>
      <c r="CS33" s="263"/>
      <c r="CT33" s="263"/>
      <c r="CU33" s="263">
        <v>1</v>
      </c>
      <c r="CV33" s="263"/>
      <c r="CW33" s="263"/>
      <c r="CX33" s="263"/>
      <c r="CY33" s="263"/>
      <c r="CZ33" s="263">
        <v>1</v>
      </c>
      <c r="DA33" s="263"/>
      <c r="DB33" s="263"/>
      <c r="DC33" s="263"/>
      <c r="DD33" s="263"/>
      <c r="DE33" s="263">
        <v>1</v>
      </c>
      <c r="DF33" s="263"/>
      <c r="DG33" s="263"/>
      <c r="DH33" s="263"/>
      <c r="DI33" s="263"/>
      <c r="DJ33" s="263">
        <v>1</v>
      </c>
      <c r="DK33" s="263"/>
      <c r="DL33" s="263"/>
      <c r="DM33" s="263"/>
      <c r="DN33" s="263"/>
      <c r="DO33" s="263">
        <v>1</v>
      </c>
      <c r="DP33" s="263"/>
      <c r="DQ33" s="263"/>
      <c r="DR33" s="263"/>
      <c r="DS33" s="263"/>
      <c r="DT33" s="263">
        <v>1</v>
      </c>
      <c r="DU33" s="263"/>
      <c r="DV33" s="263"/>
      <c r="DW33" s="263"/>
      <c r="DX33" s="263"/>
      <c r="DY33" s="263">
        <v>1</v>
      </c>
      <c r="DZ33" s="263"/>
      <c r="EA33" s="263"/>
      <c r="EB33" s="263"/>
      <c r="EC33" s="263"/>
      <c r="ED33" s="263">
        <v>1</v>
      </c>
      <c r="EE33" s="263"/>
      <c r="EF33" s="263"/>
      <c r="EG33" s="263"/>
      <c r="EH33" s="263"/>
      <c r="EI33" s="263">
        <v>1</v>
      </c>
      <c r="EJ33" s="263"/>
      <c r="EK33" s="263"/>
      <c r="EL33" s="263"/>
      <c r="EM33" s="263"/>
      <c r="EN33" s="263">
        <v>1</v>
      </c>
      <c r="EO33" s="263"/>
      <c r="EP33" s="263"/>
      <c r="EQ33" s="263"/>
      <c r="ER33" s="263"/>
      <c r="ES33" s="263">
        <v>1</v>
      </c>
      <c r="ET33" s="263"/>
      <c r="EU33" s="263"/>
      <c r="EV33" s="263"/>
      <c r="EW33" s="263"/>
      <c r="EX33" s="263">
        <v>1</v>
      </c>
      <c r="EY33" s="263"/>
      <c r="EZ33" s="263"/>
      <c r="FA33" s="263"/>
      <c r="FB33" s="263"/>
      <c r="FC33" s="263">
        <v>1</v>
      </c>
      <c r="FD33" s="263"/>
      <c r="FE33" s="263"/>
      <c r="FF33" s="263"/>
      <c r="FG33" s="263"/>
      <c r="FH33" s="263">
        <v>1</v>
      </c>
      <c r="FI33" s="263"/>
      <c r="FJ33" s="263"/>
      <c r="FK33" s="263"/>
      <c r="FL33" s="263"/>
      <c r="FM33" s="263">
        <v>1</v>
      </c>
      <c r="FN33" s="263"/>
      <c r="FO33" s="263"/>
      <c r="FP33" s="263"/>
      <c r="FQ33" s="263"/>
      <c r="FR33" s="263">
        <v>1</v>
      </c>
      <c r="FS33" s="263"/>
      <c r="FT33" s="263"/>
      <c r="FU33" s="263"/>
      <c r="FV33" s="263"/>
      <c r="FW33" s="263">
        <v>1</v>
      </c>
      <c r="FX33" s="263"/>
      <c r="FY33" s="263"/>
      <c r="FZ33" s="263"/>
      <c r="GA33" s="263"/>
      <c r="GB33" s="263">
        <v>1</v>
      </c>
      <c r="GC33" s="263"/>
      <c r="GD33" s="263"/>
      <c r="GE33" s="263"/>
      <c r="GF33" s="263"/>
      <c r="GG33" s="263">
        <v>1</v>
      </c>
      <c r="GH33" s="263"/>
      <c r="GI33" s="263"/>
      <c r="GJ33" s="263"/>
      <c r="GK33" s="263"/>
      <c r="GL33" s="263">
        <v>1</v>
      </c>
      <c r="GM33" s="263"/>
      <c r="GN33" s="263"/>
      <c r="GO33" s="263"/>
      <c r="GP33" s="263"/>
      <c r="GQ33" s="263">
        <v>1</v>
      </c>
      <c r="GR33" s="263"/>
      <c r="GS33" s="263"/>
      <c r="GT33" s="263"/>
      <c r="GU33" s="263"/>
      <c r="GV33" s="263">
        <v>1</v>
      </c>
      <c r="GW33" s="263"/>
      <c r="GX33" s="263"/>
      <c r="GY33" s="263"/>
      <c r="GZ33" s="263"/>
      <c r="HA33" s="263">
        <v>1</v>
      </c>
      <c r="HB33" s="263"/>
      <c r="HC33" s="263"/>
      <c r="HD33" s="263"/>
      <c r="HE33" s="263"/>
      <c r="HF33" s="263">
        <v>1</v>
      </c>
      <c r="HG33" s="263"/>
      <c r="HH33" s="263"/>
      <c r="HI33" s="263"/>
      <c r="HJ33" s="263"/>
      <c r="HK33" s="263">
        <v>1</v>
      </c>
      <c r="HL33" s="263"/>
      <c r="HM33" s="263"/>
      <c r="HN33" s="263"/>
      <c r="HO33" s="263"/>
      <c r="HP33" s="263">
        <v>1</v>
      </c>
      <c r="HQ33" s="263"/>
      <c r="HR33" s="263"/>
      <c r="HS33" s="263"/>
      <c r="HT33" s="263"/>
      <c r="HU33" s="263">
        <v>1</v>
      </c>
      <c r="HV33" s="263"/>
      <c r="HW33" s="263"/>
      <c r="HX33" s="263"/>
      <c r="HY33" s="263"/>
      <c r="HZ33" s="263">
        <v>1</v>
      </c>
      <c r="IA33" s="263"/>
      <c r="IB33" s="263"/>
      <c r="IC33" s="263"/>
      <c r="ID33" s="263"/>
      <c r="IE33" s="263">
        <v>1</v>
      </c>
      <c r="IF33" s="263"/>
      <c r="IG33" s="263"/>
      <c r="IH33" s="263"/>
      <c r="II33" s="263"/>
      <c r="IJ33" s="263">
        <v>1</v>
      </c>
      <c r="IK33" s="263"/>
      <c r="IL33" s="263"/>
      <c r="IM33" s="263"/>
      <c r="IN33" s="263"/>
      <c r="IO33" s="263">
        <v>1</v>
      </c>
      <c r="IP33" s="263"/>
      <c r="IQ33" s="263"/>
      <c r="IR33" s="263"/>
      <c r="IS33" s="263"/>
      <c r="IT33" s="263">
        <v>1</v>
      </c>
      <c r="IU33" s="263"/>
      <c r="IV33" s="263"/>
      <c r="IW33" s="263"/>
      <c r="IX33" s="263"/>
      <c r="IY33" s="263">
        <v>1</v>
      </c>
      <c r="IZ33" s="263"/>
      <c r="JA33" s="263"/>
      <c r="JB33" s="263"/>
      <c r="JC33" s="263"/>
      <c r="JD33" s="263">
        <v>1</v>
      </c>
      <c r="JE33" s="263"/>
      <c r="JF33" s="263"/>
      <c r="JG33" s="263"/>
      <c r="JH33" s="263"/>
      <c r="JI33" s="263">
        <v>1</v>
      </c>
      <c r="JJ33" s="263"/>
      <c r="JK33" s="263"/>
      <c r="JL33" s="263"/>
      <c r="JM33" s="263"/>
      <c r="JN33" s="263">
        <v>1</v>
      </c>
      <c r="JO33" s="263"/>
      <c r="JP33" s="263"/>
      <c r="JQ33" s="263"/>
      <c r="JR33" s="263"/>
      <c r="JS33" s="263">
        <v>1</v>
      </c>
      <c r="JT33" s="263"/>
      <c r="JU33" s="263"/>
      <c r="JV33" s="263"/>
      <c r="JW33" s="263"/>
      <c r="JX33" s="263">
        <v>1</v>
      </c>
      <c r="JY33" s="263"/>
      <c r="JZ33" s="263"/>
      <c r="KA33" s="263"/>
      <c r="KB33" s="263"/>
      <c r="KC33" s="263">
        <v>1</v>
      </c>
      <c r="KD33" s="263"/>
      <c r="KE33" s="263"/>
      <c r="KF33" s="263"/>
      <c r="KG33" s="263"/>
      <c r="KH33" s="263">
        <v>1</v>
      </c>
      <c r="KI33" s="263"/>
      <c r="KJ33" s="263"/>
      <c r="KK33" s="263"/>
      <c r="KL33" s="263"/>
      <c r="KM33" s="263">
        <v>1</v>
      </c>
      <c r="KN33" s="263"/>
      <c r="KO33" s="263"/>
      <c r="KP33" s="263"/>
      <c r="KQ33" s="263"/>
      <c r="KR33" s="263">
        <v>1</v>
      </c>
      <c r="KS33" s="263"/>
      <c r="KT33" s="263"/>
      <c r="KU33" s="263"/>
      <c r="KV33" s="263"/>
      <c r="KW33" s="263">
        <v>1</v>
      </c>
      <c r="KX33" s="263"/>
      <c r="KY33" s="263"/>
      <c r="KZ33" s="263"/>
      <c r="LA33" s="263"/>
      <c r="LB33" s="263">
        <v>1</v>
      </c>
      <c r="LC33" s="263"/>
      <c r="LD33" s="263"/>
      <c r="LE33" s="263"/>
      <c r="LF33" s="263"/>
      <c r="LG33" s="263">
        <v>1</v>
      </c>
      <c r="LH33" s="263"/>
      <c r="LI33" s="263"/>
      <c r="LJ33" s="263"/>
      <c r="LK33" s="263"/>
      <c r="LL33" s="263">
        <v>1</v>
      </c>
      <c r="LM33" s="263"/>
      <c r="LN33" s="263"/>
      <c r="LO33" s="263"/>
      <c r="LP33" s="263"/>
      <c r="LQ33" s="263">
        <v>1</v>
      </c>
      <c r="LR33" s="263"/>
      <c r="LS33" s="263"/>
      <c r="LT33" s="263"/>
      <c r="LU33" s="263"/>
      <c r="LV33" s="263">
        <v>1</v>
      </c>
      <c r="LW33" s="263"/>
      <c r="LX33" s="263"/>
      <c r="LY33" s="263"/>
      <c r="LZ33" s="263"/>
      <c r="MA33" s="263">
        <v>1</v>
      </c>
      <c r="MB33" s="263"/>
      <c r="MC33" s="263"/>
      <c r="MD33" s="263"/>
      <c r="ME33" s="263"/>
      <c r="MF33" s="263">
        <v>1</v>
      </c>
      <c r="MG33" s="263"/>
      <c r="MH33" s="263"/>
      <c r="MI33" s="263"/>
      <c r="MJ33" s="263"/>
      <c r="MK33" s="263">
        <v>1</v>
      </c>
      <c r="ML33" s="263"/>
      <c r="MM33" s="263"/>
      <c r="MN33" s="263"/>
      <c r="MO33" s="263"/>
      <c r="MP33" s="263">
        <v>1</v>
      </c>
      <c r="MQ33" s="263"/>
      <c r="MR33" s="263"/>
      <c r="MS33" s="263"/>
      <c r="MT33" s="263"/>
      <c r="MU33" s="263">
        <v>1</v>
      </c>
      <c r="MV33" s="263"/>
      <c r="MW33" s="263"/>
      <c r="MX33" s="263"/>
      <c r="MY33" s="263"/>
      <c r="MZ33" s="263">
        <v>1</v>
      </c>
      <c r="NA33" s="263"/>
      <c r="NB33" s="263"/>
      <c r="NC33" s="263"/>
      <c r="ND33" s="263"/>
      <c r="NE33" s="263">
        <v>1</v>
      </c>
      <c r="NF33" s="263"/>
      <c r="NG33" s="263"/>
      <c r="NH33" s="263"/>
      <c r="NI33" s="263"/>
      <c r="NJ33" s="263">
        <v>1</v>
      </c>
      <c r="NK33" s="263"/>
      <c r="NL33" s="263"/>
      <c r="NM33" s="263"/>
      <c r="NN33" s="263"/>
      <c r="NO33" s="263">
        <v>1</v>
      </c>
      <c r="NP33" s="263"/>
      <c r="NQ33" s="263"/>
      <c r="NR33" s="263"/>
      <c r="NS33" s="263"/>
      <c r="NT33" s="263">
        <v>1</v>
      </c>
      <c r="NU33" s="263"/>
      <c r="NV33" s="263"/>
      <c r="NW33" s="263"/>
      <c r="NX33" s="263"/>
      <c r="NY33" s="263">
        <v>1</v>
      </c>
      <c r="NZ33" s="263"/>
      <c r="OA33" s="263"/>
      <c r="OB33" s="263"/>
      <c r="OC33" s="263"/>
      <c r="OD33" s="263">
        <v>1</v>
      </c>
      <c r="OE33" s="263"/>
      <c r="OF33" s="263"/>
      <c r="OG33" s="263"/>
      <c r="OH33" s="263"/>
      <c r="OI33" s="263">
        <v>1</v>
      </c>
      <c r="OJ33" s="263"/>
      <c r="OK33" s="263"/>
      <c r="OL33" s="263"/>
      <c r="OM33" s="263"/>
      <c r="ON33" s="263">
        <v>1</v>
      </c>
      <c r="OO33" s="263"/>
      <c r="OP33" s="263"/>
      <c r="OQ33" s="263"/>
      <c r="OR33" s="263"/>
      <c r="OS33" s="263">
        <v>1</v>
      </c>
      <c r="OT33" s="263"/>
      <c r="OU33" s="263"/>
      <c r="OV33" s="263"/>
      <c r="OW33" s="263"/>
      <c r="OX33" s="263">
        <v>1</v>
      </c>
      <c r="OY33" s="263"/>
      <c r="OZ33" s="263"/>
      <c r="PA33" s="263"/>
      <c r="PB33" s="263"/>
      <c r="PC33" s="263">
        <v>1</v>
      </c>
      <c r="PD33" s="263"/>
      <c r="PE33" s="263"/>
      <c r="PF33" s="263"/>
      <c r="PG33" s="263"/>
      <c r="PH33" s="263">
        <v>1</v>
      </c>
      <c r="PI33" s="263"/>
      <c r="PJ33" s="263"/>
      <c r="PK33" s="263"/>
      <c r="PL33" s="263"/>
      <c r="PM33" s="263">
        <v>1</v>
      </c>
      <c r="PN33" s="263"/>
      <c r="PO33" s="263"/>
      <c r="PP33" s="263"/>
      <c r="PQ33" s="263"/>
      <c r="PR33" s="263">
        <v>1</v>
      </c>
      <c r="PS33" s="263"/>
      <c r="PT33" s="263"/>
      <c r="PU33" s="263"/>
      <c r="PV33" s="263"/>
      <c r="PW33" s="263">
        <v>1</v>
      </c>
      <c r="PX33" s="263"/>
      <c r="PY33" s="263"/>
      <c r="PZ33" s="263"/>
      <c r="QA33" s="263"/>
      <c r="QB33" s="263">
        <v>1</v>
      </c>
      <c r="QC33" s="263"/>
      <c r="QD33" s="263"/>
      <c r="QE33" s="263"/>
      <c r="QF33" s="263"/>
      <c r="QG33" s="263">
        <v>1</v>
      </c>
      <c r="QH33" s="263"/>
      <c r="QI33" s="263"/>
      <c r="QJ33" s="263"/>
      <c r="QK33" s="263"/>
      <c r="QL33" s="263">
        <v>1</v>
      </c>
      <c r="QM33" s="263"/>
      <c r="QN33" s="263"/>
      <c r="QO33" s="263"/>
      <c r="QP33" s="263"/>
      <c r="QQ33" s="263">
        <v>1</v>
      </c>
      <c r="QR33" s="263"/>
      <c r="QS33" s="263"/>
      <c r="QT33" s="263"/>
      <c r="QU33" s="263"/>
      <c r="QV33" s="263">
        <v>1</v>
      </c>
      <c r="QW33" s="263"/>
      <c r="QX33" s="263"/>
      <c r="QY33" s="263"/>
      <c r="QZ33" s="263"/>
      <c r="RA33" s="263">
        <v>1</v>
      </c>
      <c r="RB33" s="263"/>
      <c r="RC33" s="263"/>
      <c r="RD33" s="263"/>
      <c r="RE33" s="263"/>
      <c r="RF33" s="263">
        <v>1</v>
      </c>
      <c r="RG33" s="263"/>
      <c r="RH33" s="263"/>
      <c r="RI33" s="263"/>
      <c r="RJ33" s="263"/>
      <c r="RK33" s="263">
        <v>1</v>
      </c>
      <c r="RL33" s="263"/>
      <c r="RM33" s="263"/>
      <c r="RN33" s="263"/>
      <c r="RO33" s="263"/>
      <c r="RP33" s="263">
        <v>1</v>
      </c>
      <c r="RQ33" s="263"/>
      <c r="RR33" s="263"/>
      <c r="RS33" s="263"/>
      <c r="RT33" s="263"/>
      <c r="RU33" s="263">
        <v>1</v>
      </c>
      <c r="RV33" s="263"/>
      <c r="RW33" s="263"/>
      <c r="RX33" s="263"/>
      <c r="RY33" s="263"/>
      <c r="RZ33" s="263">
        <v>1</v>
      </c>
      <c r="SA33" s="263"/>
    </row>
    <row r="34" spans="1:495">
      <c r="B34" s="283" t="str">
        <f t="shared" si="8"/>
        <v>Reclamation Maintenance</v>
      </c>
      <c r="C34" s="281"/>
      <c r="D34" s="263"/>
      <c r="E34" s="263"/>
      <c r="F34" s="263">
        <v>1</v>
      </c>
      <c r="G34" s="263">
        <v>1</v>
      </c>
      <c r="H34" s="263">
        <v>1</v>
      </c>
      <c r="I34" s="263">
        <v>0.5</v>
      </c>
      <c r="J34" s="263">
        <v>0.5</v>
      </c>
      <c r="K34" s="263">
        <v>0.5</v>
      </c>
      <c r="L34" s="263">
        <v>0.25</v>
      </c>
      <c r="M34" s="263">
        <v>0.25</v>
      </c>
      <c r="N34" s="263">
        <v>0.25</v>
      </c>
      <c r="O34" s="263">
        <v>0.25</v>
      </c>
      <c r="P34" s="263">
        <v>0.25</v>
      </c>
      <c r="Q34" s="263">
        <v>0.25</v>
      </c>
      <c r="R34" s="263"/>
      <c r="S34" s="263"/>
      <c r="T34" s="263"/>
      <c r="U34" s="263"/>
      <c r="V34" s="263"/>
      <c r="W34" s="263"/>
      <c r="X34" s="263"/>
      <c r="Y34" s="263"/>
      <c r="Z34" s="263"/>
      <c r="AA34" s="263"/>
      <c r="AB34" s="263"/>
      <c r="AC34" s="263"/>
      <c r="AD34" s="263"/>
      <c r="AE34" s="263"/>
      <c r="AF34" s="263"/>
      <c r="AG34" s="263"/>
      <c r="AH34" s="263"/>
      <c r="AI34" s="263"/>
      <c r="AJ34" s="263"/>
      <c r="AK34" s="263"/>
      <c r="AL34" s="263"/>
      <c r="AM34" s="263"/>
      <c r="AN34" s="263"/>
      <c r="AO34" s="263"/>
      <c r="AP34" s="263"/>
      <c r="AQ34" s="263"/>
      <c r="AR34" s="263">
        <v>1</v>
      </c>
      <c r="AS34" s="263"/>
      <c r="AT34" s="263"/>
      <c r="AU34" s="263"/>
      <c r="AV34" s="263"/>
      <c r="AW34" s="263">
        <v>1</v>
      </c>
      <c r="AX34" s="263"/>
      <c r="AY34" s="263"/>
      <c r="AZ34" s="263"/>
      <c r="BA34" s="263"/>
      <c r="BB34" s="263">
        <v>1</v>
      </c>
      <c r="BC34" s="263"/>
      <c r="BD34" s="263"/>
      <c r="BE34" s="263"/>
      <c r="BF34" s="263"/>
      <c r="BG34" s="263">
        <v>1</v>
      </c>
      <c r="BH34" s="263"/>
      <c r="BI34" s="263"/>
      <c r="BJ34" s="263"/>
      <c r="BK34" s="263"/>
      <c r="BL34" s="263">
        <v>1</v>
      </c>
      <c r="BM34" s="263"/>
      <c r="BN34" s="263"/>
      <c r="BO34" s="263"/>
      <c r="BP34" s="263"/>
      <c r="BQ34" s="263">
        <v>1</v>
      </c>
      <c r="BR34" s="263"/>
      <c r="BS34" s="263"/>
      <c r="BT34" s="263"/>
      <c r="BU34" s="263"/>
      <c r="BV34" s="263">
        <v>1</v>
      </c>
      <c r="BW34" s="263"/>
      <c r="BX34" s="263"/>
      <c r="BY34" s="263"/>
      <c r="BZ34" s="263"/>
      <c r="CA34" s="263">
        <v>1</v>
      </c>
      <c r="CB34" s="263"/>
      <c r="CC34" s="263"/>
      <c r="CD34" s="263"/>
      <c r="CE34" s="263"/>
      <c r="CF34" s="263">
        <v>1</v>
      </c>
      <c r="CG34" s="263"/>
      <c r="CH34" s="263"/>
      <c r="CI34" s="263"/>
      <c r="CJ34" s="263"/>
      <c r="CK34" s="263">
        <v>1</v>
      </c>
      <c r="CL34" s="263"/>
      <c r="CM34" s="263"/>
      <c r="CN34" s="263"/>
      <c r="CO34" s="263"/>
      <c r="CP34" s="263">
        <v>1</v>
      </c>
      <c r="CQ34" s="263"/>
      <c r="CR34" s="263"/>
      <c r="CS34" s="263"/>
      <c r="CT34" s="263"/>
      <c r="CU34" s="263">
        <v>1</v>
      </c>
      <c r="CV34" s="263"/>
      <c r="CW34" s="263"/>
      <c r="CX34" s="263"/>
      <c r="CY34" s="263"/>
      <c r="CZ34" s="263">
        <v>1</v>
      </c>
      <c r="DA34" s="263"/>
      <c r="DB34" s="263"/>
      <c r="DC34" s="263"/>
      <c r="DD34" s="263"/>
      <c r="DE34" s="263">
        <v>1</v>
      </c>
      <c r="DF34" s="263"/>
      <c r="DG34" s="263"/>
      <c r="DH34" s="263"/>
      <c r="DI34" s="263"/>
      <c r="DJ34" s="263">
        <v>1</v>
      </c>
      <c r="DK34" s="263"/>
      <c r="DL34" s="263"/>
      <c r="DM34" s="263"/>
      <c r="DN34" s="263"/>
      <c r="DO34" s="263">
        <v>1</v>
      </c>
      <c r="DP34" s="263"/>
      <c r="DQ34" s="263"/>
      <c r="DR34" s="263"/>
      <c r="DS34" s="263"/>
      <c r="DT34" s="263">
        <v>1</v>
      </c>
      <c r="DU34" s="263"/>
      <c r="DV34" s="263"/>
      <c r="DW34" s="263"/>
      <c r="DX34" s="263"/>
      <c r="DY34" s="263">
        <v>1</v>
      </c>
      <c r="DZ34" s="263"/>
      <c r="EA34" s="263"/>
      <c r="EB34" s="263"/>
      <c r="EC34" s="263"/>
      <c r="ED34" s="263">
        <v>1</v>
      </c>
      <c r="EE34" s="263"/>
      <c r="EF34" s="263"/>
      <c r="EG34" s="263"/>
      <c r="EH34" s="263"/>
      <c r="EI34" s="263">
        <v>1</v>
      </c>
      <c r="EJ34" s="263"/>
      <c r="EK34" s="263"/>
      <c r="EL34" s="263"/>
      <c r="EM34" s="263"/>
      <c r="EN34" s="263">
        <v>1</v>
      </c>
      <c r="EO34" s="263"/>
      <c r="EP34" s="263"/>
      <c r="EQ34" s="263"/>
      <c r="ER34" s="263"/>
      <c r="ES34" s="263">
        <v>1</v>
      </c>
      <c r="ET34" s="263"/>
      <c r="EU34" s="263"/>
      <c r="EV34" s="263"/>
      <c r="EW34" s="263"/>
      <c r="EX34" s="263">
        <v>1</v>
      </c>
      <c r="EY34" s="263"/>
      <c r="EZ34" s="263"/>
      <c r="FA34" s="263"/>
      <c r="FB34" s="263"/>
      <c r="FC34" s="263">
        <v>1</v>
      </c>
      <c r="FD34" s="263"/>
      <c r="FE34" s="263"/>
      <c r="FF34" s="263"/>
      <c r="FG34" s="263"/>
      <c r="FH34" s="263">
        <v>1</v>
      </c>
      <c r="FI34" s="263"/>
      <c r="FJ34" s="263"/>
      <c r="FK34" s="263"/>
      <c r="FL34" s="263"/>
      <c r="FM34" s="263">
        <v>1</v>
      </c>
      <c r="FN34" s="263"/>
      <c r="FO34" s="263"/>
      <c r="FP34" s="263"/>
      <c r="FQ34" s="263"/>
      <c r="FR34" s="263">
        <v>1</v>
      </c>
      <c r="FS34" s="263"/>
      <c r="FT34" s="263"/>
      <c r="FU34" s="263"/>
      <c r="FV34" s="263"/>
      <c r="FW34" s="263">
        <v>1</v>
      </c>
      <c r="FX34" s="263"/>
      <c r="FY34" s="263"/>
      <c r="FZ34" s="263"/>
      <c r="GA34" s="263"/>
      <c r="GB34" s="263">
        <v>1</v>
      </c>
      <c r="GC34" s="263"/>
      <c r="GD34" s="263"/>
      <c r="GE34" s="263"/>
      <c r="GF34" s="263"/>
      <c r="GG34" s="263">
        <v>1</v>
      </c>
      <c r="GH34" s="263"/>
      <c r="GI34" s="263"/>
      <c r="GJ34" s="263"/>
      <c r="GK34" s="263"/>
      <c r="GL34" s="263">
        <v>1</v>
      </c>
      <c r="GM34" s="263"/>
      <c r="GN34" s="263"/>
      <c r="GO34" s="263"/>
      <c r="GP34" s="263"/>
      <c r="GQ34" s="263">
        <v>1</v>
      </c>
      <c r="GR34" s="263"/>
      <c r="GS34" s="263"/>
      <c r="GT34" s="263"/>
      <c r="GU34" s="263"/>
      <c r="GV34" s="263">
        <v>1</v>
      </c>
      <c r="GW34" s="263"/>
      <c r="GX34" s="263"/>
      <c r="GY34" s="263"/>
      <c r="GZ34" s="263"/>
      <c r="HA34" s="263">
        <v>1</v>
      </c>
      <c r="HB34" s="263"/>
      <c r="HC34" s="263"/>
      <c r="HD34" s="263"/>
      <c r="HE34" s="263"/>
      <c r="HF34" s="263">
        <v>1</v>
      </c>
      <c r="HG34" s="263"/>
      <c r="HH34" s="263"/>
      <c r="HI34" s="263"/>
      <c r="HJ34" s="263"/>
      <c r="HK34" s="263">
        <v>1</v>
      </c>
      <c r="HL34" s="263"/>
      <c r="HM34" s="263"/>
      <c r="HN34" s="263"/>
      <c r="HO34" s="263"/>
      <c r="HP34" s="263">
        <v>1</v>
      </c>
      <c r="HQ34" s="263"/>
      <c r="HR34" s="263"/>
      <c r="HS34" s="263"/>
      <c r="HT34" s="263"/>
      <c r="HU34" s="263">
        <v>1</v>
      </c>
      <c r="HV34" s="263"/>
      <c r="HW34" s="263"/>
      <c r="HX34" s="263"/>
      <c r="HY34" s="263"/>
      <c r="HZ34" s="263">
        <v>1</v>
      </c>
      <c r="IA34" s="263"/>
      <c r="IB34" s="263"/>
      <c r="IC34" s="263"/>
      <c r="ID34" s="263"/>
      <c r="IE34" s="263">
        <v>1</v>
      </c>
      <c r="IF34" s="263"/>
      <c r="IG34" s="263"/>
      <c r="IH34" s="263"/>
      <c r="II34" s="263"/>
      <c r="IJ34" s="263">
        <v>1</v>
      </c>
      <c r="IK34" s="263"/>
      <c r="IL34" s="263"/>
      <c r="IM34" s="263"/>
      <c r="IN34" s="263"/>
      <c r="IO34" s="263">
        <v>1</v>
      </c>
      <c r="IP34" s="263"/>
      <c r="IQ34" s="263"/>
      <c r="IR34" s="263"/>
      <c r="IS34" s="263"/>
      <c r="IT34" s="263">
        <v>1</v>
      </c>
      <c r="IU34" s="263"/>
      <c r="IV34" s="263"/>
      <c r="IW34" s="263"/>
      <c r="IX34" s="263"/>
      <c r="IY34" s="263">
        <v>1</v>
      </c>
      <c r="IZ34" s="263"/>
      <c r="JA34" s="263"/>
      <c r="JB34" s="263"/>
      <c r="JC34" s="263"/>
      <c r="JD34" s="263">
        <v>1</v>
      </c>
      <c r="JE34" s="263"/>
      <c r="JF34" s="263"/>
      <c r="JG34" s="263"/>
      <c r="JH34" s="263"/>
      <c r="JI34" s="263">
        <v>1</v>
      </c>
      <c r="JJ34" s="263"/>
      <c r="JK34" s="263"/>
      <c r="JL34" s="263"/>
      <c r="JM34" s="263"/>
      <c r="JN34" s="263">
        <v>1</v>
      </c>
      <c r="JO34" s="263"/>
      <c r="JP34" s="263"/>
      <c r="JQ34" s="263"/>
      <c r="JR34" s="263"/>
      <c r="JS34" s="263">
        <v>1</v>
      </c>
      <c r="JT34" s="263"/>
      <c r="JU34" s="263"/>
      <c r="JV34" s="263"/>
      <c r="JW34" s="263"/>
      <c r="JX34" s="263">
        <v>1</v>
      </c>
      <c r="JY34" s="263"/>
      <c r="JZ34" s="263"/>
      <c r="KA34" s="263"/>
      <c r="KB34" s="263"/>
      <c r="KC34" s="263">
        <v>1</v>
      </c>
      <c r="KD34" s="263"/>
      <c r="KE34" s="263"/>
      <c r="KF34" s="263"/>
      <c r="KG34" s="263"/>
      <c r="KH34" s="263">
        <v>1</v>
      </c>
      <c r="KI34" s="263"/>
      <c r="KJ34" s="263"/>
      <c r="KK34" s="263"/>
      <c r="KL34" s="263"/>
      <c r="KM34" s="263">
        <v>1</v>
      </c>
      <c r="KN34" s="263"/>
      <c r="KO34" s="263"/>
      <c r="KP34" s="263"/>
      <c r="KQ34" s="263"/>
      <c r="KR34" s="263">
        <v>1</v>
      </c>
      <c r="KS34" s="263"/>
      <c r="KT34" s="263"/>
      <c r="KU34" s="263"/>
      <c r="KV34" s="263"/>
      <c r="KW34" s="263">
        <v>1</v>
      </c>
      <c r="KX34" s="263"/>
      <c r="KY34" s="263"/>
      <c r="KZ34" s="263"/>
      <c r="LA34" s="263"/>
      <c r="LB34" s="263">
        <v>1</v>
      </c>
      <c r="LC34" s="263"/>
      <c r="LD34" s="263"/>
      <c r="LE34" s="263"/>
      <c r="LF34" s="263"/>
      <c r="LG34" s="263">
        <v>1</v>
      </c>
      <c r="LH34" s="263"/>
      <c r="LI34" s="263"/>
      <c r="LJ34" s="263"/>
      <c r="LK34" s="263"/>
      <c r="LL34" s="263">
        <v>1</v>
      </c>
      <c r="LM34" s="263"/>
      <c r="LN34" s="263"/>
      <c r="LO34" s="263"/>
      <c r="LP34" s="263"/>
      <c r="LQ34" s="263">
        <v>1</v>
      </c>
      <c r="LR34" s="263"/>
      <c r="LS34" s="263"/>
      <c r="LT34" s="263"/>
      <c r="LU34" s="263"/>
      <c r="LV34" s="263">
        <v>1</v>
      </c>
      <c r="LW34" s="263"/>
      <c r="LX34" s="263"/>
      <c r="LY34" s="263"/>
      <c r="LZ34" s="263"/>
      <c r="MA34" s="263">
        <v>1</v>
      </c>
      <c r="MB34" s="263"/>
      <c r="MC34" s="263"/>
      <c r="MD34" s="263"/>
      <c r="ME34" s="263"/>
      <c r="MF34" s="263">
        <v>1</v>
      </c>
      <c r="MG34" s="263"/>
      <c r="MH34" s="263"/>
      <c r="MI34" s="263"/>
      <c r="MJ34" s="263"/>
      <c r="MK34" s="263">
        <v>1</v>
      </c>
      <c r="ML34" s="263"/>
      <c r="MM34" s="263"/>
      <c r="MN34" s="263"/>
      <c r="MO34" s="263"/>
      <c r="MP34" s="263">
        <v>1</v>
      </c>
      <c r="MQ34" s="263"/>
      <c r="MR34" s="263"/>
      <c r="MS34" s="263"/>
      <c r="MT34" s="263"/>
      <c r="MU34" s="263">
        <v>1</v>
      </c>
      <c r="MV34" s="263"/>
      <c r="MW34" s="263"/>
      <c r="MX34" s="263"/>
      <c r="MY34" s="263"/>
      <c r="MZ34" s="263">
        <v>1</v>
      </c>
      <c r="NA34" s="263"/>
      <c r="NB34" s="263"/>
      <c r="NC34" s="263"/>
      <c r="ND34" s="263"/>
      <c r="NE34" s="263">
        <v>1</v>
      </c>
      <c r="NF34" s="263"/>
      <c r="NG34" s="263"/>
      <c r="NH34" s="263"/>
      <c r="NI34" s="263"/>
      <c r="NJ34" s="263">
        <v>1</v>
      </c>
      <c r="NK34" s="263"/>
      <c r="NL34" s="263"/>
      <c r="NM34" s="263"/>
      <c r="NN34" s="263"/>
      <c r="NO34" s="263">
        <v>1</v>
      </c>
      <c r="NP34" s="263"/>
      <c r="NQ34" s="263"/>
      <c r="NR34" s="263"/>
      <c r="NS34" s="263"/>
      <c r="NT34" s="263">
        <v>1</v>
      </c>
      <c r="NU34" s="263"/>
      <c r="NV34" s="263"/>
      <c r="NW34" s="263"/>
      <c r="NX34" s="263"/>
      <c r="NY34" s="263">
        <v>1</v>
      </c>
      <c r="NZ34" s="263"/>
      <c r="OA34" s="263"/>
      <c r="OB34" s="263"/>
      <c r="OC34" s="263"/>
      <c r="OD34" s="263">
        <v>1</v>
      </c>
      <c r="OE34" s="263"/>
      <c r="OF34" s="263"/>
      <c r="OG34" s="263"/>
      <c r="OH34" s="263"/>
      <c r="OI34" s="263">
        <v>1</v>
      </c>
      <c r="OJ34" s="263"/>
      <c r="OK34" s="263"/>
      <c r="OL34" s="263"/>
      <c r="OM34" s="263"/>
      <c r="ON34" s="263">
        <v>1</v>
      </c>
      <c r="OO34" s="263"/>
      <c r="OP34" s="263"/>
      <c r="OQ34" s="263"/>
      <c r="OR34" s="263"/>
      <c r="OS34" s="263">
        <v>1</v>
      </c>
      <c r="OT34" s="263"/>
      <c r="OU34" s="263"/>
      <c r="OV34" s="263"/>
      <c r="OW34" s="263"/>
      <c r="OX34" s="263">
        <v>1</v>
      </c>
      <c r="OY34" s="263"/>
      <c r="OZ34" s="263"/>
      <c r="PA34" s="263"/>
      <c r="PB34" s="263"/>
      <c r="PC34" s="263">
        <v>1</v>
      </c>
      <c r="PD34" s="263"/>
      <c r="PE34" s="263"/>
      <c r="PF34" s="263"/>
      <c r="PG34" s="263"/>
      <c r="PH34" s="263">
        <v>1</v>
      </c>
      <c r="PI34" s="263"/>
      <c r="PJ34" s="263"/>
      <c r="PK34" s="263"/>
      <c r="PL34" s="263"/>
      <c r="PM34" s="263">
        <v>1</v>
      </c>
      <c r="PN34" s="263"/>
      <c r="PO34" s="263"/>
      <c r="PP34" s="263"/>
      <c r="PQ34" s="263"/>
      <c r="PR34" s="263">
        <v>1</v>
      </c>
      <c r="PS34" s="263"/>
      <c r="PT34" s="263"/>
      <c r="PU34" s="263"/>
      <c r="PV34" s="263"/>
      <c r="PW34" s="263">
        <v>1</v>
      </c>
      <c r="PX34" s="263"/>
      <c r="PY34" s="263"/>
      <c r="PZ34" s="263"/>
      <c r="QA34" s="263"/>
      <c r="QB34" s="263">
        <v>1</v>
      </c>
      <c r="QC34" s="263"/>
      <c r="QD34" s="263"/>
      <c r="QE34" s="263"/>
      <c r="QF34" s="263"/>
      <c r="QG34" s="263">
        <v>1</v>
      </c>
      <c r="QH34" s="263"/>
      <c r="QI34" s="263"/>
      <c r="QJ34" s="263"/>
      <c r="QK34" s="263"/>
      <c r="QL34" s="263">
        <v>1</v>
      </c>
      <c r="QM34" s="263"/>
      <c r="QN34" s="263"/>
      <c r="QO34" s="263"/>
      <c r="QP34" s="263"/>
      <c r="QQ34" s="263">
        <v>1</v>
      </c>
      <c r="QR34" s="263"/>
      <c r="QS34" s="263"/>
      <c r="QT34" s="263"/>
      <c r="QU34" s="263"/>
      <c r="QV34" s="263">
        <v>1</v>
      </c>
      <c r="QW34" s="263"/>
      <c r="QX34" s="263"/>
      <c r="QY34" s="263"/>
      <c r="QZ34" s="263"/>
      <c r="RA34" s="263">
        <v>1</v>
      </c>
      <c r="RB34" s="263"/>
      <c r="RC34" s="263"/>
      <c r="RD34" s="263"/>
      <c r="RE34" s="263"/>
      <c r="RF34" s="263">
        <v>1</v>
      </c>
      <c r="RG34" s="263"/>
      <c r="RH34" s="263"/>
      <c r="RI34" s="263"/>
      <c r="RJ34" s="263"/>
      <c r="RK34" s="263">
        <v>1</v>
      </c>
      <c r="RL34" s="263"/>
      <c r="RM34" s="263"/>
      <c r="RN34" s="263"/>
      <c r="RO34" s="263"/>
      <c r="RP34" s="263">
        <v>1</v>
      </c>
      <c r="RQ34" s="263"/>
      <c r="RR34" s="263"/>
      <c r="RS34" s="263"/>
      <c r="RT34" s="263"/>
      <c r="RU34" s="263">
        <v>1</v>
      </c>
      <c r="RV34" s="263"/>
      <c r="RW34" s="263"/>
      <c r="RX34" s="263"/>
      <c r="RY34" s="263"/>
      <c r="RZ34" s="263">
        <v>1</v>
      </c>
      <c r="SA34" s="263"/>
    </row>
    <row r="35" spans="1:495">
      <c r="B35" s="283" t="str">
        <f t="shared" si="8"/>
        <v>Site Maintenance</v>
      </c>
      <c r="C35" s="281"/>
      <c r="D35" s="263"/>
      <c r="E35" s="263"/>
      <c r="F35" s="263">
        <v>1</v>
      </c>
      <c r="G35" s="263">
        <v>1</v>
      </c>
      <c r="H35" s="263">
        <v>1</v>
      </c>
      <c r="I35" s="263">
        <v>1</v>
      </c>
      <c r="J35" s="263">
        <v>1</v>
      </c>
      <c r="K35" s="263">
        <v>1</v>
      </c>
      <c r="L35" s="263">
        <v>0.5</v>
      </c>
      <c r="M35" s="263">
        <v>0.5</v>
      </c>
      <c r="N35" s="263">
        <v>0.5</v>
      </c>
      <c r="O35" s="263">
        <v>0.5</v>
      </c>
      <c r="P35" s="263">
        <v>0.5</v>
      </c>
      <c r="Q35" s="263">
        <v>0.5</v>
      </c>
      <c r="R35" s="263"/>
      <c r="S35" s="263"/>
      <c r="T35" s="263"/>
      <c r="U35" s="263"/>
      <c r="V35" s="263"/>
      <c r="W35" s="263"/>
      <c r="X35" s="263"/>
      <c r="Y35" s="263"/>
      <c r="Z35" s="263"/>
      <c r="AA35" s="263"/>
      <c r="AB35" s="263"/>
      <c r="AC35" s="263"/>
      <c r="AD35" s="263"/>
      <c r="AE35" s="263"/>
      <c r="AF35" s="263"/>
      <c r="AG35" s="263"/>
      <c r="AH35" s="263"/>
      <c r="AI35" s="263"/>
      <c r="AJ35" s="263"/>
      <c r="AK35" s="263"/>
      <c r="AL35" s="263"/>
      <c r="AM35" s="263"/>
      <c r="AN35" s="263"/>
      <c r="AO35" s="263"/>
      <c r="AP35" s="263"/>
      <c r="AQ35" s="263"/>
      <c r="AR35" s="263">
        <v>1</v>
      </c>
      <c r="AS35" s="263"/>
      <c r="AT35" s="263"/>
      <c r="AU35" s="263"/>
      <c r="AV35" s="263"/>
      <c r="AW35" s="263">
        <v>1</v>
      </c>
      <c r="AX35" s="263"/>
      <c r="AY35" s="263"/>
      <c r="AZ35" s="263"/>
      <c r="BA35" s="263"/>
      <c r="BB35" s="263">
        <v>1</v>
      </c>
      <c r="BC35" s="263"/>
      <c r="BD35" s="263"/>
      <c r="BE35" s="263"/>
      <c r="BF35" s="263"/>
      <c r="BG35" s="263">
        <v>1</v>
      </c>
      <c r="BH35" s="263"/>
      <c r="BI35" s="263"/>
      <c r="BJ35" s="263"/>
      <c r="BK35" s="263"/>
      <c r="BL35" s="263">
        <v>1</v>
      </c>
      <c r="BM35" s="263"/>
      <c r="BN35" s="263"/>
      <c r="BO35" s="263"/>
      <c r="BP35" s="263"/>
      <c r="BQ35" s="263">
        <v>1</v>
      </c>
      <c r="BR35" s="263"/>
      <c r="BS35" s="263"/>
      <c r="BT35" s="263"/>
      <c r="BU35" s="263"/>
      <c r="BV35" s="263">
        <v>1</v>
      </c>
      <c r="BW35" s="263"/>
      <c r="BX35" s="263"/>
      <c r="BY35" s="263"/>
      <c r="BZ35" s="263"/>
      <c r="CA35" s="263">
        <v>1</v>
      </c>
      <c r="CB35" s="263"/>
      <c r="CC35" s="263"/>
      <c r="CD35" s="263"/>
      <c r="CE35" s="263"/>
      <c r="CF35" s="263">
        <v>1</v>
      </c>
      <c r="CG35" s="263"/>
      <c r="CH35" s="263"/>
      <c r="CI35" s="263"/>
      <c r="CJ35" s="263"/>
      <c r="CK35" s="263">
        <v>1</v>
      </c>
      <c r="CL35" s="263"/>
      <c r="CM35" s="263"/>
      <c r="CN35" s="263"/>
      <c r="CO35" s="263"/>
      <c r="CP35" s="263">
        <v>1</v>
      </c>
      <c r="CQ35" s="263"/>
      <c r="CR35" s="263"/>
      <c r="CS35" s="263"/>
      <c r="CT35" s="263"/>
      <c r="CU35" s="263">
        <v>1</v>
      </c>
      <c r="CV35" s="263"/>
      <c r="CW35" s="263"/>
      <c r="CX35" s="263"/>
      <c r="CY35" s="263"/>
      <c r="CZ35" s="263">
        <v>1</v>
      </c>
      <c r="DA35" s="263"/>
      <c r="DB35" s="263"/>
      <c r="DC35" s="263"/>
      <c r="DD35" s="263"/>
      <c r="DE35" s="263">
        <v>1</v>
      </c>
      <c r="DF35" s="263"/>
      <c r="DG35" s="263"/>
      <c r="DH35" s="263"/>
      <c r="DI35" s="263"/>
      <c r="DJ35" s="263">
        <v>1</v>
      </c>
      <c r="DK35" s="263"/>
      <c r="DL35" s="263"/>
      <c r="DM35" s="263"/>
      <c r="DN35" s="263"/>
      <c r="DO35" s="263">
        <v>1</v>
      </c>
      <c r="DP35" s="263"/>
      <c r="DQ35" s="263"/>
      <c r="DR35" s="263"/>
      <c r="DS35" s="263"/>
      <c r="DT35" s="263">
        <v>1</v>
      </c>
      <c r="DU35" s="263"/>
      <c r="DV35" s="263"/>
      <c r="DW35" s="263"/>
      <c r="DX35" s="263"/>
      <c r="DY35" s="263">
        <v>1</v>
      </c>
      <c r="DZ35" s="263"/>
      <c r="EA35" s="263"/>
      <c r="EB35" s="263"/>
      <c r="EC35" s="263"/>
      <c r="ED35" s="263">
        <v>1</v>
      </c>
      <c r="EE35" s="263"/>
      <c r="EF35" s="263"/>
      <c r="EG35" s="263"/>
      <c r="EH35" s="263"/>
      <c r="EI35" s="263">
        <v>1</v>
      </c>
      <c r="EJ35" s="263"/>
      <c r="EK35" s="263"/>
      <c r="EL35" s="263"/>
      <c r="EM35" s="263"/>
      <c r="EN35" s="263">
        <v>1</v>
      </c>
      <c r="EO35" s="263"/>
      <c r="EP35" s="263"/>
      <c r="EQ35" s="263"/>
      <c r="ER35" s="263"/>
      <c r="ES35" s="263">
        <v>1</v>
      </c>
      <c r="ET35" s="263"/>
      <c r="EU35" s="263"/>
      <c r="EV35" s="263"/>
      <c r="EW35" s="263"/>
      <c r="EX35" s="263">
        <v>1</v>
      </c>
      <c r="EY35" s="263"/>
      <c r="EZ35" s="263"/>
      <c r="FA35" s="263"/>
      <c r="FB35" s="263"/>
      <c r="FC35" s="263">
        <v>1</v>
      </c>
      <c r="FD35" s="263"/>
      <c r="FE35" s="263"/>
      <c r="FF35" s="263"/>
      <c r="FG35" s="263"/>
      <c r="FH35" s="263">
        <v>1</v>
      </c>
      <c r="FI35" s="263"/>
      <c r="FJ35" s="263"/>
      <c r="FK35" s="263"/>
      <c r="FL35" s="263"/>
      <c r="FM35" s="263">
        <v>1</v>
      </c>
      <c r="FN35" s="263"/>
      <c r="FO35" s="263"/>
      <c r="FP35" s="263"/>
      <c r="FQ35" s="263"/>
      <c r="FR35" s="263">
        <v>1</v>
      </c>
      <c r="FS35" s="263"/>
      <c r="FT35" s="263"/>
      <c r="FU35" s="263"/>
      <c r="FV35" s="263"/>
      <c r="FW35" s="263">
        <v>1</v>
      </c>
      <c r="FX35" s="263"/>
      <c r="FY35" s="263"/>
      <c r="FZ35" s="263"/>
      <c r="GA35" s="263"/>
      <c r="GB35" s="263">
        <v>1</v>
      </c>
      <c r="GC35" s="263"/>
      <c r="GD35" s="263"/>
      <c r="GE35" s="263"/>
      <c r="GF35" s="263"/>
      <c r="GG35" s="263">
        <v>1</v>
      </c>
      <c r="GH35" s="263"/>
      <c r="GI35" s="263"/>
      <c r="GJ35" s="263"/>
      <c r="GK35" s="263"/>
      <c r="GL35" s="263">
        <v>1</v>
      </c>
      <c r="GM35" s="263"/>
      <c r="GN35" s="263"/>
      <c r="GO35" s="263"/>
      <c r="GP35" s="263"/>
      <c r="GQ35" s="263">
        <v>1</v>
      </c>
      <c r="GR35" s="263"/>
      <c r="GS35" s="263"/>
      <c r="GT35" s="263"/>
      <c r="GU35" s="263"/>
      <c r="GV35" s="263">
        <v>1</v>
      </c>
      <c r="GW35" s="263"/>
      <c r="GX35" s="263"/>
      <c r="GY35" s="263"/>
      <c r="GZ35" s="263"/>
      <c r="HA35" s="263">
        <v>1</v>
      </c>
      <c r="HB35" s="263"/>
      <c r="HC35" s="263"/>
      <c r="HD35" s="263"/>
      <c r="HE35" s="263"/>
      <c r="HF35" s="263">
        <v>1</v>
      </c>
      <c r="HG35" s="263"/>
      <c r="HH35" s="263"/>
      <c r="HI35" s="263"/>
      <c r="HJ35" s="263"/>
      <c r="HK35" s="263">
        <v>1</v>
      </c>
      <c r="HL35" s="263"/>
      <c r="HM35" s="263"/>
      <c r="HN35" s="263"/>
      <c r="HO35" s="263"/>
      <c r="HP35" s="263">
        <v>1</v>
      </c>
      <c r="HQ35" s="263"/>
      <c r="HR35" s="263"/>
      <c r="HS35" s="263"/>
      <c r="HT35" s="263"/>
      <c r="HU35" s="263">
        <v>1</v>
      </c>
      <c r="HV35" s="263"/>
      <c r="HW35" s="263"/>
      <c r="HX35" s="263"/>
      <c r="HY35" s="263"/>
      <c r="HZ35" s="263">
        <v>1</v>
      </c>
      <c r="IA35" s="263"/>
      <c r="IB35" s="263"/>
      <c r="IC35" s="263"/>
      <c r="ID35" s="263"/>
      <c r="IE35" s="263">
        <v>1</v>
      </c>
      <c r="IF35" s="263"/>
      <c r="IG35" s="263"/>
      <c r="IH35" s="263"/>
      <c r="II35" s="263"/>
      <c r="IJ35" s="263">
        <v>1</v>
      </c>
      <c r="IK35" s="263"/>
      <c r="IL35" s="263"/>
      <c r="IM35" s="263"/>
      <c r="IN35" s="263"/>
      <c r="IO35" s="263">
        <v>1</v>
      </c>
      <c r="IP35" s="263"/>
      <c r="IQ35" s="263"/>
      <c r="IR35" s="263"/>
      <c r="IS35" s="263"/>
      <c r="IT35" s="263">
        <v>1</v>
      </c>
      <c r="IU35" s="263"/>
      <c r="IV35" s="263"/>
      <c r="IW35" s="263"/>
      <c r="IX35" s="263"/>
      <c r="IY35" s="263">
        <v>1</v>
      </c>
      <c r="IZ35" s="263"/>
      <c r="JA35" s="263"/>
      <c r="JB35" s="263"/>
      <c r="JC35" s="263"/>
      <c r="JD35" s="263">
        <v>1</v>
      </c>
      <c r="JE35" s="263"/>
      <c r="JF35" s="263"/>
      <c r="JG35" s="263"/>
      <c r="JH35" s="263"/>
      <c r="JI35" s="263">
        <v>1</v>
      </c>
      <c r="JJ35" s="263"/>
      <c r="JK35" s="263"/>
      <c r="JL35" s="263"/>
      <c r="JM35" s="263"/>
      <c r="JN35" s="263">
        <v>1</v>
      </c>
      <c r="JO35" s="263"/>
      <c r="JP35" s="263"/>
      <c r="JQ35" s="263"/>
      <c r="JR35" s="263"/>
      <c r="JS35" s="263">
        <v>1</v>
      </c>
      <c r="JT35" s="263"/>
      <c r="JU35" s="263"/>
      <c r="JV35" s="263"/>
      <c r="JW35" s="263"/>
      <c r="JX35" s="263">
        <v>1</v>
      </c>
      <c r="JY35" s="263"/>
      <c r="JZ35" s="263"/>
      <c r="KA35" s="263"/>
      <c r="KB35" s="263"/>
      <c r="KC35" s="263">
        <v>1</v>
      </c>
      <c r="KD35" s="263"/>
      <c r="KE35" s="263"/>
      <c r="KF35" s="263"/>
      <c r="KG35" s="263"/>
      <c r="KH35" s="263">
        <v>1</v>
      </c>
      <c r="KI35" s="263"/>
      <c r="KJ35" s="263"/>
      <c r="KK35" s="263"/>
      <c r="KL35" s="263"/>
      <c r="KM35" s="263">
        <v>1</v>
      </c>
      <c r="KN35" s="263"/>
      <c r="KO35" s="263"/>
      <c r="KP35" s="263"/>
      <c r="KQ35" s="263"/>
      <c r="KR35" s="263">
        <v>1</v>
      </c>
      <c r="KS35" s="263"/>
      <c r="KT35" s="263"/>
      <c r="KU35" s="263"/>
      <c r="KV35" s="263"/>
      <c r="KW35" s="263">
        <v>1</v>
      </c>
      <c r="KX35" s="263"/>
      <c r="KY35" s="263"/>
      <c r="KZ35" s="263"/>
      <c r="LA35" s="263"/>
      <c r="LB35" s="263">
        <v>1</v>
      </c>
      <c r="LC35" s="263"/>
      <c r="LD35" s="263"/>
      <c r="LE35" s="263"/>
      <c r="LF35" s="263"/>
      <c r="LG35" s="263">
        <v>1</v>
      </c>
      <c r="LH35" s="263"/>
      <c r="LI35" s="263"/>
      <c r="LJ35" s="263"/>
      <c r="LK35" s="263"/>
      <c r="LL35" s="263">
        <v>1</v>
      </c>
      <c r="LM35" s="263"/>
      <c r="LN35" s="263"/>
      <c r="LO35" s="263"/>
      <c r="LP35" s="263"/>
      <c r="LQ35" s="263">
        <v>1</v>
      </c>
      <c r="LR35" s="263"/>
      <c r="LS35" s="263"/>
      <c r="LT35" s="263"/>
      <c r="LU35" s="263"/>
      <c r="LV35" s="263">
        <v>1</v>
      </c>
      <c r="LW35" s="263"/>
      <c r="LX35" s="263"/>
      <c r="LY35" s="263"/>
      <c r="LZ35" s="263"/>
      <c r="MA35" s="263">
        <v>1</v>
      </c>
      <c r="MB35" s="263"/>
      <c r="MC35" s="263"/>
      <c r="MD35" s="263"/>
      <c r="ME35" s="263"/>
      <c r="MF35" s="263">
        <v>1</v>
      </c>
      <c r="MG35" s="263"/>
      <c r="MH35" s="263"/>
      <c r="MI35" s="263"/>
      <c r="MJ35" s="263"/>
      <c r="MK35" s="263">
        <v>1</v>
      </c>
      <c r="ML35" s="263"/>
      <c r="MM35" s="263"/>
      <c r="MN35" s="263"/>
      <c r="MO35" s="263"/>
      <c r="MP35" s="263">
        <v>1</v>
      </c>
      <c r="MQ35" s="263"/>
      <c r="MR35" s="263"/>
      <c r="MS35" s="263"/>
      <c r="MT35" s="263"/>
      <c r="MU35" s="263">
        <v>1</v>
      </c>
      <c r="MV35" s="263"/>
      <c r="MW35" s="263"/>
      <c r="MX35" s="263"/>
      <c r="MY35" s="263"/>
      <c r="MZ35" s="263">
        <v>1</v>
      </c>
      <c r="NA35" s="263"/>
      <c r="NB35" s="263"/>
      <c r="NC35" s="263"/>
      <c r="ND35" s="263"/>
      <c r="NE35" s="263">
        <v>1</v>
      </c>
      <c r="NF35" s="263"/>
      <c r="NG35" s="263"/>
      <c r="NH35" s="263"/>
      <c r="NI35" s="263"/>
      <c r="NJ35" s="263">
        <v>1</v>
      </c>
      <c r="NK35" s="263"/>
      <c r="NL35" s="263"/>
      <c r="NM35" s="263"/>
      <c r="NN35" s="263"/>
      <c r="NO35" s="263">
        <v>1</v>
      </c>
      <c r="NP35" s="263"/>
      <c r="NQ35" s="263"/>
      <c r="NR35" s="263"/>
      <c r="NS35" s="263"/>
      <c r="NT35" s="263">
        <v>1</v>
      </c>
      <c r="NU35" s="263"/>
      <c r="NV35" s="263"/>
      <c r="NW35" s="263"/>
      <c r="NX35" s="263"/>
      <c r="NY35" s="263">
        <v>1</v>
      </c>
      <c r="NZ35" s="263"/>
      <c r="OA35" s="263"/>
      <c r="OB35" s="263"/>
      <c r="OC35" s="263"/>
      <c r="OD35" s="263">
        <v>1</v>
      </c>
      <c r="OE35" s="263"/>
      <c r="OF35" s="263"/>
      <c r="OG35" s="263"/>
      <c r="OH35" s="263"/>
      <c r="OI35" s="263">
        <v>1</v>
      </c>
      <c r="OJ35" s="263"/>
      <c r="OK35" s="263"/>
      <c r="OL35" s="263"/>
      <c r="OM35" s="263"/>
      <c r="ON35" s="263">
        <v>1</v>
      </c>
      <c r="OO35" s="263"/>
      <c r="OP35" s="263"/>
      <c r="OQ35" s="263"/>
      <c r="OR35" s="263"/>
      <c r="OS35" s="263">
        <v>1</v>
      </c>
      <c r="OT35" s="263"/>
      <c r="OU35" s="263"/>
      <c r="OV35" s="263"/>
      <c r="OW35" s="263"/>
      <c r="OX35" s="263">
        <v>1</v>
      </c>
      <c r="OY35" s="263"/>
      <c r="OZ35" s="263"/>
      <c r="PA35" s="263"/>
      <c r="PB35" s="263"/>
      <c r="PC35" s="263">
        <v>1</v>
      </c>
      <c r="PD35" s="263"/>
      <c r="PE35" s="263"/>
      <c r="PF35" s="263"/>
      <c r="PG35" s="263"/>
      <c r="PH35" s="263">
        <v>1</v>
      </c>
      <c r="PI35" s="263"/>
      <c r="PJ35" s="263"/>
      <c r="PK35" s="263"/>
      <c r="PL35" s="263"/>
      <c r="PM35" s="263">
        <v>1</v>
      </c>
      <c r="PN35" s="263"/>
      <c r="PO35" s="263"/>
      <c r="PP35" s="263"/>
      <c r="PQ35" s="263"/>
      <c r="PR35" s="263">
        <v>1</v>
      </c>
      <c r="PS35" s="263"/>
      <c r="PT35" s="263"/>
      <c r="PU35" s="263"/>
      <c r="PV35" s="263"/>
      <c r="PW35" s="263">
        <v>1</v>
      </c>
      <c r="PX35" s="263"/>
      <c r="PY35" s="263"/>
      <c r="PZ35" s="263"/>
      <c r="QA35" s="263"/>
      <c r="QB35" s="263">
        <v>1</v>
      </c>
      <c r="QC35" s="263"/>
      <c r="QD35" s="263"/>
      <c r="QE35" s="263"/>
      <c r="QF35" s="263"/>
      <c r="QG35" s="263">
        <v>1</v>
      </c>
      <c r="QH35" s="263"/>
      <c r="QI35" s="263"/>
      <c r="QJ35" s="263"/>
      <c r="QK35" s="263"/>
      <c r="QL35" s="263">
        <v>1</v>
      </c>
      <c r="QM35" s="263"/>
      <c r="QN35" s="263"/>
      <c r="QO35" s="263"/>
      <c r="QP35" s="263"/>
      <c r="QQ35" s="263">
        <v>1</v>
      </c>
      <c r="QR35" s="263"/>
      <c r="QS35" s="263"/>
      <c r="QT35" s="263"/>
      <c r="QU35" s="263"/>
      <c r="QV35" s="263">
        <v>1</v>
      </c>
      <c r="QW35" s="263"/>
      <c r="QX35" s="263"/>
      <c r="QY35" s="263"/>
      <c r="QZ35" s="263"/>
      <c r="RA35" s="263">
        <v>1</v>
      </c>
      <c r="RB35" s="263"/>
      <c r="RC35" s="263"/>
      <c r="RD35" s="263"/>
      <c r="RE35" s="263"/>
      <c r="RF35" s="263">
        <v>1</v>
      </c>
      <c r="RG35" s="263"/>
      <c r="RH35" s="263"/>
      <c r="RI35" s="263"/>
      <c r="RJ35" s="263"/>
      <c r="RK35" s="263">
        <v>1</v>
      </c>
      <c r="RL35" s="263"/>
      <c r="RM35" s="263"/>
      <c r="RN35" s="263"/>
      <c r="RO35" s="263"/>
      <c r="RP35" s="263">
        <v>1</v>
      </c>
      <c r="RQ35" s="263"/>
      <c r="RR35" s="263"/>
      <c r="RS35" s="263"/>
      <c r="RT35" s="263"/>
      <c r="RU35" s="263">
        <v>1</v>
      </c>
      <c r="RV35" s="263"/>
      <c r="RW35" s="263"/>
      <c r="RX35" s="263"/>
      <c r="RY35" s="263"/>
      <c r="RZ35" s="263">
        <v>1</v>
      </c>
      <c r="SA35" s="263"/>
    </row>
    <row r="36" spans="1:495" s="239" customFormat="1">
      <c r="A36" s="235"/>
      <c r="B36" s="283" t="str">
        <f t="shared" si="8"/>
        <v>Transportation Costs</v>
      </c>
      <c r="C36" s="283"/>
      <c r="D36" s="263"/>
      <c r="E36" s="263"/>
      <c r="F36" s="263">
        <f>F34</f>
        <v>1</v>
      </c>
      <c r="G36" s="263">
        <f t="shared" ref="G36:W36" si="9">G34</f>
        <v>1</v>
      </c>
      <c r="H36" s="263">
        <f t="shared" si="9"/>
        <v>1</v>
      </c>
      <c r="I36" s="263">
        <f t="shared" si="9"/>
        <v>0.5</v>
      </c>
      <c r="J36" s="263">
        <f t="shared" si="9"/>
        <v>0.5</v>
      </c>
      <c r="K36" s="263">
        <f t="shared" si="9"/>
        <v>0.5</v>
      </c>
      <c r="L36" s="263">
        <f t="shared" ref="L36" si="10">L34</f>
        <v>0.25</v>
      </c>
      <c r="M36" s="263">
        <f t="shared" si="9"/>
        <v>0.25</v>
      </c>
      <c r="N36" s="263">
        <f t="shared" si="9"/>
        <v>0.25</v>
      </c>
      <c r="O36" s="263">
        <f t="shared" si="9"/>
        <v>0.25</v>
      </c>
      <c r="P36" s="263">
        <f t="shared" si="9"/>
        <v>0.25</v>
      </c>
      <c r="Q36" s="263">
        <f t="shared" si="9"/>
        <v>0.25</v>
      </c>
      <c r="R36" s="263">
        <f t="shared" si="9"/>
        <v>0</v>
      </c>
      <c r="S36" s="263">
        <f t="shared" si="9"/>
        <v>0</v>
      </c>
      <c r="T36" s="263">
        <f t="shared" si="9"/>
        <v>0</v>
      </c>
      <c r="U36" s="263">
        <f t="shared" si="9"/>
        <v>0</v>
      </c>
      <c r="V36" s="263">
        <f t="shared" si="9"/>
        <v>0</v>
      </c>
      <c r="W36" s="263">
        <f t="shared" si="9"/>
        <v>0</v>
      </c>
      <c r="X36" s="263"/>
      <c r="Y36" s="263"/>
      <c r="Z36" s="263"/>
      <c r="AA36" s="263"/>
      <c r="AB36" s="263"/>
      <c r="AC36" s="263"/>
      <c r="AD36" s="263"/>
      <c r="AE36" s="263"/>
      <c r="AF36" s="263"/>
      <c r="AG36" s="263"/>
      <c r="AH36" s="263"/>
      <c r="AI36" s="263"/>
      <c r="AJ36" s="263"/>
      <c r="AK36" s="263"/>
      <c r="AL36" s="263"/>
      <c r="AM36" s="263"/>
      <c r="AN36" s="263"/>
      <c r="AO36" s="263"/>
      <c r="AP36" s="263"/>
      <c r="AQ36" s="263"/>
      <c r="AR36" s="263">
        <v>1</v>
      </c>
      <c r="AS36" s="263"/>
      <c r="AT36" s="263"/>
      <c r="AU36" s="263"/>
      <c r="AV36" s="263"/>
      <c r="AW36" s="263">
        <v>1</v>
      </c>
      <c r="AX36" s="263"/>
      <c r="AY36" s="263"/>
      <c r="AZ36" s="263"/>
      <c r="BA36" s="263"/>
      <c r="BB36" s="263">
        <v>1</v>
      </c>
      <c r="BC36" s="263"/>
      <c r="BD36" s="263"/>
      <c r="BE36" s="263"/>
      <c r="BF36" s="263"/>
      <c r="BG36" s="263">
        <v>1</v>
      </c>
      <c r="BH36" s="263"/>
      <c r="BI36" s="263"/>
      <c r="BJ36" s="263"/>
      <c r="BK36" s="263"/>
      <c r="BL36" s="263">
        <v>1</v>
      </c>
      <c r="BM36" s="263"/>
      <c r="BN36" s="263"/>
      <c r="BO36" s="263"/>
      <c r="BP36" s="263"/>
      <c r="BQ36" s="263">
        <v>1</v>
      </c>
      <c r="BR36" s="263"/>
      <c r="BS36" s="263"/>
      <c r="BT36" s="263"/>
      <c r="BU36" s="263"/>
      <c r="BV36" s="263">
        <v>1</v>
      </c>
      <c r="BW36" s="263"/>
      <c r="BX36" s="263"/>
      <c r="BY36" s="263"/>
      <c r="BZ36" s="263"/>
      <c r="CA36" s="263">
        <v>1</v>
      </c>
      <c r="CB36" s="263"/>
      <c r="CC36" s="263"/>
      <c r="CD36" s="263"/>
      <c r="CE36" s="263"/>
      <c r="CF36" s="263">
        <v>1</v>
      </c>
      <c r="CG36" s="263"/>
      <c r="CH36" s="263"/>
      <c r="CI36" s="263"/>
      <c r="CJ36" s="263"/>
      <c r="CK36" s="263">
        <v>1</v>
      </c>
      <c r="CL36" s="263"/>
      <c r="CM36" s="263"/>
      <c r="CN36" s="263"/>
      <c r="CO36" s="263"/>
      <c r="CP36" s="263">
        <v>1</v>
      </c>
      <c r="CQ36" s="263"/>
      <c r="CR36" s="263"/>
      <c r="CS36" s="263"/>
      <c r="CT36" s="263"/>
      <c r="CU36" s="263">
        <v>1</v>
      </c>
      <c r="CV36" s="263"/>
      <c r="CW36" s="263"/>
      <c r="CX36" s="263"/>
      <c r="CY36" s="263"/>
      <c r="CZ36" s="263">
        <v>1</v>
      </c>
      <c r="DA36" s="263"/>
      <c r="DB36" s="263"/>
      <c r="DC36" s="263"/>
      <c r="DD36" s="263"/>
      <c r="DE36" s="263">
        <v>1</v>
      </c>
      <c r="DF36" s="263"/>
      <c r="DG36" s="263"/>
      <c r="DH36" s="263"/>
      <c r="DI36" s="263"/>
      <c r="DJ36" s="263">
        <v>1</v>
      </c>
      <c r="DK36" s="263"/>
      <c r="DL36" s="263"/>
      <c r="DM36" s="263"/>
      <c r="DN36" s="263"/>
      <c r="DO36" s="263">
        <v>1</v>
      </c>
      <c r="DP36" s="263"/>
      <c r="DQ36" s="263"/>
      <c r="DR36" s="263"/>
      <c r="DS36" s="263"/>
      <c r="DT36" s="263">
        <v>1</v>
      </c>
      <c r="DU36" s="263"/>
      <c r="DV36" s="263"/>
      <c r="DW36" s="263"/>
      <c r="DX36" s="263"/>
      <c r="DY36" s="263">
        <v>1</v>
      </c>
      <c r="DZ36" s="263"/>
      <c r="EA36" s="263"/>
      <c r="EB36" s="263"/>
      <c r="EC36" s="263"/>
      <c r="ED36" s="263">
        <v>1</v>
      </c>
      <c r="EE36" s="263"/>
      <c r="EF36" s="263"/>
      <c r="EG36" s="263"/>
      <c r="EH36" s="263"/>
      <c r="EI36" s="263">
        <v>1</v>
      </c>
      <c r="EJ36" s="263"/>
      <c r="EK36" s="263"/>
      <c r="EL36" s="263"/>
      <c r="EM36" s="263"/>
      <c r="EN36" s="263">
        <v>1</v>
      </c>
      <c r="EO36" s="263"/>
      <c r="EP36" s="263"/>
      <c r="EQ36" s="263"/>
      <c r="ER36" s="263"/>
      <c r="ES36" s="263">
        <v>1</v>
      </c>
      <c r="ET36" s="263"/>
      <c r="EU36" s="263"/>
      <c r="EV36" s="263"/>
      <c r="EW36" s="263"/>
      <c r="EX36" s="263">
        <v>1</v>
      </c>
      <c r="EY36" s="263"/>
      <c r="EZ36" s="263"/>
      <c r="FA36" s="263"/>
      <c r="FB36" s="263"/>
      <c r="FC36" s="263">
        <v>1</v>
      </c>
      <c r="FD36" s="263"/>
      <c r="FE36" s="263"/>
      <c r="FF36" s="263"/>
      <c r="FG36" s="263"/>
      <c r="FH36" s="263">
        <v>1</v>
      </c>
      <c r="FI36" s="263"/>
      <c r="FJ36" s="263"/>
      <c r="FK36" s="263"/>
      <c r="FL36" s="263"/>
      <c r="FM36" s="263">
        <v>1</v>
      </c>
      <c r="FN36" s="263"/>
      <c r="FO36" s="263"/>
      <c r="FP36" s="263"/>
      <c r="FQ36" s="263"/>
      <c r="FR36" s="263">
        <v>1</v>
      </c>
      <c r="FS36" s="263"/>
      <c r="FT36" s="263"/>
      <c r="FU36" s="263"/>
      <c r="FV36" s="263"/>
      <c r="FW36" s="263">
        <v>1</v>
      </c>
      <c r="FX36" s="263"/>
      <c r="FY36" s="263"/>
      <c r="FZ36" s="263"/>
      <c r="GA36" s="263"/>
      <c r="GB36" s="263">
        <v>1</v>
      </c>
      <c r="GC36" s="263"/>
      <c r="GD36" s="263"/>
      <c r="GE36" s="263"/>
      <c r="GF36" s="263"/>
      <c r="GG36" s="263">
        <v>1</v>
      </c>
      <c r="GH36" s="263"/>
      <c r="GI36" s="263"/>
      <c r="GJ36" s="263"/>
      <c r="GK36" s="263"/>
      <c r="GL36" s="263">
        <v>1</v>
      </c>
      <c r="GM36" s="263"/>
      <c r="GN36" s="263"/>
      <c r="GO36" s="263"/>
      <c r="GP36" s="263"/>
      <c r="GQ36" s="263">
        <v>1</v>
      </c>
      <c r="GR36" s="263"/>
      <c r="GS36" s="263"/>
      <c r="GT36" s="263"/>
      <c r="GU36" s="263"/>
      <c r="GV36" s="263">
        <v>1</v>
      </c>
      <c r="GW36" s="263"/>
      <c r="GX36" s="263"/>
      <c r="GY36" s="263"/>
      <c r="GZ36" s="263"/>
      <c r="HA36" s="263">
        <v>1</v>
      </c>
      <c r="HB36" s="263"/>
      <c r="HC36" s="263"/>
      <c r="HD36" s="263"/>
      <c r="HE36" s="263"/>
      <c r="HF36" s="263">
        <v>1</v>
      </c>
      <c r="HG36" s="263"/>
      <c r="HH36" s="263"/>
      <c r="HI36" s="263"/>
      <c r="HJ36" s="263"/>
      <c r="HK36" s="263">
        <v>1</v>
      </c>
      <c r="HL36" s="263"/>
      <c r="HM36" s="263"/>
      <c r="HN36" s="263"/>
      <c r="HO36" s="263"/>
      <c r="HP36" s="263">
        <v>1</v>
      </c>
      <c r="HQ36" s="263"/>
      <c r="HR36" s="263"/>
      <c r="HS36" s="263"/>
      <c r="HT36" s="263"/>
      <c r="HU36" s="263">
        <v>1</v>
      </c>
      <c r="HV36" s="263"/>
      <c r="HW36" s="263"/>
      <c r="HX36" s="263"/>
      <c r="HY36" s="263"/>
      <c r="HZ36" s="263">
        <v>1</v>
      </c>
      <c r="IA36" s="263"/>
      <c r="IB36" s="263"/>
      <c r="IC36" s="263"/>
      <c r="ID36" s="263"/>
      <c r="IE36" s="263">
        <v>1</v>
      </c>
      <c r="IF36" s="263"/>
      <c r="IG36" s="263"/>
      <c r="IH36" s="263"/>
      <c r="II36" s="263"/>
      <c r="IJ36" s="263">
        <v>1</v>
      </c>
      <c r="IK36" s="263"/>
      <c r="IL36" s="263"/>
      <c r="IM36" s="263"/>
      <c r="IN36" s="263"/>
      <c r="IO36" s="263">
        <v>1</v>
      </c>
      <c r="IP36" s="263"/>
      <c r="IQ36" s="263"/>
      <c r="IR36" s="263"/>
      <c r="IS36" s="263"/>
      <c r="IT36" s="263">
        <v>1</v>
      </c>
      <c r="IU36" s="263"/>
      <c r="IV36" s="263"/>
      <c r="IW36" s="263"/>
      <c r="IX36" s="263"/>
      <c r="IY36" s="263">
        <v>1</v>
      </c>
      <c r="IZ36" s="263"/>
      <c r="JA36" s="263"/>
      <c r="JB36" s="263"/>
      <c r="JC36" s="263"/>
      <c r="JD36" s="263">
        <v>1</v>
      </c>
      <c r="JE36" s="263"/>
      <c r="JF36" s="263"/>
      <c r="JG36" s="263"/>
      <c r="JH36" s="263"/>
      <c r="JI36" s="263">
        <v>1</v>
      </c>
      <c r="JJ36" s="263"/>
      <c r="JK36" s="263"/>
      <c r="JL36" s="263"/>
      <c r="JM36" s="263"/>
      <c r="JN36" s="263">
        <v>1</v>
      </c>
      <c r="JO36" s="263"/>
      <c r="JP36" s="263"/>
      <c r="JQ36" s="263"/>
      <c r="JR36" s="263"/>
      <c r="JS36" s="263">
        <v>1</v>
      </c>
      <c r="JT36" s="263"/>
      <c r="JU36" s="263"/>
      <c r="JV36" s="263"/>
      <c r="JW36" s="263"/>
      <c r="JX36" s="263">
        <v>1</v>
      </c>
      <c r="JY36" s="263"/>
      <c r="JZ36" s="263"/>
      <c r="KA36" s="263"/>
      <c r="KB36" s="263"/>
      <c r="KC36" s="263">
        <v>1</v>
      </c>
      <c r="KD36" s="263"/>
      <c r="KE36" s="263"/>
      <c r="KF36" s="263"/>
      <c r="KG36" s="263"/>
      <c r="KH36" s="263">
        <v>1</v>
      </c>
      <c r="KI36" s="263"/>
      <c r="KJ36" s="263"/>
      <c r="KK36" s="263"/>
      <c r="KL36" s="263"/>
      <c r="KM36" s="263">
        <v>1</v>
      </c>
      <c r="KN36" s="263"/>
      <c r="KO36" s="263"/>
      <c r="KP36" s="263"/>
      <c r="KQ36" s="263"/>
      <c r="KR36" s="263">
        <v>1</v>
      </c>
      <c r="KS36" s="263"/>
      <c r="KT36" s="263"/>
      <c r="KU36" s="263"/>
      <c r="KV36" s="263"/>
      <c r="KW36" s="263">
        <v>1</v>
      </c>
      <c r="KX36" s="263"/>
      <c r="KY36" s="263"/>
      <c r="KZ36" s="263"/>
      <c r="LA36" s="263"/>
      <c r="LB36" s="263">
        <v>1</v>
      </c>
      <c r="LC36" s="263"/>
      <c r="LD36" s="263"/>
      <c r="LE36" s="263"/>
      <c r="LF36" s="263"/>
      <c r="LG36" s="263">
        <v>1</v>
      </c>
      <c r="LH36" s="263"/>
      <c r="LI36" s="263"/>
      <c r="LJ36" s="263"/>
      <c r="LK36" s="263"/>
      <c r="LL36" s="263">
        <v>1</v>
      </c>
      <c r="LM36" s="263"/>
      <c r="LN36" s="263"/>
      <c r="LO36" s="263"/>
      <c r="LP36" s="263"/>
      <c r="LQ36" s="263">
        <v>1</v>
      </c>
      <c r="LR36" s="263"/>
      <c r="LS36" s="263"/>
      <c r="LT36" s="263"/>
      <c r="LU36" s="263"/>
      <c r="LV36" s="263">
        <v>1</v>
      </c>
      <c r="LW36" s="263"/>
      <c r="LX36" s="263"/>
      <c r="LY36" s="263"/>
      <c r="LZ36" s="263"/>
      <c r="MA36" s="263">
        <v>1</v>
      </c>
      <c r="MB36" s="263"/>
      <c r="MC36" s="263"/>
      <c r="MD36" s="263"/>
      <c r="ME36" s="263"/>
      <c r="MF36" s="263">
        <v>1</v>
      </c>
      <c r="MG36" s="263"/>
      <c r="MH36" s="263"/>
      <c r="MI36" s="263"/>
      <c r="MJ36" s="263"/>
      <c r="MK36" s="263">
        <v>1</v>
      </c>
      <c r="ML36" s="263"/>
      <c r="MM36" s="263"/>
      <c r="MN36" s="263"/>
      <c r="MO36" s="263"/>
      <c r="MP36" s="263">
        <v>1</v>
      </c>
      <c r="MQ36" s="263"/>
      <c r="MR36" s="263"/>
      <c r="MS36" s="263"/>
      <c r="MT36" s="263"/>
      <c r="MU36" s="263">
        <v>1</v>
      </c>
      <c r="MV36" s="263"/>
      <c r="MW36" s="263"/>
      <c r="MX36" s="263"/>
      <c r="MY36" s="263"/>
      <c r="MZ36" s="263">
        <v>1</v>
      </c>
      <c r="NA36" s="263"/>
      <c r="NB36" s="263"/>
      <c r="NC36" s="263"/>
      <c r="ND36" s="263"/>
      <c r="NE36" s="263">
        <v>1</v>
      </c>
      <c r="NF36" s="263"/>
      <c r="NG36" s="263"/>
      <c r="NH36" s="263"/>
      <c r="NI36" s="263"/>
      <c r="NJ36" s="263">
        <v>1</v>
      </c>
      <c r="NK36" s="263"/>
      <c r="NL36" s="263"/>
      <c r="NM36" s="263"/>
      <c r="NN36" s="263"/>
      <c r="NO36" s="263">
        <v>1</v>
      </c>
      <c r="NP36" s="263"/>
      <c r="NQ36" s="263"/>
      <c r="NR36" s="263"/>
      <c r="NS36" s="263"/>
      <c r="NT36" s="263">
        <v>1</v>
      </c>
      <c r="NU36" s="263"/>
      <c r="NV36" s="263"/>
      <c r="NW36" s="263"/>
      <c r="NX36" s="263"/>
      <c r="NY36" s="263">
        <v>1</v>
      </c>
      <c r="NZ36" s="263"/>
      <c r="OA36" s="263"/>
      <c r="OB36" s="263"/>
      <c r="OC36" s="263"/>
      <c r="OD36" s="263">
        <v>1</v>
      </c>
      <c r="OE36" s="263"/>
      <c r="OF36" s="263"/>
      <c r="OG36" s="263"/>
      <c r="OH36" s="263"/>
      <c r="OI36" s="263">
        <v>1</v>
      </c>
      <c r="OJ36" s="263"/>
      <c r="OK36" s="263"/>
      <c r="OL36" s="263"/>
      <c r="OM36" s="263"/>
      <c r="ON36" s="263">
        <v>1</v>
      </c>
      <c r="OO36" s="263"/>
      <c r="OP36" s="263"/>
      <c r="OQ36" s="263"/>
      <c r="OR36" s="263"/>
      <c r="OS36" s="263">
        <v>1</v>
      </c>
      <c r="OT36" s="263"/>
      <c r="OU36" s="263"/>
      <c r="OV36" s="263"/>
      <c r="OW36" s="263"/>
      <c r="OX36" s="263">
        <v>1</v>
      </c>
      <c r="OY36" s="263"/>
      <c r="OZ36" s="263"/>
      <c r="PA36" s="263"/>
      <c r="PB36" s="263"/>
      <c r="PC36" s="263">
        <v>1</v>
      </c>
      <c r="PD36" s="263"/>
      <c r="PE36" s="263"/>
      <c r="PF36" s="263"/>
      <c r="PG36" s="263"/>
      <c r="PH36" s="263">
        <v>1</v>
      </c>
      <c r="PI36" s="263"/>
      <c r="PJ36" s="263"/>
      <c r="PK36" s="263"/>
      <c r="PL36" s="263"/>
      <c r="PM36" s="263">
        <v>1</v>
      </c>
      <c r="PN36" s="263"/>
      <c r="PO36" s="263"/>
      <c r="PP36" s="263"/>
      <c r="PQ36" s="263"/>
      <c r="PR36" s="263">
        <v>1</v>
      </c>
      <c r="PS36" s="263"/>
      <c r="PT36" s="263"/>
      <c r="PU36" s="263"/>
      <c r="PV36" s="263"/>
      <c r="PW36" s="263">
        <v>1</v>
      </c>
      <c r="PX36" s="263"/>
      <c r="PY36" s="263"/>
      <c r="PZ36" s="263"/>
      <c r="QA36" s="263"/>
      <c r="QB36" s="263">
        <v>1</v>
      </c>
      <c r="QC36" s="263"/>
      <c r="QD36" s="263"/>
      <c r="QE36" s="263"/>
      <c r="QF36" s="263"/>
      <c r="QG36" s="263">
        <v>1</v>
      </c>
      <c r="QH36" s="263"/>
      <c r="QI36" s="263"/>
      <c r="QJ36" s="263"/>
      <c r="QK36" s="263"/>
      <c r="QL36" s="263">
        <v>1</v>
      </c>
      <c r="QM36" s="263"/>
      <c r="QN36" s="263"/>
      <c r="QO36" s="263"/>
      <c r="QP36" s="263"/>
      <c r="QQ36" s="263">
        <v>1</v>
      </c>
      <c r="QR36" s="263"/>
      <c r="QS36" s="263"/>
      <c r="QT36" s="263"/>
      <c r="QU36" s="263"/>
      <c r="QV36" s="263">
        <v>1</v>
      </c>
      <c r="QW36" s="263"/>
      <c r="QX36" s="263"/>
      <c r="QY36" s="263"/>
      <c r="QZ36" s="263"/>
      <c r="RA36" s="263">
        <v>1</v>
      </c>
      <c r="RB36" s="263"/>
      <c r="RC36" s="263"/>
      <c r="RD36" s="263"/>
      <c r="RE36" s="263"/>
      <c r="RF36" s="263">
        <v>1</v>
      </c>
      <c r="RG36" s="263"/>
      <c r="RH36" s="263"/>
      <c r="RI36" s="263"/>
      <c r="RJ36" s="263"/>
      <c r="RK36" s="263">
        <v>1</v>
      </c>
      <c r="RL36" s="263"/>
      <c r="RM36" s="263"/>
      <c r="RN36" s="263"/>
      <c r="RO36" s="263"/>
      <c r="RP36" s="263">
        <v>1</v>
      </c>
      <c r="RQ36" s="263"/>
      <c r="RR36" s="263"/>
      <c r="RS36" s="263"/>
      <c r="RT36" s="263"/>
      <c r="RU36" s="263">
        <v>1</v>
      </c>
      <c r="RV36" s="263"/>
      <c r="RW36" s="263"/>
      <c r="RX36" s="263"/>
      <c r="RY36" s="263"/>
      <c r="RZ36" s="263">
        <v>1</v>
      </c>
      <c r="SA36" s="263"/>
    </row>
    <row r="37" spans="1:495" s="239" customFormat="1">
      <c r="A37" s="235"/>
      <c r="B37" s="283" t="str">
        <f t="shared" si="8"/>
        <v>Water Quality Monitoring</v>
      </c>
      <c r="C37" s="283"/>
      <c r="D37" s="263"/>
      <c r="E37" s="263"/>
      <c r="F37" s="263"/>
      <c r="G37" s="263"/>
      <c r="H37" s="263"/>
      <c r="I37" s="263"/>
      <c r="J37" s="263"/>
      <c r="K37" s="263"/>
      <c r="L37" s="263"/>
      <c r="M37" s="263"/>
      <c r="N37" s="263"/>
      <c r="O37" s="263"/>
      <c r="P37" s="263"/>
      <c r="Q37" s="263"/>
      <c r="R37" s="263"/>
      <c r="S37" s="263"/>
      <c r="T37" s="263"/>
      <c r="U37" s="263"/>
      <c r="V37" s="263"/>
      <c r="W37" s="263"/>
      <c r="X37" s="263"/>
      <c r="Y37" s="263"/>
      <c r="Z37" s="263"/>
      <c r="AA37" s="263"/>
      <c r="AB37" s="263"/>
      <c r="AC37" s="263"/>
      <c r="AD37" s="263"/>
      <c r="AE37" s="263"/>
      <c r="AF37" s="263"/>
      <c r="AG37" s="263"/>
      <c r="AH37" s="263"/>
      <c r="AI37" s="263"/>
      <c r="AJ37" s="263"/>
      <c r="AK37" s="263"/>
      <c r="AL37" s="263"/>
      <c r="AM37" s="263"/>
      <c r="AN37" s="263"/>
      <c r="AO37" s="263"/>
      <c r="AP37" s="263"/>
      <c r="AQ37" s="263"/>
      <c r="AR37" s="263">
        <v>1</v>
      </c>
      <c r="AS37" s="263"/>
      <c r="AT37" s="263"/>
      <c r="AU37" s="263"/>
      <c r="AV37" s="263"/>
      <c r="AW37" s="263">
        <v>1</v>
      </c>
      <c r="AX37" s="263"/>
      <c r="AY37" s="263"/>
      <c r="AZ37" s="263"/>
      <c r="BA37" s="263"/>
      <c r="BB37" s="263">
        <v>1</v>
      </c>
      <c r="BC37" s="263"/>
      <c r="BD37" s="263"/>
      <c r="BE37" s="263"/>
      <c r="BF37" s="263"/>
      <c r="BG37" s="263">
        <v>1</v>
      </c>
      <c r="BH37" s="263"/>
      <c r="BI37" s="263"/>
      <c r="BJ37" s="263"/>
      <c r="BK37" s="263"/>
      <c r="BL37" s="263">
        <v>1</v>
      </c>
      <c r="BM37" s="263"/>
      <c r="BN37" s="263"/>
      <c r="BO37" s="263"/>
      <c r="BP37" s="263"/>
      <c r="BQ37" s="263">
        <v>1</v>
      </c>
      <c r="BR37" s="263"/>
      <c r="BS37" s="263"/>
      <c r="BT37" s="263"/>
      <c r="BU37" s="263"/>
      <c r="BV37" s="263">
        <v>1</v>
      </c>
      <c r="BW37" s="263"/>
      <c r="BX37" s="263"/>
      <c r="BY37" s="263"/>
      <c r="BZ37" s="263"/>
      <c r="CA37" s="263">
        <v>1</v>
      </c>
      <c r="CB37" s="263"/>
      <c r="CC37" s="263"/>
      <c r="CD37" s="263"/>
      <c r="CE37" s="263"/>
      <c r="CF37" s="263">
        <v>1</v>
      </c>
      <c r="CG37" s="263"/>
      <c r="CH37" s="263"/>
      <c r="CI37" s="263"/>
      <c r="CJ37" s="263"/>
      <c r="CK37" s="263">
        <v>1</v>
      </c>
      <c r="CL37" s="263"/>
      <c r="CM37" s="263"/>
      <c r="CN37" s="263"/>
      <c r="CO37" s="263"/>
      <c r="CP37" s="263">
        <v>1</v>
      </c>
      <c r="CQ37" s="263"/>
      <c r="CR37" s="263"/>
      <c r="CS37" s="263"/>
      <c r="CT37" s="263"/>
      <c r="CU37" s="263">
        <v>1</v>
      </c>
      <c r="CV37" s="263"/>
      <c r="CW37" s="263"/>
      <c r="CX37" s="263"/>
      <c r="CY37" s="263"/>
      <c r="CZ37" s="263">
        <v>1</v>
      </c>
      <c r="DA37" s="263"/>
      <c r="DB37" s="263"/>
      <c r="DC37" s="263"/>
      <c r="DD37" s="263"/>
      <c r="DE37" s="263">
        <v>1</v>
      </c>
      <c r="DF37" s="263"/>
      <c r="DG37" s="263"/>
      <c r="DH37" s="263"/>
      <c r="DI37" s="263"/>
      <c r="DJ37" s="263">
        <v>1</v>
      </c>
      <c r="DK37" s="263"/>
      <c r="DL37" s="263"/>
      <c r="DM37" s="263"/>
      <c r="DN37" s="263"/>
      <c r="DO37" s="263">
        <v>1</v>
      </c>
      <c r="DP37" s="263"/>
      <c r="DQ37" s="263"/>
      <c r="DR37" s="263"/>
      <c r="DS37" s="263"/>
      <c r="DT37" s="263">
        <v>1</v>
      </c>
      <c r="DU37" s="263"/>
      <c r="DV37" s="263"/>
      <c r="DW37" s="263"/>
      <c r="DX37" s="263"/>
      <c r="DY37" s="263">
        <v>1</v>
      </c>
      <c r="DZ37" s="263"/>
      <c r="EA37" s="263"/>
      <c r="EB37" s="263"/>
      <c r="EC37" s="263"/>
      <c r="ED37" s="263">
        <v>1</v>
      </c>
      <c r="EE37" s="263"/>
      <c r="EF37" s="263"/>
      <c r="EG37" s="263"/>
      <c r="EH37" s="263"/>
      <c r="EI37" s="263">
        <v>1</v>
      </c>
      <c r="EJ37" s="263"/>
      <c r="EK37" s="263"/>
      <c r="EL37" s="263"/>
      <c r="EM37" s="263"/>
      <c r="EN37" s="263">
        <v>1</v>
      </c>
      <c r="EO37" s="263"/>
      <c r="EP37" s="263"/>
      <c r="EQ37" s="263"/>
      <c r="ER37" s="263"/>
      <c r="ES37" s="263">
        <v>1</v>
      </c>
      <c r="ET37" s="263"/>
      <c r="EU37" s="263"/>
      <c r="EV37" s="263"/>
      <c r="EW37" s="263"/>
      <c r="EX37" s="263">
        <v>1</v>
      </c>
      <c r="EY37" s="263"/>
      <c r="EZ37" s="263"/>
      <c r="FA37" s="263"/>
      <c r="FB37" s="263"/>
      <c r="FC37" s="263">
        <v>1</v>
      </c>
      <c r="FD37" s="263"/>
      <c r="FE37" s="263"/>
      <c r="FF37" s="263"/>
      <c r="FG37" s="263"/>
      <c r="FH37" s="263">
        <v>1</v>
      </c>
      <c r="FI37" s="263"/>
      <c r="FJ37" s="263"/>
      <c r="FK37" s="263"/>
      <c r="FL37" s="263"/>
      <c r="FM37" s="263">
        <v>1</v>
      </c>
      <c r="FN37" s="263"/>
      <c r="FO37" s="263"/>
      <c r="FP37" s="263"/>
      <c r="FQ37" s="263"/>
      <c r="FR37" s="263">
        <v>1</v>
      </c>
      <c r="FS37" s="263"/>
      <c r="FT37" s="263"/>
      <c r="FU37" s="263"/>
      <c r="FV37" s="263"/>
      <c r="FW37" s="263">
        <v>1</v>
      </c>
      <c r="FX37" s="263"/>
      <c r="FY37" s="263"/>
      <c r="FZ37" s="263"/>
      <c r="GA37" s="263"/>
      <c r="GB37" s="263">
        <v>1</v>
      </c>
      <c r="GC37" s="263"/>
      <c r="GD37" s="263"/>
      <c r="GE37" s="263"/>
      <c r="GF37" s="263"/>
      <c r="GG37" s="263">
        <v>1</v>
      </c>
      <c r="GH37" s="263"/>
      <c r="GI37" s="263"/>
      <c r="GJ37" s="263"/>
      <c r="GK37" s="263"/>
      <c r="GL37" s="263">
        <v>1</v>
      </c>
      <c r="GM37" s="263"/>
      <c r="GN37" s="263"/>
      <c r="GO37" s="263"/>
      <c r="GP37" s="263"/>
      <c r="GQ37" s="263">
        <v>1</v>
      </c>
      <c r="GR37" s="263"/>
      <c r="GS37" s="263"/>
      <c r="GT37" s="263"/>
      <c r="GU37" s="263"/>
      <c r="GV37" s="263">
        <v>1</v>
      </c>
      <c r="GW37" s="263"/>
      <c r="GX37" s="263"/>
      <c r="GY37" s="263"/>
      <c r="GZ37" s="263"/>
      <c r="HA37" s="263">
        <v>1</v>
      </c>
      <c r="HB37" s="263"/>
      <c r="HC37" s="263"/>
      <c r="HD37" s="263"/>
      <c r="HE37" s="263"/>
      <c r="HF37" s="263">
        <v>1</v>
      </c>
      <c r="HG37" s="263"/>
      <c r="HH37" s="263"/>
      <c r="HI37" s="263"/>
      <c r="HJ37" s="263"/>
      <c r="HK37" s="263">
        <v>1</v>
      </c>
      <c r="HL37" s="263"/>
      <c r="HM37" s="263"/>
      <c r="HN37" s="263"/>
      <c r="HO37" s="263"/>
      <c r="HP37" s="263">
        <v>1</v>
      </c>
      <c r="HQ37" s="263"/>
      <c r="HR37" s="263"/>
      <c r="HS37" s="263"/>
      <c r="HT37" s="263"/>
      <c r="HU37" s="263">
        <v>1</v>
      </c>
      <c r="HV37" s="263"/>
      <c r="HW37" s="263"/>
      <c r="HX37" s="263"/>
      <c r="HY37" s="263"/>
      <c r="HZ37" s="263">
        <v>1</v>
      </c>
      <c r="IA37" s="263"/>
      <c r="IB37" s="263"/>
      <c r="IC37" s="263"/>
      <c r="ID37" s="263"/>
      <c r="IE37" s="263">
        <v>1</v>
      </c>
      <c r="IF37" s="263"/>
      <c r="IG37" s="263"/>
      <c r="IH37" s="263"/>
      <c r="II37" s="263"/>
      <c r="IJ37" s="263">
        <v>1</v>
      </c>
      <c r="IK37" s="263"/>
      <c r="IL37" s="263"/>
      <c r="IM37" s="263"/>
      <c r="IN37" s="263"/>
      <c r="IO37" s="263">
        <v>1</v>
      </c>
      <c r="IP37" s="263"/>
      <c r="IQ37" s="263"/>
      <c r="IR37" s="263"/>
      <c r="IS37" s="263"/>
      <c r="IT37" s="263">
        <v>1</v>
      </c>
      <c r="IU37" s="263"/>
      <c r="IV37" s="263"/>
      <c r="IW37" s="263"/>
      <c r="IX37" s="263"/>
      <c r="IY37" s="263">
        <v>1</v>
      </c>
      <c r="IZ37" s="263"/>
      <c r="JA37" s="263"/>
      <c r="JB37" s="263"/>
      <c r="JC37" s="263"/>
      <c r="JD37" s="263">
        <v>1</v>
      </c>
      <c r="JE37" s="263"/>
      <c r="JF37" s="263"/>
      <c r="JG37" s="263"/>
      <c r="JH37" s="263"/>
      <c r="JI37" s="263">
        <v>1</v>
      </c>
      <c r="JJ37" s="263"/>
      <c r="JK37" s="263"/>
      <c r="JL37" s="263"/>
      <c r="JM37" s="263"/>
      <c r="JN37" s="263">
        <v>1</v>
      </c>
      <c r="JO37" s="263"/>
      <c r="JP37" s="263"/>
      <c r="JQ37" s="263"/>
      <c r="JR37" s="263"/>
      <c r="JS37" s="263">
        <v>1</v>
      </c>
      <c r="JT37" s="263"/>
      <c r="JU37" s="263"/>
      <c r="JV37" s="263"/>
      <c r="JW37" s="263"/>
      <c r="JX37" s="263">
        <v>1</v>
      </c>
      <c r="JY37" s="263"/>
      <c r="JZ37" s="263"/>
      <c r="KA37" s="263"/>
      <c r="KB37" s="263"/>
      <c r="KC37" s="263">
        <v>1</v>
      </c>
      <c r="KD37" s="263"/>
      <c r="KE37" s="263"/>
      <c r="KF37" s="263"/>
      <c r="KG37" s="263"/>
      <c r="KH37" s="263">
        <v>1</v>
      </c>
      <c r="KI37" s="263"/>
      <c r="KJ37" s="263"/>
      <c r="KK37" s="263"/>
      <c r="KL37" s="263"/>
      <c r="KM37" s="263">
        <v>1</v>
      </c>
      <c r="KN37" s="263"/>
      <c r="KO37" s="263"/>
      <c r="KP37" s="263"/>
      <c r="KQ37" s="263"/>
      <c r="KR37" s="263">
        <v>1</v>
      </c>
      <c r="KS37" s="263"/>
      <c r="KT37" s="263"/>
      <c r="KU37" s="263"/>
      <c r="KV37" s="263"/>
      <c r="KW37" s="263">
        <v>1</v>
      </c>
      <c r="KX37" s="263"/>
      <c r="KY37" s="263"/>
      <c r="KZ37" s="263"/>
      <c r="LA37" s="263"/>
      <c r="LB37" s="263">
        <v>1</v>
      </c>
      <c r="LC37" s="263"/>
      <c r="LD37" s="263"/>
      <c r="LE37" s="263"/>
      <c r="LF37" s="263"/>
      <c r="LG37" s="263">
        <v>1</v>
      </c>
      <c r="LH37" s="263"/>
      <c r="LI37" s="263"/>
      <c r="LJ37" s="263"/>
      <c r="LK37" s="263"/>
      <c r="LL37" s="263">
        <v>1</v>
      </c>
      <c r="LM37" s="263"/>
      <c r="LN37" s="263"/>
      <c r="LO37" s="263"/>
      <c r="LP37" s="263"/>
      <c r="LQ37" s="263">
        <v>1</v>
      </c>
      <c r="LR37" s="263"/>
      <c r="LS37" s="263"/>
      <c r="LT37" s="263"/>
      <c r="LU37" s="263"/>
      <c r="LV37" s="263">
        <v>1</v>
      </c>
      <c r="LW37" s="263"/>
      <c r="LX37" s="263"/>
      <c r="LY37" s="263"/>
      <c r="LZ37" s="263"/>
      <c r="MA37" s="263">
        <v>1</v>
      </c>
      <c r="MB37" s="263"/>
      <c r="MC37" s="263"/>
      <c r="MD37" s="263"/>
      <c r="ME37" s="263"/>
      <c r="MF37" s="263">
        <v>1</v>
      </c>
      <c r="MG37" s="263"/>
      <c r="MH37" s="263"/>
      <c r="MI37" s="263"/>
      <c r="MJ37" s="263"/>
      <c r="MK37" s="263">
        <v>1</v>
      </c>
      <c r="ML37" s="263"/>
      <c r="MM37" s="263"/>
      <c r="MN37" s="263"/>
      <c r="MO37" s="263"/>
      <c r="MP37" s="263">
        <v>1</v>
      </c>
      <c r="MQ37" s="263"/>
      <c r="MR37" s="263"/>
      <c r="MS37" s="263"/>
      <c r="MT37" s="263"/>
      <c r="MU37" s="263">
        <v>1</v>
      </c>
      <c r="MV37" s="263"/>
      <c r="MW37" s="263"/>
      <c r="MX37" s="263"/>
      <c r="MY37" s="263"/>
      <c r="MZ37" s="263">
        <v>1</v>
      </c>
      <c r="NA37" s="263"/>
      <c r="NB37" s="263"/>
      <c r="NC37" s="263"/>
      <c r="ND37" s="263"/>
      <c r="NE37" s="263">
        <v>1</v>
      </c>
      <c r="NF37" s="263"/>
      <c r="NG37" s="263"/>
      <c r="NH37" s="263"/>
      <c r="NI37" s="263"/>
      <c r="NJ37" s="263">
        <v>1</v>
      </c>
      <c r="NK37" s="263"/>
      <c r="NL37" s="263"/>
      <c r="NM37" s="263"/>
      <c r="NN37" s="263"/>
      <c r="NO37" s="263">
        <v>1</v>
      </c>
      <c r="NP37" s="263"/>
      <c r="NQ37" s="263"/>
      <c r="NR37" s="263"/>
      <c r="NS37" s="263"/>
      <c r="NT37" s="263">
        <v>1</v>
      </c>
      <c r="NU37" s="263"/>
      <c r="NV37" s="263"/>
      <c r="NW37" s="263"/>
      <c r="NX37" s="263"/>
      <c r="NY37" s="263">
        <v>1</v>
      </c>
      <c r="NZ37" s="263"/>
      <c r="OA37" s="263"/>
      <c r="OB37" s="263"/>
      <c r="OC37" s="263"/>
      <c r="OD37" s="263">
        <v>1</v>
      </c>
      <c r="OE37" s="263"/>
      <c r="OF37" s="263"/>
      <c r="OG37" s="263"/>
      <c r="OH37" s="263"/>
      <c r="OI37" s="263">
        <v>1</v>
      </c>
      <c r="OJ37" s="263"/>
      <c r="OK37" s="263"/>
      <c r="OL37" s="263"/>
      <c r="OM37" s="263"/>
      <c r="ON37" s="263">
        <v>1</v>
      </c>
      <c r="OO37" s="263"/>
      <c r="OP37" s="263"/>
      <c r="OQ37" s="263"/>
      <c r="OR37" s="263"/>
      <c r="OS37" s="263">
        <v>1</v>
      </c>
      <c r="OT37" s="263"/>
      <c r="OU37" s="263"/>
      <c r="OV37" s="263"/>
      <c r="OW37" s="263"/>
      <c r="OX37" s="263">
        <v>1</v>
      </c>
      <c r="OY37" s="263"/>
      <c r="OZ37" s="263"/>
      <c r="PA37" s="263"/>
      <c r="PB37" s="263"/>
      <c r="PC37" s="263">
        <v>1</v>
      </c>
      <c r="PD37" s="263"/>
      <c r="PE37" s="263"/>
      <c r="PF37" s="263"/>
      <c r="PG37" s="263"/>
      <c r="PH37" s="263">
        <v>1</v>
      </c>
      <c r="PI37" s="263"/>
      <c r="PJ37" s="263"/>
      <c r="PK37" s="263"/>
      <c r="PL37" s="263"/>
      <c r="PM37" s="263">
        <v>1</v>
      </c>
      <c r="PN37" s="263"/>
      <c r="PO37" s="263"/>
      <c r="PP37" s="263"/>
      <c r="PQ37" s="263"/>
      <c r="PR37" s="263">
        <v>1</v>
      </c>
      <c r="PS37" s="263"/>
      <c r="PT37" s="263"/>
      <c r="PU37" s="263"/>
      <c r="PV37" s="263"/>
      <c r="PW37" s="263">
        <v>1</v>
      </c>
      <c r="PX37" s="263"/>
      <c r="PY37" s="263"/>
      <c r="PZ37" s="263"/>
      <c r="QA37" s="263"/>
      <c r="QB37" s="263">
        <v>1</v>
      </c>
      <c r="QC37" s="263"/>
      <c r="QD37" s="263"/>
      <c r="QE37" s="263"/>
      <c r="QF37" s="263"/>
      <c r="QG37" s="263">
        <v>1</v>
      </c>
      <c r="QH37" s="263"/>
      <c r="QI37" s="263"/>
      <c r="QJ37" s="263"/>
      <c r="QK37" s="263"/>
      <c r="QL37" s="263">
        <v>1</v>
      </c>
      <c r="QM37" s="263"/>
      <c r="QN37" s="263"/>
      <c r="QO37" s="263"/>
      <c r="QP37" s="263"/>
      <c r="QQ37" s="263">
        <v>1</v>
      </c>
      <c r="QR37" s="263"/>
      <c r="QS37" s="263"/>
      <c r="QT37" s="263"/>
      <c r="QU37" s="263"/>
      <c r="QV37" s="263">
        <v>1</v>
      </c>
      <c r="QW37" s="263"/>
      <c r="QX37" s="263"/>
      <c r="QY37" s="263"/>
      <c r="QZ37" s="263"/>
      <c r="RA37" s="263">
        <v>1</v>
      </c>
      <c r="RB37" s="263"/>
      <c r="RC37" s="263"/>
      <c r="RD37" s="263"/>
      <c r="RE37" s="263"/>
      <c r="RF37" s="263">
        <v>1</v>
      </c>
      <c r="RG37" s="263"/>
      <c r="RH37" s="263"/>
      <c r="RI37" s="263"/>
      <c r="RJ37" s="263"/>
      <c r="RK37" s="263">
        <v>1</v>
      </c>
      <c r="RL37" s="263"/>
      <c r="RM37" s="263"/>
      <c r="RN37" s="263"/>
      <c r="RO37" s="263"/>
      <c r="RP37" s="263">
        <v>1</v>
      </c>
      <c r="RQ37" s="263"/>
      <c r="RR37" s="263"/>
      <c r="RS37" s="263"/>
      <c r="RT37" s="263"/>
      <c r="RU37" s="263">
        <v>1</v>
      </c>
      <c r="RV37" s="263"/>
      <c r="RW37" s="263"/>
      <c r="RX37" s="263"/>
      <c r="RY37" s="263"/>
      <c r="RZ37" s="263">
        <v>1</v>
      </c>
      <c r="SA37" s="263"/>
    </row>
    <row r="38" spans="1:495" s="239" customFormat="1">
      <c r="A38" s="235"/>
      <c r="B38" s="283" t="str">
        <f t="shared" si="8"/>
        <v>Physical/Geotech Stability Monitoring</v>
      </c>
      <c r="C38" s="283"/>
      <c r="E38" s="263">
        <v>1</v>
      </c>
      <c r="F38" s="263">
        <v>1</v>
      </c>
      <c r="G38" s="263">
        <v>1</v>
      </c>
      <c r="H38" s="263">
        <v>1</v>
      </c>
      <c r="I38" s="263">
        <v>1</v>
      </c>
      <c r="K38" s="263">
        <v>1</v>
      </c>
      <c r="M38" s="263">
        <v>1</v>
      </c>
      <c r="N38" s="263"/>
      <c r="O38" s="263"/>
      <c r="P38" s="239">
        <v>1</v>
      </c>
      <c r="R38" s="263"/>
      <c r="S38" s="263"/>
      <c r="T38" s="263">
        <v>1</v>
      </c>
      <c r="U38" s="263"/>
      <c r="V38" s="263"/>
      <c r="W38" s="263"/>
      <c r="X38" s="263"/>
      <c r="Y38" s="263"/>
      <c r="Z38" s="263"/>
      <c r="AA38" s="263"/>
      <c r="AB38" s="263"/>
      <c r="AC38" s="263"/>
      <c r="AD38" s="263"/>
      <c r="AE38" s="263"/>
      <c r="AF38" s="263"/>
      <c r="AG38" s="263"/>
      <c r="AH38" s="263"/>
      <c r="AI38" s="263"/>
      <c r="AJ38" s="263"/>
      <c r="AK38" s="263"/>
      <c r="AL38" s="263"/>
      <c r="AM38" s="263"/>
      <c r="AN38" s="263"/>
      <c r="AO38" s="263"/>
      <c r="AP38" s="263"/>
      <c r="AQ38" s="263"/>
      <c r="AR38" s="263">
        <v>1</v>
      </c>
      <c r="AS38" s="263"/>
      <c r="AT38" s="263"/>
      <c r="AU38" s="263"/>
      <c r="AV38" s="263"/>
      <c r="AW38" s="263">
        <v>1</v>
      </c>
      <c r="AX38" s="263"/>
      <c r="AY38" s="263"/>
      <c r="AZ38" s="263"/>
      <c r="BA38" s="263"/>
      <c r="BB38" s="263">
        <v>1</v>
      </c>
      <c r="BC38" s="263"/>
      <c r="BD38" s="263"/>
      <c r="BE38" s="263"/>
      <c r="BF38" s="263"/>
      <c r="BG38" s="263">
        <v>1</v>
      </c>
      <c r="BH38" s="263"/>
      <c r="BI38" s="263"/>
      <c r="BJ38" s="263"/>
      <c r="BK38" s="263"/>
      <c r="BL38" s="263">
        <v>1</v>
      </c>
      <c r="BM38" s="263"/>
      <c r="BN38" s="263"/>
      <c r="BO38" s="263"/>
      <c r="BP38" s="263"/>
      <c r="BQ38" s="263">
        <v>1</v>
      </c>
      <c r="BR38" s="263"/>
      <c r="BS38" s="263"/>
      <c r="BT38" s="263"/>
      <c r="BU38" s="263"/>
      <c r="BV38" s="263">
        <v>1</v>
      </c>
      <c r="BW38" s="263"/>
      <c r="BX38" s="263"/>
      <c r="BY38" s="263"/>
      <c r="BZ38" s="263"/>
      <c r="CA38" s="263">
        <v>1</v>
      </c>
      <c r="CB38" s="263"/>
      <c r="CC38" s="263"/>
      <c r="CD38" s="263"/>
      <c r="CE38" s="263"/>
      <c r="CF38" s="263">
        <v>1</v>
      </c>
      <c r="CG38" s="263"/>
      <c r="CH38" s="263"/>
      <c r="CI38" s="263"/>
      <c r="CJ38" s="263"/>
      <c r="CK38" s="263">
        <v>1</v>
      </c>
      <c r="CL38" s="263"/>
      <c r="CM38" s="263"/>
      <c r="CN38" s="263"/>
      <c r="CO38" s="263"/>
      <c r="CP38" s="263">
        <v>1</v>
      </c>
      <c r="CQ38" s="263"/>
      <c r="CR38" s="263"/>
      <c r="CS38" s="263"/>
      <c r="CT38" s="263"/>
      <c r="CU38" s="263">
        <v>1</v>
      </c>
      <c r="CV38" s="263"/>
      <c r="CW38" s="263"/>
      <c r="CX38" s="263"/>
      <c r="CY38" s="263"/>
      <c r="CZ38" s="263">
        <v>1</v>
      </c>
      <c r="DA38" s="263"/>
      <c r="DB38" s="263"/>
      <c r="DC38" s="263"/>
      <c r="DD38" s="263"/>
      <c r="DE38" s="263">
        <v>1</v>
      </c>
      <c r="DF38" s="263"/>
      <c r="DG38" s="263"/>
      <c r="DH38" s="263"/>
      <c r="DI38" s="263"/>
      <c r="DJ38" s="263">
        <v>1</v>
      </c>
      <c r="DK38" s="263"/>
      <c r="DL38" s="263"/>
      <c r="DM38" s="263"/>
      <c r="DN38" s="263"/>
      <c r="DO38" s="263">
        <v>1</v>
      </c>
      <c r="DP38" s="263"/>
      <c r="DQ38" s="263"/>
      <c r="DR38" s="263"/>
      <c r="DS38" s="263"/>
      <c r="DT38" s="263">
        <v>1</v>
      </c>
      <c r="DU38" s="263"/>
      <c r="DV38" s="263"/>
      <c r="DW38" s="263"/>
      <c r="DX38" s="263"/>
      <c r="DY38" s="263">
        <v>1</v>
      </c>
      <c r="DZ38" s="263"/>
      <c r="EA38" s="263"/>
      <c r="EB38" s="263"/>
      <c r="EC38" s="263"/>
      <c r="ED38" s="263">
        <v>1</v>
      </c>
      <c r="EE38" s="263"/>
      <c r="EF38" s="263"/>
      <c r="EG38" s="263"/>
      <c r="EH38" s="263"/>
      <c r="EI38" s="263">
        <v>1</v>
      </c>
      <c r="EJ38" s="263"/>
      <c r="EK38" s="263"/>
      <c r="EL38" s="263"/>
      <c r="EM38" s="263"/>
      <c r="EN38" s="263">
        <v>1</v>
      </c>
      <c r="EO38" s="263"/>
      <c r="EP38" s="263"/>
      <c r="EQ38" s="263"/>
      <c r="ER38" s="263"/>
      <c r="ES38" s="263">
        <v>1</v>
      </c>
      <c r="ET38" s="263"/>
      <c r="EU38" s="263"/>
      <c r="EV38" s="263"/>
      <c r="EW38" s="263"/>
      <c r="EX38" s="263">
        <v>1</v>
      </c>
      <c r="EY38" s="263"/>
      <c r="EZ38" s="263"/>
      <c r="FA38" s="263"/>
      <c r="FB38" s="263"/>
      <c r="FC38" s="263">
        <v>1</v>
      </c>
      <c r="FD38" s="263"/>
      <c r="FE38" s="263"/>
      <c r="FF38" s="263"/>
      <c r="FG38" s="263"/>
      <c r="FH38" s="263">
        <v>1</v>
      </c>
      <c r="FI38" s="263"/>
      <c r="FJ38" s="263"/>
      <c r="FK38" s="263"/>
      <c r="FL38" s="263"/>
      <c r="FM38" s="263">
        <v>1</v>
      </c>
      <c r="FN38" s="263"/>
      <c r="FO38" s="263"/>
      <c r="FP38" s="263"/>
      <c r="FQ38" s="263"/>
      <c r="FR38" s="263">
        <v>1</v>
      </c>
      <c r="FS38" s="263"/>
      <c r="FT38" s="263"/>
      <c r="FU38" s="263"/>
      <c r="FV38" s="263"/>
      <c r="FW38" s="263">
        <v>1</v>
      </c>
      <c r="FX38" s="263"/>
      <c r="FY38" s="263"/>
      <c r="FZ38" s="263"/>
      <c r="GA38" s="263"/>
      <c r="GB38" s="263">
        <v>1</v>
      </c>
      <c r="GC38" s="263"/>
      <c r="GD38" s="263"/>
      <c r="GE38" s="263"/>
      <c r="GF38" s="263"/>
      <c r="GG38" s="263">
        <v>1</v>
      </c>
      <c r="GH38" s="263"/>
      <c r="GI38" s="263"/>
      <c r="GJ38" s="263"/>
      <c r="GK38" s="263"/>
      <c r="GL38" s="263">
        <v>1</v>
      </c>
      <c r="GM38" s="263"/>
      <c r="GN38" s="263"/>
      <c r="GO38" s="263"/>
      <c r="GP38" s="263"/>
      <c r="GQ38" s="263">
        <v>1</v>
      </c>
      <c r="GR38" s="263"/>
      <c r="GS38" s="263"/>
      <c r="GT38" s="263"/>
      <c r="GU38" s="263"/>
      <c r="GV38" s="263">
        <v>1</v>
      </c>
      <c r="GW38" s="263"/>
      <c r="GX38" s="263"/>
      <c r="GY38" s="263"/>
      <c r="GZ38" s="263"/>
      <c r="HA38" s="263">
        <v>1</v>
      </c>
      <c r="HB38" s="263"/>
      <c r="HC38" s="263"/>
      <c r="HD38" s="263"/>
      <c r="HE38" s="263"/>
      <c r="HF38" s="263">
        <v>1</v>
      </c>
      <c r="HG38" s="263"/>
      <c r="HH38" s="263"/>
      <c r="HI38" s="263"/>
      <c r="HJ38" s="263"/>
      <c r="HK38" s="263">
        <v>1</v>
      </c>
      <c r="HL38" s="263"/>
      <c r="HM38" s="263"/>
      <c r="HN38" s="263"/>
      <c r="HO38" s="263"/>
      <c r="HP38" s="263">
        <v>1</v>
      </c>
      <c r="HQ38" s="263"/>
      <c r="HR38" s="263"/>
      <c r="HS38" s="263"/>
      <c r="HT38" s="263"/>
      <c r="HU38" s="263">
        <v>1</v>
      </c>
      <c r="HV38" s="263"/>
      <c r="HW38" s="263"/>
      <c r="HX38" s="263"/>
      <c r="HY38" s="263"/>
      <c r="HZ38" s="263">
        <v>1</v>
      </c>
      <c r="IA38" s="263"/>
      <c r="IB38" s="263"/>
      <c r="IC38" s="263"/>
      <c r="ID38" s="263"/>
      <c r="IE38" s="263">
        <v>1</v>
      </c>
      <c r="IF38" s="263"/>
      <c r="IG38" s="263"/>
      <c r="IH38" s="263"/>
      <c r="II38" s="263"/>
      <c r="IJ38" s="263">
        <v>1</v>
      </c>
      <c r="IK38" s="263"/>
      <c r="IL38" s="263"/>
      <c r="IM38" s="263"/>
      <c r="IN38" s="263"/>
      <c r="IO38" s="263">
        <v>1</v>
      </c>
      <c r="IP38" s="263"/>
      <c r="IQ38" s="263"/>
      <c r="IR38" s="263"/>
      <c r="IS38" s="263"/>
      <c r="IT38" s="263">
        <v>1</v>
      </c>
      <c r="IU38" s="263"/>
      <c r="IV38" s="263"/>
      <c r="IW38" s="263"/>
      <c r="IX38" s="263"/>
      <c r="IY38" s="263">
        <v>1</v>
      </c>
      <c r="IZ38" s="263"/>
      <c r="JA38" s="263"/>
      <c r="JB38" s="263"/>
      <c r="JC38" s="263"/>
      <c r="JD38" s="263">
        <v>1</v>
      </c>
      <c r="JE38" s="263"/>
      <c r="JF38" s="263"/>
      <c r="JG38" s="263"/>
      <c r="JH38" s="263"/>
      <c r="JI38" s="263">
        <v>1</v>
      </c>
      <c r="JJ38" s="263"/>
      <c r="JK38" s="263"/>
      <c r="JL38" s="263"/>
      <c r="JM38" s="263"/>
      <c r="JN38" s="263">
        <v>1</v>
      </c>
      <c r="JO38" s="263"/>
      <c r="JP38" s="263"/>
      <c r="JQ38" s="263"/>
      <c r="JR38" s="263"/>
      <c r="JS38" s="263">
        <v>1</v>
      </c>
      <c r="JT38" s="263"/>
      <c r="JU38" s="263"/>
      <c r="JV38" s="263"/>
      <c r="JW38" s="263"/>
      <c r="JX38" s="263">
        <v>1</v>
      </c>
      <c r="JY38" s="263"/>
      <c r="JZ38" s="263"/>
      <c r="KA38" s="263"/>
      <c r="KB38" s="263"/>
      <c r="KC38" s="263">
        <v>1</v>
      </c>
      <c r="KD38" s="263"/>
      <c r="KE38" s="263"/>
      <c r="KF38" s="263"/>
      <c r="KG38" s="263"/>
      <c r="KH38" s="263">
        <v>1</v>
      </c>
      <c r="KI38" s="263"/>
      <c r="KJ38" s="263"/>
      <c r="KK38" s="263"/>
      <c r="KL38" s="263"/>
      <c r="KM38" s="263">
        <v>1</v>
      </c>
      <c r="KN38" s="263"/>
      <c r="KO38" s="263"/>
      <c r="KP38" s="263"/>
      <c r="KQ38" s="263"/>
      <c r="KR38" s="263">
        <v>1</v>
      </c>
      <c r="KS38" s="263"/>
      <c r="KT38" s="263"/>
      <c r="KU38" s="263"/>
      <c r="KV38" s="263"/>
      <c r="KW38" s="263">
        <v>1</v>
      </c>
      <c r="KX38" s="263"/>
      <c r="KY38" s="263"/>
      <c r="KZ38" s="263"/>
      <c r="LA38" s="263"/>
      <c r="LB38" s="263">
        <v>1</v>
      </c>
      <c r="LC38" s="263"/>
      <c r="LD38" s="263"/>
      <c r="LE38" s="263"/>
      <c r="LF38" s="263"/>
      <c r="LG38" s="263">
        <v>1</v>
      </c>
      <c r="LH38" s="263"/>
      <c r="LI38" s="263"/>
      <c r="LJ38" s="263"/>
      <c r="LK38" s="263"/>
      <c r="LL38" s="263">
        <v>1</v>
      </c>
      <c r="LM38" s="263"/>
      <c r="LN38" s="263"/>
      <c r="LO38" s="263"/>
      <c r="LP38" s="263"/>
      <c r="LQ38" s="263">
        <v>1</v>
      </c>
      <c r="LR38" s="263"/>
      <c r="LS38" s="263"/>
      <c r="LT38" s="263"/>
      <c r="LU38" s="263"/>
      <c r="LV38" s="263">
        <v>1</v>
      </c>
      <c r="LW38" s="263"/>
      <c r="LX38" s="263"/>
      <c r="LY38" s="263"/>
      <c r="LZ38" s="263"/>
      <c r="MA38" s="263">
        <v>1</v>
      </c>
      <c r="MB38" s="263"/>
      <c r="MC38" s="263"/>
      <c r="MD38" s="263"/>
      <c r="ME38" s="263"/>
      <c r="MF38" s="263">
        <v>1</v>
      </c>
      <c r="MG38" s="263"/>
      <c r="MH38" s="263"/>
      <c r="MI38" s="263"/>
      <c r="MJ38" s="263"/>
      <c r="MK38" s="263">
        <v>1</v>
      </c>
      <c r="ML38" s="263"/>
      <c r="MM38" s="263"/>
      <c r="MN38" s="263"/>
      <c r="MO38" s="263"/>
      <c r="MP38" s="263">
        <v>1</v>
      </c>
      <c r="MQ38" s="263"/>
      <c r="MR38" s="263"/>
      <c r="MS38" s="263"/>
      <c r="MT38" s="263"/>
      <c r="MU38" s="263">
        <v>1</v>
      </c>
      <c r="MV38" s="263"/>
      <c r="MW38" s="263"/>
      <c r="MX38" s="263"/>
      <c r="MY38" s="263"/>
      <c r="MZ38" s="263">
        <v>1</v>
      </c>
      <c r="NA38" s="263"/>
      <c r="NB38" s="263"/>
      <c r="NC38" s="263"/>
      <c r="ND38" s="263"/>
      <c r="NE38" s="263">
        <v>1</v>
      </c>
      <c r="NF38" s="263"/>
      <c r="NG38" s="263"/>
      <c r="NH38" s="263"/>
      <c r="NI38" s="263"/>
      <c r="NJ38" s="263">
        <v>1</v>
      </c>
      <c r="NK38" s="263"/>
      <c r="NL38" s="263"/>
      <c r="NM38" s="263"/>
      <c r="NN38" s="263"/>
      <c r="NO38" s="263">
        <v>1</v>
      </c>
      <c r="NP38" s="263"/>
      <c r="NQ38" s="263"/>
      <c r="NR38" s="263"/>
      <c r="NS38" s="263"/>
      <c r="NT38" s="263">
        <v>1</v>
      </c>
      <c r="NU38" s="263"/>
      <c r="NV38" s="263"/>
      <c r="NW38" s="263"/>
      <c r="NX38" s="263"/>
      <c r="NY38" s="263">
        <v>1</v>
      </c>
      <c r="NZ38" s="263"/>
      <c r="OA38" s="263"/>
      <c r="OB38" s="263"/>
      <c r="OC38" s="263"/>
      <c r="OD38" s="263">
        <v>1</v>
      </c>
      <c r="OE38" s="263"/>
      <c r="OF38" s="263"/>
      <c r="OG38" s="263"/>
      <c r="OH38" s="263"/>
      <c r="OI38" s="263">
        <v>1</v>
      </c>
      <c r="OJ38" s="263"/>
      <c r="OK38" s="263"/>
      <c r="OL38" s="263"/>
      <c r="OM38" s="263"/>
      <c r="ON38" s="263">
        <v>1</v>
      </c>
      <c r="OO38" s="263"/>
      <c r="OP38" s="263"/>
      <c r="OQ38" s="263"/>
      <c r="OR38" s="263"/>
      <c r="OS38" s="263">
        <v>1</v>
      </c>
      <c r="OT38" s="263"/>
      <c r="OU38" s="263"/>
      <c r="OV38" s="263"/>
      <c r="OW38" s="263"/>
      <c r="OX38" s="263">
        <v>1</v>
      </c>
      <c r="OY38" s="263"/>
      <c r="OZ38" s="263"/>
      <c r="PA38" s="263"/>
      <c r="PB38" s="263"/>
      <c r="PC38" s="263">
        <v>1</v>
      </c>
      <c r="PD38" s="263"/>
      <c r="PE38" s="263"/>
      <c r="PF38" s="263"/>
      <c r="PG38" s="263"/>
      <c r="PH38" s="263">
        <v>1</v>
      </c>
      <c r="PI38" s="263"/>
      <c r="PJ38" s="263"/>
      <c r="PK38" s="263"/>
      <c r="PL38" s="263"/>
      <c r="PM38" s="263">
        <v>1</v>
      </c>
      <c r="PN38" s="263"/>
      <c r="PO38" s="263"/>
      <c r="PP38" s="263"/>
      <c r="PQ38" s="263"/>
      <c r="PR38" s="263">
        <v>1</v>
      </c>
      <c r="PS38" s="263"/>
      <c r="PT38" s="263"/>
      <c r="PU38" s="263"/>
      <c r="PV38" s="263"/>
      <c r="PW38" s="263">
        <v>1</v>
      </c>
      <c r="PX38" s="263"/>
      <c r="PY38" s="263"/>
      <c r="PZ38" s="263"/>
      <c r="QA38" s="263"/>
      <c r="QB38" s="263">
        <v>1</v>
      </c>
      <c r="QC38" s="263"/>
      <c r="QD38" s="263"/>
      <c r="QE38" s="263"/>
      <c r="QF38" s="263"/>
      <c r="QG38" s="263">
        <v>1</v>
      </c>
      <c r="QH38" s="263"/>
      <c r="QI38" s="263"/>
      <c r="QJ38" s="263"/>
      <c r="QK38" s="263"/>
      <c r="QL38" s="263">
        <v>1</v>
      </c>
      <c r="QM38" s="263"/>
      <c r="QN38" s="263"/>
      <c r="QO38" s="263"/>
      <c r="QP38" s="263"/>
      <c r="QQ38" s="263">
        <v>1</v>
      </c>
      <c r="QR38" s="263"/>
      <c r="QS38" s="263"/>
      <c r="QT38" s="263"/>
      <c r="QU38" s="263"/>
      <c r="QV38" s="263">
        <v>1</v>
      </c>
      <c r="QW38" s="263"/>
      <c r="QX38" s="263"/>
      <c r="QY38" s="263"/>
      <c r="QZ38" s="263"/>
      <c r="RA38" s="263">
        <v>1</v>
      </c>
      <c r="RB38" s="263"/>
      <c r="RC38" s="263"/>
      <c r="RD38" s="263"/>
      <c r="RE38" s="263"/>
      <c r="RF38" s="263">
        <v>1</v>
      </c>
      <c r="RG38" s="263"/>
      <c r="RH38" s="263"/>
      <c r="RI38" s="263"/>
      <c r="RJ38" s="263"/>
      <c r="RK38" s="263">
        <v>1</v>
      </c>
      <c r="RL38" s="263"/>
      <c r="RM38" s="263"/>
      <c r="RN38" s="263"/>
      <c r="RO38" s="263"/>
      <c r="RP38" s="263">
        <v>1</v>
      </c>
      <c r="RQ38" s="263"/>
      <c r="RR38" s="263"/>
      <c r="RS38" s="263"/>
      <c r="RT38" s="263"/>
      <c r="RU38" s="263">
        <v>1</v>
      </c>
      <c r="RV38" s="263"/>
      <c r="RW38" s="263"/>
      <c r="RX38" s="263"/>
      <c r="RY38" s="263"/>
      <c r="RZ38" s="263">
        <v>1</v>
      </c>
      <c r="SA38" s="263"/>
    </row>
    <row r="39" spans="1:495" s="239" customFormat="1">
      <c r="A39" s="235"/>
      <c r="B39" s="283" t="str">
        <f t="shared" si="8"/>
        <v>Surface Water Monitoring</v>
      </c>
      <c r="C39" s="283"/>
      <c r="D39" s="263">
        <v>12</v>
      </c>
      <c r="E39" s="263">
        <v>12</v>
      </c>
      <c r="F39" s="263">
        <v>12</v>
      </c>
      <c r="G39" s="263">
        <v>12</v>
      </c>
      <c r="H39" s="263">
        <v>6</v>
      </c>
      <c r="I39" s="263">
        <v>6</v>
      </c>
      <c r="J39" s="263">
        <v>6</v>
      </c>
      <c r="K39" s="263">
        <v>6</v>
      </c>
      <c r="L39" s="263">
        <v>4</v>
      </c>
      <c r="M39" s="263">
        <v>4</v>
      </c>
      <c r="N39" s="263">
        <v>2</v>
      </c>
      <c r="O39" s="263">
        <v>2</v>
      </c>
      <c r="P39" s="263">
        <v>2</v>
      </c>
      <c r="Q39" s="263">
        <v>2</v>
      </c>
      <c r="R39" s="263">
        <v>1</v>
      </c>
      <c r="S39" s="263">
        <v>1</v>
      </c>
      <c r="T39" s="263">
        <v>1</v>
      </c>
      <c r="U39" s="263">
        <v>1</v>
      </c>
      <c r="V39" s="263">
        <v>1</v>
      </c>
      <c r="W39" s="263">
        <v>1</v>
      </c>
      <c r="X39" s="263"/>
      <c r="Y39" s="263"/>
      <c r="Z39" s="263"/>
      <c r="AA39" s="263"/>
      <c r="AB39" s="263"/>
      <c r="AC39" s="263"/>
      <c r="AD39" s="263"/>
      <c r="AE39" s="263"/>
      <c r="AF39" s="263"/>
      <c r="AG39" s="263"/>
      <c r="AH39" s="263"/>
      <c r="AI39" s="263"/>
      <c r="AJ39" s="263"/>
      <c r="AK39" s="263"/>
      <c r="AL39" s="263"/>
      <c r="AM39" s="263"/>
      <c r="AN39" s="263"/>
      <c r="AO39" s="263"/>
      <c r="AP39" s="263"/>
      <c r="AQ39" s="263"/>
      <c r="AR39" s="263">
        <v>1</v>
      </c>
      <c r="AS39" s="263"/>
      <c r="AT39" s="263"/>
      <c r="AU39" s="263"/>
      <c r="AV39" s="263"/>
      <c r="AW39" s="263">
        <v>1</v>
      </c>
      <c r="AX39" s="263"/>
      <c r="AY39" s="263"/>
      <c r="AZ39" s="263"/>
      <c r="BA39" s="263"/>
      <c r="BB39" s="263">
        <v>1</v>
      </c>
      <c r="BC39" s="263"/>
      <c r="BD39" s="263"/>
      <c r="BE39" s="263"/>
      <c r="BF39" s="263"/>
      <c r="BG39" s="263">
        <v>1</v>
      </c>
      <c r="BH39" s="263"/>
      <c r="BI39" s="263"/>
      <c r="BJ39" s="263"/>
      <c r="BK39" s="263"/>
      <c r="BL39" s="263">
        <v>1</v>
      </c>
      <c r="BM39" s="263"/>
      <c r="BN39" s="263"/>
      <c r="BO39" s="263"/>
      <c r="BP39" s="263"/>
      <c r="BQ39" s="263">
        <v>1</v>
      </c>
      <c r="BR39" s="263"/>
      <c r="BS39" s="263"/>
      <c r="BT39" s="263"/>
      <c r="BU39" s="263"/>
      <c r="BV39" s="263">
        <v>1</v>
      </c>
      <c r="BW39" s="263"/>
      <c r="BX39" s="263"/>
      <c r="BY39" s="263"/>
      <c r="BZ39" s="263"/>
      <c r="CA39" s="263">
        <v>1</v>
      </c>
      <c r="CB39" s="263"/>
      <c r="CC39" s="263"/>
      <c r="CD39" s="263"/>
      <c r="CE39" s="263"/>
      <c r="CF39" s="263">
        <v>1</v>
      </c>
      <c r="CG39" s="263"/>
      <c r="CH39" s="263"/>
      <c r="CI39" s="263"/>
      <c r="CJ39" s="263"/>
      <c r="CK39" s="263">
        <v>1</v>
      </c>
      <c r="CL39" s="263"/>
      <c r="CM39" s="263"/>
      <c r="CN39" s="263"/>
      <c r="CO39" s="263"/>
      <c r="CP39" s="263">
        <v>1</v>
      </c>
      <c r="CQ39" s="263"/>
      <c r="CR39" s="263"/>
      <c r="CS39" s="263"/>
      <c r="CT39" s="263"/>
      <c r="CU39" s="263">
        <v>1</v>
      </c>
      <c r="CV39" s="263"/>
      <c r="CW39" s="263"/>
      <c r="CX39" s="263"/>
      <c r="CY39" s="263"/>
      <c r="CZ39" s="263">
        <v>1</v>
      </c>
      <c r="DA39" s="263"/>
      <c r="DB39" s="263"/>
      <c r="DC39" s="263"/>
      <c r="DD39" s="263"/>
      <c r="DE39" s="263">
        <v>1</v>
      </c>
      <c r="DF39" s="263"/>
      <c r="DG39" s="263"/>
      <c r="DH39" s="263"/>
      <c r="DI39" s="263"/>
      <c r="DJ39" s="263">
        <v>1</v>
      </c>
      <c r="DK39" s="263"/>
      <c r="DL39" s="263"/>
      <c r="DM39" s="263"/>
      <c r="DN39" s="263"/>
      <c r="DO39" s="263">
        <v>1</v>
      </c>
      <c r="DP39" s="263"/>
      <c r="DQ39" s="263"/>
      <c r="DR39" s="263"/>
      <c r="DS39" s="263"/>
      <c r="DT39" s="263">
        <v>1</v>
      </c>
      <c r="DU39" s="263"/>
      <c r="DV39" s="263"/>
      <c r="DW39" s="263"/>
      <c r="DX39" s="263"/>
      <c r="DY39" s="263">
        <v>1</v>
      </c>
      <c r="DZ39" s="263"/>
      <c r="EA39" s="263"/>
      <c r="EB39" s="263"/>
      <c r="EC39" s="263"/>
      <c r="ED39" s="263">
        <v>1</v>
      </c>
      <c r="EE39" s="263"/>
      <c r="EF39" s="263"/>
      <c r="EG39" s="263"/>
      <c r="EH39" s="263"/>
      <c r="EI39" s="263">
        <v>1</v>
      </c>
      <c r="EJ39" s="263"/>
      <c r="EK39" s="263"/>
      <c r="EL39" s="263"/>
      <c r="EM39" s="263"/>
      <c r="EN39" s="263">
        <v>1</v>
      </c>
      <c r="EO39" s="263"/>
      <c r="EP39" s="263"/>
      <c r="EQ39" s="263"/>
      <c r="ER39" s="263"/>
      <c r="ES39" s="263">
        <v>1</v>
      </c>
      <c r="ET39" s="263"/>
      <c r="EU39" s="263"/>
      <c r="EV39" s="263"/>
      <c r="EW39" s="263"/>
      <c r="EX39" s="263">
        <v>1</v>
      </c>
      <c r="EY39" s="263"/>
      <c r="EZ39" s="263"/>
      <c r="FA39" s="263"/>
      <c r="FB39" s="263"/>
      <c r="FC39" s="263">
        <v>1</v>
      </c>
      <c r="FD39" s="263"/>
      <c r="FE39" s="263"/>
      <c r="FF39" s="263"/>
      <c r="FG39" s="263"/>
      <c r="FH39" s="263">
        <v>1</v>
      </c>
      <c r="FI39" s="263"/>
      <c r="FJ39" s="263"/>
      <c r="FK39" s="263"/>
      <c r="FL39" s="263"/>
      <c r="FM39" s="263">
        <v>1</v>
      </c>
      <c r="FN39" s="263"/>
      <c r="FO39" s="263"/>
      <c r="FP39" s="263"/>
      <c r="FQ39" s="263"/>
      <c r="FR39" s="263">
        <v>1</v>
      </c>
      <c r="FS39" s="263"/>
      <c r="FT39" s="263"/>
      <c r="FU39" s="263"/>
      <c r="FV39" s="263"/>
      <c r="FW39" s="263">
        <v>1</v>
      </c>
      <c r="FX39" s="263"/>
      <c r="FY39" s="263"/>
      <c r="FZ39" s="263"/>
      <c r="GA39" s="263"/>
      <c r="GB39" s="263">
        <v>1</v>
      </c>
      <c r="GC39" s="263"/>
      <c r="GD39" s="263"/>
      <c r="GE39" s="263"/>
      <c r="GF39" s="263"/>
      <c r="GG39" s="263">
        <v>1</v>
      </c>
      <c r="GH39" s="263"/>
      <c r="GI39" s="263"/>
      <c r="GJ39" s="263"/>
      <c r="GK39" s="263"/>
      <c r="GL39" s="263">
        <v>1</v>
      </c>
      <c r="GM39" s="263"/>
      <c r="GN39" s="263"/>
      <c r="GO39" s="263"/>
      <c r="GP39" s="263"/>
      <c r="GQ39" s="263">
        <v>1</v>
      </c>
      <c r="GR39" s="263"/>
      <c r="GS39" s="263"/>
      <c r="GT39" s="263"/>
      <c r="GU39" s="263"/>
      <c r="GV39" s="263">
        <v>1</v>
      </c>
      <c r="GW39" s="263"/>
      <c r="GX39" s="263"/>
      <c r="GY39" s="263"/>
      <c r="GZ39" s="263"/>
      <c r="HA39" s="263">
        <v>1</v>
      </c>
      <c r="HB39" s="263"/>
      <c r="HC39" s="263"/>
      <c r="HD39" s="263"/>
      <c r="HE39" s="263"/>
      <c r="HF39" s="263">
        <v>1</v>
      </c>
      <c r="HG39" s="263"/>
      <c r="HH39" s="263"/>
      <c r="HI39" s="263"/>
      <c r="HJ39" s="263"/>
      <c r="HK39" s="263">
        <v>1</v>
      </c>
      <c r="HL39" s="263"/>
      <c r="HM39" s="263"/>
      <c r="HN39" s="263"/>
      <c r="HO39" s="263"/>
      <c r="HP39" s="263">
        <v>1</v>
      </c>
      <c r="HQ39" s="263"/>
      <c r="HR39" s="263"/>
      <c r="HS39" s="263"/>
      <c r="HT39" s="263"/>
      <c r="HU39" s="263">
        <v>1</v>
      </c>
      <c r="HV39" s="263"/>
      <c r="HW39" s="263"/>
      <c r="HX39" s="263"/>
      <c r="HY39" s="263"/>
      <c r="HZ39" s="263">
        <v>1</v>
      </c>
      <c r="IA39" s="263"/>
      <c r="IB39" s="263"/>
      <c r="IC39" s="263"/>
      <c r="ID39" s="263"/>
      <c r="IE39" s="263">
        <v>1</v>
      </c>
      <c r="IF39" s="263"/>
      <c r="IG39" s="263"/>
      <c r="IH39" s="263"/>
      <c r="II39" s="263"/>
      <c r="IJ39" s="263">
        <v>1</v>
      </c>
      <c r="IK39" s="263"/>
      <c r="IL39" s="263"/>
      <c r="IM39" s="263"/>
      <c r="IN39" s="263"/>
      <c r="IO39" s="263">
        <v>1</v>
      </c>
      <c r="IP39" s="263"/>
      <c r="IQ39" s="263"/>
      <c r="IR39" s="263"/>
      <c r="IS39" s="263"/>
      <c r="IT39" s="263">
        <v>1</v>
      </c>
      <c r="IU39" s="263"/>
      <c r="IV39" s="263"/>
      <c r="IW39" s="263"/>
      <c r="IX39" s="263"/>
      <c r="IY39" s="263">
        <v>1</v>
      </c>
      <c r="IZ39" s="263"/>
      <c r="JA39" s="263"/>
      <c r="JB39" s="263"/>
      <c r="JC39" s="263"/>
      <c r="JD39" s="263">
        <v>1</v>
      </c>
      <c r="JE39" s="263"/>
      <c r="JF39" s="263"/>
      <c r="JG39" s="263"/>
      <c r="JH39" s="263"/>
      <c r="JI39" s="263">
        <v>1</v>
      </c>
      <c r="JJ39" s="263"/>
      <c r="JK39" s="263"/>
      <c r="JL39" s="263"/>
      <c r="JM39" s="263"/>
      <c r="JN39" s="263">
        <v>1</v>
      </c>
      <c r="JO39" s="263"/>
      <c r="JP39" s="263"/>
      <c r="JQ39" s="263"/>
      <c r="JR39" s="263"/>
      <c r="JS39" s="263">
        <v>1</v>
      </c>
      <c r="JT39" s="263"/>
      <c r="JU39" s="263"/>
      <c r="JV39" s="263"/>
      <c r="JW39" s="263"/>
      <c r="JX39" s="263">
        <v>1</v>
      </c>
      <c r="JY39" s="263"/>
      <c r="JZ39" s="263"/>
      <c r="KA39" s="263"/>
      <c r="KB39" s="263"/>
      <c r="KC39" s="263">
        <v>1</v>
      </c>
      <c r="KD39" s="263"/>
      <c r="KE39" s="263"/>
      <c r="KF39" s="263"/>
      <c r="KG39" s="263"/>
      <c r="KH39" s="263">
        <v>1</v>
      </c>
      <c r="KI39" s="263"/>
      <c r="KJ39" s="263"/>
      <c r="KK39" s="263"/>
      <c r="KL39" s="263"/>
      <c r="KM39" s="263">
        <v>1</v>
      </c>
      <c r="KN39" s="263"/>
      <c r="KO39" s="263"/>
      <c r="KP39" s="263"/>
      <c r="KQ39" s="263"/>
      <c r="KR39" s="263">
        <v>1</v>
      </c>
      <c r="KS39" s="263"/>
      <c r="KT39" s="263"/>
      <c r="KU39" s="263"/>
      <c r="KV39" s="263"/>
      <c r="KW39" s="263">
        <v>1</v>
      </c>
      <c r="KX39" s="263"/>
      <c r="KY39" s="263"/>
      <c r="KZ39" s="263"/>
      <c r="LA39" s="263"/>
      <c r="LB39" s="263">
        <v>1</v>
      </c>
      <c r="LC39" s="263"/>
      <c r="LD39" s="263"/>
      <c r="LE39" s="263"/>
      <c r="LF39" s="263"/>
      <c r="LG39" s="263">
        <v>1</v>
      </c>
      <c r="LH39" s="263"/>
      <c r="LI39" s="263"/>
      <c r="LJ39" s="263"/>
      <c r="LK39" s="263"/>
      <c r="LL39" s="263">
        <v>1</v>
      </c>
      <c r="LM39" s="263"/>
      <c r="LN39" s="263"/>
      <c r="LO39" s="263"/>
      <c r="LP39" s="263"/>
      <c r="LQ39" s="263">
        <v>1</v>
      </c>
      <c r="LR39" s="263"/>
      <c r="LS39" s="263"/>
      <c r="LT39" s="263"/>
      <c r="LU39" s="263"/>
      <c r="LV39" s="263">
        <v>1</v>
      </c>
      <c r="LW39" s="263"/>
      <c r="LX39" s="263"/>
      <c r="LY39" s="263"/>
      <c r="LZ39" s="263"/>
      <c r="MA39" s="263">
        <v>1</v>
      </c>
      <c r="MB39" s="263"/>
      <c r="MC39" s="263"/>
      <c r="MD39" s="263"/>
      <c r="ME39" s="263"/>
      <c r="MF39" s="263">
        <v>1</v>
      </c>
      <c r="MG39" s="263"/>
      <c r="MH39" s="263"/>
      <c r="MI39" s="263"/>
      <c r="MJ39" s="263"/>
      <c r="MK39" s="263">
        <v>1</v>
      </c>
      <c r="ML39" s="263"/>
      <c r="MM39" s="263"/>
      <c r="MN39" s="263"/>
      <c r="MO39" s="263"/>
      <c r="MP39" s="263">
        <v>1</v>
      </c>
      <c r="MQ39" s="263"/>
      <c r="MR39" s="263"/>
      <c r="MS39" s="263"/>
      <c r="MT39" s="263"/>
      <c r="MU39" s="263">
        <v>1</v>
      </c>
      <c r="MV39" s="263"/>
      <c r="MW39" s="263"/>
      <c r="MX39" s="263"/>
      <c r="MY39" s="263"/>
      <c r="MZ39" s="263">
        <v>1</v>
      </c>
      <c r="NA39" s="263"/>
      <c r="NB39" s="263"/>
      <c r="NC39" s="263"/>
      <c r="ND39" s="263"/>
      <c r="NE39" s="263">
        <v>1</v>
      </c>
      <c r="NF39" s="263"/>
      <c r="NG39" s="263"/>
      <c r="NH39" s="263"/>
      <c r="NI39" s="263"/>
      <c r="NJ39" s="263">
        <v>1</v>
      </c>
      <c r="NK39" s="263"/>
      <c r="NL39" s="263"/>
      <c r="NM39" s="263"/>
      <c r="NN39" s="263"/>
      <c r="NO39" s="263">
        <v>1</v>
      </c>
      <c r="NP39" s="263"/>
      <c r="NQ39" s="263"/>
      <c r="NR39" s="263"/>
      <c r="NS39" s="263"/>
      <c r="NT39" s="263">
        <v>1</v>
      </c>
      <c r="NU39" s="263"/>
      <c r="NV39" s="263"/>
      <c r="NW39" s="263"/>
      <c r="NX39" s="263"/>
      <c r="NY39" s="263">
        <v>1</v>
      </c>
      <c r="NZ39" s="263"/>
      <c r="OA39" s="263"/>
      <c r="OB39" s="263"/>
      <c r="OC39" s="263"/>
      <c r="OD39" s="263">
        <v>1</v>
      </c>
      <c r="OE39" s="263"/>
      <c r="OF39" s="263"/>
      <c r="OG39" s="263"/>
      <c r="OH39" s="263"/>
      <c r="OI39" s="263">
        <v>1</v>
      </c>
      <c r="OJ39" s="263"/>
      <c r="OK39" s="263"/>
      <c r="OL39" s="263"/>
      <c r="OM39" s="263"/>
      <c r="ON39" s="263">
        <v>1</v>
      </c>
      <c r="OO39" s="263"/>
      <c r="OP39" s="263"/>
      <c r="OQ39" s="263"/>
      <c r="OR39" s="263"/>
      <c r="OS39" s="263">
        <v>1</v>
      </c>
      <c r="OT39" s="263"/>
      <c r="OU39" s="263"/>
      <c r="OV39" s="263"/>
      <c r="OW39" s="263"/>
      <c r="OX39" s="263">
        <v>1</v>
      </c>
      <c r="OY39" s="263"/>
      <c r="OZ39" s="263"/>
      <c r="PA39" s="263"/>
      <c r="PB39" s="263"/>
      <c r="PC39" s="263">
        <v>1</v>
      </c>
      <c r="PD39" s="263"/>
      <c r="PE39" s="263"/>
      <c r="PF39" s="263"/>
      <c r="PG39" s="263"/>
      <c r="PH39" s="263">
        <v>1</v>
      </c>
      <c r="PI39" s="263"/>
      <c r="PJ39" s="263"/>
      <c r="PK39" s="263"/>
      <c r="PL39" s="263"/>
      <c r="PM39" s="263">
        <v>1</v>
      </c>
      <c r="PN39" s="263"/>
      <c r="PO39" s="263"/>
      <c r="PP39" s="263"/>
      <c r="PQ39" s="263"/>
      <c r="PR39" s="263">
        <v>1</v>
      </c>
      <c r="PS39" s="263"/>
      <c r="PT39" s="263"/>
      <c r="PU39" s="263"/>
      <c r="PV39" s="263"/>
      <c r="PW39" s="263">
        <v>1</v>
      </c>
      <c r="PX39" s="263"/>
      <c r="PY39" s="263"/>
      <c r="PZ39" s="263"/>
      <c r="QA39" s="263"/>
      <c r="QB39" s="263">
        <v>1</v>
      </c>
      <c r="QC39" s="263"/>
      <c r="QD39" s="263"/>
      <c r="QE39" s="263"/>
      <c r="QF39" s="263"/>
      <c r="QG39" s="263">
        <v>1</v>
      </c>
      <c r="QH39" s="263"/>
      <c r="QI39" s="263"/>
      <c r="QJ39" s="263"/>
      <c r="QK39" s="263"/>
      <c r="QL39" s="263">
        <v>1</v>
      </c>
      <c r="QM39" s="263"/>
      <c r="QN39" s="263"/>
      <c r="QO39" s="263"/>
      <c r="QP39" s="263"/>
      <c r="QQ39" s="263">
        <v>1</v>
      </c>
      <c r="QR39" s="263"/>
      <c r="QS39" s="263"/>
      <c r="QT39" s="263"/>
      <c r="QU39" s="263"/>
      <c r="QV39" s="263">
        <v>1</v>
      </c>
      <c r="QW39" s="263"/>
      <c r="QX39" s="263"/>
      <c r="QY39" s="263"/>
      <c r="QZ39" s="263"/>
      <c r="RA39" s="263">
        <v>1</v>
      </c>
      <c r="RB39" s="263"/>
      <c r="RC39" s="263"/>
      <c r="RD39" s="263"/>
      <c r="RE39" s="263"/>
      <c r="RF39" s="263">
        <v>1</v>
      </c>
      <c r="RG39" s="263"/>
      <c r="RH39" s="263"/>
      <c r="RI39" s="263"/>
      <c r="RJ39" s="263"/>
      <c r="RK39" s="263">
        <v>1</v>
      </c>
      <c r="RL39" s="263"/>
      <c r="RM39" s="263"/>
      <c r="RN39" s="263"/>
      <c r="RO39" s="263"/>
      <c r="RP39" s="263">
        <v>1</v>
      </c>
      <c r="RQ39" s="263"/>
      <c r="RR39" s="263"/>
      <c r="RS39" s="263"/>
      <c r="RT39" s="263"/>
      <c r="RU39" s="263">
        <v>1</v>
      </c>
      <c r="RV39" s="263"/>
      <c r="RW39" s="263"/>
      <c r="RX39" s="263"/>
      <c r="RY39" s="263"/>
      <c r="RZ39" s="263">
        <v>1</v>
      </c>
      <c r="SA39" s="263"/>
    </row>
    <row r="40" spans="1:495" s="239" customFormat="1">
      <c r="A40" s="235"/>
      <c r="B40" s="283" t="str">
        <f t="shared" si="8"/>
        <v>Groundwater Monitoring</v>
      </c>
      <c r="C40" s="283"/>
      <c r="D40" s="263">
        <v>4</v>
      </c>
      <c r="E40" s="263">
        <v>4</v>
      </c>
      <c r="F40" s="263">
        <v>4</v>
      </c>
      <c r="G40" s="263">
        <v>4</v>
      </c>
      <c r="H40" s="263">
        <v>2</v>
      </c>
      <c r="I40" s="263">
        <v>2</v>
      </c>
      <c r="J40" s="263">
        <v>2</v>
      </c>
      <c r="K40" s="263">
        <v>2</v>
      </c>
      <c r="L40" s="263">
        <v>2</v>
      </c>
      <c r="M40" s="263">
        <v>2</v>
      </c>
      <c r="N40" s="263">
        <v>1</v>
      </c>
      <c r="O40" s="263">
        <v>1</v>
      </c>
      <c r="P40" s="263">
        <v>1</v>
      </c>
      <c r="Q40" s="263">
        <v>1</v>
      </c>
      <c r="R40" s="263">
        <v>1</v>
      </c>
      <c r="S40" s="263">
        <v>1</v>
      </c>
      <c r="T40" s="263">
        <v>1</v>
      </c>
      <c r="U40" s="263">
        <v>1</v>
      </c>
      <c r="V40" s="263">
        <v>1</v>
      </c>
      <c r="W40" s="263">
        <v>1</v>
      </c>
      <c r="X40" s="263"/>
      <c r="Y40" s="263"/>
      <c r="Z40" s="263"/>
      <c r="AA40" s="263"/>
      <c r="AB40" s="263"/>
      <c r="AC40" s="263"/>
      <c r="AD40" s="263"/>
      <c r="AE40" s="263"/>
      <c r="AF40" s="263"/>
      <c r="AG40" s="263"/>
      <c r="AH40" s="263"/>
      <c r="AI40" s="263"/>
      <c r="AJ40" s="263"/>
      <c r="AK40" s="263"/>
      <c r="AL40" s="263"/>
      <c r="AM40" s="263"/>
      <c r="AN40" s="263"/>
      <c r="AO40" s="263"/>
      <c r="AP40" s="263"/>
      <c r="AQ40" s="263"/>
      <c r="AR40" s="263">
        <v>1</v>
      </c>
      <c r="AS40" s="263"/>
      <c r="AT40" s="263"/>
      <c r="AU40" s="263"/>
      <c r="AV40" s="263"/>
      <c r="AW40" s="263">
        <v>1</v>
      </c>
      <c r="AX40" s="263"/>
      <c r="AY40" s="263"/>
      <c r="AZ40" s="263"/>
      <c r="BA40" s="263"/>
      <c r="BB40" s="263">
        <v>1</v>
      </c>
      <c r="BC40" s="263"/>
      <c r="BD40" s="263"/>
      <c r="BE40" s="263"/>
      <c r="BF40" s="263"/>
      <c r="BG40" s="263">
        <v>1</v>
      </c>
      <c r="BH40" s="263"/>
      <c r="BI40" s="263"/>
      <c r="BJ40" s="263"/>
      <c r="BK40" s="263"/>
      <c r="BL40" s="263">
        <v>1</v>
      </c>
      <c r="BM40" s="263"/>
      <c r="BN40" s="263"/>
      <c r="BO40" s="263"/>
      <c r="BP40" s="263"/>
      <c r="BQ40" s="263">
        <v>1</v>
      </c>
      <c r="BR40" s="263"/>
      <c r="BS40" s="263"/>
      <c r="BT40" s="263"/>
      <c r="BU40" s="263"/>
      <c r="BV40" s="263">
        <v>1</v>
      </c>
      <c r="BW40" s="263"/>
      <c r="BX40" s="263"/>
      <c r="BY40" s="263"/>
      <c r="BZ40" s="263"/>
      <c r="CA40" s="263">
        <v>1</v>
      </c>
      <c r="CB40" s="263"/>
      <c r="CC40" s="263"/>
      <c r="CD40" s="263"/>
      <c r="CE40" s="263"/>
      <c r="CF40" s="263">
        <v>1</v>
      </c>
      <c r="CG40" s="263"/>
      <c r="CH40" s="263"/>
      <c r="CI40" s="263"/>
      <c r="CJ40" s="263"/>
      <c r="CK40" s="263">
        <v>1</v>
      </c>
      <c r="CL40" s="263"/>
      <c r="CM40" s="263"/>
      <c r="CN40" s="263"/>
      <c r="CO40" s="263"/>
      <c r="CP40" s="263">
        <v>1</v>
      </c>
      <c r="CQ40" s="263"/>
      <c r="CR40" s="263"/>
      <c r="CS40" s="263"/>
      <c r="CT40" s="263"/>
      <c r="CU40" s="263">
        <v>1</v>
      </c>
      <c r="CV40" s="263"/>
      <c r="CW40" s="263"/>
      <c r="CX40" s="263"/>
      <c r="CY40" s="263"/>
      <c r="CZ40" s="263">
        <v>1</v>
      </c>
      <c r="DA40" s="263"/>
      <c r="DB40" s="263"/>
      <c r="DC40" s="263"/>
      <c r="DD40" s="263"/>
      <c r="DE40" s="263">
        <v>1</v>
      </c>
      <c r="DF40" s="263"/>
      <c r="DG40" s="263"/>
      <c r="DH40" s="263"/>
      <c r="DI40" s="263"/>
      <c r="DJ40" s="263">
        <v>1</v>
      </c>
      <c r="DK40" s="263"/>
      <c r="DL40" s="263"/>
      <c r="DM40" s="263"/>
      <c r="DN40" s="263"/>
      <c r="DO40" s="263">
        <v>1</v>
      </c>
      <c r="DP40" s="263"/>
      <c r="DQ40" s="263"/>
      <c r="DR40" s="263"/>
      <c r="DS40" s="263"/>
      <c r="DT40" s="263">
        <v>1</v>
      </c>
      <c r="DU40" s="263"/>
      <c r="DV40" s="263"/>
      <c r="DW40" s="263"/>
      <c r="DX40" s="263"/>
      <c r="DY40" s="263">
        <v>1</v>
      </c>
      <c r="DZ40" s="263"/>
      <c r="EA40" s="263"/>
      <c r="EB40" s="263"/>
      <c r="EC40" s="263"/>
      <c r="ED40" s="263">
        <v>1</v>
      </c>
      <c r="EE40" s="263"/>
      <c r="EF40" s="263"/>
      <c r="EG40" s="263"/>
      <c r="EH40" s="263"/>
      <c r="EI40" s="263">
        <v>1</v>
      </c>
      <c r="EJ40" s="263"/>
      <c r="EK40" s="263"/>
      <c r="EL40" s="263"/>
      <c r="EM40" s="263"/>
      <c r="EN40" s="263">
        <v>1</v>
      </c>
      <c r="EO40" s="263"/>
      <c r="EP40" s="263"/>
      <c r="EQ40" s="263"/>
      <c r="ER40" s="263"/>
      <c r="ES40" s="263">
        <v>1</v>
      </c>
      <c r="ET40" s="263"/>
      <c r="EU40" s="263"/>
      <c r="EV40" s="263"/>
      <c r="EW40" s="263"/>
      <c r="EX40" s="263">
        <v>1</v>
      </c>
      <c r="EY40" s="263"/>
      <c r="EZ40" s="263"/>
      <c r="FA40" s="263"/>
      <c r="FB40" s="263"/>
      <c r="FC40" s="263">
        <v>1</v>
      </c>
      <c r="FD40" s="263"/>
      <c r="FE40" s="263"/>
      <c r="FF40" s="263"/>
      <c r="FG40" s="263"/>
      <c r="FH40" s="263">
        <v>1</v>
      </c>
      <c r="FI40" s="263"/>
      <c r="FJ40" s="263"/>
      <c r="FK40" s="263"/>
      <c r="FL40" s="263"/>
      <c r="FM40" s="263">
        <v>1</v>
      </c>
      <c r="FN40" s="263"/>
      <c r="FO40" s="263"/>
      <c r="FP40" s="263"/>
      <c r="FQ40" s="263"/>
      <c r="FR40" s="263">
        <v>1</v>
      </c>
      <c r="FS40" s="263"/>
      <c r="FT40" s="263"/>
      <c r="FU40" s="263"/>
      <c r="FV40" s="263"/>
      <c r="FW40" s="263">
        <v>1</v>
      </c>
      <c r="FX40" s="263"/>
      <c r="FY40" s="263"/>
      <c r="FZ40" s="263"/>
      <c r="GA40" s="263"/>
      <c r="GB40" s="263">
        <v>1</v>
      </c>
      <c r="GC40" s="263"/>
      <c r="GD40" s="263"/>
      <c r="GE40" s="263"/>
      <c r="GF40" s="263"/>
      <c r="GG40" s="263">
        <v>1</v>
      </c>
      <c r="GH40" s="263"/>
      <c r="GI40" s="263"/>
      <c r="GJ40" s="263"/>
      <c r="GK40" s="263"/>
      <c r="GL40" s="263">
        <v>1</v>
      </c>
      <c r="GM40" s="263"/>
      <c r="GN40" s="263"/>
      <c r="GO40" s="263"/>
      <c r="GP40" s="263"/>
      <c r="GQ40" s="263">
        <v>1</v>
      </c>
      <c r="GR40" s="263"/>
      <c r="GS40" s="263"/>
      <c r="GT40" s="263"/>
      <c r="GU40" s="263"/>
      <c r="GV40" s="263">
        <v>1</v>
      </c>
      <c r="GW40" s="263"/>
      <c r="GX40" s="263"/>
      <c r="GY40" s="263"/>
      <c r="GZ40" s="263"/>
      <c r="HA40" s="263">
        <v>1</v>
      </c>
      <c r="HB40" s="263"/>
      <c r="HC40" s="263"/>
      <c r="HD40" s="263"/>
      <c r="HE40" s="263"/>
      <c r="HF40" s="263">
        <v>1</v>
      </c>
      <c r="HG40" s="263"/>
      <c r="HH40" s="263"/>
      <c r="HI40" s="263"/>
      <c r="HJ40" s="263"/>
      <c r="HK40" s="263">
        <v>1</v>
      </c>
      <c r="HL40" s="263"/>
      <c r="HM40" s="263"/>
      <c r="HN40" s="263"/>
      <c r="HO40" s="263"/>
      <c r="HP40" s="263">
        <v>1</v>
      </c>
      <c r="HQ40" s="263"/>
      <c r="HR40" s="263"/>
      <c r="HS40" s="263"/>
      <c r="HT40" s="263"/>
      <c r="HU40" s="263">
        <v>1</v>
      </c>
      <c r="HV40" s="263"/>
      <c r="HW40" s="263"/>
      <c r="HX40" s="263"/>
      <c r="HY40" s="263"/>
      <c r="HZ40" s="263">
        <v>1</v>
      </c>
      <c r="IA40" s="263"/>
      <c r="IB40" s="263"/>
      <c r="IC40" s="263"/>
      <c r="ID40" s="263"/>
      <c r="IE40" s="263">
        <v>1</v>
      </c>
      <c r="IF40" s="263"/>
      <c r="IG40" s="263"/>
      <c r="IH40" s="263"/>
      <c r="II40" s="263"/>
      <c r="IJ40" s="263">
        <v>1</v>
      </c>
      <c r="IK40" s="263"/>
      <c r="IL40" s="263"/>
      <c r="IM40" s="263"/>
      <c r="IN40" s="263"/>
      <c r="IO40" s="263">
        <v>1</v>
      </c>
      <c r="IP40" s="263"/>
      <c r="IQ40" s="263"/>
      <c r="IR40" s="263"/>
      <c r="IS40" s="263"/>
      <c r="IT40" s="263">
        <v>1</v>
      </c>
      <c r="IU40" s="263"/>
      <c r="IV40" s="263"/>
      <c r="IW40" s="263"/>
      <c r="IX40" s="263"/>
      <c r="IY40" s="263">
        <v>1</v>
      </c>
      <c r="IZ40" s="263"/>
      <c r="JA40" s="263"/>
      <c r="JB40" s="263"/>
      <c r="JC40" s="263"/>
      <c r="JD40" s="263">
        <v>1</v>
      </c>
      <c r="JE40" s="263"/>
      <c r="JF40" s="263"/>
      <c r="JG40" s="263"/>
      <c r="JH40" s="263"/>
      <c r="JI40" s="263">
        <v>1</v>
      </c>
      <c r="JJ40" s="263"/>
      <c r="JK40" s="263"/>
      <c r="JL40" s="263"/>
      <c r="JM40" s="263"/>
      <c r="JN40" s="263">
        <v>1</v>
      </c>
      <c r="JO40" s="263"/>
      <c r="JP40" s="263"/>
      <c r="JQ40" s="263"/>
      <c r="JR40" s="263"/>
      <c r="JS40" s="263">
        <v>1</v>
      </c>
      <c r="JT40" s="263"/>
      <c r="JU40" s="263"/>
      <c r="JV40" s="263"/>
      <c r="JW40" s="263"/>
      <c r="JX40" s="263">
        <v>1</v>
      </c>
      <c r="JY40" s="263"/>
      <c r="JZ40" s="263"/>
      <c r="KA40" s="263"/>
      <c r="KB40" s="263"/>
      <c r="KC40" s="263">
        <v>1</v>
      </c>
      <c r="KD40" s="263"/>
      <c r="KE40" s="263"/>
      <c r="KF40" s="263"/>
      <c r="KG40" s="263"/>
      <c r="KH40" s="263">
        <v>1</v>
      </c>
      <c r="KI40" s="263"/>
      <c r="KJ40" s="263"/>
      <c r="KK40" s="263"/>
      <c r="KL40" s="263"/>
      <c r="KM40" s="263">
        <v>1</v>
      </c>
      <c r="KN40" s="263"/>
      <c r="KO40" s="263"/>
      <c r="KP40" s="263"/>
      <c r="KQ40" s="263"/>
      <c r="KR40" s="263">
        <v>1</v>
      </c>
      <c r="KS40" s="263"/>
      <c r="KT40" s="263"/>
      <c r="KU40" s="263"/>
      <c r="KV40" s="263"/>
      <c r="KW40" s="263">
        <v>1</v>
      </c>
      <c r="KX40" s="263"/>
      <c r="KY40" s="263"/>
      <c r="KZ40" s="263"/>
      <c r="LA40" s="263"/>
      <c r="LB40" s="263">
        <v>1</v>
      </c>
      <c r="LC40" s="263"/>
      <c r="LD40" s="263"/>
      <c r="LE40" s="263"/>
      <c r="LF40" s="263"/>
      <c r="LG40" s="263">
        <v>1</v>
      </c>
      <c r="LH40" s="263"/>
      <c r="LI40" s="263"/>
      <c r="LJ40" s="263"/>
      <c r="LK40" s="263"/>
      <c r="LL40" s="263">
        <v>1</v>
      </c>
      <c r="LM40" s="263"/>
      <c r="LN40" s="263"/>
      <c r="LO40" s="263"/>
      <c r="LP40" s="263"/>
      <c r="LQ40" s="263">
        <v>1</v>
      </c>
      <c r="LR40" s="263"/>
      <c r="LS40" s="263"/>
      <c r="LT40" s="263"/>
      <c r="LU40" s="263"/>
      <c r="LV40" s="263">
        <v>1</v>
      </c>
      <c r="LW40" s="263"/>
      <c r="LX40" s="263"/>
      <c r="LY40" s="263"/>
      <c r="LZ40" s="263"/>
      <c r="MA40" s="263">
        <v>1</v>
      </c>
      <c r="MB40" s="263"/>
      <c r="MC40" s="263"/>
      <c r="MD40" s="263"/>
      <c r="ME40" s="263"/>
      <c r="MF40" s="263">
        <v>1</v>
      </c>
      <c r="MG40" s="263"/>
      <c r="MH40" s="263"/>
      <c r="MI40" s="263"/>
      <c r="MJ40" s="263"/>
      <c r="MK40" s="263">
        <v>1</v>
      </c>
      <c r="ML40" s="263"/>
      <c r="MM40" s="263"/>
      <c r="MN40" s="263"/>
      <c r="MO40" s="263"/>
      <c r="MP40" s="263">
        <v>1</v>
      </c>
      <c r="MQ40" s="263"/>
      <c r="MR40" s="263"/>
      <c r="MS40" s="263"/>
      <c r="MT40" s="263"/>
      <c r="MU40" s="263">
        <v>1</v>
      </c>
      <c r="MV40" s="263"/>
      <c r="MW40" s="263"/>
      <c r="MX40" s="263"/>
      <c r="MY40" s="263"/>
      <c r="MZ40" s="263">
        <v>1</v>
      </c>
      <c r="NA40" s="263"/>
      <c r="NB40" s="263"/>
      <c r="NC40" s="263"/>
      <c r="ND40" s="263"/>
      <c r="NE40" s="263">
        <v>1</v>
      </c>
      <c r="NF40" s="263"/>
      <c r="NG40" s="263"/>
      <c r="NH40" s="263"/>
      <c r="NI40" s="263"/>
      <c r="NJ40" s="263">
        <v>1</v>
      </c>
      <c r="NK40" s="263"/>
      <c r="NL40" s="263"/>
      <c r="NM40" s="263"/>
      <c r="NN40" s="263"/>
      <c r="NO40" s="263">
        <v>1</v>
      </c>
      <c r="NP40" s="263"/>
      <c r="NQ40" s="263"/>
      <c r="NR40" s="263"/>
      <c r="NS40" s="263"/>
      <c r="NT40" s="263">
        <v>1</v>
      </c>
      <c r="NU40" s="263"/>
      <c r="NV40" s="263"/>
      <c r="NW40" s="263"/>
      <c r="NX40" s="263"/>
      <c r="NY40" s="263">
        <v>1</v>
      </c>
      <c r="NZ40" s="263"/>
      <c r="OA40" s="263"/>
      <c r="OB40" s="263"/>
      <c r="OC40" s="263"/>
      <c r="OD40" s="263">
        <v>1</v>
      </c>
      <c r="OE40" s="263"/>
      <c r="OF40" s="263"/>
      <c r="OG40" s="263"/>
      <c r="OH40" s="263"/>
      <c r="OI40" s="263">
        <v>1</v>
      </c>
      <c r="OJ40" s="263"/>
      <c r="OK40" s="263"/>
      <c r="OL40" s="263"/>
      <c r="OM40" s="263"/>
      <c r="ON40" s="263">
        <v>1</v>
      </c>
      <c r="OO40" s="263"/>
      <c r="OP40" s="263"/>
      <c r="OQ40" s="263"/>
      <c r="OR40" s="263"/>
      <c r="OS40" s="263">
        <v>1</v>
      </c>
      <c r="OT40" s="263"/>
      <c r="OU40" s="263"/>
      <c r="OV40" s="263"/>
      <c r="OW40" s="263"/>
      <c r="OX40" s="263">
        <v>1</v>
      </c>
      <c r="OY40" s="263"/>
      <c r="OZ40" s="263"/>
      <c r="PA40" s="263"/>
      <c r="PB40" s="263"/>
      <c r="PC40" s="263">
        <v>1</v>
      </c>
      <c r="PD40" s="263"/>
      <c r="PE40" s="263"/>
      <c r="PF40" s="263"/>
      <c r="PG40" s="263"/>
      <c r="PH40" s="263">
        <v>1</v>
      </c>
      <c r="PI40" s="263"/>
      <c r="PJ40" s="263"/>
      <c r="PK40" s="263"/>
      <c r="PL40" s="263"/>
      <c r="PM40" s="263">
        <v>1</v>
      </c>
      <c r="PN40" s="263"/>
      <c r="PO40" s="263"/>
      <c r="PP40" s="263"/>
      <c r="PQ40" s="263"/>
      <c r="PR40" s="263">
        <v>1</v>
      </c>
      <c r="PS40" s="263"/>
      <c r="PT40" s="263"/>
      <c r="PU40" s="263"/>
      <c r="PV40" s="263"/>
      <c r="PW40" s="263">
        <v>1</v>
      </c>
      <c r="PX40" s="263"/>
      <c r="PY40" s="263"/>
      <c r="PZ40" s="263"/>
      <c r="QA40" s="263"/>
      <c r="QB40" s="263">
        <v>1</v>
      </c>
      <c r="QC40" s="263"/>
      <c r="QD40" s="263"/>
      <c r="QE40" s="263"/>
      <c r="QF40" s="263"/>
      <c r="QG40" s="263">
        <v>1</v>
      </c>
      <c r="QH40" s="263"/>
      <c r="QI40" s="263"/>
      <c r="QJ40" s="263"/>
      <c r="QK40" s="263"/>
      <c r="QL40" s="263">
        <v>1</v>
      </c>
      <c r="QM40" s="263"/>
      <c r="QN40" s="263"/>
      <c r="QO40" s="263"/>
      <c r="QP40" s="263"/>
      <c r="QQ40" s="263">
        <v>1</v>
      </c>
      <c r="QR40" s="263"/>
      <c r="QS40" s="263"/>
      <c r="QT40" s="263"/>
      <c r="QU40" s="263"/>
      <c r="QV40" s="263">
        <v>1</v>
      </c>
      <c r="QW40" s="263"/>
      <c r="QX40" s="263"/>
      <c r="QY40" s="263"/>
      <c r="QZ40" s="263"/>
      <c r="RA40" s="263">
        <v>1</v>
      </c>
      <c r="RB40" s="263"/>
      <c r="RC40" s="263"/>
      <c r="RD40" s="263"/>
      <c r="RE40" s="263"/>
      <c r="RF40" s="263">
        <v>1</v>
      </c>
      <c r="RG40" s="263"/>
      <c r="RH40" s="263"/>
      <c r="RI40" s="263"/>
      <c r="RJ40" s="263"/>
      <c r="RK40" s="263">
        <v>1</v>
      </c>
      <c r="RL40" s="263"/>
      <c r="RM40" s="263"/>
      <c r="RN40" s="263"/>
      <c r="RO40" s="263"/>
      <c r="RP40" s="263">
        <v>1</v>
      </c>
      <c r="RQ40" s="263"/>
      <c r="RR40" s="263"/>
      <c r="RS40" s="263"/>
      <c r="RT40" s="263"/>
      <c r="RU40" s="263">
        <v>1</v>
      </c>
      <c r="RV40" s="263"/>
      <c r="RW40" s="263"/>
      <c r="RX40" s="263"/>
      <c r="RY40" s="263"/>
      <c r="RZ40" s="263">
        <v>1</v>
      </c>
      <c r="SA40" s="263"/>
    </row>
    <row r="41" spans="1:495" s="239" customFormat="1">
      <c r="A41" s="235"/>
      <c r="B41" s="283" t="str">
        <f t="shared" si="8"/>
        <v>Revegetation Success</v>
      </c>
      <c r="C41" s="283"/>
      <c r="D41" s="263">
        <v>1</v>
      </c>
      <c r="E41" s="263">
        <v>1</v>
      </c>
      <c r="F41" s="263">
        <v>1</v>
      </c>
      <c r="G41" s="263">
        <v>1</v>
      </c>
      <c r="H41" s="263">
        <v>1</v>
      </c>
      <c r="I41" s="263"/>
      <c r="J41" s="263"/>
      <c r="K41" s="263">
        <v>1</v>
      </c>
      <c r="L41" s="263"/>
      <c r="M41" s="263"/>
      <c r="N41" s="263">
        <v>1</v>
      </c>
      <c r="O41" s="263"/>
      <c r="P41" s="263"/>
      <c r="Q41" s="263"/>
      <c r="R41" s="263">
        <v>1</v>
      </c>
      <c r="S41" s="263"/>
      <c r="T41" s="263"/>
      <c r="U41" s="263"/>
      <c r="V41" s="263"/>
      <c r="W41" s="263">
        <v>1</v>
      </c>
      <c r="X41" s="263"/>
      <c r="Y41" s="263"/>
      <c r="Z41" s="263"/>
      <c r="AA41" s="263"/>
      <c r="AB41" s="263"/>
      <c r="AC41" s="263"/>
      <c r="AD41" s="263"/>
      <c r="AE41" s="263"/>
      <c r="AF41" s="263"/>
      <c r="AG41" s="263"/>
      <c r="AH41" s="263"/>
      <c r="AI41" s="263"/>
      <c r="AJ41" s="263"/>
      <c r="AK41" s="263"/>
      <c r="AL41" s="263"/>
      <c r="AM41" s="263"/>
      <c r="AN41" s="263"/>
      <c r="AO41" s="263"/>
      <c r="AP41" s="263"/>
      <c r="AQ41" s="263"/>
      <c r="AR41" s="263">
        <v>1</v>
      </c>
      <c r="AS41" s="263"/>
      <c r="AT41" s="263"/>
      <c r="AU41" s="263"/>
      <c r="AV41" s="263"/>
      <c r="AW41" s="263">
        <v>1</v>
      </c>
      <c r="AX41" s="263"/>
      <c r="AY41" s="263"/>
      <c r="AZ41" s="263"/>
      <c r="BA41" s="263"/>
      <c r="BB41" s="263">
        <v>1</v>
      </c>
      <c r="BC41" s="263"/>
      <c r="BD41" s="263"/>
      <c r="BE41" s="263"/>
      <c r="BF41" s="263"/>
      <c r="BG41" s="263">
        <v>1</v>
      </c>
      <c r="BH41" s="263"/>
      <c r="BI41" s="263"/>
      <c r="BJ41" s="263"/>
      <c r="BK41" s="263"/>
      <c r="BL41" s="263">
        <v>1</v>
      </c>
      <c r="BM41" s="263"/>
      <c r="BN41" s="263"/>
      <c r="BO41" s="263"/>
      <c r="BP41" s="263"/>
      <c r="BQ41" s="263">
        <v>1</v>
      </c>
      <c r="BR41" s="263"/>
      <c r="BS41" s="263"/>
      <c r="BT41" s="263"/>
      <c r="BU41" s="263"/>
      <c r="BV41" s="263">
        <v>1</v>
      </c>
      <c r="BW41" s="263"/>
      <c r="BX41" s="263"/>
      <c r="BY41" s="263"/>
      <c r="BZ41" s="263"/>
      <c r="CA41" s="263">
        <v>1</v>
      </c>
      <c r="CB41" s="263"/>
      <c r="CC41" s="263"/>
      <c r="CD41" s="263"/>
      <c r="CE41" s="263"/>
      <c r="CF41" s="263">
        <v>1</v>
      </c>
      <c r="CG41" s="263"/>
      <c r="CH41" s="263"/>
      <c r="CI41" s="263"/>
      <c r="CJ41" s="263"/>
      <c r="CK41" s="263">
        <v>1</v>
      </c>
      <c r="CL41" s="263"/>
      <c r="CM41" s="263"/>
      <c r="CN41" s="263"/>
      <c r="CO41" s="263"/>
      <c r="CP41" s="263">
        <v>1</v>
      </c>
      <c r="CQ41" s="263"/>
      <c r="CR41" s="263"/>
      <c r="CS41" s="263"/>
      <c r="CT41" s="263"/>
      <c r="CU41" s="263">
        <v>1</v>
      </c>
      <c r="CV41" s="263"/>
      <c r="CW41" s="263"/>
      <c r="CX41" s="263"/>
      <c r="CY41" s="263"/>
      <c r="CZ41" s="263">
        <v>1</v>
      </c>
      <c r="DA41" s="263"/>
      <c r="DB41" s="263"/>
      <c r="DC41" s="263"/>
      <c r="DD41" s="263"/>
      <c r="DE41" s="263">
        <v>1</v>
      </c>
      <c r="DF41" s="263"/>
      <c r="DG41" s="263"/>
      <c r="DH41" s="263"/>
      <c r="DI41" s="263"/>
      <c r="DJ41" s="263">
        <v>1</v>
      </c>
      <c r="DK41" s="263"/>
      <c r="DL41" s="263"/>
      <c r="DM41" s="263"/>
      <c r="DN41" s="263"/>
      <c r="DO41" s="263">
        <v>1</v>
      </c>
      <c r="DP41" s="263"/>
      <c r="DQ41" s="263"/>
      <c r="DR41" s="263"/>
      <c r="DS41" s="263"/>
      <c r="DT41" s="263">
        <v>1</v>
      </c>
      <c r="DU41" s="263"/>
      <c r="DV41" s="263"/>
      <c r="DW41" s="263"/>
      <c r="DX41" s="263"/>
      <c r="DY41" s="263">
        <v>1</v>
      </c>
      <c r="DZ41" s="263"/>
      <c r="EA41" s="263"/>
      <c r="EB41" s="263"/>
      <c r="EC41" s="263"/>
      <c r="ED41" s="263">
        <v>1</v>
      </c>
      <c r="EE41" s="263"/>
      <c r="EF41" s="263"/>
      <c r="EG41" s="263"/>
      <c r="EH41" s="263"/>
      <c r="EI41" s="263">
        <v>1</v>
      </c>
      <c r="EJ41" s="263"/>
      <c r="EK41" s="263"/>
      <c r="EL41" s="263"/>
      <c r="EM41" s="263"/>
      <c r="EN41" s="263">
        <v>1</v>
      </c>
      <c r="EO41" s="263"/>
      <c r="EP41" s="263"/>
      <c r="EQ41" s="263"/>
      <c r="ER41" s="263"/>
      <c r="ES41" s="263">
        <v>1</v>
      </c>
      <c r="ET41" s="263"/>
      <c r="EU41" s="263"/>
      <c r="EV41" s="263"/>
      <c r="EW41" s="263"/>
      <c r="EX41" s="263">
        <v>1</v>
      </c>
      <c r="EY41" s="263"/>
      <c r="EZ41" s="263"/>
      <c r="FA41" s="263"/>
      <c r="FB41" s="263"/>
      <c r="FC41" s="263">
        <v>1</v>
      </c>
      <c r="FD41" s="263"/>
      <c r="FE41" s="263"/>
      <c r="FF41" s="263"/>
      <c r="FG41" s="263"/>
      <c r="FH41" s="263">
        <v>1</v>
      </c>
      <c r="FI41" s="263"/>
      <c r="FJ41" s="263"/>
      <c r="FK41" s="263"/>
      <c r="FL41" s="263"/>
      <c r="FM41" s="263">
        <v>1</v>
      </c>
      <c r="FN41" s="263"/>
      <c r="FO41" s="263"/>
      <c r="FP41" s="263"/>
      <c r="FQ41" s="263"/>
      <c r="FR41" s="263">
        <v>1</v>
      </c>
      <c r="FS41" s="263"/>
      <c r="FT41" s="263"/>
      <c r="FU41" s="263"/>
      <c r="FV41" s="263"/>
      <c r="FW41" s="263">
        <v>1</v>
      </c>
      <c r="FX41" s="263"/>
      <c r="FY41" s="263"/>
      <c r="FZ41" s="263"/>
      <c r="GA41" s="263"/>
      <c r="GB41" s="263">
        <v>1</v>
      </c>
      <c r="GC41" s="263"/>
      <c r="GD41" s="263"/>
      <c r="GE41" s="263"/>
      <c r="GF41" s="263"/>
      <c r="GG41" s="263">
        <v>1</v>
      </c>
      <c r="GH41" s="263"/>
      <c r="GI41" s="263"/>
      <c r="GJ41" s="263"/>
      <c r="GK41" s="263"/>
      <c r="GL41" s="263">
        <v>1</v>
      </c>
      <c r="GM41" s="263"/>
      <c r="GN41" s="263"/>
      <c r="GO41" s="263"/>
      <c r="GP41" s="263"/>
      <c r="GQ41" s="263">
        <v>1</v>
      </c>
      <c r="GR41" s="263"/>
      <c r="GS41" s="263"/>
      <c r="GT41" s="263"/>
      <c r="GU41" s="263"/>
      <c r="GV41" s="263">
        <v>1</v>
      </c>
      <c r="GW41" s="263"/>
      <c r="GX41" s="263"/>
      <c r="GY41" s="263"/>
      <c r="GZ41" s="263"/>
      <c r="HA41" s="263">
        <v>1</v>
      </c>
      <c r="HB41" s="263"/>
      <c r="HC41" s="263"/>
      <c r="HD41" s="263"/>
      <c r="HE41" s="263"/>
      <c r="HF41" s="263">
        <v>1</v>
      </c>
      <c r="HG41" s="263"/>
      <c r="HH41" s="263"/>
      <c r="HI41" s="263"/>
      <c r="HJ41" s="263"/>
      <c r="HK41" s="263">
        <v>1</v>
      </c>
      <c r="HL41" s="263"/>
      <c r="HM41" s="263"/>
      <c r="HN41" s="263"/>
      <c r="HO41" s="263"/>
      <c r="HP41" s="263">
        <v>1</v>
      </c>
      <c r="HQ41" s="263"/>
      <c r="HR41" s="263"/>
      <c r="HS41" s="263"/>
      <c r="HT41" s="263"/>
      <c r="HU41" s="263">
        <v>1</v>
      </c>
      <c r="HV41" s="263"/>
      <c r="HW41" s="263"/>
      <c r="HX41" s="263"/>
      <c r="HY41" s="263"/>
      <c r="HZ41" s="263">
        <v>1</v>
      </c>
      <c r="IA41" s="263"/>
      <c r="IB41" s="263"/>
      <c r="IC41" s="263"/>
      <c r="ID41" s="263"/>
      <c r="IE41" s="263">
        <v>1</v>
      </c>
      <c r="IF41" s="263"/>
      <c r="IG41" s="263"/>
      <c r="IH41" s="263"/>
      <c r="II41" s="263"/>
      <c r="IJ41" s="263">
        <v>1</v>
      </c>
      <c r="IK41" s="263"/>
      <c r="IL41" s="263"/>
      <c r="IM41" s="263"/>
      <c r="IN41" s="263"/>
      <c r="IO41" s="263">
        <v>1</v>
      </c>
      <c r="IP41" s="263"/>
      <c r="IQ41" s="263"/>
      <c r="IR41" s="263"/>
      <c r="IS41" s="263"/>
      <c r="IT41" s="263">
        <v>1</v>
      </c>
      <c r="IU41" s="263"/>
      <c r="IV41" s="263"/>
      <c r="IW41" s="263"/>
      <c r="IX41" s="263"/>
      <c r="IY41" s="263">
        <v>1</v>
      </c>
      <c r="IZ41" s="263"/>
      <c r="JA41" s="263"/>
      <c r="JB41" s="263"/>
      <c r="JC41" s="263"/>
      <c r="JD41" s="263">
        <v>1</v>
      </c>
      <c r="JE41" s="263"/>
      <c r="JF41" s="263"/>
      <c r="JG41" s="263"/>
      <c r="JH41" s="263"/>
      <c r="JI41" s="263">
        <v>1</v>
      </c>
      <c r="JJ41" s="263"/>
      <c r="JK41" s="263"/>
      <c r="JL41" s="263"/>
      <c r="JM41" s="263"/>
      <c r="JN41" s="263">
        <v>1</v>
      </c>
      <c r="JO41" s="263"/>
      <c r="JP41" s="263"/>
      <c r="JQ41" s="263"/>
      <c r="JR41" s="263"/>
      <c r="JS41" s="263">
        <v>1</v>
      </c>
      <c r="JT41" s="263"/>
      <c r="JU41" s="263"/>
      <c r="JV41" s="263"/>
      <c r="JW41" s="263"/>
      <c r="JX41" s="263">
        <v>1</v>
      </c>
      <c r="JY41" s="263"/>
      <c r="JZ41" s="263"/>
      <c r="KA41" s="263"/>
      <c r="KB41" s="263"/>
      <c r="KC41" s="263">
        <v>1</v>
      </c>
      <c r="KD41" s="263"/>
      <c r="KE41" s="263"/>
      <c r="KF41" s="263"/>
      <c r="KG41" s="263"/>
      <c r="KH41" s="263">
        <v>1</v>
      </c>
      <c r="KI41" s="263"/>
      <c r="KJ41" s="263"/>
      <c r="KK41" s="263"/>
      <c r="KL41" s="263"/>
      <c r="KM41" s="263">
        <v>1</v>
      </c>
      <c r="KN41" s="263"/>
      <c r="KO41" s="263"/>
      <c r="KP41" s="263"/>
      <c r="KQ41" s="263"/>
      <c r="KR41" s="263">
        <v>1</v>
      </c>
      <c r="KS41" s="263"/>
      <c r="KT41" s="263"/>
      <c r="KU41" s="263"/>
      <c r="KV41" s="263"/>
      <c r="KW41" s="263">
        <v>1</v>
      </c>
      <c r="KX41" s="263"/>
      <c r="KY41" s="263"/>
      <c r="KZ41" s="263"/>
      <c r="LA41" s="263"/>
      <c r="LB41" s="263">
        <v>1</v>
      </c>
      <c r="LC41" s="263"/>
      <c r="LD41" s="263"/>
      <c r="LE41" s="263"/>
      <c r="LF41" s="263"/>
      <c r="LG41" s="263">
        <v>1</v>
      </c>
      <c r="LH41" s="263"/>
      <c r="LI41" s="263"/>
      <c r="LJ41" s="263"/>
      <c r="LK41" s="263"/>
      <c r="LL41" s="263">
        <v>1</v>
      </c>
      <c r="LM41" s="263"/>
      <c r="LN41" s="263"/>
      <c r="LO41" s="263"/>
      <c r="LP41" s="263"/>
      <c r="LQ41" s="263">
        <v>1</v>
      </c>
      <c r="LR41" s="263"/>
      <c r="LS41" s="263"/>
      <c r="LT41" s="263"/>
      <c r="LU41" s="263"/>
      <c r="LV41" s="263">
        <v>1</v>
      </c>
      <c r="LW41" s="263"/>
      <c r="LX41" s="263"/>
      <c r="LY41" s="263"/>
      <c r="LZ41" s="263"/>
      <c r="MA41" s="263">
        <v>1</v>
      </c>
      <c r="MB41" s="263"/>
      <c r="MC41" s="263"/>
      <c r="MD41" s="263"/>
      <c r="ME41" s="263"/>
      <c r="MF41" s="263">
        <v>1</v>
      </c>
      <c r="MG41" s="263"/>
      <c r="MH41" s="263"/>
      <c r="MI41" s="263"/>
      <c r="MJ41" s="263"/>
      <c r="MK41" s="263">
        <v>1</v>
      </c>
      <c r="ML41" s="263"/>
      <c r="MM41" s="263"/>
      <c r="MN41" s="263"/>
      <c r="MO41" s="263"/>
      <c r="MP41" s="263">
        <v>1</v>
      </c>
      <c r="MQ41" s="263"/>
      <c r="MR41" s="263"/>
      <c r="MS41" s="263"/>
      <c r="MT41" s="263"/>
      <c r="MU41" s="263">
        <v>1</v>
      </c>
      <c r="MV41" s="263"/>
      <c r="MW41" s="263"/>
      <c r="MX41" s="263"/>
      <c r="MY41" s="263"/>
      <c r="MZ41" s="263">
        <v>1</v>
      </c>
      <c r="NA41" s="263"/>
      <c r="NB41" s="263"/>
      <c r="NC41" s="263"/>
      <c r="ND41" s="263"/>
      <c r="NE41" s="263">
        <v>1</v>
      </c>
      <c r="NF41" s="263"/>
      <c r="NG41" s="263"/>
      <c r="NH41" s="263"/>
      <c r="NI41" s="263"/>
      <c r="NJ41" s="263">
        <v>1</v>
      </c>
      <c r="NK41" s="263"/>
      <c r="NL41" s="263"/>
      <c r="NM41" s="263"/>
      <c r="NN41" s="263"/>
      <c r="NO41" s="263">
        <v>1</v>
      </c>
      <c r="NP41" s="263"/>
      <c r="NQ41" s="263"/>
      <c r="NR41" s="263"/>
      <c r="NS41" s="263"/>
      <c r="NT41" s="263">
        <v>1</v>
      </c>
      <c r="NU41" s="263"/>
      <c r="NV41" s="263"/>
      <c r="NW41" s="263"/>
      <c r="NX41" s="263"/>
      <c r="NY41" s="263">
        <v>1</v>
      </c>
      <c r="NZ41" s="263"/>
      <c r="OA41" s="263"/>
      <c r="OB41" s="263"/>
      <c r="OC41" s="263"/>
      <c r="OD41" s="263">
        <v>1</v>
      </c>
      <c r="OE41" s="263"/>
      <c r="OF41" s="263"/>
      <c r="OG41" s="263"/>
      <c r="OH41" s="263"/>
      <c r="OI41" s="263">
        <v>1</v>
      </c>
      <c r="OJ41" s="263"/>
      <c r="OK41" s="263"/>
      <c r="OL41" s="263"/>
      <c r="OM41" s="263"/>
      <c r="ON41" s="263">
        <v>1</v>
      </c>
      <c r="OO41" s="263"/>
      <c r="OP41" s="263"/>
      <c r="OQ41" s="263"/>
      <c r="OR41" s="263"/>
      <c r="OS41" s="263">
        <v>1</v>
      </c>
      <c r="OT41" s="263"/>
      <c r="OU41" s="263"/>
      <c r="OV41" s="263"/>
      <c r="OW41" s="263"/>
      <c r="OX41" s="263">
        <v>1</v>
      </c>
      <c r="OY41" s="263"/>
      <c r="OZ41" s="263"/>
      <c r="PA41" s="263"/>
      <c r="PB41" s="263"/>
      <c r="PC41" s="263">
        <v>1</v>
      </c>
      <c r="PD41" s="263"/>
      <c r="PE41" s="263"/>
      <c r="PF41" s="263"/>
      <c r="PG41" s="263"/>
      <c r="PH41" s="263">
        <v>1</v>
      </c>
      <c r="PI41" s="263"/>
      <c r="PJ41" s="263"/>
      <c r="PK41" s="263"/>
      <c r="PL41" s="263"/>
      <c r="PM41" s="263">
        <v>1</v>
      </c>
      <c r="PN41" s="263"/>
      <c r="PO41" s="263"/>
      <c r="PP41" s="263"/>
      <c r="PQ41" s="263"/>
      <c r="PR41" s="263">
        <v>1</v>
      </c>
      <c r="PS41" s="263"/>
      <c r="PT41" s="263"/>
      <c r="PU41" s="263"/>
      <c r="PV41" s="263"/>
      <c r="PW41" s="263">
        <v>1</v>
      </c>
      <c r="PX41" s="263"/>
      <c r="PY41" s="263"/>
      <c r="PZ41" s="263"/>
      <c r="QA41" s="263"/>
      <c r="QB41" s="263">
        <v>1</v>
      </c>
      <c r="QC41" s="263"/>
      <c r="QD41" s="263"/>
      <c r="QE41" s="263"/>
      <c r="QF41" s="263"/>
      <c r="QG41" s="263">
        <v>1</v>
      </c>
      <c r="QH41" s="263"/>
      <c r="QI41" s="263"/>
      <c r="QJ41" s="263"/>
      <c r="QK41" s="263"/>
      <c r="QL41" s="263">
        <v>1</v>
      </c>
      <c r="QM41" s="263"/>
      <c r="QN41" s="263"/>
      <c r="QO41" s="263"/>
      <c r="QP41" s="263"/>
      <c r="QQ41" s="263">
        <v>1</v>
      </c>
      <c r="QR41" s="263"/>
      <c r="QS41" s="263"/>
      <c r="QT41" s="263"/>
      <c r="QU41" s="263"/>
      <c r="QV41" s="263">
        <v>1</v>
      </c>
      <c r="QW41" s="263"/>
      <c r="QX41" s="263"/>
      <c r="QY41" s="263"/>
      <c r="QZ41" s="263"/>
      <c r="RA41" s="263">
        <v>1</v>
      </c>
      <c r="RB41" s="263"/>
      <c r="RC41" s="263"/>
      <c r="RD41" s="263"/>
      <c r="RE41" s="263"/>
      <c r="RF41" s="263">
        <v>1</v>
      </c>
      <c r="RG41" s="263"/>
      <c r="RH41" s="263"/>
      <c r="RI41" s="263"/>
      <c r="RJ41" s="263"/>
      <c r="RK41" s="263">
        <v>1</v>
      </c>
      <c r="RL41" s="263"/>
      <c r="RM41" s="263"/>
      <c r="RN41" s="263"/>
      <c r="RO41" s="263"/>
      <c r="RP41" s="263">
        <v>1</v>
      </c>
      <c r="RQ41" s="263"/>
      <c r="RR41" s="263"/>
      <c r="RS41" s="263"/>
      <c r="RT41" s="263"/>
      <c r="RU41" s="263">
        <v>1</v>
      </c>
      <c r="RV41" s="263"/>
      <c r="RW41" s="263"/>
      <c r="RX41" s="263"/>
      <c r="RY41" s="263"/>
      <c r="RZ41" s="263">
        <v>1</v>
      </c>
      <c r="SA41" s="263"/>
    </row>
    <row r="42" spans="1:495" s="239" customFormat="1">
      <c r="A42" s="235"/>
      <c r="B42" s="283" t="str">
        <f t="shared" si="8"/>
        <v>Soil and Vegetation Chemistry</v>
      </c>
      <c r="C42" s="283"/>
      <c r="D42" s="263"/>
      <c r="E42" s="263">
        <v>1</v>
      </c>
      <c r="F42" s="263"/>
      <c r="G42" s="263"/>
      <c r="H42" s="263">
        <v>1</v>
      </c>
      <c r="I42" s="263"/>
      <c r="J42" s="263"/>
      <c r="K42" s="263">
        <v>1</v>
      </c>
      <c r="L42" s="263"/>
      <c r="M42" s="263"/>
      <c r="N42" s="263">
        <v>1</v>
      </c>
      <c r="O42" s="263"/>
      <c r="P42" s="263"/>
      <c r="Q42" s="263"/>
      <c r="R42" s="263">
        <v>1</v>
      </c>
      <c r="S42" s="263"/>
      <c r="T42" s="263"/>
      <c r="U42" s="263"/>
      <c r="V42" s="263"/>
      <c r="W42" s="263">
        <v>1</v>
      </c>
      <c r="X42" s="263"/>
      <c r="Y42" s="263"/>
      <c r="Z42" s="263"/>
      <c r="AA42" s="263"/>
      <c r="AB42" s="263"/>
      <c r="AC42" s="263"/>
      <c r="AD42" s="263"/>
      <c r="AE42" s="263"/>
      <c r="AF42" s="263"/>
      <c r="AG42" s="263"/>
      <c r="AH42" s="263"/>
      <c r="AI42" s="263"/>
      <c r="AJ42" s="263"/>
      <c r="AK42" s="263"/>
      <c r="AL42" s="263"/>
      <c r="AM42" s="263"/>
      <c r="AN42" s="263"/>
      <c r="AO42" s="263"/>
      <c r="AP42" s="263"/>
      <c r="AQ42" s="263"/>
      <c r="AR42" s="263">
        <v>1</v>
      </c>
      <c r="AS42" s="263"/>
      <c r="AT42" s="263"/>
      <c r="AU42" s="263"/>
      <c r="AV42" s="263"/>
      <c r="AW42" s="263">
        <v>1</v>
      </c>
      <c r="AX42" s="263"/>
      <c r="AY42" s="263"/>
      <c r="AZ42" s="263"/>
      <c r="BA42" s="263"/>
      <c r="BB42" s="263">
        <v>1</v>
      </c>
      <c r="BC42" s="263"/>
      <c r="BD42" s="263"/>
      <c r="BE42" s="263"/>
      <c r="BF42" s="263"/>
      <c r="BG42" s="263">
        <v>1</v>
      </c>
      <c r="BH42" s="263"/>
      <c r="BI42" s="263"/>
      <c r="BJ42" s="263"/>
      <c r="BK42" s="263"/>
      <c r="BL42" s="263">
        <v>1</v>
      </c>
      <c r="BM42" s="263"/>
      <c r="BN42" s="263"/>
      <c r="BO42" s="263"/>
      <c r="BP42" s="263"/>
      <c r="BQ42" s="263">
        <v>1</v>
      </c>
      <c r="BR42" s="263"/>
      <c r="BS42" s="263"/>
      <c r="BT42" s="263"/>
      <c r="BU42" s="263"/>
      <c r="BV42" s="263">
        <v>1</v>
      </c>
      <c r="BW42" s="263"/>
      <c r="BX42" s="263"/>
      <c r="BY42" s="263"/>
      <c r="BZ42" s="263"/>
      <c r="CA42" s="263">
        <v>1</v>
      </c>
      <c r="CB42" s="263"/>
      <c r="CC42" s="263"/>
      <c r="CD42" s="263"/>
      <c r="CE42" s="263"/>
      <c r="CF42" s="263">
        <v>1</v>
      </c>
      <c r="CG42" s="263"/>
      <c r="CH42" s="263"/>
      <c r="CI42" s="263"/>
      <c r="CJ42" s="263"/>
      <c r="CK42" s="263">
        <v>1</v>
      </c>
      <c r="CL42" s="263"/>
      <c r="CM42" s="263"/>
      <c r="CN42" s="263"/>
      <c r="CO42" s="263"/>
      <c r="CP42" s="263">
        <v>1</v>
      </c>
      <c r="CQ42" s="263"/>
      <c r="CR42" s="263"/>
      <c r="CS42" s="263"/>
      <c r="CT42" s="263"/>
      <c r="CU42" s="263">
        <v>1</v>
      </c>
      <c r="CV42" s="263"/>
      <c r="CW42" s="263"/>
      <c r="CX42" s="263"/>
      <c r="CY42" s="263"/>
      <c r="CZ42" s="263">
        <v>1</v>
      </c>
      <c r="DA42" s="263"/>
      <c r="DB42" s="263"/>
      <c r="DC42" s="263"/>
      <c r="DD42" s="263"/>
      <c r="DE42" s="263">
        <v>1</v>
      </c>
      <c r="DF42" s="263"/>
      <c r="DG42" s="263"/>
      <c r="DH42" s="263"/>
      <c r="DI42" s="263"/>
      <c r="DJ42" s="263">
        <v>1</v>
      </c>
      <c r="DK42" s="263"/>
      <c r="DL42" s="263"/>
      <c r="DM42" s="263"/>
      <c r="DN42" s="263"/>
      <c r="DO42" s="263">
        <v>1</v>
      </c>
      <c r="DP42" s="263"/>
      <c r="DQ42" s="263"/>
      <c r="DR42" s="263"/>
      <c r="DS42" s="263"/>
      <c r="DT42" s="263">
        <v>1</v>
      </c>
      <c r="DU42" s="263"/>
      <c r="DV42" s="263"/>
      <c r="DW42" s="263"/>
      <c r="DX42" s="263"/>
      <c r="DY42" s="263">
        <v>1</v>
      </c>
      <c r="DZ42" s="263"/>
      <c r="EA42" s="263"/>
      <c r="EB42" s="263"/>
      <c r="EC42" s="263"/>
      <c r="ED42" s="263">
        <v>1</v>
      </c>
      <c r="EE42" s="263"/>
      <c r="EF42" s="263"/>
      <c r="EG42" s="263"/>
      <c r="EH42" s="263"/>
      <c r="EI42" s="263">
        <v>1</v>
      </c>
      <c r="EJ42" s="263"/>
      <c r="EK42" s="263"/>
      <c r="EL42" s="263"/>
      <c r="EM42" s="263"/>
      <c r="EN42" s="263">
        <v>1</v>
      </c>
      <c r="EO42" s="263"/>
      <c r="EP42" s="263"/>
      <c r="EQ42" s="263"/>
      <c r="ER42" s="263"/>
      <c r="ES42" s="263">
        <v>1</v>
      </c>
      <c r="ET42" s="263"/>
      <c r="EU42" s="263"/>
      <c r="EV42" s="263"/>
      <c r="EW42" s="263"/>
      <c r="EX42" s="263">
        <v>1</v>
      </c>
      <c r="EY42" s="263"/>
      <c r="EZ42" s="263"/>
      <c r="FA42" s="263"/>
      <c r="FB42" s="263"/>
      <c r="FC42" s="263">
        <v>1</v>
      </c>
      <c r="FD42" s="263"/>
      <c r="FE42" s="263"/>
      <c r="FF42" s="263"/>
      <c r="FG42" s="263"/>
      <c r="FH42" s="263">
        <v>1</v>
      </c>
      <c r="FI42" s="263"/>
      <c r="FJ42" s="263"/>
      <c r="FK42" s="263"/>
      <c r="FL42" s="263"/>
      <c r="FM42" s="263">
        <v>1</v>
      </c>
      <c r="FN42" s="263"/>
      <c r="FO42" s="263"/>
      <c r="FP42" s="263"/>
      <c r="FQ42" s="263"/>
      <c r="FR42" s="263">
        <v>1</v>
      </c>
      <c r="FS42" s="263"/>
      <c r="FT42" s="263"/>
      <c r="FU42" s="263"/>
      <c r="FV42" s="263"/>
      <c r="FW42" s="263">
        <v>1</v>
      </c>
      <c r="FX42" s="263"/>
      <c r="FY42" s="263"/>
      <c r="FZ42" s="263"/>
      <c r="GA42" s="263"/>
      <c r="GB42" s="263">
        <v>1</v>
      </c>
      <c r="GC42" s="263"/>
      <c r="GD42" s="263"/>
      <c r="GE42" s="263"/>
      <c r="GF42" s="263"/>
      <c r="GG42" s="263">
        <v>1</v>
      </c>
      <c r="GH42" s="263"/>
      <c r="GI42" s="263"/>
      <c r="GJ42" s="263"/>
      <c r="GK42" s="263"/>
      <c r="GL42" s="263">
        <v>1</v>
      </c>
      <c r="GM42" s="263"/>
      <c r="GN42" s="263"/>
      <c r="GO42" s="263"/>
      <c r="GP42" s="263"/>
      <c r="GQ42" s="263">
        <v>1</v>
      </c>
      <c r="GR42" s="263"/>
      <c r="GS42" s="263"/>
      <c r="GT42" s="263"/>
      <c r="GU42" s="263"/>
      <c r="GV42" s="263">
        <v>1</v>
      </c>
      <c r="GW42" s="263"/>
      <c r="GX42" s="263"/>
      <c r="GY42" s="263"/>
      <c r="GZ42" s="263"/>
      <c r="HA42" s="263">
        <v>1</v>
      </c>
      <c r="HB42" s="263"/>
      <c r="HC42" s="263"/>
      <c r="HD42" s="263"/>
      <c r="HE42" s="263"/>
      <c r="HF42" s="263">
        <v>1</v>
      </c>
      <c r="HG42" s="263"/>
      <c r="HH42" s="263"/>
      <c r="HI42" s="263"/>
      <c r="HJ42" s="263"/>
      <c r="HK42" s="263">
        <v>1</v>
      </c>
      <c r="HL42" s="263"/>
      <c r="HM42" s="263"/>
      <c r="HN42" s="263"/>
      <c r="HO42" s="263"/>
      <c r="HP42" s="263">
        <v>1</v>
      </c>
      <c r="HQ42" s="263"/>
      <c r="HR42" s="263"/>
      <c r="HS42" s="263"/>
      <c r="HT42" s="263"/>
      <c r="HU42" s="263">
        <v>1</v>
      </c>
      <c r="HV42" s="263"/>
      <c r="HW42" s="263"/>
      <c r="HX42" s="263"/>
      <c r="HY42" s="263"/>
      <c r="HZ42" s="263">
        <v>1</v>
      </c>
      <c r="IA42" s="263"/>
      <c r="IB42" s="263"/>
      <c r="IC42" s="263"/>
      <c r="ID42" s="263"/>
      <c r="IE42" s="263">
        <v>1</v>
      </c>
      <c r="IF42" s="263"/>
      <c r="IG42" s="263"/>
      <c r="IH42" s="263"/>
      <c r="II42" s="263"/>
      <c r="IJ42" s="263">
        <v>1</v>
      </c>
      <c r="IK42" s="263"/>
      <c r="IL42" s="263"/>
      <c r="IM42" s="263"/>
      <c r="IN42" s="263"/>
      <c r="IO42" s="263">
        <v>1</v>
      </c>
      <c r="IP42" s="263"/>
      <c r="IQ42" s="263"/>
      <c r="IR42" s="263"/>
      <c r="IS42" s="263"/>
      <c r="IT42" s="263">
        <v>1</v>
      </c>
      <c r="IU42" s="263"/>
      <c r="IV42" s="263"/>
      <c r="IW42" s="263"/>
      <c r="IX42" s="263"/>
      <c r="IY42" s="263">
        <v>1</v>
      </c>
      <c r="IZ42" s="263"/>
      <c r="JA42" s="263"/>
      <c r="JB42" s="263"/>
      <c r="JC42" s="263"/>
      <c r="JD42" s="263">
        <v>1</v>
      </c>
      <c r="JE42" s="263"/>
      <c r="JF42" s="263"/>
      <c r="JG42" s="263"/>
      <c r="JH42" s="263"/>
      <c r="JI42" s="263">
        <v>1</v>
      </c>
      <c r="JJ42" s="263"/>
      <c r="JK42" s="263"/>
      <c r="JL42" s="263"/>
      <c r="JM42" s="263"/>
      <c r="JN42" s="263">
        <v>1</v>
      </c>
      <c r="JO42" s="263"/>
      <c r="JP42" s="263"/>
      <c r="JQ42" s="263"/>
      <c r="JR42" s="263"/>
      <c r="JS42" s="263">
        <v>1</v>
      </c>
      <c r="JT42" s="263"/>
      <c r="JU42" s="263"/>
      <c r="JV42" s="263"/>
      <c r="JW42" s="263"/>
      <c r="JX42" s="263">
        <v>1</v>
      </c>
      <c r="JY42" s="263"/>
      <c r="JZ42" s="263"/>
      <c r="KA42" s="263"/>
      <c r="KB42" s="263"/>
      <c r="KC42" s="263">
        <v>1</v>
      </c>
      <c r="KD42" s="263"/>
      <c r="KE42" s="263"/>
      <c r="KF42" s="263"/>
      <c r="KG42" s="263"/>
      <c r="KH42" s="263">
        <v>1</v>
      </c>
      <c r="KI42" s="263"/>
      <c r="KJ42" s="263"/>
      <c r="KK42" s="263"/>
      <c r="KL42" s="263"/>
      <c r="KM42" s="263">
        <v>1</v>
      </c>
      <c r="KN42" s="263"/>
      <c r="KO42" s="263"/>
      <c r="KP42" s="263"/>
      <c r="KQ42" s="263"/>
      <c r="KR42" s="263">
        <v>1</v>
      </c>
      <c r="KS42" s="263"/>
      <c r="KT42" s="263"/>
      <c r="KU42" s="263"/>
      <c r="KV42" s="263"/>
      <c r="KW42" s="263">
        <v>1</v>
      </c>
      <c r="KX42" s="263"/>
      <c r="KY42" s="263"/>
      <c r="KZ42" s="263"/>
      <c r="LA42" s="263"/>
      <c r="LB42" s="263">
        <v>1</v>
      </c>
      <c r="LC42" s="263"/>
      <c r="LD42" s="263"/>
      <c r="LE42" s="263"/>
      <c r="LF42" s="263"/>
      <c r="LG42" s="263">
        <v>1</v>
      </c>
      <c r="LH42" s="263"/>
      <c r="LI42" s="263"/>
      <c r="LJ42" s="263"/>
      <c r="LK42" s="263"/>
      <c r="LL42" s="263">
        <v>1</v>
      </c>
      <c r="LM42" s="263"/>
      <c r="LN42" s="263"/>
      <c r="LO42" s="263"/>
      <c r="LP42" s="263"/>
      <c r="LQ42" s="263">
        <v>1</v>
      </c>
      <c r="LR42" s="263"/>
      <c r="LS42" s="263"/>
      <c r="LT42" s="263"/>
      <c r="LU42" s="263"/>
      <c r="LV42" s="263">
        <v>1</v>
      </c>
      <c r="LW42" s="263"/>
      <c r="LX42" s="263"/>
      <c r="LY42" s="263"/>
      <c r="LZ42" s="263"/>
      <c r="MA42" s="263">
        <v>1</v>
      </c>
      <c r="MB42" s="263"/>
      <c r="MC42" s="263"/>
      <c r="MD42" s="263"/>
      <c r="ME42" s="263"/>
      <c r="MF42" s="263">
        <v>1</v>
      </c>
      <c r="MG42" s="263"/>
      <c r="MH42" s="263"/>
      <c r="MI42" s="263"/>
      <c r="MJ42" s="263"/>
      <c r="MK42" s="263">
        <v>1</v>
      </c>
      <c r="ML42" s="263"/>
      <c r="MM42" s="263"/>
      <c r="MN42" s="263"/>
      <c r="MO42" s="263"/>
      <c r="MP42" s="263">
        <v>1</v>
      </c>
      <c r="MQ42" s="263"/>
      <c r="MR42" s="263"/>
      <c r="MS42" s="263"/>
      <c r="MT42" s="263"/>
      <c r="MU42" s="263">
        <v>1</v>
      </c>
      <c r="MV42" s="263"/>
      <c r="MW42" s="263"/>
      <c r="MX42" s="263"/>
      <c r="MY42" s="263"/>
      <c r="MZ42" s="263">
        <v>1</v>
      </c>
      <c r="NA42" s="263"/>
      <c r="NB42" s="263"/>
      <c r="NC42" s="263"/>
      <c r="ND42" s="263"/>
      <c r="NE42" s="263">
        <v>1</v>
      </c>
      <c r="NF42" s="263"/>
      <c r="NG42" s="263"/>
      <c r="NH42" s="263"/>
      <c r="NI42" s="263"/>
      <c r="NJ42" s="263">
        <v>1</v>
      </c>
      <c r="NK42" s="263"/>
      <c r="NL42" s="263"/>
      <c r="NM42" s="263"/>
      <c r="NN42" s="263"/>
      <c r="NO42" s="263">
        <v>1</v>
      </c>
      <c r="NP42" s="263"/>
      <c r="NQ42" s="263"/>
      <c r="NR42" s="263"/>
      <c r="NS42" s="263"/>
      <c r="NT42" s="263">
        <v>1</v>
      </c>
      <c r="NU42" s="263"/>
      <c r="NV42" s="263"/>
      <c r="NW42" s="263"/>
      <c r="NX42" s="263"/>
      <c r="NY42" s="263">
        <v>1</v>
      </c>
      <c r="NZ42" s="263"/>
      <c r="OA42" s="263"/>
      <c r="OB42" s="263"/>
      <c r="OC42" s="263"/>
      <c r="OD42" s="263">
        <v>1</v>
      </c>
      <c r="OE42" s="263"/>
      <c r="OF42" s="263"/>
      <c r="OG42" s="263"/>
      <c r="OH42" s="263"/>
      <c r="OI42" s="263">
        <v>1</v>
      </c>
      <c r="OJ42" s="263"/>
      <c r="OK42" s="263"/>
      <c r="OL42" s="263"/>
      <c r="OM42" s="263"/>
      <c r="ON42" s="263">
        <v>1</v>
      </c>
      <c r="OO42" s="263"/>
      <c r="OP42" s="263"/>
      <c r="OQ42" s="263"/>
      <c r="OR42" s="263"/>
      <c r="OS42" s="263">
        <v>1</v>
      </c>
      <c r="OT42" s="263"/>
      <c r="OU42" s="263"/>
      <c r="OV42" s="263"/>
      <c r="OW42" s="263"/>
      <c r="OX42" s="263">
        <v>1</v>
      </c>
      <c r="OY42" s="263"/>
      <c r="OZ42" s="263"/>
      <c r="PA42" s="263"/>
      <c r="PB42" s="263"/>
      <c r="PC42" s="263">
        <v>1</v>
      </c>
      <c r="PD42" s="263"/>
      <c r="PE42" s="263"/>
      <c r="PF42" s="263"/>
      <c r="PG42" s="263"/>
      <c r="PH42" s="263">
        <v>1</v>
      </c>
      <c r="PI42" s="263"/>
      <c r="PJ42" s="263"/>
      <c r="PK42" s="263"/>
      <c r="PL42" s="263"/>
      <c r="PM42" s="263">
        <v>1</v>
      </c>
      <c r="PN42" s="263"/>
      <c r="PO42" s="263"/>
      <c r="PP42" s="263"/>
      <c r="PQ42" s="263"/>
      <c r="PR42" s="263">
        <v>1</v>
      </c>
      <c r="PS42" s="263"/>
      <c r="PT42" s="263"/>
      <c r="PU42" s="263"/>
      <c r="PV42" s="263"/>
      <c r="PW42" s="263">
        <v>1</v>
      </c>
      <c r="PX42" s="263"/>
      <c r="PY42" s="263"/>
      <c r="PZ42" s="263"/>
      <c r="QA42" s="263"/>
      <c r="QB42" s="263">
        <v>1</v>
      </c>
      <c r="QC42" s="263"/>
      <c r="QD42" s="263"/>
      <c r="QE42" s="263"/>
      <c r="QF42" s="263"/>
      <c r="QG42" s="263">
        <v>1</v>
      </c>
      <c r="QH42" s="263"/>
      <c r="QI42" s="263"/>
      <c r="QJ42" s="263"/>
      <c r="QK42" s="263"/>
      <c r="QL42" s="263">
        <v>1</v>
      </c>
      <c r="QM42" s="263"/>
      <c r="QN42" s="263"/>
      <c r="QO42" s="263"/>
      <c r="QP42" s="263"/>
      <c r="QQ42" s="263">
        <v>1</v>
      </c>
      <c r="QR42" s="263"/>
      <c r="QS42" s="263"/>
      <c r="QT42" s="263"/>
      <c r="QU42" s="263"/>
      <c r="QV42" s="263">
        <v>1</v>
      </c>
      <c r="QW42" s="263"/>
      <c r="QX42" s="263"/>
      <c r="QY42" s="263"/>
      <c r="QZ42" s="263"/>
      <c r="RA42" s="263">
        <v>1</v>
      </c>
      <c r="RB42" s="263"/>
      <c r="RC42" s="263"/>
      <c r="RD42" s="263"/>
      <c r="RE42" s="263"/>
      <c r="RF42" s="263">
        <v>1</v>
      </c>
      <c r="RG42" s="263"/>
      <c r="RH42" s="263"/>
      <c r="RI42" s="263"/>
      <c r="RJ42" s="263"/>
      <c r="RK42" s="263">
        <v>1</v>
      </c>
      <c r="RL42" s="263"/>
      <c r="RM42" s="263"/>
      <c r="RN42" s="263"/>
      <c r="RO42" s="263"/>
      <c r="RP42" s="263">
        <v>1</v>
      </c>
      <c r="RQ42" s="263"/>
      <c r="RR42" s="263"/>
      <c r="RS42" s="263"/>
      <c r="RT42" s="263"/>
      <c r="RU42" s="263">
        <v>1</v>
      </c>
      <c r="RV42" s="263"/>
      <c r="RW42" s="263"/>
      <c r="RX42" s="263"/>
      <c r="RY42" s="263"/>
      <c r="RZ42" s="263">
        <v>1</v>
      </c>
      <c r="SA42" s="263"/>
    </row>
    <row r="43" spans="1:495" s="239" customFormat="1">
      <c r="A43" s="235"/>
      <c r="B43" s="283" t="str">
        <f t="shared" si="8"/>
        <v>Wildlife Aerial Surveys</v>
      </c>
      <c r="C43" s="283"/>
      <c r="D43" s="263">
        <v>1</v>
      </c>
      <c r="E43" s="263">
        <v>1</v>
      </c>
      <c r="F43" s="263"/>
      <c r="G43" s="263"/>
      <c r="H43" s="263">
        <v>1</v>
      </c>
      <c r="I43" s="263"/>
      <c r="J43" s="263"/>
      <c r="K43" s="263">
        <v>1</v>
      </c>
      <c r="L43" s="263"/>
      <c r="M43" s="263"/>
      <c r="N43" s="263">
        <v>1</v>
      </c>
      <c r="O43" s="263"/>
      <c r="P43" s="263"/>
      <c r="Q43" s="263"/>
      <c r="R43" s="263">
        <v>1</v>
      </c>
      <c r="S43" s="263"/>
      <c r="T43" s="263"/>
      <c r="U43" s="263"/>
      <c r="V43" s="263"/>
      <c r="W43" s="263">
        <v>1</v>
      </c>
      <c r="X43" s="263"/>
      <c r="Y43" s="263"/>
      <c r="Z43" s="263"/>
      <c r="AA43" s="263"/>
      <c r="AB43" s="263"/>
      <c r="AC43" s="263"/>
      <c r="AD43" s="263"/>
      <c r="AE43" s="263"/>
      <c r="AF43" s="263"/>
      <c r="AG43" s="263"/>
      <c r="AH43" s="263"/>
      <c r="AI43" s="263"/>
      <c r="AJ43" s="263"/>
      <c r="AK43" s="263"/>
      <c r="AL43" s="263"/>
      <c r="AM43" s="263"/>
      <c r="AN43" s="263"/>
      <c r="AO43" s="263"/>
      <c r="AP43" s="263"/>
      <c r="AQ43" s="263"/>
      <c r="AR43" s="263">
        <v>1</v>
      </c>
      <c r="AS43" s="263"/>
      <c r="AT43" s="263"/>
      <c r="AU43" s="263"/>
      <c r="AV43" s="263"/>
      <c r="AW43" s="263">
        <v>1</v>
      </c>
      <c r="AX43" s="263"/>
      <c r="AY43" s="263"/>
      <c r="AZ43" s="263"/>
      <c r="BA43" s="263"/>
      <c r="BB43" s="263">
        <v>1</v>
      </c>
      <c r="BC43" s="263"/>
      <c r="BD43" s="263"/>
      <c r="BE43" s="263"/>
      <c r="BF43" s="263"/>
      <c r="BG43" s="263">
        <v>1</v>
      </c>
      <c r="BH43" s="263"/>
      <c r="BI43" s="263"/>
      <c r="BJ43" s="263"/>
      <c r="BK43" s="263"/>
      <c r="BL43" s="263">
        <v>1</v>
      </c>
      <c r="BM43" s="263"/>
      <c r="BN43" s="263"/>
      <c r="BO43" s="263"/>
      <c r="BP43" s="263"/>
      <c r="BQ43" s="263">
        <v>1</v>
      </c>
      <c r="BR43" s="263"/>
      <c r="BS43" s="263"/>
      <c r="BT43" s="263"/>
      <c r="BU43" s="263"/>
      <c r="BV43" s="263">
        <v>1</v>
      </c>
      <c r="BW43" s="263"/>
      <c r="BX43" s="263"/>
      <c r="BY43" s="263"/>
      <c r="BZ43" s="263"/>
      <c r="CA43" s="263">
        <v>1</v>
      </c>
      <c r="CB43" s="263"/>
      <c r="CC43" s="263"/>
      <c r="CD43" s="263"/>
      <c r="CE43" s="263"/>
      <c r="CF43" s="263">
        <v>1</v>
      </c>
      <c r="CG43" s="263"/>
      <c r="CH43" s="263"/>
      <c r="CI43" s="263"/>
      <c r="CJ43" s="263"/>
      <c r="CK43" s="263">
        <v>1</v>
      </c>
      <c r="CL43" s="263"/>
      <c r="CM43" s="263"/>
      <c r="CN43" s="263"/>
      <c r="CO43" s="263"/>
      <c r="CP43" s="263">
        <v>1</v>
      </c>
      <c r="CQ43" s="263"/>
      <c r="CR43" s="263"/>
      <c r="CS43" s="263"/>
      <c r="CT43" s="263"/>
      <c r="CU43" s="263">
        <v>1</v>
      </c>
      <c r="CV43" s="263"/>
      <c r="CW43" s="263"/>
      <c r="CX43" s="263"/>
      <c r="CY43" s="263"/>
      <c r="CZ43" s="263">
        <v>1</v>
      </c>
      <c r="DA43" s="263"/>
      <c r="DB43" s="263"/>
      <c r="DC43" s="263"/>
      <c r="DD43" s="263"/>
      <c r="DE43" s="263">
        <v>1</v>
      </c>
      <c r="DF43" s="263"/>
      <c r="DG43" s="263"/>
      <c r="DH43" s="263"/>
      <c r="DI43" s="263"/>
      <c r="DJ43" s="263">
        <v>1</v>
      </c>
      <c r="DK43" s="263"/>
      <c r="DL43" s="263"/>
      <c r="DM43" s="263"/>
      <c r="DN43" s="263"/>
      <c r="DO43" s="263">
        <v>1</v>
      </c>
      <c r="DP43" s="263"/>
      <c r="DQ43" s="263"/>
      <c r="DR43" s="263"/>
      <c r="DS43" s="263"/>
      <c r="DT43" s="263">
        <v>1</v>
      </c>
      <c r="DU43" s="263"/>
      <c r="DV43" s="263"/>
      <c r="DW43" s="263"/>
      <c r="DX43" s="263"/>
      <c r="DY43" s="263">
        <v>1</v>
      </c>
      <c r="DZ43" s="263"/>
      <c r="EA43" s="263"/>
      <c r="EB43" s="263"/>
      <c r="EC43" s="263"/>
      <c r="ED43" s="263">
        <v>1</v>
      </c>
      <c r="EE43" s="263"/>
      <c r="EF43" s="263"/>
      <c r="EG43" s="263"/>
      <c r="EH43" s="263"/>
      <c r="EI43" s="263">
        <v>1</v>
      </c>
      <c r="EJ43" s="263"/>
      <c r="EK43" s="263"/>
      <c r="EL43" s="263"/>
      <c r="EM43" s="263"/>
      <c r="EN43" s="263">
        <v>1</v>
      </c>
      <c r="EO43" s="263"/>
      <c r="EP43" s="263"/>
      <c r="EQ43" s="263"/>
      <c r="ER43" s="263"/>
      <c r="ES43" s="263">
        <v>1</v>
      </c>
      <c r="ET43" s="263"/>
      <c r="EU43" s="263"/>
      <c r="EV43" s="263"/>
      <c r="EW43" s="263"/>
      <c r="EX43" s="263">
        <v>1</v>
      </c>
      <c r="EY43" s="263"/>
      <c r="EZ43" s="263"/>
      <c r="FA43" s="263"/>
      <c r="FB43" s="263"/>
      <c r="FC43" s="263">
        <v>1</v>
      </c>
      <c r="FD43" s="263"/>
      <c r="FE43" s="263"/>
      <c r="FF43" s="263"/>
      <c r="FG43" s="263"/>
      <c r="FH43" s="263">
        <v>1</v>
      </c>
      <c r="FI43" s="263"/>
      <c r="FJ43" s="263"/>
      <c r="FK43" s="263"/>
      <c r="FL43" s="263"/>
      <c r="FM43" s="263">
        <v>1</v>
      </c>
      <c r="FN43" s="263"/>
      <c r="FO43" s="263"/>
      <c r="FP43" s="263"/>
      <c r="FQ43" s="263"/>
      <c r="FR43" s="263">
        <v>1</v>
      </c>
      <c r="FS43" s="263"/>
      <c r="FT43" s="263"/>
      <c r="FU43" s="263"/>
      <c r="FV43" s="263"/>
      <c r="FW43" s="263">
        <v>1</v>
      </c>
      <c r="FX43" s="263"/>
      <c r="FY43" s="263"/>
      <c r="FZ43" s="263"/>
      <c r="GA43" s="263"/>
      <c r="GB43" s="263">
        <v>1</v>
      </c>
      <c r="GC43" s="263"/>
      <c r="GD43" s="263"/>
      <c r="GE43" s="263"/>
      <c r="GF43" s="263"/>
      <c r="GG43" s="263">
        <v>1</v>
      </c>
      <c r="GH43" s="263"/>
      <c r="GI43" s="263"/>
      <c r="GJ43" s="263"/>
      <c r="GK43" s="263"/>
      <c r="GL43" s="263">
        <v>1</v>
      </c>
      <c r="GM43" s="263"/>
      <c r="GN43" s="263"/>
      <c r="GO43" s="263"/>
      <c r="GP43" s="263"/>
      <c r="GQ43" s="263">
        <v>1</v>
      </c>
      <c r="GR43" s="263"/>
      <c r="GS43" s="263"/>
      <c r="GT43" s="263"/>
      <c r="GU43" s="263"/>
      <c r="GV43" s="263">
        <v>1</v>
      </c>
      <c r="GW43" s="263"/>
      <c r="GX43" s="263"/>
      <c r="GY43" s="263"/>
      <c r="GZ43" s="263"/>
      <c r="HA43" s="263">
        <v>1</v>
      </c>
      <c r="HB43" s="263"/>
      <c r="HC43" s="263"/>
      <c r="HD43" s="263"/>
      <c r="HE43" s="263"/>
      <c r="HF43" s="263">
        <v>1</v>
      </c>
      <c r="HG43" s="263"/>
      <c r="HH43" s="263"/>
      <c r="HI43" s="263"/>
      <c r="HJ43" s="263"/>
      <c r="HK43" s="263">
        <v>1</v>
      </c>
      <c r="HL43" s="263"/>
      <c r="HM43" s="263"/>
      <c r="HN43" s="263"/>
      <c r="HO43" s="263"/>
      <c r="HP43" s="263">
        <v>1</v>
      </c>
      <c r="HQ43" s="263"/>
      <c r="HR43" s="263"/>
      <c r="HS43" s="263"/>
      <c r="HT43" s="263"/>
      <c r="HU43" s="263">
        <v>1</v>
      </c>
      <c r="HV43" s="263"/>
      <c r="HW43" s="263"/>
      <c r="HX43" s="263"/>
      <c r="HY43" s="263"/>
      <c r="HZ43" s="263">
        <v>1</v>
      </c>
      <c r="IA43" s="263"/>
      <c r="IB43" s="263"/>
      <c r="IC43" s="263"/>
      <c r="ID43" s="263"/>
      <c r="IE43" s="263">
        <v>1</v>
      </c>
      <c r="IF43" s="263"/>
      <c r="IG43" s="263"/>
      <c r="IH43" s="263"/>
      <c r="II43" s="263"/>
      <c r="IJ43" s="263">
        <v>1</v>
      </c>
      <c r="IK43" s="263"/>
      <c r="IL43" s="263"/>
      <c r="IM43" s="263"/>
      <c r="IN43" s="263"/>
      <c r="IO43" s="263">
        <v>1</v>
      </c>
      <c r="IP43" s="263"/>
      <c r="IQ43" s="263"/>
      <c r="IR43" s="263"/>
      <c r="IS43" s="263"/>
      <c r="IT43" s="263">
        <v>1</v>
      </c>
      <c r="IU43" s="263"/>
      <c r="IV43" s="263"/>
      <c r="IW43" s="263"/>
      <c r="IX43" s="263"/>
      <c r="IY43" s="263">
        <v>1</v>
      </c>
      <c r="IZ43" s="263"/>
      <c r="JA43" s="263"/>
      <c r="JB43" s="263"/>
      <c r="JC43" s="263"/>
      <c r="JD43" s="263">
        <v>1</v>
      </c>
      <c r="JE43" s="263"/>
      <c r="JF43" s="263"/>
      <c r="JG43" s="263"/>
      <c r="JH43" s="263"/>
      <c r="JI43" s="263">
        <v>1</v>
      </c>
      <c r="JJ43" s="263"/>
      <c r="JK43" s="263"/>
      <c r="JL43" s="263"/>
      <c r="JM43" s="263"/>
      <c r="JN43" s="263">
        <v>1</v>
      </c>
      <c r="JO43" s="263"/>
      <c r="JP43" s="263"/>
      <c r="JQ43" s="263"/>
      <c r="JR43" s="263"/>
      <c r="JS43" s="263">
        <v>1</v>
      </c>
      <c r="JT43" s="263"/>
      <c r="JU43" s="263"/>
      <c r="JV43" s="263"/>
      <c r="JW43" s="263"/>
      <c r="JX43" s="263">
        <v>1</v>
      </c>
      <c r="JY43" s="263"/>
      <c r="JZ43" s="263"/>
      <c r="KA43" s="263"/>
      <c r="KB43" s="263"/>
      <c r="KC43" s="263">
        <v>1</v>
      </c>
      <c r="KD43" s="263"/>
      <c r="KE43" s="263"/>
      <c r="KF43" s="263"/>
      <c r="KG43" s="263"/>
      <c r="KH43" s="263">
        <v>1</v>
      </c>
      <c r="KI43" s="263"/>
      <c r="KJ43" s="263"/>
      <c r="KK43" s="263"/>
      <c r="KL43" s="263"/>
      <c r="KM43" s="263">
        <v>1</v>
      </c>
      <c r="KN43" s="263"/>
      <c r="KO43" s="263"/>
      <c r="KP43" s="263"/>
      <c r="KQ43" s="263"/>
      <c r="KR43" s="263">
        <v>1</v>
      </c>
      <c r="KS43" s="263"/>
      <c r="KT43" s="263"/>
      <c r="KU43" s="263"/>
      <c r="KV43" s="263"/>
      <c r="KW43" s="263">
        <v>1</v>
      </c>
      <c r="KX43" s="263"/>
      <c r="KY43" s="263"/>
      <c r="KZ43" s="263"/>
      <c r="LA43" s="263"/>
      <c r="LB43" s="263">
        <v>1</v>
      </c>
      <c r="LC43" s="263"/>
      <c r="LD43" s="263"/>
      <c r="LE43" s="263"/>
      <c r="LF43" s="263"/>
      <c r="LG43" s="263">
        <v>1</v>
      </c>
      <c r="LH43" s="263"/>
      <c r="LI43" s="263"/>
      <c r="LJ43" s="263"/>
      <c r="LK43" s="263"/>
      <c r="LL43" s="263">
        <v>1</v>
      </c>
      <c r="LM43" s="263"/>
      <c r="LN43" s="263"/>
      <c r="LO43" s="263"/>
      <c r="LP43" s="263"/>
      <c r="LQ43" s="263">
        <v>1</v>
      </c>
      <c r="LR43" s="263"/>
      <c r="LS43" s="263"/>
      <c r="LT43" s="263"/>
      <c r="LU43" s="263"/>
      <c r="LV43" s="263">
        <v>1</v>
      </c>
      <c r="LW43" s="263"/>
      <c r="LX43" s="263"/>
      <c r="LY43" s="263"/>
      <c r="LZ43" s="263"/>
      <c r="MA43" s="263">
        <v>1</v>
      </c>
      <c r="MB43" s="263"/>
      <c r="MC43" s="263"/>
      <c r="MD43" s="263"/>
      <c r="ME43" s="263"/>
      <c r="MF43" s="263">
        <v>1</v>
      </c>
      <c r="MG43" s="263"/>
      <c r="MH43" s="263"/>
      <c r="MI43" s="263"/>
      <c r="MJ43" s="263"/>
      <c r="MK43" s="263">
        <v>1</v>
      </c>
      <c r="ML43" s="263"/>
      <c r="MM43" s="263"/>
      <c r="MN43" s="263"/>
      <c r="MO43" s="263"/>
      <c r="MP43" s="263">
        <v>1</v>
      </c>
      <c r="MQ43" s="263"/>
      <c r="MR43" s="263"/>
      <c r="MS43" s="263"/>
      <c r="MT43" s="263"/>
      <c r="MU43" s="263">
        <v>1</v>
      </c>
      <c r="MV43" s="263"/>
      <c r="MW43" s="263"/>
      <c r="MX43" s="263"/>
      <c r="MY43" s="263"/>
      <c r="MZ43" s="263">
        <v>1</v>
      </c>
      <c r="NA43" s="263"/>
      <c r="NB43" s="263"/>
      <c r="NC43" s="263"/>
      <c r="ND43" s="263"/>
      <c r="NE43" s="263">
        <v>1</v>
      </c>
      <c r="NF43" s="263"/>
      <c r="NG43" s="263"/>
      <c r="NH43" s="263"/>
      <c r="NI43" s="263"/>
      <c r="NJ43" s="263">
        <v>1</v>
      </c>
      <c r="NK43" s="263"/>
      <c r="NL43" s="263"/>
      <c r="NM43" s="263"/>
      <c r="NN43" s="263"/>
      <c r="NO43" s="263">
        <v>1</v>
      </c>
      <c r="NP43" s="263"/>
      <c r="NQ43" s="263"/>
      <c r="NR43" s="263"/>
      <c r="NS43" s="263"/>
      <c r="NT43" s="263">
        <v>1</v>
      </c>
      <c r="NU43" s="263"/>
      <c r="NV43" s="263"/>
      <c r="NW43" s="263"/>
      <c r="NX43" s="263"/>
      <c r="NY43" s="263">
        <v>1</v>
      </c>
      <c r="NZ43" s="263"/>
      <c r="OA43" s="263"/>
      <c r="OB43" s="263"/>
      <c r="OC43" s="263"/>
      <c r="OD43" s="263">
        <v>1</v>
      </c>
      <c r="OE43" s="263"/>
      <c r="OF43" s="263"/>
      <c r="OG43" s="263"/>
      <c r="OH43" s="263"/>
      <c r="OI43" s="263">
        <v>1</v>
      </c>
      <c r="OJ43" s="263"/>
      <c r="OK43" s="263"/>
      <c r="OL43" s="263"/>
      <c r="OM43" s="263"/>
      <c r="ON43" s="263">
        <v>1</v>
      </c>
      <c r="OO43" s="263"/>
      <c r="OP43" s="263"/>
      <c r="OQ43" s="263"/>
      <c r="OR43" s="263"/>
      <c r="OS43" s="263">
        <v>1</v>
      </c>
      <c r="OT43" s="263"/>
      <c r="OU43" s="263"/>
      <c r="OV43" s="263"/>
      <c r="OW43" s="263"/>
      <c r="OX43" s="263">
        <v>1</v>
      </c>
      <c r="OY43" s="263"/>
      <c r="OZ43" s="263"/>
      <c r="PA43" s="263"/>
      <c r="PB43" s="263"/>
      <c r="PC43" s="263">
        <v>1</v>
      </c>
      <c r="PD43" s="263"/>
      <c r="PE43" s="263"/>
      <c r="PF43" s="263"/>
      <c r="PG43" s="263"/>
      <c r="PH43" s="263">
        <v>1</v>
      </c>
      <c r="PI43" s="263"/>
      <c r="PJ43" s="263"/>
      <c r="PK43" s="263"/>
      <c r="PL43" s="263"/>
      <c r="PM43" s="263">
        <v>1</v>
      </c>
      <c r="PN43" s="263"/>
      <c r="PO43" s="263"/>
      <c r="PP43" s="263"/>
      <c r="PQ43" s="263"/>
      <c r="PR43" s="263">
        <v>1</v>
      </c>
      <c r="PS43" s="263"/>
      <c r="PT43" s="263"/>
      <c r="PU43" s="263"/>
      <c r="PV43" s="263"/>
      <c r="PW43" s="263">
        <v>1</v>
      </c>
      <c r="PX43" s="263"/>
      <c r="PY43" s="263"/>
      <c r="PZ43" s="263"/>
      <c r="QA43" s="263"/>
      <c r="QB43" s="263">
        <v>1</v>
      </c>
      <c r="QC43" s="263"/>
      <c r="QD43" s="263"/>
      <c r="QE43" s="263"/>
      <c r="QF43" s="263"/>
      <c r="QG43" s="263">
        <v>1</v>
      </c>
      <c r="QH43" s="263"/>
      <c r="QI43" s="263"/>
      <c r="QJ43" s="263"/>
      <c r="QK43" s="263"/>
      <c r="QL43" s="263">
        <v>1</v>
      </c>
      <c r="QM43" s="263"/>
      <c r="QN43" s="263"/>
      <c r="QO43" s="263"/>
      <c r="QP43" s="263"/>
      <c r="QQ43" s="263">
        <v>1</v>
      </c>
      <c r="QR43" s="263"/>
      <c r="QS43" s="263"/>
      <c r="QT43" s="263"/>
      <c r="QU43" s="263"/>
      <c r="QV43" s="263">
        <v>1</v>
      </c>
      <c r="QW43" s="263"/>
      <c r="QX43" s="263"/>
      <c r="QY43" s="263"/>
      <c r="QZ43" s="263"/>
      <c r="RA43" s="263">
        <v>1</v>
      </c>
      <c r="RB43" s="263"/>
      <c r="RC43" s="263"/>
      <c r="RD43" s="263"/>
      <c r="RE43" s="263"/>
      <c r="RF43" s="263">
        <v>1</v>
      </c>
      <c r="RG43" s="263"/>
      <c r="RH43" s="263"/>
      <c r="RI43" s="263"/>
      <c r="RJ43" s="263"/>
      <c r="RK43" s="263">
        <v>1</v>
      </c>
      <c r="RL43" s="263"/>
      <c r="RM43" s="263"/>
      <c r="RN43" s="263"/>
      <c r="RO43" s="263"/>
      <c r="RP43" s="263">
        <v>1</v>
      </c>
      <c r="RQ43" s="263"/>
      <c r="RR43" s="263"/>
      <c r="RS43" s="263"/>
      <c r="RT43" s="263"/>
      <c r="RU43" s="263">
        <v>1</v>
      </c>
      <c r="RV43" s="263"/>
      <c r="RW43" s="263"/>
      <c r="RX43" s="263"/>
      <c r="RY43" s="263"/>
      <c r="RZ43" s="263">
        <v>1</v>
      </c>
      <c r="SA43" s="263"/>
    </row>
    <row r="44" spans="1:495" s="239" customFormat="1">
      <c r="A44" s="235"/>
      <c r="B44" s="283" t="str">
        <f t="shared" si="8"/>
        <v>Aquatics</v>
      </c>
      <c r="C44" s="283"/>
      <c r="D44" s="263">
        <v>1</v>
      </c>
      <c r="E44" s="263">
        <v>1</v>
      </c>
      <c r="F44" s="263"/>
      <c r="G44" s="263"/>
      <c r="H44" s="263">
        <v>1</v>
      </c>
      <c r="I44" s="263"/>
      <c r="J44" s="263"/>
      <c r="K44" s="263">
        <v>1</v>
      </c>
      <c r="L44" s="263"/>
      <c r="M44" s="263"/>
      <c r="N44" s="263">
        <v>1</v>
      </c>
      <c r="O44" s="263"/>
      <c r="P44" s="263"/>
      <c r="Q44" s="263"/>
      <c r="R44" s="263">
        <v>1</v>
      </c>
      <c r="S44" s="263"/>
      <c r="T44" s="263"/>
      <c r="U44" s="263"/>
      <c r="V44" s="263"/>
      <c r="W44" s="263">
        <v>1</v>
      </c>
      <c r="X44" s="263"/>
      <c r="Y44" s="263"/>
      <c r="Z44" s="263"/>
      <c r="AA44" s="263"/>
      <c r="AB44" s="263"/>
      <c r="AC44" s="263"/>
      <c r="AD44" s="263"/>
      <c r="AE44" s="263"/>
      <c r="AF44" s="263"/>
      <c r="AG44" s="263"/>
      <c r="AH44" s="263"/>
      <c r="AI44" s="263"/>
      <c r="AJ44" s="263"/>
      <c r="AK44" s="263"/>
      <c r="AL44" s="263"/>
      <c r="AM44" s="263"/>
      <c r="AN44" s="263"/>
      <c r="AO44" s="263"/>
      <c r="AP44" s="263"/>
      <c r="AQ44" s="263"/>
      <c r="AR44" s="263">
        <v>1</v>
      </c>
      <c r="AS44" s="263"/>
      <c r="AT44" s="263"/>
      <c r="AU44" s="263"/>
      <c r="AV44" s="263"/>
      <c r="AW44" s="263">
        <v>1</v>
      </c>
      <c r="AX44" s="263"/>
      <c r="AY44" s="263"/>
      <c r="AZ44" s="263"/>
      <c r="BA44" s="263"/>
      <c r="BB44" s="263">
        <v>1</v>
      </c>
      <c r="BC44" s="263"/>
      <c r="BD44" s="263"/>
      <c r="BE44" s="263"/>
      <c r="BF44" s="263"/>
      <c r="BG44" s="263">
        <v>1</v>
      </c>
      <c r="BH44" s="263"/>
      <c r="BI44" s="263"/>
      <c r="BJ44" s="263"/>
      <c r="BK44" s="263"/>
      <c r="BL44" s="263">
        <v>1</v>
      </c>
      <c r="BM44" s="263"/>
      <c r="BN44" s="263"/>
      <c r="BO44" s="263"/>
      <c r="BP44" s="263"/>
      <c r="BQ44" s="263">
        <v>1</v>
      </c>
      <c r="BR44" s="263"/>
      <c r="BS44" s="263"/>
      <c r="BT44" s="263"/>
      <c r="BU44" s="263"/>
      <c r="BV44" s="263">
        <v>1</v>
      </c>
      <c r="BW44" s="263"/>
      <c r="BX44" s="263"/>
      <c r="BY44" s="263"/>
      <c r="BZ44" s="263"/>
      <c r="CA44" s="263">
        <v>1</v>
      </c>
      <c r="CB44" s="263"/>
      <c r="CC44" s="263"/>
      <c r="CD44" s="263"/>
      <c r="CE44" s="263"/>
      <c r="CF44" s="263">
        <v>1</v>
      </c>
      <c r="CG44" s="263"/>
      <c r="CH44" s="263"/>
      <c r="CI44" s="263"/>
      <c r="CJ44" s="263"/>
      <c r="CK44" s="263">
        <v>1</v>
      </c>
      <c r="CL44" s="263"/>
      <c r="CM44" s="263"/>
      <c r="CN44" s="263"/>
      <c r="CO44" s="263"/>
      <c r="CP44" s="263">
        <v>1</v>
      </c>
      <c r="CQ44" s="263"/>
      <c r="CR44" s="263"/>
      <c r="CS44" s="263"/>
      <c r="CT44" s="263"/>
      <c r="CU44" s="263">
        <v>1</v>
      </c>
      <c r="CV44" s="263"/>
      <c r="CW44" s="263"/>
      <c r="CX44" s="263"/>
      <c r="CY44" s="263"/>
      <c r="CZ44" s="263">
        <v>1</v>
      </c>
      <c r="DA44" s="263"/>
      <c r="DB44" s="263"/>
      <c r="DC44" s="263"/>
      <c r="DD44" s="263"/>
      <c r="DE44" s="263">
        <v>1</v>
      </c>
      <c r="DF44" s="263"/>
      <c r="DG44" s="263"/>
      <c r="DH44" s="263"/>
      <c r="DI44" s="263"/>
      <c r="DJ44" s="263">
        <v>1</v>
      </c>
      <c r="DK44" s="263"/>
      <c r="DL44" s="263"/>
      <c r="DM44" s="263"/>
      <c r="DN44" s="263"/>
      <c r="DO44" s="263">
        <v>1</v>
      </c>
      <c r="DP44" s="263"/>
      <c r="DQ44" s="263"/>
      <c r="DR44" s="263"/>
      <c r="DS44" s="263"/>
      <c r="DT44" s="263">
        <v>1</v>
      </c>
      <c r="DU44" s="263"/>
      <c r="DV44" s="263"/>
      <c r="DW44" s="263"/>
      <c r="DX44" s="263"/>
      <c r="DY44" s="263">
        <v>1</v>
      </c>
      <c r="DZ44" s="263"/>
      <c r="EA44" s="263"/>
      <c r="EB44" s="263"/>
      <c r="EC44" s="263"/>
      <c r="ED44" s="263">
        <v>1</v>
      </c>
      <c r="EE44" s="263"/>
      <c r="EF44" s="263"/>
      <c r="EG44" s="263"/>
      <c r="EH44" s="263"/>
      <c r="EI44" s="263">
        <v>1</v>
      </c>
      <c r="EJ44" s="263"/>
      <c r="EK44" s="263"/>
      <c r="EL44" s="263"/>
      <c r="EM44" s="263"/>
      <c r="EN44" s="263">
        <v>1</v>
      </c>
      <c r="EO44" s="263"/>
      <c r="EP44" s="263"/>
      <c r="EQ44" s="263"/>
      <c r="ER44" s="263"/>
      <c r="ES44" s="263">
        <v>1</v>
      </c>
      <c r="ET44" s="263"/>
      <c r="EU44" s="263"/>
      <c r="EV44" s="263"/>
      <c r="EW44" s="263"/>
      <c r="EX44" s="263">
        <v>1</v>
      </c>
      <c r="EY44" s="263"/>
      <c r="EZ44" s="263"/>
      <c r="FA44" s="263"/>
      <c r="FB44" s="263"/>
      <c r="FC44" s="263">
        <v>1</v>
      </c>
      <c r="FD44" s="263"/>
      <c r="FE44" s="263"/>
      <c r="FF44" s="263"/>
      <c r="FG44" s="263"/>
      <c r="FH44" s="263">
        <v>1</v>
      </c>
      <c r="FI44" s="263"/>
      <c r="FJ44" s="263"/>
      <c r="FK44" s="263"/>
      <c r="FL44" s="263"/>
      <c r="FM44" s="263">
        <v>1</v>
      </c>
      <c r="FN44" s="263"/>
      <c r="FO44" s="263"/>
      <c r="FP44" s="263"/>
      <c r="FQ44" s="263"/>
      <c r="FR44" s="263">
        <v>1</v>
      </c>
      <c r="FS44" s="263"/>
      <c r="FT44" s="263"/>
      <c r="FU44" s="263"/>
      <c r="FV44" s="263"/>
      <c r="FW44" s="263">
        <v>1</v>
      </c>
      <c r="FX44" s="263"/>
      <c r="FY44" s="263"/>
      <c r="FZ44" s="263"/>
      <c r="GA44" s="263"/>
      <c r="GB44" s="263">
        <v>1</v>
      </c>
      <c r="GC44" s="263"/>
      <c r="GD44" s="263"/>
      <c r="GE44" s="263"/>
      <c r="GF44" s="263"/>
      <c r="GG44" s="263">
        <v>1</v>
      </c>
      <c r="GH44" s="263"/>
      <c r="GI44" s="263"/>
      <c r="GJ44" s="263"/>
      <c r="GK44" s="263"/>
      <c r="GL44" s="263">
        <v>1</v>
      </c>
      <c r="GM44" s="263"/>
      <c r="GN44" s="263"/>
      <c r="GO44" s="263"/>
      <c r="GP44" s="263"/>
      <c r="GQ44" s="263">
        <v>1</v>
      </c>
      <c r="GR44" s="263"/>
      <c r="GS44" s="263"/>
      <c r="GT44" s="263"/>
      <c r="GU44" s="263"/>
      <c r="GV44" s="263">
        <v>1</v>
      </c>
      <c r="GW44" s="263"/>
      <c r="GX44" s="263"/>
      <c r="GY44" s="263"/>
      <c r="GZ44" s="263"/>
      <c r="HA44" s="263">
        <v>1</v>
      </c>
      <c r="HB44" s="263"/>
      <c r="HC44" s="263"/>
      <c r="HD44" s="263"/>
      <c r="HE44" s="263"/>
      <c r="HF44" s="263">
        <v>1</v>
      </c>
      <c r="HG44" s="263"/>
      <c r="HH44" s="263"/>
      <c r="HI44" s="263"/>
      <c r="HJ44" s="263"/>
      <c r="HK44" s="263">
        <v>1</v>
      </c>
      <c r="HL44" s="263"/>
      <c r="HM44" s="263"/>
      <c r="HN44" s="263"/>
      <c r="HO44" s="263"/>
      <c r="HP44" s="263">
        <v>1</v>
      </c>
      <c r="HQ44" s="263"/>
      <c r="HR44" s="263"/>
      <c r="HS44" s="263"/>
      <c r="HT44" s="263"/>
      <c r="HU44" s="263">
        <v>1</v>
      </c>
      <c r="HV44" s="263"/>
      <c r="HW44" s="263"/>
      <c r="HX44" s="263"/>
      <c r="HY44" s="263"/>
      <c r="HZ44" s="263">
        <v>1</v>
      </c>
      <c r="IA44" s="263"/>
      <c r="IB44" s="263"/>
      <c r="IC44" s="263"/>
      <c r="ID44" s="263"/>
      <c r="IE44" s="263">
        <v>1</v>
      </c>
      <c r="IF44" s="263"/>
      <c r="IG44" s="263"/>
      <c r="IH44" s="263"/>
      <c r="II44" s="263"/>
      <c r="IJ44" s="263">
        <v>1</v>
      </c>
      <c r="IK44" s="263"/>
      <c r="IL44" s="263"/>
      <c r="IM44" s="263"/>
      <c r="IN44" s="263"/>
      <c r="IO44" s="263">
        <v>1</v>
      </c>
      <c r="IP44" s="263"/>
      <c r="IQ44" s="263"/>
      <c r="IR44" s="263"/>
      <c r="IS44" s="263"/>
      <c r="IT44" s="263">
        <v>1</v>
      </c>
      <c r="IU44" s="263"/>
      <c r="IV44" s="263"/>
      <c r="IW44" s="263"/>
      <c r="IX44" s="263"/>
      <c r="IY44" s="263">
        <v>1</v>
      </c>
      <c r="IZ44" s="263"/>
      <c r="JA44" s="263"/>
      <c r="JB44" s="263"/>
      <c r="JC44" s="263"/>
      <c r="JD44" s="263">
        <v>1</v>
      </c>
      <c r="JE44" s="263"/>
      <c r="JF44" s="263"/>
      <c r="JG44" s="263"/>
      <c r="JH44" s="263"/>
      <c r="JI44" s="263">
        <v>1</v>
      </c>
      <c r="JJ44" s="263"/>
      <c r="JK44" s="263"/>
      <c r="JL44" s="263"/>
      <c r="JM44" s="263"/>
      <c r="JN44" s="263">
        <v>1</v>
      </c>
      <c r="JO44" s="263"/>
      <c r="JP44" s="263"/>
      <c r="JQ44" s="263"/>
      <c r="JR44" s="263"/>
      <c r="JS44" s="263">
        <v>1</v>
      </c>
      <c r="JT44" s="263"/>
      <c r="JU44" s="263"/>
      <c r="JV44" s="263"/>
      <c r="JW44" s="263"/>
      <c r="JX44" s="263">
        <v>1</v>
      </c>
      <c r="JY44" s="263"/>
      <c r="JZ44" s="263"/>
      <c r="KA44" s="263"/>
      <c r="KB44" s="263"/>
      <c r="KC44" s="263">
        <v>1</v>
      </c>
      <c r="KD44" s="263"/>
      <c r="KE44" s="263"/>
      <c r="KF44" s="263"/>
      <c r="KG44" s="263"/>
      <c r="KH44" s="263">
        <v>1</v>
      </c>
      <c r="KI44" s="263"/>
      <c r="KJ44" s="263"/>
      <c r="KK44" s="263"/>
      <c r="KL44" s="263"/>
      <c r="KM44" s="263">
        <v>1</v>
      </c>
      <c r="KN44" s="263"/>
      <c r="KO44" s="263"/>
      <c r="KP44" s="263"/>
      <c r="KQ44" s="263"/>
      <c r="KR44" s="263">
        <v>1</v>
      </c>
      <c r="KS44" s="263"/>
      <c r="KT44" s="263"/>
      <c r="KU44" s="263"/>
      <c r="KV44" s="263"/>
      <c r="KW44" s="263">
        <v>1</v>
      </c>
      <c r="KX44" s="263"/>
      <c r="KY44" s="263"/>
      <c r="KZ44" s="263"/>
      <c r="LA44" s="263"/>
      <c r="LB44" s="263">
        <v>1</v>
      </c>
      <c r="LC44" s="263"/>
      <c r="LD44" s="263"/>
      <c r="LE44" s="263"/>
      <c r="LF44" s="263"/>
      <c r="LG44" s="263">
        <v>1</v>
      </c>
      <c r="LH44" s="263"/>
      <c r="LI44" s="263"/>
      <c r="LJ44" s="263"/>
      <c r="LK44" s="263"/>
      <c r="LL44" s="263">
        <v>1</v>
      </c>
      <c r="LM44" s="263"/>
      <c r="LN44" s="263"/>
      <c r="LO44" s="263"/>
      <c r="LP44" s="263"/>
      <c r="LQ44" s="263">
        <v>1</v>
      </c>
      <c r="LR44" s="263"/>
      <c r="LS44" s="263"/>
      <c r="LT44" s="263"/>
      <c r="LU44" s="263"/>
      <c r="LV44" s="263">
        <v>1</v>
      </c>
      <c r="LW44" s="263"/>
      <c r="LX44" s="263"/>
      <c r="LY44" s="263"/>
      <c r="LZ44" s="263"/>
      <c r="MA44" s="263">
        <v>1</v>
      </c>
      <c r="MB44" s="263"/>
      <c r="MC44" s="263"/>
      <c r="MD44" s="263"/>
      <c r="ME44" s="263"/>
      <c r="MF44" s="263">
        <v>1</v>
      </c>
      <c r="MG44" s="263"/>
      <c r="MH44" s="263"/>
      <c r="MI44" s="263"/>
      <c r="MJ44" s="263"/>
      <c r="MK44" s="263">
        <v>1</v>
      </c>
      <c r="ML44" s="263"/>
      <c r="MM44" s="263"/>
      <c r="MN44" s="263"/>
      <c r="MO44" s="263"/>
      <c r="MP44" s="263">
        <v>1</v>
      </c>
      <c r="MQ44" s="263"/>
      <c r="MR44" s="263"/>
      <c r="MS44" s="263"/>
      <c r="MT44" s="263"/>
      <c r="MU44" s="263">
        <v>1</v>
      </c>
      <c r="MV44" s="263"/>
      <c r="MW44" s="263"/>
      <c r="MX44" s="263"/>
      <c r="MY44" s="263"/>
      <c r="MZ44" s="263">
        <v>1</v>
      </c>
      <c r="NA44" s="263"/>
      <c r="NB44" s="263"/>
      <c r="NC44" s="263"/>
      <c r="ND44" s="263"/>
      <c r="NE44" s="263">
        <v>1</v>
      </c>
      <c r="NF44" s="263"/>
      <c r="NG44" s="263"/>
      <c r="NH44" s="263"/>
      <c r="NI44" s="263"/>
      <c r="NJ44" s="263">
        <v>1</v>
      </c>
      <c r="NK44" s="263"/>
      <c r="NL44" s="263"/>
      <c r="NM44" s="263"/>
      <c r="NN44" s="263"/>
      <c r="NO44" s="263">
        <v>1</v>
      </c>
      <c r="NP44" s="263"/>
      <c r="NQ44" s="263"/>
      <c r="NR44" s="263"/>
      <c r="NS44" s="263"/>
      <c r="NT44" s="263">
        <v>1</v>
      </c>
      <c r="NU44" s="263"/>
      <c r="NV44" s="263"/>
      <c r="NW44" s="263"/>
      <c r="NX44" s="263"/>
      <c r="NY44" s="263">
        <v>1</v>
      </c>
      <c r="NZ44" s="263"/>
      <c r="OA44" s="263"/>
      <c r="OB44" s="263"/>
      <c r="OC44" s="263"/>
      <c r="OD44" s="263">
        <v>1</v>
      </c>
      <c r="OE44" s="263"/>
      <c r="OF44" s="263"/>
      <c r="OG44" s="263"/>
      <c r="OH44" s="263"/>
      <c r="OI44" s="263">
        <v>1</v>
      </c>
      <c r="OJ44" s="263"/>
      <c r="OK44" s="263"/>
      <c r="OL44" s="263"/>
      <c r="OM44" s="263"/>
      <c r="ON44" s="263">
        <v>1</v>
      </c>
      <c r="OO44" s="263"/>
      <c r="OP44" s="263"/>
      <c r="OQ44" s="263"/>
      <c r="OR44" s="263"/>
      <c r="OS44" s="263">
        <v>1</v>
      </c>
      <c r="OT44" s="263"/>
      <c r="OU44" s="263"/>
      <c r="OV44" s="263"/>
      <c r="OW44" s="263"/>
      <c r="OX44" s="263">
        <v>1</v>
      </c>
      <c r="OY44" s="263"/>
      <c r="OZ44" s="263"/>
      <c r="PA44" s="263"/>
      <c r="PB44" s="263"/>
      <c r="PC44" s="263">
        <v>1</v>
      </c>
      <c r="PD44" s="263"/>
      <c r="PE44" s="263"/>
      <c r="PF44" s="263"/>
      <c r="PG44" s="263"/>
      <c r="PH44" s="263">
        <v>1</v>
      </c>
      <c r="PI44" s="263"/>
      <c r="PJ44" s="263"/>
      <c r="PK44" s="263"/>
      <c r="PL44" s="263"/>
      <c r="PM44" s="263">
        <v>1</v>
      </c>
      <c r="PN44" s="263"/>
      <c r="PO44" s="263"/>
      <c r="PP44" s="263"/>
      <c r="PQ44" s="263"/>
      <c r="PR44" s="263">
        <v>1</v>
      </c>
      <c r="PS44" s="263"/>
      <c r="PT44" s="263"/>
      <c r="PU44" s="263"/>
      <c r="PV44" s="263"/>
      <c r="PW44" s="263">
        <v>1</v>
      </c>
      <c r="PX44" s="263"/>
      <c r="PY44" s="263"/>
      <c r="PZ44" s="263"/>
      <c r="QA44" s="263"/>
      <c r="QB44" s="263">
        <v>1</v>
      </c>
      <c r="QC44" s="263"/>
      <c r="QD44" s="263"/>
      <c r="QE44" s="263"/>
      <c r="QF44" s="263"/>
      <c r="QG44" s="263">
        <v>1</v>
      </c>
      <c r="QH44" s="263"/>
      <c r="QI44" s="263"/>
      <c r="QJ44" s="263"/>
      <c r="QK44" s="263"/>
      <c r="QL44" s="263">
        <v>1</v>
      </c>
      <c r="QM44" s="263"/>
      <c r="QN44" s="263"/>
      <c r="QO44" s="263"/>
      <c r="QP44" s="263"/>
      <c r="QQ44" s="263">
        <v>1</v>
      </c>
      <c r="QR44" s="263"/>
      <c r="QS44" s="263"/>
      <c r="QT44" s="263"/>
      <c r="QU44" s="263"/>
      <c r="QV44" s="263">
        <v>1</v>
      </c>
      <c r="QW44" s="263"/>
      <c r="QX44" s="263"/>
      <c r="QY44" s="263"/>
      <c r="QZ44" s="263"/>
      <c r="RA44" s="263">
        <v>1</v>
      </c>
      <c r="RB44" s="263"/>
      <c r="RC44" s="263"/>
      <c r="RD44" s="263"/>
      <c r="RE44" s="263"/>
      <c r="RF44" s="263">
        <v>1</v>
      </c>
      <c r="RG44" s="263"/>
      <c r="RH44" s="263"/>
      <c r="RI44" s="263"/>
      <c r="RJ44" s="263"/>
      <c r="RK44" s="263">
        <v>1</v>
      </c>
      <c r="RL44" s="263"/>
      <c r="RM44" s="263"/>
      <c r="RN44" s="263"/>
      <c r="RO44" s="263"/>
      <c r="RP44" s="263">
        <v>1</v>
      </c>
      <c r="RQ44" s="263"/>
      <c r="RR44" s="263"/>
      <c r="RS44" s="263"/>
      <c r="RT44" s="263"/>
      <c r="RU44" s="263">
        <v>1</v>
      </c>
      <c r="RV44" s="263"/>
      <c r="RW44" s="263"/>
      <c r="RX44" s="263"/>
      <c r="RY44" s="263"/>
      <c r="RZ44" s="263">
        <v>1</v>
      </c>
      <c r="SA44" s="263"/>
    </row>
    <row r="45" spans="1:495" s="239" customFormat="1">
      <c r="A45" s="235"/>
      <c r="B45" s="283" t="str">
        <f t="shared" si="8"/>
        <v>Effluent</v>
      </c>
      <c r="C45" s="283"/>
      <c r="D45" s="263">
        <v>1</v>
      </c>
      <c r="E45" s="263">
        <v>1</v>
      </c>
      <c r="F45" s="263"/>
      <c r="G45" s="263"/>
      <c r="H45" s="263">
        <v>1</v>
      </c>
      <c r="I45" s="263"/>
      <c r="J45" s="263"/>
      <c r="K45" s="263">
        <v>1</v>
      </c>
      <c r="L45" s="263"/>
      <c r="M45" s="263"/>
      <c r="N45" s="263">
        <v>1</v>
      </c>
      <c r="O45" s="263"/>
      <c r="P45" s="263"/>
      <c r="Q45" s="263"/>
      <c r="R45" s="263">
        <v>1</v>
      </c>
      <c r="S45" s="263"/>
      <c r="T45" s="263"/>
      <c r="U45" s="263"/>
      <c r="V45" s="263"/>
      <c r="W45" s="263">
        <v>1</v>
      </c>
      <c r="X45" s="263"/>
      <c r="Y45" s="263"/>
      <c r="Z45" s="263"/>
      <c r="AA45" s="263"/>
      <c r="AB45" s="263"/>
      <c r="AC45" s="263"/>
      <c r="AD45" s="263"/>
      <c r="AE45" s="263"/>
      <c r="AF45" s="263"/>
      <c r="AG45" s="263"/>
      <c r="AH45" s="263"/>
      <c r="AI45" s="263"/>
      <c r="AJ45" s="263"/>
      <c r="AK45" s="263"/>
      <c r="AL45" s="263"/>
      <c r="AM45" s="263"/>
      <c r="AN45" s="263"/>
      <c r="AO45" s="263"/>
      <c r="AP45" s="263"/>
      <c r="AQ45" s="263"/>
      <c r="AR45" s="263">
        <v>1</v>
      </c>
      <c r="AS45" s="263"/>
      <c r="AT45" s="263"/>
      <c r="AU45" s="263"/>
      <c r="AV45" s="263"/>
      <c r="AW45" s="263">
        <v>1</v>
      </c>
      <c r="AX45" s="263"/>
      <c r="AY45" s="263"/>
      <c r="AZ45" s="263"/>
      <c r="BA45" s="263"/>
      <c r="BB45" s="263">
        <v>1</v>
      </c>
      <c r="BC45" s="263"/>
      <c r="BD45" s="263"/>
      <c r="BE45" s="263"/>
      <c r="BF45" s="263"/>
      <c r="BG45" s="263">
        <v>1</v>
      </c>
      <c r="BH45" s="263"/>
      <c r="BI45" s="263"/>
      <c r="BJ45" s="263"/>
      <c r="BK45" s="263"/>
      <c r="BL45" s="263">
        <v>1</v>
      </c>
      <c r="BM45" s="263"/>
      <c r="BN45" s="263"/>
      <c r="BO45" s="263"/>
      <c r="BP45" s="263"/>
      <c r="BQ45" s="263">
        <v>1</v>
      </c>
      <c r="BR45" s="263"/>
      <c r="BS45" s="263"/>
      <c r="BT45" s="263"/>
      <c r="BU45" s="263"/>
      <c r="BV45" s="263">
        <v>1</v>
      </c>
      <c r="BW45" s="263"/>
      <c r="BX45" s="263"/>
      <c r="BY45" s="263"/>
      <c r="BZ45" s="263"/>
      <c r="CA45" s="263">
        <v>1</v>
      </c>
      <c r="CB45" s="263"/>
      <c r="CC45" s="263"/>
      <c r="CD45" s="263"/>
      <c r="CE45" s="263"/>
      <c r="CF45" s="263">
        <v>1</v>
      </c>
      <c r="CG45" s="263"/>
      <c r="CH45" s="263"/>
      <c r="CI45" s="263"/>
      <c r="CJ45" s="263"/>
      <c r="CK45" s="263">
        <v>1</v>
      </c>
      <c r="CL45" s="263"/>
      <c r="CM45" s="263"/>
      <c r="CN45" s="263"/>
      <c r="CO45" s="263"/>
      <c r="CP45" s="263">
        <v>1</v>
      </c>
      <c r="CQ45" s="263"/>
      <c r="CR45" s="263"/>
      <c r="CS45" s="263"/>
      <c r="CT45" s="263"/>
      <c r="CU45" s="263">
        <v>1</v>
      </c>
      <c r="CV45" s="263"/>
      <c r="CW45" s="263"/>
      <c r="CX45" s="263"/>
      <c r="CY45" s="263"/>
      <c r="CZ45" s="263">
        <v>1</v>
      </c>
      <c r="DA45" s="263"/>
      <c r="DB45" s="263"/>
      <c r="DC45" s="263"/>
      <c r="DD45" s="263"/>
      <c r="DE45" s="263">
        <v>1</v>
      </c>
      <c r="DF45" s="263"/>
      <c r="DG45" s="263"/>
      <c r="DH45" s="263"/>
      <c r="DI45" s="263"/>
      <c r="DJ45" s="263">
        <v>1</v>
      </c>
      <c r="DK45" s="263"/>
      <c r="DL45" s="263"/>
      <c r="DM45" s="263"/>
      <c r="DN45" s="263"/>
      <c r="DO45" s="263">
        <v>1</v>
      </c>
      <c r="DP45" s="263"/>
      <c r="DQ45" s="263"/>
      <c r="DR45" s="263"/>
      <c r="DS45" s="263"/>
      <c r="DT45" s="263">
        <v>1</v>
      </c>
      <c r="DU45" s="263"/>
      <c r="DV45" s="263"/>
      <c r="DW45" s="263"/>
      <c r="DX45" s="263"/>
      <c r="DY45" s="263">
        <v>1</v>
      </c>
      <c r="DZ45" s="263"/>
      <c r="EA45" s="263"/>
      <c r="EB45" s="263"/>
      <c r="EC45" s="263"/>
      <c r="ED45" s="263">
        <v>1</v>
      </c>
      <c r="EE45" s="263"/>
      <c r="EF45" s="263"/>
      <c r="EG45" s="263"/>
      <c r="EH45" s="263"/>
      <c r="EI45" s="263">
        <v>1</v>
      </c>
      <c r="EJ45" s="263"/>
      <c r="EK45" s="263"/>
      <c r="EL45" s="263"/>
      <c r="EM45" s="263"/>
      <c r="EN45" s="263">
        <v>1</v>
      </c>
      <c r="EO45" s="263"/>
      <c r="EP45" s="263"/>
      <c r="EQ45" s="263"/>
      <c r="ER45" s="263"/>
      <c r="ES45" s="263">
        <v>1</v>
      </c>
      <c r="ET45" s="263"/>
      <c r="EU45" s="263"/>
      <c r="EV45" s="263"/>
      <c r="EW45" s="263"/>
      <c r="EX45" s="263">
        <v>1</v>
      </c>
      <c r="EY45" s="263"/>
      <c r="EZ45" s="263"/>
      <c r="FA45" s="263"/>
      <c r="FB45" s="263"/>
      <c r="FC45" s="263">
        <v>1</v>
      </c>
      <c r="FD45" s="263"/>
      <c r="FE45" s="263"/>
      <c r="FF45" s="263"/>
      <c r="FG45" s="263"/>
      <c r="FH45" s="263">
        <v>1</v>
      </c>
      <c r="FI45" s="263"/>
      <c r="FJ45" s="263"/>
      <c r="FK45" s="263"/>
      <c r="FL45" s="263"/>
      <c r="FM45" s="263">
        <v>1</v>
      </c>
      <c r="FN45" s="263"/>
      <c r="FO45" s="263"/>
      <c r="FP45" s="263"/>
      <c r="FQ45" s="263"/>
      <c r="FR45" s="263">
        <v>1</v>
      </c>
      <c r="FS45" s="263"/>
      <c r="FT45" s="263"/>
      <c r="FU45" s="263"/>
      <c r="FV45" s="263"/>
      <c r="FW45" s="263">
        <v>1</v>
      </c>
      <c r="FX45" s="263"/>
      <c r="FY45" s="263"/>
      <c r="FZ45" s="263"/>
      <c r="GA45" s="263"/>
      <c r="GB45" s="263">
        <v>1</v>
      </c>
      <c r="GC45" s="263"/>
      <c r="GD45" s="263"/>
      <c r="GE45" s="263"/>
      <c r="GF45" s="263"/>
      <c r="GG45" s="263">
        <v>1</v>
      </c>
      <c r="GH45" s="263"/>
      <c r="GI45" s="263"/>
      <c r="GJ45" s="263"/>
      <c r="GK45" s="263"/>
      <c r="GL45" s="263">
        <v>1</v>
      </c>
      <c r="GM45" s="263"/>
      <c r="GN45" s="263"/>
      <c r="GO45" s="263"/>
      <c r="GP45" s="263"/>
      <c r="GQ45" s="263">
        <v>1</v>
      </c>
      <c r="GR45" s="263"/>
      <c r="GS45" s="263"/>
      <c r="GT45" s="263"/>
      <c r="GU45" s="263"/>
      <c r="GV45" s="263">
        <v>1</v>
      </c>
      <c r="GW45" s="263"/>
      <c r="GX45" s="263"/>
      <c r="GY45" s="263"/>
      <c r="GZ45" s="263"/>
      <c r="HA45" s="263">
        <v>1</v>
      </c>
      <c r="HB45" s="263"/>
      <c r="HC45" s="263"/>
      <c r="HD45" s="263"/>
      <c r="HE45" s="263"/>
      <c r="HF45" s="263">
        <v>1</v>
      </c>
      <c r="HG45" s="263"/>
      <c r="HH45" s="263"/>
      <c r="HI45" s="263"/>
      <c r="HJ45" s="263"/>
      <c r="HK45" s="263">
        <v>1</v>
      </c>
      <c r="HL45" s="263"/>
      <c r="HM45" s="263"/>
      <c r="HN45" s="263"/>
      <c r="HO45" s="263"/>
      <c r="HP45" s="263">
        <v>1</v>
      </c>
      <c r="HQ45" s="263"/>
      <c r="HR45" s="263"/>
      <c r="HS45" s="263"/>
      <c r="HT45" s="263"/>
      <c r="HU45" s="263">
        <v>1</v>
      </c>
      <c r="HV45" s="263"/>
      <c r="HW45" s="263"/>
      <c r="HX45" s="263"/>
      <c r="HY45" s="263"/>
      <c r="HZ45" s="263">
        <v>1</v>
      </c>
      <c r="IA45" s="263"/>
      <c r="IB45" s="263"/>
      <c r="IC45" s="263"/>
      <c r="ID45" s="263"/>
      <c r="IE45" s="263">
        <v>1</v>
      </c>
      <c r="IF45" s="263"/>
      <c r="IG45" s="263"/>
      <c r="IH45" s="263"/>
      <c r="II45" s="263"/>
      <c r="IJ45" s="263">
        <v>1</v>
      </c>
      <c r="IK45" s="263"/>
      <c r="IL45" s="263"/>
      <c r="IM45" s="263"/>
      <c r="IN45" s="263"/>
      <c r="IO45" s="263">
        <v>1</v>
      </c>
      <c r="IP45" s="263"/>
      <c r="IQ45" s="263"/>
      <c r="IR45" s="263"/>
      <c r="IS45" s="263"/>
      <c r="IT45" s="263">
        <v>1</v>
      </c>
      <c r="IU45" s="263"/>
      <c r="IV45" s="263"/>
      <c r="IW45" s="263"/>
      <c r="IX45" s="263"/>
      <c r="IY45" s="263">
        <v>1</v>
      </c>
      <c r="IZ45" s="263"/>
      <c r="JA45" s="263"/>
      <c r="JB45" s="263"/>
      <c r="JC45" s="263"/>
      <c r="JD45" s="263">
        <v>1</v>
      </c>
      <c r="JE45" s="263"/>
      <c r="JF45" s="263"/>
      <c r="JG45" s="263"/>
      <c r="JH45" s="263"/>
      <c r="JI45" s="263">
        <v>1</v>
      </c>
      <c r="JJ45" s="263"/>
      <c r="JK45" s="263"/>
      <c r="JL45" s="263"/>
      <c r="JM45" s="263"/>
      <c r="JN45" s="263">
        <v>1</v>
      </c>
      <c r="JO45" s="263"/>
      <c r="JP45" s="263"/>
      <c r="JQ45" s="263"/>
      <c r="JR45" s="263"/>
      <c r="JS45" s="263">
        <v>1</v>
      </c>
      <c r="JT45" s="263"/>
      <c r="JU45" s="263"/>
      <c r="JV45" s="263"/>
      <c r="JW45" s="263"/>
      <c r="JX45" s="263">
        <v>1</v>
      </c>
      <c r="JY45" s="263"/>
      <c r="JZ45" s="263"/>
      <c r="KA45" s="263"/>
      <c r="KB45" s="263"/>
      <c r="KC45" s="263">
        <v>1</v>
      </c>
      <c r="KD45" s="263"/>
      <c r="KE45" s="263"/>
      <c r="KF45" s="263"/>
      <c r="KG45" s="263"/>
      <c r="KH45" s="263">
        <v>1</v>
      </c>
      <c r="KI45" s="263"/>
      <c r="KJ45" s="263"/>
      <c r="KK45" s="263"/>
      <c r="KL45" s="263"/>
      <c r="KM45" s="263">
        <v>1</v>
      </c>
      <c r="KN45" s="263"/>
      <c r="KO45" s="263"/>
      <c r="KP45" s="263"/>
      <c r="KQ45" s="263"/>
      <c r="KR45" s="263">
        <v>1</v>
      </c>
      <c r="KS45" s="263"/>
      <c r="KT45" s="263"/>
      <c r="KU45" s="263"/>
      <c r="KV45" s="263"/>
      <c r="KW45" s="263">
        <v>1</v>
      </c>
      <c r="KX45" s="263"/>
      <c r="KY45" s="263"/>
      <c r="KZ45" s="263"/>
      <c r="LA45" s="263"/>
      <c r="LB45" s="263">
        <v>1</v>
      </c>
      <c r="LC45" s="263"/>
      <c r="LD45" s="263"/>
      <c r="LE45" s="263"/>
      <c r="LF45" s="263"/>
      <c r="LG45" s="263">
        <v>1</v>
      </c>
      <c r="LH45" s="263"/>
      <c r="LI45" s="263"/>
      <c r="LJ45" s="263"/>
      <c r="LK45" s="263"/>
      <c r="LL45" s="263">
        <v>1</v>
      </c>
      <c r="LM45" s="263"/>
      <c r="LN45" s="263"/>
      <c r="LO45" s="263"/>
      <c r="LP45" s="263"/>
      <c r="LQ45" s="263">
        <v>1</v>
      </c>
      <c r="LR45" s="263"/>
      <c r="LS45" s="263"/>
      <c r="LT45" s="263"/>
      <c r="LU45" s="263"/>
      <c r="LV45" s="263">
        <v>1</v>
      </c>
      <c r="LW45" s="263"/>
      <c r="LX45" s="263"/>
      <c r="LY45" s="263"/>
      <c r="LZ45" s="263"/>
      <c r="MA45" s="263">
        <v>1</v>
      </c>
      <c r="MB45" s="263"/>
      <c r="MC45" s="263"/>
      <c r="MD45" s="263"/>
      <c r="ME45" s="263"/>
      <c r="MF45" s="263">
        <v>1</v>
      </c>
      <c r="MG45" s="263"/>
      <c r="MH45" s="263"/>
      <c r="MI45" s="263"/>
      <c r="MJ45" s="263"/>
      <c r="MK45" s="263">
        <v>1</v>
      </c>
      <c r="ML45" s="263"/>
      <c r="MM45" s="263"/>
      <c r="MN45" s="263"/>
      <c r="MO45" s="263"/>
      <c r="MP45" s="263">
        <v>1</v>
      </c>
      <c r="MQ45" s="263"/>
      <c r="MR45" s="263"/>
      <c r="MS45" s="263"/>
      <c r="MT45" s="263"/>
      <c r="MU45" s="263">
        <v>1</v>
      </c>
      <c r="MV45" s="263"/>
      <c r="MW45" s="263"/>
      <c r="MX45" s="263"/>
      <c r="MY45" s="263"/>
      <c r="MZ45" s="263">
        <v>1</v>
      </c>
      <c r="NA45" s="263"/>
      <c r="NB45" s="263"/>
      <c r="NC45" s="263"/>
      <c r="ND45" s="263"/>
      <c r="NE45" s="263">
        <v>1</v>
      </c>
      <c r="NF45" s="263"/>
      <c r="NG45" s="263"/>
      <c r="NH45" s="263"/>
      <c r="NI45" s="263"/>
      <c r="NJ45" s="263">
        <v>1</v>
      </c>
      <c r="NK45" s="263"/>
      <c r="NL45" s="263"/>
      <c r="NM45" s="263"/>
      <c r="NN45" s="263"/>
      <c r="NO45" s="263">
        <v>1</v>
      </c>
      <c r="NP45" s="263"/>
      <c r="NQ45" s="263"/>
      <c r="NR45" s="263"/>
      <c r="NS45" s="263"/>
      <c r="NT45" s="263">
        <v>1</v>
      </c>
      <c r="NU45" s="263"/>
      <c r="NV45" s="263"/>
      <c r="NW45" s="263"/>
      <c r="NX45" s="263"/>
      <c r="NY45" s="263">
        <v>1</v>
      </c>
      <c r="NZ45" s="263"/>
      <c r="OA45" s="263"/>
      <c r="OB45" s="263"/>
      <c r="OC45" s="263"/>
      <c r="OD45" s="263">
        <v>1</v>
      </c>
      <c r="OE45" s="263"/>
      <c r="OF45" s="263"/>
      <c r="OG45" s="263"/>
      <c r="OH45" s="263"/>
      <c r="OI45" s="263">
        <v>1</v>
      </c>
      <c r="OJ45" s="263"/>
      <c r="OK45" s="263"/>
      <c r="OL45" s="263"/>
      <c r="OM45" s="263"/>
      <c r="ON45" s="263">
        <v>1</v>
      </c>
      <c r="OO45" s="263"/>
      <c r="OP45" s="263"/>
      <c r="OQ45" s="263"/>
      <c r="OR45" s="263"/>
      <c r="OS45" s="263">
        <v>1</v>
      </c>
      <c r="OT45" s="263"/>
      <c r="OU45" s="263"/>
      <c r="OV45" s="263"/>
      <c r="OW45" s="263"/>
      <c r="OX45" s="263">
        <v>1</v>
      </c>
      <c r="OY45" s="263"/>
      <c r="OZ45" s="263"/>
      <c r="PA45" s="263"/>
      <c r="PB45" s="263"/>
      <c r="PC45" s="263">
        <v>1</v>
      </c>
      <c r="PD45" s="263"/>
      <c r="PE45" s="263"/>
      <c r="PF45" s="263"/>
      <c r="PG45" s="263"/>
      <c r="PH45" s="263">
        <v>1</v>
      </c>
      <c r="PI45" s="263"/>
      <c r="PJ45" s="263"/>
      <c r="PK45" s="263"/>
      <c r="PL45" s="263"/>
      <c r="PM45" s="263">
        <v>1</v>
      </c>
      <c r="PN45" s="263"/>
      <c r="PO45" s="263"/>
      <c r="PP45" s="263"/>
      <c r="PQ45" s="263"/>
      <c r="PR45" s="263">
        <v>1</v>
      </c>
      <c r="PS45" s="263"/>
      <c r="PT45" s="263"/>
      <c r="PU45" s="263"/>
      <c r="PV45" s="263"/>
      <c r="PW45" s="263">
        <v>1</v>
      </c>
      <c r="PX45" s="263"/>
      <c r="PY45" s="263"/>
      <c r="PZ45" s="263"/>
      <c r="QA45" s="263"/>
      <c r="QB45" s="263">
        <v>1</v>
      </c>
      <c r="QC45" s="263"/>
      <c r="QD45" s="263"/>
      <c r="QE45" s="263"/>
      <c r="QF45" s="263"/>
      <c r="QG45" s="263">
        <v>1</v>
      </c>
      <c r="QH45" s="263"/>
      <c r="QI45" s="263"/>
      <c r="QJ45" s="263"/>
      <c r="QK45" s="263"/>
      <c r="QL45" s="263">
        <v>1</v>
      </c>
      <c r="QM45" s="263"/>
      <c r="QN45" s="263"/>
      <c r="QO45" s="263"/>
      <c r="QP45" s="263"/>
      <c r="QQ45" s="263">
        <v>1</v>
      </c>
      <c r="QR45" s="263"/>
      <c r="QS45" s="263"/>
      <c r="QT45" s="263"/>
      <c r="QU45" s="263"/>
      <c r="QV45" s="263">
        <v>1</v>
      </c>
      <c r="QW45" s="263"/>
      <c r="QX45" s="263"/>
      <c r="QY45" s="263"/>
      <c r="QZ45" s="263"/>
      <c r="RA45" s="263">
        <v>1</v>
      </c>
      <c r="RB45" s="263"/>
      <c r="RC45" s="263"/>
      <c r="RD45" s="263"/>
      <c r="RE45" s="263"/>
      <c r="RF45" s="263">
        <v>1</v>
      </c>
      <c r="RG45" s="263"/>
      <c r="RH45" s="263"/>
      <c r="RI45" s="263"/>
      <c r="RJ45" s="263"/>
      <c r="RK45" s="263">
        <v>1</v>
      </c>
      <c r="RL45" s="263"/>
      <c r="RM45" s="263"/>
      <c r="RN45" s="263"/>
      <c r="RO45" s="263"/>
      <c r="RP45" s="263">
        <v>1</v>
      </c>
      <c r="RQ45" s="263"/>
      <c r="RR45" s="263"/>
      <c r="RS45" s="263"/>
      <c r="RT45" s="263"/>
      <c r="RU45" s="263">
        <v>1</v>
      </c>
      <c r="RV45" s="263"/>
      <c r="RW45" s="263"/>
      <c r="RX45" s="263"/>
      <c r="RY45" s="263"/>
      <c r="RZ45" s="263">
        <v>1</v>
      </c>
      <c r="SA45" s="263"/>
    </row>
    <row r="46" spans="1:495" s="239" customFormat="1">
      <c r="A46" s="235"/>
      <c r="B46" s="283" t="str">
        <f t="shared" si="8"/>
        <v>Instrumentation Maintenance/Replacement</v>
      </c>
      <c r="C46" s="283"/>
      <c r="D46" s="263">
        <v>1</v>
      </c>
      <c r="E46" s="263">
        <v>1</v>
      </c>
      <c r="F46" s="263">
        <v>1</v>
      </c>
      <c r="G46" s="263">
        <v>1</v>
      </c>
      <c r="H46" s="263">
        <v>1</v>
      </c>
      <c r="I46" s="263">
        <v>1</v>
      </c>
      <c r="J46" s="263">
        <v>1</v>
      </c>
      <c r="K46" s="263">
        <v>1</v>
      </c>
      <c r="L46" s="263">
        <v>1</v>
      </c>
      <c r="M46" s="263">
        <v>1</v>
      </c>
      <c r="N46" s="263">
        <v>1</v>
      </c>
      <c r="O46" s="263">
        <v>1</v>
      </c>
      <c r="P46" s="263">
        <v>1</v>
      </c>
      <c r="Q46" s="263">
        <v>1</v>
      </c>
      <c r="R46" s="263">
        <v>1</v>
      </c>
      <c r="S46" s="263">
        <v>1</v>
      </c>
      <c r="T46" s="263">
        <v>1</v>
      </c>
      <c r="U46" s="263">
        <v>1</v>
      </c>
      <c r="V46" s="263">
        <v>1</v>
      </c>
      <c r="W46" s="263">
        <v>1</v>
      </c>
      <c r="X46" s="263"/>
      <c r="Y46" s="263"/>
      <c r="Z46" s="263"/>
      <c r="AA46" s="263"/>
      <c r="AB46" s="263"/>
      <c r="AC46" s="263"/>
      <c r="AD46" s="263"/>
      <c r="AE46" s="263"/>
      <c r="AF46" s="263"/>
      <c r="AG46" s="263"/>
      <c r="AH46" s="263"/>
      <c r="AI46" s="263"/>
      <c r="AJ46" s="263"/>
      <c r="AK46" s="263"/>
      <c r="AL46" s="263"/>
      <c r="AM46" s="263"/>
      <c r="AN46" s="263"/>
      <c r="AO46" s="263"/>
      <c r="AP46" s="263"/>
      <c r="AQ46" s="263"/>
      <c r="AR46" s="263">
        <v>1</v>
      </c>
      <c r="AS46" s="263"/>
      <c r="AT46" s="263"/>
      <c r="AU46" s="263"/>
      <c r="AV46" s="263"/>
      <c r="AW46" s="263">
        <v>1</v>
      </c>
      <c r="AX46" s="263"/>
      <c r="AY46" s="263"/>
      <c r="AZ46" s="263"/>
      <c r="BA46" s="263"/>
      <c r="BB46" s="263">
        <v>1</v>
      </c>
      <c r="BC46" s="263"/>
      <c r="BD46" s="263"/>
      <c r="BE46" s="263"/>
      <c r="BF46" s="263"/>
      <c r="BG46" s="263">
        <v>1</v>
      </c>
      <c r="BH46" s="263"/>
      <c r="BI46" s="263"/>
      <c r="BJ46" s="263"/>
      <c r="BK46" s="263"/>
      <c r="BL46" s="263">
        <v>1</v>
      </c>
      <c r="BM46" s="263"/>
      <c r="BN46" s="263"/>
      <c r="BO46" s="263"/>
      <c r="BP46" s="263"/>
      <c r="BQ46" s="263">
        <v>1</v>
      </c>
      <c r="BR46" s="263"/>
      <c r="BS46" s="263"/>
      <c r="BT46" s="263"/>
      <c r="BU46" s="263"/>
      <c r="BV46" s="263">
        <v>1</v>
      </c>
      <c r="BW46" s="263"/>
      <c r="BX46" s="263"/>
      <c r="BY46" s="263"/>
      <c r="BZ46" s="263"/>
      <c r="CA46" s="263">
        <v>1</v>
      </c>
      <c r="CB46" s="263"/>
      <c r="CC46" s="263"/>
      <c r="CD46" s="263"/>
      <c r="CE46" s="263"/>
      <c r="CF46" s="263">
        <v>1</v>
      </c>
      <c r="CG46" s="263"/>
      <c r="CH46" s="263"/>
      <c r="CI46" s="263"/>
      <c r="CJ46" s="263"/>
      <c r="CK46" s="263">
        <v>1</v>
      </c>
      <c r="CL46" s="263"/>
      <c r="CM46" s="263"/>
      <c r="CN46" s="263"/>
      <c r="CO46" s="263"/>
      <c r="CP46" s="263">
        <v>1</v>
      </c>
      <c r="CQ46" s="263"/>
      <c r="CR46" s="263"/>
      <c r="CS46" s="263"/>
      <c r="CT46" s="263"/>
      <c r="CU46" s="263">
        <v>1</v>
      </c>
      <c r="CV46" s="263"/>
      <c r="CW46" s="263"/>
      <c r="CX46" s="263"/>
      <c r="CY46" s="263"/>
      <c r="CZ46" s="263">
        <v>1</v>
      </c>
      <c r="DA46" s="263"/>
      <c r="DB46" s="263"/>
      <c r="DC46" s="263"/>
      <c r="DD46" s="263"/>
      <c r="DE46" s="263">
        <v>1</v>
      </c>
      <c r="DF46" s="263"/>
      <c r="DG46" s="263"/>
      <c r="DH46" s="263"/>
      <c r="DI46" s="263"/>
      <c r="DJ46" s="263">
        <v>1</v>
      </c>
      <c r="DK46" s="263"/>
      <c r="DL46" s="263"/>
      <c r="DM46" s="263"/>
      <c r="DN46" s="263"/>
      <c r="DO46" s="263">
        <v>1</v>
      </c>
      <c r="DP46" s="263"/>
      <c r="DQ46" s="263"/>
      <c r="DR46" s="263"/>
      <c r="DS46" s="263"/>
      <c r="DT46" s="263">
        <v>1</v>
      </c>
      <c r="DU46" s="263"/>
      <c r="DV46" s="263"/>
      <c r="DW46" s="263"/>
      <c r="DX46" s="263"/>
      <c r="DY46" s="263">
        <v>1</v>
      </c>
      <c r="DZ46" s="263"/>
      <c r="EA46" s="263"/>
      <c r="EB46" s="263"/>
      <c r="EC46" s="263"/>
      <c r="ED46" s="263">
        <v>1</v>
      </c>
      <c r="EE46" s="263"/>
      <c r="EF46" s="263"/>
      <c r="EG46" s="263"/>
      <c r="EH46" s="263"/>
      <c r="EI46" s="263">
        <v>1</v>
      </c>
      <c r="EJ46" s="263"/>
      <c r="EK46" s="263"/>
      <c r="EL46" s="263"/>
      <c r="EM46" s="263"/>
      <c r="EN46" s="263">
        <v>1</v>
      </c>
      <c r="EO46" s="263"/>
      <c r="EP46" s="263"/>
      <c r="EQ46" s="263"/>
      <c r="ER46" s="263"/>
      <c r="ES46" s="263">
        <v>1</v>
      </c>
      <c r="ET46" s="263"/>
      <c r="EU46" s="263"/>
      <c r="EV46" s="263"/>
      <c r="EW46" s="263"/>
      <c r="EX46" s="263">
        <v>1</v>
      </c>
      <c r="EY46" s="263"/>
      <c r="EZ46" s="263"/>
      <c r="FA46" s="263"/>
      <c r="FB46" s="263"/>
      <c r="FC46" s="263">
        <v>1</v>
      </c>
      <c r="FD46" s="263"/>
      <c r="FE46" s="263"/>
      <c r="FF46" s="263"/>
      <c r="FG46" s="263"/>
      <c r="FH46" s="263">
        <v>1</v>
      </c>
      <c r="FI46" s="263"/>
      <c r="FJ46" s="263"/>
      <c r="FK46" s="263"/>
      <c r="FL46" s="263"/>
      <c r="FM46" s="263">
        <v>1</v>
      </c>
      <c r="FN46" s="263"/>
      <c r="FO46" s="263"/>
      <c r="FP46" s="263"/>
      <c r="FQ46" s="263"/>
      <c r="FR46" s="263">
        <v>1</v>
      </c>
      <c r="FS46" s="263"/>
      <c r="FT46" s="263"/>
      <c r="FU46" s="263"/>
      <c r="FV46" s="263"/>
      <c r="FW46" s="263">
        <v>1</v>
      </c>
      <c r="FX46" s="263"/>
      <c r="FY46" s="263"/>
      <c r="FZ46" s="263"/>
      <c r="GA46" s="263"/>
      <c r="GB46" s="263">
        <v>1</v>
      </c>
      <c r="GC46" s="263"/>
      <c r="GD46" s="263"/>
      <c r="GE46" s="263"/>
      <c r="GF46" s="263"/>
      <c r="GG46" s="263">
        <v>1</v>
      </c>
      <c r="GH46" s="263"/>
      <c r="GI46" s="263"/>
      <c r="GJ46" s="263"/>
      <c r="GK46" s="263"/>
      <c r="GL46" s="263">
        <v>1</v>
      </c>
      <c r="GM46" s="263"/>
      <c r="GN46" s="263"/>
      <c r="GO46" s="263"/>
      <c r="GP46" s="263"/>
      <c r="GQ46" s="263">
        <v>1</v>
      </c>
      <c r="GR46" s="263"/>
      <c r="GS46" s="263"/>
      <c r="GT46" s="263"/>
      <c r="GU46" s="263"/>
      <c r="GV46" s="263">
        <v>1</v>
      </c>
      <c r="GW46" s="263"/>
      <c r="GX46" s="263"/>
      <c r="GY46" s="263"/>
      <c r="GZ46" s="263"/>
      <c r="HA46" s="263">
        <v>1</v>
      </c>
      <c r="HB46" s="263"/>
      <c r="HC46" s="263"/>
      <c r="HD46" s="263"/>
      <c r="HE46" s="263"/>
      <c r="HF46" s="263">
        <v>1</v>
      </c>
      <c r="HG46" s="263"/>
      <c r="HH46" s="263"/>
      <c r="HI46" s="263"/>
      <c r="HJ46" s="263"/>
      <c r="HK46" s="263">
        <v>1</v>
      </c>
      <c r="HL46" s="263"/>
      <c r="HM46" s="263"/>
      <c r="HN46" s="263"/>
      <c r="HO46" s="263"/>
      <c r="HP46" s="263">
        <v>1</v>
      </c>
      <c r="HQ46" s="263"/>
      <c r="HR46" s="263"/>
      <c r="HS46" s="263"/>
      <c r="HT46" s="263"/>
      <c r="HU46" s="263">
        <v>1</v>
      </c>
      <c r="HV46" s="263"/>
      <c r="HW46" s="263"/>
      <c r="HX46" s="263"/>
      <c r="HY46" s="263"/>
      <c r="HZ46" s="263">
        <v>1</v>
      </c>
      <c r="IA46" s="263"/>
      <c r="IB46" s="263"/>
      <c r="IC46" s="263"/>
      <c r="ID46" s="263"/>
      <c r="IE46" s="263">
        <v>1</v>
      </c>
      <c r="IF46" s="263"/>
      <c r="IG46" s="263"/>
      <c r="IH46" s="263"/>
      <c r="II46" s="263"/>
      <c r="IJ46" s="263">
        <v>1</v>
      </c>
      <c r="IK46" s="263"/>
      <c r="IL46" s="263"/>
      <c r="IM46" s="263"/>
      <c r="IN46" s="263"/>
      <c r="IO46" s="263">
        <v>1</v>
      </c>
      <c r="IP46" s="263"/>
      <c r="IQ46" s="263"/>
      <c r="IR46" s="263"/>
      <c r="IS46" s="263"/>
      <c r="IT46" s="263">
        <v>1</v>
      </c>
      <c r="IU46" s="263"/>
      <c r="IV46" s="263"/>
      <c r="IW46" s="263"/>
      <c r="IX46" s="263"/>
      <c r="IY46" s="263">
        <v>1</v>
      </c>
      <c r="IZ46" s="263"/>
      <c r="JA46" s="263"/>
      <c r="JB46" s="263"/>
      <c r="JC46" s="263"/>
      <c r="JD46" s="263">
        <v>1</v>
      </c>
      <c r="JE46" s="263"/>
      <c r="JF46" s="263"/>
      <c r="JG46" s="263"/>
      <c r="JH46" s="263"/>
      <c r="JI46" s="263">
        <v>1</v>
      </c>
      <c r="JJ46" s="263"/>
      <c r="JK46" s="263"/>
      <c r="JL46" s="263"/>
      <c r="JM46" s="263"/>
      <c r="JN46" s="263">
        <v>1</v>
      </c>
      <c r="JO46" s="263"/>
      <c r="JP46" s="263"/>
      <c r="JQ46" s="263"/>
      <c r="JR46" s="263"/>
      <c r="JS46" s="263">
        <v>1</v>
      </c>
      <c r="JT46" s="263"/>
      <c r="JU46" s="263"/>
      <c r="JV46" s="263"/>
      <c r="JW46" s="263"/>
      <c r="JX46" s="263">
        <v>1</v>
      </c>
      <c r="JY46" s="263"/>
      <c r="JZ46" s="263"/>
      <c r="KA46" s="263"/>
      <c r="KB46" s="263"/>
      <c r="KC46" s="263">
        <v>1</v>
      </c>
      <c r="KD46" s="263"/>
      <c r="KE46" s="263"/>
      <c r="KF46" s="263"/>
      <c r="KG46" s="263"/>
      <c r="KH46" s="263">
        <v>1</v>
      </c>
      <c r="KI46" s="263"/>
      <c r="KJ46" s="263"/>
      <c r="KK46" s="263"/>
      <c r="KL46" s="263"/>
      <c r="KM46" s="263">
        <v>1</v>
      </c>
      <c r="KN46" s="263"/>
      <c r="KO46" s="263"/>
      <c r="KP46" s="263"/>
      <c r="KQ46" s="263"/>
      <c r="KR46" s="263">
        <v>1</v>
      </c>
      <c r="KS46" s="263"/>
      <c r="KT46" s="263"/>
      <c r="KU46" s="263"/>
      <c r="KV46" s="263"/>
      <c r="KW46" s="263">
        <v>1</v>
      </c>
      <c r="KX46" s="263"/>
      <c r="KY46" s="263"/>
      <c r="KZ46" s="263"/>
      <c r="LA46" s="263"/>
      <c r="LB46" s="263">
        <v>1</v>
      </c>
      <c r="LC46" s="263"/>
      <c r="LD46" s="263"/>
      <c r="LE46" s="263"/>
      <c r="LF46" s="263"/>
      <c r="LG46" s="263">
        <v>1</v>
      </c>
      <c r="LH46" s="263"/>
      <c r="LI46" s="263"/>
      <c r="LJ46" s="263"/>
      <c r="LK46" s="263"/>
      <c r="LL46" s="263">
        <v>1</v>
      </c>
      <c r="LM46" s="263"/>
      <c r="LN46" s="263"/>
      <c r="LO46" s="263"/>
      <c r="LP46" s="263"/>
      <c r="LQ46" s="263">
        <v>1</v>
      </c>
      <c r="LR46" s="263"/>
      <c r="LS46" s="263"/>
      <c r="LT46" s="263"/>
      <c r="LU46" s="263"/>
      <c r="LV46" s="263">
        <v>1</v>
      </c>
      <c r="LW46" s="263"/>
      <c r="LX46" s="263"/>
      <c r="LY46" s="263"/>
      <c r="LZ46" s="263"/>
      <c r="MA46" s="263">
        <v>1</v>
      </c>
      <c r="MB46" s="263"/>
      <c r="MC46" s="263"/>
      <c r="MD46" s="263"/>
      <c r="ME46" s="263"/>
      <c r="MF46" s="263">
        <v>1</v>
      </c>
      <c r="MG46" s="263"/>
      <c r="MH46" s="263"/>
      <c r="MI46" s="263"/>
      <c r="MJ46" s="263"/>
      <c r="MK46" s="263">
        <v>1</v>
      </c>
      <c r="ML46" s="263"/>
      <c r="MM46" s="263"/>
      <c r="MN46" s="263"/>
      <c r="MO46" s="263"/>
      <c r="MP46" s="263">
        <v>1</v>
      </c>
      <c r="MQ46" s="263"/>
      <c r="MR46" s="263"/>
      <c r="MS46" s="263"/>
      <c r="MT46" s="263"/>
      <c r="MU46" s="263">
        <v>1</v>
      </c>
      <c r="MV46" s="263"/>
      <c r="MW46" s="263"/>
      <c r="MX46" s="263"/>
      <c r="MY46" s="263"/>
      <c r="MZ46" s="263">
        <v>1</v>
      </c>
      <c r="NA46" s="263"/>
      <c r="NB46" s="263"/>
      <c r="NC46" s="263"/>
      <c r="ND46" s="263"/>
      <c r="NE46" s="263">
        <v>1</v>
      </c>
      <c r="NF46" s="263"/>
      <c r="NG46" s="263"/>
      <c r="NH46" s="263"/>
      <c r="NI46" s="263"/>
      <c r="NJ46" s="263">
        <v>1</v>
      </c>
      <c r="NK46" s="263"/>
      <c r="NL46" s="263"/>
      <c r="NM46" s="263"/>
      <c r="NN46" s="263"/>
      <c r="NO46" s="263">
        <v>1</v>
      </c>
      <c r="NP46" s="263"/>
      <c r="NQ46" s="263"/>
      <c r="NR46" s="263"/>
      <c r="NS46" s="263"/>
      <c r="NT46" s="263">
        <v>1</v>
      </c>
      <c r="NU46" s="263"/>
      <c r="NV46" s="263"/>
      <c r="NW46" s="263"/>
      <c r="NX46" s="263"/>
      <c r="NY46" s="263">
        <v>1</v>
      </c>
      <c r="NZ46" s="263"/>
      <c r="OA46" s="263"/>
      <c r="OB46" s="263"/>
      <c r="OC46" s="263"/>
      <c r="OD46" s="263">
        <v>1</v>
      </c>
      <c r="OE46" s="263"/>
      <c r="OF46" s="263"/>
      <c r="OG46" s="263"/>
      <c r="OH46" s="263"/>
      <c r="OI46" s="263">
        <v>1</v>
      </c>
      <c r="OJ46" s="263"/>
      <c r="OK46" s="263"/>
      <c r="OL46" s="263"/>
      <c r="OM46" s="263"/>
      <c r="ON46" s="263">
        <v>1</v>
      </c>
      <c r="OO46" s="263"/>
      <c r="OP46" s="263"/>
      <c r="OQ46" s="263"/>
      <c r="OR46" s="263"/>
      <c r="OS46" s="263">
        <v>1</v>
      </c>
      <c r="OT46" s="263"/>
      <c r="OU46" s="263"/>
      <c r="OV46" s="263"/>
      <c r="OW46" s="263"/>
      <c r="OX46" s="263">
        <v>1</v>
      </c>
      <c r="OY46" s="263"/>
      <c r="OZ46" s="263"/>
      <c r="PA46" s="263"/>
      <c r="PB46" s="263"/>
      <c r="PC46" s="263">
        <v>1</v>
      </c>
      <c r="PD46" s="263"/>
      <c r="PE46" s="263"/>
      <c r="PF46" s="263"/>
      <c r="PG46" s="263"/>
      <c r="PH46" s="263">
        <v>1</v>
      </c>
      <c r="PI46" s="263"/>
      <c r="PJ46" s="263"/>
      <c r="PK46" s="263"/>
      <c r="PL46" s="263"/>
      <c r="PM46" s="263">
        <v>1</v>
      </c>
      <c r="PN46" s="263"/>
      <c r="PO46" s="263"/>
      <c r="PP46" s="263"/>
      <c r="PQ46" s="263"/>
      <c r="PR46" s="263">
        <v>1</v>
      </c>
      <c r="PS46" s="263"/>
      <c r="PT46" s="263"/>
      <c r="PU46" s="263"/>
      <c r="PV46" s="263"/>
      <c r="PW46" s="263">
        <v>1</v>
      </c>
      <c r="PX46" s="263"/>
      <c r="PY46" s="263"/>
      <c r="PZ46" s="263"/>
      <c r="QA46" s="263"/>
      <c r="QB46" s="263">
        <v>1</v>
      </c>
      <c r="QC46" s="263"/>
      <c r="QD46" s="263"/>
      <c r="QE46" s="263"/>
      <c r="QF46" s="263"/>
      <c r="QG46" s="263">
        <v>1</v>
      </c>
      <c r="QH46" s="263"/>
      <c r="QI46" s="263"/>
      <c r="QJ46" s="263"/>
      <c r="QK46" s="263"/>
      <c r="QL46" s="263">
        <v>1</v>
      </c>
      <c r="QM46" s="263"/>
      <c r="QN46" s="263"/>
      <c r="QO46" s="263"/>
      <c r="QP46" s="263"/>
      <c r="QQ46" s="263">
        <v>1</v>
      </c>
      <c r="QR46" s="263"/>
      <c r="QS46" s="263"/>
      <c r="QT46" s="263"/>
      <c r="QU46" s="263"/>
      <c r="QV46" s="263">
        <v>1</v>
      </c>
      <c r="QW46" s="263"/>
      <c r="QX46" s="263"/>
      <c r="QY46" s="263"/>
      <c r="QZ46" s="263"/>
      <c r="RA46" s="263">
        <v>1</v>
      </c>
      <c r="RB46" s="263"/>
      <c r="RC46" s="263"/>
      <c r="RD46" s="263"/>
      <c r="RE46" s="263"/>
      <c r="RF46" s="263">
        <v>1</v>
      </c>
      <c r="RG46" s="263"/>
      <c r="RH46" s="263"/>
      <c r="RI46" s="263"/>
      <c r="RJ46" s="263"/>
      <c r="RK46" s="263">
        <v>1</v>
      </c>
      <c r="RL46" s="263"/>
      <c r="RM46" s="263"/>
      <c r="RN46" s="263"/>
      <c r="RO46" s="263"/>
      <c r="RP46" s="263">
        <v>1</v>
      </c>
      <c r="RQ46" s="263"/>
      <c r="RR46" s="263"/>
      <c r="RS46" s="263"/>
      <c r="RT46" s="263"/>
      <c r="RU46" s="263">
        <v>1</v>
      </c>
      <c r="RV46" s="263"/>
      <c r="RW46" s="263"/>
      <c r="RX46" s="263"/>
      <c r="RY46" s="263"/>
      <c r="RZ46" s="263">
        <v>1</v>
      </c>
      <c r="SA46" s="263"/>
    </row>
    <row r="47" spans="1:495" s="239" customFormat="1">
      <c r="A47" s="235"/>
      <c r="B47" s="283" t="str">
        <f t="shared" si="8"/>
        <v>Road Closure and Reclamation</v>
      </c>
      <c r="C47" s="283"/>
      <c r="D47" s="263"/>
      <c r="E47" s="263">
        <v>0.25</v>
      </c>
      <c r="F47" s="263"/>
      <c r="G47" s="263"/>
      <c r="H47" s="263"/>
      <c r="I47" s="263"/>
      <c r="J47" s="263"/>
      <c r="K47" s="263"/>
      <c r="L47" s="263"/>
      <c r="M47" s="263">
        <v>0.75</v>
      </c>
      <c r="N47" s="263"/>
      <c r="O47" s="263"/>
      <c r="P47" s="263"/>
      <c r="Q47" s="263"/>
      <c r="R47" s="263"/>
      <c r="S47" s="263"/>
      <c r="T47" s="263"/>
      <c r="U47" s="263"/>
      <c r="V47" s="263"/>
      <c r="W47" s="263"/>
      <c r="X47" s="263"/>
      <c r="Y47" s="263"/>
      <c r="Z47" s="263"/>
      <c r="AA47" s="263"/>
      <c r="AB47" s="263"/>
      <c r="AC47" s="263"/>
      <c r="AD47" s="263"/>
      <c r="AE47" s="263"/>
      <c r="AF47" s="263"/>
      <c r="AG47" s="263"/>
      <c r="AH47" s="263"/>
      <c r="AI47" s="263"/>
      <c r="AJ47" s="263"/>
      <c r="AK47" s="263"/>
      <c r="AL47" s="263"/>
      <c r="AM47" s="263"/>
      <c r="AN47" s="263"/>
      <c r="AO47" s="263"/>
      <c r="AP47" s="263"/>
      <c r="AQ47" s="263"/>
      <c r="AR47" s="263">
        <v>1</v>
      </c>
      <c r="AS47" s="263"/>
      <c r="AT47" s="263"/>
      <c r="AU47" s="263"/>
      <c r="AV47" s="263"/>
      <c r="AW47" s="263">
        <v>1</v>
      </c>
      <c r="AX47" s="263"/>
      <c r="AY47" s="263"/>
      <c r="AZ47" s="263"/>
      <c r="BA47" s="263"/>
      <c r="BB47" s="263">
        <v>1</v>
      </c>
      <c r="BC47" s="263"/>
      <c r="BD47" s="263"/>
      <c r="BE47" s="263"/>
      <c r="BF47" s="263"/>
      <c r="BG47" s="263">
        <v>1</v>
      </c>
      <c r="BH47" s="263"/>
      <c r="BI47" s="263"/>
      <c r="BJ47" s="263"/>
      <c r="BK47" s="263"/>
      <c r="BL47" s="263">
        <v>1</v>
      </c>
      <c r="BM47" s="263"/>
      <c r="BN47" s="263"/>
      <c r="BO47" s="263"/>
      <c r="BP47" s="263"/>
      <c r="BQ47" s="263">
        <v>1</v>
      </c>
      <c r="BR47" s="263"/>
      <c r="BS47" s="263"/>
      <c r="BT47" s="263"/>
      <c r="BU47" s="263"/>
      <c r="BV47" s="263">
        <v>1</v>
      </c>
      <c r="BW47" s="263"/>
      <c r="BX47" s="263"/>
      <c r="BY47" s="263"/>
      <c r="BZ47" s="263"/>
      <c r="CA47" s="263">
        <v>1</v>
      </c>
      <c r="CB47" s="263"/>
      <c r="CC47" s="263"/>
      <c r="CD47" s="263"/>
      <c r="CE47" s="263"/>
      <c r="CF47" s="263">
        <v>1</v>
      </c>
      <c r="CG47" s="263"/>
      <c r="CH47" s="263"/>
      <c r="CI47" s="263"/>
      <c r="CJ47" s="263"/>
      <c r="CK47" s="263">
        <v>1</v>
      </c>
      <c r="CL47" s="263"/>
      <c r="CM47" s="263"/>
      <c r="CN47" s="263"/>
      <c r="CO47" s="263"/>
      <c r="CP47" s="263">
        <v>1</v>
      </c>
      <c r="CQ47" s="263"/>
      <c r="CR47" s="263"/>
      <c r="CS47" s="263"/>
      <c r="CT47" s="263"/>
      <c r="CU47" s="263">
        <v>1</v>
      </c>
      <c r="CV47" s="263"/>
      <c r="CW47" s="263"/>
      <c r="CX47" s="263"/>
      <c r="CY47" s="263"/>
      <c r="CZ47" s="263">
        <v>1</v>
      </c>
      <c r="DA47" s="263"/>
      <c r="DB47" s="263"/>
      <c r="DC47" s="263"/>
      <c r="DD47" s="263"/>
      <c r="DE47" s="263">
        <v>1</v>
      </c>
      <c r="DF47" s="263"/>
      <c r="DG47" s="263"/>
      <c r="DH47" s="263"/>
      <c r="DI47" s="263"/>
      <c r="DJ47" s="263">
        <v>1</v>
      </c>
      <c r="DK47" s="263"/>
      <c r="DL47" s="263"/>
      <c r="DM47" s="263"/>
      <c r="DN47" s="263"/>
      <c r="DO47" s="263">
        <v>1</v>
      </c>
      <c r="DP47" s="263"/>
      <c r="DQ47" s="263"/>
      <c r="DR47" s="263"/>
      <c r="DS47" s="263"/>
      <c r="DT47" s="263">
        <v>1</v>
      </c>
      <c r="DU47" s="263"/>
      <c r="DV47" s="263"/>
      <c r="DW47" s="263"/>
      <c r="DX47" s="263"/>
      <c r="DY47" s="263">
        <v>1</v>
      </c>
      <c r="DZ47" s="263"/>
      <c r="EA47" s="263"/>
      <c r="EB47" s="263"/>
      <c r="EC47" s="263"/>
      <c r="ED47" s="263">
        <v>1</v>
      </c>
      <c r="EE47" s="263"/>
      <c r="EF47" s="263"/>
      <c r="EG47" s="263"/>
      <c r="EH47" s="263"/>
      <c r="EI47" s="263">
        <v>1</v>
      </c>
      <c r="EJ47" s="263"/>
      <c r="EK47" s="263"/>
      <c r="EL47" s="263"/>
      <c r="EM47" s="263"/>
      <c r="EN47" s="263">
        <v>1</v>
      </c>
      <c r="EO47" s="263"/>
      <c r="EP47" s="263"/>
      <c r="EQ47" s="263"/>
      <c r="ER47" s="263"/>
      <c r="ES47" s="263">
        <v>1</v>
      </c>
      <c r="ET47" s="263"/>
      <c r="EU47" s="263"/>
      <c r="EV47" s="263"/>
      <c r="EW47" s="263"/>
      <c r="EX47" s="263">
        <v>1</v>
      </c>
      <c r="EY47" s="263"/>
      <c r="EZ47" s="263"/>
      <c r="FA47" s="263"/>
      <c r="FB47" s="263"/>
      <c r="FC47" s="263">
        <v>1</v>
      </c>
      <c r="FD47" s="263"/>
      <c r="FE47" s="263"/>
      <c r="FF47" s="263"/>
      <c r="FG47" s="263"/>
      <c r="FH47" s="263">
        <v>1</v>
      </c>
      <c r="FI47" s="263"/>
      <c r="FJ47" s="263"/>
      <c r="FK47" s="263"/>
      <c r="FL47" s="263"/>
      <c r="FM47" s="263">
        <v>1</v>
      </c>
      <c r="FN47" s="263"/>
      <c r="FO47" s="263"/>
      <c r="FP47" s="263"/>
      <c r="FQ47" s="263"/>
      <c r="FR47" s="263">
        <v>1</v>
      </c>
      <c r="FS47" s="263"/>
      <c r="FT47" s="263"/>
      <c r="FU47" s="263"/>
      <c r="FV47" s="263"/>
      <c r="FW47" s="263">
        <v>1</v>
      </c>
      <c r="FX47" s="263"/>
      <c r="FY47" s="263"/>
      <c r="FZ47" s="263"/>
      <c r="GA47" s="263"/>
      <c r="GB47" s="263">
        <v>1</v>
      </c>
      <c r="GC47" s="263"/>
      <c r="GD47" s="263"/>
      <c r="GE47" s="263"/>
      <c r="GF47" s="263"/>
      <c r="GG47" s="263">
        <v>1</v>
      </c>
      <c r="GH47" s="263"/>
      <c r="GI47" s="263"/>
      <c r="GJ47" s="263"/>
      <c r="GK47" s="263"/>
      <c r="GL47" s="263">
        <v>1</v>
      </c>
      <c r="GM47" s="263"/>
      <c r="GN47" s="263"/>
      <c r="GO47" s="263"/>
      <c r="GP47" s="263"/>
      <c r="GQ47" s="263">
        <v>1</v>
      </c>
      <c r="GR47" s="263"/>
      <c r="GS47" s="263"/>
      <c r="GT47" s="263"/>
      <c r="GU47" s="263"/>
      <c r="GV47" s="263">
        <v>1</v>
      </c>
      <c r="GW47" s="263"/>
      <c r="GX47" s="263"/>
      <c r="GY47" s="263"/>
      <c r="GZ47" s="263"/>
      <c r="HA47" s="263">
        <v>1</v>
      </c>
      <c r="HB47" s="263"/>
      <c r="HC47" s="263"/>
      <c r="HD47" s="263"/>
      <c r="HE47" s="263"/>
      <c r="HF47" s="263">
        <v>1</v>
      </c>
      <c r="HG47" s="263"/>
      <c r="HH47" s="263"/>
      <c r="HI47" s="263"/>
      <c r="HJ47" s="263"/>
      <c r="HK47" s="263">
        <v>1</v>
      </c>
      <c r="HL47" s="263"/>
      <c r="HM47" s="263"/>
      <c r="HN47" s="263"/>
      <c r="HO47" s="263"/>
      <c r="HP47" s="263">
        <v>1</v>
      </c>
      <c r="HQ47" s="263"/>
      <c r="HR47" s="263"/>
      <c r="HS47" s="263"/>
      <c r="HT47" s="263"/>
      <c r="HU47" s="263">
        <v>1</v>
      </c>
      <c r="HV47" s="263"/>
      <c r="HW47" s="263"/>
      <c r="HX47" s="263"/>
      <c r="HY47" s="263"/>
      <c r="HZ47" s="263">
        <v>1</v>
      </c>
      <c r="IA47" s="263"/>
      <c r="IB47" s="263"/>
      <c r="IC47" s="263"/>
      <c r="ID47" s="263"/>
      <c r="IE47" s="263">
        <v>1</v>
      </c>
      <c r="IF47" s="263"/>
      <c r="IG47" s="263"/>
      <c r="IH47" s="263"/>
      <c r="II47" s="263"/>
      <c r="IJ47" s="263">
        <v>1</v>
      </c>
      <c r="IK47" s="263"/>
      <c r="IL47" s="263"/>
      <c r="IM47" s="263"/>
      <c r="IN47" s="263"/>
      <c r="IO47" s="263">
        <v>1</v>
      </c>
      <c r="IP47" s="263"/>
      <c r="IQ47" s="263"/>
      <c r="IR47" s="263"/>
      <c r="IS47" s="263"/>
      <c r="IT47" s="263">
        <v>1</v>
      </c>
      <c r="IU47" s="263"/>
      <c r="IV47" s="263"/>
      <c r="IW47" s="263"/>
      <c r="IX47" s="263"/>
      <c r="IY47" s="263">
        <v>1</v>
      </c>
      <c r="IZ47" s="263"/>
      <c r="JA47" s="263"/>
      <c r="JB47" s="263"/>
      <c r="JC47" s="263"/>
      <c r="JD47" s="263">
        <v>1</v>
      </c>
      <c r="JE47" s="263"/>
      <c r="JF47" s="263"/>
      <c r="JG47" s="263"/>
      <c r="JH47" s="263"/>
      <c r="JI47" s="263">
        <v>1</v>
      </c>
      <c r="JJ47" s="263"/>
      <c r="JK47" s="263"/>
      <c r="JL47" s="263"/>
      <c r="JM47" s="263"/>
      <c r="JN47" s="263">
        <v>1</v>
      </c>
      <c r="JO47" s="263"/>
      <c r="JP47" s="263"/>
      <c r="JQ47" s="263"/>
      <c r="JR47" s="263"/>
      <c r="JS47" s="263">
        <v>1</v>
      </c>
      <c r="JT47" s="263"/>
      <c r="JU47" s="263"/>
      <c r="JV47" s="263"/>
      <c r="JW47" s="263"/>
      <c r="JX47" s="263">
        <v>1</v>
      </c>
      <c r="JY47" s="263"/>
      <c r="JZ47" s="263"/>
      <c r="KA47" s="263"/>
      <c r="KB47" s="263"/>
      <c r="KC47" s="263">
        <v>1</v>
      </c>
      <c r="KD47" s="263"/>
      <c r="KE47" s="263"/>
      <c r="KF47" s="263"/>
      <c r="KG47" s="263"/>
      <c r="KH47" s="263">
        <v>1</v>
      </c>
      <c r="KI47" s="263"/>
      <c r="KJ47" s="263"/>
      <c r="KK47" s="263"/>
      <c r="KL47" s="263"/>
      <c r="KM47" s="263">
        <v>1</v>
      </c>
      <c r="KN47" s="263"/>
      <c r="KO47" s="263"/>
      <c r="KP47" s="263"/>
      <c r="KQ47" s="263"/>
      <c r="KR47" s="263">
        <v>1</v>
      </c>
      <c r="KS47" s="263"/>
      <c r="KT47" s="263"/>
      <c r="KU47" s="263"/>
      <c r="KV47" s="263"/>
      <c r="KW47" s="263">
        <v>1</v>
      </c>
      <c r="KX47" s="263"/>
      <c r="KY47" s="263"/>
      <c r="KZ47" s="263"/>
      <c r="LA47" s="263"/>
      <c r="LB47" s="263">
        <v>1</v>
      </c>
      <c r="LC47" s="263"/>
      <c r="LD47" s="263"/>
      <c r="LE47" s="263"/>
      <c r="LF47" s="263"/>
      <c r="LG47" s="263">
        <v>1</v>
      </c>
      <c r="LH47" s="263"/>
      <c r="LI47" s="263"/>
      <c r="LJ47" s="263"/>
      <c r="LK47" s="263"/>
      <c r="LL47" s="263">
        <v>1</v>
      </c>
      <c r="LM47" s="263"/>
      <c r="LN47" s="263"/>
      <c r="LO47" s="263"/>
      <c r="LP47" s="263"/>
      <c r="LQ47" s="263">
        <v>1</v>
      </c>
      <c r="LR47" s="263"/>
      <c r="LS47" s="263"/>
      <c r="LT47" s="263"/>
      <c r="LU47" s="263"/>
      <c r="LV47" s="263">
        <v>1</v>
      </c>
      <c r="LW47" s="263"/>
      <c r="LX47" s="263"/>
      <c r="LY47" s="263"/>
      <c r="LZ47" s="263"/>
      <c r="MA47" s="263">
        <v>1</v>
      </c>
      <c r="MB47" s="263"/>
      <c r="MC47" s="263"/>
      <c r="MD47" s="263"/>
      <c r="ME47" s="263"/>
      <c r="MF47" s="263">
        <v>1</v>
      </c>
      <c r="MG47" s="263"/>
      <c r="MH47" s="263"/>
      <c r="MI47" s="263"/>
      <c r="MJ47" s="263"/>
      <c r="MK47" s="263">
        <v>1</v>
      </c>
      <c r="ML47" s="263"/>
      <c r="MM47" s="263"/>
      <c r="MN47" s="263"/>
      <c r="MO47" s="263"/>
      <c r="MP47" s="263">
        <v>1</v>
      </c>
      <c r="MQ47" s="263"/>
      <c r="MR47" s="263"/>
      <c r="MS47" s="263"/>
      <c r="MT47" s="263"/>
      <c r="MU47" s="263">
        <v>1</v>
      </c>
      <c r="MV47" s="263"/>
      <c r="MW47" s="263"/>
      <c r="MX47" s="263"/>
      <c r="MY47" s="263"/>
      <c r="MZ47" s="263">
        <v>1</v>
      </c>
      <c r="NA47" s="263"/>
      <c r="NB47" s="263"/>
      <c r="NC47" s="263"/>
      <c r="ND47" s="263"/>
      <c r="NE47" s="263">
        <v>1</v>
      </c>
      <c r="NF47" s="263"/>
      <c r="NG47" s="263"/>
      <c r="NH47" s="263"/>
      <c r="NI47" s="263"/>
      <c r="NJ47" s="263">
        <v>1</v>
      </c>
      <c r="NK47" s="263"/>
      <c r="NL47" s="263"/>
      <c r="NM47" s="263"/>
      <c r="NN47" s="263"/>
      <c r="NO47" s="263">
        <v>1</v>
      </c>
      <c r="NP47" s="263"/>
      <c r="NQ47" s="263"/>
      <c r="NR47" s="263"/>
      <c r="NS47" s="263"/>
      <c r="NT47" s="263">
        <v>1</v>
      </c>
      <c r="NU47" s="263"/>
      <c r="NV47" s="263"/>
      <c r="NW47" s="263"/>
      <c r="NX47" s="263"/>
      <c r="NY47" s="263">
        <v>1</v>
      </c>
      <c r="NZ47" s="263"/>
      <c r="OA47" s="263"/>
      <c r="OB47" s="263"/>
      <c r="OC47" s="263"/>
      <c r="OD47" s="263">
        <v>1</v>
      </c>
      <c r="OE47" s="263"/>
      <c r="OF47" s="263"/>
      <c r="OG47" s="263"/>
      <c r="OH47" s="263"/>
      <c r="OI47" s="263">
        <v>1</v>
      </c>
      <c r="OJ47" s="263"/>
      <c r="OK47" s="263"/>
      <c r="OL47" s="263"/>
      <c r="OM47" s="263"/>
      <c r="ON47" s="263">
        <v>1</v>
      </c>
      <c r="OO47" s="263"/>
      <c r="OP47" s="263"/>
      <c r="OQ47" s="263"/>
      <c r="OR47" s="263"/>
      <c r="OS47" s="263">
        <v>1</v>
      </c>
      <c r="OT47" s="263"/>
      <c r="OU47" s="263"/>
      <c r="OV47" s="263"/>
      <c r="OW47" s="263"/>
      <c r="OX47" s="263">
        <v>1</v>
      </c>
      <c r="OY47" s="263"/>
      <c r="OZ47" s="263"/>
      <c r="PA47" s="263"/>
      <c r="PB47" s="263"/>
      <c r="PC47" s="263">
        <v>1</v>
      </c>
      <c r="PD47" s="263"/>
      <c r="PE47" s="263"/>
      <c r="PF47" s="263"/>
      <c r="PG47" s="263"/>
      <c r="PH47" s="263">
        <v>1</v>
      </c>
      <c r="PI47" s="263"/>
      <c r="PJ47" s="263"/>
      <c r="PK47" s="263"/>
      <c r="PL47" s="263"/>
      <c r="PM47" s="263">
        <v>1</v>
      </c>
      <c r="PN47" s="263"/>
      <c r="PO47" s="263"/>
      <c r="PP47" s="263"/>
      <c r="PQ47" s="263"/>
      <c r="PR47" s="263">
        <v>1</v>
      </c>
      <c r="PS47" s="263"/>
      <c r="PT47" s="263"/>
      <c r="PU47" s="263"/>
      <c r="PV47" s="263"/>
      <c r="PW47" s="263">
        <v>1</v>
      </c>
      <c r="PX47" s="263"/>
      <c r="PY47" s="263"/>
      <c r="PZ47" s="263"/>
      <c r="QA47" s="263"/>
      <c r="QB47" s="263">
        <v>1</v>
      </c>
      <c r="QC47" s="263"/>
      <c r="QD47" s="263"/>
      <c r="QE47" s="263"/>
      <c r="QF47" s="263"/>
      <c r="QG47" s="263">
        <v>1</v>
      </c>
      <c r="QH47" s="263"/>
      <c r="QI47" s="263"/>
      <c r="QJ47" s="263"/>
      <c r="QK47" s="263"/>
      <c r="QL47" s="263">
        <v>1</v>
      </c>
      <c r="QM47" s="263"/>
      <c r="QN47" s="263"/>
      <c r="QO47" s="263"/>
      <c r="QP47" s="263"/>
      <c r="QQ47" s="263">
        <v>1</v>
      </c>
      <c r="QR47" s="263"/>
      <c r="QS47" s="263"/>
      <c r="QT47" s="263"/>
      <c r="QU47" s="263"/>
      <c r="QV47" s="263">
        <v>1</v>
      </c>
      <c r="QW47" s="263"/>
      <c r="QX47" s="263"/>
      <c r="QY47" s="263"/>
      <c r="QZ47" s="263"/>
      <c r="RA47" s="263">
        <v>1</v>
      </c>
      <c r="RB47" s="263"/>
      <c r="RC47" s="263"/>
      <c r="RD47" s="263"/>
      <c r="RE47" s="263"/>
      <c r="RF47" s="263">
        <v>1</v>
      </c>
      <c r="RG47" s="263"/>
      <c r="RH47" s="263"/>
      <c r="RI47" s="263"/>
      <c r="RJ47" s="263"/>
      <c r="RK47" s="263">
        <v>1</v>
      </c>
      <c r="RL47" s="263"/>
      <c r="RM47" s="263"/>
      <c r="RN47" s="263"/>
      <c r="RO47" s="263"/>
      <c r="RP47" s="263">
        <v>1</v>
      </c>
      <c r="RQ47" s="263"/>
      <c r="RR47" s="263"/>
      <c r="RS47" s="263"/>
      <c r="RT47" s="263"/>
      <c r="RU47" s="263">
        <v>1</v>
      </c>
      <c r="RV47" s="263"/>
      <c r="RW47" s="263"/>
      <c r="RX47" s="263"/>
      <c r="RY47" s="263"/>
      <c r="RZ47" s="263">
        <v>1</v>
      </c>
      <c r="SA47" s="263"/>
    </row>
    <row r="49" spans="1:495">
      <c r="B49" s="285" t="s">
        <v>398</v>
      </c>
      <c r="C49" s="285"/>
      <c r="D49" s="285" t="s">
        <v>323</v>
      </c>
    </row>
    <row r="50" spans="1:495">
      <c r="A50" s="282"/>
      <c r="B50" s="285" t="s">
        <v>319</v>
      </c>
      <c r="C50" s="285"/>
      <c r="D50" s="276">
        <f>D28</f>
        <v>1</v>
      </c>
      <c r="E50" s="276">
        <f>D50+1</f>
        <v>2</v>
      </c>
      <c r="F50" s="276">
        <f t="shared" ref="F50:BQ50" si="11">E50+1</f>
        <v>3</v>
      </c>
      <c r="G50" s="276">
        <f t="shared" si="11"/>
        <v>4</v>
      </c>
      <c r="H50" s="276">
        <f t="shared" si="11"/>
        <v>5</v>
      </c>
      <c r="I50" s="276">
        <f t="shared" si="11"/>
        <v>6</v>
      </c>
      <c r="J50" s="276">
        <f t="shared" si="11"/>
        <v>7</v>
      </c>
      <c r="K50" s="276">
        <f t="shared" si="11"/>
        <v>8</v>
      </c>
      <c r="L50" s="276">
        <f t="shared" si="11"/>
        <v>9</v>
      </c>
      <c r="M50" s="276">
        <f t="shared" si="11"/>
        <v>10</v>
      </c>
      <c r="N50" s="276">
        <f t="shared" si="11"/>
        <v>11</v>
      </c>
      <c r="O50" s="276">
        <f t="shared" si="11"/>
        <v>12</v>
      </c>
      <c r="P50" s="276">
        <f t="shared" si="11"/>
        <v>13</v>
      </c>
      <c r="Q50" s="276">
        <f t="shared" si="11"/>
        <v>14</v>
      </c>
      <c r="R50" s="276">
        <f t="shared" si="11"/>
        <v>15</v>
      </c>
      <c r="S50" s="276">
        <f t="shared" si="11"/>
        <v>16</v>
      </c>
      <c r="T50" s="276">
        <f t="shared" si="11"/>
        <v>17</v>
      </c>
      <c r="U50" s="276">
        <f t="shared" si="11"/>
        <v>18</v>
      </c>
      <c r="V50" s="276">
        <f t="shared" si="11"/>
        <v>19</v>
      </c>
      <c r="W50" s="276">
        <f t="shared" si="11"/>
        <v>20</v>
      </c>
      <c r="X50" s="276">
        <f t="shared" si="11"/>
        <v>21</v>
      </c>
      <c r="Y50" s="276">
        <f t="shared" si="11"/>
        <v>22</v>
      </c>
      <c r="Z50" s="276">
        <f t="shared" si="11"/>
        <v>23</v>
      </c>
      <c r="AA50" s="276">
        <f t="shared" si="11"/>
        <v>24</v>
      </c>
      <c r="AB50" s="276">
        <f t="shared" si="11"/>
        <v>25</v>
      </c>
      <c r="AC50" s="276">
        <f t="shared" si="11"/>
        <v>26</v>
      </c>
      <c r="AD50" s="276">
        <f t="shared" si="11"/>
        <v>27</v>
      </c>
      <c r="AE50" s="276">
        <f t="shared" si="11"/>
        <v>28</v>
      </c>
      <c r="AF50" s="276">
        <f t="shared" si="11"/>
        <v>29</v>
      </c>
      <c r="AG50" s="276">
        <f t="shared" si="11"/>
        <v>30</v>
      </c>
      <c r="AH50" s="276">
        <f t="shared" si="11"/>
        <v>31</v>
      </c>
      <c r="AI50" s="276">
        <f t="shared" si="11"/>
        <v>32</v>
      </c>
      <c r="AJ50" s="276">
        <f t="shared" si="11"/>
        <v>33</v>
      </c>
      <c r="AK50" s="276">
        <f t="shared" si="11"/>
        <v>34</v>
      </c>
      <c r="AL50" s="276">
        <f t="shared" si="11"/>
        <v>35</v>
      </c>
      <c r="AM50" s="276">
        <f t="shared" si="11"/>
        <v>36</v>
      </c>
      <c r="AN50" s="276">
        <f t="shared" si="11"/>
        <v>37</v>
      </c>
      <c r="AO50" s="276">
        <f t="shared" si="11"/>
        <v>38</v>
      </c>
      <c r="AP50" s="276">
        <f t="shared" si="11"/>
        <v>39</v>
      </c>
      <c r="AQ50" s="276">
        <f t="shared" si="11"/>
        <v>40</v>
      </c>
      <c r="AR50" s="276">
        <f t="shared" si="11"/>
        <v>41</v>
      </c>
      <c r="AS50" s="276">
        <f t="shared" si="11"/>
        <v>42</v>
      </c>
      <c r="AT50" s="276">
        <f t="shared" si="11"/>
        <v>43</v>
      </c>
      <c r="AU50" s="276">
        <f t="shared" si="11"/>
        <v>44</v>
      </c>
      <c r="AV50" s="276">
        <f t="shared" si="11"/>
        <v>45</v>
      </c>
      <c r="AW50" s="276">
        <f t="shared" si="11"/>
        <v>46</v>
      </c>
      <c r="AX50" s="276">
        <f t="shared" si="11"/>
        <v>47</v>
      </c>
      <c r="AY50" s="276">
        <f t="shared" si="11"/>
        <v>48</v>
      </c>
      <c r="AZ50" s="276">
        <f t="shared" si="11"/>
        <v>49</v>
      </c>
      <c r="BA50" s="276">
        <f t="shared" si="11"/>
        <v>50</v>
      </c>
      <c r="BB50" s="276">
        <f t="shared" si="11"/>
        <v>51</v>
      </c>
      <c r="BC50" s="276">
        <f t="shared" si="11"/>
        <v>52</v>
      </c>
      <c r="BD50" s="276">
        <f t="shared" si="11"/>
        <v>53</v>
      </c>
      <c r="BE50" s="276">
        <f t="shared" si="11"/>
        <v>54</v>
      </c>
      <c r="BF50" s="276">
        <f t="shared" si="11"/>
        <v>55</v>
      </c>
      <c r="BG50" s="276">
        <f t="shared" si="11"/>
        <v>56</v>
      </c>
      <c r="BH50" s="276">
        <f t="shared" si="11"/>
        <v>57</v>
      </c>
      <c r="BI50" s="276">
        <f t="shared" si="11"/>
        <v>58</v>
      </c>
      <c r="BJ50" s="276">
        <f t="shared" si="11"/>
        <v>59</v>
      </c>
      <c r="BK50" s="276">
        <f t="shared" si="11"/>
        <v>60</v>
      </c>
      <c r="BL50" s="276">
        <f t="shared" si="11"/>
        <v>61</v>
      </c>
      <c r="BM50" s="276">
        <f t="shared" si="11"/>
        <v>62</v>
      </c>
      <c r="BN50" s="276">
        <f t="shared" si="11"/>
        <v>63</v>
      </c>
      <c r="BO50" s="276">
        <f t="shared" si="11"/>
        <v>64</v>
      </c>
      <c r="BP50" s="276">
        <f t="shared" si="11"/>
        <v>65</v>
      </c>
      <c r="BQ50" s="276">
        <f t="shared" si="11"/>
        <v>66</v>
      </c>
      <c r="BR50" s="276">
        <f t="shared" ref="BR50:EC50" si="12">BQ50+1</f>
        <v>67</v>
      </c>
      <c r="BS50" s="276">
        <f t="shared" si="12"/>
        <v>68</v>
      </c>
      <c r="BT50" s="276">
        <f t="shared" si="12"/>
        <v>69</v>
      </c>
      <c r="BU50" s="276">
        <f t="shared" si="12"/>
        <v>70</v>
      </c>
      <c r="BV50" s="276">
        <f t="shared" si="12"/>
        <v>71</v>
      </c>
      <c r="BW50" s="276">
        <f t="shared" si="12"/>
        <v>72</v>
      </c>
      <c r="BX50" s="276">
        <f t="shared" si="12"/>
        <v>73</v>
      </c>
      <c r="BY50" s="276">
        <f t="shared" si="12"/>
        <v>74</v>
      </c>
      <c r="BZ50" s="276">
        <f t="shared" si="12"/>
        <v>75</v>
      </c>
      <c r="CA50" s="276">
        <f t="shared" si="12"/>
        <v>76</v>
      </c>
      <c r="CB50" s="276">
        <f t="shared" si="12"/>
        <v>77</v>
      </c>
      <c r="CC50" s="276">
        <f t="shared" si="12"/>
        <v>78</v>
      </c>
      <c r="CD50" s="276">
        <f t="shared" si="12"/>
        <v>79</v>
      </c>
      <c r="CE50" s="276">
        <f t="shared" si="12"/>
        <v>80</v>
      </c>
      <c r="CF50" s="276">
        <f t="shared" si="12"/>
        <v>81</v>
      </c>
      <c r="CG50" s="276">
        <f t="shared" si="12"/>
        <v>82</v>
      </c>
      <c r="CH50" s="276">
        <f t="shared" si="12"/>
        <v>83</v>
      </c>
      <c r="CI50" s="276">
        <f t="shared" si="12"/>
        <v>84</v>
      </c>
      <c r="CJ50" s="276">
        <f t="shared" si="12"/>
        <v>85</v>
      </c>
      <c r="CK50" s="276">
        <f t="shared" si="12"/>
        <v>86</v>
      </c>
      <c r="CL50" s="276">
        <f t="shared" si="12"/>
        <v>87</v>
      </c>
      <c r="CM50" s="276">
        <f t="shared" si="12"/>
        <v>88</v>
      </c>
      <c r="CN50" s="276">
        <f t="shared" si="12"/>
        <v>89</v>
      </c>
      <c r="CO50" s="276">
        <f t="shared" si="12"/>
        <v>90</v>
      </c>
      <c r="CP50" s="276">
        <f t="shared" si="12"/>
        <v>91</v>
      </c>
      <c r="CQ50" s="276">
        <f t="shared" si="12"/>
        <v>92</v>
      </c>
      <c r="CR50" s="276">
        <f t="shared" si="12"/>
        <v>93</v>
      </c>
      <c r="CS50" s="276">
        <f t="shared" si="12"/>
        <v>94</v>
      </c>
      <c r="CT50" s="276">
        <f t="shared" si="12"/>
        <v>95</v>
      </c>
      <c r="CU50" s="276">
        <f t="shared" si="12"/>
        <v>96</v>
      </c>
      <c r="CV50" s="276">
        <f t="shared" si="12"/>
        <v>97</v>
      </c>
      <c r="CW50" s="276">
        <f t="shared" si="12"/>
        <v>98</v>
      </c>
      <c r="CX50" s="276">
        <f t="shared" si="12"/>
        <v>99</v>
      </c>
      <c r="CY50" s="276">
        <f t="shared" si="12"/>
        <v>100</v>
      </c>
      <c r="CZ50" s="276">
        <f t="shared" si="12"/>
        <v>101</v>
      </c>
      <c r="DA50" s="276">
        <f t="shared" si="12"/>
        <v>102</v>
      </c>
      <c r="DB50" s="276">
        <f t="shared" si="12"/>
        <v>103</v>
      </c>
      <c r="DC50" s="276">
        <f t="shared" si="12"/>
        <v>104</v>
      </c>
      <c r="DD50" s="276">
        <f t="shared" si="12"/>
        <v>105</v>
      </c>
      <c r="DE50" s="276">
        <f t="shared" si="12"/>
        <v>106</v>
      </c>
      <c r="DF50" s="276">
        <f t="shared" si="12"/>
        <v>107</v>
      </c>
      <c r="DG50" s="276">
        <f t="shared" si="12"/>
        <v>108</v>
      </c>
      <c r="DH50" s="276">
        <f t="shared" si="12"/>
        <v>109</v>
      </c>
      <c r="DI50" s="276">
        <f t="shared" si="12"/>
        <v>110</v>
      </c>
      <c r="DJ50" s="276">
        <f t="shared" si="12"/>
        <v>111</v>
      </c>
      <c r="DK50" s="276">
        <f t="shared" si="12"/>
        <v>112</v>
      </c>
      <c r="DL50" s="276">
        <f t="shared" si="12"/>
        <v>113</v>
      </c>
      <c r="DM50" s="276">
        <f t="shared" si="12"/>
        <v>114</v>
      </c>
      <c r="DN50" s="276">
        <f t="shared" si="12"/>
        <v>115</v>
      </c>
      <c r="DO50" s="276">
        <f t="shared" si="12"/>
        <v>116</v>
      </c>
      <c r="DP50" s="276">
        <f t="shared" si="12"/>
        <v>117</v>
      </c>
      <c r="DQ50" s="276">
        <f t="shared" si="12"/>
        <v>118</v>
      </c>
      <c r="DR50" s="276">
        <f t="shared" si="12"/>
        <v>119</v>
      </c>
      <c r="DS50" s="276">
        <f t="shared" si="12"/>
        <v>120</v>
      </c>
      <c r="DT50" s="276">
        <f t="shared" si="12"/>
        <v>121</v>
      </c>
      <c r="DU50" s="276">
        <f t="shared" si="12"/>
        <v>122</v>
      </c>
      <c r="DV50" s="276">
        <f t="shared" si="12"/>
        <v>123</v>
      </c>
      <c r="DW50" s="276">
        <f t="shared" si="12"/>
        <v>124</v>
      </c>
      <c r="DX50" s="276">
        <f t="shared" si="12"/>
        <v>125</v>
      </c>
      <c r="DY50" s="276">
        <f t="shared" si="12"/>
        <v>126</v>
      </c>
      <c r="DZ50" s="276">
        <f t="shared" si="12"/>
        <v>127</v>
      </c>
      <c r="EA50" s="276">
        <f t="shared" si="12"/>
        <v>128</v>
      </c>
      <c r="EB50" s="276">
        <f t="shared" si="12"/>
        <v>129</v>
      </c>
      <c r="EC50" s="276">
        <f t="shared" si="12"/>
        <v>130</v>
      </c>
      <c r="ED50" s="276">
        <f t="shared" ref="ED50:GO50" si="13">EC50+1</f>
        <v>131</v>
      </c>
      <c r="EE50" s="276">
        <f t="shared" si="13"/>
        <v>132</v>
      </c>
      <c r="EF50" s="276">
        <f t="shared" si="13"/>
        <v>133</v>
      </c>
      <c r="EG50" s="276">
        <f t="shared" si="13"/>
        <v>134</v>
      </c>
      <c r="EH50" s="276">
        <f t="shared" si="13"/>
        <v>135</v>
      </c>
      <c r="EI50" s="276">
        <f t="shared" si="13"/>
        <v>136</v>
      </c>
      <c r="EJ50" s="276">
        <f t="shared" si="13"/>
        <v>137</v>
      </c>
      <c r="EK50" s="276">
        <f t="shared" si="13"/>
        <v>138</v>
      </c>
      <c r="EL50" s="276">
        <f t="shared" si="13"/>
        <v>139</v>
      </c>
      <c r="EM50" s="276">
        <f t="shared" si="13"/>
        <v>140</v>
      </c>
      <c r="EN50" s="276">
        <f t="shared" si="13"/>
        <v>141</v>
      </c>
      <c r="EO50" s="276">
        <f t="shared" si="13"/>
        <v>142</v>
      </c>
      <c r="EP50" s="276">
        <f t="shared" si="13"/>
        <v>143</v>
      </c>
      <c r="EQ50" s="276">
        <f t="shared" si="13"/>
        <v>144</v>
      </c>
      <c r="ER50" s="276">
        <f t="shared" si="13"/>
        <v>145</v>
      </c>
      <c r="ES50" s="276">
        <f t="shared" si="13"/>
        <v>146</v>
      </c>
      <c r="ET50" s="276">
        <f t="shared" si="13"/>
        <v>147</v>
      </c>
      <c r="EU50" s="276">
        <f t="shared" si="13"/>
        <v>148</v>
      </c>
      <c r="EV50" s="276">
        <f t="shared" si="13"/>
        <v>149</v>
      </c>
      <c r="EW50" s="276">
        <f t="shared" si="13"/>
        <v>150</v>
      </c>
      <c r="EX50" s="276">
        <f t="shared" si="13"/>
        <v>151</v>
      </c>
      <c r="EY50" s="276">
        <f t="shared" si="13"/>
        <v>152</v>
      </c>
      <c r="EZ50" s="276">
        <f t="shared" si="13"/>
        <v>153</v>
      </c>
      <c r="FA50" s="276">
        <f t="shared" si="13"/>
        <v>154</v>
      </c>
      <c r="FB50" s="276">
        <f t="shared" si="13"/>
        <v>155</v>
      </c>
      <c r="FC50" s="276">
        <f t="shared" si="13"/>
        <v>156</v>
      </c>
      <c r="FD50" s="276">
        <f t="shared" si="13"/>
        <v>157</v>
      </c>
      <c r="FE50" s="276">
        <f t="shared" si="13"/>
        <v>158</v>
      </c>
      <c r="FF50" s="276">
        <f t="shared" si="13"/>
        <v>159</v>
      </c>
      <c r="FG50" s="276">
        <f t="shared" si="13"/>
        <v>160</v>
      </c>
      <c r="FH50" s="276">
        <f t="shared" si="13"/>
        <v>161</v>
      </c>
      <c r="FI50" s="276">
        <f t="shared" si="13"/>
        <v>162</v>
      </c>
      <c r="FJ50" s="276">
        <f t="shared" si="13"/>
        <v>163</v>
      </c>
      <c r="FK50" s="276">
        <f t="shared" si="13"/>
        <v>164</v>
      </c>
      <c r="FL50" s="276">
        <f t="shared" si="13"/>
        <v>165</v>
      </c>
      <c r="FM50" s="276">
        <f t="shared" si="13"/>
        <v>166</v>
      </c>
      <c r="FN50" s="276">
        <f t="shared" si="13"/>
        <v>167</v>
      </c>
      <c r="FO50" s="276">
        <f t="shared" si="13"/>
        <v>168</v>
      </c>
      <c r="FP50" s="276">
        <f t="shared" si="13"/>
        <v>169</v>
      </c>
      <c r="FQ50" s="276">
        <f t="shared" si="13"/>
        <v>170</v>
      </c>
      <c r="FR50" s="276">
        <f t="shared" si="13"/>
        <v>171</v>
      </c>
      <c r="FS50" s="276">
        <f t="shared" si="13"/>
        <v>172</v>
      </c>
      <c r="FT50" s="276">
        <f t="shared" si="13"/>
        <v>173</v>
      </c>
      <c r="FU50" s="276">
        <f t="shared" si="13"/>
        <v>174</v>
      </c>
      <c r="FV50" s="276">
        <f t="shared" si="13"/>
        <v>175</v>
      </c>
      <c r="FW50" s="276">
        <f t="shared" si="13"/>
        <v>176</v>
      </c>
      <c r="FX50" s="276">
        <f t="shared" si="13"/>
        <v>177</v>
      </c>
      <c r="FY50" s="276">
        <f t="shared" si="13"/>
        <v>178</v>
      </c>
      <c r="FZ50" s="276">
        <f t="shared" si="13"/>
        <v>179</v>
      </c>
      <c r="GA50" s="276">
        <f t="shared" si="13"/>
        <v>180</v>
      </c>
      <c r="GB50" s="276">
        <f t="shared" si="13"/>
        <v>181</v>
      </c>
      <c r="GC50" s="276">
        <f t="shared" si="13"/>
        <v>182</v>
      </c>
      <c r="GD50" s="276">
        <f t="shared" si="13"/>
        <v>183</v>
      </c>
      <c r="GE50" s="276">
        <f t="shared" si="13"/>
        <v>184</v>
      </c>
      <c r="GF50" s="276">
        <f t="shared" si="13"/>
        <v>185</v>
      </c>
      <c r="GG50" s="276">
        <f t="shared" si="13"/>
        <v>186</v>
      </c>
      <c r="GH50" s="276">
        <f t="shared" si="13"/>
        <v>187</v>
      </c>
      <c r="GI50" s="276">
        <f t="shared" si="13"/>
        <v>188</v>
      </c>
      <c r="GJ50" s="276">
        <f t="shared" si="13"/>
        <v>189</v>
      </c>
      <c r="GK50" s="276">
        <f t="shared" si="13"/>
        <v>190</v>
      </c>
      <c r="GL50" s="276">
        <f t="shared" si="13"/>
        <v>191</v>
      </c>
      <c r="GM50" s="276">
        <f t="shared" si="13"/>
        <v>192</v>
      </c>
      <c r="GN50" s="276">
        <f t="shared" si="13"/>
        <v>193</v>
      </c>
      <c r="GO50" s="276">
        <f t="shared" si="13"/>
        <v>194</v>
      </c>
      <c r="GP50" s="276">
        <f t="shared" ref="GP50:JA50" si="14">GO50+1</f>
        <v>195</v>
      </c>
      <c r="GQ50" s="276">
        <f t="shared" si="14"/>
        <v>196</v>
      </c>
      <c r="GR50" s="276">
        <f t="shared" si="14"/>
        <v>197</v>
      </c>
      <c r="GS50" s="276">
        <f t="shared" si="14"/>
        <v>198</v>
      </c>
      <c r="GT50" s="276">
        <f t="shared" si="14"/>
        <v>199</v>
      </c>
      <c r="GU50" s="276">
        <f t="shared" si="14"/>
        <v>200</v>
      </c>
      <c r="GV50" s="276">
        <f t="shared" si="14"/>
        <v>201</v>
      </c>
      <c r="GW50" s="276">
        <f t="shared" si="14"/>
        <v>202</v>
      </c>
      <c r="GX50" s="276">
        <f t="shared" si="14"/>
        <v>203</v>
      </c>
      <c r="GY50" s="276">
        <f t="shared" si="14"/>
        <v>204</v>
      </c>
      <c r="GZ50" s="276">
        <f t="shared" si="14"/>
        <v>205</v>
      </c>
      <c r="HA50" s="276">
        <f t="shared" si="14"/>
        <v>206</v>
      </c>
      <c r="HB50" s="276">
        <f t="shared" si="14"/>
        <v>207</v>
      </c>
      <c r="HC50" s="276">
        <f t="shared" si="14"/>
        <v>208</v>
      </c>
      <c r="HD50" s="276">
        <f t="shared" si="14"/>
        <v>209</v>
      </c>
      <c r="HE50" s="276">
        <f t="shared" si="14"/>
        <v>210</v>
      </c>
      <c r="HF50" s="276">
        <f t="shared" si="14"/>
        <v>211</v>
      </c>
      <c r="HG50" s="276">
        <f t="shared" si="14"/>
        <v>212</v>
      </c>
      <c r="HH50" s="276">
        <f t="shared" si="14"/>
        <v>213</v>
      </c>
      <c r="HI50" s="276">
        <f t="shared" si="14"/>
        <v>214</v>
      </c>
      <c r="HJ50" s="276">
        <f t="shared" si="14"/>
        <v>215</v>
      </c>
      <c r="HK50" s="276">
        <f t="shared" si="14"/>
        <v>216</v>
      </c>
      <c r="HL50" s="276">
        <f t="shared" si="14"/>
        <v>217</v>
      </c>
      <c r="HM50" s="276">
        <f t="shared" si="14"/>
        <v>218</v>
      </c>
      <c r="HN50" s="276">
        <f t="shared" si="14"/>
        <v>219</v>
      </c>
      <c r="HO50" s="276">
        <f t="shared" si="14"/>
        <v>220</v>
      </c>
      <c r="HP50" s="276">
        <f t="shared" si="14"/>
        <v>221</v>
      </c>
      <c r="HQ50" s="276">
        <f t="shared" si="14"/>
        <v>222</v>
      </c>
      <c r="HR50" s="276">
        <f t="shared" si="14"/>
        <v>223</v>
      </c>
      <c r="HS50" s="276">
        <f t="shared" si="14"/>
        <v>224</v>
      </c>
      <c r="HT50" s="276">
        <f t="shared" si="14"/>
        <v>225</v>
      </c>
      <c r="HU50" s="276">
        <f t="shared" si="14"/>
        <v>226</v>
      </c>
      <c r="HV50" s="276">
        <f t="shared" si="14"/>
        <v>227</v>
      </c>
      <c r="HW50" s="276">
        <f t="shared" si="14"/>
        <v>228</v>
      </c>
      <c r="HX50" s="276">
        <f t="shared" si="14"/>
        <v>229</v>
      </c>
      <c r="HY50" s="276">
        <f t="shared" si="14"/>
        <v>230</v>
      </c>
      <c r="HZ50" s="276">
        <f t="shared" si="14"/>
        <v>231</v>
      </c>
      <c r="IA50" s="276">
        <f t="shared" si="14"/>
        <v>232</v>
      </c>
      <c r="IB50" s="276">
        <f t="shared" si="14"/>
        <v>233</v>
      </c>
      <c r="IC50" s="276">
        <f t="shared" si="14"/>
        <v>234</v>
      </c>
      <c r="ID50" s="276">
        <f t="shared" si="14"/>
        <v>235</v>
      </c>
      <c r="IE50" s="276">
        <f t="shared" si="14"/>
        <v>236</v>
      </c>
      <c r="IF50" s="276">
        <f t="shared" si="14"/>
        <v>237</v>
      </c>
      <c r="IG50" s="276">
        <f t="shared" si="14"/>
        <v>238</v>
      </c>
      <c r="IH50" s="276">
        <f t="shared" si="14"/>
        <v>239</v>
      </c>
      <c r="II50" s="276">
        <f t="shared" si="14"/>
        <v>240</v>
      </c>
      <c r="IJ50" s="276">
        <f t="shared" si="14"/>
        <v>241</v>
      </c>
      <c r="IK50" s="276">
        <f t="shared" si="14"/>
        <v>242</v>
      </c>
      <c r="IL50" s="276">
        <f t="shared" si="14"/>
        <v>243</v>
      </c>
      <c r="IM50" s="276">
        <f t="shared" si="14"/>
        <v>244</v>
      </c>
      <c r="IN50" s="276">
        <f t="shared" si="14"/>
        <v>245</v>
      </c>
      <c r="IO50" s="276">
        <f t="shared" si="14"/>
        <v>246</v>
      </c>
      <c r="IP50" s="276">
        <f t="shared" si="14"/>
        <v>247</v>
      </c>
      <c r="IQ50" s="276">
        <f t="shared" si="14"/>
        <v>248</v>
      </c>
      <c r="IR50" s="276">
        <f t="shared" si="14"/>
        <v>249</v>
      </c>
      <c r="IS50" s="276">
        <f t="shared" si="14"/>
        <v>250</v>
      </c>
      <c r="IT50" s="276">
        <f t="shared" si="14"/>
        <v>251</v>
      </c>
      <c r="IU50" s="276">
        <f t="shared" si="14"/>
        <v>252</v>
      </c>
      <c r="IV50" s="276">
        <f t="shared" si="14"/>
        <v>253</v>
      </c>
      <c r="IW50" s="276">
        <f t="shared" si="14"/>
        <v>254</v>
      </c>
      <c r="IX50" s="276">
        <f t="shared" si="14"/>
        <v>255</v>
      </c>
      <c r="IY50" s="276">
        <f t="shared" si="14"/>
        <v>256</v>
      </c>
      <c r="IZ50" s="276">
        <f t="shared" si="14"/>
        <v>257</v>
      </c>
      <c r="JA50" s="276">
        <f t="shared" si="14"/>
        <v>258</v>
      </c>
      <c r="JB50" s="276">
        <f t="shared" ref="JB50:LM50" si="15">JA50+1</f>
        <v>259</v>
      </c>
      <c r="JC50" s="276">
        <f t="shared" si="15"/>
        <v>260</v>
      </c>
      <c r="JD50" s="276">
        <f t="shared" si="15"/>
        <v>261</v>
      </c>
      <c r="JE50" s="276">
        <f t="shared" si="15"/>
        <v>262</v>
      </c>
      <c r="JF50" s="276">
        <f t="shared" si="15"/>
        <v>263</v>
      </c>
      <c r="JG50" s="276">
        <f t="shared" si="15"/>
        <v>264</v>
      </c>
      <c r="JH50" s="276">
        <f t="shared" si="15"/>
        <v>265</v>
      </c>
      <c r="JI50" s="276">
        <f t="shared" si="15"/>
        <v>266</v>
      </c>
      <c r="JJ50" s="276">
        <f t="shared" si="15"/>
        <v>267</v>
      </c>
      <c r="JK50" s="276">
        <f t="shared" si="15"/>
        <v>268</v>
      </c>
      <c r="JL50" s="276">
        <f t="shared" si="15"/>
        <v>269</v>
      </c>
      <c r="JM50" s="276">
        <f t="shared" si="15"/>
        <v>270</v>
      </c>
      <c r="JN50" s="276">
        <f t="shared" si="15"/>
        <v>271</v>
      </c>
      <c r="JO50" s="276">
        <f t="shared" si="15"/>
        <v>272</v>
      </c>
      <c r="JP50" s="276">
        <f t="shared" si="15"/>
        <v>273</v>
      </c>
      <c r="JQ50" s="276">
        <f t="shared" si="15"/>
        <v>274</v>
      </c>
      <c r="JR50" s="276">
        <f t="shared" si="15"/>
        <v>275</v>
      </c>
      <c r="JS50" s="276">
        <f t="shared" si="15"/>
        <v>276</v>
      </c>
      <c r="JT50" s="276">
        <f t="shared" si="15"/>
        <v>277</v>
      </c>
      <c r="JU50" s="276">
        <f t="shared" si="15"/>
        <v>278</v>
      </c>
      <c r="JV50" s="276">
        <f t="shared" si="15"/>
        <v>279</v>
      </c>
      <c r="JW50" s="276">
        <f t="shared" si="15"/>
        <v>280</v>
      </c>
      <c r="JX50" s="276">
        <f t="shared" si="15"/>
        <v>281</v>
      </c>
      <c r="JY50" s="276">
        <f t="shared" si="15"/>
        <v>282</v>
      </c>
      <c r="JZ50" s="276">
        <f t="shared" si="15"/>
        <v>283</v>
      </c>
      <c r="KA50" s="276">
        <f t="shared" si="15"/>
        <v>284</v>
      </c>
      <c r="KB50" s="276">
        <f t="shared" si="15"/>
        <v>285</v>
      </c>
      <c r="KC50" s="276">
        <f t="shared" si="15"/>
        <v>286</v>
      </c>
      <c r="KD50" s="276">
        <f t="shared" si="15"/>
        <v>287</v>
      </c>
      <c r="KE50" s="276">
        <f t="shared" si="15"/>
        <v>288</v>
      </c>
      <c r="KF50" s="276">
        <f t="shared" si="15"/>
        <v>289</v>
      </c>
      <c r="KG50" s="276">
        <f t="shared" si="15"/>
        <v>290</v>
      </c>
      <c r="KH50" s="276">
        <f t="shared" si="15"/>
        <v>291</v>
      </c>
      <c r="KI50" s="276">
        <f t="shared" si="15"/>
        <v>292</v>
      </c>
      <c r="KJ50" s="276">
        <f t="shared" si="15"/>
        <v>293</v>
      </c>
      <c r="KK50" s="276">
        <f t="shared" si="15"/>
        <v>294</v>
      </c>
      <c r="KL50" s="276">
        <f t="shared" si="15"/>
        <v>295</v>
      </c>
      <c r="KM50" s="276">
        <f t="shared" si="15"/>
        <v>296</v>
      </c>
      <c r="KN50" s="276">
        <f t="shared" si="15"/>
        <v>297</v>
      </c>
      <c r="KO50" s="276">
        <f t="shared" si="15"/>
        <v>298</v>
      </c>
      <c r="KP50" s="276">
        <f t="shared" si="15"/>
        <v>299</v>
      </c>
      <c r="KQ50" s="276">
        <f t="shared" si="15"/>
        <v>300</v>
      </c>
      <c r="KR50" s="276">
        <f t="shared" si="15"/>
        <v>301</v>
      </c>
      <c r="KS50" s="276">
        <f t="shared" si="15"/>
        <v>302</v>
      </c>
      <c r="KT50" s="276">
        <f t="shared" si="15"/>
        <v>303</v>
      </c>
      <c r="KU50" s="276">
        <f t="shared" si="15"/>
        <v>304</v>
      </c>
      <c r="KV50" s="276">
        <f t="shared" si="15"/>
        <v>305</v>
      </c>
      <c r="KW50" s="276">
        <f t="shared" si="15"/>
        <v>306</v>
      </c>
      <c r="KX50" s="276">
        <f t="shared" si="15"/>
        <v>307</v>
      </c>
      <c r="KY50" s="276">
        <f t="shared" si="15"/>
        <v>308</v>
      </c>
      <c r="KZ50" s="276">
        <f t="shared" si="15"/>
        <v>309</v>
      </c>
      <c r="LA50" s="276">
        <f t="shared" si="15"/>
        <v>310</v>
      </c>
      <c r="LB50" s="276">
        <f t="shared" si="15"/>
        <v>311</v>
      </c>
      <c r="LC50" s="276">
        <f t="shared" si="15"/>
        <v>312</v>
      </c>
      <c r="LD50" s="276">
        <f t="shared" si="15"/>
        <v>313</v>
      </c>
      <c r="LE50" s="276">
        <f t="shared" si="15"/>
        <v>314</v>
      </c>
      <c r="LF50" s="276">
        <f t="shared" si="15"/>
        <v>315</v>
      </c>
      <c r="LG50" s="276">
        <f t="shared" si="15"/>
        <v>316</v>
      </c>
      <c r="LH50" s="276">
        <f t="shared" si="15"/>
        <v>317</v>
      </c>
      <c r="LI50" s="276">
        <f t="shared" si="15"/>
        <v>318</v>
      </c>
      <c r="LJ50" s="276">
        <f t="shared" si="15"/>
        <v>319</v>
      </c>
      <c r="LK50" s="276">
        <f t="shared" si="15"/>
        <v>320</v>
      </c>
      <c r="LL50" s="276">
        <f t="shared" si="15"/>
        <v>321</v>
      </c>
      <c r="LM50" s="276">
        <f t="shared" si="15"/>
        <v>322</v>
      </c>
      <c r="LN50" s="276">
        <f t="shared" ref="LN50:NY50" si="16">LM50+1</f>
        <v>323</v>
      </c>
      <c r="LO50" s="276">
        <f t="shared" si="16"/>
        <v>324</v>
      </c>
      <c r="LP50" s="276">
        <f t="shared" si="16"/>
        <v>325</v>
      </c>
      <c r="LQ50" s="276">
        <f t="shared" si="16"/>
        <v>326</v>
      </c>
      <c r="LR50" s="276">
        <f t="shared" si="16"/>
        <v>327</v>
      </c>
      <c r="LS50" s="276">
        <f t="shared" si="16"/>
        <v>328</v>
      </c>
      <c r="LT50" s="276">
        <f t="shared" si="16"/>
        <v>329</v>
      </c>
      <c r="LU50" s="276">
        <f t="shared" si="16"/>
        <v>330</v>
      </c>
      <c r="LV50" s="276">
        <f t="shared" si="16"/>
        <v>331</v>
      </c>
      <c r="LW50" s="276">
        <f t="shared" si="16"/>
        <v>332</v>
      </c>
      <c r="LX50" s="276">
        <f t="shared" si="16"/>
        <v>333</v>
      </c>
      <c r="LY50" s="276">
        <f t="shared" si="16"/>
        <v>334</v>
      </c>
      <c r="LZ50" s="276">
        <f t="shared" si="16"/>
        <v>335</v>
      </c>
      <c r="MA50" s="276">
        <f t="shared" si="16"/>
        <v>336</v>
      </c>
      <c r="MB50" s="276">
        <f t="shared" si="16"/>
        <v>337</v>
      </c>
      <c r="MC50" s="276">
        <f t="shared" si="16"/>
        <v>338</v>
      </c>
      <c r="MD50" s="276">
        <f t="shared" si="16"/>
        <v>339</v>
      </c>
      <c r="ME50" s="276">
        <f t="shared" si="16"/>
        <v>340</v>
      </c>
      <c r="MF50" s="276">
        <f t="shared" si="16"/>
        <v>341</v>
      </c>
      <c r="MG50" s="276">
        <f t="shared" si="16"/>
        <v>342</v>
      </c>
      <c r="MH50" s="276">
        <f t="shared" si="16"/>
        <v>343</v>
      </c>
      <c r="MI50" s="276">
        <f t="shared" si="16"/>
        <v>344</v>
      </c>
      <c r="MJ50" s="276">
        <f t="shared" si="16"/>
        <v>345</v>
      </c>
      <c r="MK50" s="276">
        <f t="shared" si="16"/>
        <v>346</v>
      </c>
      <c r="ML50" s="276">
        <f t="shared" si="16"/>
        <v>347</v>
      </c>
      <c r="MM50" s="276">
        <f t="shared" si="16"/>
        <v>348</v>
      </c>
      <c r="MN50" s="276">
        <f t="shared" si="16"/>
        <v>349</v>
      </c>
      <c r="MO50" s="276">
        <f t="shared" si="16"/>
        <v>350</v>
      </c>
      <c r="MP50" s="276">
        <f t="shared" si="16"/>
        <v>351</v>
      </c>
      <c r="MQ50" s="276">
        <f t="shared" si="16"/>
        <v>352</v>
      </c>
      <c r="MR50" s="276">
        <f t="shared" si="16"/>
        <v>353</v>
      </c>
      <c r="MS50" s="276">
        <f t="shared" si="16"/>
        <v>354</v>
      </c>
      <c r="MT50" s="276">
        <f t="shared" si="16"/>
        <v>355</v>
      </c>
      <c r="MU50" s="276">
        <f t="shared" si="16"/>
        <v>356</v>
      </c>
      <c r="MV50" s="276">
        <f t="shared" si="16"/>
        <v>357</v>
      </c>
      <c r="MW50" s="276">
        <f t="shared" si="16"/>
        <v>358</v>
      </c>
      <c r="MX50" s="276">
        <f t="shared" si="16"/>
        <v>359</v>
      </c>
      <c r="MY50" s="276">
        <f t="shared" si="16"/>
        <v>360</v>
      </c>
      <c r="MZ50" s="276">
        <f t="shared" si="16"/>
        <v>361</v>
      </c>
      <c r="NA50" s="276">
        <f t="shared" si="16"/>
        <v>362</v>
      </c>
      <c r="NB50" s="276">
        <f t="shared" si="16"/>
        <v>363</v>
      </c>
      <c r="NC50" s="276">
        <f t="shared" si="16"/>
        <v>364</v>
      </c>
      <c r="ND50" s="276">
        <f t="shared" si="16"/>
        <v>365</v>
      </c>
      <c r="NE50" s="276">
        <f t="shared" si="16"/>
        <v>366</v>
      </c>
      <c r="NF50" s="276">
        <f t="shared" si="16"/>
        <v>367</v>
      </c>
      <c r="NG50" s="276">
        <f t="shared" si="16"/>
        <v>368</v>
      </c>
      <c r="NH50" s="276">
        <f t="shared" si="16"/>
        <v>369</v>
      </c>
      <c r="NI50" s="276">
        <f t="shared" si="16"/>
        <v>370</v>
      </c>
      <c r="NJ50" s="276">
        <f t="shared" si="16"/>
        <v>371</v>
      </c>
      <c r="NK50" s="276">
        <f t="shared" si="16"/>
        <v>372</v>
      </c>
      <c r="NL50" s="276">
        <f t="shared" si="16"/>
        <v>373</v>
      </c>
      <c r="NM50" s="276">
        <f t="shared" si="16"/>
        <v>374</v>
      </c>
      <c r="NN50" s="276">
        <f t="shared" si="16"/>
        <v>375</v>
      </c>
      <c r="NO50" s="276">
        <f t="shared" si="16"/>
        <v>376</v>
      </c>
      <c r="NP50" s="276">
        <f t="shared" si="16"/>
        <v>377</v>
      </c>
      <c r="NQ50" s="276">
        <f t="shared" si="16"/>
        <v>378</v>
      </c>
      <c r="NR50" s="276">
        <f t="shared" si="16"/>
        <v>379</v>
      </c>
      <c r="NS50" s="276">
        <f t="shared" si="16"/>
        <v>380</v>
      </c>
      <c r="NT50" s="276">
        <f t="shared" si="16"/>
        <v>381</v>
      </c>
      <c r="NU50" s="276">
        <f t="shared" si="16"/>
        <v>382</v>
      </c>
      <c r="NV50" s="276">
        <f t="shared" si="16"/>
        <v>383</v>
      </c>
      <c r="NW50" s="276">
        <f t="shared" si="16"/>
        <v>384</v>
      </c>
      <c r="NX50" s="276">
        <f t="shared" si="16"/>
        <v>385</v>
      </c>
      <c r="NY50" s="276">
        <f t="shared" si="16"/>
        <v>386</v>
      </c>
      <c r="NZ50" s="276">
        <f t="shared" ref="NZ50:QK50" si="17">NY50+1</f>
        <v>387</v>
      </c>
      <c r="OA50" s="276">
        <f t="shared" si="17"/>
        <v>388</v>
      </c>
      <c r="OB50" s="276">
        <f t="shared" si="17"/>
        <v>389</v>
      </c>
      <c r="OC50" s="276">
        <f t="shared" si="17"/>
        <v>390</v>
      </c>
      <c r="OD50" s="276">
        <f t="shared" si="17"/>
        <v>391</v>
      </c>
      <c r="OE50" s="276">
        <f t="shared" si="17"/>
        <v>392</v>
      </c>
      <c r="OF50" s="276">
        <f t="shared" si="17"/>
        <v>393</v>
      </c>
      <c r="OG50" s="276">
        <f t="shared" si="17"/>
        <v>394</v>
      </c>
      <c r="OH50" s="276">
        <f t="shared" si="17"/>
        <v>395</v>
      </c>
      <c r="OI50" s="276">
        <f t="shared" si="17"/>
        <v>396</v>
      </c>
      <c r="OJ50" s="276">
        <f t="shared" si="17"/>
        <v>397</v>
      </c>
      <c r="OK50" s="276">
        <f t="shared" si="17"/>
        <v>398</v>
      </c>
      <c r="OL50" s="276">
        <f t="shared" si="17"/>
        <v>399</v>
      </c>
      <c r="OM50" s="276">
        <f t="shared" si="17"/>
        <v>400</v>
      </c>
      <c r="ON50" s="276">
        <f t="shared" si="17"/>
        <v>401</v>
      </c>
      <c r="OO50" s="276">
        <f t="shared" si="17"/>
        <v>402</v>
      </c>
      <c r="OP50" s="276">
        <f t="shared" si="17"/>
        <v>403</v>
      </c>
      <c r="OQ50" s="276">
        <f t="shared" si="17"/>
        <v>404</v>
      </c>
      <c r="OR50" s="276">
        <f t="shared" si="17"/>
        <v>405</v>
      </c>
      <c r="OS50" s="276">
        <f t="shared" si="17"/>
        <v>406</v>
      </c>
      <c r="OT50" s="276">
        <f t="shared" si="17"/>
        <v>407</v>
      </c>
      <c r="OU50" s="276">
        <f t="shared" si="17"/>
        <v>408</v>
      </c>
      <c r="OV50" s="276">
        <f t="shared" si="17"/>
        <v>409</v>
      </c>
      <c r="OW50" s="276">
        <f t="shared" si="17"/>
        <v>410</v>
      </c>
      <c r="OX50" s="276">
        <f t="shared" si="17"/>
        <v>411</v>
      </c>
      <c r="OY50" s="276">
        <f t="shared" si="17"/>
        <v>412</v>
      </c>
      <c r="OZ50" s="276">
        <f t="shared" si="17"/>
        <v>413</v>
      </c>
      <c r="PA50" s="276">
        <f t="shared" si="17"/>
        <v>414</v>
      </c>
      <c r="PB50" s="276">
        <f t="shared" si="17"/>
        <v>415</v>
      </c>
      <c r="PC50" s="276">
        <f t="shared" si="17"/>
        <v>416</v>
      </c>
      <c r="PD50" s="276">
        <f t="shared" si="17"/>
        <v>417</v>
      </c>
      <c r="PE50" s="276">
        <f t="shared" si="17"/>
        <v>418</v>
      </c>
      <c r="PF50" s="276">
        <f t="shared" si="17"/>
        <v>419</v>
      </c>
      <c r="PG50" s="276">
        <f t="shared" si="17"/>
        <v>420</v>
      </c>
      <c r="PH50" s="276">
        <f t="shared" si="17"/>
        <v>421</v>
      </c>
      <c r="PI50" s="276">
        <f t="shared" si="17"/>
        <v>422</v>
      </c>
      <c r="PJ50" s="276">
        <f t="shared" si="17"/>
        <v>423</v>
      </c>
      <c r="PK50" s="276">
        <f t="shared" si="17"/>
        <v>424</v>
      </c>
      <c r="PL50" s="276">
        <f t="shared" si="17"/>
        <v>425</v>
      </c>
      <c r="PM50" s="276">
        <f t="shared" si="17"/>
        <v>426</v>
      </c>
      <c r="PN50" s="276">
        <f t="shared" si="17"/>
        <v>427</v>
      </c>
      <c r="PO50" s="276">
        <f t="shared" si="17"/>
        <v>428</v>
      </c>
      <c r="PP50" s="276">
        <f t="shared" si="17"/>
        <v>429</v>
      </c>
      <c r="PQ50" s="276">
        <f t="shared" si="17"/>
        <v>430</v>
      </c>
      <c r="PR50" s="276">
        <f t="shared" si="17"/>
        <v>431</v>
      </c>
      <c r="PS50" s="276">
        <f t="shared" si="17"/>
        <v>432</v>
      </c>
      <c r="PT50" s="276">
        <f t="shared" si="17"/>
        <v>433</v>
      </c>
      <c r="PU50" s="276">
        <f t="shared" si="17"/>
        <v>434</v>
      </c>
      <c r="PV50" s="276">
        <f t="shared" si="17"/>
        <v>435</v>
      </c>
      <c r="PW50" s="276">
        <f t="shared" si="17"/>
        <v>436</v>
      </c>
      <c r="PX50" s="276">
        <f t="shared" si="17"/>
        <v>437</v>
      </c>
      <c r="PY50" s="276">
        <f t="shared" si="17"/>
        <v>438</v>
      </c>
      <c r="PZ50" s="276">
        <f t="shared" si="17"/>
        <v>439</v>
      </c>
      <c r="QA50" s="276">
        <f t="shared" si="17"/>
        <v>440</v>
      </c>
      <c r="QB50" s="276">
        <f t="shared" si="17"/>
        <v>441</v>
      </c>
      <c r="QC50" s="276">
        <f t="shared" si="17"/>
        <v>442</v>
      </c>
      <c r="QD50" s="276">
        <f t="shared" si="17"/>
        <v>443</v>
      </c>
      <c r="QE50" s="276">
        <f t="shared" si="17"/>
        <v>444</v>
      </c>
      <c r="QF50" s="276">
        <f t="shared" si="17"/>
        <v>445</v>
      </c>
      <c r="QG50" s="276">
        <f t="shared" si="17"/>
        <v>446</v>
      </c>
      <c r="QH50" s="276">
        <f t="shared" si="17"/>
        <v>447</v>
      </c>
      <c r="QI50" s="276">
        <f t="shared" si="17"/>
        <v>448</v>
      </c>
      <c r="QJ50" s="276">
        <f t="shared" si="17"/>
        <v>449</v>
      </c>
      <c r="QK50" s="276">
        <f t="shared" si="17"/>
        <v>450</v>
      </c>
      <c r="QL50" s="276">
        <f t="shared" ref="QL50:SA50" si="18">QK50+1</f>
        <v>451</v>
      </c>
      <c r="QM50" s="276">
        <f t="shared" si="18"/>
        <v>452</v>
      </c>
      <c r="QN50" s="276">
        <f t="shared" si="18"/>
        <v>453</v>
      </c>
      <c r="QO50" s="276">
        <f t="shared" si="18"/>
        <v>454</v>
      </c>
      <c r="QP50" s="276">
        <f t="shared" si="18"/>
        <v>455</v>
      </c>
      <c r="QQ50" s="276">
        <f t="shared" si="18"/>
        <v>456</v>
      </c>
      <c r="QR50" s="276">
        <f t="shared" si="18"/>
        <v>457</v>
      </c>
      <c r="QS50" s="276">
        <f t="shared" si="18"/>
        <v>458</v>
      </c>
      <c r="QT50" s="276">
        <f t="shared" si="18"/>
        <v>459</v>
      </c>
      <c r="QU50" s="276">
        <f t="shared" si="18"/>
        <v>460</v>
      </c>
      <c r="QV50" s="276">
        <f t="shared" si="18"/>
        <v>461</v>
      </c>
      <c r="QW50" s="276">
        <f t="shared" si="18"/>
        <v>462</v>
      </c>
      <c r="QX50" s="276">
        <f t="shared" si="18"/>
        <v>463</v>
      </c>
      <c r="QY50" s="276">
        <f t="shared" si="18"/>
        <v>464</v>
      </c>
      <c r="QZ50" s="276">
        <f t="shared" si="18"/>
        <v>465</v>
      </c>
      <c r="RA50" s="276">
        <f t="shared" si="18"/>
        <v>466</v>
      </c>
      <c r="RB50" s="276">
        <f t="shared" si="18"/>
        <v>467</v>
      </c>
      <c r="RC50" s="276">
        <f t="shared" si="18"/>
        <v>468</v>
      </c>
      <c r="RD50" s="276">
        <f t="shared" si="18"/>
        <v>469</v>
      </c>
      <c r="RE50" s="276">
        <f t="shared" si="18"/>
        <v>470</v>
      </c>
      <c r="RF50" s="276">
        <f t="shared" si="18"/>
        <v>471</v>
      </c>
      <c r="RG50" s="276">
        <f t="shared" si="18"/>
        <v>472</v>
      </c>
      <c r="RH50" s="276">
        <f t="shared" si="18"/>
        <v>473</v>
      </c>
      <c r="RI50" s="276">
        <f t="shared" si="18"/>
        <v>474</v>
      </c>
      <c r="RJ50" s="276">
        <f t="shared" si="18"/>
        <v>475</v>
      </c>
      <c r="RK50" s="276">
        <f t="shared" si="18"/>
        <v>476</v>
      </c>
      <c r="RL50" s="276">
        <f t="shared" si="18"/>
        <v>477</v>
      </c>
      <c r="RM50" s="276">
        <f t="shared" si="18"/>
        <v>478</v>
      </c>
      <c r="RN50" s="276">
        <f t="shared" si="18"/>
        <v>479</v>
      </c>
      <c r="RO50" s="276">
        <f t="shared" si="18"/>
        <v>480</v>
      </c>
      <c r="RP50" s="276">
        <f t="shared" si="18"/>
        <v>481</v>
      </c>
      <c r="RQ50" s="276">
        <f t="shared" si="18"/>
        <v>482</v>
      </c>
      <c r="RR50" s="276">
        <f t="shared" si="18"/>
        <v>483</v>
      </c>
      <c r="RS50" s="276">
        <f t="shared" si="18"/>
        <v>484</v>
      </c>
      <c r="RT50" s="276">
        <f t="shared" si="18"/>
        <v>485</v>
      </c>
      <c r="RU50" s="276">
        <f t="shared" si="18"/>
        <v>486</v>
      </c>
      <c r="RV50" s="276">
        <f t="shared" si="18"/>
        <v>487</v>
      </c>
      <c r="RW50" s="276">
        <f t="shared" si="18"/>
        <v>488</v>
      </c>
      <c r="RX50" s="276">
        <f t="shared" si="18"/>
        <v>489</v>
      </c>
      <c r="RY50" s="276">
        <f t="shared" si="18"/>
        <v>490</v>
      </c>
      <c r="RZ50" s="276">
        <f t="shared" si="18"/>
        <v>491</v>
      </c>
      <c r="SA50" s="276">
        <f t="shared" si="18"/>
        <v>492</v>
      </c>
    </row>
    <row r="51" spans="1:495">
      <c r="A51" s="282" t="s">
        <v>283</v>
      </c>
      <c r="B51" s="289">
        <f>SUM(C52:C53)</f>
        <v>57892.725000000006</v>
      </c>
      <c r="C51" s="282"/>
      <c r="D51" s="288"/>
      <c r="E51" s="288"/>
      <c r="F51" s="288"/>
      <c r="G51" s="288"/>
      <c r="H51" s="288"/>
      <c r="I51" s="288"/>
      <c r="J51" s="288"/>
      <c r="K51" s="288"/>
      <c r="L51" s="288"/>
      <c r="M51" s="288"/>
      <c r="N51" s="288"/>
      <c r="O51" s="288"/>
      <c r="P51" s="288"/>
      <c r="Q51" s="288"/>
      <c r="R51" s="288"/>
      <c r="S51" s="288"/>
      <c r="T51" s="288"/>
      <c r="U51" s="288"/>
      <c r="V51" s="288"/>
      <c r="W51" s="288"/>
      <c r="X51" s="288"/>
      <c r="Y51" s="288"/>
      <c r="Z51" s="288"/>
      <c r="AA51" s="288"/>
      <c r="AB51" s="288"/>
      <c r="AC51" s="288"/>
      <c r="AD51" s="288"/>
      <c r="AE51" s="288"/>
      <c r="AF51" s="288"/>
      <c r="AG51" s="288"/>
      <c r="AH51" s="288"/>
      <c r="AI51" s="288"/>
      <c r="AJ51" s="288"/>
      <c r="AK51" s="288"/>
      <c r="AL51" s="288"/>
      <c r="AM51" s="288"/>
      <c r="AN51" s="288"/>
      <c r="AO51" s="288"/>
      <c r="AP51" s="288"/>
      <c r="AQ51" s="288"/>
      <c r="AR51" s="288"/>
      <c r="AS51" s="288"/>
      <c r="AT51" s="288"/>
      <c r="AU51" s="288"/>
      <c r="AV51" s="288"/>
      <c r="AW51" s="288"/>
      <c r="AX51" s="288"/>
      <c r="AY51" s="288"/>
      <c r="AZ51" s="288"/>
      <c r="BA51" s="288"/>
      <c r="BB51" s="288"/>
      <c r="BC51" s="288"/>
      <c r="BD51" s="288"/>
      <c r="BE51" s="288"/>
      <c r="BF51" s="288"/>
      <c r="BG51" s="288"/>
      <c r="BH51" s="288"/>
      <c r="BI51" s="288"/>
      <c r="BJ51" s="288"/>
      <c r="BK51" s="288"/>
      <c r="BL51" s="288"/>
      <c r="BM51" s="288"/>
      <c r="BN51" s="288"/>
      <c r="BO51" s="288"/>
      <c r="BP51" s="288"/>
      <c r="BQ51" s="288"/>
      <c r="BR51" s="288"/>
      <c r="BS51" s="288"/>
      <c r="BT51" s="288"/>
      <c r="BU51" s="288"/>
      <c r="BV51" s="288"/>
      <c r="BW51" s="288"/>
      <c r="BX51" s="288"/>
      <c r="BY51" s="288"/>
      <c r="BZ51" s="288"/>
      <c r="CA51" s="288"/>
      <c r="CB51" s="288"/>
      <c r="CC51" s="288"/>
      <c r="CD51" s="288"/>
      <c r="CE51" s="288"/>
      <c r="CF51" s="288"/>
      <c r="CG51" s="288"/>
      <c r="CH51" s="288"/>
      <c r="CI51" s="288"/>
      <c r="CJ51" s="288"/>
      <c r="CK51" s="288"/>
      <c r="CL51" s="288"/>
      <c r="CM51" s="288"/>
      <c r="CN51" s="288"/>
      <c r="CO51" s="288"/>
      <c r="CP51" s="288"/>
      <c r="CQ51" s="288"/>
      <c r="CR51" s="288"/>
      <c r="CS51" s="288"/>
      <c r="CT51" s="288"/>
      <c r="CU51" s="288"/>
      <c r="CV51" s="288"/>
      <c r="CW51" s="288"/>
      <c r="CX51" s="288"/>
      <c r="CY51" s="288"/>
      <c r="CZ51" s="288"/>
      <c r="DA51" s="288"/>
      <c r="DB51" s="288"/>
      <c r="DC51" s="288"/>
      <c r="DD51" s="288"/>
      <c r="DE51" s="288"/>
      <c r="DF51" s="288"/>
      <c r="DG51" s="288"/>
      <c r="DH51" s="288"/>
      <c r="DI51" s="288"/>
      <c r="DJ51" s="288"/>
      <c r="DK51" s="288"/>
      <c r="DL51" s="288"/>
      <c r="DM51" s="288"/>
      <c r="DN51" s="288"/>
      <c r="DO51" s="288"/>
      <c r="DP51" s="288"/>
      <c r="DQ51" s="288"/>
      <c r="DR51" s="288"/>
      <c r="DS51" s="288"/>
      <c r="DT51" s="288"/>
      <c r="DU51" s="288"/>
      <c r="DV51" s="288"/>
      <c r="DW51" s="288"/>
      <c r="DX51" s="288"/>
      <c r="DY51" s="288"/>
      <c r="DZ51" s="288"/>
      <c r="EA51" s="288"/>
      <c r="EB51" s="288"/>
      <c r="EC51" s="288"/>
      <c r="ED51" s="288"/>
      <c r="EE51" s="288"/>
      <c r="EF51" s="288"/>
      <c r="EG51" s="288"/>
      <c r="EH51" s="288"/>
      <c r="EI51" s="288"/>
      <c r="EJ51" s="288"/>
      <c r="EK51" s="288"/>
      <c r="EL51" s="288"/>
      <c r="EM51" s="288"/>
      <c r="EN51" s="288"/>
      <c r="EO51" s="288"/>
      <c r="EP51" s="288"/>
      <c r="EQ51" s="288"/>
      <c r="ER51" s="288"/>
      <c r="ES51" s="288"/>
      <c r="ET51" s="288"/>
      <c r="EU51" s="288"/>
      <c r="EV51" s="288"/>
      <c r="EW51" s="288"/>
      <c r="EX51" s="288"/>
      <c r="EY51" s="288"/>
      <c r="EZ51" s="288"/>
      <c r="FA51" s="288"/>
      <c r="FB51" s="288"/>
      <c r="FC51" s="288"/>
      <c r="FD51" s="288"/>
      <c r="FE51" s="288"/>
      <c r="FF51" s="288"/>
      <c r="FG51" s="288"/>
      <c r="FH51" s="288"/>
      <c r="FI51" s="288"/>
      <c r="FJ51" s="288"/>
      <c r="FK51" s="288"/>
      <c r="FL51" s="288"/>
      <c r="FM51" s="288"/>
      <c r="FN51" s="288"/>
      <c r="FO51" s="288"/>
      <c r="FP51" s="288"/>
      <c r="FQ51" s="288"/>
      <c r="FR51" s="288"/>
      <c r="FS51" s="288"/>
      <c r="FT51" s="288"/>
      <c r="FU51" s="288"/>
      <c r="FV51" s="288"/>
      <c r="FW51" s="288"/>
      <c r="FX51" s="288"/>
      <c r="FY51" s="288"/>
      <c r="FZ51" s="288"/>
      <c r="GA51" s="288"/>
      <c r="GB51" s="288"/>
      <c r="GC51" s="288"/>
      <c r="GD51" s="288"/>
      <c r="GE51" s="288"/>
      <c r="GF51" s="288"/>
      <c r="GG51" s="288"/>
      <c r="GH51" s="288"/>
      <c r="GI51" s="288"/>
      <c r="GJ51" s="288"/>
      <c r="GK51" s="288"/>
      <c r="GL51" s="288"/>
      <c r="GM51" s="288"/>
      <c r="GN51" s="288"/>
      <c r="GO51" s="288"/>
      <c r="GP51" s="288"/>
      <c r="GQ51" s="288"/>
      <c r="GR51" s="288"/>
      <c r="GS51" s="288"/>
      <c r="GT51" s="288"/>
      <c r="GU51" s="288"/>
      <c r="GV51" s="288"/>
      <c r="GW51" s="288"/>
      <c r="GX51" s="288"/>
      <c r="GY51" s="288"/>
      <c r="GZ51" s="288"/>
      <c r="HA51" s="288"/>
      <c r="HB51" s="288"/>
      <c r="HC51" s="288"/>
      <c r="HD51" s="288"/>
      <c r="HE51" s="288"/>
      <c r="HF51" s="288"/>
      <c r="HG51" s="288"/>
      <c r="HH51" s="288"/>
      <c r="HI51" s="288"/>
      <c r="HJ51" s="288"/>
      <c r="HK51" s="288"/>
      <c r="HL51" s="288"/>
      <c r="HM51" s="288"/>
      <c r="HN51" s="288"/>
      <c r="HO51" s="288"/>
      <c r="HP51" s="288"/>
      <c r="HQ51" s="288"/>
      <c r="HR51" s="288"/>
      <c r="HS51" s="288"/>
      <c r="HT51" s="288"/>
      <c r="HU51" s="288"/>
      <c r="HV51" s="288"/>
      <c r="HW51" s="288"/>
      <c r="HX51" s="288"/>
      <c r="HY51" s="288"/>
      <c r="HZ51" s="288"/>
      <c r="IA51" s="288"/>
      <c r="IB51" s="288"/>
      <c r="IC51" s="288"/>
      <c r="ID51" s="288"/>
      <c r="IE51" s="288"/>
      <c r="IF51" s="288"/>
      <c r="IG51" s="288"/>
      <c r="IH51" s="288"/>
      <c r="II51" s="288"/>
      <c r="IJ51" s="288"/>
      <c r="IK51" s="288"/>
      <c r="IL51" s="288"/>
      <c r="IM51" s="288"/>
      <c r="IN51" s="288"/>
      <c r="IO51" s="288"/>
      <c r="IP51" s="288"/>
      <c r="IQ51" s="288"/>
      <c r="IR51" s="288"/>
      <c r="IS51" s="288"/>
      <c r="IT51" s="288"/>
      <c r="IU51" s="288"/>
      <c r="IV51" s="288"/>
      <c r="IW51" s="288"/>
      <c r="IX51" s="288"/>
      <c r="IY51" s="288"/>
      <c r="IZ51" s="288"/>
      <c r="JA51" s="288"/>
      <c r="JB51" s="288"/>
      <c r="JC51" s="288"/>
      <c r="JD51" s="288"/>
      <c r="JE51" s="288"/>
      <c r="JF51" s="288"/>
      <c r="JG51" s="288"/>
      <c r="JH51" s="288"/>
      <c r="JI51" s="288"/>
      <c r="JJ51" s="288"/>
      <c r="JK51" s="288"/>
      <c r="JL51" s="288"/>
      <c r="JM51" s="288"/>
      <c r="JN51" s="288"/>
      <c r="JO51" s="288"/>
      <c r="JP51" s="288"/>
      <c r="JQ51" s="288"/>
      <c r="JR51" s="288"/>
      <c r="JS51" s="288"/>
      <c r="JT51" s="288"/>
      <c r="JU51" s="288"/>
      <c r="JV51" s="288"/>
      <c r="JW51" s="288"/>
      <c r="JX51" s="288"/>
      <c r="JY51" s="288"/>
      <c r="JZ51" s="288"/>
      <c r="KA51" s="288"/>
      <c r="KB51" s="288"/>
      <c r="KC51" s="288"/>
      <c r="KD51" s="288"/>
      <c r="KE51" s="288"/>
      <c r="KF51" s="288"/>
      <c r="KG51" s="288"/>
      <c r="KH51" s="288"/>
      <c r="KI51" s="288"/>
      <c r="KJ51" s="288"/>
      <c r="KK51" s="288"/>
      <c r="KL51" s="288"/>
      <c r="KM51" s="288"/>
      <c r="KN51" s="288"/>
      <c r="KO51" s="288"/>
      <c r="KP51" s="288"/>
      <c r="KQ51" s="288"/>
      <c r="KR51" s="288"/>
      <c r="KS51" s="288"/>
      <c r="KT51" s="288"/>
      <c r="KU51" s="288"/>
      <c r="KV51" s="288"/>
      <c r="KW51" s="288"/>
      <c r="KX51" s="288"/>
      <c r="KY51" s="288"/>
      <c r="KZ51" s="288"/>
      <c r="LA51" s="288"/>
      <c r="LB51" s="288"/>
      <c r="LC51" s="288"/>
      <c r="LD51" s="288"/>
      <c r="LE51" s="288"/>
      <c r="LF51" s="288"/>
      <c r="LG51" s="288"/>
      <c r="LH51" s="288"/>
      <c r="LI51" s="288"/>
      <c r="LJ51" s="288"/>
      <c r="LK51" s="288"/>
      <c r="LL51" s="288"/>
      <c r="LM51" s="288"/>
      <c r="LN51" s="288"/>
      <c r="LO51" s="288"/>
      <c r="LP51" s="288"/>
      <c r="LQ51" s="288"/>
      <c r="LR51" s="288"/>
      <c r="LS51" s="288"/>
      <c r="LT51" s="288"/>
      <c r="LU51" s="288"/>
      <c r="LV51" s="288"/>
      <c r="LW51" s="288"/>
      <c r="LX51" s="288"/>
      <c r="LY51" s="288"/>
      <c r="LZ51" s="288"/>
      <c r="MA51" s="288"/>
      <c r="MB51" s="288"/>
      <c r="MC51" s="288"/>
      <c r="MD51" s="288"/>
      <c r="ME51" s="288"/>
      <c r="MF51" s="288"/>
      <c r="MG51" s="288"/>
      <c r="MH51" s="288"/>
      <c r="MI51" s="288"/>
      <c r="MJ51" s="288"/>
      <c r="MK51" s="288"/>
      <c r="ML51" s="288"/>
      <c r="MM51" s="288"/>
      <c r="MN51" s="288"/>
      <c r="MO51" s="288"/>
      <c r="MP51" s="288"/>
      <c r="MQ51" s="288"/>
      <c r="MR51" s="288"/>
      <c r="MS51" s="288"/>
      <c r="MT51" s="288"/>
      <c r="MU51" s="288"/>
      <c r="MV51" s="288"/>
      <c r="MW51" s="288"/>
      <c r="MX51" s="288"/>
      <c r="MY51" s="288"/>
      <c r="MZ51" s="288"/>
      <c r="NA51" s="288"/>
      <c r="NB51" s="288"/>
      <c r="NC51" s="288"/>
      <c r="ND51" s="288"/>
      <c r="NE51" s="288"/>
      <c r="NF51" s="288"/>
      <c r="NG51" s="288"/>
      <c r="NH51" s="288"/>
      <c r="NI51" s="288"/>
      <c r="NJ51" s="288"/>
      <c r="NK51" s="288"/>
      <c r="NL51" s="288"/>
      <c r="NM51" s="288"/>
      <c r="NN51" s="288"/>
      <c r="NO51" s="288"/>
      <c r="NP51" s="288"/>
      <c r="NQ51" s="288"/>
      <c r="NR51" s="288"/>
      <c r="NS51" s="288"/>
      <c r="NT51" s="288"/>
      <c r="NU51" s="288"/>
      <c r="NV51" s="288"/>
      <c r="NW51" s="288"/>
      <c r="NX51" s="288"/>
      <c r="NY51" s="288"/>
      <c r="NZ51" s="288"/>
      <c r="OA51" s="288"/>
      <c r="OB51" s="288"/>
      <c r="OC51" s="288"/>
      <c r="OD51" s="288"/>
      <c r="OE51" s="288"/>
      <c r="OF51" s="288"/>
      <c r="OG51" s="288"/>
      <c r="OH51" s="288"/>
      <c r="OI51" s="288"/>
      <c r="OJ51" s="288"/>
      <c r="OK51" s="288"/>
      <c r="OL51" s="288"/>
      <c r="OM51" s="288"/>
      <c r="ON51" s="288"/>
      <c r="OO51" s="288"/>
      <c r="OP51" s="288"/>
      <c r="OQ51" s="288"/>
      <c r="OR51" s="288"/>
      <c r="OS51" s="288"/>
      <c r="OT51" s="288"/>
      <c r="OU51" s="288"/>
      <c r="OV51" s="288"/>
      <c r="OW51" s="288"/>
      <c r="OX51" s="288"/>
      <c r="OY51" s="288"/>
      <c r="OZ51" s="288"/>
      <c r="PA51" s="288"/>
      <c r="PB51" s="288"/>
      <c r="PC51" s="288"/>
      <c r="PD51" s="288"/>
      <c r="PE51" s="288"/>
      <c r="PF51" s="288"/>
      <c r="PG51" s="288"/>
      <c r="PH51" s="288"/>
      <c r="PI51" s="288"/>
      <c r="PJ51" s="288"/>
      <c r="PK51" s="288"/>
      <c r="PL51" s="288"/>
      <c r="PM51" s="288"/>
      <c r="PN51" s="288"/>
      <c r="PO51" s="288"/>
      <c r="PP51" s="288"/>
      <c r="PQ51" s="288"/>
      <c r="PR51" s="288"/>
      <c r="PS51" s="288"/>
      <c r="PT51" s="288"/>
      <c r="PU51" s="288"/>
      <c r="PV51" s="288"/>
      <c r="PW51" s="288"/>
      <c r="PX51" s="288"/>
      <c r="PY51" s="288"/>
      <c r="PZ51" s="288"/>
      <c r="QA51" s="288"/>
      <c r="QB51" s="288"/>
      <c r="QC51" s="288"/>
      <c r="QD51" s="288"/>
      <c r="QE51" s="288"/>
      <c r="QF51" s="288"/>
      <c r="QG51" s="288"/>
      <c r="QH51" s="288"/>
      <c r="QI51" s="288"/>
      <c r="QJ51" s="288"/>
      <c r="QK51" s="288"/>
      <c r="QL51" s="288"/>
      <c r="QM51" s="288"/>
      <c r="QN51" s="288"/>
      <c r="QO51" s="288"/>
      <c r="QP51" s="288"/>
      <c r="QQ51" s="288"/>
      <c r="QR51" s="288"/>
      <c r="QS51" s="288"/>
      <c r="QT51" s="288"/>
      <c r="QU51" s="288"/>
      <c r="QV51" s="288"/>
      <c r="QW51" s="288"/>
      <c r="QX51" s="288"/>
      <c r="QY51" s="288"/>
      <c r="QZ51" s="288"/>
      <c r="RA51" s="288"/>
      <c r="RB51" s="288"/>
      <c r="RC51" s="288"/>
      <c r="RD51" s="288"/>
      <c r="RE51" s="288"/>
      <c r="RF51" s="288"/>
      <c r="RG51" s="288"/>
      <c r="RH51" s="288"/>
      <c r="RI51" s="288"/>
      <c r="RJ51" s="288"/>
      <c r="RK51" s="288"/>
      <c r="RL51" s="288"/>
      <c r="RM51" s="288"/>
      <c r="RN51" s="288"/>
      <c r="RO51" s="288"/>
      <c r="RP51" s="288"/>
      <c r="RQ51" s="288"/>
      <c r="RR51" s="288"/>
      <c r="RS51" s="288"/>
      <c r="RT51" s="288"/>
      <c r="RU51" s="288"/>
      <c r="RV51" s="288"/>
      <c r="RW51" s="288"/>
      <c r="RX51" s="288"/>
      <c r="RY51" s="288"/>
      <c r="RZ51" s="288"/>
      <c r="SA51" s="288"/>
    </row>
    <row r="52" spans="1:495">
      <c r="A52" s="282"/>
      <c r="B52" s="283" t="str">
        <f>$B$6</f>
        <v>Active Treatment System</v>
      </c>
      <c r="C52" s="290">
        <f>SUM(D52:S52,T52:INDEX(T52:SA52,$H$5))</f>
        <v>0</v>
      </c>
      <c r="D52" s="284">
        <f t="shared" ref="D52:BO53" si="19">$C6*D29</f>
        <v>0</v>
      </c>
      <c r="E52" s="284">
        <f t="shared" si="19"/>
        <v>0</v>
      </c>
      <c r="F52" s="284">
        <f t="shared" si="19"/>
        <v>0</v>
      </c>
      <c r="G52" s="284">
        <f t="shared" si="19"/>
        <v>0</v>
      </c>
      <c r="H52" s="284">
        <f t="shared" si="19"/>
        <v>0</v>
      </c>
      <c r="I52" s="284">
        <f t="shared" si="19"/>
        <v>0</v>
      </c>
      <c r="J52" s="284">
        <f t="shared" si="19"/>
        <v>0</v>
      </c>
      <c r="K52" s="284">
        <f t="shared" si="19"/>
        <v>0</v>
      </c>
      <c r="L52" s="284">
        <f t="shared" si="19"/>
        <v>0</v>
      </c>
      <c r="M52" s="284">
        <f t="shared" si="19"/>
        <v>0</v>
      </c>
      <c r="N52" s="284">
        <f t="shared" si="19"/>
        <v>0</v>
      </c>
      <c r="O52" s="284">
        <f t="shared" si="19"/>
        <v>0</v>
      </c>
      <c r="P52" s="284">
        <f t="shared" si="19"/>
        <v>0</v>
      </c>
      <c r="Q52" s="284">
        <f t="shared" si="19"/>
        <v>0</v>
      </c>
      <c r="R52" s="284">
        <f t="shared" si="19"/>
        <v>0</v>
      </c>
      <c r="S52" s="284">
        <f t="shared" si="19"/>
        <v>0</v>
      </c>
      <c r="T52" s="284">
        <f t="shared" si="19"/>
        <v>0</v>
      </c>
      <c r="U52" s="284">
        <f t="shared" si="19"/>
        <v>0</v>
      </c>
      <c r="V52" s="284">
        <f t="shared" si="19"/>
        <v>0</v>
      </c>
      <c r="W52" s="284">
        <f t="shared" si="19"/>
        <v>0</v>
      </c>
      <c r="X52" s="284">
        <f t="shared" si="19"/>
        <v>0</v>
      </c>
      <c r="Y52" s="284">
        <f t="shared" si="19"/>
        <v>0</v>
      </c>
      <c r="Z52" s="284">
        <f t="shared" si="19"/>
        <v>0</v>
      </c>
      <c r="AA52" s="284">
        <f t="shared" si="19"/>
        <v>0</v>
      </c>
      <c r="AB52" s="284">
        <f t="shared" si="19"/>
        <v>0</v>
      </c>
      <c r="AC52" s="284">
        <f t="shared" si="19"/>
        <v>0</v>
      </c>
      <c r="AD52" s="284">
        <f t="shared" si="19"/>
        <v>0</v>
      </c>
      <c r="AE52" s="284">
        <f t="shared" si="19"/>
        <v>0</v>
      </c>
      <c r="AF52" s="284">
        <f t="shared" si="19"/>
        <v>0</v>
      </c>
      <c r="AG52" s="284">
        <f t="shared" si="19"/>
        <v>0</v>
      </c>
      <c r="AH52" s="284">
        <f t="shared" si="19"/>
        <v>0</v>
      </c>
      <c r="AI52" s="284">
        <f t="shared" si="19"/>
        <v>0</v>
      </c>
      <c r="AJ52" s="284">
        <f t="shared" si="19"/>
        <v>0</v>
      </c>
      <c r="AK52" s="284">
        <f t="shared" si="19"/>
        <v>0</v>
      </c>
      <c r="AL52" s="284">
        <f t="shared" si="19"/>
        <v>0</v>
      </c>
      <c r="AM52" s="284">
        <f t="shared" si="19"/>
        <v>0</v>
      </c>
      <c r="AN52" s="284">
        <f t="shared" si="19"/>
        <v>0</v>
      </c>
      <c r="AO52" s="284">
        <f t="shared" si="19"/>
        <v>0</v>
      </c>
      <c r="AP52" s="284">
        <f t="shared" si="19"/>
        <v>0</v>
      </c>
      <c r="AQ52" s="284">
        <f t="shared" si="19"/>
        <v>0</v>
      </c>
      <c r="AR52" s="284">
        <f t="shared" si="19"/>
        <v>0</v>
      </c>
      <c r="AS52" s="284">
        <f t="shared" si="19"/>
        <v>0</v>
      </c>
      <c r="AT52" s="284">
        <f t="shared" si="19"/>
        <v>0</v>
      </c>
      <c r="AU52" s="284">
        <f t="shared" si="19"/>
        <v>0</v>
      </c>
      <c r="AV52" s="284">
        <f t="shared" si="19"/>
        <v>0</v>
      </c>
      <c r="AW52" s="284">
        <f t="shared" si="19"/>
        <v>0</v>
      </c>
      <c r="AX52" s="284">
        <f t="shared" si="19"/>
        <v>0</v>
      </c>
      <c r="AY52" s="284">
        <f t="shared" si="19"/>
        <v>0</v>
      </c>
      <c r="AZ52" s="284">
        <f t="shared" si="19"/>
        <v>0</v>
      </c>
      <c r="BA52" s="284">
        <f t="shared" si="19"/>
        <v>0</v>
      </c>
      <c r="BB52" s="284">
        <f t="shared" si="19"/>
        <v>0</v>
      </c>
      <c r="BC52" s="284">
        <f t="shared" si="19"/>
        <v>0</v>
      </c>
      <c r="BD52" s="284">
        <f t="shared" si="19"/>
        <v>0</v>
      </c>
      <c r="BE52" s="284">
        <f t="shared" si="19"/>
        <v>0</v>
      </c>
      <c r="BF52" s="284">
        <f t="shared" si="19"/>
        <v>0</v>
      </c>
      <c r="BG52" s="284">
        <f t="shared" si="19"/>
        <v>0</v>
      </c>
      <c r="BH52" s="284">
        <f t="shared" si="19"/>
        <v>0</v>
      </c>
      <c r="BI52" s="284">
        <f t="shared" si="19"/>
        <v>0</v>
      </c>
      <c r="BJ52" s="284">
        <f t="shared" si="19"/>
        <v>0</v>
      </c>
      <c r="BK52" s="284">
        <f t="shared" si="19"/>
        <v>0</v>
      </c>
      <c r="BL52" s="284">
        <f t="shared" si="19"/>
        <v>0</v>
      </c>
      <c r="BM52" s="284">
        <f t="shared" si="19"/>
        <v>0</v>
      </c>
      <c r="BN52" s="284">
        <f t="shared" si="19"/>
        <v>0</v>
      </c>
      <c r="BO52" s="284">
        <f t="shared" si="19"/>
        <v>0</v>
      </c>
      <c r="BP52" s="284">
        <f t="shared" ref="BP52:EA53" si="20">$C6*BP29</f>
        <v>0</v>
      </c>
      <c r="BQ52" s="284">
        <f t="shared" si="20"/>
        <v>0</v>
      </c>
      <c r="BR52" s="284">
        <f t="shared" si="20"/>
        <v>0</v>
      </c>
      <c r="BS52" s="284">
        <f t="shared" si="20"/>
        <v>0</v>
      </c>
      <c r="BT52" s="284">
        <f t="shared" si="20"/>
        <v>0</v>
      </c>
      <c r="BU52" s="284">
        <f t="shared" si="20"/>
        <v>0</v>
      </c>
      <c r="BV52" s="284">
        <f t="shared" si="20"/>
        <v>0</v>
      </c>
      <c r="BW52" s="284">
        <f t="shared" si="20"/>
        <v>0</v>
      </c>
      <c r="BX52" s="284">
        <f t="shared" si="20"/>
        <v>0</v>
      </c>
      <c r="BY52" s="284">
        <f t="shared" si="20"/>
        <v>0</v>
      </c>
      <c r="BZ52" s="284">
        <f t="shared" si="20"/>
        <v>0</v>
      </c>
      <c r="CA52" s="284">
        <f t="shared" si="20"/>
        <v>0</v>
      </c>
      <c r="CB52" s="284">
        <f t="shared" si="20"/>
        <v>0</v>
      </c>
      <c r="CC52" s="284">
        <f t="shared" si="20"/>
        <v>0</v>
      </c>
      <c r="CD52" s="284">
        <f t="shared" si="20"/>
        <v>0</v>
      </c>
      <c r="CE52" s="284">
        <f t="shared" si="20"/>
        <v>0</v>
      </c>
      <c r="CF52" s="284">
        <f t="shared" si="20"/>
        <v>0</v>
      </c>
      <c r="CG52" s="284">
        <f t="shared" si="20"/>
        <v>0</v>
      </c>
      <c r="CH52" s="284">
        <f t="shared" si="20"/>
        <v>0</v>
      </c>
      <c r="CI52" s="284">
        <f t="shared" si="20"/>
        <v>0</v>
      </c>
      <c r="CJ52" s="284">
        <f t="shared" si="20"/>
        <v>0</v>
      </c>
      <c r="CK52" s="284">
        <f t="shared" si="20"/>
        <v>0</v>
      </c>
      <c r="CL52" s="284">
        <f t="shared" si="20"/>
        <v>0</v>
      </c>
      <c r="CM52" s="284">
        <f t="shared" si="20"/>
        <v>0</v>
      </c>
      <c r="CN52" s="284">
        <f t="shared" si="20"/>
        <v>0</v>
      </c>
      <c r="CO52" s="284">
        <f t="shared" si="20"/>
        <v>0</v>
      </c>
      <c r="CP52" s="284">
        <f t="shared" si="20"/>
        <v>0</v>
      </c>
      <c r="CQ52" s="284">
        <f t="shared" si="20"/>
        <v>0</v>
      </c>
      <c r="CR52" s="284">
        <f t="shared" si="20"/>
        <v>0</v>
      </c>
      <c r="CS52" s="284">
        <f t="shared" si="20"/>
        <v>0</v>
      </c>
      <c r="CT52" s="284">
        <f t="shared" si="20"/>
        <v>0</v>
      </c>
      <c r="CU52" s="284">
        <f t="shared" si="20"/>
        <v>0</v>
      </c>
      <c r="CV52" s="284">
        <f t="shared" si="20"/>
        <v>0</v>
      </c>
      <c r="CW52" s="284">
        <f t="shared" si="20"/>
        <v>0</v>
      </c>
      <c r="CX52" s="284">
        <f t="shared" si="20"/>
        <v>0</v>
      </c>
      <c r="CY52" s="284">
        <f t="shared" si="20"/>
        <v>0</v>
      </c>
      <c r="CZ52" s="284">
        <f t="shared" si="20"/>
        <v>0</v>
      </c>
      <c r="DA52" s="284">
        <f t="shared" si="20"/>
        <v>0</v>
      </c>
      <c r="DB52" s="284">
        <f t="shared" si="20"/>
        <v>0</v>
      </c>
      <c r="DC52" s="284">
        <f t="shared" si="20"/>
        <v>0</v>
      </c>
      <c r="DD52" s="284">
        <f t="shared" si="20"/>
        <v>0</v>
      </c>
      <c r="DE52" s="284">
        <f t="shared" si="20"/>
        <v>0</v>
      </c>
      <c r="DF52" s="284">
        <f t="shared" si="20"/>
        <v>0</v>
      </c>
      <c r="DG52" s="284">
        <f t="shared" si="20"/>
        <v>0</v>
      </c>
      <c r="DH52" s="284">
        <f t="shared" si="20"/>
        <v>0</v>
      </c>
      <c r="DI52" s="284">
        <f t="shared" si="20"/>
        <v>0</v>
      </c>
      <c r="DJ52" s="284">
        <f t="shared" si="20"/>
        <v>0</v>
      </c>
      <c r="DK52" s="284">
        <f t="shared" si="20"/>
        <v>0</v>
      </c>
      <c r="DL52" s="284">
        <f t="shared" si="20"/>
        <v>0</v>
      </c>
      <c r="DM52" s="284">
        <f t="shared" si="20"/>
        <v>0</v>
      </c>
      <c r="DN52" s="284">
        <f t="shared" si="20"/>
        <v>0</v>
      </c>
      <c r="DO52" s="284">
        <f t="shared" si="20"/>
        <v>0</v>
      </c>
      <c r="DP52" s="284">
        <f t="shared" si="20"/>
        <v>0</v>
      </c>
      <c r="DQ52" s="284">
        <f t="shared" si="20"/>
        <v>0</v>
      </c>
      <c r="DR52" s="284">
        <f t="shared" si="20"/>
        <v>0</v>
      </c>
      <c r="DS52" s="284">
        <f t="shared" si="20"/>
        <v>0</v>
      </c>
      <c r="DT52" s="284">
        <f t="shared" si="20"/>
        <v>0</v>
      </c>
      <c r="DU52" s="284">
        <f t="shared" si="20"/>
        <v>0</v>
      </c>
      <c r="DV52" s="284">
        <f t="shared" si="20"/>
        <v>0</v>
      </c>
      <c r="DW52" s="284">
        <f t="shared" si="20"/>
        <v>0</v>
      </c>
      <c r="DX52" s="284">
        <f t="shared" si="20"/>
        <v>0</v>
      </c>
      <c r="DY52" s="284">
        <f t="shared" si="20"/>
        <v>0</v>
      </c>
      <c r="DZ52" s="284">
        <f t="shared" si="20"/>
        <v>0</v>
      </c>
      <c r="EA52" s="284">
        <f t="shared" si="20"/>
        <v>0</v>
      </c>
      <c r="EB52" s="284">
        <f t="shared" ref="EB52:GM53" si="21">$C6*EB29</f>
        <v>0</v>
      </c>
      <c r="EC52" s="284">
        <f t="shared" si="21"/>
        <v>0</v>
      </c>
      <c r="ED52" s="284">
        <f t="shared" si="21"/>
        <v>0</v>
      </c>
      <c r="EE52" s="284">
        <f t="shared" si="21"/>
        <v>0</v>
      </c>
      <c r="EF52" s="284">
        <f t="shared" si="21"/>
        <v>0</v>
      </c>
      <c r="EG52" s="284">
        <f t="shared" si="21"/>
        <v>0</v>
      </c>
      <c r="EH52" s="284">
        <f t="shared" si="21"/>
        <v>0</v>
      </c>
      <c r="EI52" s="284">
        <f t="shared" si="21"/>
        <v>0</v>
      </c>
      <c r="EJ52" s="284">
        <f t="shared" si="21"/>
        <v>0</v>
      </c>
      <c r="EK52" s="284">
        <f t="shared" si="21"/>
        <v>0</v>
      </c>
      <c r="EL52" s="284">
        <f t="shared" si="21"/>
        <v>0</v>
      </c>
      <c r="EM52" s="284">
        <f t="shared" si="21"/>
        <v>0</v>
      </c>
      <c r="EN52" s="284">
        <f t="shared" si="21"/>
        <v>0</v>
      </c>
      <c r="EO52" s="284">
        <f t="shared" si="21"/>
        <v>0</v>
      </c>
      <c r="EP52" s="284">
        <f t="shared" si="21"/>
        <v>0</v>
      </c>
      <c r="EQ52" s="284">
        <f t="shared" si="21"/>
        <v>0</v>
      </c>
      <c r="ER52" s="284">
        <f t="shared" si="21"/>
        <v>0</v>
      </c>
      <c r="ES52" s="284">
        <f t="shared" si="21"/>
        <v>0</v>
      </c>
      <c r="ET52" s="284">
        <f t="shared" si="21"/>
        <v>0</v>
      </c>
      <c r="EU52" s="284">
        <f t="shared" si="21"/>
        <v>0</v>
      </c>
      <c r="EV52" s="284">
        <f t="shared" si="21"/>
        <v>0</v>
      </c>
      <c r="EW52" s="284">
        <f t="shared" si="21"/>
        <v>0</v>
      </c>
      <c r="EX52" s="284">
        <f t="shared" si="21"/>
        <v>0</v>
      </c>
      <c r="EY52" s="284">
        <f t="shared" si="21"/>
        <v>0</v>
      </c>
      <c r="EZ52" s="284">
        <f t="shared" si="21"/>
        <v>0</v>
      </c>
      <c r="FA52" s="284">
        <f t="shared" si="21"/>
        <v>0</v>
      </c>
      <c r="FB52" s="284">
        <f t="shared" si="21"/>
        <v>0</v>
      </c>
      <c r="FC52" s="284">
        <f t="shared" si="21"/>
        <v>0</v>
      </c>
      <c r="FD52" s="284">
        <f t="shared" si="21"/>
        <v>0</v>
      </c>
      <c r="FE52" s="284">
        <f t="shared" si="21"/>
        <v>0</v>
      </c>
      <c r="FF52" s="284">
        <f t="shared" si="21"/>
        <v>0</v>
      </c>
      <c r="FG52" s="284">
        <f t="shared" si="21"/>
        <v>0</v>
      </c>
      <c r="FH52" s="284">
        <f t="shared" si="21"/>
        <v>0</v>
      </c>
      <c r="FI52" s="284">
        <f t="shared" si="21"/>
        <v>0</v>
      </c>
      <c r="FJ52" s="284">
        <f t="shared" si="21"/>
        <v>0</v>
      </c>
      <c r="FK52" s="284">
        <f t="shared" si="21"/>
        <v>0</v>
      </c>
      <c r="FL52" s="284">
        <f t="shared" si="21"/>
        <v>0</v>
      </c>
      <c r="FM52" s="284">
        <f t="shared" si="21"/>
        <v>0</v>
      </c>
      <c r="FN52" s="284">
        <f t="shared" si="21"/>
        <v>0</v>
      </c>
      <c r="FO52" s="284">
        <f t="shared" si="21"/>
        <v>0</v>
      </c>
      <c r="FP52" s="284">
        <f t="shared" si="21"/>
        <v>0</v>
      </c>
      <c r="FQ52" s="284">
        <f t="shared" si="21"/>
        <v>0</v>
      </c>
      <c r="FR52" s="284">
        <f t="shared" si="21"/>
        <v>0</v>
      </c>
      <c r="FS52" s="284">
        <f t="shared" si="21"/>
        <v>0</v>
      </c>
      <c r="FT52" s="284">
        <f t="shared" si="21"/>
        <v>0</v>
      </c>
      <c r="FU52" s="284">
        <f t="shared" si="21"/>
        <v>0</v>
      </c>
      <c r="FV52" s="284">
        <f t="shared" si="21"/>
        <v>0</v>
      </c>
      <c r="FW52" s="284">
        <f t="shared" si="21"/>
        <v>0</v>
      </c>
      <c r="FX52" s="284">
        <f t="shared" si="21"/>
        <v>0</v>
      </c>
      <c r="FY52" s="284">
        <f t="shared" si="21"/>
        <v>0</v>
      </c>
      <c r="FZ52" s="284">
        <f t="shared" si="21"/>
        <v>0</v>
      </c>
      <c r="GA52" s="284">
        <f t="shared" si="21"/>
        <v>0</v>
      </c>
      <c r="GB52" s="284">
        <f t="shared" si="21"/>
        <v>0</v>
      </c>
      <c r="GC52" s="284">
        <f t="shared" si="21"/>
        <v>0</v>
      </c>
      <c r="GD52" s="284">
        <f t="shared" si="21"/>
        <v>0</v>
      </c>
      <c r="GE52" s="284">
        <f t="shared" si="21"/>
        <v>0</v>
      </c>
      <c r="GF52" s="284">
        <f t="shared" si="21"/>
        <v>0</v>
      </c>
      <c r="GG52" s="284">
        <f t="shared" si="21"/>
        <v>0</v>
      </c>
      <c r="GH52" s="284">
        <f t="shared" si="21"/>
        <v>0</v>
      </c>
      <c r="GI52" s="284">
        <f t="shared" si="21"/>
        <v>0</v>
      </c>
      <c r="GJ52" s="284">
        <f t="shared" si="21"/>
        <v>0</v>
      </c>
      <c r="GK52" s="284">
        <f t="shared" si="21"/>
        <v>0</v>
      </c>
      <c r="GL52" s="284">
        <f t="shared" si="21"/>
        <v>0</v>
      </c>
      <c r="GM52" s="284">
        <f t="shared" si="21"/>
        <v>0</v>
      </c>
      <c r="GN52" s="284">
        <f t="shared" ref="GN52:IY53" si="22">$C6*GN29</f>
        <v>0</v>
      </c>
      <c r="GO52" s="284">
        <f t="shared" si="22"/>
        <v>0</v>
      </c>
      <c r="GP52" s="284">
        <f t="shared" si="22"/>
        <v>0</v>
      </c>
      <c r="GQ52" s="284">
        <f t="shared" si="22"/>
        <v>0</v>
      </c>
      <c r="GR52" s="284">
        <f t="shared" si="22"/>
        <v>0</v>
      </c>
      <c r="GS52" s="284">
        <f t="shared" si="22"/>
        <v>0</v>
      </c>
      <c r="GT52" s="284">
        <f t="shared" si="22"/>
        <v>0</v>
      </c>
      <c r="GU52" s="284">
        <f t="shared" si="22"/>
        <v>0</v>
      </c>
      <c r="GV52" s="284">
        <f t="shared" si="22"/>
        <v>0</v>
      </c>
      <c r="GW52" s="284">
        <f t="shared" si="22"/>
        <v>0</v>
      </c>
      <c r="GX52" s="284">
        <f t="shared" si="22"/>
        <v>0</v>
      </c>
      <c r="GY52" s="284">
        <f t="shared" si="22"/>
        <v>0</v>
      </c>
      <c r="GZ52" s="284">
        <f t="shared" si="22"/>
        <v>0</v>
      </c>
      <c r="HA52" s="284">
        <f t="shared" si="22"/>
        <v>0</v>
      </c>
      <c r="HB52" s="284">
        <f t="shared" si="22"/>
        <v>0</v>
      </c>
      <c r="HC52" s="284">
        <f t="shared" si="22"/>
        <v>0</v>
      </c>
      <c r="HD52" s="284">
        <f t="shared" si="22"/>
        <v>0</v>
      </c>
      <c r="HE52" s="284">
        <f t="shared" si="22"/>
        <v>0</v>
      </c>
      <c r="HF52" s="284">
        <f t="shared" si="22"/>
        <v>0</v>
      </c>
      <c r="HG52" s="284">
        <f t="shared" si="22"/>
        <v>0</v>
      </c>
      <c r="HH52" s="284">
        <f t="shared" si="22"/>
        <v>0</v>
      </c>
      <c r="HI52" s="284">
        <f t="shared" si="22"/>
        <v>0</v>
      </c>
      <c r="HJ52" s="284">
        <f t="shared" si="22"/>
        <v>0</v>
      </c>
      <c r="HK52" s="284">
        <f t="shared" si="22"/>
        <v>0</v>
      </c>
      <c r="HL52" s="284">
        <f t="shared" si="22"/>
        <v>0</v>
      </c>
      <c r="HM52" s="284">
        <f t="shared" si="22"/>
        <v>0</v>
      </c>
      <c r="HN52" s="284">
        <f t="shared" si="22"/>
        <v>0</v>
      </c>
      <c r="HO52" s="284">
        <f t="shared" si="22"/>
        <v>0</v>
      </c>
      <c r="HP52" s="284">
        <f t="shared" si="22"/>
        <v>0</v>
      </c>
      <c r="HQ52" s="284">
        <f t="shared" si="22"/>
        <v>0</v>
      </c>
      <c r="HR52" s="284">
        <f t="shared" si="22"/>
        <v>0</v>
      </c>
      <c r="HS52" s="284">
        <f t="shared" si="22"/>
        <v>0</v>
      </c>
      <c r="HT52" s="284">
        <f t="shared" si="22"/>
        <v>0</v>
      </c>
      <c r="HU52" s="284">
        <f t="shared" si="22"/>
        <v>0</v>
      </c>
      <c r="HV52" s="284">
        <f t="shared" si="22"/>
        <v>0</v>
      </c>
      <c r="HW52" s="284">
        <f t="shared" si="22"/>
        <v>0</v>
      </c>
      <c r="HX52" s="284">
        <f t="shared" si="22"/>
        <v>0</v>
      </c>
      <c r="HY52" s="284">
        <f t="shared" si="22"/>
        <v>0</v>
      </c>
      <c r="HZ52" s="284">
        <f t="shared" si="22"/>
        <v>0</v>
      </c>
      <c r="IA52" s="284">
        <f t="shared" si="22"/>
        <v>0</v>
      </c>
      <c r="IB52" s="284">
        <f t="shared" si="22"/>
        <v>0</v>
      </c>
      <c r="IC52" s="284">
        <f t="shared" si="22"/>
        <v>0</v>
      </c>
      <c r="ID52" s="284">
        <f t="shared" si="22"/>
        <v>0</v>
      </c>
      <c r="IE52" s="284">
        <f t="shared" si="22"/>
        <v>0</v>
      </c>
      <c r="IF52" s="284">
        <f t="shared" si="22"/>
        <v>0</v>
      </c>
      <c r="IG52" s="284">
        <f t="shared" si="22"/>
        <v>0</v>
      </c>
      <c r="IH52" s="284">
        <f t="shared" si="22"/>
        <v>0</v>
      </c>
      <c r="II52" s="284">
        <f t="shared" si="22"/>
        <v>0</v>
      </c>
      <c r="IJ52" s="284">
        <f t="shared" si="22"/>
        <v>0</v>
      </c>
      <c r="IK52" s="284">
        <f t="shared" si="22"/>
        <v>0</v>
      </c>
      <c r="IL52" s="284">
        <f t="shared" si="22"/>
        <v>0</v>
      </c>
      <c r="IM52" s="284">
        <f t="shared" si="22"/>
        <v>0</v>
      </c>
      <c r="IN52" s="284">
        <f t="shared" si="22"/>
        <v>0</v>
      </c>
      <c r="IO52" s="284">
        <f t="shared" si="22"/>
        <v>0</v>
      </c>
      <c r="IP52" s="284">
        <f t="shared" si="22"/>
        <v>0</v>
      </c>
      <c r="IQ52" s="284">
        <f t="shared" si="22"/>
        <v>0</v>
      </c>
      <c r="IR52" s="284">
        <f t="shared" si="22"/>
        <v>0</v>
      </c>
      <c r="IS52" s="284">
        <f t="shared" si="22"/>
        <v>0</v>
      </c>
      <c r="IT52" s="284">
        <f t="shared" si="22"/>
        <v>0</v>
      </c>
      <c r="IU52" s="284">
        <f t="shared" si="22"/>
        <v>0</v>
      </c>
      <c r="IV52" s="284">
        <f t="shared" si="22"/>
        <v>0</v>
      </c>
      <c r="IW52" s="284">
        <f t="shared" si="22"/>
        <v>0</v>
      </c>
      <c r="IX52" s="284">
        <f t="shared" si="22"/>
        <v>0</v>
      </c>
      <c r="IY52" s="284">
        <f t="shared" si="22"/>
        <v>0</v>
      </c>
      <c r="IZ52" s="284">
        <f t="shared" ref="IZ52:LK53" si="23">$C6*IZ29</f>
        <v>0</v>
      </c>
      <c r="JA52" s="284">
        <f t="shared" si="23"/>
        <v>0</v>
      </c>
      <c r="JB52" s="284">
        <f t="shared" si="23"/>
        <v>0</v>
      </c>
      <c r="JC52" s="284">
        <f t="shared" si="23"/>
        <v>0</v>
      </c>
      <c r="JD52" s="284">
        <f t="shared" si="23"/>
        <v>0</v>
      </c>
      <c r="JE52" s="284">
        <f t="shared" si="23"/>
        <v>0</v>
      </c>
      <c r="JF52" s="284">
        <f t="shared" si="23"/>
        <v>0</v>
      </c>
      <c r="JG52" s="284">
        <f t="shared" si="23"/>
        <v>0</v>
      </c>
      <c r="JH52" s="284">
        <f t="shared" si="23"/>
        <v>0</v>
      </c>
      <c r="JI52" s="284">
        <f t="shared" si="23"/>
        <v>0</v>
      </c>
      <c r="JJ52" s="284">
        <f t="shared" si="23"/>
        <v>0</v>
      </c>
      <c r="JK52" s="284">
        <f t="shared" si="23"/>
        <v>0</v>
      </c>
      <c r="JL52" s="284">
        <f t="shared" si="23"/>
        <v>0</v>
      </c>
      <c r="JM52" s="284">
        <f t="shared" si="23"/>
        <v>0</v>
      </c>
      <c r="JN52" s="284">
        <f t="shared" si="23"/>
        <v>0</v>
      </c>
      <c r="JO52" s="284">
        <f t="shared" si="23"/>
        <v>0</v>
      </c>
      <c r="JP52" s="284">
        <f t="shared" si="23"/>
        <v>0</v>
      </c>
      <c r="JQ52" s="284">
        <f t="shared" si="23"/>
        <v>0</v>
      </c>
      <c r="JR52" s="284">
        <f t="shared" si="23"/>
        <v>0</v>
      </c>
      <c r="JS52" s="284">
        <f t="shared" si="23"/>
        <v>0</v>
      </c>
      <c r="JT52" s="284">
        <f t="shared" si="23"/>
        <v>0</v>
      </c>
      <c r="JU52" s="284">
        <f t="shared" si="23"/>
        <v>0</v>
      </c>
      <c r="JV52" s="284">
        <f t="shared" si="23"/>
        <v>0</v>
      </c>
      <c r="JW52" s="284">
        <f t="shared" si="23"/>
        <v>0</v>
      </c>
      <c r="JX52" s="284">
        <f t="shared" si="23"/>
        <v>0</v>
      </c>
      <c r="JY52" s="284">
        <f t="shared" si="23"/>
        <v>0</v>
      </c>
      <c r="JZ52" s="284">
        <f t="shared" si="23"/>
        <v>0</v>
      </c>
      <c r="KA52" s="284">
        <f t="shared" si="23"/>
        <v>0</v>
      </c>
      <c r="KB52" s="284">
        <f t="shared" si="23"/>
        <v>0</v>
      </c>
      <c r="KC52" s="284">
        <f t="shared" si="23"/>
        <v>0</v>
      </c>
      <c r="KD52" s="284">
        <f t="shared" si="23"/>
        <v>0</v>
      </c>
      <c r="KE52" s="284">
        <f t="shared" si="23"/>
        <v>0</v>
      </c>
      <c r="KF52" s="284">
        <f t="shared" si="23"/>
        <v>0</v>
      </c>
      <c r="KG52" s="284">
        <f t="shared" si="23"/>
        <v>0</v>
      </c>
      <c r="KH52" s="284">
        <f t="shared" si="23"/>
        <v>0</v>
      </c>
      <c r="KI52" s="284">
        <f t="shared" si="23"/>
        <v>0</v>
      </c>
      <c r="KJ52" s="284">
        <f t="shared" si="23"/>
        <v>0</v>
      </c>
      <c r="KK52" s="284">
        <f t="shared" si="23"/>
        <v>0</v>
      </c>
      <c r="KL52" s="284">
        <f t="shared" si="23"/>
        <v>0</v>
      </c>
      <c r="KM52" s="284">
        <f t="shared" si="23"/>
        <v>0</v>
      </c>
      <c r="KN52" s="284">
        <f t="shared" si="23"/>
        <v>0</v>
      </c>
      <c r="KO52" s="284">
        <f t="shared" si="23"/>
        <v>0</v>
      </c>
      <c r="KP52" s="284">
        <f t="shared" si="23"/>
        <v>0</v>
      </c>
      <c r="KQ52" s="284">
        <f t="shared" si="23"/>
        <v>0</v>
      </c>
      <c r="KR52" s="284">
        <f t="shared" si="23"/>
        <v>0</v>
      </c>
      <c r="KS52" s="284">
        <f t="shared" si="23"/>
        <v>0</v>
      </c>
      <c r="KT52" s="284">
        <f t="shared" si="23"/>
        <v>0</v>
      </c>
      <c r="KU52" s="284">
        <f t="shared" si="23"/>
        <v>0</v>
      </c>
      <c r="KV52" s="284">
        <f t="shared" si="23"/>
        <v>0</v>
      </c>
      <c r="KW52" s="284">
        <f t="shared" si="23"/>
        <v>0</v>
      </c>
      <c r="KX52" s="284">
        <f t="shared" si="23"/>
        <v>0</v>
      </c>
      <c r="KY52" s="284">
        <f t="shared" si="23"/>
        <v>0</v>
      </c>
      <c r="KZ52" s="284">
        <f t="shared" si="23"/>
        <v>0</v>
      </c>
      <c r="LA52" s="284">
        <f t="shared" si="23"/>
        <v>0</v>
      </c>
      <c r="LB52" s="284">
        <f t="shared" si="23"/>
        <v>0</v>
      </c>
      <c r="LC52" s="284">
        <f t="shared" si="23"/>
        <v>0</v>
      </c>
      <c r="LD52" s="284">
        <f t="shared" si="23"/>
        <v>0</v>
      </c>
      <c r="LE52" s="284">
        <f t="shared" si="23"/>
        <v>0</v>
      </c>
      <c r="LF52" s="284">
        <f t="shared" si="23"/>
        <v>0</v>
      </c>
      <c r="LG52" s="284">
        <f t="shared" si="23"/>
        <v>0</v>
      </c>
      <c r="LH52" s="284">
        <f t="shared" si="23"/>
        <v>0</v>
      </c>
      <c r="LI52" s="284">
        <f t="shared" si="23"/>
        <v>0</v>
      </c>
      <c r="LJ52" s="284">
        <f t="shared" si="23"/>
        <v>0</v>
      </c>
      <c r="LK52" s="284">
        <f t="shared" si="23"/>
        <v>0</v>
      </c>
      <c r="LL52" s="284">
        <f t="shared" ref="LL52:NW53" si="24">$C6*LL29</f>
        <v>0</v>
      </c>
      <c r="LM52" s="284">
        <f t="shared" si="24"/>
        <v>0</v>
      </c>
      <c r="LN52" s="284">
        <f t="shared" si="24"/>
        <v>0</v>
      </c>
      <c r="LO52" s="284">
        <f t="shared" si="24"/>
        <v>0</v>
      </c>
      <c r="LP52" s="284">
        <f t="shared" si="24"/>
        <v>0</v>
      </c>
      <c r="LQ52" s="284">
        <f t="shared" si="24"/>
        <v>0</v>
      </c>
      <c r="LR52" s="284">
        <f t="shared" si="24"/>
        <v>0</v>
      </c>
      <c r="LS52" s="284">
        <f t="shared" si="24"/>
        <v>0</v>
      </c>
      <c r="LT52" s="284">
        <f t="shared" si="24"/>
        <v>0</v>
      </c>
      <c r="LU52" s="284">
        <f t="shared" si="24"/>
        <v>0</v>
      </c>
      <c r="LV52" s="284">
        <f t="shared" si="24"/>
        <v>0</v>
      </c>
      <c r="LW52" s="284">
        <f t="shared" si="24"/>
        <v>0</v>
      </c>
      <c r="LX52" s="284">
        <f t="shared" si="24"/>
        <v>0</v>
      </c>
      <c r="LY52" s="284">
        <f t="shared" si="24"/>
        <v>0</v>
      </c>
      <c r="LZ52" s="284">
        <f t="shared" si="24"/>
        <v>0</v>
      </c>
      <c r="MA52" s="284">
        <f t="shared" si="24"/>
        <v>0</v>
      </c>
      <c r="MB52" s="284">
        <f t="shared" si="24"/>
        <v>0</v>
      </c>
      <c r="MC52" s="284">
        <f t="shared" si="24"/>
        <v>0</v>
      </c>
      <c r="MD52" s="284">
        <f t="shared" si="24"/>
        <v>0</v>
      </c>
      <c r="ME52" s="284">
        <f t="shared" si="24"/>
        <v>0</v>
      </c>
      <c r="MF52" s="284">
        <f t="shared" si="24"/>
        <v>0</v>
      </c>
      <c r="MG52" s="284">
        <f t="shared" si="24"/>
        <v>0</v>
      </c>
      <c r="MH52" s="284">
        <f t="shared" si="24"/>
        <v>0</v>
      </c>
      <c r="MI52" s="284">
        <f t="shared" si="24"/>
        <v>0</v>
      </c>
      <c r="MJ52" s="284">
        <f t="shared" si="24"/>
        <v>0</v>
      </c>
      <c r="MK52" s="284">
        <f t="shared" si="24"/>
        <v>0</v>
      </c>
      <c r="ML52" s="284">
        <f t="shared" si="24"/>
        <v>0</v>
      </c>
      <c r="MM52" s="284">
        <f t="shared" si="24"/>
        <v>0</v>
      </c>
      <c r="MN52" s="284">
        <f t="shared" si="24"/>
        <v>0</v>
      </c>
      <c r="MO52" s="284">
        <f t="shared" si="24"/>
        <v>0</v>
      </c>
      <c r="MP52" s="284">
        <f t="shared" si="24"/>
        <v>0</v>
      </c>
      <c r="MQ52" s="284">
        <f t="shared" si="24"/>
        <v>0</v>
      </c>
      <c r="MR52" s="284">
        <f t="shared" si="24"/>
        <v>0</v>
      </c>
      <c r="MS52" s="284">
        <f t="shared" si="24"/>
        <v>0</v>
      </c>
      <c r="MT52" s="284">
        <f t="shared" si="24"/>
        <v>0</v>
      </c>
      <c r="MU52" s="284">
        <f t="shared" si="24"/>
        <v>0</v>
      </c>
      <c r="MV52" s="284">
        <f t="shared" si="24"/>
        <v>0</v>
      </c>
      <c r="MW52" s="284">
        <f t="shared" si="24"/>
        <v>0</v>
      </c>
      <c r="MX52" s="284">
        <f t="shared" si="24"/>
        <v>0</v>
      </c>
      <c r="MY52" s="284">
        <f t="shared" si="24"/>
        <v>0</v>
      </c>
      <c r="MZ52" s="284">
        <f t="shared" si="24"/>
        <v>0</v>
      </c>
      <c r="NA52" s="284">
        <f t="shared" si="24"/>
        <v>0</v>
      </c>
      <c r="NB52" s="284">
        <f t="shared" si="24"/>
        <v>0</v>
      </c>
      <c r="NC52" s="284">
        <f t="shared" si="24"/>
        <v>0</v>
      </c>
      <c r="ND52" s="284">
        <f t="shared" si="24"/>
        <v>0</v>
      </c>
      <c r="NE52" s="284">
        <f t="shared" si="24"/>
        <v>0</v>
      </c>
      <c r="NF52" s="284">
        <f t="shared" si="24"/>
        <v>0</v>
      </c>
      <c r="NG52" s="284">
        <f t="shared" si="24"/>
        <v>0</v>
      </c>
      <c r="NH52" s="284">
        <f t="shared" si="24"/>
        <v>0</v>
      </c>
      <c r="NI52" s="284">
        <f t="shared" si="24"/>
        <v>0</v>
      </c>
      <c r="NJ52" s="284">
        <f t="shared" si="24"/>
        <v>0</v>
      </c>
      <c r="NK52" s="284">
        <f t="shared" si="24"/>
        <v>0</v>
      </c>
      <c r="NL52" s="284">
        <f t="shared" si="24"/>
        <v>0</v>
      </c>
      <c r="NM52" s="284">
        <f t="shared" si="24"/>
        <v>0</v>
      </c>
      <c r="NN52" s="284">
        <f t="shared" si="24"/>
        <v>0</v>
      </c>
      <c r="NO52" s="284">
        <f t="shared" si="24"/>
        <v>0</v>
      </c>
      <c r="NP52" s="284">
        <f t="shared" si="24"/>
        <v>0</v>
      </c>
      <c r="NQ52" s="284">
        <f t="shared" si="24"/>
        <v>0</v>
      </c>
      <c r="NR52" s="284">
        <f t="shared" si="24"/>
        <v>0</v>
      </c>
      <c r="NS52" s="284">
        <f t="shared" si="24"/>
        <v>0</v>
      </c>
      <c r="NT52" s="284">
        <f t="shared" si="24"/>
        <v>0</v>
      </c>
      <c r="NU52" s="284">
        <f t="shared" si="24"/>
        <v>0</v>
      </c>
      <c r="NV52" s="284">
        <f t="shared" si="24"/>
        <v>0</v>
      </c>
      <c r="NW52" s="284">
        <f t="shared" si="24"/>
        <v>0</v>
      </c>
      <c r="NX52" s="284">
        <f t="shared" ref="NX52:QI53" si="25">$C6*NX29</f>
        <v>0</v>
      </c>
      <c r="NY52" s="284">
        <f t="shared" si="25"/>
        <v>0</v>
      </c>
      <c r="NZ52" s="284">
        <f t="shared" si="25"/>
        <v>0</v>
      </c>
      <c r="OA52" s="284">
        <f t="shared" si="25"/>
        <v>0</v>
      </c>
      <c r="OB52" s="284">
        <f t="shared" si="25"/>
        <v>0</v>
      </c>
      <c r="OC52" s="284">
        <f t="shared" si="25"/>
        <v>0</v>
      </c>
      <c r="OD52" s="284">
        <f t="shared" si="25"/>
        <v>0</v>
      </c>
      <c r="OE52" s="284">
        <f t="shared" si="25"/>
        <v>0</v>
      </c>
      <c r="OF52" s="284">
        <f t="shared" si="25"/>
        <v>0</v>
      </c>
      <c r="OG52" s="284">
        <f t="shared" si="25"/>
        <v>0</v>
      </c>
      <c r="OH52" s="284">
        <f t="shared" si="25"/>
        <v>0</v>
      </c>
      <c r="OI52" s="284">
        <f t="shared" si="25"/>
        <v>0</v>
      </c>
      <c r="OJ52" s="284">
        <f t="shared" si="25"/>
        <v>0</v>
      </c>
      <c r="OK52" s="284">
        <f t="shared" si="25"/>
        <v>0</v>
      </c>
      <c r="OL52" s="284">
        <f t="shared" si="25"/>
        <v>0</v>
      </c>
      <c r="OM52" s="284">
        <f t="shared" si="25"/>
        <v>0</v>
      </c>
      <c r="ON52" s="284">
        <f t="shared" si="25"/>
        <v>0</v>
      </c>
      <c r="OO52" s="284">
        <f t="shared" si="25"/>
        <v>0</v>
      </c>
      <c r="OP52" s="284">
        <f t="shared" si="25"/>
        <v>0</v>
      </c>
      <c r="OQ52" s="284">
        <f t="shared" si="25"/>
        <v>0</v>
      </c>
      <c r="OR52" s="284">
        <f t="shared" si="25"/>
        <v>0</v>
      </c>
      <c r="OS52" s="284">
        <f t="shared" si="25"/>
        <v>0</v>
      </c>
      <c r="OT52" s="284">
        <f t="shared" si="25"/>
        <v>0</v>
      </c>
      <c r="OU52" s="284">
        <f t="shared" si="25"/>
        <v>0</v>
      </c>
      <c r="OV52" s="284">
        <f t="shared" si="25"/>
        <v>0</v>
      </c>
      <c r="OW52" s="284">
        <f t="shared" si="25"/>
        <v>0</v>
      </c>
      <c r="OX52" s="284">
        <f t="shared" si="25"/>
        <v>0</v>
      </c>
      <c r="OY52" s="284">
        <f t="shared" si="25"/>
        <v>0</v>
      </c>
      <c r="OZ52" s="284">
        <f t="shared" si="25"/>
        <v>0</v>
      </c>
      <c r="PA52" s="284">
        <f t="shared" si="25"/>
        <v>0</v>
      </c>
      <c r="PB52" s="284">
        <f t="shared" si="25"/>
        <v>0</v>
      </c>
      <c r="PC52" s="284">
        <f t="shared" si="25"/>
        <v>0</v>
      </c>
      <c r="PD52" s="284">
        <f t="shared" si="25"/>
        <v>0</v>
      </c>
      <c r="PE52" s="284">
        <f t="shared" si="25"/>
        <v>0</v>
      </c>
      <c r="PF52" s="284">
        <f t="shared" si="25"/>
        <v>0</v>
      </c>
      <c r="PG52" s="284">
        <f t="shared" si="25"/>
        <v>0</v>
      </c>
      <c r="PH52" s="284">
        <f t="shared" si="25"/>
        <v>0</v>
      </c>
      <c r="PI52" s="284">
        <f t="shared" si="25"/>
        <v>0</v>
      </c>
      <c r="PJ52" s="284">
        <f t="shared" si="25"/>
        <v>0</v>
      </c>
      <c r="PK52" s="284">
        <f t="shared" si="25"/>
        <v>0</v>
      </c>
      <c r="PL52" s="284">
        <f t="shared" si="25"/>
        <v>0</v>
      </c>
      <c r="PM52" s="284">
        <f t="shared" si="25"/>
        <v>0</v>
      </c>
      <c r="PN52" s="284">
        <f t="shared" si="25"/>
        <v>0</v>
      </c>
      <c r="PO52" s="284">
        <f t="shared" si="25"/>
        <v>0</v>
      </c>
      <c r="PP52" s="284">
        <f t="shared" si="25"/>
        <v>0</v>
      </c>
      <c r="PQ52" s="284">
        <f t="shared" si="25"/>
        <v>0</v>
      </c>
      <c r="PR52" s="284">
        <f t="shared" si="25"/>
        <v>0</v>
      </c>
      <c r="PS52" s="284">
        <f t="shared" si="25"/>
        <v>0</v>
      </c>
      <c r="PT52" s="284">
        <f t="shared" si="25"/>
        <v>0</v>
      </c>
      <c r="PU52" s="284">
        <f t="shared" si="25"/>
        <v>0</v>
      </c>
      <c r="PV52" s="284">
        <f t="shared" si="25"/>
        <v>0</v>
      </c>
      <c r="PW52" s="284">
        <f t="shared" si="25"/>
        <v>0</v>
      </c>
      <c r="PX52" s="284">
        <f t="shared" si="25"/>
        <v>0</v>
      </c>
      <c r="PY52" s="284">
        <f t="shared" si="25"/>
        <v>0</v>
      </c>
      <c r="PZ52" s="284">
        <f t="shared" si="25"/>
        <v>0</v>
      </c>
      <c r="QA52" s="284">
        <f t="shared" si="25"/>
        <v>0</v>
      </c>
      <c r="QB52" s="284">
        <f t="shared" si="25"/>
        <v>0</v>
      </c>
      <c r="QC52" s="284">
        <f t="shared" si="25"/>
        <v>0</v>
      </c>
      <c r="QD52" s="284">
        <f t="shared" si="25"/>
        <v>0</v>
      </c>
      <c r="QE52" s="284">
        <f t="shared" si="25"/>
        <v>0</v>
      </c>
      <c r="QF52" s="284">
        <f t="shared" si="25"/>
        <v>0</v>
      </c>
      <c r="QG52" s="284">
        <f t="shared" si="25"/>
        <v>0</v>
      </c>
      <c r="QH52" s="284">
        <f t="shared" si="25"/>
        <v>0</v>
      </c>
      <c r="QI52" s="284">
        <f t="shared" si="25"/>
        <v>0</v>
      </c>
      <c r="QJ52" s="284">
        <f t="shared" ref="QJ52:SA53" si="26">$C6*QJ29</f>
        <v>0</v>
      </c>
      <c r="QK52" s="284">
        <f t="shared" si="26"/>
        <v>0</v>
      </c>
      <c r="QL52" s="284">
        <f t="shared" si="26"/>
        <v>0</v>
      </c>
      <c r="QM52" s="284">
        <f t="shared" si="26"/>
        <v>0</v>
      </c>
      <c r="QN52" s="284">
        <f t="shared" si="26"/>
        <v>0</v>
      </c>
      <c r="QO52" s="284">
        <f t="shared" si="26"/>
        <v>0</v>
      </c>
      <c r="QP52" s="284">
        <f t="shared" si="26"/>
        <v>0</v>
      </c>
      <c r="QQ52" s="284">
        <f t="shared" si="26"/>
        <v>0</v>
      </c>
      <c r="QR52" s="284">
        <f t="shared" si="26"/>
        <v>0</v>
      </c>
      <c r="QS52" s="284">
        <f t="shared" si="26"/>
        <v>0</v>
      </c>
      <c r="QT52" s="284">
        <f t="shared" si="26"/>
        <v>0</v>
      </c>
      <c r="QU52" s="284">
        <f t="shared" si="26"/>
        <v>0</v>
      </c>
      <c r="QV52" s="284">
        <f t="shared" si="26"/>
        <v>0</v>
      </c>
      <c r="QW52" s="284">
        <f t="shared" si="26"/>
        <v>0</v>
      </c>
      <c r="QX52" s="284">
        <f t="shared" si="26"/>
        <v>0</v>
      </c>
      <c r="QY52" s="284">
        <f t="shared" si="26"/>
        <v>0</v>
      </c>
      <c r="QZ52" s="284">
        <f t="shared" si="26"/>
        <v>0</v>
      </c>
      <c r="RA52" s="284">
        <f t="shared" si="26"/>
        <v>0</v>
      </c>
      <c r="RB52" s="284">
        <f t="shared" si="26"/>
        <v>0</v>
      </c>
      <c r="RC52" s="284">
        <f t="shared" si="26"/>
        <v>0</v>
      </c>
      <c r="RD52" s="284">
        <f t="shared" si="26"/>
        <v>0</v>
      </c>
      <c r="RE52" s="284">
        <f t="shared" si="26"/>
        <v>0</v>
      </c>
      <c r="RF52" s="284">
        <f t="shared" si="26"/>
        <v>0</v>
      </c>
      <c r="RG52" s="284">
        <f t="shared" si="26"/>
        <v>0</v>
      </c>
      <c r="RH52" s="284">
        <f t="shared" si="26"/>
        <v>0</v>
      </c>
      <c r="RI52" s="284">
        <f t="shared" si="26"/>
        <v>0</v>
      </c>
      <c r="RJ52" s="284">
        <f t="shared" si="26"/>
        <v>0</v>
      </c>
      <c r="RK52" s="284">
        <f t="shared" si="26"/>
        <v>0</v>
      </c>
      <c r="RL52" s="284">
        <f t="shared" si="26"/>
        <v>0</v>
      </c>
      <c r="RM52" s="284">
        <f t="shared" si="26"/>
        <v>0</v>
      </c>
      <c r="RN52" s="284">
        <f t="shared" si="26"/>
        <v>0</v>
      </c>
      <c r="RO52" s="284">
        <f t="shared" si="26"/>
        <v>0</v>
      </c>
      <c r="RP52" s="284">
        <f t="shared" si="26"/>
        <v>0</v>
      </c>
      <c r="RQ52" s="284">
        <f t="shared" si="26"/>
        <v>0</v>
      </c>
      <c r="RR52" s="284">
        <f t="shared" si="26"/>
        <v>0</v>
      </c>
      <c r="RS52" s="284">
        <f t="shared" si="26"/>
        <v>0</v>
      </c>
      <c r="RT52" s="284">
        <f t="shared" si="26"/>
        <v>0</v>
      </c>
      <c r="RU52" s="284">
        <f t="shared" si="26"/>
        <v>0</v>
      </c>
      <c r="RV52" s="284">
        <f t="shared" si="26"/>
        <v>0</v>
      </c>
      <c r="RW52" s="284">
        <f t="shared" si="26"/>
        <v>0</v>
      </c>
      <c r="RX52" s="284">
        <f t="shared" si="26"/>
        <v>0</v>
      </c>
      <c r="RY52" s="284">
        <f t="shared" si="26"/>
        <v>0</v>
      </c>
      <c r="RZ52" s="284">
        <f t="shared" si="26"/>
        <v>0</v>
      </c>
      <c r="SA52" s="284">
        <f t="shared" si="26"/>
        <v>0</v>
      </c>
    </row>
    <row r="53" spans="1:495">
      <c r="A53" s="282"/>
      <c r="B53" s="283" t="str">
        <f>$B$7</f>
        <v>Passive Treatment System</v>
      </c>
      <c r="C53" s="290">
        <f>SUM(D53:S53,T53:INDEX(T53:SA53,$H$5))</f>
        <v>57892.725000000006</v>
      </c>
      <c r="D53" s="284">
        <f t="shared" si="19"/>
        <v>0</v>
      </c>
      <c r="E53" s="284">
        <f t="shared" si="19"/>
        <v>0</v>
      </c>
      <c r="F53" s="284">
        <f t="shared" si="19"/>
        <v>0</v>
      </c>
      <c r="G53" s="284">
        <f t="shared" si="19"/>
        <v>0</v>
      </c>
      <c r="H53" s="284">
        <f t="shared" si="19"/>
        <v>0</v>
      </c>
      <c r="I53" s="284">
        <f t="shared" si="19"/>
        <v>0</v>
      </c>
      <c r="J53" s="284">
        <f t="shared" si="19"/>
        <v>0</v>
      </c>
      <c r="K53" s="284">
        <f t="shared" si="19"/>
        <v>0</v>
      </c>
      <c r="L53" s="284">
        <f t="shared" si="19"/>
        <v>0</v>
      </c>
      <c r="M53" s="284">
        <f t="shared" si="19"/>
        <v>0</v>
      </c>
      <c r="N53" s="284">
        <f t="shared" si="19"/>
        <v>10525.95</v>
      </c>
      <c r="O53" s="284">
        <f t="shared" si="19"/>
        <v>10525.95</v>
      </c>
      <c r="P53" s="284">
        <f t="shared" si="19"/>
        <v>10525.95</v>
      </c>
      <c r="Q53" s="284">
        <f t="shared" si="19"/>
        <v>10525.95</v>
      </c>
      <c r="R53" s="284">
        <f t="shared" si="19"/>
        <v>5262.9750000000004</v>
      </c>
      <c r="S53" s="284">
        <f t="shared" si="19"/>
        <v>5262.9750000000004</v>
      </c>
      <c r="T53" s="284">
        <f t="shared" si="19"/>
        <v>2631.4875000000002</v>
      </c>
      <c r="U53" s="284">
        <f t="shared" si="19"/>
        <v>2631.4875000000002</v>
      </c>
      <c r="V53" s="284">
        <f t="shared" si="19"/>
        <v>0</v>
      </c>
      <c r="W53" s="284">
        <f t="shared" si="19"/>
        <v>0</v>
      </c>
      <c r="X53" s="284">
        <f t="shared" si="19"/>
        <v>0</v>
      </c>
      <c r="Y53" s="284">
        <f t="shared" si="19"/>
        <v>0</v>
      </c>
      <c r="Z53" s="284">
        <f t="shared" si="19"/>
        <v>0</v>
      </c>
      <c r="AA53" s="284">
        <f t="shared" si="19"/>
        <v>0</v>
      </c>
      <c r="AB53" s="284">
        <f t="shared" si="19"/>
        <v>0</v>
      </c>
      <c r="AC53" s="284">
        <f t="shared" si="19"/>
        <v>0</v>
      </c>
      <c r="AD53" s="284">
        <f t="shared" si="19"/>
        <v>0</v>
      </c>
      <c r="AE53" s="284">
        <f t="shared" si="19"/>
        <v>0</v>
      </c>
      <c r="AF53" s="284">
        <f t="shared" si="19"/>
        <v>0</v>
      </c>
      <c r="AG53" s="284">
        <f t="shared" si="19"/>
        <v>0</v>
      </c>
      <c r="AH53" s="284">
        <f t="shared" si="19"/>
        <v>0</v>
      </c>
      <c r="AI53" s="284">
        <f t="shared" si="19"/>
        <v>0</v>
      </c>
      <c r="AJ53" s="284">
        <f t="shared" si="19"/>
        <v>0</v>
      </c>
      <c r="AK53" s="284">
        <f t="shared" si="19"/>
        <v>0</v>
      </c>
      <c r="AL53" s="284">
        <f t="shared" si="19"/>
        <v>0</v>
      </c>
      <c r="AM53" s="284">
        <f t="shared" si="19"/>
        <v>0</v>
      </c>
      <c r="AN53" s="284">
        <f t="shared" si="19"/>
        <v>0</v>
      </c>
      <c r="AO53" s="284">
        <f t="shared" si="19"/>
        <v>0</v>
      </c>
      <c r="AP53" s="284">
        <f t="shared" si="19"/>
        <v>0</v>
      </c>
      <c r="AQ53" s="284">
        <f t="shared" si="19"/>
        <v>0</v>
      </c>
      <c r="AR53" s="284">
        <f t="shared" si="19"/>
        <v>10525.95</v>
      </c>
      <c r="AS53" s="284">
        <f t="shared" si="19"/>
        <v>0</v>
      </c>
      <c r="AT53" s="284">
        <f t="shared" si="19"/>
        <v>0</v>
      </c>
      <c r="AU53" s="284">
        <f t="shared" si="19"/>
        <v>0</v>
      </c>
      <c r="AV53" s="284">
        <f t="shared" si="19"/>
        <v>0</v>
      </c>
      <c r="AW53" s="284">
        <f t="shared" si="19"/>
        <v>10525.95</v>
      </c>
      <c r="AX53" s="284">
        <f t="shared" si="19"/>
        <v>0</v>
      </c>
      <c r="AY53" s="284">
        <f t="shared" si="19"/>
        <v>0</v>
      </c>
      <c r="AZ53" s="284">
        <f t="shared" si="19"/>
        <v>0</v>
      </c>
      <c r="BA53" s="284">
        <f t="shared" si="19"/>
        <v>0</v>
      </c>
      <c r="BB53" s="284">
        <f t="shared" si="19"/>
        <v>10525.95</v>
      </c>
      <c r="BC53" s="284">
        <f t="shared" si="19"/>
        <v>0</v>
      </c>
      <c r="BD53" s="284">
        <f t="shared" si="19"/>
        <v>0</v>
      </c>
      <c r="BE53" s="284">
        <f t="shared" si="19"/>
        <v>0</v>
      </c>
      <c r="BF53" s="284">
        <f t="shared" si="19"/>
        <v>0</v>
      </c>
      <c r="BG53" s="284">
        <f t="shared" si="19"/>
        <v>10525.95</v>
      </c>
      <c r="BH53" s="284">
        <f t="shared" si="19"/>
        <v>0</v>
      </c>
      <c r="BI53" s="284">
        <f t="shared" si="19"/>
        <v>0</v>
      </c>
      <c r="BJ53" s="284">
        <f t="shared" si="19"/>
        <v>0</v>
      </c>
      <c r="BK53" s="284">
        <f t="shared" si="19"/>
        <v>0</v>
      </c>
      <c r="BL53" s="284">
        <f t="shared" si="19"/>
        <v>10525.95</v>
      </c>
      <c r="BM53" s="284">
        <f t="shared" si="19"/>
        <v>0</v>
      </c>
      <c r="BN53" s="284">
        <f t="shared" si="19"/>
        <v>0</v>
      </c>
      <c r="BO53" s="284">
        <f t="shared" si="19"/>
        <v>0</v>
      </c>
      <c r="BP53" s="284">
        <f t="shared" si="20"/>
        <v>0</v>
      </c>
      <c r="BQ53" s="284">
        <f t="shared" si="20"/>
        <v>10525.95</v>
      </c>
      <c r="BR53" s="284">
        <f t="shared" si="20"/>
        <v>0</v>
      </c>
      <c r="BS53" s="284">
        <f t="shared" si="20"/>
        <v>0</v>
      </c>
      <c r="BT53" s="284">
        <f t="shared" si="20"/>
        <v>0</v>
      </c>
      <c r="BU53" s="284">
        <f t="shared" si="20"/>
        <v>0</v>
      </c>
      <c r="BV53" s="284">
        <f t="shared" si="20"/>
        <v>10525.95</v>
      </c>
      <c r="BW53" s="284">
        <f t="shared" si="20"/>
        <v>0</v>
      </c>
      <c r="BX53" s="284">
        <f t="shared" si="20"/>
        <v>0</v>
      </c>
      <c r="BY53" s="284">
        <f t="shared" si="20"/>
        <v>0</v>
      </c>
      <c r="BZ53" s="284">
        <f t="shared" si="20"/>
        <v>0</v>
      </c>
      <c r="CA53" s="284">
        <f t="shared" si="20"/>
        <v>10525.95</v>
      </c>
      <c r="CB53" s="284">
        <f t="shared" si="20"/>
        <v>0</v>
      </c>
      <c r="CC53" s="284">
        <f t="shared" si="20"/>
        <v>0</v>
      </c>
      <c r="CD53" s="284">
        <f t="shared" si="20"/>
        <v>0</v>
      </c>
      <c r="CE53" s="284">
        <f t="shared" si="20"/>
        <v>0</v>
      </c>
      <c r="CF53" s="284">
        <f t="shared" si="20"/>
        <v>10525.95</v>
      </c>
      <c r="CG53" s="284">
        <f t="shared" si="20"/>
        <v>0</v>
      </c>
      <c r="CH53" s="284">
        <f t="shared" si="20"/>
        <v>0</v>
      </c>
      <c r="CI53" s="284">
        <f t="shared" si="20"/>
        <v>0</v>
      </c>
      <c r="CJ53" s="284">
        <f t="shared" si="20"/>
        <v>0</v>
      </c>
      <c r="CK53" s="284">
        <f t="shared" si="20"/>
        <v>10525.95</v>
      </c>
      <c r="CL53" s="284">
        <f t="shared" si="20"/>
        <v>0</v>
      </c>
      <c r="CM53" s="284">
        <f t="shared" si="20"/>
        <v>0</v>
      </c>
      <c r="CN53" s="284">
        <f t="shared" si="20"/>
        <v>0</v>
      </c>
      <c r="CO53" s="284">
        <f t="shared" si="20"/>
        <v>0</v>
      </c>
      <c r="CP53" s="284">
        <f t="shared" si="20"/>
        <v>10525.95</v>
      </c>
      <c r="CQ53" s="284">
        <f t="shared" si="20"/>
        <v>0</v>
      </c>
      <c r="CR53" s="284">
        <f t="shared" si="20"/>
        <v>0</v>
      </c>
      <c r="CS53" s="284">
        <f t="shared" si="20"/>
        <v>0</v>
      </c>
      <c r="CT53" s="284">
        <f t="shared" si="20"/>
        <v>0</v>
      </c>
      <c r="CU53" s="284">
        <f t="shared" si="20"/>
        <v>10525.95</v>
      </c>
      <c r="CV53" s="284">
        <f t="shared" si="20"/>
        <v>0</v>
      </c>
      <c r="CW53" s="284">
        <f t="shared" si="20"/>
        <v>0</v>
      </c>
      <c r="CX53" s="284">
        <f t="shared" si="20"/>
        <v>0</v>
      </c>
      <c r="CY53" s="284">
        <f t="shared" si="20"/>
        <v>0</v>
      </c>
      <c r="CZ53" s="284">
        <f t="shared" si="20"/>
        <v>10525.95</v>
      </c>
      <c r="DA53" s="284">
        <f t="shared" si="20"/>
        <v>0</v>
      </c>
      <c r="DB53" s="284">
        <f t="shared" si="20"/>
        <v>0</v>
      </c>
      <c r="DC53" s="284">
        <f t="shared" si="20"/>
        <v>0</v>
      </c>
      <c r="DD53" s="284">
        <f t="shared" si="20"/>
        <v>0</v>
      </c>
      <c r="DE53" s="284">
        <f t="shared" si="20"/>
        <v>10525.95</v>
      </c>
      <c r="DF53" s="284">
        <f t="shared" si="20"/>
        <v>0</v>
      </c>
      <c r="DG53" s="284">
        <f t="shared" si="20"/>
        <v>0</v>
      </c>
      <c r="DH53" s="284">
        <f t="shared" si="20"/>
        <v>0</v>
      </c>
      <c r="DI53" s="284">
        <f t="shared" si="20"/>
        <v>0</v>
      </c>
      <c r="DJ53" s="284">
        <f t="shared" si="20"/>
        <v>10525.95</v>
      </c>
      <c r="DK53" s="284">
        <f t="shared" si="20"/>
        <v>0</v>
      </c>
      <c r="DL53" s="284">
        <f t="shared" si="20"/>
        <v>0</v>
      </c>
      <c r="DM53" s="284">
        <f t="shared" si="20"/>
        <v>0</v>
      </c>
      <c r="DN53" s="284">
        <f t="shared" si="20"/>
        <v>0</v>
      </c>
      <c r="DO53" s="284">
        <f t="shared" si="20"/>
        <v>10525.95</v>
      </c>
      <c r="DP53" s="284">
        <f t="shared" si="20"/>
        <v>0</v>
      </c>
      <c r="DQ53" s="284">
        <f t="shared" si="20"/>
        <v>0</v>
      </c>
      <c r="DR53" s="284">
        <f t="shared" si="20"/>
        <v>0</v>
      </c>
      <c r="DS53" s="284">
        <f t="shared" si="20"/>
        <v>0</v>
      </c>
      <c r="DT53" s="284">
        <f t="shared" si="20"/>
        <v>10525.95</v>
      </c>
      <c r="DU53" s="284">
        <f t="shared" si="20"/>
        <v>0</v>
      </c>
      <c r="DV53" s="284">
        <f t="shared" si="20"/>
        <v>0</v>
      </c>
      <c r="DW53" s="284">
        <f t="shared" si="20"/>
        <v>0</v>
      </c>
      <c r="DX53" s="284">
        <f t="shared" si="20"/>
        <v>0</v>
      </c>
      <c r="DY53" s="284">
        <f t="shared" si="20"/>
        <v>10525.95</v>
      </c>
      <c r="DZ53" s="284">
        <f t="shared" si="20"/>
        <v>0</v>
      </c>
      <c r="EA53" s="284">
        <f t="shared" si="20"/>
        <v>0</v>
      </c>
      <c r="EB53" s="284">
        <f t="shared" si="21"/>
        <v>0</v>
      </c>
      <c r="EC53" s="284">
        <f t="shared" si="21"/>
        <v>0</v>
      </c>
      <c r="ED53" s="284">
        <f t="shared" si="21"/>
        <v>10525.95</v>
      </c>
      <c r="EE53" s="284">
        <f t="shared" si="21"/>
        <v>0</v>
      </c>
      <c r="EF53" s="284">
        <f t="shared" si="21"/>
        <v>0</v>
      </c>
      <c r="EG53" s="284">
        <f t="shared" si="21"/>
        <v>0</v>
      </c>
      <c r="EH53" s="284">
        <f t="shared" si="21"/>
        <v>0</v>
      </c>
      <c r="EI53" s="284">
        <f t="shared" si="21"/>
        <v>10525.95</v>
      </c>
      <c r="EJ53" s="284">
        <f t="shared" si="21"/>
        <v>0</v>
      </c>
      <c r="EK53" s="284">
        <f t="shared" si="21"/>
        <v>0</v>
      </c>
      <c r="EL53" s="284">
        <f t="shared" si="21"/>
        <v>0</v>
      </c>
      <c r="EM53" s="284">
        <f t="shared" si="21"/>
        <v>0</v>
      </c>
      <c r="EN53" s="284">
        <f t="shared" si="21"/>
        <v>10525.95</v>
      </c>
      <c r="EO53" s="284">
        <f t="shared" si="21"/>
        <v>0</v>
      </c>
      <c r="EP53" s="284">
        <f t="shared" si="21"/>
        <v>0</v>
      </c>
      <c r="EQ53" s="284">
        <f t="shared" si="21"/>
        <v>0</v>
      </c>
      <c r="ER53" s="284">
        <f t="shared" si="21"/>
        <v>0</v>
      </c>
      <c r="ES53" s="284">
        <f t="shared" si="21"/>
        <v>10525.95</v>
      </c>
      <c r="ET53" s="284">
        <f t="shared" si="21"/>
        <v>0</v>
      </c>
      <c r="EU53" s="284">
        <f t="shared" si="21"/>
        <v>0</v>
      </c>
      <c r="EV53" s="284">
        <f t="shared" si="21"/>
        <v>0</v>
      </c>
      <c r="EW53" s="284">
        <f t="shared" si="21"/>
        <v>0</v>
      </c>
      <c r="EX53" s="284">
        <f t="shared" si="21"/>
        <v>10525.95</v>
      </c>
      <c r="EY53" s="284">
        <f t="shared" si="21"/>
        <v>0</v>
      </c>
      <c r="EZ53" s="284">
        <f t="shared" si="21"/>
        <v>0</v>
      </c>
      <c r="FA53" s="284">
        <f t="shared" si="21"/>
        <v>0</v>
      </c>
      <c r="FB53" s="284">
        <f t="shared" si="21"/>
        <v>0</v>
      </c>
      <c r="FC53" s="284">
        <f t="shared" si="21"/>
        <v>10525.95</v>
      </c>
      <c r="FD53" s="284">
        <f t="shared" si="21"/>
        <v>0</v>
      </c>
      <c r="FE53" s="284">
        <f t="shared" si="21"/>
        <v>0</v>
      </c>
      <c r="FF53" s="284">
        <f t="shared" si="21"/>
        <v>0</v>
      </c>
      <c r="FG53" s="284">
        <f t="shared" si="21"/>
        <v>0</v>
      </c>
      <c r="FH53" s="284">
        <f t="shared" si="21"/>
        <v>10525.95</v>
      </c>
      <c r="FI53" s="284">
        <f t="shared" si="21"/>
        <v>0</v>
      </c>
      <c r="FJ53" s="284">
        <f t="shared" si="21"/>
        <v>0</v>
      </c>
      <c r="FK53" s="284">
        <f t="shared" si="21"/>
        <v>0</v>
      </c>
      <c r="FL53" s="284">
        <f t="shared" si="21"/>
        <v>0</v>
      </c>
      <c r="FM53" s="284">
        <f t="shared" si="21"/>
        <v>10525.95</v>
      </c>
      <c r="FN53" s="284">
        <f t="shared" si="21"/>
        <v>0</v>
      </c>
      <c r="FO53" s="284">
        <f t="shared" si="21"/>
        <v>0</v>
      </c>
      <c r="FP53" s="284">
        <f t="shared" si="21"/>
        <v>0</v>
      </c>
      <c r="FQ53" s="284">
        <f t="shared" si="21"/>
        <v>0</v>
      </c>
      <c r="FR53" s="284">
        <f t="shared" si="21"/>
        <v>10525.95</v>
      </c>
      <c r="FS53" s="284">
        <f t="shared" si="21"/>
        <v>0</v>
      </c>
      <c r="FT53" s="284">
        <f t="shared" si="21"/>
        <v>0</v>
      </c>
      <c r="FU53" s="284">
        <f t="shared" si="21"/>
        <v>0</v>
      </c>
      <c r="FV53" s="284">
        <f t="shared" si="21"/>
        <v>0</v>
      </c>
      <c r="FW53" s="284">
        <f t="shared" si="21"/>
        <v>10525.95</v>
      </c>
      <c r="FX53" s="284">
        <f t="shared" si="21"/>
        <v>0</v>
      </c>
      <c r="FY53" s="284">
        <f t="shared" si="21"/>
        <v>0</v>
      </c>
      <c r="FZ53" s="284">
        <f t="shared" si="21"/>
        <v>0</v>
      </c>
      <c r="GA53" s="284">
        <f t="shared" si="21"/>
        <v>0</v>
      </c>
      <c r="GB53" s="284">
        <f t="shared" si="21"/>
        <v>10525.95</v>
      </c>
      <c r="GC53" s="284">
        <f t="shared" si="21"/>
        <v>0</v>
      </c>
      <c r="GD53" s="284">
        <f t="shared" si="21"/>
        <v>0</v>
      </c>
      <c r="GE53" s="284">
        <f t="shared" si="21"/>
        <v>0</v>
      </c>
      <c r="GF53" s="284">
        <f t="shared" si="21"/>
        <v>0</v>
      </c>
      <c r="GG53" s="284">
        <f t="shared" si="21"/>
        <v>10525.95</v>
      </c>
      <c r="GH53" s="284">
        <f t="shared" si="21"/>
        <v>0</v>
      </c>
      <c r="GI53" s="284">
        <f t="shared" si="21"/>
        <v>0</v>
      </c>
      <c r="GJ53" s="284">
        <f t="shared" si="21"/>
        <v>0</v>
      </c>
      <c r="GK53" s="284">
        <f t="shared" si="21"/>
        <v>0</v>
      </c>
      <c r="GL53" s="284">
        <f t="shared" si="21"/>
        <v>10525.95</v>
      </c>
      <c r="GM53" s="284">
        <f t="shared" si="21"/>
        <v>0</v>
      </c>
      <c r="GN53" s="284">
        <f t="shared" si="22"/>
        <v>0</v>
      </c>
      <c r="GO53" s="284">
        <f t="shared" si="22"/>
        <v>0</v>
      </c>
      <c r="GP53" s="284">
        <f t="shared" si="22"/>
        <v>0</v>
      </c>
      <c r="GQ53" s="284">
        <f t="shared" si="22"/>
        <v>10525.95</v>
      </c>
      <c r="GR53" s="284">
        <f t="shared" si="22"/>
        <v>0</v>
      </c>
      <c r="GS53" s="284">
        <f t="shared" si="22"/>
        <v>0</v>
      </c>
      <c r="GT53" s="284">
        <f t="shared" si="22"/>
        <v>0</v>
      </c>
      <c r="GU53" s="284">
        <f t="shared" si="22"/>
        <v>0</v>
      </c>
      <c r="GV53" s="284">
        <f t="shared" si="22"/>
        <v>10525.95</v>
      </c>
      <c r="GW53" s="284">
        <f t="shared" si="22"/>
        <v>0</v>
      </c>
      <c r="GX53" s="284">
        <f t="shared" si="22"/>
        <v>0</v>
      </c>
      <c r="GY53" s="284">
        <f t="shared" si="22"/>
        <v>0</v>
      </c>
      <c r="GZ53" s="284">
        <f t="shared" si="22"/>
        <v>0</v>
      </c>
      <c r="HA53" s="284">
        <f t="shared" si="22"/>
        <v>10525.95</v>
      </c>
      <c r="HB53" s="284">
        <f t="shared" si="22"/>
        <v>0</v>
      </c>
      <c r="HC53" s="284">
        <f t="shared" si="22"/>
        <v>0</v>
      </c>
      <c r="HD53" s="284">
        <f t="shared" si="22"/>
        <v>0</v>
      </c>
      <c r="HE53" s="284">
        <f t="shared" si="22"/>
        <v>0</v>
      </c>
      <c r="HF53" s="284">
        <f t="shared" si="22"/>
        <v>10525.95</v>
      </c>
      <c r="HG53" s="284">
        <f t="shared" si="22"/>
        <v>0</v>
      </c>
      <c r="HH53" s="284">
        <f t="shared" si="22"/>
        <v>0</v>
      </c>
      <c r="HI53" s="284">
        <f t="shared" si="22"/>
        <v>0</v>
      </c>
      <c r="HJ53" s="284">
        <f t="shared" si="22"/>
        <v>0</v>
      </c>
      <c r="HK53" s="284">
        <f t="shared" si="22"/>
        <v>10525.95</v>
      </c>
      <c r="HL53" s="284">
        <f t="shared" si="22"/>
        <v>0</v>
      </c>
      <c r="HM53" s="284">
        <f t="shared" si="22"/>
        <v>0</v>
      </c>
      <c r="HN53" s="284">
        <f t="shared" si="22"/>
        <v>0</v>
      </c>
      <c r="HO53" s="284">
        <f t="shared" si="22"/>
        <v>0</v>
      </c>
      <c r="HP53" s="284">
        <f t="shared" si="22"/>
        <v>10525.95</v>
      </c>
      <c r="HQ53" s="284">
        <f t="shared" si="22"/>
        <v>0</v>
      </c>
      <c r="HR53" s="284">
        <f t="shared" si="22"/>
        <v>0</v>
      </c>
      <c r="HS53" s="284">
        <f t="shared" si="22"/>
        <v>0</v>
      </c>
      <c r="HT53" s="284">
        <f t="shared" si="22"/>
        <v>0</v>
      </c>
      <c r="HU53" s="284">
        <f t="shared" si="22"/>
        <v>10525.95</v>
      </c>
      <c r="HV53" s="284">
        <f t="shared" si="22"/>
        <v>0</v>
      </c>
      <c r="HW53" s="284">
        <f t="shared" si="22"/>
        <v>0</v>
      </c>
      <c r="HX53" s="284">
        <f t="shared" si="22"/>
        <v>0</v>
      </c>
      <c r="HY53" s="284">
        <f t="shared" si="22"/>
        <v>0</v>
      </c>
      <c r="HZ53" s="284">
        <f t="shared" si="22"/>
        <v>10525.95</v>
      </c>
      <c r="IA53" s="284">
        <f t="shared" si="22"/>
        <v>0</v>
      </c>
      <c r="IB53" s="284">
        <f t="shared" si="22"/>
        <v>0</v>
      </c>
      <c r="IC53" s="284">
        <f t="shared" si="22"/>
        <v>0</v>
      </c>
      <c r="ID53" s="284">
        <f t="shared" si="22"/>
        <v>0</v>
      </c>
      <c r="IE53" s="284">
        <f t="shared" si="22"/>
        <v>10525.95</v>
      </c>
      <c r="IF53" s="284">
        <f t="shared" si="22"/>
        <v>0</v>
      </c>
      <c r="IG53" s="284">
        <f t="shared" si="22"/>
        <v>0</v>
      </c>
      <c r="IH53" s="284">
        <f t="shared" si="22"/>
        <v>0</v>
      </c>
      <c r="II53" s="284">
        <f t="shared" si="22"/>
        <v>0</v>
      </c>
      <c r="IJ53" s="284">
        <f t="shared" si="22"/>
        <v>10525.95</v>
      </c>
      <c r="IK53" s="284">
        <f t="shared" si="22"/>
        <v>0</v>
      </c>
      <c r="IL53" s="284">
        <f t="shared" si="22"/>
        <v>0</v>
      </c>
      <c r="IM53" s="284">
        <f t="shared" si="22"/>
        <v>0</v>
      </c>
      <c r="IN53" s="284">
        <f t="shared" si="22"/>
        <v>0</v>
      </c>
      <c r="IO53" s="284">
        <f t="shared" si="22"/>
        <v>10525.95</v>
      </c>
      <c r="IP53" s="284">
        <f t="shared" si="22"/>
        <v>0</v>
      </c>
      <c r="IQ53" s="284">
        <f t="shared" si="22"/>
        <v>0</v>
      </c>
      <c r="IR53" s="284">
        <f t="shared" si="22"/>
        <v>0</v>
      </c>
      <c r="IS53" s="284">
        <f t="shared" si="22"/>
        <v>0</v>
      </c>
      <c r="IT53" s="284">
        <f t="shared" si="22"/>
        <v>10525.95</v>
      </c>
      <c r="IU53" s="284">
        <f t="shared" si="22"/>
        <v>0</v>
      </c>
      <c r="IV53" s="284">
        <f t="shared" si="22"/>
        <v>0</v>
      </c>
      <c r="IW53" s="284">
        <f t="shared" si="22"/>
        <v>0</v>
      </c>
      <c r="IX53" s="284">
        <f t="shared" si="22"/>
        <v>0</v>
      </c>
      <c r="IY53" s="284">
        <f t="shared" si="22"/>
        <v>10525.95</v>
      </c>
      <c r="IZ53" s="284">
        <f t="shared" si="23"/>
        <v>0</v>
      </c>
      <c r="JA53" s="284">
        <f t="shared" si="23"/>
        <v>0</v>
      </c>
      <c r="JB53" s="284">
        <f t="shared" si="23"/>
        <v>0</v>
      </c>
      <c r="JC53" s="284">
        <f t="shared" si="23"/>
        <v>0</v>
      </c>
      <c r="JD53" s="284">
        <f t="shared" si="23"/>
        <v>10525.95</v>
      </c>
      <c r="JE53" s="284">
        <f t="shared" si="23"/>
        <v>0</v>
      </c>
      <c r="JF53" s="284">
        <f t="shared" si="23"/>
        <v>0</v>
      </c>
      <c r="JG53" s="284">
        <f t="shared" si="23"/>
        <v>0</v>
      </c>
      <c r="JH53" s="284">
        <f t="shared" si="23"/>
        <v>0</v>
      </c>
      <c r="JI53" s="284">
        <f t="shared" si="23"/>
        <v>10525.95</v>
      </c>
      <c r="JJ53" s="284">
        <f t="shared" si="23"/>
        <v>0</v>
      </c>
      <c r="JK53" s="284">
        <f t="shared" si="23"/>
        <v>0</v>
      </c>
      <c r="JL53" s="284">
        <f t="shared" si="23"/>
        <v>0</v>
      </c>
      <c r="JM53" s="284">
        <f t="shared" si="23"/>
        <v>0</v>
      </c>
      <c r="JN53" s="284">
        <f t="shared" si="23"/>
        <v>10525.95</v>
      </c>
      <c r="JO53" s="284">
        <f t="shared" si="23"/>
        <v>0</v>
      </c>
      <c r="JP53" s="284">
        <f t="shared" si="23"/>
        <v>0</v>
      </c>
      <c r="JQ53" s="284">
        <f t="shared" si="23"/>
        <v>0</v>
      </c>
      <c r="JR53" s="284">
        <f t="shared" si="23"/>
        <v>0</v>
      </c>
      <c r="JS53" s="284">
        <f t="shared" si="23"/>
        <v>10525.95</v>
      </c>
      <c r="JT53" s="284">
        <f t="shared" si="23"/>
        <v>0</v>
      </c>
      <c r="JU53" s="284">
        <f t="shared" si="23"/>
        <v>0</v>
      </c>
      <c r="JV53" s="284">
        <f t="shared" si="23"/>
        <v>0</v>
      </c>
      <c r="JW53" s="284">
        <f t="shared" si="23"/>
        <v>0</v>
      </c>
      <c r="JX53" s="284">
        <f t="shared" si="23"/>
        <v>10525.95</v>
      </c>
      <c r="JY53" s="284">
        <f t="shared" si="23"/>
        <v>0</v>
      </c>
      <c r="JZ53" s="284">
        <f t="shared" si="23"/>
        <v>0</v>
      </c>
      <c r="KA53" s="284">
        <f t="shared" si="23"/>
        <v>0</v>
      </c>
      <c r="KB53" s="284">
        <f t="shared" si="23"/>
        <v>0</v>
      </c>
      <c r="KC53" s="284">
        <f t="shared" si="23"/>
        <v>10525.95</v>
      </c>
      <c r="KD53" s="284">
        <f t="shared" si="23"/>
        <v>0</v>
      </c>
      <c r="KE53" s="284">
        <f t="shared" si="23"/>
        <v>0</v>
      </c>
      <c r="KF53" s="284">
        <f t="shared" si="23"/>
        <v>0</v>
      </c>
      <c r="KG53" s="284">
        <f t="shared" si="23"/>
        <v>0</v>
      </c>
      <c r="KH53" s="284">
        <f t="shared" si="23"/>
        <v>10525.95</v>
      </c>
      <c r="KI53" s="284">
        <f t="shared" si="23"/>
        <v>0</v>
      </c>
      <c r="KJ53" s="284">
        <f t="shared" si="23"/>
        <v>0</v>
      </c>
      <c r="KK53" s="284">
        <f t="shared" si="23"/>
        <v>0</v>
      </c>
      <c r="KL53" s="284">
        <f t="shared" si="23"/>
        <v>0</v>
      </c>
      <c r="KM53" s="284">
        <f t="shared" si="23"/>
        <v>10525.95</v>
      </c>
      <c r="KN53" s="284">
        <f t="shared" si="23"/>
        <v>0</v>
      </c>
      <c r="KO53" s="284">
        <f t="shared" si="23"/>
        <v>0</v>
      </c>
      <c r="KP53" s="284">
        <f t="shared" si="23"/>
        <v>0</v>
      </c>
      <c r="KQ53" s="284">
        <f t="shared" si="23"/>
        <v>0</v>
      </c>
      <c r="KR53" s="284">
        <f t="shared" si="23"/>
        <v>10525.95</v>
      </c>
      <c r="KS53" s="284">
        <f t="shared" si="23"/>
        <v>0</v>
      </c>
      <c r="KT53" s="284">
        <f t="shared" si="23"/>
        <v>0</v>
      </c>
      <c r="KU53" s="284">
        <f t="shared" si="23"/>
        <v>0</v>
      </c>
      <c r="KV53" s="284">
        <f t="shared" si="23"/>
        <v>0</v>
      </c>
      <c r="KW53" s="284">
        <f t="shared" si="23"/>
        <v>10525.95</v>
      </c>
      <c r="KX53" s="284">
        <f t="shared" si="23"/>
        <v>0</v>
      </c>
      <c r="KY53" s="284">
        <f t="shared" si="23"/>
        <v>0</v>
      </c>
      <c r="KZ53" s="284">
        <f t="shared" si="23"/>
        <v>0</v>
      </c>
      <c r="LA53" s="284">
        <f t="shared" si="23"/>
        <v>0</v>
      </c>
      <c r="LB53" s="284">
        <f t="shared" si="23"/>
        <v>10525.95</v>
      </c>
      <c r="LC53" s="284">
        <f t="shared" si="23"/>
        <v>0</v>
      </c>
      <c r="LD53" s="284">
        <f t="shared" si="23"/>
        <v>0</v>
      </c>
      <c r="LE53" s="284">
        <f t="shared" si="23"/>
        <v>0</v>
      </c>
      <c r="LF53" s="284">
        <f t="shared" si="23"/>
        <v>0</v>
      </c>
      <c r="LG53" s="284">
        <f t="shared" si="23"/>
        <v>10525.95</v>
      </c>
      <c r="LH53" s="284">
        <f t="shared" si="23"/>
        <v>0</v>
      </c>
      <c r="LI53" s="284">
        <f t="shared" si="23"/>
        <v>0</v>
      </c>
      <c r="LJ53" s="284">
        <f t="shared" si="23"/>
        <v>0</v>
      </c>
      <c r="LK53" s="284">
        <f t="shared" si="23"/>
        <v>0</v>
      </c>
      <c r="LL53" s="284">
        <f t="shared" si="24"/>
        <v>10525.95</v>
      </c>
      <c r="LM53" s="284">
        <f t="shared" si="24"/>
        <v>0</v>
      </c>
      <c r="LN53" s="284">
        <f t="shared" si="24"/>
        <v>0</v>
      </c>
      <c r="LO53" s="284">
        <f t="shared" si="24"/>
        <v>0</v>
      </c>
      <c r="LP53" s="284">
        <f t="shared" si="24"/>
        <v>0</v>
      </c>
      <c r="LQ53" s="284">
        <f t="shared" si="24"/>
        <v>10525.95</v>
      </c>
      <c r="LR53" s="284">
        <f t="shared" si="24"/>
        <v>0</v>
      </c>
      <c r="LS53" s="284">
        <f t="shared" si="24"/>
        <v>0</v>
      </c>
      <c r="LT53" s="284">
        <f t="shared" si="24"/>
        <v>0</v>
      </c>
      <c r="LU53" s="284">
        <f t="shared" si="24"/>
        <v>0</v>
      </c>
      <c r="LV53" s="284">
        <f t="shared" si="24"/>
        <v>10525.95</v>
      </c>
      <c r="LW53" s="284">
        <f t="shared" si="24"/>
        <v>0</v>
      </c>
      <c r="LX53" s="284">
        <f t="shared" si="24"/>
        <v>0</v>
      </c>
      <c r="LY53" s="284">
        <f t="shared" si="24"/>
        <v>0</v>
      </c>
      <c r="LZ53" s="284">
        <f t="shared" si="24"/>
        <v>0</v>
      </c>
      <c r="MA53" s="284">
        <f t="shared" si="24"/>
        <v>10525.95</v>
      </c>
      <c r="MB53" s="284">
        <f t="shared" si="24"/>
        <v>0</v>
      </c>
      <c r="MC53" s="284">
        <f t="shared" si="24"/>
        <v>0</v>
      </c>
      <c r="MD53" s="284">
        <f t="shared" si="24"/>
        <v>0</v>
      </c>
      <c r="ME53" s="284">
        <f t="shared" si="24"/>
        <v>0</v>
      </c>
      <c r="MF53" s="284">
        <f t="shared" si="24"/>
        <v>10525.95</v>
      </c>
      <c r="MG53" s="284">
        <f t="shared" si="24"/>
        <v>0</v>
      </c>
      <c r="MH53" s="284">
        <f t="shared" si="24"/>
        <v>0</v>
      </c>
      <c r="MI53" s="284">
        <f t="shared" si="24"/>
        <v>0</v>
      </c>
      <c r="MJ53" s="284">
        <f t="shared" si="24"/>
        <v>0</v>
      </c>
      <c r="MK53" s="284">
        <f t="shared" si="24"/>
        <v>10525.95</v>
      </c>
      <c r="ML53" s="284">
        <f t="shared" si="24"/>
        <v>0</v>
      </c>
      <c r="MM53" s="284">
        <f t="shared" si="24"/>
        <v>0</v>
      </c>
      <c r="MN53" s="284">
        <f t="shared" si="24"/>
        <v>0</v>
      </c>
      <c r="MO53" s="284">
        <f t="shared" si="24"/>
        <v>0</v>
      </c>
      <c r="MP53" s="284">
        <f t="shared" si="24"/>
        <v>10525.95</v>
      </c>
      <c r="MQ53" s="284">
        <f t="shared" si="24"/>
        <v>0</v>
      </c>
      <c r="MR53" s="284">
        <f t="shared" si="24"/>
        <v>0</v>
      </c>
      <c r="MS53" s="284">
        <f t="shared" si="24"/>
        <v>0</v>
      </c>
      <c r="MT53" s="284">
        <f t="shared" si="24"/>
        <v>0</v>
      </c>
      <c r="MU53" s="284">
        <f t="shared" si="24"/>
        <v>10525.95</v>
      </c>
      <c r="MV53" s="284">
        <f t="shared" si="24"/>
        <v>0</v>
      </c>
      <c r="MW53" s="284">
        <f t="shared" si="24"/>
        <v>0</v>
      </c>
      <c r="MX53" s="284">
        <f t="shared" si="24"/>
        <v>0</v>
      </c>
      <c r="MY53" s="284">
        <f t="shared" si="24"/>
        <v>0</v>
      </c>
      <c r="MZ53" s="284">
        <f t="shared" si="24"/>
        <v>10525.95</v>
      </c>
      <c r="NA53" s="284">
        <f t="shared" si="24"/>
        <v>0</v>
      </c>
      <c r="NB53" s="284">
        <f t="shared" si="24"/>
        <v>0</v>
      </c>
      <c r="NC53" s="284">
        <f t="shared" si="24"/>
        <v>0</v>
      </c>
      <c r="ND53" s="284">
        <f t="shared" si="24"/>
        <v>0</v>
      </c>
      <c r="NE53" s="284">
        <f t="shared" si="24"/>
        <v>10525.95</v>
      </c>
      <c r="NF53" s="284">
        <f t="shared" si="24"/>
        <v>0</v>
      </c>
      <c r="NG53" s="284">
        <f t="shared" si="24"/>
        <v>0</v>
      </c>
      <c r="NH53" s="284">
        <f t="shared" si="24"/>
        <v>0</v>
      </c>
      <c r="NI53" s="284">
        <f t="shared" si="24"/>
        <v>0</v>
      </c>
      <c r="NJ53" s="284">
        <f t="shared" si="24"/>
        <v>10525.95</v>
      </c>
      <c r="NK53" s="284">
        <f t="shared" si="24"/>
        <v>0</v>
      </c>
      <c r="NL53" s="284">
        <f t="shared" si="24"/>
        <v>0</v>
      </c>
      <c r="NM53" s="284">
        <f t="shared" si="24"/>
        <v>0</v>
      </c>
      <c r="NN53" s="284">
        <f t="shared" si="24"/>
        <v>0</v>
      </c>
      <c r="NO53" s="284">
        <f t="shared" si="24"/>
        <v>10525.95</v>
      </c>
      <c r="NP53" s="284">
        <f t="shared" si="24"/>
        <v>0</v>
      </c>
      <c r="NQ53" s="284">
        <f t="shared" si="24"/>
        <v>0</v>
      </c>
      <c r="NR53" s="284">
        <f t="shared" si="24"/>
        <v>0</v>
      </c>
      <c r="NS53" s="284">
        <f t="shared" si="24"/>
        <v>0</v>
      </c>
      <c r="NT53" s="284">
        <f t="shared" si="24"/>
        <v>10525.95</v>
      </c>
      <c r="NU53" s="284">
        <f t="shared" si="24"/>
        <v>0</v>
      </c>
      <c r="NV53" s="284">
        <f t="shared" si="24"/>
        <v>0</v>
      </c>
      <c r="NW53" s="284">
        <f t="shared" si="24"/>
        <v>0</v>
      </c>
      <c r="NX53" s="284">
        <f t="shared" si="25"/>
        <v>0</v>
      </c>
      <c r="NY53" s="284">
        <f t="shared" si="25"/>
        <v>10525.95</v>
      </c>
      <c r="NZ53" s="284">
        <f t="shared" si="25"/>
        <v>0</v>
      </c>
      <c r="OA53" s="284">
        <f t="shared" si="25"/>
        <v>0</v>
      </c>
      <c r="OB53" s="284">
        <f t="shared" si="25"/>
        <v>0</v>
      </c>
      <c r="OC53" s="284">
        <f t="shared" si="25"/>
        <v>0</v>
      </c>
      <c r="OD53" s="284">
        <f t="shared" si="25"/>
        <v>10525.95</v>
      </c>
      <c r="OE53" s="284">
        <f t="shared" si="25"/>
        <v>0</v>
      </c>
      <c r="OF53" s="284">
        <f t="shared" si="25"/>
        <v>0</v>
      </c>
      <c r="OG53" s="284">
        <f t="shared" si="25"/>
        <v>0</v>
      </c>
      <c r="OH53" s="284">
        <f t="shared" si="25"/>
        <v>0</v>
      </c>
      <c r="OI53" s="284">
        <f t="shared" si="25"/>
        <v>10525.95</v>
      </c>
      <c r="OJ53" s="284">
        <f t="shared" si="25"/>
        <v>0</v>
      </c>
      <c r="OK53" s="284">
        <f t="shared" si="25"/>
        <v>0</v>
      </c>
      <c r="OL53" s="284">
        <f t="shared" si="25"/>
        <v>0</v>
      </c>
      <c r="OM53" s="284">
        <f t="shared" si="25"/>
        <v>0</v>
      </c>
      <c r="ON53" s="284">
        <f t="shared" si="25"/>
        <v>10525.95</v>
      </c>
      <c r="OO53" s="284">
        <f t="shared" si="25"/>
        <v>0</v>
      </c>
      <c r="OP53" s="284">
        <f t="shared" si="25"/>
        <v>0</v>
      </c>
      <c r="OQ53" s="284">
        <f t="shared" si="25"/>
        <v>0</v>
      </c>
      <c r="OR53" s="284">
        <f t="shared" si="25"/>
        <v>0</v>
      </c>
      <c r="OS53" s="284">
        <f t="shared" si="25"/>
        <v>10525.95</v>
      </c>
      <c r="OT53" s="284">
        <f t="shared" si="25"/>
        <v>0</v>
      </c>
      <c r="OU53" s="284">
        <f t="shared" si="25"/>
        <v>0</v>
      </c>
      <c r="OV53" s="284">
        <f t="shared" si="25"/>
        <v>0</v>
      </c>
      <c r="OW53" s="284">
        <f t="shared" si="25"/>
        <v>0</v>
      </c>
      <c r="OX53" s="284">
        <f t="shared" si="25"/>
        <v>10525.95</v>
      </c>
      <c r="OY53" s="284">
        <f t="shared" si="25"/>
        <v>0</v>
      </c>
      <c r="OZ53" s="284">
        <f t="shared" si="25"/>
        <v>0</v>
      </c>
      <c r="PA53" s="284">
        <f t="shared" si="25"/>
        <v>0</v>
      </c>
      <c r="PB53" s="284">
        <f t="shared" si="25"/>
        <v>0</v>
      </c>
      <c r="PC53" s="284">
        <f t="shared" si="25"/>
        <v>10525.95</v>
      </c>
      <c r="PD53" s="284">
        <f t="shared" si="25"/>
        <v>0</v>
      </c>
      <c r="PE53" s="284">
        <f t="shared" si="25"/>
        <v>0</v>
      </c>
      <c r="PF53" s="284">
        <f t="shared" si="25"/>
        <v>0</v>
      </c>
      <c r="PG53" s="284">
        <f t="shared" si="25"/>
        <v>0</v>
      </c>
      <c r="PH53" s="284">
        <f t="shared" si="25"/>
        <v>10525.95</v>
      </c>
      <c r="PI53" s="284">
        <f t="shared" si="25"/>
        <v>0</v>
      </c>
      <c r="PJ53" s="284">
        <f t="shared" si="25"/>
        <v>0</v>
      </c>
      <c r="PK53" s="284">
        <f t="shared" si="25"/>
        <v>0</v>
      </c>
      <c r="PL53" s="284">
        <f t="shared" si="25"/>
        <v>0</v>
      </c>
      <c r="PM53" s="284">
        <f t="shared" si="25"/>
        <v>10525.95</v>
      </c>
      <c r="PN53" s="284">
        <f t="shared" si="25"/>
        <v>0</v>
      </c>
      <c r="PO53" s="284">
        <f t="shared" si="25"/>
        <v>0</v>
      </c>
      <c r="PP53" s="284">
        <f t="shared" si="25"/>
        <v>0</v>
      </c>
      <c r="PQ53" s="284">
        <f t="shared" si="25"/>
        <v>0</v>
      </c>
      <c r="PR53" s="284">
        <f t="shared" si="25"/>
        <v>10525.95</v>
      </c>
      <c r="PS53" s="284">
        <f t="shared" si="25"/>
        <v>0</v>
      </c>
      <c r="PT53" s="284">
        <f t="shared" si="25"/>
        <v>0</v>
      </c>
      <c r="PU53" s="284">
        <f t="shared" si="25"/>
        <v>0</v>
      </c>
      <c r="PV53" s="284">
        <f t="shared" si="25"/>
        <v>0</v>
      </c>
      <c r="PW53" s="284">
        <f t="shared" si="25"/>
        <v>10525.95</v>
      </c>
      <c r="PX53" s="284">
        <f t="shared" si="25"/>
        <v>0</v>
      </c>
      <c r="PY53" s="284">
        <f t="shared" si="25"/>
        <v>0</v>
      </c>
      <c r="PZ53" s="284">
        <f t="shared" si="25"/>
        <v>0</v>
      </c>
      <c r="QA53" s="284">
        <f t="shared" si="25"/>
        <v>0</v>
      </c>
      <c r="QB53" s="284">
        <f t="shared" si="25"/>
        <v>10525.95</v>
      </c>
      <c r="QC53" s="284">
        <f t="shared" si="25"/>
        <v>0</v>
      </c>
      <c r="QD53" s="284">
        <f t="shared" si="25"/>
        <v>0</v>
      </c>
      <c r="QE53" s="284">
        <f t="shared" si="25"/>
        <v>0</v>
      </c>
      <c r="QF53" s="284">
        <f t="shared" si="25"/>
        <v>0</v>
      </c>
      <c r="QG53" s="284">
        <f t="shared" si="25"/>
        <v>10525.95</v>
      </c>
      <c r="QH53" s="284">
        <f t="shared" si="25"/>
        <v>0</v>
      </c>
      <c r="QI53" s="284">
        <f t="shared" si="25"/>
        <v>0</v>
      </c>
      <c r="QJ53" s="284">
        <f t="shared" si="26"/>
        <v>0</v>
      </c>
      <c r="QK53" s="284">
        <f t="shared" si="26"/>
        <v>0</v>
      </c>
      <c r="QL53" s="284">
        <f t="shared" si="26"/>
        <v>10525.95</v>
      </c>
      <c r="QM53" s="284">
        <f t="shared" si="26"/>
        <v>0</v>
      </c>
      <c r="QN53" s="284">
        <f t="shared" si="26"/>
        <v>0</v>
      </c>
      <c r="QO53" s="284">
        <f t="shared" si="26"/>
        <v>0</v>
      </c>
      <c r="QP53" s="284">
        <f t="shared" si="26"/>
        <v>0</v>
      </c>
      <c r="QQ53" s="284">
        <f t="shared" si="26"/>
        <v>10525.95</v>
      </c>
      <c r="QR53" s="284">
        <f t="shared" si="26"/>
        <v>0</v>
      </c>
      <c r="QS53" s="284">
        <f t="shared" si="26"/>
        <v>0</v>
      </c>
      <c r="QT53" s="284">
        <f t="shared" si="26"/>
        <v>0</v>
      </c>
      <c r="QU53" s="284">
        <f t="shared" si="26"/>
        <v>0</v>
      </c>
      <c r="QV53" s="284">
        <f t="shared" si="26"/>
        <v>10525.95</v>
      </c>
      <c r="QW53" s="284">
        <f t="shared" si="26"/>
        <v>0</v>
      </c>
      <c r="QX53" s="284">
        <f t="shared" si="26"/>
        <v>0</v>
      </c>
      <c r="QY53" s="284">
        <f t="shared" si="26"/>
        <v>0</v>
      </c>
      <c r="QZ53" s="284">
        <f t="shared" si="26"/>
        <v>0</v>
      </c>
      <c r="RA53" s="284">
        <f t="shared" si="26"/>
        <v>10525.95</v>
      </c>
      <c r="RB53" s="284">
        <f t="shared" si="26"/>
        <v>0</v>
      </c>
      <c r="RC53" s="284">
        <f t="shared" si="26"/>
        <v>0</v>
      </c>
      <c r="RD53" s="284">
        <f t="shared" si="26"/>
        <v>0</v>
      </c>
      <c r="RE53" s="284">
        <f t="shared" si="26"/>
        <v>0</v>
      </c>
      <c r="RF53" s="284">
        <f t="shared" si="26"/>
        <v>10525.95</v>
      </c>
      <c r="RG53" s="284">
        <f t="shared" si="26"/>
        <v>0</v>
      </c>
      <c r="RH53" s="284">
        <f t="shared" si="26"/>
        <v>0</v>
      </c>
      <c r="RI53" s="284">
        <f t="shared" si="26"/>
        <v>0</v>
      </c>
      <c r="RJ53" s="284">
        <f t="shared" si="26"/>
        <v>0</v>
      </c>
      <c r="RK53" s="284">
        <f t="shared" si="26"/>
        <v>10525.95</v>
      </c>
      <c r="RL53" s="284">
        <f t="shared" si="26"/>
        <v>0</v>
      </c>
      <c r="RM53" s="284">
        <f t="shared" si="26"/>
        <v>0</v>
      </c>
      <c r="RN53" s="284">
        <f t="shared" si="26"/>
        <v>0</v>
      </c>
      <c r="RO53" s="284">
        <f t="shared" si="26"/>
        <v>0</v>
      </c>
      <c r="RP53" s="284">
        <f t="shared" si="26"/>
        <v>10525.95</v>
      </c>
      <c r="RQ53" s="284">
        <f t="shared" si="26"/>
        <v>0</v>
      </c>
      <c r="RR53" s="284">
        <f t="shared" si="26"/>
        <v>0</v>
      </c>
      <c r="RS53" s="284">
        <f t="shared" si="26"/>
        <v>0</v>
      </c>
      <c r="RT53" s="284">
        <f t="shared" si="26"/>
        <v>0</v>
      </c>
      <c r="RU53" s="284">
        <f t="shared" si="26"/>
        <v>10525.95</v>
      </c>
      <c r="RV53" s="284">
        <f t="shared" si="26"/>
        <v>0</v>
      </c>
      <c r="RW53" s="284">
        <f t="shared" si="26"/>
        <v>0</v>
      </c>
      <c r="RX53" s="284">
        <f t="shared" si="26"/>
        <v>0</v>
      </c>
      <c r="RY53" s="284">
        <f t="shared" si="26"/>
        <v>0</v>
      </c>
      <c r="RZ53" s="284">
        <f t="shared" si="26"/>
        <v>10525.95</v>
      </c>
      <c r="SA53" s="284">
        <f t="shared" si="26"/>
        <v>0</v>
      </c>
    </row>
    <row r="54" spans="1:495">
      <c r="A54" s="282" t="s">
        <v>329</v>
      </c>
      <c r="B54" s="290">
        <f>SUM(C55:C57)</f>
        <v>1470153.375</v>
      </c>
      <c r="C54" s="282"/>
      <c r="D54" s="284"/>
      <c r="E54" s="284"/>
      <c r="F54" s="284"/>
      <c r="G54" s="284"/>
      <c r="H54" s="284"/>
      <c r="I54" s="284"/>
      <c r="J54" s="284"/>
      <c r="K54" s="284"/>
      <c r="L54" s="284"/>
      <c r="M54" s="284"/>
      <c r="N54" s="284"/>
      <c r="O54" s="284"/>
      <c r="P54" s="284"/>
      <c r="Q54" s="284"/>
      <c r="R54" s="284"/>
      <c r="S54" s="284"/>
      <c r="T54" s="284"/>
      <c r="U54" s="284"/>
      <c r="V54" s="284"/>
      <c r="W54" s="284"/>
      <c r="X54" s="284"/>
      <c r="Y54" s="284"/>
      <c r="Z54" s="284"/>
      <c r="AA54" s="284"/>
      <c r="AB54" s="284"/>
      <c r="AC54" s="284"/>
      <c r="AD54" s="284"/>
      <c r="AE54" s="284"/>
      <c r="AF54" s="284"/>
      <c r="AG54" s="284"/>
      <c r="AH54" s="284"/>
      <c r="AI54" s="284"/>
      <c r="AJ54" s="284"/>
      <c r="AK54" s="284"/>
      <c r="AL54" s="284"/>
      <c r="AM54" s="284"/>
      <c r="AN54" s="284"/>
      <c r="AO54" s="284"/>
      <c r="AP54" s="284"/>
      <c r="AQ54" s="284"/>
      <c r="AR54" s="284"/>
      <c r="AS54" s="284"/>
      <c r="AT54" s="284"/>
      <c r="AU54" s="284"/>
      <c r="AV54" s="284"/>
      <c r="AW54" s="284"/>
      <c r="AX54" s="284"/>
      <c r="AY54" s="284"/>
      <c r="AZ54" s="284"/>
      <c r="BA54" s="284"/>
      <c r="BB54" s="284"/>
      <c r="BC54" s="284"/>
      <c r="BD54" s="284"/>
      <c r="BE54" s="284"/>
      <c r="BF54" s="284"/>
      <c r="BG54" s="284"/>
      <c r="BH54" s="284"/>
      <c r="BI54" s="284"/>
      <c r="BJ54" s="284"/>
      <c r="BK54" s="284"/>
      <c r="BL54" s="284"/>
      <c r="BM54" s="284"/>
      <c r="BN54" s="284"/>
      <c r="BO54" s="284"/>
      <c r="BP54" s="284"/>
      <c r="BQ54" s="284"/>
      <c r="BR54" s="284"/>
      <c r="BS54" s="284"/>
      <c r="BT54" s="284"/>
      <c r="BU54" s="284"/>
      <c r="BV54" s="284"/>
      <c r="BW54" s="284"/>
      <c r="BX54" s="284"/>
      <c r="BY54" s="284"/>
      <c r="BZ54" s="284"/>
      <c r="CA54" s="284"/>
      <c r="CB54" s="284"/>
      <c r="CC54" s="284"/>
      <c r="CD54" s="284"/>
      <c r="CE54" s="284"/>
      <c r="CF54" s="284"/>
      <c r="CG54" s="284"/>
      <c r="CH54" s="284"/>
      <c r="CI54" s="284"/>
      <c r="CJ54" s="284"/>
      <c r="CK54" s="284"/>
      <c r="CL54" s="284"/>
      <c r="CM54" s="284"/>
      <c r="CN54" s="284"/>
      <c r="CO54" s="284"/>
      <c r="CP54" s="284"/>
      <c r="CQ54" s="284"/>
      <c r="CR54" s="284"/>
      <c r="CS54" s="284"/>
      <c r="CT54" s="284"/>
      <c r="CU54" s="284"/>
      <c r="CV54" s="284"/>
      <c r="CW54" s="284"/>
      <c r="CX54" s="284"/>
      <c r="CY54" s="284"/>
      <c r="CZ54" s="284"/>
      <c r="DA54" s="284"/>
      <c r="DB54" s="284"/>
      <c r="DC54" s="284"/>
      <c r="DD54" s="284"/>
      <c r="DE54" s="284"/>
      <c r="DF54" s="284"/>
      <c r="DG54" s="284"/>
      <c r="DH54" s="284"/>
      <c r="DI54" s="284"/>
      <c r="DJ54" s="284"/>
      <c r="DK54" s="284"/>
      <c r="DL54" s="284"/>
      <c r="DM54" s="284"/>
      <c r="DN54" s="284"/>
      <c r="DO54" s="284"/>
      <c r="DP54" s="284"/>
      <c r="DQ54" s="284"/>
      <c r="DR54" s="284"/>
      <c r="DS54" s="284"/>
      <c r="DT54" s="284"/>
      <c r="DU54" s="284"/>
      <c r="DV54" s="284"/>
      <c r="DW54" s="284"/>
      <c r="DX54" s="284"/>
      <c r="DY54" s="284"/>
      <c r="DZ54" s="284"/>
      <c r="EA54" s="284"/>
      <c r="EB54" s="284"/>
      <c r="EC54" s="284"/>
      <c r="ED54" s="284"/>
      <c r="EE54" s="284"/>
      <c r="EF54" s="284"/>
      <c r="EG54" s="284"/>
      <c r="EH54" s="284"/>
      <c r="EI54" s="284"/>
      <c r="EJ54" s="284"/>
      <c r="EK54" s="284"/>
      <c r="EL54" s="284"/>
      <c r="EM54" s="284"/>
      <c r="EN54" s="284"/>
      <c r="EO54" s="284"/>
      <c r="EP54" s="284"/>
      <c r="EQ54" s="284"/>
      <c r="ER54" s="284"/>
      <c r="ES54" s="284"/>
      <c r="ET54" s="284"/>
      <c r="EU54" s="284"/>
      <c r="EV54" s="284"/>
      <c r="EW54" s="284"/>
      <c r="EX54" s="284"/>
      <c r="EY54" s="284"/>
      <c r="EZ54" s="284"/>
      <c r="FA54" s="284"/>
      <c r="FB54" s="284"/>
      <c r="FC54" s="284"/>
      <c r="FD54" s="284"/>
      <c r="FE54" s="284"/>
      <c r="FF54" s="284"/>
      <c r="FG54" s="284"/>
      <c r="FH54" s="284"/>
      <c r="FI54" s="284"/>
      <c r="FJ54" s="284"/>
      <c r="FK54" s="284"/>
      <c r="FL54" s="284"/>
      <c r="FM54" s="284"/>
      <c r="FN54" s="284"/>
      <c r="FO54" s="284"/>
      <c r="FP54" s="284"/>
      <c r="FQ54" s="284"/>
      <c r="FR54" s="284"/>
      <c r="FS54" s="284"/>
      <c r="FT54" s="284"/>
      <c r="FU54" s="284"/>
      <c r="FV54" s="284"/>
      <c r="FW54" s="284"/>
      <c r="FX54" s="284"/>
      <c r="FY54" s="284"/>
      <c r="FZ54" s="284"/>
      <c r="GA54" s="284"/>
      <c r="GB54" s="284"/>
      <c r="GC54" s="284"/>
      <c r="GD54" s="284"/>
      <c r="GE54" s="284"/>
      <c r="GF54" s="284"/>
      <c r="GG54" s="284"/>
      <c r="GH54" s="284"/>
      <c r="GI54" s="284"/>
      <c r="GJ54" s="284"/>
      <c r="GK54" s="284"/>
      <c r="GL54" s="284"/>
      <c r="GM54" s="284"/>
      <c r="GN54" s="284"/>
      <c r="GO54" s="284"/>
      <c r="GP54" s="284"/>
      <c r="GQ54" s="284"/>
      <c r="GR54" s="284"/>
      <c r="GS54" s="284"/>
      <c r="GT54" s="284"/>
      <c r="GU54" s="284"/>
      <c r="GV54" s="284"/>
      <c r="GW54" s="284"/>
      <c r="GX54" s="284"/>
      <c r="GY54" s="284"/>
      <c r="GZ54" s="284"/>
      <c r="HA54" s="284"/>
      <c r="HB54" s="284"/>
      <c r="HC54" s="284"/>
      <c r="HD54" s="284"/>
      <c r="HE54" s="284"/>
      <c r="HF54" s="284"/>
      <c r="HG54" s="284"/>
      <c r="HH54" s="284"/>
      <c r="HI54" s="284"/>
      <c r="HJ54" s="284"/>
      <c r="HK54" s="284"/>
      <c r="HL54" s="284"/>
      <c r="HM54" s="284"/>
      <c r="HN54" s="284"/>
      <c r="HO54" s="284"/>
      <c r="HP54" s="284"/>
      <c r="HQ54" s="284"/>
      <c r="HR54" s="284"/>
      <c r="HS54" s="284"/>
      <c r="HT54" s="284"/>
      <c r="HU54" s="284"/>
      <c r="HV54" s="284"/>
      <c r="HW54" s="284"/>
      <c r="HX54" s="284"/>
      <c r="HY54" s="284"/>
      <c r="HZ54" s="284"/>
      <c r="IA54" s="284"/>
      <c r="IB54" s="284"/>
      <c r="IC54" s="284"/>
      <c r="ID54" s="284"/>
      <c r="IE54" s="284"/>
      <c r="IF54" s="284"/>
      <c r="IG54" s="284"/>
      <c r="IH54" s="284"/>
      <c r="II54" s="284"/>
      <c r="IJ54" s="284"/>
      <c r="IK54" s="284"/>
      <c r="IL54" s="284"/>
      <c r="IM54" s="284"/>
      <c r="IN54" s="284"/>
      <c r="IO54" s="284"/>
      <c r="IP54" s="284"/>
      <c r="IQ54" s="284"/>
      <c r="IR54" s="284"/>
      <c r="IS54" s="284"/>
      <c r="IT54" s="284"/>
      <c r="IU54" s="284"/>
      <c r="IV54" s="284"/>
      <c r="IW54" s="284"/>
      <c r="IX54" s="284"/>
      <c r="IY54" s="284"/>
      <c r="IZ54" s="284"/>
      <c r="JA54" s="284"/>
      <c r="JB54" s="284"/>
      <c r="JC54" s="284"/>
      <c r="JD54" s="284"/>
      <c r="JE54" s="284"/>
      <c r="JF54" s="284"/>
      <c r="JG54" s="284"/>
      <c r="JH54" s="284"/>
      <c r="JI54" s="284"/>
      <c r="JJ54" s="284"/>
      <c r="JK54" s="284"/>
      <c r="JL54" s="284"/>
      <c r="JM54" s="284"/>
      <c r="JN54" s="284"/>
      <c r="JO54" s="284"/>
      <c r="JP54" s="284"/>
      <c r="JQ54" s="284"/>
      <c r="JR54" s="284"/>
      <c r="JS54" s="284"/>
      <c r="JT54" s="284"/>
      <c r="JU54" s="284"/>
      <c r="JV54" s="284"/>
      <c r="JW54" s="284"/>
      <c r="JX54" s="284"/>
      <c r="JY54" s="284"/>
      <c r="JZ54" s="284"/>
      <c r="KA54" s="284"/>
      <c r="KB54" s="284"/>
      <c r="KC54" s="284"/>
      <c r="KD54" s="284"/>
      <c r="KE54" s="284"/>
      <c r="KF54" s="284"/>
      <c r="KG54" s="284"/>
      <c r="KH54" s="284"/>
      <c r="KI54" s="284"/>
      <c r="KJ54" s="284"/>
      <c r="KK54" s="284"/>
      <c r="KL54" s="284"/>
      <c r="KM54" s="284"/>
      <c r="KN54" s="284"/>
      <c r="KO54" s="284"/>
      <c r="KP54" s="284"/>
      <c r="KQ54" s="284"/>
      <c r="KR54" s="284"/>
      <c r="KS54" s="284"/>
      <c r="KT54" s="284"/>
      <c r="KU54" s="284"/>
      <c r="KV54" s="284"/>
      <c r="KW54" s="284"/>
      <c r="KX54" s="284"/>
      <c r="KY54" s="284"/>
      <c r="KZ54" s="284"/>
      <c r="LA54" s="284"/>
      <c r="LB54" s="284"/>
      <c r="LC54" s="284"/>
      <c r="LD54" s="284"/>
      <c r="LE54" s="284"/>
      <c r="LF54" s="284"/>
      <c r="LG54" s="284"/>
      <c r="LH54" s="284"/>
      <c r="LI54" s="284"/>
      <c r="LJ54" s="284"/>
      <c r="LK54" s="284"/>
      <c r="LL54" s="284"/>
      <c r="LM54" s="284"/>
      <c r="LN54" s="284"/>
      <c r="LO54" s="284"/>
      <c r="LP54" s="284"/>
      <c r="LQ54" s="284"/>
      <c r="LR54" s="284"/>
      <c r="LS54" s="284"/>
      <c r="LT54" s="284"/>
      <c r="LU54" s="284"/>
      <c r="LV54" s="284"/>
      <c r="LW54" s="284"/>
      <c r="LX54" s="284"/>
      <c r="LY54" s="284"/>
      <c r="LZ54" s="284"/>
      <c r="MA54" s="284"/>
      <c r="MB54" s="284"/>
      <c r="MC54" s="284"/>
      <c r="MD54" s="284"/>
      <c r="ME54" s="284"/>
      <c r="MF54" s="284"/>
      <c r="MG54" s="284"/>
      <c r="MH54" s="284"/>
      <c r="MI54" s="284"/>
      <c r="MJ54" s="284"/>
      <c r="MK54" s="284"/>
      <c r="ML54" s="284"/>
      <c r="MM54" s="284"/>
      <c r="MN54" s="284"/>
      <c r="MO54" s="284"/>
      <c r="MP54" s="284"/>
      <c r="MQ54" s="284"/>
      <c r="MR54" s="284"/>
      <c r="MS54" s="284"/>
      <c r="MT54" s="284"/>
      <c r="MU54" s="284"/>
      <c r="MV54" s="284"/>
      <c r="MW54" s="284"/>
      <c r="MX54" s="284"/>
      <c r="MY54" s="284"/>
      <c r="MZ54" s="284"/>
      <c r="NA54" s="284"/>
      <c r="NB54" s="284"/>
      <c r="NC54" s="284"/>
      <c r="ND54" s="284"/>
      <c r="NE54" s="284"/>
      <c r="NF54" s="284"/>
      <c r="NG54" s="284"/>
      <c r="NH54" s="284"/>
      <c r="NI54" s="284"/>
      <c r="NJ54" s="284"/>
      <c r="NK54" s="284"/>
      <c r="NL54" s="284"/>
      <c r="NM54" s="284"/>
      <c r="NN54" s="284"/>
      <c r="NO54" s="284"/>
      <c r="NP54" s="284"/>
      <c r="NQ54" s="284"/>
      <c r="NR54" s="284"/>
      <c r="NS54" s="284"/>
      <c r="NT54" s="284"/>
      <c r="NU54" s="284"/>
      <c r="NV54" s="284"/>
      <c r="NW54" s="284"/>
      <c r="NX54" s="284"/>
      <c r="NY54" s="284"/>
      <c r="NZ54" s="284"/>
      <c r="OA54" s="284"/>
      <c r="OB54" s="284"/>
      <c r="OC54" s="284"/>
      <c r="OD54" s="284"/>
      <c r="OE54" s="284"/>
      <c r="OF54" s="284"/>
      <c r="OG54" s="284"/>
      <c r="OH54" s="284"/>
      <c r="OI54" s="284"/>
      <c r="OJ54" s="284"/>
      <c r="OK54" s="284"/>
      <c r="OL54" s="284"/>
      <c r="OM54" s="284"/>
      <c r="ON54" s="284"/>
      <c r="OO54" s="284"/>
      <c r="OP54" s="284"/>
      <c r="OQ54" s="284"/>
      <c r="OR54" s="284"/>
      <c r="OS54" s="284"/>
      <c r="OT54" s="284"/>
      <c r="OU54" s="284"/>
      <c r="OV54" s="284"/>
      <c r="OW54" s="284"/>
      <c r="OX54" s="284"/>
      <c r="OY54" s="284"/>
      <c r="OZ54" s="284"/>
      <c r="PA54" s="284"/>
      <c r="PB54" s="284"/>
      <c r="PC54" s="284"/>
      <c r="PD54" s="284"/>
      <c r="PE54" s="284"/>
      <c r="PF54" s="284"/>
      <c r="PG54" s="284"/>
      <c r="PH54" s="284"/>
      <c r="PI54" s="284"/>
      <c r="PJ54" s="284"/>
      <c r="PK54" s="284"/>
      <c r="PL54" s="284"/>
      <c r="PM54" s="284"/>
      <c r="PN54" s="284"/>
      <c r="PO54" s="284"/>
      <c r="PP54" s="284"/>
      <c r="PQ54" s="284"/>
      <c r="PR54" s="284"/>
      <c r="PS54" s="284"/>
      <c r="PT54" s="284"/>
      <c r="PU54" s="284"/>
      <c r="PV54" s="284"/>
      <c r="PW54" s="284"/>
      <c r="PX54" s="284"/>
      <c r="PY54" s="284"/>
      <c r="PZ54" s="284"/>
      <c r="QA54" s="284"/>
      <c r="QB54" s="284"/>
      <c r="QC54" s="284"/>
      <c r="QD54" s="284"/>
      <c r="QE54" s="284"/>
      <c r="QF54" s="284"/>
      <c r="QG54" s="284"/>
      <c r="QH54" s="284"/>
      <c r="QI54" s="284"/>
      <c r="QJ54" s="284"/>
      <c r="QK54" s="284"/>
      <c r="QL54" s="284"/>
      <c r="QM54" s="284"/>
      <c r="QN54" s="284"/>
      <c r="QO54" s="284"/>
      <c r="QP54" s="284"/>
      <c r="QQ54" s="284"/>
      <c r="QR54" s="284"/>
      <c r="QS54" s="284"/>
      <c r="QT54" s="284"/>
      <c r="QU54" s="284"/>
      <c r="QV54" s="284"/>
      <c r="QW54" s="284"/>
      <c r="QX54" s="284"/>
      <c r="QY54" s="284"/>
      <c r="QZ54" s="284"/>
      <c r="RA54" s="284"/>
      <c r="RB54" s="284"/>
      <c r="RC54" s="284"/>
      <c r="RD54" s="284"/>
      <c r="RE54" s="284"/>
      <c r="RF54" s="284"/>
      <c r="RG54" s="284"/>
      <c r="RH54" s="284"/>
      <c r="RI54" s="284"/>
      <c r="RJ54" s="284"/>
      <c r="RK54" s="284"/>
      <c r="RL54" s="284"/>
      <c r="RM54" s="284"/>
      <c r="RN54" s="284"/>
      <c r="RO54" s="284"/>
      <c r="RP54" s="284"/>
      <c r="RQ54" s="284"/>
      <c r="RR54" s="284"/>
      <c r="RS54" s="284"/>
      <c r="RT54" s="284"/>
      <c r="RU54" s="284"/>
      <c r="RV54" s="284"/>
      <c r="RW54" s="284"/>
      <c r="RX54" s="284"/>
      <c r="RY54" s="284"/>
      <c r="RZ54" s="284"/>
      <c r="SA54" s="284"/>
    </row>
    <row r="55" spans="1:495">
      <c r="A55" s="282"/>
      <c r="B55" s="283" t="str">
        <f>$B$8</f>
        <v>Field Support Staff &amp; Vehicles</v>
      </c>
      <c r="C55" s="290">
        <f>SUM(D55:S55,T55:INDEX(T55:SA55,$H$5))</f>
        <v>288012.37500000006</v>
      </c>
      <c r="D55" s="284">
        <f>$C8*D31</f>
        <v>0</v>
      </c>
      <c r="E55" s="284">
        <f t="shared" ref="E55:BP57" si="27">$C8*E31</f>
        <v>0</v>
      </c>
      <c r="F55" s="284">
        <f t="shared" si="27"/>
        <v>32001.375000000004</v>
      </c>
      <c r="G55" s="284">
        <f t="shared" si="27"/>
        <v>32001.375000000004</v>
      </c>
      <c r="H55" s="284">
        <f t="shared" si="27"/>
        <v>32001.375000000004</v>
      </c>
      <c r="I55" s="284">
        <f t="shared" si="27"/>
        <v>32001.375000000004</v>
      </c>
      <c r="J55" s="284">
        <f t="shared" si="27"/>
        <v>32001.375000000004</v>
      </c>
      <c r="K55" s="284">
        <f t="shared" si="27"/>
        <v>32001.375000000004</v>
      </c>
      <c r="L55" s="284">
        <f t="shared" si="27"/>
        <v>16000.687500000002</v>
      </c>
      <c r="M55" s="284">
        <f t="shared" si="27"/>
        <v>16000.687500000002</v>
      </c>
      <c r="N55" s="284">
        <f t="shared" si="27"/>
        <v>16000.687500000002</v>
      </c>
      <c r="O55" s="284">
        <f t="shared" si="27"/>
        <v>16000.687500000002</v>
      </c>
      <c r="P55" s="284">
        <f t="shared" si="27"/>
        <v>16000.687500000002</v>
      </c>
      <c r="Q55" s="284">
        <f t="shared" si="27"/>
        <v>16000.687500000002</v>
      </c>
      <c r="R55" s="284">
        <f t="shared" si="27"/>
        <v>0</v>
      </c>
      <c r="S55" s="284">
        <f t="shared" si="27"/>
        <v>0</v>
      </c>
      <c r="T55" s="284">
        <f t="shared" si="27"/>
        <v>0</v>
      </c>
      <c r="U55" s="284">
        <f t="shared" si="27"/>
        <v>0</v>
      </c>
      <c r="V55" s="284">
        <f t="shared" si="27"/>
        <v>0</v>
      </c>
      <c r="W55" s="284">
        <f t="shared" si="27"/>
        <v>0</v>
      </c>
      <c r="X55" s="284">
        <f t="shared" si="27"/>
        <v>0</v>
      </c>
      <c r="Y55" s="284">
        <f t="shared" si="27"/>
        <v>0</v>
      </c>
      <c r="Z55" s="284">
        <f t="shared" si="27"/>
        <v>0</v>
      </c>
      <c r="AA55" s="284">
        <f t="shared" si="27"/>
        <v>0</v>
      </c>
      <c r="AB55" s="284">
        <f t="shared" si="27"/>
        <v>0</v>
      </c>
      <c r="AC55" s="284">
        <f t="shared" si="27"/>
        <v>0</v>
      </c>
      <c r="AD55" s="284">
        <f t="shared" si="27"/>
        <v>0</v>
      </c>
      <c r="AE55" s="284">
        <f t="shared" si="27"/>
        <v>0</v>
      </c>
      <c r="AF55" s="284">
        <f t="shared" si="27"/>
        <v>0</v>
      </c>
      <c r="AG55" s="284">
        <f t="shared" si="27"/>
        <v>0</v>
      </c>
      <c r="AH55" s="284">
        <f t="shared" si="27"/>
        <v>0</v>
      </c>
      <c r="AI55" s="284">
        <f t="shared" si="27"/>
        <v>0</v>
      </c>
      <c r="AJ55" s="284">
        <f t="shared" si="27"/>
        <v>0</v>
      </c>
      <c r="AK55" s="284">
        <f t="shared" si="27"/>
        <v>0</v>
      </c>
      <c r="AL55" s="284">
        <f t="shared" si="27"/>
        <v>0</v>
      </c>
      <c r="AM55" s="284">
        <f t="shared" si="27"/>
        <v>0</v>
      </c>
      <c r="AN55" s="284">
        <f t="shared" si="27"/>
        <v>0</v>
      </c>
      <c r="AO55" s="284">
        <f t="shared" si="27"/>
        <v>0</v>
      </c>
      <c r="AP55" s="284">
        <f t="shared" si="27"/>
        <v>0</v>
      </c>
      <c r="AQ55" s="284">
        <f t="shared" si="27"/>
        <v>0</v>
      </c>
      <c r="AR55" s="284">
        <f t="shared" si="27"/>
        <v>32001.375000000004</v>
      </c>
      <c r="AS55" s="284">
        <f t="shared" si="27"/>
        <v>0</v>
      </c>
      <c r="AT55" s="284">
        <f t="shared" si="27"/>
        <v>0</v>
      </c>
      <c r="AU55" s="284">
        <f t="shared" si="27"/>
        <v>0</v>
      </c>
      <c r="AV55" s="284">
        <f t="shared" si="27"/>
        <v>0</v>
      </c>
      <c r="AW55" s="284">
        <f t="shared" si="27"/>
        <v>32001.375000000004</v>
      </c>
      <c r="AX55" s="284">
        <f t="shared" si="27"/>
        <v>0</v>
      </c>
      <c r="AY55" s="284">
        <f t="shared" si="27"/>
        <v>0</v>
      </c>
      <c r="AZ55" s="284">
        <f t="shared" si="27"/>
        <v>0</v>
      </c>
      <c r="BA55" s="284">
        <f t="shared" si="27"/>
        <v>0</v>
      </c>
      <c r="BB55" s="284">
        <f t="shared" si="27"/>
        <v>32001.375000000004</v>
      </c>
      <c r="BC55" s="284">
        <f t="shared" si="27"/>
        <v>0</v>
      </c>
      <c r="BD55" s="284">
        <f t="shared" si="27"/>
        <v>0</v>
      </c>
      <c r="BE55" s="284">
        <f t="shared" si="27"/>
        <v>0</v>
      </c>
      <c r="BF55" s="284">
        <f t="shared" si="27"/>
        <v>0</v>
      </c>
      <c r="BG55" s="284">
        <f t="shared" si="27"/>
        <v>32001.375000000004</v>
      </c>
      <c r="BH55" s="284">
        <f t="shared" si="27"/>
        <v>0</v>
      </c>
      <c r="BI55" s="284">
        <f t="shared" si="27"/>
        <v>0</v>
      </c>
      <c r="BJ55" s="284">
        <f t="shared" si="27"/>
        <v>0</v>
      </c>
      <c r="BK55" s="284">
        <f t="shared" si="27"/>
        <v>0</v>
      </c>
      <c r="BL55" s="284">
        <f t="shared" si="27"/>
        <v>32001.375000000004</v>
      </c>
      <c r="BM55" s="284">
        <f t="shared" si="27"/>
        <v>0</v>
      </c>
      <c r="BN55" s="284">
        <f t="shared" si="27"/>
        <v>0</v>
      </c>
      <c r="BO55" s="284">
        <f t="shared" si="27"/>
        <v>0</v>
      </c>
      <c r="BP55" s="284">
        <f t="shared" si="27"/>
        <v>0</v>
      </c>
      <c r="BQ55" s="284">
        <f t="shared" ref="BQ55:EB57" si="28">$C8*BQ31</f>
        <v>32001.375000000004</v>
      </c>
      <c r="BR55" s="284">
        <f t="shared" si="28"/>
        <v>0</v>
      </c>
      <c r="BS55" s="284">
        <f t="shared" si="28"/>
        <v>0</v>
      </c>
      <c r="BT55" s="284">
        <f t="shared" si="28"/>
        <v>0</v>
      </c>
      <c r="BU55" s="284">
        <f t="shared" si="28"/>
        <v>0</v>
      </c>
      <c r="BV55" s="284">
        <f t="shared" si="28"/>
        <v>32001.375000000004</v>
      </c>
      <c r="BW55" s="284">
        <f t="shared" si="28"/>
        <v>0</v>
      </c>
      <c r="BX55" s="284">
        <f t="shared" si="28"/>
        <v>0</v>
      </c>
      <c r="BY55" s="284">
        <f t="shared" si="28"/>
        <v>0</v>
      </c>
      <c r="BZ55" s="284">
        <f t="shared" si="28"/>
        <v>0</v>
      </c>
      <c r="CA55" s="284">
        <f t="shared" si="28"/>
        <v>32001.375000000004</v>
      </c>
      <c r="CB55" s="284">
        <f t="shared" si="28"/>
        <v>0</v>
      </c>
      <c r="CC55" s="284">
        <f t="shared" si="28"/>
        <v>0</v>
      </c>
      <c r="CD55" s="284">
        <f t="shared" si="28"/>
        <v>0</v>
      </c>
      <c r="CE55" s="284">
        <f t="shared" si="28"/>
        <v>0</v>
      </c>
      <c r="CF55" s="284">
        <f t="shared" si="28"/>
        <v>32001.375000000004</v>
      </c>
      <c r="CG55" s="284">
        <f t="shared" si="28"/>
        <v>0</v>
      </c>
      <c r="CH55" s="284">
        <f t="shared" si="28"/>
        <v>0</v>
      </c>
      <c r="CI55" s="284">
        <f t="shared" si="28"/>
        <v>0</v>
      </c>
      <c r="CJ55" s="284">
        <f t="shared" si="28"/>
        <v>0</v>
      </c>
      <c r="CK55" s="284">
        <f t="shared" si="28"/>
        <v>32001.375000000004</v>
      </c>
      <c r="CL55" s="284">
        <f t="shared" si="28"/>
        <v>0</v>
      </c>
      <c r="CM55" s="284">
        <f t="shared" si="28"/>
        <v>0</v>
      </c>
      <c r="CN55" s="284">
        <f t="shared" si="28"/>
        <v>0</v>
      </c>
      <c r="CO55" s="284">
        <f t="shared" si="28"/>
        <v>0</v>
      </c>
      <c r="CP55" s="284">
        <f t="shared" si="28"/>
        <v>32001.375000000004</v>
      </c>
      <c r="CQ55" s="284">
        <f t="shared" si="28"/>
        <v>0</v>
      </c>
      <c r="CR55" s="284">
        <f t="shared" si="28"/>
        <v>0</v>
      </c>
      <c r="CS55" s="284">
        <f t="shared" si="28"/>
        <v>0</v>
      </c>
      <c r="CT55" s="284">
        <f t="shared" si="28"/>
        <v>0</v>
      </c>
      <c r="CU55" s="284">
        <f t="shared" si="28"/>
        <v>32001.375000000004</v>
      </c>
      <c r="CV55" s="284">
        <f t="shared" si="28"/>
        <v>0</v>
      </c>
      <c r="CW55" s="284">
        <f t="shared" si="28"/>
        <v>0</v>
      </c>
      <c r="CX55" s="284">
        <f t="shared" si="28"/>
        <v>0</v>
      </c>
      <c r="CY55" s="284">
        <f t="shared" si="28"/>
        <v>0</v>
      </c>
      <c r="CZ55" s="284">
        <f t="shared" si="28"/>
        <v>32001.375000000004</v>
      </c>
      <c r="DA55" s="284">
        <f t="shared" si="28"/>
        <v>0</v>
      </c>
      <c r="DB55" s="284">
        <f t="shared" si="28"/>
        <v>0</v>
      </c>
      <c r="DC55" s="284">
        <f t="shared" si="28"/>
        <v>0</v>
      </c>
      <c r="DD55" s="284">
        <f t="shared" si="28"/>
        <v>0</v>
      </c>
      <c r="DE55" s="284">
        <f t="shared" si="28"/>
        <v>32001.375000000004</v>
      </c>
      <c r="DF55" s="284">
        <f t="shared" si="28"/>
        <v>0</v>
      </c>
      <c r="DG55" s="284">
        <f t="shared" si="28"/>
        <v>0</v>
      </c>
      <c r="DH55" s="284">
        <f t="shared" si="28"/>
        <v>0</v>
      </c>
      <c r="DI55" s="284">
        <f t="shared" si="28"/>
        <v>0</v>
      </c>
      <c r="DJ55" s="284">
        <f t="shared" si="28"/>
        <v>32001.375000000004</v>
      </c>
      <c r="DK55" s="284">
        <f t="shared" si="28"/>
        <v>0</v>
      </c>
      <c r="DL55" s="284">
        <f t="shared" si="28"/>
        <v>0</v>
      </c>
      <c r="DM55" s="284">
        <f t="shared" si="28"/>
        <v>0</v>
      </c>
      <c r="DN55" s="284">
        <f t="shared" si="28"/>
        <v>0</v>
      </c>
      <c r="DO55" s="284">
        <f t="shared" si="28"/>
        <v>32001.375000000004</v>
      </c>
      <c r="DP55" s="284">
        <f t="shared" si="28"/>
        <v>0</v>
      </c>
      <c r="DQ55" s="284">
        <f t="shared" si="28"/>
        <v>0</v>
      </c>
      <c r="DR55" s="284">
        <f t="shared" si="28"/>
        <v>0</v>
      </c>
      <c r="DS55" s="284">
        <f t="shared" si="28"/>
        <v>0</v>
      </c>
      <c r="DT55" s="284">
        <f t="shared" si="28"/>
        <v>32001.375000000004</v>
      </c>
      <c r="DU55" s="284">
        <f t="shared" si="28"/>
        <v>0</v>
      </c>
      <c r="DV55" s="284">
        <f t="shared" si="28"/>
        <v>0</v>
      </c>
      <c r="DW55" s="284">
        <f t="shared" si="28"/>
        <v>0</v>
      </c>
      <c r="DX55" s="284">
        <f t="shared" si="28"/>
        <v>0</v>
      </c>
      <c r="DY55" s="284">
        <f t="shared" si="28"/>
        <v>32001.375000000004</v>
      </c>
      <c r="DZ55" s="284">
        <f t="shared" si="28"/>
        <v>0</v>
      </c>
      <c r="EA55" s="284">
        <f t="shared" si="28"/>
        <v>0</v>
      </c>
      <c r="EB55" s="284">
        <f t="shared" si="28"/>
        <v>0</v>
      </c>
      <c r="EC55" s="284">
        <f t="shared" ref="EC55:GN57" si="29">$C8*EC31</f>
        <v>0</v>
      </c>
      <c r="ED55" s="284">
        <f t="shared" si="29"/>
        <v>32001.375000000004</v>
      </c>
      <c r="EE55" s="284">
        <f t="shared" si="29"/>
        <v>0</v>
      </c>
      <c r="EF55" s="284">
        <f t="shared" si="29"/>
        <v>0</v>
      </c>
      <c r="EG55" s="284">
        <f t="shared" si="29"/>
        <v>0</v>
      </c>
      <c r="EH55" s="284">
        <f t="shared" si="29"/>
        <v>0</v>
      </c>
      <c r="EI55" s="284">
        <f t="shared" si="29"/>
        <v>32001.375000000004</v>
      </c>
      <c r="EJ55" s="284">
        <f t="shared" si="29"/>
        <v>0</v>
      </c>
      <c r="EK55" s="284">
        <f t="shared" si="29"/>
        <v>0</v>
      </c>
      <c r="EL55" s="284">
        <f t="shared" si="29"/>
        <v>0</v>
      </c>
      <c r="EM55" s="284">
        <f t="shared" si="29"/>
        <v>0</v>
      </c>
      <c r="EN55" s="284">
        <f t="shared" si="29"/>
        <v>32001.375000000004</v>
      </c>
      <c r="EO55" s="284">
        <f t="shared" si="29"/>
        <v>0</v>
      </c>
      <c r="EP55" s="284">
        <f t="shared" si="29"/>
        <v>0</v>
      </c>
      <c r="EQ55" s="284">
        <f t="shared" si="29"/>
        <v>0</v>
      </c>
      <c r="ER55" s="284">
        <f t="shared" si="29"/>
        <v>0</v>
      </c>
      <c r="ES55" s="284">
        <f t="shared" si="29"/>
        <v>32001.375000000004</v>
      </c>
      <c r="ET55" s="284">
        <f t="shared" si="29"/>
        <v>0</v>
      </c>
      <c r="EU55" s="284">
        <f t="shared" si="29"/>
        <v>0</v>
      </c>
      <c r="EV55" s="284">
        <f t="shared" si="29"/>
        <v>0</v>
      </c>
      <c r="EW55" s="284">
        <f t="shared" si="29"/>
        <v>0</v>
      </c>
      <c r="EX55" s="284">
        <f t="shared" si="29"/>
        <v>32001.375000000004</v>
      </c>
      <c r="EY55" s="284">
        <f t="shared" si="29"/>
        <v>0</v>
      </c>
      <c r="EZ55" s="284">
        <f t="shared" si="29"/>
        <v>0</v>
      </c>
      <c r="FA55" s="284">
        <f t="shared" si="29"/>
        <v>0</v>
      </c>
      <c r="FB55" s="284">
        <f t="shared" si="29"/>
        <v>0</v>
      </c>
      <c r="FC55" s="284">
        <f t="shared" si="29"/>
        <v>32001.375000000004</v>
      </c>
      <c r="FD55" s="284">
        <f t="shared" si="29"/>
        <v>0</v>
      </c>
      <c r="FE55" s="284">
        <f t="shared" si="29"/>
        <v>0</v>
      </c>
      <c r="FF55" s="284">
        <f t="shared" si="29"/>
        <v>0</v>
      </c>
      <c r="FG55" s="284">
        <f t="shared" si="29"/>
        <v>0</v>
      </c>
      <c r="FH55" s="284">
        <f t="shared" si="29"/>
        <v>32001.375000000004</v>
      </c>
      <c r="FI55" s="284">
        <f t="shared" si="29"/>
        <v>0</v>
      </c>
      <c r="FJ55" s="284">
        <f t="shared" si="29"/>
        <v>0</v>
      </c>
      <c r="FK55" s="284">
        <f t="shared" si="29"/>
        <v>0</v>
      </c>
      <c r="FL55" s="284">
        <f t="shared" si="29"/>
        <v>0</v>
      </c>
      <c r="FM55" s="284">
        <f t="shared" si="29"/>
        <v>32001.375000000004</v>
      </c>
      <c r="FN55" s="284">
        <f t="shared" si="29"/>
        <v>0</v>
      </c>
      <c r="FO55" s="284">
        <f t="shared" si="29"/>
        <v>0</v>
      </c>
      <c r="FP55" s="284">
        <f t="shared" si="29"/>
        <v>0</v>
      </c>
      <c r="FQ55" s="284">
        <f t="shared" si="29"/>
        <v>0</v>
      </c>
      <c r="FR55" s="284">
        <f t="shared" si="29"/>
        <v>32001.375000000004</v>
      </c>
      <c r="FS55" s="284">
        <f t="shared" si="29"/>
        <v>0</v>
      </c>
      <c r="FT55" s="284">
        <f t="shared" si="29"/>
        <v>0</v>
      </c>
      <c r="FU55" s="284">
        <f t="shared" si="29"/>
        <v>0</v>
      </c>
      <c r="FV55" s="284">
        <f t="shared" si="29"/>
        <v>0</v>
      </c>
      <c r="FW55" s="284">
        <f t="shared" si="29"/>
        <v>32001.375000000004</v>
      </c>
      <c r="FX55" s="284">
        <f t="shared" si="29"/>
        <v>0</v>
      </c>
      <c r="FY55" s="284">
        <f t="shared" si="29"/>
        <v>0</v>
      </c>
      <c r="FZ55" s="284">
        <f t="shared" si="29"/>
        <v>0</v>
      </c>
      <c r="GA55" s="284">
        <f t="shared" si="29"/>
        <v>0</v>
      </c>
      <c r="GB55" s="284">
        <f t="shared" si="29"/>
        <v>32001.375000000004</v>
      </c>
      <c r="GC55" s="284">
        <f t="shared" si="29"/>
        <v>0</v>
      </c>
      <c r="GD55" s="284">
        <f t="shared" si="29"/>
        <v>0</v>
      </c>
      <c r="GE55" s="284">
        <f t="shared" si="29"/>
        <v>0</v>
      </c>
      <c r="GF55" s="284">
        <f t="shared" si="29"/>
        <v>0</v>
      </c>
      <c r="GG55" s="284">
        <f t="shared" si="29"/>
        <v>32001.375000000004</v>
      </c>
      <c r="GH55" s="284">
        <f t="shared" si="29"/>
        <v>0</v>
      </c>
      <c r="GI55" s="284">
        <f t="shared" si="29"/>
        <v>0</v>
      </c>
      <c r="GJ55" s="284">
        <f t="shared" si="29"/>
        <v>0</v>
      </c>
      <c r="GK55" s="284">
        <f t="shared" si="29"/>
        <v>0</v>
      </c>
      <c r="GL55" s="284">
        <f t="shared" si="29"/>
        <v>32001.375000000004</v>
      </c>
      <c r="GM55" s="284">
        <f t="shared" si="29"/>
        <v>0</v>
      </c>
      <c r="GN55" s="284">
        <f t="shared" si="29"/>
        <v>0</v>
      </c>
      <c r="GO55" s="284">
        <f t="shared" ref="GO55:IZ57" si="30">$C8*GO31</f>
        <v>0</v>
      </c>
      <c r="GP55" s="284">
        <f t="shared" si="30"/>
        <v>0</v>
      </c>
      <c r="GQ55" s="284">
        <f t="shared" si="30"/>
        <v>32001.375000000004</v>
      </c>
      <c r="GR55" s="284">
        <f t="shared" si="30"/>
        <v>0</v>
      </c>
      <c r="GS55" s="284">
        <f t="shared" si="30"/>
        <v>0</v>
      </c>
      <c r="GT55" s="284">
        <f t="shared" si="30"/>
        <v>0</v>
      </c>
      <c r="GU55" s="284">
        <f t="shared" si="30"/>
        <v>0</v>
      </c>
      <c r="GV55" s="284">
        <f t="shared" si="30"/>
        <v>32001.375000000004</v>
      </c>
      <c r="GW55" s="284">
        <f t="shared" si="30"/>
        <v>0</v>
      </c>
      <c r="GX55" s="284">
        <f t="shared" si="30"/>
        <v>0</v>
      </c>
      <c r="GY55" s="284">
        <f t="shared" si="30"/>
        <v>0</v>
      </c>
      <c r="GZ55" s="284">
        <f t="shared" si="30"/>
        <v>0</v>
      </c>
      <c r="HA55" s="284">
        <f t="shared" si="30"/>
        <v>32001.375000000004</v>
      </c>
      <c r="HB55" s="284">
        <f t="shared" si="30"/>
        <v>0</v>
      </c>
      <c r="HC55" s="284">
        <f t="shared" si="30"/>
        <v>0</v>
      </c>
      <c r="HD55" s="284">
        <f t="shared" si="30"/>
        <v>0</v>
      </c>
      <c r="HE55" s="284">
        <f t="shared" si="30"/>
        <v>0</v>
      </c>
      <c r="HF55" s="284">
        <f t="shared" si="30"/>
        <v>32001.375000000004</v>
      </c>
      <c r="HG55" s="284">
        <f t="shared" si="30"/>
        <v>0</v>
      </c>
      <c r="HH55" s="284">
        <f t="shared" si="30"/>
        <v>0</v>
      </c>
      <c r="HI55" s="284">
        <f t="shared" si="30"/>
        <v>0</v>
      </c>
      <c r="HJ55" s="284">
        <f t="shared" si="30"/>
        <v>0</v>
      </c>
      <c r="HK55" s="284">
        <f t="shared" si="30"/>
        <v>32001.375000000004</v>
      </c>
      <c r="HL55" s="284">
        <f t="shared" si="30"/>
        <v>0</v>
      </c>
      <c r="HM55" s="284">
        <f t="shared" si="30"/>
        <v>0</v>
      </c>
      <c r="HN55" s="284">
        <f t="shared" si="30"/>
        <v>0</v>
      </c>
      <c r="HO55" s="284">
        <f t="shared" si="30"/>
        <v>0</v>
      </c>
      <c r="HP55" s="284">
        <f t="shared" si="30"/>
        <v>32001.375000000004</v>
      </c>
      <c r="HQ55" s="284">
        <f t="shared" si="30"/>
        <v>0</v>
      </c>
      <c r="HR55" s="284">
        <f t="shared" si="30"/>
        <v>0</v>
      </c>
      <c r="HS55" s="284">
        <f t="shared" si="30"/>
        <v>0</v>
      </c>
      <c r="HT55" s="284">
        <f t="shared" si="30"/>
        <v>0</v>
      </c>
      <c r="HU55" s="284">
        <f t="shared" si="30"/>
        <v>32001.375000000004</v>
      </c>
      <c r="HV55" s="284">
        <f t="shared" si="30"/>
        <v>0</v>
      </c>
      <c r="HW55" s="284">
        <f t="shared" si="30"/>
        <v>0</v>
      </c>
      <c r="HX55" s="284">
        <f t="shared" si="30"/>
        <v>0</v>
      </c>
      <c r="HY55" s="284">
        <f t="shared" si="30"/>
        <v>0</v>
      </c>
      <c r="HZ55" s="284">
        <f t="shared" si="30"/>
        <v>32001.375000000004</v>
      </c>
      <c r="IA55" s="284">
        <f t="shared" si="30"/>
        <v>0</v>
      </c>
      <c r="IB55" s="284">
        <f t="shared" si="30"/>
        <v>0</v>
      </c>
      <c r="IC55" s="284">
        <f t="shared" si="30"/>
        <v>0</v>
      </c>
      <c r="ID55" s="284">
        <f t="shared" si="30"/>
        <v>0</v>
      </c>
      <c r="IE55" s="284">
        <f t="shared" si="30"/>
        <v>32001.375000000004</v>
      </c>
      <c r="IF55" s="284">
        <f t="shared" si="30"/>
        <v>0</v>
      </c>
      <c r="IG55" s="284">
        <f t="shared" si="30"/>
        <v>0</v>
      </c>
      <c r="IH55" s="284">
        <f t="shared" si="30"/>
        <v>0</v>
      </c>
      <c r="II55" s="284">
        <f t="shared" si="30"/>
        <v>0</v>
      </c>
      <c r="IJ55" s="284">
        <f t="shared" si="30"/>
        <v>32001.375000000004</v>
      </c>
      <c r="IK55" s="284">
        <f t="shared" si="30"/>
        <v>0</v>
      </c>
      <c r="IL55" s="284">
        <f t="shared" si="30"/>
        <v>0</v>
      </c>
      <c r="IM55" s="284">
        <f t="shared" si="30"/>
        <v>0</v>
      </c>
      <c r="IN55" s="284">
        <f t="shared" si="30"/>
        <v>0</v>
      </c>
      <c r="IO55" s="284">
        <f t="shared" si="30"/>
        <v>32001.375000000004</v>
      </c>
      <c r="IP55" s="284">
        <f t="shared" si="30"/>
        <v>0</v>
      </c>
      <c r="IQ55" s="284">
        <f t="shared" si="30"/>
        <v>0</v>
      </c>
      <c r="IR55" s="284">
        <f t="shared" si="30"/>
        <v>0</v>
      </c>
      <c r="IS55" s="284">
        <f t="shared" si="30"/>
        <v>0</v>
      </c>
      <c r="IT55" s="284">
        <f t="shared" si="30"/>
        <v>32001.375000000004</v>
      </c>
      <c r="IU55" s="284">
        <f t="shared" si="30"/>
        <v>0</v>
      </c>
      <c r="IV55" s="284">
        <f t="shared" si="30"/>
        <v>0</v>
      </c>
      <c r="IW55" s="284">
        <f t="shared" si="30"/>
        <v>0</v>
      </c>
      <c r="IX55" s="284">
        <f t="shared" si="30"/>
        <v>0</v>
      </c>
      <c r="IY55" s="284">
        <f t="shared" si="30"/>
        <v>32001.375000000004</v>
      </c>
      <c r="IZ55" s="284">
        <f t="shared" si="30"/>
        <v>0</v>
      </c>
      <c r="JA55" s="284">
        <f t="shared" ref="JA55:LL57" si="31">$C8*JA31</f>
        <v>0</v>
      </c>
      <c r="JB55" s="284">
        <f t="shared" si="31"/>
        <v>0</v>
      </c>
      <c r="JC55" s="284">
        <f t="shared" si="31"/>
        <v>0</v>
      </c>
      <c r="JD55" s="284">
        <f t="shared" si="31"/>
        <v>32001.375000000004</v>
      </c>
      <c r="JE55" s="284">
        <f t="shared" si="31"/>
        <v>0</v>
      </c>
      <c r="JF55" s="284">
        <f t="shared" si="31"/>
        <v>0</v>
      </c>
      <c r="JG55" s="284">
        <f t="shared" si="31"/>
        <v>0</v>
      </c>
      <c r="JH55" s="284">
        <f t="shared" si="31"/>
        <v>0</v>
      </c>
      <c r="JI55" s="284">
        <f t="shared" si="31"/>
        <v>32001.375000000004</v>
      </c>
      <c r="JJ55" s="284">
        <f t="shared" si="31"/>
        <v>0</v>
      </c>
      <c r="JK55" s="284">
        <f t="shared" si="31"/>
        <v>0</v>
      </c>
      <c r="JL55" s="284">
        <f t="shared" si="31"/>
        <v>0</v>
      </c>
      <c r="JM55" s="284">
        <f t="shared" si="31"/>
        <v>0</v>
      </c>
      <c r="JN55" s="284">
        <f t="shared" si="31"/>
        <v>32001.375000000004</v>
      </c>
      <c r="JO55" s="284">
        <f t="shared" si="31"/>
        <v>0</v>
      </c>
      <c r="JP55" s="284">
        <f t="shared" si="31"/>
        <v>0</v>
      </c>
      <c r="JQ55" s="284">
        <f t="shared" si="31"/>
        <v>0</v>
      </c>
      <c r="JR55" s="284">
        <f t="shared" si="31"/>
        <v>0</v>
      </c>
      <c r="JS55" s="284">
        <f t="shared" si="31"/>
        <v>32001.375000000004</v>
      </c>
      <c r="JT55" s="284">
        <f t="shared" si="31"/>
        <v>0</v>
      </c>
      <c r="JU55" s="284">
        <f t="shared" si="31"/>
        <v>0</v>
      </c>
      <c r="JV55" s="284">
        <f t="shared" si="31"/>
        <v>0</v>
      </c>
      <c r="JW55" s="284">
        <f t="shared" si="31"/>
        <v>0</v>
      </c>
      <c r="JX55" s="284">
        <f t="shared" si="31"/>
        <v>32001.375000000004</v>
      </c>
      <c r="JY55" s="284">
        <f t="shared" si="31"/>
        <v>0</v>
      </c>
      <c r="JZ55" s="284">
        <f t="shared" si="31"/>
        <v>0</v>
      </c>
      <c r="KA55" s="284">
        <f t="shared" si="31"/>
        <v>0</v>
      </c>
      <c r="KB55" s="284">
        <f t="shared" si="31"/>
        <v>0</v>
      </c>
      <c r="KC55" s="284">
        <f t="shared" si="31"/>
        <v>32001.375000000004</v>
      </c>
      <c r="KD55" s="284">
        <f t="shared" si="31"/>
        <v>0</v>
      </c>
      <c r="KE55" s="284">
        <f t="shared" si="31"/>
        <v>0</v>
      </c>
      <c r="KF55" s="284">
        <f t="shared" si="31"/>
        <v>0</v>
      </c>
      <c r="KG55" s="284">
        <f t="shared" si="31"/>
        <v>0</v>
      </c>
      <c r="KH55" s="284">
        <f t="shared" si="31"/>
        <v>32001.375000000004</v>
      </c>
      <c r="KI55" s="284">
        <f t="shared" si="31"/>
        <v>0</v>
      </c>
      <c r="KJ55" s="284">
        <f t="shared" si="31"/>
        <v>0</v>
      </c>
      <c r="KK55" s="284">
        <f t="shared" si="31"/>
        <v>0</v>
      </c>
      <c r="KL55" s="284">
        <f t="shared" si="31"/>
        <v>0</v>
      </c>
      <c r="KM55" s="284">
        <f t="shared" si="31"/>
        <v>32001.375000000004</v>
      </c>
      <c r="KN55" s="284">
        <f t="shared" si="31"/>
        <v>0</v>
      </c>
      <c r="KO55" s="284">
        <f t="shared" si="31"/>
        <v>0</v>
      </c>
      <c r="KP55" s="284">
        <f t="shared" si="31"/>
        <v>0</v>
      </c>
      <c r="KQ55" s="284">
        <f t="shared" si="31"/>
        <v>0</v>
      </c>
      <c r="KR55" s="284">
        <f t="shared" si="31"/>
        <v>32001.375000000004</v>
      </c>
      <c r="KS55" s="284">
        <f t="shared" si="31"/>
        <v>0</v>
      </c>
      <c r="KT55" s="284">
        <f t="shared" si="31"/>
        <v>0</v>
      </c>
      <c r="KU55" s="284">
        <f t="shared" si="31"/>
        <v>0</v>
      </c>
      <c r="KV55" s="284">
        <f t="shared" si="31"/>
        <v>0</v>
      </c>
      <c r="KW55" s="284">
        <f t="shared" si="31"/>
        <v>32001.375000000004</v>
      </c>
      <c r="KX55" s="284">
        <f t="shared" si="31"/>
        <v>0</v>
      </c>
      <c r="KY55" s="284">
        <f t="shared" si="31"/>
        <v>0</v>
      </c>
      <c r="KZ55" s="284">
        <f t="shared" si="31"/>
        <v>0</v>
      </c>
      <c r="LA55" s="284">
        <f t="shared" si="31"/>
        <v>0</v>
      </c>
      <c r="LB55" s="284">
        <f t="shared" si="31"/>
        <v>32001.375000000004</v>
      </c>
      <c r="LC55" s="284">
        <f t="shared" si="31"/>
        <v>0</v>
      </c>
      <c r="LD55" s="284">
        <f t="shared" si="31"/>
        <v>0</v>
      </c>
      <c r="LE55" s="284">
        <f t="shared" si="31"/>
        <v>0</v>
      </c>
      <c r="LF55" s="284">
        <f t="shared" si="31"/>
        <v>0</v>
      </c>
      <c r="LG55" s="284">
        <f t="shared" si="31"/>
        <v>32001.375000000004</v>
      </c>
      <c r="LH55" s="284">
        <f t="shared" si="31"/>
        <v>0</v>
      </c>
      <c r="LI55" s="284">
        <f t="shared" si="31"/>
        <v>0</v>
      </c>
      <c r="LJ55" s="284">
        <f t="shared" si="31"/>
        <v>0</v>
      </c>
      <c r="LK55" s="284">
        <f t="shared" si="31"/>
        <v>0</v>
      </c>
      <c r="LL55" s="284">
        <f t="shared" si="31"/>
        <v>32001.375000000004</v>
      </c>
      <c r="LM55" s="284">
        <f t="shared" ref="LM55:NX57" si="32">$C8*LM31</f>
        <v>0</v>
      </c>
      <c r="LN55" s="284">
        <f t="shared" si="32"/>
        <v>0</v>
      </c>
      <c r="LO55" s="284">
        <f t="shared" si="32"/>
        <v>0</v>
      </c>
      <c r="LP55" s="284">
        <f t="shared" si="32"/>
        <v>0</v>
      </c>
      <c r="LQ55" s="284">
        <f t="shared" si="32"/>
        <v>32001.375000000004</v>
      </c>
      <c r="LR55" s="284">
        <f t="shared" si="32"/>
        <v>0</v>
      </c>
      <c r="LS55" s="284">
        <f t="shared" si="32"/>
        <v>0</v>
      </c>
      <c r="LT55" s="284">
        <f t="shared" si="32"/>
        <v>0</v>
      </c>
      <c r="LU55" s="284">
        <f t="shared" si="32"/>
        <v>0</v>
      </c>
      <c r="LV55" s="284">
        <f t="shared" si="32"/>
        <v>32001.375000000004</v>
      </c>
      <c r="LW55" s="284">
        <f t="shared" si="32"/>
        <v>0</v>
      </c>
      <c r="LX55" s="284">
        <f t="shared" si="32"/>
        <v>0</v>
      </c>
      <c r="LY55" s="284">
        <f t="shared" si="32"/>
        <v>0</v>
      </c>
      <c r="LZ55" s="284">
        <f t="shared" si="32"/>
        <v>0</v>
      </c>
      <c r="MA55" s="284">
        <f t="shared" si="32"/>
        <v>32001.375000000004</v>
      </c>
      <c r="MB55" s="284">
        <f t="shared" si="32"/>
        <v>0</v>
      </c>
      <c r="MC55" s="284">
        <f t="shared" si="32"/>
        <v>0</v>
      </c>
      <c r="MD55" s="284">
        <f t="shared" si="32"/>
        <v>0</v>
      </c>
      <c r="ME55" s="284">
        <f t="shared" si="32"/>
        <v>0</v>
      </c>
      <c r="MF55" s="284">
        <f t="shared" si="32"/>
        <v>32001.375000000004</v>
      </c>
      <c r="MG55" s="284">
        <f t="shared" si="32"/>
        <v>0</v>
      </c>
      <c r="MH55" s="284">
        <f t="shared" si="32"/>
        <v>0</v>
      </c>
      <c r="MI55" s="284">
        <f t="shared" si="32"/>
        <v>0</v>
      </c>
      <c r="MJ55" s="284">
        <f t="shared" si="32"/>
        <v>0</v>
      </c>
      <c r="MK55" s="284">
        <f t="shared" si="32"/>
        <v>32001.375000000004</v>
      </c>
      <c r="ML55" s="284">
        <f t="shared" si="32"/>
        <v>0</v>
      </c>
      <c r="MM55" s="284">
        <f t="shared" si="32"/>
        <v>0</v>
      </c>
      <c r="MN55" s="284">
        <f t="shared" si="32"/>
        <v>0</v>
      </c>
      <c r="MO55" s="284">
        <f t="shared" si="32"/>
        <v>0</v>
      </c>
      <c r="MP55" s="284">
        <f t="shared" si="32"/>
        <v>32001.375000000004</v>
      </c>
      <c r="MQ55" s="284">
        <f t="shared" si="32"/>
        <v>0</v>
      </c>
      <c r="MR55" s="284">
        <f t="shared" si="32"/>
        <v>0</v>
      </c>
      <c r="MS55" s="284">
        <f t="shared" si="32"/>
        <v>0</v>
      </c>
      <c r="MT55" s="284">
        <f t="shared" si="32"/>
        <v>0</v>
      </c>
      <c r="MU55" s="284">
        <f t="shared" si="32"/>
        <v>32001.375000000004</v>
      </c>
      <c r="MV55" s="284">
        <f t="shared" si="32"/>
        <v>0</v>
      </c>
      <c r="MW55" s="284">
        <f t="shared" si="32"/>
        <v>0</v>
      </c>
      <c r="MX55" s="284">
        <f t="shared" si="32"/>
        <v>0</v>
      </c>
      <c r="MY55" s="284">
        <f t="shared" si="32"/>
        <v>0</v>
      </c>
      <c r="MZ55" s="284">
        <f t="shared" si="32"/>
        <v>32001.375000000004</v>
      </c>
      <c r="NA55" s="284">
        <f t="shared" si="32"/>
        <v>0</v>
      </c>
      <c r="NB55" s="284">
        <f t="shared" si="32"/>
        <v>0</v>
      </c>
      <c r="NC55" s="284">
        <f t="shared" si="32"/>
        <v>0</v>
      </c>
      <c r="ND55" s="284">
        <f t="shared" si="32"/>
        <v>0</v>
      </c>
      <c r="NE55" s="284">
        <f t="shared" si="32"/>
        <v>32001.375000000004</v>
      </c>
      <c r="NF55" s="284">
        <f t="shared" si="32"/>
        <v>0</v>
      </c>
      <c r="NG55" s="284">
        <f t="shared" si="32"/>
        <v>0</v>
      </c>
      <c r="NH55" s="284">
        <f t="shared" si="32"/>
        <v>0</v>
      </c>
      <c r="NI55" s="284">
        <f t="shared" si="32"/>
        <v>0</v>
      </c>
      <c r="NJ55" s="284">
        <f t="shared" si="32"/>
        <v>32001.375000000004</v>
      </c>
      <c r="NK55" s="284">
        <f t="shared" si="32"/>
        <v>0</v>
      </c>
      <c r="NL55" s="284">
        <f t="shared" si="32"/>
        <v>0</v>
      </c>
      <c r="NM55" s="284">
        <f t="shared" si="32"/>
        <v>0</v>
      </c>
      <c r="NN55" s="284">
        <f t="shared" si="32"/>
        <v>0</v>
      </c>
      <c r="NO55" s="284">
        <f t="shared" si="32"/>
        <v>32001.375000000004</v>
      </c>
      <c r="NP55" s="284">
        <f t="shared" si="32"/>
        <v>0</v>
      </c>
      <c r="NQ55" s="284">
        <f t="shared" si="32"/>
        <v>0</v>
      </c>
      <c r="NR55" s="284">
        <f t="shared" si="32"/>
        <v>0</v>
      </c>
      <c r="NS55" s="284">
        <f t="shared" si="32"/>
        <v>0</v>
      </c>
      <c r="NT55" s="284">
        <f t="shared" si="32"/>
        <v>32001.375000000004</v>
      </c>
      <c r="NU55" s="284">
        <f t="shared" si="32"/>
        <v>0</v>
      </c>
      <c r="NV55" s="284">
        <f t="shared" si="32"/>
        <v>0</v>
      </c>
      <c r="NW55" s="284">
        <f t="shared" si="32"/>
        <v>0</v>
      </c>
      <c r="NX55" s="284">
        <f t="shared" si="32"/>
        <v>0</v>
      </c>
      <c r="NY55" s="284">
        <f t="shared" ref="NY55:QJ57" si="33">$C8*NY31</f>
        <v>32001.375000000004</v>
      </c>
      <c r="NZ55" s="284">
        <f t="shared" si="33"/>
        <v>0</v>
      </c>
      <c r="OA55" s="284">
        <f t="shared" si="33"/>
        <v>0</v>
      </c>
      <c r="OB55" s="284">
        <f t="shared" si="33"/>
        <v>0</v>
      </c>
      <c r="OC55" s="284">
        <f t="shared" si="33"/>
        <v>0</v>
      </c>
      <c r="OD55" s="284">
        <f t="shared" si="33"/>
        <v>32001.375000000004</v>
      </c>
      <c r="OE55" s="284">
        <f t="shared" si="33"/>
        <v>0</v>
      </c>
      <c r="OF55" s="284">
        <f t="shared" si="33"/>
        <v>0</v>
      </c>
      <c r="OG55" s="284">
        <f t="shared" si="33"/>
        <v>0</v>
      </c>
      <c r="OH55" s="284">
        <f t="shared" si="33"/>
        <v>0</v>
      </c>
      <c r="OI55" s="284">
        <f t="shared" si="33"/>
        <v>32001.375000000004</v>
      </c>
      <c r="OJ55" s="284">
        <f t="shared" si="33"/>
        <v>0</v>
      </c>
      <c r="OK55" s="284">
        <f t="shared" si="33"/>
        <v>0</v>
      </c>
      <c r="OL55" s="284">
        <f t="shared" si="33"/>
        <v>0</v>
      </c>
      <c r="OM55" s="284">
        <f t="shared" si="33"/>
        <v>0</v>
      </c>
      <c r="ON55" s="284">
        <f t="shared" si="33"/>
        <v>32001.375000000004</v>
      </c>
      <c r="OO55" s="284">
        <f t="shared" si="33"/>
        <v>0</v>
      </c>
      <c r="OP55" s="284">
        <f t="shared" si="33"/>
        <v>0</v>
      </c>
      <c r="OQ55" s="284">
        <f t="shared" si="33"/>
        <v>0</v>
      </c>
      <c r="OR55" s="284">
        <f t="shared" si="33"/>
        <v>0</v>
      </c>
      <c r="OS55" s="284">
        <f t="shared" si="33"/>
        <v>32001.375000000004</v>
      </c>
      <c r="OT55" s="284">
        <f t="shared" si="33"/>
        <v>0</v>
      </c>
      <c r="OU55" s="284">
        <f t="shared" si="33"/>
        <v>0</v>
      </c>
      <c r="OV55" s="284">
        <f t="shared" si="33"/>
        <v>0</v>
      </c>
      <c r="OW55" s="284">
        <f t="shared" si="33"/>
        <v>0</v>
      </c>
      <c r="OX55" s="284">
        <f t="shared" si="33"/>
        <v>32001.375000000004</v>
      </c>
      <c r="OY55" s="284">
        <f t="shared" si="33"/>
        <v>0</v>
      </c>
      <c r="OZ55" s="284">
        <f t="shared" si="33"/>
        <v>0</v>
      </c>
      <c r="PA55" s="284">
        <f t="shared" si="33"/>
        <v>0</v>
      </c>
      <c r="PB55" s="284">
        <f t="shared" si="33"/>
        <v>0</v>
      </c>
      <c r="PC55" s="284">
        <f t="shared" si="33"/>
        <v>32001.375000000004</v>
      </c>
      <c r="PD55" s="284">
        <f t="shared" si="33"/>
        <v>0</v>
      </c>
      <c r="PE55" s="284">
        <f t="shared" si="33"/>
        <v>0</v>
      </c>
      <c r="PF55" s="284">
        <f t="shared" si="33"/>
        <v>0</v>
      </c>
      <c r="PG55" s="284">
        <f t="shared" si="33"/>
        <v>0</v>
      </c>
      <c r="PH55" s="284">
        <f t="shared" si="33"/>
        <v>32001.375000000004</v>
      </c>
      <c r="PI55" s="284">
        <f t="shared" si="33"/>
        <v>0</v>
      </c>
      <c r="PJ55" s="284">
        <f t="shared" si="33"/>
        <v>0</v>
      </c>
      <c r="PK55" s="284">
        <f t="shared" si="33"/>
        <v>0</v>
      </c>
      <c r="PL55" s="284">
        <f t="shared" si="33"/>
        <v>0</v>
      </c>
      <c r="PM55" s="284">
        <f t="shared" si="33"/>
        <v>32001.375000000004</v>
      </c>
      <c r="PN55" s="284">
        <f t="shared" si="33"/>
        <v>0</v>
      </c>
      <c r="PO55" s="284">
        <f t="shared" si="33"/>
        <v>0</v>
      </c>
      <c r="PP55" s="284">
        <f t="shared" si="33"/>
        <v>0</v>
      </c>
      <c r="PQ55" s="284">
        <f t="shared" si="33"/>
        <v>0</v>
      </c>
      <c r="PR55" s="284">
        <f t="shared" si="33"/>
        <v>32001.375000000004</v>
      </c>
      <c r="PS55" s="284">
        <f t="shared" si="33"/>
        <v>0</v>
      </c>
      <c r="PT55" s="284">
        <f t="shared" si="33"/>
        <v>0</v>
      </c>
      <c r="PU55" s="284">
        <f t="shared" si="33"/>
        <v>0</v>
      </c>
      <c r="PV55" s="284">
        <f t="shared" si="33"/>
        <v>0</v>
      </c>
      <c r="PW55" s="284">
        <f t="shared" si="33"/>
        <v>32001.375000000004</v>
      </c>
      <c r="PX55" s="284">
        <f t="shared" si="33"/>
        <v>0</v>
      </c>
      <c r="PY55" s="284">
        <f t="shared" si="33"/>
        <v>0</v>
      </c>
      <c r="PZ55" s="284">
        <f t="shared" si="33"/>
        <v>0</v>
      </c>
      <c r="QA55" s="284">
        <f t="shared" si="33"/>
        <v>0</v>
      </c>
      <c r="QB55" s="284">
        <f t="shared" si="33"/>
        <v>32001.375000000004</v>
      </c>
      <c r="QC55" s="284">
        <f t="shared" si="33"/>
        <v>0</v>
      </c>
      <c r="QD55" s="284">
        <f t="shared" si="33"/>
        <v>0</v>
      </c>
      <c r="QE55" s="284">
        <f t="shared" si="33"/>
        <v>0</v>
      </c>
      <c r="QF55" s="284">
        <f t="shared" si="33"/>
        <v>0</v>
      </c>
      <c r="QG55" s="284">
        <f t="shared" si="33"/>
        <v>32001.375000000004</v>
      </c>
      <c r="QH55" s="284">
        <f t="shared" si="33"/>
        <v>0</v>
      </c>
      <c r="QI55" s="284">
        <f t="shared" si="33"/>
        <v>0</v>
      </c>
      <c r="QJ55" s="284">
        <f t="shared" si="33"/>
        <v>0</v>
      </c>
      <c r="QK55" s="284">
        <f t="shared" ref="QK55:SA57" si="34">$C8*QK31</f>
        <v>0</v>
      </c>
      <c r="QL55" s="284">
        <f t="shared" si="34"/>
        <v>32001.375000000004</v>
      </c>
      <c r="QM55" s="284">
        <f t="shared" si="34"/>
        <v>0</v>
      </c>
      <c r="QN55" s="284">
        <f t="shared" si="34"/>
        <v>0</v>
      </c>
      <c r="QO55" s="284">
        <f t="shared" si="34"/>
        <v>0</v>
      </c>
      <c r="QP55" s="284">
        <f t="shared" si="34"/>
        <v>0</v>
      </c>
      <c r="QQ55" s="284">
        <f t="shared" si="34"/>
        <v>32001.375000000004</v>
      </c>
      <c r="QR55" s="284">
        <f t="shared" si="34"/>
        <v>0</v>
      </c>
      <c r="QS55" s="284">
        <f t="shared" si="34"/>
        <v>0</v>
      </c>
      <c r="QT55" s="284">
        <f t="shared" si="34"/>
        <v>0</v>
      </c>
      <c r="QU55" s="284">
        <f t="shared" si="34"/>
        <v>0</v>
      </c>
      <c r="QV55" s="284">
        <f t="shared" si="34"/>
        <v>32001.375000000004</v>
      </c>
      <c r="QW55" s="284">
        <f t="shared" si="34"/>
        <v>0</v>
      </c>
      <c r="QX55" s="284">
        <f t="shared" si="34"/>
        <v>0</v>
      </c>
      <c r="QY55" s="284">
        <f t="shared" si="34"/>
        <v>0</v>
      </c>
      <c r="QZ55" s="284">
        <f t="shared" si="34"/>
        <v>0</v>
      </c>
      <c r="RA55" s="284">
        <f t="shared" si="34"/>
        <v>32001.375000000004</v>
      </c>
      <c r="RB55" s="284">
        <f t="shared" si="34"/>
        <v>0</v>
      </c>
      <c r="RC55" s="284">
        <f t="shared" si="34"/>
        <v>0</v>
      </c>
      <c r="RD55" s="284">
        <f t="shared" si="34"/>
        <v>0</v>
      </c>
      <c r="RE55" s="284">
        <f t="shared" si="34"/>
        <v>0</v>
      </c>
      <c r="RF55" s="284">
        <f t="shared" si="34"/>
        <v>32001.375000000004</v>
      </c>
      <c r="RG55" s="284">
        <f t="shared" si="34"/>
        <v>0</v>
      </c>
      <c r="RH55" s="284">
        <f t="shared" si="34"/>
        <v>0</v>
      </c>
      <c r="RI55" s="284">
        <f t="shared" si="34"/>
        <v>0</v>
      </c>
      <c r="RJ55" s="284">
        <f t="shared" si="34"/>
        <v>0</v>
      </c>
      <c r="RK55" s="284">
        <f t="shared" si="34"/>
        <v>32001.375000000004</v>
      </c>
      <c r="RL55" s="284">
        <f t="shared" si="34"/>
        <v>0</v>
      </c>
      <c r="RM55" s="284">
        <f t="shared" si="34"/>
        <v>0</v>
      </c>
      <c r="RN55" s="284">
        <f t="shared" si="34"/>
        <v>0</v>
      </c>
      <c r="RO55" s="284">
        <f t="shared" si="34"/>
        <v>0</v>
      </c>
      <c r="RP55" s="284">
        <f t="shared" si="34"/>
        <v>32001.375000000004</v>
      </c>
      <c r="RQ55" s="284">
        <f t="shared" si="34"/>
        <v>0</v>
      </c>
      <c r="RR55" s="284">
        <f t="shared" si="34"/>
        <v>0</v>
      </c>
      <c r="RS55" s="284">
        <f t="shared" si="34"/>
        <v>0</v>
      </c>
      <c r="RT55" s="284">
        <f t="shared" si="34"/>
        <v>0</v>
      </c>
      <c r="RU55" s="284">
        <f t="shared" si="34"/>
        <v>32001.375000000004</v>
      </c>
      <c r="RV55" s="284">
        <f t="shared" si="34"/>
        <v>0</v>
      </c>
      <c r="RW55" s="284">
        <f t="shared" si="34"/>
        <v>0</v>
      </c>
      <c r="RX55" s="284">
        <f t="shared" si="34"/>
        <v>0</v>
      </c>
      <c r="RY55" s="284">
        <f t="shared" si="34"/>
        <v>0</v>
      </c>
      <c r="RZ55" s="284">
        <f t="shared" si="34"/>
        <v>32001.375000000004</v>
      </c>
      <c r="SA55" s="284">
        <f t="shared" si="34"/>
        <v>0</v>
      </c>
    </row>
    <row r="56" spans="1:495">
      <c r="A56" s="282"/>
      <c r="B56" s="283" t="str">
        <f>$B$9</f>
        <v>Project Management</v>
      </c>
      <c r="C56" s="290">
        <f>SUM(D56:S56,T56:INDEX(T56:SA56,$H$5))</f>
        <v>946080</v>
      </c>
      <c r="D56" s="284">
        <f>$C9*D32</f>
        <v>0</v>
      </c>
      <c r="E56" s="284">
        <f t="shared" si="27"/>
        <v>0</v>
      </c>
      <c r="F56" s="284">
        <f t="shared" si="27"/>
        <v>105120</v>
      </c>
      <c r="G56" s="284">
        <f t="shared" si="27"/>
        <v>105120</v>
      </c>
      <c r="H56" s="284">
        <f t="shared" si="27"/>
        <v>105120</v>
      </c>
      <c r="I56" s="284">
        <f t="shared" si="27"/>
        <v>105120</v>
      </c>
      <c r="J56" s="284">
        <f t="shared" si="27"/>
        <v>105120</v>
      </c>
      <c r="K56" s="284">
        <f t="shared" si="27"/>
        <v>105120</v>
      </c>
      <c r="L56" s="284">
        <f t="shared" si="27"/>
        <v>52560</v>
      </c>
      <c r="M56" s="284">
        <f t="shared" si="27"/>
        <v>52560</v>
      </c>
      <c r="N56" s="284">
        <f t="shared" si="27"/>
        <v>52560</v>
      </c>
      <c r="O56" s="284">
        <f t="shared" si="27"/>
        <v>52560</v>
      </c>
      <c r="P56" s="284">
        <f t="shared" si="27"/>
        <v>52560</v>
      </c>
      <c r="Q56" s="284">
        <f t="shared" si="27"/>
        <v>52560</v>
      </c>
      <c r="R56" s="284">
        <f t="shared" si="27"/>
        <v>0</v>
      </c>
      <c r="S56" s="284">
        <f t="shared" si="27"/>
        <v>0</v>
      </c>
      <c r="T56" s="284">
        <f t="shared" si="27"/>
        <v>0</v>
      </c>
      <c r="U56" s="284">
        <f t="shared" si="27"/>
        <v>0</v>
      </c>
      <c r="V56" s="284">
        <f t="shared" si="27"/>
        <v>0</v>
      </c>
      <c r="W56" s="284">
        <f t="shared" si="27"/>
        <v>0</v>
      </c>
      <c r="X56" s="284">
        <f t="shared" si="27"/>
        <v>0</v>
      </c>
      <c r="Y56" s="284">
        <f t="shared" si="27"/>
        <v>0</v>
      </c>
      <c r="Z56" s="284">
        <f t="shared" si="27"/>
        <v>0</v>
      </c>
      <c r="AA56" s="284">
        <f t="shared" si="27"/>
        <v>0</v>
      </c>
      <c r="AB56" s="284">
        <f t="shared" si="27"/>
        <v>0</v>
      </c>
      <c r="AC56" s="284">
        <f t="shared" si="27"/>
        <v>0</v>
      </c>
      <c r="AD56" s="284">
        <f t="shared" si="27"/>
        <v>0</v>
      </c>
      <c r="AE56" s="284">
        <f t="shared" si="27"/>
        <v>0</v>
      </c>
      <c r="AF56" s="284">
        <f t="shared" si="27"/>
        <v>0</v>
      </c>
      <c r="AG56" s="284">
        <f t="shared" si="27"/>
        <v>0</v>
      </c>
      <c r="AH56" s="284">
        <f t="shared" si="27"/>
        <v>0</v>
      </c>
      <c r="AI56" s="284">
        <f t="shared" si="27"/>
        <v>0</v>
      </c>
      <c r="AJ56" s="284">
        <f t="shared" si="27"/>
        <v>0</v>
      </c>
      <c r="AK56" s="284">
        <f t="shared" si="27"/>
        <v>0</v>
      </c>
      <c r="AL56" s="284">
        <f t="shared" si="27"/>
        <v>0</v>
      </c>
      <c r="AM56" s="284">
        <f t="shared" si="27"/>
        <v>0</v>
      </c>
      <c r="AN56" s="284">
        <f t="shared" si="27"/>
        <v>0</v>
      </c>
      <c r="AO56" s="284">
        <f t="shared" si="27"/>
        <v>0</v>
      </c>
      <c r="AP56" s="284">
        <f t="shared" si="27"/>
        <v>0</v>
      </c>
      <c r="AQ56" s="284">
        <f t="shared" si="27"/>
        <v>0</v>
      </c>
      <c r="AR56" s="284">
        <f t="shared" si="27"/>
        <v>105120</v>
      </c>
      <c r="AS56" s="284">
        <f t="shared" si="27"/>
        <v>0</v>
      </c>
      <c r="AT56" s="284">
        <f t="shared" si="27"/>
        <v>0</v>
      </c>
      <c r="AU56" s="284">
        <f t="shared" si="27"/>
        <v>0</v>
      </c>
      <c r="AV56" s="284">
        <f t="shared" si="27"/>
        <v>0</v>
      </c>
      <c r="AW56" s="284">
        <f t="shared" si="27"/>
        <v>105120</v>
      </c>
      <c r="AX56" s="284">
        <f t="shared" si="27"/>
        <v>0</v>
      </c>
      <c r="AY56" s="284">
        <f t="shared" si="27"/>
        <v>0</v>
      </c>
      <c r="AZ56" s="284">
        <f t="shared" si="27"/>
        <v>0</v>
      </c>
      <c r="BA56" s="284">
        <f t="shared" si="27"/>
        <v>0</v>
      </c>
      <c r="BB56" s="284">
        <f t="shared" si="27"/>
        <v>105120</v>
      </c>
      <c r="BC56" s="284">
        <f t="shared" si="27"/>
        <v>0</v>
      </c>
      <c r="BD56" s="284">
        <f t="shared" si="27"/>
        <v>0</v>
      </c>
      <c r="BE56" s="284">
        <f t="shared" si="27"/>
        <v>0</v>
      </c>
      <c r="BF56" s="284">
        <f t="shared" si="27"/>
        <v>0</v>
      </c>
      <c r="BG56" s="284">
        <f t="shared" si="27"/>
        <v>105120</v>
      </c>
      <c r="BH56" s="284">
        <f t="shared" si="27"/>
        <v>0</v>
      </c>
      <c r="BI56" s="284">
        <f t="shared" si="27"/>
        <v>0</v>
      </c>
      <c r="BJ56" s="284">
        <f t="shared" si="27"/>
        <v>0</v>
      </c>
      <c r="BK56" s="284">
        <f t="shared" si="27"/>
        <v>0</v>
      </c>
      <c r="BL56" s="284">
        <f t="shared" si="27"/>
        <v>105120</v>
      </c>
      <c r="BM56" s="284">
        <f t="shared" si="27"/>
        <v>0</v>
      </c>
      <c r="BN56" s="284">
        <f t="shared" si="27"/>
        <v>0</v>
      </c>
      <c r="BO56" s="284">
        <f t="shared" si="27"/>
        <v>0</v>
      </c>
      <c r="BP56" s="284">
        <f t="shared" si="27"/>
        <v>0</v>
      </c>
      <c r="BQ56" s="284">
        <f t="shared" si="28"/>
        <v>105120</v>
      </c>
      <c r="BR56" s="284">
        <f t="shared" si="28"/>
        <v>0</v>
      </c>
      <c r="BS56" s="284">
        <f t="shared" si="28"/>
        <v>0</v>
      </c>
      <c r="BT56" s="284">
        <f t="shared" si="28"/>
        <v>0</v>
      </c>
      <c r="BU56" s="284">
        <f t="shared" si="28"/>
        <v>0</v>
      </c>
      <c r="BV56" s="284">
        <f t="shared" si="28"/>
        <v>105120</v>
      </c>
      <c r="BW56" s="284">
        <f t="shared" si="28"/>
        <v>0</v>
      </c>
      <c r="BX56" s="284">
        <f t="shared" si="28"/>
        <v>0</v>
      </c>
      <c r="BY56" s="284">
        <f t="shared" si="28"/>
        <v>0</v>
      </c>
      <c r="BZ56" s="284">
        <f t="shared" si="28"/>
        <v>0</v>
      </c>
      <c r="CA56" s="284">
        <f t="shared" si="28"/>
        <v>105120</v>
      </c>
      <c r="CB56" s="284">
        <f t="shared" si="28"/>
        <v>0</v>
      </c>
      <c r="CC56" s="284">
        <f t="shared" si="28"/>
        <v>0</v>
      </c>
      <c r="CD56" s="284">
        <f t="shared" si="28"/>
        <v>0</v>
      </c>
      <c r="CE56" s="284">
        <f t="shared" si="28"/>
        <v>0</v>
      </c>
      <c r="CF56" s="284">
        <f t="shared" si="28"/>
        <v>105120</v>
      </c>
      <c r="CG56" s="284">
        <f t="shared" si="28"/>
        <v>0</v>
      </c>
      <c r="CH56" s="284">
        <f t="shared" si="28"/>
        <v>0</v>
      </c>
      <c r="CI56" s="284">
        <f t="shared" si="28"/>
        <v>0</v>
      </c>
      <c r="CJ56" s="284">
        <f t="shared" si="28"/>
        <v>0</v>
      </c>
      <c r="CK56" s="284">
        <f t="shared" si="28"/>
        <v>105120</v>
      </c>
      <c r="CL56" s="284">
        <f t="shared" si="28"/>
        <v>0</v>
      </c>
      <c r="CM56" s="284">
        <f t="shared" si="28"/>
        <v>0</v>
      </c>
      <c r="CN56" s="284">
        <f t="shared" si="28"/>
        <v>0</v>
      </c>
      <c r="CO56" s="284">
        <f t="shared" si="28"/>
        <v>0</v>
      </c>
      <c r="CP56" s="284">
        <f t="shared" si="28"/>
        <v>105120</v>
      </c>
      <c r="CQ56" s="284">
        <f t="shared" si="28"/>
        <v>0</v>
      </c>
      <c r="CR56" s="284">
        <f t="shared" si="28"/>
        <v>0</v>
      </c>
      <c r="CS56" s="284">
        <f t="shared" si="28"/>
        <v>0</v>
      </c>
      <c r="CT56" s="284">
        <f t="shared" si="28"/>
        <v>0</v>
      </c>
      <c r="CU56" s="284">
        <f t="shared" si="28"/>
        <v>105120</v>
      </c>
      <c r="CV56" s="284">
        <f t="shared" si="28"/>
        <v>0</v>
      </c>
      <c r="CW56" s="284">
        <f t="shared" si="28"/>
        <v>0</v>
      </c>
      <c r="CX56" s="284">
        <f t="shared" si="28"/>
        <v>0</v>
      </c>
      <c r="CY56" s="284">
        <f t="shared" si="28"/>
        <v>0</v>
      </c>
      <c r="CZ56" s="284">
        <f t="shared" si="28"/>
        <v>105120</v>
      </c>
      <c r="DA56" s="284">
        <f t="shared" si="28"/>
        <v>0</v>
      </c>
      <c r="DB56" s="284">
        <f t="shared" si="28"/>
        <v>0</v>
      </c>
      <c r="DC56" s="284">
        <f t="shared" si="28"/>
        <v>0</v>
      </c>
      <c r="DD56" s="284">
        <f t="shared" si="28"/>
        <v>0</v>
      </c>
      <c r="DE56" s="284">
        <f t="shared" si="28"/>
        <v>105120</v>
      </c>
      <c r="DF56" s="284">
        <f t="shared" si="28"/>
        <v>0</v>
      </c>
      <c r="DG56" s="284">
        <f t="shared" si="28"/>
        <v>0</v>
      </c>
      <c r="DH56" s="284">
        <f t="shared" si="28"/>
        <v>0</v>
      </c>
      <c r="DI56" s="284">
        <f t="shared" si="28"/>
        <v>0</v>
      </c>
      <c r="DJ56" s="284">
        <f t="shared" si="28"/>
        <v>105120</v>
      </c>
      <c r="DK56" s="284">
        <f t="shared" si="28"/>
        <v>0</v>
      </c>
      <c r="DL56" s="284">
        <f t="shared" si="28"/>
        <v>0</v>
      </c>
      <c r="DM56" s="284">
        <f t="shared" si="28"/>
        <v>0</v>
      </c>
      <c r="DN56" s="284">
        <f t="shared" si="28"/>
        <v>0</v>
      </c>
      <c r="DO56" s="284">
        <f t="shared" si="28"/>
        <v>105120</v>
      </c>
      <c r="DP56" s="284">
        <f t="shared" si="28"/>
        <v>0</v>
      </c>
      <c r="DQ56" s="284">
        <f t="shared" si="28"/>
        <v>0</v>
      </c>
      <c r="DR56" s="284">
        <f t="shared" si="28"/>
        <v>0</v>
      </c>
      <c r="DS56" s="284">
        <f t="shared" si="28"/>
        <v>0</v>
      </c>
      <c r="DT56" s="284">
        <f t="shared" si="28"/>
        <v>105120</v>
      </c>
      <c r="DU56" s="284">
        <f t="shared" si="28"/>
        <v>0</v>
      </c>
      <c r="DV56" s="284">
        <f t="shared" si="28"/>
        <v>0</v>
      </c>
      <c r="DW56" s="284">
        <f t="shared" si="28"/>
        <v>0</v>
      </c>
      <c r="DX56" s="284">
        <f t="shared" si="28"/>
        <v>0</v>
      </c>
      <c r="DY56" s="284">
        <f t="shared" si="28"/>
        <v>105120</v>
      </c>
      <c r="DZ56" s="284">
        <f t="shared" si="28"/>
        <v>0</v>
      </c>
      <c r="EA56" s="284">
        <f t="shared" si="28"/>
        <v>0</v>
      </c>
      <c r="EB56" s="284">
        <f t="shared" si="28"/>
        <v>0</v>
      </c>
      <c r="EC56" s="284">
        <f t="shared" si="29"/>
        <v>0</v>
      </c>
      <c r="ED56" s="284">
        <f t="shared" si="29"/>
        <v>105120</v>
      </c>
      <c r="EE56" s="284">
        <f t="shared" si="29"/>
        <v>0</v>
      </c>
      <c r="EF56" s="284">
        <f t="shared" si="29"/>
        <v>0</v>
      </c>
      <c r="EG56" s="284">
        <f t="shared" si="29"/>
        <v>0</v>
      </c>
      <c r="EH56" s="284">
        <f t="shared" si="29"/>
        <v>0</v>
      </c>
      <c r="EI56" s="284">
        <f t="shared" si="29"/>
        <v>105120</v>
      </c>
      <c r="EJ56" s="284">
        <f t="shared" si="29"/>
        <v>0</v>
      </c>
      <c r="EK56" s="284">
        <f t="shared" si="29"/>
        <v>0</v>
      </c>
      <c r="EL56" s="284">
        <f t="shared" si="29"/>
        <v>0</v>
      </c>
      <c r="EM56" s="284">
        <f t="shared" si="29"/>
        <v>0</v>
      </c>
      <c r="EN56" s="284">
        <f t="shared" si="29"/>
        <v>105120</v>
      </c>
      <c r="EO56" s="284">
        <f t="shared" si="29"/>
        <v>0</v>
      </c>
      <c r="EP56" s="284">
        <f t="shared" si="29"/>
        <v>0</v>
      </c>
      <c r="EQ56" s="284">
        <f t="shared" si="29"/>
        <v>0</v>
      </c>
      <c r="ER56" s="284">
        <f t="shared" si="29"/>
        <v>0</v>
      </c>
      <c r="ES56" s="284">
        <f t="shared" si="29"/>
        <v>105120</v>
      </c>
      <c r="ET56" s="284">
        <f t="shared" si="29"/>
        <v>0</v>
      </c>
      <c r="EU56" s="284">
        <f t="shared" si="29"/>
        <v>0</v>
      </c>
      <c r="EV56" s="284">
        <f t="shared" si="29"/>
        <v>0</v>
      </c>
      <c r="EW56" s="284">
        <f t="shared" si="29"/>
        <v>0</v>
      </c>
      <c r="EX56" s="284">
        <f t="shared" si="29"/>
        <v>105120</v>
      </c>
      <c r="EY56" s="284">
        <f t="shared" si="29"/>
        <v>0</v>
      </c>
      <c r="EZ56" s="284">
        <f t="shared" si="29"/>
        <v>0</v>
      </c>
      <c r="FA56" s="284">
        <f t="shared" si="29"/>
        <v>0</v>
      </c>
      <c r="FB56" s="284">
        <f t="shared" si="29"/>
        <v>0</v>
      </c>
      <c r="FC56" s="284">
        <f t="shared" si="29"/>
        <v>105120</v>
      </c>
      <c r="FD56" s="284">
        <f t="shared" si="29"/>
        <v>0</v>
      </c>
      <c r="FE56" s="284">
        <f t="shared" si="29"/>
        <v>0</v>
      </c>
      <c r="FF56" s="284">
        <f t="shared" si="29"/>
        <v>0</v>
      </c>
      <c r="FG56" s="284">
        <f t="shared" si="29"/>
        <v>0</v>
      </c>
      <c r="FH56" s="284">
        <f t="shared" si="29"/>
        <v>105120</v>
      </c>
      <c r="FI56" s="284">
        <f t="shared" si="29"/>
        <v>0</v>
      </c>
      <c r="FJ56" s="284">
        <f t="shared" si="29"/>
        <v>0</v>
      </c>
      <c r="FK56" s="284">
        <f t="shared" si="29"/>
        <v>0</v>
      </c>
      <c r="FL56" s="284">
        <f t="shared" si="29"/>
        <v>0</v>
      </c>
      <c r="FM56" s="284">
        <f t="shared" si="29"/>
        <v>105120</v>
      </c>
      <c r="FN56" s="284">
        <f t="shared" si="29"/>
        <v>0</v>
      </c>
      <c r="FO56" s="284">
        <f t="shared" si="29"/>
        <v>0</v>
      </c>
      <c r="FP56" s="284">
        <f t="shared" si="29"/>
        <v>0</v>
      </c>
      <c r="FQ56" s="284">
        <f t="shared" si="29"/>
        <v>0</v>
      </c>
      <c r="FR56" s="284">
        <f t="shared" si="29"/>
        <v>105120</v>
      </c>
      <c r="FS56" s="284">
        <f t="shared" si="29"/>
        <v>0</v>
      </c>
      <c r="FT56" s="284">
        <f t="shared" si="29"/>
        <v>0</v>
      </c>
      <c r="FU56" s="284">
        <f t="shared" si="29"/>
        <v>0</v>
      </c>
      <c r="FV56" s="284">
        <f t="shared" si="29"/>
        <v>0</v>
      </c>
      <c r="FW56" s="284">
        <f t="shared" si="29"/>
        <v>105120</v>
      </c>
      <c r="FX56" s="284">
        <f t="shared" si="29"/>
        <v>0</v>
      </c>
      <c r="FY56" s="284">
        <f t="shared" si="29"/>
        <v>0</v>
      </c>
      <c r="FZ56" s="284">
        <f t="shared" si="29"/>
        <v>0</v>
      </c>
      <c r="GA56" s="284">
        <f t="shared" si="29"/>
        <v>0</v>
      </c>
      <c r="GB56" s="284">
        <f t="shared" si="29"/>
        <v>105120</v>
      </c>
      <c r="GC56" s="284">
        <f t="shared" si="29"/>
        <v>0</v>
      </c>
      <c r="GD56" s="284">
        <f t="shared" si="29"/>
        <v>0</v>
      </c>
      <c r="GE56" s="284">
        <f t="shared" si="29"/>
        <v>0</v>
      </c>
      <c r="GF56" s="284">
        <f t="shared" si="29"/>
        <v>0</v>
      </c>
      <c r="GG56" s="284">
        <f t="shared" si="29"/>
        <v>105120</v>
      </c>
      <c r="GH56" s="284">
        <f t="shared" si="29"/>
        <v>0</v>
      </c>
      <c r="GI56" s="284">
        <f t="shared" si="29"/>
        <v>0</v>
      </c>
      <c r="GJ56" s="284">
        <f t="shared" si="29"/>
        <v>0</v>
      </c>
      <c r="GK56" s="284">
        <f t="shared" si="29"/>
        <v>0</v>
      </c>
      <c r="GL56" s="284">
        <f t="shared" si="29"/>
        <v>105120</v>
      </c>
      <c r="GM56" s="284">
        <f t="shared" si="29"/>
        <v>0</v>
      </c>
      <c r="GN56" s="284">
        <f t="shared" si="29"/>
        <v>0</v>
      </c>
      <c r="GO56" s="284">
        <f t="shared" si="30"/>
        <v>0</v>
      </c>
      <c r="GP56" s="284">
        <f t="shared" si="30"/>
        <v>0</v>
      </c>
      <c r="GQ56" s="284">
        <f t="shared" si="30"/>
        <v>105120</v>
      </c>
      <c r="GR56" s="284">
        <f t="shared" si="30"/>
        <v>0</v>
      </c>
      <c r="GS56" s="284">
        <f t="shared" si="30"/>
        <v>0</v>
      </c>
      <c r="GT56" s="284">
        <f t="shared" si="30"/>
        <v>0</v>
      </c>
      <c r="GU56" s="284">
        <f t="shared" si="30"/>
        <v>0</v>
      </c>
      <c r="GV56" s="284">
        <f t="shared" si="30"/>
        <v>105120</v>
      </c>
      <c r="GW56" s="284">
        <f t="shared" si="30"/>
        <v>0</v>
      </c>
      <c r="GX56" s="284">
        <f t="shared" si="30"/>
        <v>0</v>
      </c>
      <c r="GY56" s="284">
        <f t="shared" si="30"/>
        <v>0</v>
      </c>
      <c r="GZ56" s="284">
        <f t="shared" si="30"/>
        <v>0</v>
      </c>
      <c r="HA56" s="284">
        <f t="shared" si="30"/>
        <v>105120</v>
      </c>
      <c r="HB56" s="284">
        <f t="shared" si="30"/>
        <v>0</v>
      </c>
      <c r="HC56" s="284">
        <f t="shared" si="30"/>
        <v>0</v>
      </c>
      <c r="HD56" s="284">
        <f t="shared" si="30"/>
        <v>0</v>
      </c>
      <c r="HE56" s="284">
        <f t="shared" si="30"/>
        <v>0</v>
      </c>
      <c r="HF56" s="284">
        <f t="shared" si="30"/>
        <v>105120</v>
      </c>
      <c r="HG56" s="284">
        <f t="shared" si="30"/>
        <v>0</v>
      </c>
      <c r="HH56" s="284">
        <f t="shared" si="30"/>
        <v>0</v>
      </c>
      <c r="HI56" s="284">
        <f t="shared" si="30"/>
        <v>0</v>
      </c>
      <c r="HJ56" s="284">
        <f t="shared" si="30"/>
        <v>0</v>
      </c>
      <c r="HK56" s="284">
        <f t="shared" si="30"/>
        <v>105120</v>
      </c>
      <c r="HL56" s="284">
        <f t="shared" si="30"/>
        <v>0</v>
      </c>
      <c r="HM56" s="284">
        <f t="shared" si="30"/>
        <v>0</v>
      </c>
      <c r="HN56" s="284">
        <f t="shared" si="30"/>
        <v>0</v>
      </c>
      <c r="HO56" s="284">
        <f t="shared" si="30"/>
        <v>0</v>
      </c>
      <c r="HP56" s="284">
        <f t="shared" si="30"/>
        <v>105120</v>
      </c>
      <c r="HQ56" s="284">
        <f t="shared" si="30"/>
        <v>0</v>
      </c>
      <c r="HR56" s="284">
        <f t="shared" si="30"/>
        <v>0</v>
      </c>
      <c r="HS56" s="284">
        <f t="shared" si="30"/>
        <v>0</v>
      </c>
      <c r="HT56" s="284">
        <f t="shared" si="30"/>
        <v>0</v>
      </c>
      <c r="HU56" s="284">
        <f t="shared" si="30"/>
        <v>105120</v>
      </c>
      <c r="HV56" s="284">
        <f t="shared" si="30"/>
        <v>0</v>
      </c>
      <c r="HW56" s="284">
        <f t="shared" si="30"/>
        <v>0</v>
      </c>
      <c r="HX56" s="284">
        <f t="shared" si="30"/>
        <v>0</v>
      </c>
      <c r="HY56" s="284">
        <f t="shared" si="30"/>
        <v>0</v>
      </c>
      <c r="HZ56" s="284">
        <f t="shared" si="30"/>
        <v>105120</v>
      </c>
      <c r="IA56" s="284">
        <f t="shared" si="30"/>
        <v>0</v>
      </c>
      <c r="IB56" s="284">
        <f t="shared" si="30"/>
        <v>0</v>
      </c>
      <c r="IC56" s="284">
        <f t="shared" si="30"/>
        <v>0</v>
      </c>
      <c r="ID56" s="284">
        <f t="shared" si="30"/>
        <v>0</v>
      </c>
      <c r="IE56" s="284">
        <f t="shared" si="30"/>
        <v>105120</v>
      </c>
      <c r="IF56" s="284">
        <f t="shared" si="30"/>
        <v>0</v>
      </c>
      <c r="IG56" s="284">
        <f t="shared" si="30"/>
        <v>0</v>
      </c>
      <c r="IH56" s="284">
        <f t="shared" si="30"/>
        <v>0</v>
      </c>
      <c r="II56" s="284">
        <f t="shared" si="30"/>
        <v>0</v>
      </c>
      <c r="IJ56" s="284">
        <f t="shared" si="30"/>
        <v>105120</v>
      </c>
      <c r="IK56" s="284">
        <f t="shared" si="30"/>
        <v>0</v>
      </c>
      <c r="IL56" s="284">
        <f t="shared" si="30"/>
        <v>0</v>
      </c>
      <c r="IM56" s="284">
        <f t="shared" si="30"/>
        <v>0</v>
      </c>
      <c r="IN56" s="284">
        <f t="shared" si="30"/>
        <v>0</v>
      </c>
      <c r="IO56" s="284">
        <f t="shared" si="30"/>
        <v>105120</v>
      </c>
      <c r="IP56" s="284">
        <f t="shared" si="30"/>
        <v>0</v>
      </c>
      <c r="IQ56" s="284">
        <f t="shared" si="30"/>
        <v>0</v>
      </c>
      <c r="IR56" s="284">
        <f t="shared" si="30"/>
        <v>0</v>
      </c>
      <c r="IS56" s="284">
        <f t="shared" si="30"/>
        <v>0</v>
      </c>
      <c r="IT56" s="284">
        <f t="shared" si="30"/>
        <v>105120</v>
      </c>
      <c r="IU56" s="284">
        <f t="shared" si="30"/>
        <v>0</v>
      </c>
      <c r="IV56" s="284">
        <f t="shared" si="30"/>
        <v>0</v>
      </c>
      <c r="IW56" s="284">
        <f t="shared" si="30"/>
        <v>0</v>
      </c>
      <c r="IX56" s="284">
        <f t="shared" si="30"/>
        <v>0</v>
      </c>
      <c r="IY56" s="284">
        <f t="shared" si="30"/>
        <v>105120</v>
      </c>
      <c r="IZ56" s="284">
        <f t="shared" si="30"/>
        <v>0</v>
      </c>
      <c r="JA56" s="284">
        <f t="shared" si="31"/>
        <v>0</v>
      </c>
      <c r="JB56" s="284">
        <f t="shared" si="31"/>
        <v>0</v>
      </c>
      <c r="JC56" s="284">
        <f t="shared" si="31"/>
        <v>0</v>
      </c>
      <c r="JD56" s="284">
        <f t="shared" si="31"/>
        <v>105120</v>
      </c>
      <c r="JE56" s="284">
        <f t="shared" si="31"/>
        <v>0</v>
      </c>
      <c r="JF56" s="284">
        <f t="shared" si="31"/>
        <v>0</v>
      </c>
      <c r="JG56" s="284">
        <f t="shared" si="31"/>
        <v>0</v>
      </c>
      <c r="JH56" s="284">
        <f t="shared" si="31"/>
        <v>0</v>
      </c>
      <c r="JI56" s="284">
        <f t="shared" si="31"/>
        <v>105120</v>
      </c>
      <c r="JJ56" s="284">
        <f t="shared" si="31"/>
        <v>0</v>
      </c>
      <c r="JK56" s="284">
        <f t="shared" si="31"/>
        <v>0</v>
      </c>
      <c r="JL56" s="284">
        <f t="shared" si="31"/>
        <v>0</v>
      </c>
      <c r="JM56" s="284">
        <f t="shared" si="31"/>
        <v>0</v>
      </c>
      <c r="JN56" s="284">
        <f t="shared" si="31"/>
        <v>105120</v>
      </c>
      <c r="JO56" s="284">
        <f t="shared" si="31"/>
        <v>0</v>
      </c>
      <c r="JP56" s="284">
        <f t="shared" si="31"/>
        <v>0</v>
      </c>
      <c r="JQ56" s="284">
        <f t="shared" si="31"/>
        <v>0</v>
      </c>
      <c r="JR56" s="284">
        <f t="shared" si="31"/>
        <v>0</v>
      </c>
      <c r="JS56" s="284">
        <f t="shared" si="31"/>
        <v>105120</v>
      </c>
      <c r="JT56" s="284">
        <f t="shared" si="31"/>
        <v>0</v>
      </c>
      <c r="JU56" s="284">
        <f t="shared" si="31"/>
        <v>0</v>
      </c>
      <c r="JV56" s="284">
        <f t="shared" si="31"/>
        <v>0</v>
      </c>
      <c r="JW56" s="284">
        <f t="shared" si="31"/>
        <v>0</v>
      </c>
      <c r="JX56" s="284">
        <f t="shared" si="31"/>
        <v>105120</v>
      </c>
      <c r="JY56" s="284">
        <f t="shared" si="31"/>
        <v>0</v>
      </c>
      <c r="JZ56" s="284">
        <f t="shared" si="31"/>
        <v>0</v>
      </c>
      <c r="KA56" s="284">
        <f t="shared" si="31"/>
        <v>0</v>
      </c>
      <c r="KB56" s="284">
        <f t="shared" si="31"/>
        <v>0</v>
      </c>
      <c r="KC56" s="284">
        <f t="shared" si="31"/>
        <v>105120</v>
      </c>
      <c r="KD56" s="284">
        <f t="shared" si="31"/>
        <v>0</v>
      </c>
      <c r="KE56" s="284">
        <f t="shared" si="31"/>
        <v>0</v>
      </c>
      <c r="KF56" s="284">
        <f t="shared" si="31"/>
        <v>0</v>
      </c>
      <c r="KG56" s="284">
        <f t="shared" si="31"/>
        <v>0</v>
      </c>
      <c r="KH56" s="284">
        <f t="shared" si="31"/>
        <v>105120</v>
      </c>
      <c r="KI56" s="284">
        <f t="shared" si="31"/>
        <v>0</v>
      </c>
      <c r="KJ56" s="284">
        <f t="shared" si="31"/>
        <v>0</v>
      </c>
      <c r="KK56" s="284">
        <f t="shared" si="31"/>
        <v>0</v>
      </c>
      <c r="KL56" s="284">
        <f t="shared" si="31"/>
        <v>0</v>
      </c>
      <c r="KM56" s="284">
        <f t="shared" si="31"/>
        <v>105120</v>
      </c>
      <c r="KN56" s="284">
        <f t="shared" si="31"/>
        <v>0</v>
      </c>
      <c r="KO56" s="284">
        <f t="shared" si="31"/>
        <v>0</v>
      </c>
      <c r="KP56" s="284">
        <f t="shared" si="31"/>
        <v>0</v>
      </c>
      <c r="KQ56" s="284">
        <f t="shared" si="31"/>
        <v>0</v>
      </c>
      <c r="KR56" s="284">
        <f t="shared" si="31"/>
        <v>105120</v>
      </c>
      <c r="KS56" s="284">
        <f t="shared" si="31"/>
        <v>0</v>
      </c>
      <c r="KT56" s="284">
        <f t="shared" si="31"/>
        <v>0</v>
      </c>
      <c r="KU56" s="284">
        <f t="shared" si="31"/>
        <v>0</v>
      </c>
      <c r="KV56" s="284">
        <f t="shared" si="31"/>
        <v>0</v>
      </c>
      <c r="KW56" s="284">
        <f t="shared" si="31"/>
        <v>105120</v>
      </c>
      <c r="KX56" s="284">
        <f t="shared" si="31"/>
        <v>0</v>
      </c>
      <c r="KY56" s="284">
        <f t="shared" si="31"/>
        <v>0</v>
      </c>
      <c r="KZ56" s="284">
        <f t="shared" si="31"/>
        <v>0</v>
      </c>
      <c r="LA56" s="284">
        <f t="shared" si="31"/>
        <v>0</v>
      </c>
      <c r="LB56" s="284">
        <f t="shared" si="31"/>
        <v>105120</v>
      </c>
      <c r="LC56" s="284">
        <f t="shared" si="31"/>
        <v>0</v>
      </c>
      <c r="LD56" s="284">
        <f t="shared" si="31"/>
        <v>0</v>
      </c>
      <c r="LE56" s="284">
        <f t="shared" si="31"/>
        <v>0</v>
      </c>
      <c r="LF56" s="284">
        <f t="shared" si="31"/>
        <v>0</v>
      </c>
      <c r="LG56" s="284">
        <f t="shared" si="31"/>
        <v>105120</v>
      </c>
      <c r="LH56" s="284">
        <f t="shared" si="31"/>
        <v>0</v>
      </c>
      <c r="LI56" s="284">
        <f t="shared" si="31"/>
        <v>0</v>
      </c>
      <c r="LJ56" s="284">
        <f t="shared" si="31"/>
        <v>0</v>
      </c>
      <c r="LK56" s="284">
        <f t="shared" si="31"/>
        <v>0</v>
      </c>
      <c r="LL56" s="284">
        <f t="shared" si="31"/>
        <v>105120</v>
      </c>
      <c r="LM56" s="284">
        <f t="shared" si="32"/>
        <v>0</v>
      </c>
      <c r="LN56" s="284">
        <f t="shared" si="32"/>
        <v>0</v>
      </c>
      <c r="LO56" s="284">
        <f t="shared" si="32"/>
        <v>0</v>
      </c>
      <c r="LP56" s="284">
        <f t="shared" si="32"/>
        <v>0</v>
      </c>
      <c r="LQ56" s="284">
        <f t="shared" si="32"/>
        <v>105120</v>
      </c>
      <c r="LR56" s="284">
        <f t="shared" si="32"/>
        <v>0</v>
      </c>
      <c r="LS56" s="284">
        <f t="shared" si="32"/>
        <v>0</v>
      </c>
      <c r="LT56" s="284">
        <f t="shared" si="32"/>
        <v>0</v>
      </c>
      <c r="LU56" s="284">
        <f t="shared" si="32"/>
        <v>0</v>
      </c>
      <c r="LV56" s="284">
        <f t="shared" si="32"/>
        <v>105120</v>
      </c>
      <c r="LW56" s="284">
        <f t="shared" si="32"/>
        <v>0</v>
      </c>
      <c r="LX56" s="284">
        <f t="shared" si="32"/>
        <v>0</v>
      </c>
      <c r="LY56" s="284">
        <f t="shared" si="32"/>
        <v>0</v>
      </c>
      <c r="LZ56" s="284">
        <f t="shared" si="32"/>
        <v>0</v>
      </c>
      <c r="MA56" s="284">
        <f t="shared" si="32"/>
        <v>105120</v>
      </c>
      <c r="MB56" s="284">
        <f t="shared" si="32"/>
        <v>0</v>
      </c>
      <c r="MC56" s="284">
        <f t="shared" si="32"/>
        <v>0</v>
      </c>
      <c r="MD56" s="284">
        <f t="shared" si="32"/>
        <v>0</v>
      </c>
      <c r="ME56" s="284">
        <f t="shared" si="32"/>
        <v>0</v>
      </c>
      <c r="MF56" s="284">
        <f t="shared" si="32"/>
        <v>105120</v>
      </c>
      <c r="MG56" s="284">
        <f t="shared" si="32"/>
        <v>0</v>
      </c>
      <c r="MH56" s="284">
        <f t="shared" si="32"/>
        <v>0</v>
      </c>
      <c r="MI56" s="284">
        <f t="shared" si="32"/>
        <v>0</v>
      </c>
      <c r="MJ56" s="284">
        <f t="shared" si="32"/>
        <v>0</v>
      </c>
      <c r="MK56" s="284">
        <f t="shared" si="32"/>
        <v>105120</v>
      </c>
      <c r="ML56" s="284">
        <f t="shared" si="32"/>
        <v>0</v>
      </c>
      <c r="MM56" s="284">
        <f t="shared" si="32"/>
        <v>0</v>
      </c>
      <c r="MN56" s="284">
        <f t="shared" si="32"/>
        <v>0</v>
      </c>
      <c r="MO56" s="284">
        <f t="shared" si="32"/>
        <v>0</v>
      </c>
      <c r="MP56" s="284">
        <f t="shared" si="32"/>
        <v>105120</v>
      </c>
      <c r="MQ56" s="284">
        <f t="shared" si="32"/>
        <v>0</v>
      </c>
      <c r="MR56" s="284">
        <f t="shared" si="32"/>
        <v>0</v>
      </c>
      <c r="MS56" s="284">
        <f t="shared" si="32"/>
        <v>0</v>
      </c>
      <c r="MT56" s="284">
        <f t="shared" si="32"/>
        <v>0</v>
      </c>
      <c r="MU56" s="284">
        <f t="shared" si="32"/>
        <v>105120</v>
      </c>
      <c r="MV56" s="284">
        <f t="shared" si="32"/>
        <v>0</v>
      </c>
      <c r="MW56" s="284">
        <f t="shared" si="32"/>
        <v>0</v>
      </c>
      <c r="MX56" s="284">
        <f t="shared" si="32"/>
        <v>0</v>
      </c>
      <c r="MY56" s="284">
        <f t="shared" si="32"/>
        <v>0</v>
      </c>
      <c r="MZ56" s="284">
        <f t="shared" si="32"/>
        <v>105120</v>
      </c>
      <c r="NA56" s="284">
        <f t="shared" si="32"/>
        <v>0</v>
      </c>
      <c r="NB56" s="284">
        <f t="shared" si="32"/>
        <v>0</v>
      </c>
      <c r="NC56" s="284">
        <f t="shared" si="32"/>
        <v>0</v>
      </c>
      <c r="ND56" s="284">
        <f t="shared" si="32"/>
        <v>0</v>
      </c>
      <c r="NE56" s="284">
        <f t="shared" si="32"/>
        <v>105120</v>
      </c>
      <c r="NF56" s="284">
        <f t="shared" si="32"/>
        <v>0</v>
      </c>
      <c r="NG56" s="284">
        <f t="shared" si="32"/>
        <v>0</v>
      </c>
      <c r="NH56" s="284">
        <f t="shared" si="32"/>
        <v>0</v>
      </c>
      <c r="NI56" s="284">
        <f t="shared" si="32"/>
        <v>0</v>
      </c>
      <c r="NJ56" s="284">
        <f t="shared" si="32"/>
        <v>105120</v>
      </c>
      <c r="NK56" s="284">
        <f t="shared" si="32"/>
        <v>0</v>
      </c>
      <c r="NL56" s="284">
        <f t="shared" si="32"/>
        <v>0</v>
      </c>
      <c r="NM56" s="284">
        <f t="shared" si="32"/>
        <v>0</v>
      </c>
      <c r="NN56" s="284">
        <f t="shared" si="32"/>
        <v>0</v>
      </c>
      <c r="NO56" s="284">
        <f t="shared" si="32"/>
        <v>105120</v>
      </c>
      <c r="NP56" s="284">
        <f t="shared" si="32"/>
        <v>0</v>
      </c>
      <c r="NQ56" s="284">
        <f t="shared" si="32"/>
        <v>0</v>
      </c>
      <c r="NR56" s="284">
        <f t="shared" si="32"/>
        <v>0</v>
      </c>
      <c r="NS56" s="284">
        <f t="shared" si="32"/>
        <v>0</v>
      </c>
      <c r="NT56" s="284">
        <f t="shared" si="32"/>
        <v>105120</v>
      </c>
      <c r="NU56" s="284">
        <f t="shared" si="32"/>
        <v>0</v>
      </c>
      <c r="NV56" s="284">
        <f t="shared" si="32"/>
        <v>0</v>
      </c>
      <c r="NW56" s="284">
        <f t="shared" si="32"/>
        <v>0</v>
      </c>
      <c r="NX56" s="284">
        <f t="shared" si="32"/>
        <v>0</v>
      </c>
      <c r="NY56" s="284">
        <f t="shared" si="33"/>
        <v>105120</v>
      </c>
      <c r="NZ56" s="284">
        <f t="shared" si="33"/>
        <v>0</v>
      </c>
      <c r="OA56" s="284">
        <f t="shared" si="33"/>
        <v>0</v>
      </c>
      <c r="OB56" s="284">
        <f t="shared" si="33"/>
        <v>0</v>
      </c>
      <c r="OC56" s="284">
        <f t="shared" si="33"/>
        <v>0</v>
      </c>
      <c r="OD56" s="284">
        <f t="shared" si="33"/>
        <v>105120</v>
      </c>
      <c r="OE56" s="284">
        <f t="shared" si="33"/>
        <v>0</v>
      </c>
      <c r="OF56" s="284">
        <f t="shared" si="33"/>
        <v>0</v>
      </c>
      <c r="OG56" s="284">
        <f t="shared" si="33"/>
        <v>0</v>
      </c>
      <c r="OH56" s="284">
        <f t="shared" si="33"/>
        <v>0</v>
      </c>
      <c r="OI56" s="284">
        <f t="shared" si="33"/>
        <v>105120</v>
      </c>
      <c r="OJ56" s="284">
        <f t="shared" si="33"/>
        <v>0</v>
      </c>
      <c r="OK56" s="284">
        <f t="shared" si="33"/>
        <v>0</v>
      </c>
      <c r="OL56" s="284">
        <f t="shared" si="33"/>
        <v>0</v>
      </c>
      <c r="OM56" s="284">
        <f t="shared" si="33"/>
        <v>0</v>
      </c>
      <c r="ON56" s="284">
        <f t="shared" si="33"/>
        <v>105120</v>
      </c>
      <c r="OO56" s="284">
        <f t="shared" si="33"/>
        <v>0</v>
      </c>
      <c r="OP56" s="284">
        <f t="shared" si="33"/>
        <v>0</v>
      </c>
      <c r="OQ56" s="284">
        <f t="shared" si="33"/>
        <v>0</v>
      </c>
      <c r="OR56" s="284">
        <f t="shared" si="33"/>
        <v>0</v>
      </c>
      <c r="OS56" s="284">
        <f t="shared" si="33"/>
        <v>105120</v>
      </c>
      <c r="OT56" s="284">
        <f t="shared" si="33"/>
        <v>0</v>
      </c>
      <c r="OU56" s="284">
        <f t="shared" si="33"/>
        <v>0</v>
      </c>
      <c r="OV56" s="284">
        <f t="shared" si="33"/>
        <v>0</v>
      </c>
      <c r="OW56" s="284">
        <f t="shared" si="33"/>
        <v>0</v>
      </c>
      <c r="OX56" s="284">
        <f t="shared" si="33"/>
        <v>105120</v>
      </c>
      <c r="OY56" s="284">
        <f t="shared" si="33"/>
        <v>0</v>
      </c>
      <c r="OZ56" s="284">
        <f t="shared" si="33"/>
        <v>0</v>
      </c>
      <c r="PA56" s="284">
        <f t="shared" si="33"/>
        <v>0</v>
      </c>
      <c r="PB56" s="284">
        <f t="shared" si="33"/>
        <v>0</v>
      </c>
      <c r="PC56" s="284">
        <f t="shared" si="33"/>
        <v>105120</v>
      </c>
      <c r="PD56" s="284">
        <f t="shared" si="33"/>
        <v>0</v>
      </c>
      <c r="PE56" s="284">
        <f t="shared" si="33"/>
        <v>0</v>
      </c>
      <c r="PF56" s="284">
        <f t="shared" si="33"/>
        <v>0</v>
      </c>
      <c r="PG56" s="284">
        <f t="shared" si="33"/>
        <v>0</v>
      </c>
      <c r="PH56" s="284">
        <f t="shared" si="33"/>
        <v>105120</v>
      </c>
      <c r="PI56" s="284">
        <f t="shared" si="33"/>
        <v>0</v>
      </c>
      <c r="PJ56" s="284">
        <f t="shared" si="33"/>
        <v>0</v>
      </c>
      <c r="PK56" s="284">
        <f t="shared" si="33"/>
        <v>0</v>
      </c>
      <c r="PL56" s="284">
        <f t="shared" si="33"/>
        <v>0</v>
      </c>
      <c r="PM56" s="284">
        <f t="shared" si="33"/>
        <v>105120</v>
      </c>
      <c r="PN56" s="284">
        <f t="shared" si="33"/>
        <v>0</v>
      </c>
      <c r="PO56" s="284">
        <f t="shared" si="33"/>
        <v>0</v>
      </c>
      <c r="PP56" s="284">
        <f t="shared" si="33"/>
        <v>0</v>
      </c>
      <c r="PQ56" s="284">
        <f t="shared" si="33"/>
        <v>0</v>
      </c>
      <c r="PR56" s="284">
        <f t="shared" si="33"/>
        <v>105120</v>
      </c>
      <c r="PS56" s="284">
        <f t="shared" si="33"/>
        <v>0</v>
      </c>
      <c r="PT56" s="284">
        <f t="shared" si="33"/>
        <v>0</v>
      </c>
      <c r="PU56" s="284">
        <f t="shared" si="33"/>
        <v>0</v>
      </c>
      <c r="PV56" s="284">
        <f t="shared" si="33"/>
        <v>0</v>
      </c>
      <c r="PW56" s="284">
        <f t="shared" si="33"/>
        <v>105120</v>
      </c>
      <c r="PX56" s="284">
        <f t="shared" si="33"/>
        <v>0</v>
      </c>
      <c r="PY56" s="284">
        <f t="shared" si="33"/>
        <v>0</v>
      </c>
      <c r="PZ56" s="284">
        <f t="shared" si="33"/>
        <v>0</v>
      </c>
      <c r="QA56" s="284">
        <f t="shared" si="33"/>
        <v>0</v>
      </c>
      <c r="QB56" s="284">
        <f t="shared" si="33"/>
        <v>105120</v>
      </c>
      <c r="QC56" s="284">
        <f t="shared" si="33"/>
        <v>0</v>
      </c>
      <c r="QD56" s="284">
        <f t="shared" si="33"/>
        <v>0</v>
      </c>
      <c r="QE56" s="284">
        <f t="shared" si="33"/>
        <v>0</v>
      </c>
      <c r="QF56" s="284">
        <f t="shared" si="33"/>
        <v>0</v>
      </c>
      <c r="QG56" s="284">
        <f t="shared" si="33"/>
        <v>105120</v>
      </c>
      <c r="QH56" s="284">
        <f t="shared" si="33"/>
        <v>0</v>
      </c>
      <c r="QI56" s="284">
        <f t="shared" si="33"/>
        <v>0</v>
      </c>
      <c r="QJ56" s="284">
        <f t="shared" si="33"/>
        <v>0</v>
      </c>
      <c r="QK56" s="284">
        <f t="shared" si="34"/>
        <v>0</v>
      </c>
      <c r="QL56" s="284">
        <f t="shared" si="34"/>
        <v>105120</v>
      </c>
      <c r="QM56" s="284">
        <f t="shared" si="34"/>
        <v>0</v>
      </c>
      <c r="QN56" s="284">
        <f t="shared" si="34"/>
        <v>0</v>
      </c>
      <c r="QO56" s="284">
        <f t="shared" si="34"/>
        <v>0</v>
      </c>
      <c r="QP56" s="284">
        <f t="shared" si="34"/>
        <v>0</v>
      </c>
      <c r="QQ56" s="284">
        <f t="shared" si="34"/>
        <v>105120</v>
      </c>
      <c r="QR56" s="284">
        <f t="shared" si="34"/>
        <v>0</v>
      </c>
      <c r="QS56" s="284">
        <f t="shared" si="34"/>
        <v>0</v>
      </c>
      <c r="QT56" s="284">
        <f t="shared" si="34"/>
        <v>0</v>
      </c>
      <c r="QU56" s="284">
        <f t="shared" si="34"/>
        <v>0</v>
      </c>
      <c r="QV56" s="284">
        <f t="shared" si="34"/>
        <v>105120</v>
      </c>
      <c r="QW56" s="284">
        <f t="shared" si="34"/>
        <v>0</v>
      </c>
      <c r="QX56" s="284">
        <f t="shared" si="34"/>
        <v>0</v>
      </c>
      <c r="QY56" s="284">
        <f t="shared" si="34"/>
        <v>0</v>
      </c>
      <c r="QZ56" s="284">
        <f t="shared" si="34"/>
        <v>0</v>
      </c>
      <c r="RA56" s="284">
        <f t="shared" si="34"/>
        <v>105120</v>
      </c>
      <c r="RB56" s="284">
        <f t="shared" si="34"/>
        <v>0</v>
      </c>
      <c r="RC56" s="284">
        <f t="shared" si="34"/>
        <v>0</v>
      </c>
      <c r="RD56" s="284">
        <f t="shared" si="34"/>
        <v>0</v>
      </c>
      <c r="RE56" s="284">
        <f t="shared" si="34"/>
        <v>0</v>
      </c>
      <c r="RF56" s="284">
        <f t="shared" si="34"/>
        <v>105120</v>
      </c>
      <c r="RG56" s="284">
        <f t="shared" si="34"/>
        <v>0</v>
      </c>
      <c r="RH56" s="284">
        <f t="shared" si="34"/>
        <v>0</v>
      </c>
      <c r="RI56" s="284">
        <f t="shared" si="34"/>
        <v>0</v>
      </c>
      <c r="RJ56" s="284">
        <f t="shared" si="34"/>
        <v>0</v>
      </c>
      <c r="RK56" s="284">
        <f t="shared" si="34"/>
        <v>105120</v>
      </c>
      <c r="RL56" s="284">
        <f t="shared" si="34"/>
        <v>0</v>
      </c>
      <c r="RM56" s="284">
        <f t="shared" si="34"/>
        <v>0</v>
      </c>
      <c r="RN56" s="284">
        <f t="shared" si="34"/>
        <v>0</v>
      </c>
      <c r="RO56" s="284">
        <f t="shared" si="34"/>
        <v>0</v>
      </c>
      <c r="RP56" s="284">
        <f t="shared" si="34"/>
        <v>105120</v>
      </c>
      <c r="RQ56" s="284">
        <f t="shared" si="34"/>
        <v>0</v>
      </c>
      <c r="RR56" s="284">
        <f t="shared" si="34"/>
        <v>0</v>
      </c>
      <c r="RS56" s="284">
        <f t="shared" si="34"/>
        <v>0</v>
      </c>
      <c r="RT56" s="284">
        <f t="shared" si="34"/>
        <v>0</v>
      </c>
      <c r="RU56" s="284">
        <f t="shared" si="34"/>
        <v>105120</v>
      </c>
      <c r="RV56" s="284">
        <f t="shared" si="34"/>
        <v>0</v>
      </c>
      <c r="RW56" s="284">
        <f t="shared" si="34"/>
        <v>0</v>
      </c>
      <c r="RX56" s="284">
        <f t="shared" si="34"/>
        <v>0</v>
      </c>
      <c r="RY56" s="284">
        <f t="shared" si="34"/>
        <v>0</v>
      </c>
      <c r="RZ56" s="284">
        <f t="shared" si="34"/>
        <v>105120</v>
      </c>
      <c r="SA56" s="284">
        <f t="shared" si="34"/>
        <v>0</v>
      </c>
    </row>
    <row r="57" spans="1:495">
      <c r="A57" s="282"/>
      <c r="B57" s="283" t="str">
        <f>$B$10</f>
        <v>Camp and General</v>
      </c>
      <c r="C57" s="290">
        <f>SUM(D57:S57,T57:INDEX(T57:SA57,$H$5))</f>
        <v>236061</v>
      </c>
      <c r="D57" s="284">
        <f t="shared" ref="D57:BO57" si="35">$C10*D33</f>
        <v>0</v>
      </c>
      <c r="E57" s="284">
        <f t="shared" si="35"/>
        <v>0</v>
      </c>
      <c r="F57" s="284">
        <f t="shared" si="35"/>
        <v>26229</v>
      </c>
      <c r="G57" s="284">
        <f t="shared" si="35"/>
        <v>26229</v>
      </c>
      <c r="H57" s="284">
        <f t="shared" si="35"/>
        <v>26229</v>
      </c>
      <c r="I57" s="284">
        <f t="shared" si="35"/>
        <v>26229</v>
      </c>
      <c r="J57" s="284">
        <f t="shared" si="35"/>
        <v>26229</v>
      </c>
      <c r="K57" s="284">
        <f t="shared" si="35"/>
        <v>26229</v>
      </c>
      <c r="L57" s="284">
        <f t="shared" si="35"/>
        <v>13114.5</v>
      </c>
      <c r="M57" s="284">
        <f t="shared" si="35"/>
        <v>13114.5</v>
      </c>
      <c r="N57" s="284">
        <f t="shared" si="35"/>
        <v>13114.5</v>
      </c>
      <c r="O57" s="284">
        <f t="shared" si="35"/>
        <v>13114.5</v>
      </c>
      <c r="P57" s="284">
        <f t="shared" si="35"/>
        <v>13114.5</v>
      </c>
      <c r="Q57" s="284">
        <f t="shared" si="35"/>
        <v>13114.5</v>
      </c>
      <c r="R57" s="284">
        <f t="shared" si="35"/>
        <v>0</v>
      </c>
      <c r="S57" s="284">
        <f t="shared" si="35"/>
        <v>0</v>
      </c>
      <c r="T57" s="284">
        <f t="shared" si="35"/>
        <v>0</v>
      </c>
      <c r="U57" s="284">
        <f t="shared" si="35"/>
        <v>0</v>
      </c>
      <c r="V57" s="284">
        <f t="shared" si="35"/>
        <v>0</v>
      </c>
      <c r="W57" s="284">
        <f t="shared" si="35"/>
        <v>0</v>
      </c>
      <c r="X57" s="284">
        <f t="shared" si="35"/>
        <v>0</v>
      </c>
      <c r="Y57" s="284">
        <f t="shared" si="35"/>
        <v>0</v>
      </c>
      <c r="Z57" s="284">
        <f t="shared" si="35"/>
        <v>0</v>
      </c>
      <c r="AA57" s="284">
        <f t="shared" si="35"/>
        <v>0</v>
      </c>
      <c r="AB57" s="284">
        <f t="shared" si="35"/>
        <v>0</v>
      </c>
      <c r="AC57" s="284">
        <f t="shared" si="35"/>
        <v>0</v>
      </c>
      <c r="AD57" s="284">
        <f t="shared" si="35"/>
        <v>0</v>
      </c>
      <c r="AE57" s="284">
        <f t="shared" si="35"/>
        <v>0</v>
      </c>
      <c r="AF57" s="284">
        <f t="shared" si="35"/>
        <v>0</v>
      </c>
      <c r="AG57" s="284">
        <f t="shared" si="35"/>
        <v>0</v>
      </c>
      <c r="AH57" s="284">
        <f t="shared" si="35"/>
        <v>0</v>
      </c>
      <c r="AI57" s="284">
        <f t="shared" si="35"/>
        <v>0</v>
      </c>
      <c r="AJ57" s="284">
        <f t="shared" si="35"/>
        <v>0</v>
      </c>
      <c r="AK57" s="284">
        <f t="shared" si="35"/>
        <v>0</v>
      </c>
      <c r="AL57" s="284">
        <f t="shared" si="35"/>
        <v>0</v>
      </c>
      <c r="AM57" s="284">
        <f t="shared" si="35"/>
        <v>0</v>
      </c>
      <c r="AN57" s="284">
        <f t="shared" si="35"/>
        <v>0</v>
      </c>
      <c r="AO57" s="284">
        <f t="shared" si="35"/>
        <v>0</v>
      </c>
      <c r="AP57" s="284">
        <f t="shared" si="35"/>
        <v>0</v>
      </c>
      <c r="AQ57" s="284">
        <f t="shared" si="35"/>
        <v>0</v>
      </c>
      <c r="AR57" s="284">
        <f t="shared" si="35"/>
        <v>26229</v>
      </c>
      <c r="AS57" s="284">
        <f t="shared" si="35"/>
        <v>0</v>
      </c>
      <c r="AT57" s="284">
        <f t="shared" si="35"/>
        <v>0</v>
      </c>
      <c r="AU57" s="284">
        <f t="shared" si="35"/>
        <v>0</v>
      </c>
      <c r="AV57" s="284">
        <f t="shared" si="35"/>
        <v>0</v>
      </c>
      <c r="AW57" s="284">
        <f t="shared" si="35"/>
        <v>26229</v>
      </c>
      <c r="AX57" s="284">
        <f t="shared" si="35"/>
        <v>0</v>
      </c>
      <c r="AY57" s="284">
        <f t="shared" si="35"/>
        <v>0</v>
      </c>
      <c r="AZ57" s="284">
        <f t="shared" si="35"/>
        <v>0</v>
      </c>
      <c r="BA57" s="284">
        <f t="shared" si="35"/>
        <v>0</v>
      </c>
      <c r="BB57" s="284">
        <f t="shared" si="35"/>
        <v>26229</v>
      </c>
      <c r="BC57" s="284">
        <f t="shared" si="35"/>
        <v>0</v>
      </c>
      <c r="BD57" s="284">
        <f t="shared" si="35"/>
        <v>0</v>
      </c>
      <c r="BE57" s="284">
        <f t="shared" si="35"/>
        <v>0</v>
      </c>
      <c r="BF57" s="284">
        <f t="shared" si="35"/>
        <v>0</v>
      </c>
      <c r="BG57" s="284">
        <f t="shared" si="35"/>
        <v>26229</v>
      </c>
      <c r="BH57" s="284">
        <f t="shared" si="35"/>
        <v>0</v>
      </c>
      <c r="BI57" s="284">
        <f t="shared" si="35"/>
        <v>0</v>
      </c>
      <c r="BJ57" s="284">
        <f t="shared" si="35"/>
        <v>0</v>
      </c>
      <c r="BK57" s="284">
        <f t="shared" si="35"/>
        <v>0</v>
      </c>
      <c r="BL57" s="284">
        <f t="shared" si="35"/>
        <v>26229</v>
      </c>
      <c r="BM57" s="284">
        <f t="shared" si="35"/>
        <v>0</v>
      </c>
      <c r="BN57" s="284">
        <f t="shared" si="35"/>
        <v>0</v>
      </c>
      <c r="BO57" s="284">
        <f t="shared" si="35"/>
        <v>0</v>
      </c>
      <c r="BP57" s="284">
        <f t="shared" si="27"/>
        <v>0</v>
      </c>
      <c r="BQ57" s="284">
        <f t="shared" si="28"/>
        <v>26229</v>
      </c>
      <c r="BR57" s="284">
        <f t="shared" si="28"/>
        <v>0</v>
      </c>
      <c r="BS57" s="284">
        <f t="shared" si="28"/>
        <v>0</v>
      </c>
      <c r="BT57" s="284">
        <f t="shared" si="28"/>
        <v>0</v>
      </c>
      <c r="BU57" s="284">
        <f t="shared" si="28"/>
        <v>0</v>
      </c>
      <c r="BV57" s="284">
        <f t="shared" si="28"/>
        <v>26229</v>
      </c>
      <c r="BW57" s="284">
        <f t="shared" si="28"/>
        <v>0</v>
      </c>
      <c r="BX57" s="284">
        <f t="shared" si="28"/>
        <v>0</v>
      </c>
      <c r="BY57" s="284">
        <f t="shared" si="28"/>
        <v>0</v>
      </c>
      <c r="BZ57" s="284">
        <f t="shared" si="28"/>
        <v>0</v>
      </c>
      <c r="CA57" s="284">
        <f t="shared" si="28"/>
        <v>26229</v>
      </c>
      <c r="CB57" s="284">
        <f t="shared" si="28"/>
        <v>0</v>
      </c>
      <c r="CC57" s="284">
        <f t="shared" si="28"/>
        <v>0</v>
      </c>
      <c r="CD57" s="284">
        <f t="shared" si="28"/>
        <v>0</v>
      </c>
      <c r="CE57" s="284">
        <f t="shared" si="28"/>
        <v>0</v>
      </c>
      <c r="CF57" s="284">
        <f t="shared" si="28"/>
        <v>26229</v>
      </c>
      <c r="CG57" s="284">
        <f t="shared" si="28"/>
        <v>0</v>
      </c>
      <c r="CH57" s="284">
        <f t="shared" si="28"/>
        <v>0</v>
      </c>
      <c r="CI57" s="284">
        <f t="shared" si="28"/>
        <v>0</v>
      </c>
      <c r="CJ57" s="284">
        <f t="shared" si="28"/>
        <v>0</v>
      </c>
      <c r="CK57" s="284">
        <f t="shared" si="28"/>
        <v>26229</v>
      </c>
      <c r="CL57" s="284">
        <f t="shared" si="28"/>
        <v>0</v>
      </c>
      <c r="CM57" s="284">
        <f t="shared" si="28"/>
        <v>0</v>
      </c>
      <c r="CN57" s="284">
        <f t="shared" si="28"/>
        <v>0</v>
      </c>
      <c r="CO57" s="284">
        <f t="shared" si="28"/>
        <v>0</v>
      </c>
      <c r="CP57" s="284">
        <f t="shared" si="28"/>
        <v>26229</v>
      </c>
      <c r="CQ57" s="284">
        <f t="shared" si="28"/>
        <v>0</v>
      </c>
      <c r="CR57" s="284">
        <f t="shared" si="28"/>
        <v>0</v>
      </c>
      <c r="CS57" s="284">
        <f t="shared" si="28"/>
        <v>0</v>
      </c>
      <c r="CT57" s="284">
        <f t="shared" si="28"/>
        <v>0</v>
      </c>
      <c r="CU57" s="284">
        <f t="shared" si="28"/>
        <v>26229</v>
      </c>
      <c r="CV57" s="284">
        <f t="shared" si="28"/>
        <v>0</v>
      </c>
      <c r="CW57" s="284">
        <f t="shared" si="28"/>
        <v>0</v>
      </c>
      <c r="CX57" s="284">
        <f t="shared" si="28"/>
        <v>0</v>
      </c>
      <c r="CY57" s="284">
        <f t="shared" si="28"/>
        <v>0</v>
      </c>
      <c r="CZ57" s="284">
        <f t="shared" si="28"/>
        <v>26229</v>
      </c>
      <c r="DA57" s="284">
        <f t="shared" si="28"/>
        <v>0</v>
      </c>
      <c r="DB57" s="284">
        <f t="shared" si="28"/>
        <v>0</v>
      </c>
      <c r="DC57" s="284">
        <f t="shared" si="28"/>
        <v>0</v>
      </c>
      <c r="DD57" s="284">
        <f t="shared" si="28"/>
        <v>0</v>
      </c>
      <c r="DE57" s="284">
        <f t="shared" si="28"/>
        <v>26229</v>
      </c>
      <c r="DF57" s="284">
        <f t="shared" si="28"/>
        <v>0</v>
      </c>
      <c r="DG57" s="284">
        <f t="shared" si="28"/>
        <v>0</v>
      </c>
      <c r="DH57" s="284">
        <f t="shared" si="28"/>
        <v>0</v>
      </c>
      <c r="DI57" s="284">
        <f t="shared" si="28"/>
        <v>0</v>
      </c>
      <c r="DJ57" s="284">
        <f t="shared" si="28"/>
        <v>26229</v>
      </c>
      <c r="DK57" s="284">
        <f t="shared" si="28"/>
        <v>0</v>
      </c>
      <c r="DL57" s="284">
        <f t="shared" si="28"/>
        <v>0</v>
      </c>
      <c r="DM57" s="284">
        <f t="shared" si="28"/>
        <v>0</v>
      </c>
      <c r="DN57" s="284">
        <f t="shared" si="28"/>
        <v>0</v>
      </c>
      <c r="DO57" s="284">
        <f t="shared" si="28"/>
        <v>26229</v>
      </c>
      <c r="DP57" s="284">
        <f t="shared" si="28"/>
        <v>0</v>
      </c>
      <c r="DQ57" s="284">
        <f t="shared" si="28"/>
        <v>0</v>
      </c>
      <c r="DR57" s="284">
        <f t="shared" si="28"/>
        <v>0</v>
      </c>
      <c r="DS57" s="284">
        <f t="shared" si="28"/>
        <v>0</v>
      </c>
      <c r="DT57" s="284">
        <f t="shared" si="28"/>
        <v>26229</v>
      </c>
      <c r="DU57" s="284">
        <f t="shared" si="28"/>
        <v>0</v>
      </c>
      <c r="DV57" s="284">
        <f t="shared" si="28"/>
        <v>0</v>
      </c>
      <c r="DW57" s="284">
        <f t="shared" si="28"/>
        <v>0</v>
      </c>
      <c r="DX57" s="284">
        <f t="shared" si="28"/>
        <v>0</v>
      </c>
      <c r="DY57" s="284">
        <f t="shared" si="28"/>
        <v>26229</v>
      </c>
      <c r="DZ57" s="284">
        <f t="shared" si="28"/>
        <v>0</v>
      </c>
      <c r="EA57" s="284">
        <f t="shared" si="28"/>
        <v>0</v>
      </c>
      <c r="EB57" s="284">
        <f t="shared" si="28"/>
        <v>0</v>
      </c>
      <c r="EC57" s="284">
        <f t="shared" si="29"/>
        <v>0</v>
      </c>
      <c r="ED57" s="284">
        <f t="shared" si="29"/>
        <v>26229</v>
      </c>
      <c r="EE57" s="284">
        <f t="shared" si="29"/>
        <v>0</v>
      </c>
      <c r="EF57" s="284">
        <f t="shared" si="29"/>
        <v>0</v>
      </c>
      <c r="EG57" s="284">
        <f t="shared" si="29"/>
        <v>0</v>
      </c>
      <c r="EH57" s="284">
        <f t="shared" si="29"/>
        <v>0</v>
      </c>
      <c r="EI57" s="284">
        <f t="shared" si="29"/>
        <v>26229</v>
      </c>
      <c r="EJ57" s="284">
        <f t="shared" si="29"/>
        <v>0</v>
      </c>
      <c r="EK57" s="284">
        <f t="shared" si="29"/>
        <v>0</v>
      </c>
      <c r="EL57" s="284">
        <f t="shared" si="29"/>
        <v>0</v>
      </c>
      <c r="EM57" s="284">
        <f t="shared" si="29"/>
        <v>0</v>
      </c>
      <c r="EN57" s="284">
        <f t="shared" si="29"/>
        <v>26229</v>
      </c>
      <c r="EO57" s="284">
        <f t="shared" si="29"/>
        <v>0</v>
      </c>
      <c r="EP57" s="284">
        <f t="shared" si="29"/>
        <v>0</v>
      </c>
      <c r="EQ57" s="284">
        <f t="shared" si="29"/>
        <v>0</v>
      </c>
      <c r="ER57" s="284">
        <f t="shared" si="29"/>
        <v>0</v>
      </c>
      <c r="ES57" s="284">
        <f t="shared" si="29"/>
        <v>26229</v>
      </c>
      <c r="ET57" s="284">
        <f t="shared" si="29"/>
        <v>0</v>
      </c>
      <c r="EU57" s="284">
        <f t="shared" si="29"/>
        <v>0</v>
      </c>
      <c r="EV57" s="284">
        <f t="shared" si="29"/>
        <v>0</v>
      </c>
      <c r="EW57" s="284">
        <f t="shared" si="29"/>
        <v>0</v>
      </c>
      <c r="EX57" s="284">
        <f t="shared" si="29"/>
        <v>26229</v>
      </c>
      <c r="EY57" s="284">
        <f t="shared" si="29"/>
        <v>0</v>
      </c>
      <c r="EZ57" s="284">
        <f t="shared" si="29"/>
        <v>0</v>
      </c>
      <c r="FA57" s="284">
        <f t="shared" si="29"/>
        <v>0</v>
      </c>
      <c r="FB57" s="284">
        <f t="shared" si="29"/>
        <v>0</v>
      </c>
      <c r="FC57" s="284">
        <f t="shared" si="29"/>
        <v>26229</v>
      </c>
      <c r="FD57" s="284">
        <f t="shared" si="29"/>
        <v>0</v>
      </c>
      <c r="FE57" s="284">
        <f t="shared" si="29"/>
        <v>0</v>
      </c>
      <c r="FF57" s="284">
        <f t="shared" si="29"/>
        <v>0</v>
      </c>
      <c r="FG57" s="284">
        <f t="shared" si="29"/>
        <v>0</v>
      </c>
      <c r="FH57" s="284">
        <f t="shared" si="29"/>
        <v>26229</v>
      </c>
      <c r="FI57" s="284">
        <f t="shared" si="29"/>
        <v>0</v>
      </c>
      <c r="FJ57" s="284">
        <f t="shared" si="29"/>
        <v>0</v>
      </c>
      <c r="FK57" s="284">
        <f t="shared" si="29"/>
        <v>0</v>
      </c>
      <c r="FL57" s="284">
        <f t="shared" si="29"/>
        <v>0</v>
      </c>
      <c r="FM57" s="284">
        <f t="shared" si="29"/>
        <v>26229</v>
      </c>
      <c r="FN57" s="284">
        <f t="shared" si="29"/>
        <v>0</v>
      </c>
      <c r="FO57" s="284">
        <f t="shared" si="29"/>
        <v>0</v>
      </c>
      <c r="FP57" s="284">
        <f t="shared" si="29"/>
        <v>0</v>
      </c>
      <c r="FQ57" s="284">
        <f t="shared" si="29"/>
        <v>0</v>
      </c>
      <c r="FR57" s="284">
        <f t="shared" si="29"/>
        <v>26229</v>
      </c>
      <c r="FS57" s="284">
        <f t="shared" si="29"/>
        <v>0</v>
      </c>
      <c r="FT57" s="284">
        <f t="shared" si="29"/>
        <v>0</v>
      </c>
      <c r="FU57" s="284">
        <f t="shared" si="29"/>
        <v>0</v>
      </c>
      <c r="FV57" s="284">
        <f t="shared" si="29"/>
        <v>0</v>
      </c>
      <c r="FW57" s="284">
        <f t="shared" si="29"/>
        <v>26229</v>
      </c>
      <c r="FX57" s="284">
        <f t="shared" si="29"/>
        <v>0</v>
      </c>
      <c r="FY57" s="284">
        <f t="shared" si="29"/>
        <v>0</v>
      </c>
      <c r="FZ57" s="284">
        <f t="shared" si="29"/>
        <v>0</v>
      </c>
      <c r="GA57" s="284">
        <f t="shared" si="29"/>
        <v>0</v>
      </c>
      <c r="GB57" s="284">
        <f t="shared" si="29"/>
        <v>26229</v>
      </c>
      <c r="GC57" s="284">
        <f t="shared" si="29"/>
        <v>0</v>
      </c>
      <c r="GD57" s="284">
        <f t="shared" si="29"/>
        <v>0</v>
      </c>
      <c r="GE57" s="284">
        <f t="shared" si="29"/>
        <v>0</v>
      </c>
      <c r="GF57" s="284">
        <f t="shared" si="29"/>
        <v>0</v>
      </c>
      <c r="GG57" s="284">
        <f t="shared" si="29"/>
        <v>26229</v>
      </c>
      <c r="GH57" s="284">
        <f t="shared" si="29"/>
        <v>0</v>
      </c>
      <c r="GI57" s="284">
        <f t="shared" si="29"/>
        <v>0</v>
      </c>
      <c r="GJ57" s="284">
        <f t="shared" si="29"/>
        <v>0</v>
      </c>
      <c r="GK57" s="284">
        <f t="shared" si="29"/>
        <v>0</v>
      </c>
      <c r="GL57" s="284">
        <f t="shared" si="29"/>
        <v>26229</v>
      </c>
      <c r="GM57" s="284">
        <f t="shared" si="29"/>
        <v>0</v>
      </c>
      <c r="GN57" s="284">
        <f t="shared" si="29"/>
        <v>0</v>
      </c>
      <c r="GO57" s="284">
        <f t="shared" si="30"/>
        <v>0</v>
      </c>
      <c r="GP57" s="284">
        <f t="shared" si="30"/>
        <v>0</v>
      </c>
      <c r="GQ57" s="284">
        <f t="shared" si="30"/>
        <v>26229</v>
      </c>
      <c r="GR57" s="284">
        <f t="shared" si="30"/>
        <v>0</v>
      </c>
      <c r="GS57" s="284">
        <f t="shared" si="30"/>
        <v>0</v>
      </c>
      <c r="GT57" s="284">
        <f t="shared" si="30"/>
        <v>0</v>
      </c>
      <c r="GU57" s="284">
        <f t="shared" si="30"/>
        <v>0</v>
      </c>
      <c r="GV57" s="284">
        <f t="shared" si="30"/>
        <v>26229</v>
      </c>
      <c r="GW57" s="284">
        <f t="shared" si="30"/>
        <v>0</v>
      </c>
      <c r="GX57" s="284">
        <f t="shared" si="30"/>
        <v>0</v>
      </c>
      <c r="GY57" s="284">
        <f t="shared" si="30"/>
        <v>0</v>
      </c>
      <c r="GZ57" s="284">
        <f t="shared" si="30"/>
        <v>0</v>
      </c>
      <c r="HA57" s="284">
        <f t="shared" si="30"/>
        <v>26229</v>
      </c>
      <c r="HB57" s="284">
        <f t="shared" si="30"/>
        <v>0</v>
      </c>
      <c r="HC57" s="284">
        <f t="shared" si="30"/>
        <v>0</v>
      </c>
      <c r="HD57" s="284">
        <f t="shared" si="30"/>
        <v>0</v>
      </c>
      <c r="HE57" s="284">
        <f t="shared" si="30"/>
        <v>0</v>
      </c>
      <c r="HF57" s="284">
        <f t="shared" si="30"/>
        <v>26229</v>
      </c>
      <c r="HG57" s="284">
        <f t="shared" si="30"/>
        <v>0</v>
      </c>
      <c r="HH57" s="284">
        <f t="shared" si="30"/>
        <v>0</v>
      </c>
      <c r="HI57" s="284">
        <f t="shared" si="30"/>
        <v>0</v>
      </c>
      <c r="HJ57" s="284">
        <f t="shared" si="30"/>
        <v>0</v>
      </c>
      <c r="HK57" s="284">
        <f t="shared" si="30"/>
        <v>26229</v>
      </c>
      <c r="HL57" s="284">
        <f t="shared" si="30"/>
        <v>0</v>
      </c>
      <c r="HM57" s="284">
        <f t="shared" si="30"/>
        <v>0</v>
      </c>
      <c r="HN57" s="284">
        <f t="shared" si="30"/>
        <v>0</v>
      </c>
      <c r="HO57" s="284">
        <f t="shared" si="30"/>
        <v>0</v>
      </c>
      <c r="HP57" s="284">
        <f t="shared" si="30"/>
        <v>26229</v>
      </c>
      <c r="HQ57" s="284">
        <f t="shared" si="30"/>
        <v>0</v>
      </c>
      <c r="HR57" s="284">
        <f t="shared" si="30"/>
        <v>0</v>
      </c>
      <c r="HS57" s="284">
        <f t="shared" si="30"/>
        <v>0</v>
      </c>
      <c r="HT57" s="284">
        <f t="shared" si="30"/>
        <v>0</v>
      </c>
      <c r="HU57" s="284">
        <f t="shared" si="30"/>
        <v>26229</v>
      </c>
      <c r="HV57" s="284">
        <f t="shared" si="30"/>
        <v>0</v>
      </c>
      <c r="HW57" s="284">
        <f t="shared" si="30"/>
        <v>0</v>
      </c>
      <c r="HX57" s="284">
        <f t="shared" si="30"/>
        <v>0</v>
      </c>
      <c r="HY57" s="284">
        <f t="shared" si="30"/>
        <v>0</v>
      </c>
      <c r="HZ57" s="284">
        <f t="shared" si="30"/>
        <v>26229</v>
      </c>
      <c r="IA57" s="284">
        <f t="shared" si="30"/>
        <v>0</v>
      </c>
      <c r="IB57" s="284">
        <f t="shared" si="30"/>
        <v>0</v>
      </c>
      <c r="IC57" s="284">
        <f t="shared" si="30"/>
        <v>0</v>
      </c>
      <c r="ID57" s="284">
        <f t="shared" si="30"/>
        <v>0</v>
      </c>
      <c r="IE57" s="284">
        <f t="shared" si="30"/>
        <v>26229</v>
      </c>
      <c r="IF57" s="284">
        <f t="shared" si="30"/>
        <v>0</v>
      </c>
      <c r="IG57" s="284">
        <f t="shared" si="30"/>
        <v>0</v>
      </c>
      <c r="IH57" s="284">
        <f t="shared" si="30"/>
        <v>0</v>
      </c>
      <c r="II57" s="284">
        <f t="shared" si="30"/>
        <v>0</v>
      </c>
      <c r="IJ57" s="284">
        <f t="shared" si="30"/>
        <v>26229</v>
      </c>
      <c r="IK57" s="284">
        <f t="shared" si="30"/>
        <v>0</v>
      </c>
      <c r="IL57" s="284">
        <f t="shared" si="30"/>
        <v>0</v>
      </c>
      <c r="IM57" s="284">
        <f t="shared" si="30"/>
        <v>0</v>
      </c>
      <c r="IN57" s="284">
        <f t="shared" si="30"/>
        <v>0</v>
      </c>
      <c r="IO57" s="284">
        <f t="shared" si="30"/>
        <v>26229</v>
      </c>
      <c r="IP57" s="284">
        <f t="shared" si="30"/>
        <v>0</v>
      </c>
      <c r="IQ57" s="284">
        <f t="shared" si="30"/>
        <v>0</v>
      </c>
      <c r="IR57" s="284">
        <f t="shared" si="30"/>
        <v>0</v>
      </c>
      <c r="IS57" s="284">
        <f t="shared" si="30"/>
        <v>0</v>
      </c>
      <c r="IT57" s="284">
        <f t="shared" si="30"/>
        <v>26229</v>
      </c>
      <c r="IU57" s="284">
        <f t="shared" si="30"/>
        <v>0</v>
      </c>
      <c r="IV57" s="284">
        <f t="shared" si="30"/>
        <v>0</v>
      </c>
      <c r="IW57" s="284">
        <f t="shared" si="30"/>
        <v>0</v>
      </c>
      <c r="IX57" s="284">
        <f t="shared" si="30"/>
        <v>0</v>
      </c>
      <c r="IY57" s="284">
        <f t="shared" si="30"/>
        <v>26229</v>
      </c>
      <c r="IZ57" s="284">
        <f t="shared" si="30"/>
        <v>0</v>
      </c>
      <c r="JA57" s="284">
        <f t="shared" si="31"/>
        <v>0</v>
      </c>
      <c r="JB57" s="284">
        <f t="shared" si="31"/>
        <v>0</v>
      </c>
      <c r="JC57" s="284">
        <f t="shared" si="31"/>
        <v>0</v>
      </c>
      <c r="JD57" s="284">
        <f t="shared" si="31"/>
        <v>26229</v>
      </c>
      <c r="JE57" s="284">
        <f t="shared" si="31"/>
        <v>0</v>
      </c>
      <c r="JF57" s="284">
        <f t="shared" si="31"/>
        <v>0</v>
      </c>
      <c r="JG57" s="284">
        <f t="shared" si="31"/>
        <v>0</v>
      </c>
      <c r="JH57" s="284">
        <f t="shared" si="31"/>
        <v>0</v>
      </c>
      <c r="JI57" s="284">
        <f t="shared" si="31"/>
        <v>26229</v>
      </c>
      <c r="JJ57" s="284">
        <f t="shared" si="31"/>
        <v>0</v>
      </c>
      <c r="JK57" s="284">
        <f t="shared" si="31"/>
        <v>0</v>
      </c>
      <c r="JL57" s="284">
        <f t="shared" si="31"/>
        <v>0</v>
      </c>
      <c r="JM57" s="284">
        <f t="shared" si="31"/>
        <v>0</v>
      </c>
      <c r="JN57" s="284">
        <f t="shared" si="31"/>
        <v>26229</v>
      </c>
      <c r="JO57" s="284">
        <f t="shared" si="31"/>
        <v>0</v>
      </c>
      <c r="JP57" s="284">
        <f t="shared" si="31"/>
        <v>0</v>
      </c>
      <c r="JQ57" s="284">
        <f t="shared" si="31"/>
        <v>0</v>
      </c>
      <c r="JR57" s="284">
        <f t="shared" si="31"/>
        <v>0</v>
      </c>
      <c r="JS57" s="284">
        <f t="shared" si="31"/>
        <v>26229</v>
      </c>
      <c r="JT57" s="284">
        <f t="shared" si="31"/>
        <v>0</v>
      </c>
      <c r="JU57" s="284">
        <f t="shared" si="31"/>
        <v>0</v>
      </c>
      <c r="JV57" s="284">
        <f t="shared" si="31"/>
        <v>0</v>
      </c>
      <c r="JW57" s="284">
        <f t="shared" si="31"/>
        <v>0</v>
      </c>
      <c r="JX57" s="284">
        <f t="shared" si="31"/>
        <v>26229</v>
      </c>
      <c r="JY57" s="284">
        <f t="shared" si="31"/>
        <v>0</v>
      </c>
      <c r="JZ57" s="284">
        <f t="shared" si="31"/>
        <v>0</v>
      </c>
      <c r="KA57" s="284">
        <f t="shared" si="31"/>
        <v>0</v>
      </c>
      <c r="KB57" s="284">
        <f t="shared" si="31"/>
        <v>0</v>
      </c>
      <c r="KC57" s="284">
        <f t="shared" si="31"/>
        <v>26229</v>
      </c>
      <c r="KD57" s="284">
        <f t="shared" si="31"/>
        <v>0</v>
      </c>
      <c r="KE57" s="284">
        <f t="shared" si="31"/>
        <v>0</v>
      </c>
      <c r="KF57" s="284">
        <f t="shared" si="31"/>
        <v>0</v>
      </c>
      <c r="KG57" s="284">
        <f t="shared" si="31"/>
        <v>0</v>
      </c>
      <c r="KH57" s="284">
        <f t="shared" si="31"/>
        <v>26229</v>
      </c>
      <c r="KI57" s="284">
        <f t="shared" si="31"/>
        <v>0</v>
      </c>
      <c r="KJ57" s="284">
        <f t="shared" si="31"/>
        <v>0</v>
      </c>
      <c r="KK57" s="284">
        <f t="shared" si="31"/>
        <v>0</v>
      </c>
      <c r="KL57" s="284">
        <f t="shared" si="31"/>
        <v>0</v>
      </c>
      <c r="KM57" s="284">
        <f t="shared" si="31"/>
        <v>26229</v>
      </c>
      <c r="KN57" s="284">
        <f t="shared" si="31"/>
        <v>0</v>
      </c>
      <c r="KO57" s="284">
        <f t="shared" si="31"/>
        <v>0</v>
      </c>
      <c r="KP57" s="284">
        <f t="shared" si="31"/>
        <v>0</v>
      </c>
      <c r="KQ57" s="284">
        <f t="shared" si="31"/>
        <v>0</v>
      </c>
      <c r="KR57" s="284">
        <f t="shared" si="31"/>
        <v>26229</v>
      </c>
      <c r="KS57" s="284">
        <f t="shared" si="31"/>
        <v>0</v>
      </c>
      <c r="KT57" s="284">
        <f t="shared" si="31"/>
        <v>0</v>
      </c>
      <c r="KU57" s="284">
        <f t="shared" si="31"/>
        <v>0</v>
      </c>
      <c r="KV57" s="284">
        <f t="shared" si="31"/>
        <v>0</v>
      </c>
      <c r="KW57" s="284">
        <f t="shared" si="31"/>
        <v>26229</v>
      </c>
      <c r="KX57" s="284">
        <f t="shared" si="31"/>
        <v>0</v>
      </c>
      <c r="KY57" s="284">
        <f t="shared" si="31"/>
        <v>0</v>
      </c>
      <c r="KZ57" s="284">
        <f t="shared" si="31"/>
        <v>0</v>
      </c>
      <c r="LA57" s="284">
        <f t="shared" si="31"/>
        <v>0</v>
      </c>
      <c r="LB57" s="284">
        <f t="shared" si="31"/>
        <v>26229</v>
      </c>
      <c r="LC57" s="284">
        <f t="shared" si="31"/>
        <v>0</v>
      </c>
      <c r="LD57" s="284">
        <f t="shared" si="31"/>
        <v>0</v>
      </c>
      <c r="LE57" s="284">
        <f t="shared" si="31"/>
        <v>0</v>
      </c>
      <c r="LF57" s="284">
        <f t="shared" si="31"/>
        <v>0</v>
      </c>
      <c r="LG57" s="284">
        <f t="shared" si="31"/>
        <v>26229</v>
      </c>
      <c r="LH57" s="284">
        <f t="shared" si="31"/>
        <v>0</v>
      </c>
      <c r="LI57" s="284">
        <f t="shared" si="31"/>
        <v>0</v>
      </c>
      <c r="LJ57" s="284">
        <f t="shared" si="31"/>
        <v>0</v>
      </c>
      <c r="LK57" s="284">
        <f t="shared" si="31"/>
        <v>0</v>
      </c>
      <c r="LL57" s="284">
        <f t="shared" si="31"/>
        <v>26229</v>
      </c>
      <c r="LM57" s="284">
        <f t="shared" si="32"/>
        <v>0</v>
      </c>
      <c r="LN57" s="284">
        <f t="shared" si="32"/>
        <v>0</v>
      </c>
      <c r="LO57" s="284">
        <f t="shared" si="32"/>
        <v>0</v>
      </c>
      <c r="LP57" s="284">
        <f t="shared" si="32"/>
        <v>0</v>
      </c>
      <c r="LQ57" s="284">
        <f t="shared" si="32"/>
        <v>26229</v>
      </c>
      <c r="LR57" s="284">
        <f t="shared" si="32"/>
        <v>0</v>
      </c>
      <c r="LS57" s="284">
        <f t="shared" si="32"/>
        <v>0</v>
      </c>
      <c r="LT57" s="284">
        <f t="shared" si="32"/>
        <v>0</v>
      </c>
      <c r="LU57" s="284">
        <f t="shared" si="32"/>
        <v>0</v>
      </c>
      <c r="LV57" s="284">
        <f t="shared" si="32"/>
        <v>26229</v>
      </c>
      <c r="LW57" s="284">
        <f t="shared" si="32"/>
        <v>0</v>
      </c>
      <c r="LX57" s="284">
        <f t="shared" si="32"/>
        <v>0</v>
      </c>
      <c r="LY57" s="284">
        <f t="shared" si="32"/>
        <v>0</v>
      </c>
      <c r="LZ57" s="284">
        <f t="shared" si="32"/>
        <v>0</v>
      </c>
      <c r="MA57" s="284">
        <f t="shared" si="32"/>
        <v>26229</v>
      </c>
      <c r="MB57" s="284">
        <f t="shared" si="32"/>
        <v>0</v>
      </c>
      <c r="MC57" s="284">
        <f t="shared" si="32"/>
        <v>0</v>
      </c>
      <c r="MD57" s="284">
        <f t="shared" si="32"/>
        <v>0</v>
      </c>
      <c r="ME57" s="284">
        <f t="shared" si="32"/>
        <v>0</v>
      </c>
      <c r="MF57" s="284">
        <f t="shared" si="32"/>
        <v>26229</v>
      </c>
      <c r="MG57" s="284">
        <f t="shared" si="32"/>
        <v>0</v>
      </c>
      <c r="MH57" s="284">
        <f t="shared" si="32"/>
        <v>0</v>
      </c>
      <c r="MI57" s="284">
        <f t="shared" si="32"/>
        <v>0</v>
      </c>
      <c r="MJ57" s="284">
        <f t="shared" si="32"/>
        <v>0</v>
      </c>
      <c r="MK57" s="284">
        <f t="shared" si="32"/>
        <v>26229</v>
      </c>
      <c r="ML57" s="284">
        <f t="shared" si="32"/>
        <v>0</v>
      </c>
      <c r="MM57" s="284">
        <f t="shared" si="32"/>
        <v>0</v>
      </c>
      <c r="MN57" s="284">
        <f t="shared" si="32"/>
        <v>0</v>
      </c>
      <c r="MO57" s="284">
        <f t="shared" si="32"/>
        <v>0</v>
      </c>
      <c r="MP57" s="284">
        <f t="shared" si="32"/>
        <v>26229</v>
      </c>
      <c r="MQ57" s="284">
        <f t="shared" si="32"/>
        <v>0</v>
      </c>
      <c r="MR57" s="284">
        <f t="shared" si="32"/>
        <v>0</v>
      </c>
      <c r="MS57" s="284">
        <f t="shared" si="32"/>
        <v>0</v>
      </c>
      <c r="MT57" s="284">
        <f t="shared" si="32"/>
        <v>0</v>
      </c>
      <c r="MU57" s="284">
        <f t="shared" si="32"/>
        <v>26229</v>
      </c>
      <c r="MV57" s="284">
        <f t="shared" si="32"/>
        <v>0</v>
      </c>
      <c r="MW57" s="284">
        <f t="shared" si="32"/>
        <v>0</v>
      </c>
      <c r="MX57" s="284">
        <f t="shared" si="32"/>
        <v>0</v>
      </c>
      <c r="MY57" s="284">
        <f t="shared" si="32"/>
        <v>0</v>
      </c>
      <c r="MZ57" s="284">
        <f t="shared" si="32"/>
        <v>26229</v>
      </c>
      <c r="NA57" s="284">
        <f t="shared" si="32"/>
        <v>0</v>
      </c>
      <c r="NB57" s="284">
        <f t="shared" si="32"/>
        <v>0</v>
      </c>
      <c r="NC57" s="284">
        <f t="shared" si="32"/>
        <v>0</v>
      </c>
      <c r="ND57" s="284">
        <f t="shared" si="32"/>
        <v>0</v>
      </c>
      <c r="NE57" s="284">
        <f t="shared" si="32"/>
        <v>26229</v>
      </c>
      <c r="NF57" s="284">
        <f t="shared" si="32"/>
        <v>0</v>
      </c>
      <c r="NG57" s="284">
        <f t="shared" si="32"/>
        <v>0</v>
      </c>
      <c r="NH57" s="284">
        <f t="shared" si="32"/>
        <v>0</v>
      </c>
      <c r="NI57" s="284">
        <f t="shared" si="32"/>
        <v>0</v>
      </c>
      <c r="NJ57" s="284">
        <f t="shared" si="32"/>
        <v>26229</v>
      </c>
      <c r="NK57" s="284">
        <f t="shared" si="32"/>
        <v>0</v>
      </c>
      <c r="NL57" s="284">
        <f t="shared" si="32"/>
        <v>0</v>
      </c>
      <c r="NM57" s="284">
        <f t="shared" si="32"/>
        <v>0</v>
      </c>
      <c r="NN57" s="284">
        <f t="shared" si="32"/>
        <v>0</v>
      </c>
      <c r="NO57" s="284">
        <f t="shared" si="32"/>
        <v>26229</v>
      </c>
      <c r="NP57" s="284">
        <f t="shared" si="32"/>
        <v>0</v>
      </c>
      <c r="NQ57" s="284">
        <f t="shared" si="32"/>
        <v>0</v>
      </c>
      <c r="NR57" s="284">
        <f t="shared" si="32"/>
        <v>0</v>
      </c>
      <c r="NS57" s="284">
        <f t="shared" si="32"/>
        <v>0</v>
      </c>
      <c r="NT57" s="284">
        <f t="shared" si="32"/>
        <v>26229</v>
      </c>
      <c r="NU57" s="284">
        <f t="shared" si="32"/>
        <v>0</v>
      </c>
      <c r="NV57" s="284">
        <f t="shared" si="32"/>
        <v>0</v>
      </c>
      <c r="NW57" s="284">
        <f t="shared" si="32"/>
        <v>0</v>
      </c>
      <c r="NX57" s="284">
        <f t="shared" si="32"/>
        <v>0</v>
      </c>
      <c r="NY57" s="284">
        <f t="shared" si="33"/>
        <v>26229</v>
      </c>
      <c r="NZ57" s="284">
        <f t="shared" si="33"/>
        <v>0</v>
      </c>
      <c r="OA57" s="284">
        <f t="shared" si="33"/>
        <v>0</v>
      </c>
      <c r="OB57" s="284">
        <f t="shared" si="33"/>
        <v>0</v>
      </c>
      <c r="OC57" s="284">
        <f t="shared" si="33"/>
        <v>0</v>
      </c>
      <c r="OD57" s="284">
        <f t="shared" si="33"/>
        <v>26229</v>
      </c>
      <c r="OE57" s="284">
        <f t="shared" si="33"/>
        <v>0</v>
      </c>
      <c r="OF57" s="284">
        <f t="shared" si="33"/>
        <v>0</v>
      </c>
      <c r="OG57" s="284">
        <f t="shared" si="33"/>
        <v>0</v>
      </c>
      <c r="OH57" s="284">
        <f t="shared" si="33"/>
        <v>0</v>
      </c>
      <c r="OI57" s="284">
        <f t="shared" si="33"/>
        <v>26229</v>
      </c>
      <c r="OJ57" s="284">
        <f t="shared" si="33"/>
        <v>0</v>
      </c>
      <c r="OK57" s="284">
        <f t="shared" si="33"/>
        <v>0</v>
      </c>
      <c r="OL57" s="284">
        <f t="shared" si="33"/>
        <v>0</v>
      </c>
      <c r="OM57" s="284">
        <f t="shared" si="33"/>
        <v>0</v>
      </c>
      <c r="ON57" s="284">
        <f t="shared" si="33"/>
        <v>26229</v>
      </c>
      <c r="OO57" s="284">
        <f t="shared" si="33"/>
        <v>0</v>
      </c>
      <c r="OP57" s="284">
        <f t="shared" si="33"/>
        <v>0</v>
      </c>
      <c r="OQ57" s="284">
        <f t="shared" si="33"/>
        <v>0</v>
      </c>
      <c r="OR57" s="284">
        <f t="shared" si="33"/>
        <v>0</v>
      </c>
      <c r="OS57" s="284">
        <f t="shared" si="33"/>
        <v>26229</v>
      </c>
      <c r="OT57" s="284">
        <f t="shared" si="33"/>
        <v>0</v>
      </c>
      <c r="OU57" s="284">
        <f t="shared" si="33"/>
        <v>0</v>
      </c>
      <c r="OV57" s="284">
        <f t="shared" si="33"/>
        <v>0</v>
      </c>
      <c r="OW57" s="284">
        <f t="shared" si="33"/>
        <v>0</v>
      </c>
      <c r="OX57" s="284">
        <f t="shared" si="33"/>
        <v>26229</v>
      </c>
      <c r="OY57" s="284">
        <f t="shared" si="33"/>
        <v>0</v>
      </c>
      <c r="OZ57" s="284">
        <f t="shared" si="33"/>
        <v>0</v>
      </c>
      <c r="PA57" s="284">
        <f t="shared" si="33"/>
        <v>0</v>
      </c>
      <c r="PB57" s="284">
        <f t="shared" si="33"/>
        <v>0</v>
      </c>
      <c r="PC57" s="284">
        <f t="shared" si="33"/>
        <v>26229</v>
      </c>
      <c r="PD57" s="284">
        <f t="shared" si="33"/>
        <v>0</v>
      </c>
      <c r="PE57" s="284">
        <f t="shared" si="33"/>
        <v>0</v>
      </c>
      <c r="PF57" s="284">
        <f t="shared" si="33"/>
        <v>0</v>
      </c>
      <c r="PG57" s="284">
        <f t="shared" si="33"/>
        <v>0</v>
      </c>
      <c r="PH57" s="284">
        <f t="shared" si="33"/>
        <v>26229</v>
      </c>
      <c r="PI57" s="284">
        <f t="shared" si="33"/>
        <v>0</v>
      </c>
      <c r="PJ57" s="284">
        <f t="shared" si="33"/>
        <v>0</v>
      </c>
      <c r="PK57" s="284">
        <f t="shared" si="33"/>
        <v>0</v>
      </c>
      <c r="PL57" s="284">
        <f t="shared" si="33"/>
        <v>0</v>
      </c>
      <c r="PM57" s="284">
        <f t="shared" si="33"/>
        <v>26229</v>
      </c>
      <c r="PN57" s="284">
        <f t="shared" si="33"/>
        <v>0</v>
      </c>
      <c r="PO57" s="284">
        <f t="shared" si="33"/>
        <v>0</v>
      </c>
      <c r="PP57" s="284">
        <f t="shared" si="33"/>
        <v>0</v>
      </c>
      <c r="PQ57" s="284">
        <f t="shared" si="33"/>
        <v>0</v>
      </c>
      <c r="PR57" s="284">
        <f t="shared" si="33"/>
        <v>26229</v>
      </c>
      <c r="PS57" s="284">
        <f t="shared" si="33"/>
        <v>0</v>
      </c>
      <c r="PT57" s="284">
        <f t="shared" si="33"/>
        <v>0</v>
      </c>
      <c r="PU57" s="284">
        <f t="shared" si="33"/>
        <v>0</v>
      </c>
      <c r="PV57" s="284">
        <f t="shared" si="33"/>
        <v>0</v>
      </c>
      <c r="PW57" s="284">
        <f t="shared" si="33"/>
        <v>26229</v>
      </c>
      <c r="PX57" s="284">
        <f t="shared" si="33"/>
        <v>0</v>
      </c>
      <c r="PY57" s="284">
        <f t="shared" si="33"/>
        <v>0</v>
      </c>
      <c r="PZ57" s="284">
        <f t="shared" si="33"/>
        <v>0</v>
      </c>
      <c r="QA57" s="284">
        <f t="shared" si="33"/>
        <v>0</v>
      </c>
      <c r="QB57" s="284">
        <f t="shared" si="33"/>
        <v>26229</v>
      </c>
      <c r="QC57" s="284">
        <f t="shared" si="33"/>
        <v>0</v>
      </c>
      <c r="QD57" s="284">
        <f t="shared" si="33"/>
        <v>0</v>
      </c>
      <c r="QE57" s="284">
        <f t="shared" si="33"/>
        <v>0</v>
      </c>
      <c r="QF57" s="284">
        <f t="shared" si="33"/>
        <v>0</v>
      </c>
      <c r="QG57" s="284">
        <f t="shared" si="33"/>
        <v>26229</v>
      </c>
      <c r="QH57" s="284">
        <f t="shared" si="33"/>
        <v>0</v>
      </c>
      <c r="QI57" s="284">
        <f t="shared" si="33"/>
        <v>0</v>
      </c>
      <c r="QJ57" s="284">
        <f t="shared" si="33"/>
        <v>0</v>
      </c>
      <c r="QK57" s="284">
        <f t="shared" si="34"/>
        <v>0</v>
      </c>
      <c r="QL57" s="284">
        <f t="shared" si="34"/>
        <v>26229</v>
      </c>
      <c r="QM57" s="284">
        <f t="shared" si="34"/>
        <v>0</v>
      </c>
      <c r="QN57" s="284">
        <f t="shared" si="34"/>
        <v>0</v>
      </c>
      <c r="QO57" s="284">
        <f t="shared" si="34"/>
        <v>0</v>
      </c>
      <c r="QP57" s="284">
        <f t="shared" si="34"/>
        <v>0</v>
      </c>
      <c r="QQ57" s="284">
        <f t="shared" si="34"/>
        <v>26229</v>
      </c>
      <c r="QR57" s="284">
        <f t="shared" si="34"/>
        <v>0</v>
      </c>
      <c r="QS57" s="284">
        <f t="shared" si="34"/>
        <v>0</v>
      </c>
      <c r="QT57" s="284">
        <f t="shared" si="34"/>
        <v>0</v>
      </c>
      <c r="QU57" s="284">
        <f t="shared" si="34"/>
        <v>0</v>
      </c>
      <c r="QV57" s="284">
        <f t="shared" si="34"/>
        <v>26229</v>
      </c>
      <c r="QW57" s="284">
        <f t="shared" si="34"/>
        <v>0</v>
      </c>
      <c r="QX57" s="284">
        <f t="shared" si="34"/>
        <v>0</v>
      </c>
      <c r="QY57" s="284">
        <f t="shared" si="34"/>
        <v>0</v>
      </c>
      <c r="QZ57" s="284">
        <f t="shared" si="34"/>
        <v>0</v>
      </c>
      <c r="RA57" s="284">
        <f t="shared" si="34"/>
        <v>26229</v>
      </c>
      <c r="RB57" s="284">
        <f t="shared" si="34"/>
        <v>0</v>
      </c>
      <c r="RC57" s="284">
        <f t="shared" si="34"/>
        <v>0</v>
      </c>
      <c r="RD57" s="284">
        <f t="shared" si="34"/>
        <v>0</v>
      </c>
      <c r="RE57" s="284">
        <f t="shared" si="34"/>
        <v>0</v>
      </c>
      <c r="RF57" s="284">
        <f t="shared" si="34"/>
        <v>26229</v>
      </c>
      <c r="RG57" s="284">
        <f t="shared" si="34"/>
        <v>0</v>
      </c>
      <c r="RH57" s="284">
        <f t="shared" si="34"/>
        <v>0</v>
      </c>
      <c r="RI57" s="284">
        <f t="shared" si="34"/>
        <v>0</v>
      </c>
      <c r="RJ57" s="284">
        <f t="shared" si="34"/>
        <v>0</v>
      </c>
      <c r="RK57" s="284">
        <f t="shared" si="34"/>
        <v>26229</v>
      </c>
      <c r="RL57" s="284">
        <f t="shared" si="34"/>
        <v>0</v>
      </c>
      <c r="RM57" s="284">
        <f t="shared" si="34"/>
        <v>0</v>
      </c>
      <c r="RN57" s="284">
        <f t="shared" si="34"/>
        <v>0</v>
      </c>
      <c r="RO57" s="284">
        <f t="shared" si="34"/>
        <v>0</v>
      </c>
      <c r="RP57" s="284">
        <f t="shared" si="34"/>
        <v>26229</v>
      </c>
      <c r="RQ57" s="284">
        <f t="shared" si="34"/>
        <v>0</v>
      </c>
      <c r="RR57" s="284">
        <f t="shared" si="34"/>
        <v>0</v>
      </c>
      <c r="RS57" s="284">
        <f t="shared" si="34"/>
        <v>0</v>
      </c>
      <c r="RT57" s="284">
        <f t="shared" si="34"/>
        <v>0</v>
      </c>
      <c r="RU57" s="284">
        <f t="shared" si="34"/>
        <v>26229</v>
      </c>
      <c r="RV57" s="284">
        <f t="shared" si="34"/>
        <v>0</v>
      </c>
      <c r="RW57" s="284">
        <f t="shared" si="34"/>
        <v>0</v>
      </c>
      <c r="RX57" s="284">
        <f t="shared" si="34"/>
        <v>0</v>
      </c>
      <c r="RY57" s="284">
        <f t="shared" si="34"/>
        <v>0</v>
      </c>
      <c r="RZ57" s="284">
        <f t="shared" si="34"/>
        <v>26229</v>
      </c>
      <c r="SA57" s="284">
        <f t="shared" si="34"/>
        <v>0</v>
      </c>
    </row>
    <row r="58" spans="1:495">
      <c r="A58" s="282" t="s">
        <v>330</v>
      </c>
      <c r="B58" s="290">
        <f>SUM(C59:C60)</f>
        <v>525573.65883164061</v>
      </c>
      <c r="C58" s="282"/>
      <c r="D58" s="284"/>
      <c r="E58" s="284"/>
      <c r="F58" s="284"/>
      <c r="G58" s="284"/>
      <c r="H58" s="284"/>
      <c r="I58" s="284"/>
      <c r="J58" s="284"/>
      <c r="K58" s="284"/>
      <c r="L58" s="284"/>
      <c r="M58" s="284"/>
      <c r="N58" s="284"/>
      <c r="O58" s="284"/>
      <c r="P58" s="284"/>
      <c r="Q58" s="284"/>
      <c r="R58" s="284"/>
      <c r="S58" s="284"/>
      <c r="T58" s="284"/>
      <c r="U58" s="284"/>
      <c r="V58" s="284"/>
      <c r="W58" s="284"/>
      <c r="X58" s="284"/>
      <c r="Y58" s="284"/>
      <c r="Z58" s="284"/>
      <c r="AA58" s="284"/>
      <c r="AB58" s="284"/>
      <c r="AC58" s="284"/>
      <c r="AD58" s="284"/>
      <c r="AE58" s="284"/>
      <c r="AF58" s="284"/>
      <c r="AG58" s="284"/>
      <c r="AH58" s="284"/>
      <c r="AI58" s="284"/>
      <c r="AJ58" s="284"/>
      <c r="AK58" s="284"/>
      <c r="AL58" s="284"/>
      <c r="AM58" s="284"/>
      <c r="AN58" s="284"/>
      <c r="AO58" s="284"/>
      <c r="AP58" s="284"/>
      <c r="AQ58" s="284"/>
      <c r="AR58" s="284"/>
      <c r="AS58" s="284"/>
      <c r="AT58" s="284"/>
      <c r="AU58" s="284"/>
      <c r="AV58" s="284"/>
      <c r="AW58" s="284"/>
      <c r="AX58" s="284"/>
      <c r="AY58" s="284"/>
      <c r="AZ58" s="284"/>
      <c r="BA58" s="284"/>
      <c r="BB58" s="284"/>
      <c r="BC58" s="284"/>
      <c r="BD58" s="284"/>
      <c r="BE58" s="284"/>
      <c r="BF58" s="284"/>
      <c r="BG58" s="284"/>
      <c r="BH58" s="284"/>
      <c r="BI58" s="284"/>
      <c r="BJ58" s="284"/>
      <c r="BK58" s="284"/>
      <c r="BL58" s="284"/>
      <c r="BM58" s="284"/>
      <c r="BN58" s="284"/>
      <c r="BO58" s="284"/>
      <c r="BP58" s="284"/>
      <c r="BQ58" s="284"/>
      <c r="BR58" s="284"/>
      <c r="BS58" s="284"/>
      <c r="BT58" s="284"/>
      <c r="BU58" s="284"/>
      <c r="BV58" s="284"/>
      <c r="BW58" s="284"/>
      <c r="BX58" s="284"/>
      <c r="BY58" s="284"/>
      <c r="BZ58" s="284"/>
      <c r="CA58" s="284"/>
      <c r="CB58" s="284"/>
      <c r="CC58" s="284"/>
      <c r="CD58" s="284"/>
      <c r="CE58" s="284"/>
      <c r="CF58" s="284"/>
      <c r="CG58" s="284"/>
      <c r="CH58" s="284"/>
      <c r="CI58" s="284"/>
      <c r="CJ58" s="284"/>
      <c r="CK58" s="284"/>
      <c r="CL58" s="284"/>
      <c r="CM58" s="284"/>
      <c r="CN58" s="284"/>
      <c r="CO58" s="284"/>
      <c r="CP58" s="284"/>
      <c r="CQ58" s="284"/>
      <c r="CR58" s="284"/>
      <c r="CS58" s="284"/>
      <c r="CT58" s="284"/>
      <c r="CU58" s="284"/>
      <c r="CV58" s="284"/>
      <c r="CW58" s="284"/>
      <c r="CX58" s="284"/>
      <c r="CY58" s="284"/>
      <c r="CZ58" s="284"/>
      <c r="DA58" s="284"/>
      <c r="DB58" s="284"/>
      <c r="DC58" s="284"/>
      <c r="DD58" s="284"/>
      <c r="DE58" s="284"/>
      <c r="DF58" s="284"/>
      <c r="DG58" s="284"/>
      <c r="DH58" s="284"/>
      <c r="DI58" s="284"/>
      <c r="DJ58" s="284"/>
      <c r="DK58" s="284"/>
      <c r="DL58" s="284"/>
      <c r="DM58" s="284"/>
      <c r="DN58" s="284"/>
      <c r="DO58" s="284"/>
      <c r="DP58" s="284"/>
      <c r="DQ58" s="284"/>
      <c r="DR58" s="284"/>
      <c r="DS58" s="284"/>
      <c r="DT58" s="284"/>
      <c r="DU58" s="284"/>
      <c r="DV58" s="284"/>
      <c r="DW58" s="284"/>
      <c r="DX58" s="284"/>
      <c r="DY58" s="284"/>
      <c r="DZ58" s="284"/>
      <c r="EA58" s="284"/>
      <c r="EB58" s="284"/>
      <c r="EC58" s="284"/>
      <c r="ED58" s="284"/>
      <c r="EE58" s="284"/>
      <c r="EF58" s="284"/>
      <c r="EG58" s="284"/>
      <c r="EH58" s="284"/>
      <c r="EI58" s="284"/>
      <c r="EJ58" s="284"/>
      <c r="EK58" s="284"/>
      <c r="EL58" s="284"/>
      <c r="EM58" s="284"/>
      <c r="EN58" s="284"/>
      <c r="EO58" s="284"/>
      <c r="EP58" s="284"/>
      <c r="EQ58" s="284"/>
      <c r="ER58" s="284"/>
      <c r="ES58" s="284"/>
      <c r="ET58" s="284"/>
      <c r="EU58" s="284"/>
      <c r="EV58" s="284"/>
      <c r="EW58" s="284"/>
      <c r="EX58" s="284"/>
      <c r="EY58" s="284"/>
      <c r="EZ58" s="284"/>
      <c r="FA58" s="284"/>
      <c r="FB58" s="284"/>
      <c r="FC58" s="284"/>
      <c r="FD58" s="284"/>
      <c r="FE58" s="284"/>
      <c r="FF58" s="284"/>
      <c r="FG58" s="284"/>
      <c r="FH58" s="284"/>
      <c r="FI58" s="284"/>
      <c r="FJ58" s="284"/>
      <c r="FK58" s="284"/>
      <c r="FL58" s="284"/>
      <c r="FM58" s="284"/>
      <c r="FN58" s="284"/>
      <c r="FO58" s="284"/>
      <c r="FP58" s="284"/>
      <c r="FQ58" s="284"/>
      <c r="FR58" s="284"/>
      <c r="FS58" s="284"/>
      <c r="FT58" s="284"/>
      <c r="FU58" s="284"/>
      <c r="FV58" s="284"/>
      <c r="FW58" s="284"/>
      <c r="FX58" s="284"/>
      <c r="FY58" s="284"/>
      <c r="FZ58" s="284"/>
      <c r="GA58" s="284"/>
      <c r="GB58" s="284"/>
      <c r="GC58" s="284"/>
      <c r="GD58" s="284"/>
      <c r="GE58" s="284"/>
      <c r="GF58" s="284"/>
      <c r="GG58" s="284"/>
      <c r="GH58" s="284"/>
      <c r="GI58" s="284"/>
      <c r="GJ58" s="284"/>
      <c r="GK58" s="284"/>
      <c r="GL58" s="284"/>
      <c r="GM58" s="284"/>
      <c r="GN58" s="284"/>
      <c r="GO58" s="284"/>
      <c r="GP58" s="284"/>
      <c r="GQ58" s="284"/>
      <c r="GR58" s="284"/>
      <c r="GS58" s="284"/>
      <c r="GT58" s="284"/>
      <c r="GU58" s="284"/>
      <c r="GV58" s="284"/>
      <c r="GW58" s="284"/>
      <c r="GX58" s="284"/>
      <c r="GY58" s="284"/>
      <c r="GZ58" s="284"/>
      <c r="HA58" s="284"/>
      <c r="HB58" s="284"/>
      <c r="HC58" s="284"/>
      <c r="HD58" s="284"/>
      <c r="HE58" s="284"/>
      <c r="HF58" s="284"/>
      <c r="HG58" s="284"/>
      <c r="HH58" s="284"/>
      <c r="HI58" s="284"/>
      <c r="HJ58" s="284"/>
      <c r="HK58" s="284"/>
      <c r="HL58" s="284"/>
      <c r="HM58" s="284"/>
      <c r="HN58" s="284"/>
      <c r="HO58" s="284"/>
      <c r="HP58" s="284"/>
      <c r="HQ58" s="284"/>
      <c r="HR58" s="284"/>
      <c r="HS58" s="284"/>
      <c r="HT58" s="284"/>
      <c r="HU58" s="284"/>
      <c r="HV58" s="284"/>
      <c r="HW58" s="284"/>
      <c r="HX58" s="284"/>
      <c r="HY58" s="284"/>
      <c r="HZ58" s="284"/>
      <c r="IA58" s="284"/>
      <c r="IB58" s="284"/>
      <c r="IC58" s="284"/>
      <c r="ID58" s="284"/>
      <c r="IE58" s="284"/>
      <c r="IF58" s="284"/>
      <c r="IG58" s="284"/>
      <c r="IH58" s="284"/>
      <c r="II58" s="284"/>
      <c r="IJ58" s="284"/>
      <c r="IK58" s="284"/>
      <c r="IL58" s="284"/>
      <c r="IM58" s="284"/>
      <c r="IN58" s="284"/>
      <c r="IO58" s="284"/>
      <c r="IP58" s="284"/>
      <c r="IQ58" s="284"/>
      <c r="IR58" s="284"/>
      <c r="IS58" s="284"/>
      <c r="IT58" s="284"/>
      <c r="IU58" s="284"/>
      <c r="IV58" s="284"/>
      <c r="IW58" s="284"/>
      <c r="IX58" s="284"/>
      <c r="IY58" s="284"/>
      <c r="IZ58" s="284"/>
      <c r="JA58" s="284"/>
      <c r="JB58" s="284"/>
      <c r="JC58" s="284"/>
      <c r="JD58" s="284"/>
      <c r="JE58" s="284"/>
      <c r="JF58" s="284"/>
      <c r="JG58" s="284"/>
      <c r="JH58" s="284"/>
      <c r="JI58" s="284"/>
      <c r="JJ58" s="284"/>
      <c r="JK58" s="284"/>
      <c r="JL58" s="284"/>
      <c r="JM58" s="284"/>
      <c r="JN58" s="284"/>
      <c r="JO58" s="284"/>
      <c r="JP58" s="284"/>
      <c r="JQ58" s="284"/>
      <c r="JR58" s="284"/>
      <c r="JS58" s="284"/>
      <c r="JT58" s="284"/>
      <c r="JU58" s="284"/>
      <c r="JV58" s="284"/>
      <c r="JW58" s="284"/>
      <c r="JX58" s="284"/>
      <c r="JY58" s="284"/>
      <c r="JZ58" s="284"/>
      <c r="KA58" s="284"/>
      <c r="KB58" s="284"/>
      <c r="KC58" s="284"/>
      <c r="KD58" s="284"/>
      <c r="KE58" s="284"/>
      <c r="KF58" s="284"/>
      <c r="KG58" s="284"/>
      <c r="KH58" s="284"/>
      <c r="KI58" s="284"/>
      <c r="KJ58" s="284"/>
      <c r="KK58" s="284"/>
      <c r="KL58" s="284"/>
      <c r="KM58" s="284"/>
      <c r="KN58" s="284"/>
      <c r="KO58" s="284"/>
      <c r="KP58" s="284"/>
      <c r="KQ58" s="284"/>
      <c r="KR58" s="284"/>
      <c r="KS58" s="284"/>
      <c r="KT58" s="284"/>
      <c r="KU58" s="284"/>
      <c r="KV58" s="284"/>
      <c r="KW58" s="284"/>
      <c r="KX58" s="284"/>
      <c r="KY58" s="284"/>
      <c r="KZ58" s="284"/>
      <c r="LA58" s="284"/>
      <c r="LB58" s="284"/>
      <c r="LC58" s="284"/>
      <c r="LD58" s="284"/>
      <c r="LE58" s="284"/>
      <c r="LF58" s="284"/>
      <c r="LG58" s="284"/>
      <c r="LH58" s="284"/>
      <c r="LI58" s="284"/>
      <c r="LJ58" s="284"/>
      <c r="LK58" s="284"/>
      <c r="LL58" s="284"/>
      <c r="LM58" s="284"/>
      <c r="LN58" s="284"/>
      <c r="LO58" s="284"/>
      <c r="LP58" s="284"/>
      <c r="LQ58" s="284"/>
      <c r="LR58" s="284"/>
      <c r="LS58" s="284"/>
      <c r="LT58" s="284"/>
      <c r="LU58" s="284"/>
      <c r="LV58" s="284"/>
      <c r="LW58" s="284"/>
      <c r="LX58" s="284"/>
      <c r="LY58" s="284"/>
      <c r="LZ58" s="284"/>
      <c r="MA58" s="284"/>
      <c r="MB58" s="284"/>
      <c r="MC58" s="284"/>
      <c r="MD58" s="284"/>
      <c r="ME58" s="284"/>
      <c r="MF58" s="284"/>
      <c r="MG58" s="284"/>
      <c r="MH58" s="284"/>
      <c r="MI58" s="284"/>
      <c r="MJ58" s="284"/>
      <c r="MK58" s="284"/>
      <c r="ML58" s="284"/>
      <c r="MM58" s="284"/>
      <c r="MN58" s="284"/>
      <c r="MO58" s="284"/>
      <c r="MP58" s="284"/>
      <c r="MQ58" s="284"/>
      <c r="MR58" s="284"/>
      <c r="MS58" s="284"/>
      <c r="MT58" s="284"/>
      <c r="MU58" s="284"/>
      <c r="MV58" s="284"/>
      <c r="MW58" s="284"/>
      <c r="MX58" s="284"/>
      <c r="MY58" s="284"/>
      <c r="MZ58" s="284"/>
      <c r="NA58" s="284"/>
      <c r="NB58" s="284"/>
      <c r="NC58" s="284"/>
      <c r="ND58" s="284"/>
      <c r="NE58" s="284"/>
      <c r="NF58" s="284"/>
      <c r="NG58" s="284"/>
      <c r="NH58" s="284"/>
      <c r="NI58" s="284"/>
      <c r="NJ58" s="284"/>
      <c r="NK58" s="284"/>
      <c r="NL58" s="284"/>
      <c r="NM58" s="284"/>
      <c r="NN58" s="284"/>
      <c r="NO58" s="284"/>
      <c r="NP58" s="284"/>
      <c r="NQ58" s="284"/>
      <c r="NR58" s="284"/>
      <c r="NS58" s="284"/>
      <c r="NT58" s="284"/>
      <c r="NU58" s="284"/>
      <c r="NV58" s="284"/>
      <c r="NW58" s="284"/>
      <c r="NX58" s="284"/>
      <c r="NY58" s="284"/>
      <c r="NZ58" s="284"/>
      <c r="OA58" s="284"/>
      <c r="OB58" s="284"/>
      <c r="OC58" s="284"/>
      <c r="OD58" s="284"/>
      <c r="OE58" s="284"/>
      <c r="OF58" s="284"/>
      <c r="OG58" s="284"/>
      <c r="OH58" s="284"/>
      <c r="OI58" s="284"/>
      <c r="OJ58" s="284"/>
      <c r="OK58" s="284"/>
      <c r="OL58" s="284"/>
      <c r="OM58" s="284"/>
      <c r="ON58" s="284"/>
      <c r="OO58" s="284"/>
      <c r="OP58" s="284"/>
      <c r="OQ58" s="284"/>
      <c r="OR58" s="284"/>
      <c r="OS58" s="284"/>
      <c r="OT58" s="284"/>
      <c r="OU58" s="284"/>
      <c r="OV58" s="284"/>
      <c r="OW58" s="284"/>
      <c r="OX58" s="284"/>
      <c r="OY58" s="284"/>
      <c r="OZ58" s="284"/>
      <c r="PA58" s="284"/>
      <c r="PB58" s="284"/>
      <c r="PC58" s="284"/>
      <c r="PD58" s="284"/>
      <c r="PE58" s="284"/>
      <c r="PF58" s="284"/>
      <c r="PG58" s="284"/>
      <c r="PH58" s="284"/>
      <c r="PI58" s="284"/>
      <c r="PJ58" s="284"/>
      <c r="PK58" s="284"/>
      <c r="PL58" s="284"/>
      <c r="PM58" s="284"/>
      <c r="PN58" s="284"/>
      <c r="PO58" s="284"/>
      <c r="PP58" s="284"/>
      <c r="PQ58" s="284"/>
      <c r="PR58" s="284"/>
      <c r="PS58" s="284"/>
      <c r="PT58" s="284"/>
      <c r="PU58" s="284"/>
      <c r="PV58" s="284"/>
      <c r="PW58" s="284"/>
      <c r="PX58" s="284"/>
      <c r="PY58" s="284"/>
      <c r="PZ58" s="284"/>
      <c r="QA58" s="284"/>
      <c r="QB58" s="284"/>
      <c r="QC58" s="284"/>
      <c r="QD58" s="284"/>
      <c r="QE58" s="284"/>
      <c r="QF58" s="284"/>
      <c r="QG58" s="284"/>
      <c r="QH58" s="284"/>
      <c r="QI58" s="284"/>
      <c r="QJ58" s="284"/>
      <c r="QK58" s="284"/>
      <c r="QL58" s="284"/>
      <c r="QM58" s="284"/>
      <c r="QN58" s="284"/>
      <c r="QO58" s="284"/>
      <c r="QP58" s="284"/>
      <c r="QQ58" s="284"/>
      <c r="QR58" s="284"/>
      <c r="QS58" s="284"/>
      <c r="QT58" s="284"/>
      <c r="QU58" s="284"/>
      <c r="QV58" s="284"/>
      <c r="QW58" s="284"/>
      <c r="QX58" s="284"/>
      <c r="QY58" s="284"/>
      <c r="QZ58" s="284"/>
      <c r="RA58" s="284"/>
      <c r="RB58" s="284"/>
      <c r="RC58" s="284"/>
      <c r="RD58" s="284"/>
      <c r="RE58" s="284"/>
      <c r="RF58" s="284"/>
      <c r="RG58" s="284"/>
      <c r="RH58" s="284"/>
      <c r="RI58" s="284"/>
      <c r="RJ58" s="284"/>
      <c r="RK58" s="284"/>
      <c r="RL58" s="284"/>
      <c r="RM58" s="284"/>
      <c r="RN58" s="284"/>
      <c r="RO58" s="284"/>
      <c r="RP58" s="284"/>
      <c r="RQ58" s="284"/>
      <c r="RR58" s="284"/>
      <c r="RS58" s="284"/>
      <c r="RT58" s="284"/>
      <c r="RU58" s="284"/>
      <c r="RV58" s="284"/>
      <c r="RW58" s="284"/>
      <c r="RX58" s="284"/>
      <c r="RY58" s="284"/>
      <c r="RZ58" s="284"/>
      <c r="SA58" s="284"/>
    </row>
    <row r="59" spans="1:495">
      <c r="A59" s="282"/>
      <c r="B59" s="283" t="str">
        <f>$B$11</f>
        <v>Reclamation Maintenance</v>
      </c>
      <c r="C59" s="290">
        <f>SUM(D59:S59,T59:INDEX(T59:SA59,$H$5))</f>
        <v>365323.25883164065</v>
      </c>
      <c r="D59" s="284">
        <f t="shared" ref="D59:BO60" si="36">$C11*D34</f>
        <v>0</v>
      </c>
      <c r="E59" s="284">
        <f t="shared" si="36"/>
        <v>0</v>
      </c>
      <c r="F59" s="284">
        <f t="shared" si="36"/>
        <v>60887.209805273436</v>
      </c>
      <c r="G59" s="284">
        <f t="shared" si="36"/>
        <v>60887.209805273436</v>
      </c>
      <c r="H59" s="284">
        <f t="shared" si="36"/>
        <v>60887.209805273436</v>
      </c>
      <c r="I59" s="284">
        <f t="shared" si="36"/>
        <v>30443.604902636718</v>
      </c>
      <c r="J59" s="284">
        <f t="shared" si="36"/>
        <v>30443.604902636718</v>
      </c>
      <c r="K59" s="284">
        <f t="shared" si="36"/>
        <v>30443.604902636718</v>
      </c>
      <c r="L59" s="284">
        <f t="shared" si="36"/>
        <v>15221.802451318359</v>
      </c>
      <c r="M59" s="284">
        <f t="shared" si="36"/>
        <v>15221.802451318359</v>
      </c>
      <c r="N59" s="284">
        <f t="shared" si="36"/>
        <v>15221.802451318359</v>
      </c>
      <c r="O59" s="284">
        <f t="shared" si="36"/>
        <v>15221.802451318359</v>
      </c>
      <c r="P59" s="284">
        <f t="shared" si="36"/>
        <v>15221.802451318359</v>
      </c>
      <c r="Q59" s="284">
        <f t="shared" si="36"/>
        <v>15221.802451318359</v>
      </c>
      <c r="R59" s="284">
        <f t="shared" si="36"/>
        <v>0</v>
      </c>
      <c r="S59" s="284">
        <f t="shared" si="36"/>
        <v>0</v>
      </c>
      <c r="T59" s="284">
        <f t="shared" si="36"/>
        <v>0</v>
      </c>
      <c r="U59" s="284">
        <f t="shared" si="36"/>
        <v>0</v>
      </c>
      <c r="V59" s="284">
        <f t="shared" si="36"/>
        <v>0</v>
      </c>
      <c r="W59" s="284">
        <f t="shared" si="36"/>
        <v>0</v>
      </c>
      <c r="X59" s="284">
        <f t="shared" si="36"/>
        <v>0</v>
      </c>
      <c r="Y59" s="284">
        <f t="shared" si="36"/>
        <v>0</v>
      </c>
      <c r="Z59" s="284">
        <f t="shared" si="36"/>
        <v>0</v>
      </c>
      <c r="AA59" s="284">
        <f t="shared" si="36"/>
        <v>0</v>
      </c>
      <c r="AB59" s="284">
        <f t="shared" si="36"/>
        <v>0</v>
      </c>
      <c r="AC59" s="284">
        <f t="shared" si="36"/>
        <v>0</v>
      </c>
      <c r="AD59" s="284">
        <f t="shared" si="36"/>
        <v>0</v>
      </c>
      <c r="AE59" s="284">
        <f t="shared" si="36"/>
        <v>0</v>
      </c>
      <c r="AF59" s="284">
        <f t="shared" si="36"/>
        <v>0</v>
      </c>
      <c r="AG59" s="284">
        <f t="shared" si="36"/>
        <v>0</v>
      </c>
      <c r="AH59" s="284">
        <f t="shared" si="36"/>
        <v>0</v>
      </c>
      <c r="AI59" s="284">
        <f t="shared" si="36"/>
        <v>0</v>
      </c>
      <c r="AJ59" s="284">
        <f t="shared" si="36"/>
        <v>0</v>
      </c>
      <c r="AK59" s="284">
        <f t="shared" si="36"/>
        <v>0</v>
      </c>
      <c r="AL59" s="284">
        <f t="shared" si="36"/>
        <v>0</v>
      </c>
      <c r="AM59" s="284">
        <f t="shared" si="36"/>
        <v>0</v>
      </c>
      <c r="AN59" s="284">
        <f t="shared" si="36"/>
        <v>0</v>
      </c>
      <c r="AO59" s="284">
        <f t="shared" si="36"/>
        <v>0</v>
      </c>
      <c r="AP59" s="284">
        <f t="shared" si="36"/>
        <v>0</v>
      </c>
      <c r="AQ59" s="284">
        <f t="shared" si="36"/>
        <v>0</v>
      </c>
      <c r="AR59" s="284">
        <f t="shared" si="36"/>
        <v>60887.209805273436</v>
      </c>
      <c r="AS59" s="284">
        <f t="shared" si="36"/>
        <v>0</v>
      </c>
      <c r="AT59" s="284">
        <f t="shared" si="36"/>
        <v>0</v>
      </c>
      <c r="AU59" s="284">
        <f t="shared" si="36"/>
        <v>0</v>
      </c>
      <c r="AV59" s="284">
        <f t="shared" si="36"/>
        <v>0</v>
      </c>
      <c r="AW59" s="284">
        <f t="shared" si="36"/>
        <v>60887.209805273436</v>
      </c>
      <c r="AX59" s="284">
        <f t="shared" si="36"/>
        <v>0</v>
      </c>
      <c r="AY59" s="284">
        <f t="shared" si="36"/>
        <v>0</v>
      </c>
      <c r="AZ59" s="284">
        <f t="shared" si="36"/>
        <v>0</v>
      </c>
      <c r="BA59" s="284">
        <f t="shared" si="36"/>
        <v>0</v>
      </c>
      <c r="BB59" s="284">
        <f t="shared" si="36"/>
        <v>60887.209805273436</v>
      </c>
      <c r="BC59" s="284">
        <f t="shared" si="36"/>
        <v>0</v>
      </c>
      <c r="BD59" s="284">
        <f t="shared" si="36"/>
        <v>0</v>
      </c>
      <c r="BE59" s="284">
        <f t="shared" si="36"/>
        <v>0</v>
      </c>
      <c r="BF59" s="284">
        <f t="shared" si="36"/>
        <v>0</v>
      </c>
      <c r="BG59" s="284">
        <f t="shared" si="36"/>
        <v>60887.209805273436</v>
      </c>
      <c r="BH59" s="284">
        <f t="shared" si="36"/>
        <v>0</v>
      </c>
      <c r="BI59" s="284">
        <f t="shared" si="36"/>
        <v>0</v>
      </c>
      <c r="BJ59" s="284">
        <f t="shared" si="36"/>
        <v>0</v>
      </c>
      <c r="BK59" s="284">
        <f t="shared" si="36"/>
        <v>0</v>
      </c>
      <c r="BL59" s="284">
        <f t="shared" si="36"/>
        <v>60887.209805273436</v>
      </c>
      <c r="BM59" s="284">
        <f t="shared" si="36"/>
        <v>0</v>
      </c>
      <c r="BN59" s="284">
        <f t="shared" si="36"/>
        <v>0</v>
      </c>
      <c r="BO59" s="284">
        <f t="shared" si="36"/>
        <v>0</v>
      </c>
      <c r="BP59" s="284">
        <f t="shared" ref="BP59:EA60" si="37">$C11*BP34</f>
        <v>0</v>
      </c>
      <c r="BQ59" s="284">
        <f t="shared" si="37"/>
        <v>60887.209805273436</v>
      </c>
      <c r="BR59" s="284">
        <f t="shared" si="37"/>
        <v>0</v>
      </c>
      <c r="BS59" s="284">
        <f t="shared" si="37"/>
        <v>0</v>
      </c>
      <c r="BT59" s="284">
        <f t="shared" si="37"/>
        <v>0</v>
      </c>
      <c r="BU59" s="284">
        <f t="shared" si="37"/>
        <v>0</v>
      </c>
      <c r="BV59" s="284">
        <f t="shared" si="37"/>
        <v>60887.209805273436</v>
      </c>
      <c r="BW59" s="284">
        <f t="shared" si="37"/>
        <v>0</v>
      </c>
      <c r="BX59" s="284">
        <f t="shared" si="37"/>
        <v>0</v>
      </c>
      <c r="BY59" s="284">
        <f t="shared" si="37"/>
        <v>0</v>
      </c>
      <c r="BZ59" s="284">
        <f t="shared" si="37"/>
        <v>0</v>
      </c>
      <c r="CA59" s="284">
        <f t="shared" si="37"/>
        <v>60887.209805273436</v>
      </c>
      <c r="CB59" s="284">
        <f t="shared" si="37"/>
        <v>0</v>
      </c>
      <c r="CC59" s="284">
        <f t="shared" si="37"/>
        <v>0</v>
      </c>
      <c r="CD59" s="284">
        <f t="shared" si="37"/>
        <v>0</v>
      </c>
      <c r="CE59" s="284">
        <f t="shared" si="37"/>
        <v>0</v>
      </c>
      <c r="CF59" s="284">
        <f t="shared" si="37"/>
        <v>60887.209805273436</v>
      </c>
      <c r="CG59" s="284">
        <f t="shared" si="37"/>
        <v>0</v>
      </c>
      <c r="CH59" s="284">
        <f t="shared" si="37"/>
        <v>0</v>
      </c>
      <c r="CI59" s="284">
        <f t="shared" si="37"/>
        <v>0</v>
      </c>
      <c r="CJ59" s="284">
        <f t="shared" si="37"/>
        <v>0</v>
      </c>
      <c r="CK59" s="284">
        <f t="shared" si="37"/>
        <v>60887.209805273436</v>
      </c>
      <c r="CL59" s="284">
        <f t="shared" si="37"/>
        <v>0</v>
      </c>
      <c r="CM59" s="284">
        <f t="shared" si="37"/>
        <v>0</v>
      </c>
      <c r="CN59" s="284">
        <f t="shared" si="37"/>
        <v>0</v>
      </c>
      <c r="CO59" s="284">
        <f t="shared" si="37"/>
        <v>0</v>
      </c>
      <c r="CP59" s="284">
        <f t="shared" si="37"/>
        <v>60887.209805273436</v>
      </c>
      <c r="CQ59" s="284">
        <f t="shared" si="37"/>
        <v>0</v>
      </c>
      <c r="CR59" s="284">
        <f t="shared" si="37"/>
        <v>0</v>
      </c>
      <c r="CS59" s="284">
        <f t="shared" si="37"/>
        <v>0</v>
      </c>
      <c r="CT59" s="284">
        <f t="shared" si="37"/>
        <v>0</v>
      </c>
      <c r="CU59" s="284">
        <f t="shared" si="37"/>
        <v>60887.209805273436</v>
      </c>
      <c r="CV59" s="284">
        <f t="shared" si="37"/>
        <v>0</v>
      </c>
      <c r="CW59" s="284">
        <f t="shared" si="37"/>
        <v>0</v>
      </c>
      <c r="CX59" s="284">
        <f t="shared" si="37"/>
        <v>0</v>
      </c>
      <c r="CY59" s="284">
        <f t="shared" si="37"/>
        <v>0</v>
      </c>
      <c r="CZ59" s="284">
        <f t="shared" si="37"/>
        <v>60887.209805273436</v>
      </c>
      <c r="DA59" s="284">
        <f t="shared" si="37"/>
        <v>0</v>
      </c>
      <c r="DB59" s="284">
        <f t="shared" si="37"/>
        <v>0</v>
      </c>
      <c r="DC59" s="284">
        <f t="shared" si="37"/>
        <v>0</v>
      </c>
      <c r="DD59" s="284">
        <f t="shared" si="37"/>
        <v>0</v>
      </c>
      <c r="DE59" s="284">
        <f t="shared" si="37"/>
        <v>60887.209805273436</v>
      </c>
      <c r="DF59" s="284">
        <f t="shared" si="37"/>
        <v>0</v>
      </c>
      <c r="DG59" s="284">
        <f t="shared" si="37"/>
        <v>0</v>
      </c>
      <c r="DH59" s="284">
        <f t="shared" si="37"/>
        <v>0</v>
      </c>
      <c r="DI59" s="284">
        <f t="shared" si="37"/>
        <v>0</v>
      </c>
      <c r="DJ59" s="284">
        <f t="shared" si="37"/>
        <v>60887.209805273436</v>
      </c>
      <c r="DK59" s="284">
        <f t="shared" si="37"/>
        <v>0</v>
      </c>
      <c r="DL59" s="284">
        <f t="shared" si="37"/>
        <v>0</v>
      </c>
      <c r="DM59" s="284">
        <f t="shared" si="37"/>
        <v>0</v>
      </c>
      <c r="DN59" s="284">
        <f t="shared" si="37"/>
        <v>0</v>
      </c>
      <c r="DO59" s="284">
        <f t="shared" si="37"/>
        <v>60887.209805273436</v>
      </c>
      <c r="DP59" s="284">
        <f t="shared" si="37"/>
        <v>0</v>
      </c>
      <c r="DQ59" s="284">
        <f t="shared" si="37"/>
        <v>0</v>
      </c>
      <c r="DR59" s="284">
        <f t="shared" si="37"/>
        <v>0</v>
      </c>
      <c r="DS59" s="284">
        <f t="shared" si="37"/>
        <v>0</v>
      </c>
      <c r="DT59" s="284">
        <f t="shared" si="37"/>
        <v>60887.209805273436</v>
      </c>
      <c r="DU59" s="284">
        <f t="shared" si="37"/>
        <v>0</v>
      </c>
      <c r="DV59" s="284">
        <f t="shared" si="37"/>
        <v>0</v>
      </c>
      <c r="DW59" s="284">
        <f t="shared" si="37"/>
        <v>0</v>
      </c>
      <c r="DX59" s="284">
        <f t="shared" si="37"/>
        <v>0</v>
      </c>
      <c r="DY59" s="284">
        <f t="shared" si="37"/>
        <v>60887.209805273436</v>
      </c>
      <c r="DZ59" s="284">
        <f t="shared" si="37"/>
        <v>0</v>
      </c>
      <c r="EA59" s="284">
        <f t="shared" si="37"/>
        <v>0</v>
      </c>
      <c r="EB59" s="284">
        <f t="shared" ref="EB59:GM60" si="38">$C11*EB34</f>
        <v>0</v>
      </c>
      <c r="EC59" s="284">
        <f t="shared" si="38"/>
        <v>0</v>
      </c>
      <c r="ED59" s="284">
        <f t="shared" si="38"/>
        <v>60887.209805273436</v>
      </c>
      <c r="EE59" s="284">
        <f t="shared" si="38"/>
        <v>0</v>
      </c>
      <c r="EF59" s="284">
        <f t="shared" si="38"/>
        <v>0</v>
      </c>
      <c r="EG59" s="284">
        <f t="shared" si="38"/>
        <v>0</v>
      </c>
      <c r="EH59" s="284">
        <f t="shared" si="38"/>
        <v>0</v>
      </c>
      <c r="EI59" s="284">
        <f t="shared" si="38"/>
        <v>60887.209805273436</v>
      </c>
      <c r="EJ59" s="284">
        <f t="shared" si="38"/>
        <v>0</v>
      </c>
      <c r="EK59" s="284">
        <f t="shared" si="38"/>
        <v>0</v>
      </c>
      <c r="EL59" s="284">
        <f t="shared" si="38"/>
        <v>0</v>
      </c>
      <c r="EM59" s="284">
        <f t="shared" si="38"/>
        <v>0</v>
      </c>
      <c r="EN59" s="284">
        <f t="shared" si="38"/>
        <v>60887.209805273436</v>
      </c>
      <c r="EO59" s="284">
        <f t="shared" si="38"/>
        <v>0</v>
      </c>
      <c r="EP59" s="284">
        <f t="shared" si="38"/>
        <v>0</v>
      </c>
      <c r="EQ59" s="284">
        <f t="shared" si="38"/>
        <v>0</v>
      </c>
      <c r="ER59" s="284">
        <f t="shared" si="38"/>
        <v>0</v>
      </c>
      <c r="ES59" s="284">
        <f t="shared" si="38"/>
        <v>60887.209805273436</v>
      </c>
      <c r="ET59" s="284">
        <f t="shared" si="38"/>
        <v>0</v>
      </c>
      <c r="EU59" s="284">
        <f t="shared" si="38"/>
        <v>0</v>
      </c>
      <c r="EV59" s="284">
        <f t="shared" si="38"/>
        <v>0</v>
      </c>
      <c r="EW59" s="284">
        <f t="shared" si="38"/>
        <v>0</v>
      </c>
      <c r="EX59" s="284">
        <f t="shared" si="38"/>
        <v>60887.209805273436</v>
      </c>
      <c r="EY59" s="284">
        <f t="shared" si="38"/>
        <v>0</v>
      </c>
      <c r="EZ59" s="284">
        <f t="shared" si="38"/>
        <v>0</v>
      </c>
      <c r="FA59" s="284">
        <f t="shared" si="38"/>
        <v>0</v>
      </c>
      <c r="FB59" s="284">
        <f t="shared" si="38"/>
        <v>0</v>
      </c>
      <c r="FC59" s="284">
        <f t="shared" si="38"/>
        <v>60887.209805273436</v>
      </c>
      <c r="FD59" s="284">
        <f t="shared" si="38"/>
        <v>0</v>
      </c>
      <c r="FE59" s="284">
        <f t="shared" si="38"/>
        <v>0</v>
      </c>
      <c r="FF59" s="284">
        <f t="shared" si="38"/>
        <v>0</v>
      </c>
      <c r="FG59" s="284">
        <f t="shared" si="38"/>
        <v>0</v>
      </c>
      <c r="FH59" s="284">
        <f t="shared" si="38"/>
        <v>60887.209805273436</v>
      </c>
      <c r="FI59" s="284">
        <f t="shared" si="38"/>
        <v>0</v>
      </c>
      <c r="FJ59" s="284">
        <f t="shared" si="38"/>
        <v>0</v>
      </c>
      <c r="FK59" s="284">
        <f t="shared" si="38"/>
        <v>0</v>
      </c>
      <c r="FL59" s="284">
        <f t="shared" si="38"/>
        <v>0</v>
      </c>
      <c r="FM59" s="284">
        <f t="shared" si="38"/>
        <v>60887.209805273436</v>
      </c>
      <c r="FN59" s="284">
        <f t="shared" si="38"/>
        <v>0</v>
      </c>
      <c r="FO59" s="284">
        <f t="shared" si="38"/>
        <v>0</v>
      </c>
      <c r="FP59" s="284">
        <f t="shared" si="38"/>
        <v>0</v>
      </c>
      <c r="FQ59" s="284">
        <f t="shared" si="38"/>
        <v>0</v>
      </c>
      <c r="FR59" s="284">
        <f t="shared" si="38"/>
        <v>60887.209805273436</v>
      </c>
      <c r="FS59" s="284">
        <f t="shared" si="38"/>
        <v>0</v>
      </c>
      <c r="FT59" s="284">
        <f t="shared" si="38"/>
        <v>0</v>
      </c>
      <c r="FU59" s="284">
        <f t="shared" si="38"/>
        <v>0</v>
      </c>
      <c r="FV59" s="284">
        <f t="shared" si="38"/>
        <v>0</v>
      </c>
      <c r="FW59" s="284">
        <f t="shared" si="38"/>
        <v>60887.209805273436</v>
      </c>
      <c r="FX59" s="284">
        <f t="shared" si="38"/>
        <v>0</v>
      </c>
      <c r="FY59" s="284">
        <f t="shared" si="38"/>
        <v>0</v>
      </c>
      <c r="FZ59" s="284">
        <f t="shared" si="38"/>
        <v>0</v>
      </c>
      <c r="GA59" s="284">
        <f t="shared" si="38"/>
        <v>0</v>
      </c>
      <c r="GB59" s="284">
        <f t="shared" si="38"/>
        <v>60887.209805273436</v>
      </c>
      <c r="GC59" s="284">
        <f t="shared" si="38"/>
        <v>0</v>
      </c>
      <c r="GD59" s="284">
        <f t="shared" si="38"/>
        <v>0</v>
      </c>
      <c r="GE59" s="284">
        <f t="shared" si="38"/>
        <v>0</v>
      </c>
      <c r="GF59" s="284">
        <f t="shared" si="38"/>
        <v>0</v>
      </c>
      <c r="GG59" s="284">
        <f t="shared" si="38"/>
        <v>60887.209805273436</v>
      </c>
      <c r="GH59" s="284">
        <f t="shared" si="38"/>
        <v>0</v>
      </c>
      <c r="GI59" s="284">
        <f t="shared" si="38"/>
        <v>0</v>
      </c>
      <c r="GJ59" s="284">
        <f t="shared" si="38"/>
        <v>0</v>
      </c>
      <c r="GK59" s="284">
        <f t="shared" si="38"/>
        <v>0</v>
      </c>
      <c r="GL59" s="284">
        <f t="shared" si="38"/>
        <v>60887.209805273436</v>
      </c>
      <c r="GM59" s="284">
        <f t="shared" si="38"/>
        <v>0</v>
      </c>
      <c r="GN59" s="284">
        <f t="shared" ref="GN59:IY60" si="39">$C11*GN34</f>
        <v>0</v>
      </c>
      <c r="GO59" s="284">
        <f t="shared" si="39"/>
        <v>0</v>
      </c>
      <c r="GP59" s="284">
        <f t="shared" si="39"/>
        <v>0</v>
      </c>
      <c r="GQ59" s="284">
        <f t="shared" si="39"/>
        <v>60887.209805273436</v>
      </c>
      <c r="GR59" s="284">
        <f t="shared" si="39"/>
        <v>0</v>
      </c>
      <c r="GS59" s="284">
        <f t="shared" si="39"/>
        <v>0</v>
      </c>
      <c r="GT59" s="284">
        <f t="shared" si="39"/>
        <v>0</v>
      </c>
      <c r="GU59" s="284">
        <f t="shared" si="39"/>
        <v>0</v>
      </c>
      <c r="GV59" s="284">
        <f t="shared" si="39"/>
        <v>60887.209805273436</v>
      </c>
      <c r="GW59" s="284">
        <f t="shared" si="39"/>
        <v>0</v>
      </c>
      <c r="GX59" s="284">
        <f t="shared" si="39"/>
        <v>0</v>
      </c>
      <c r="GY59" s="284">
        <f t="shared" si="39"/>
        <v>0</v>
      </c>
      <c r="GZ59" s="284">
        <f t="shared" si="39"/>
        <v>0</v>
      </c>
      <c r="HA59" s="284">
        <f t="shared" si="39"/>
        <v>60887.209805273436</v>
      </c>
      <c r="HB59" s="284">
        <f t="shared" si="39"/>
        <v>0</v>
      </c>
      <c r="HC59" s="284">
        <f t="shared" si="39"/>
        <v>0</v>
      </c>
      <c r="HD59" s="284">
        <f t="shared" si="39"/>
        <v>0</v>
      </c>
      <c r="HE59" s="284">
        <f t="shared" si="39"/>
        <v>0</v>
      </c>
      <c r="HF59" s="284">
        <f t="shared" si="39"/>
        <v>60887.209805273436</v>
      </c>
      <c r="HG59" s="284">
        <f t="shared" si="39"/>
        <v>0</v>
      </c>
      <c r="HH59" s="284">
        <f t="shared" si="39"/>
        <v>0</v>
      </c>
      <c r="HI59" s="284">
        <f t="shared" si="39"/>
        <v>0</v>
      </c>
      <c r="HJ59" s="284">
        <f t="shared" si="39"/>
        <v>0</v>
      </c>
      <c r="HK59" s="284">
        <f t="shared" si="39"/>
        <v>60887.209805273436</v>
      </c>
      <c r="HL59" s="284">
        <f t="shared" si="39"/>
        <v>0</v>
      </c>
      <c r="HM59" s="284">
        <f t="shared" si="39"/>
        <v>0</v>
      </c>
      <c r="HN59" s="284">
        <f t="shared" si="39"/>
        <v>0</v>
      </c>
      <c r="HO59" s="284">
        <f t="shared" si="39"/>
        <v>0</v>
      </c>
      <c r="HP59" s="284">
        <f t="shared" si="39"/>
        <v>60887.209805273436</v>
      </c>
      <c r="HQ59" s="284">
        <f t="shared" si="39"/>
        <v>0</v>
      </c>
      <c r="HR59" s="284">
        <f t="shared" si="39"/>
        <v>0</v>
      </c>
      <c r="HS59" s="284">
        <f t="shared" si="39"/>
        <v>0</v>
      </c>
      <c r="HT59" s="284">
        <f t="shared" si="39"/>
        <v>0</v>
      </c>
      <c r="HU59" s="284">
        <f t="shared" si="39"/>
        <v>60887.209805273436</v>
      </c>
      <c r="HV59" s="284">
        <f t="shared" si="39"/>
        <v>0</v>
      </c>
      <c r="HW59" s="284">
        <f t="shared" si="39"/>
        <v>0</v>
      </c>
      <c r="HX59" s="284">
        <f t="shared" si="39"/>
        <v>0</v>
      </c>
      <c r="HY59" s="284">
        <f t="shared" si="39"/>
        <v>0</v>
      </c>
      <c r="HZ59" s="284">
        <f t="shared" si="39"/>
        <v>60887.209805273436</v>
      </c>
      <c r="IA59" s="284">
        <f t="shared" si="39"/>
        <v>0</v>
      </c>
      <c r="IB59" s="284">
        <f t="shared" si="39"/>
        <v>0</v>
      </c>
      <c r="IC59" s="284">
        <f t="shared" si="39"/>
        <v>0</v>
      </c>
      <c r="ID59" s="284">
        <f t="shared" si="39"/>
        <v>0</v>
      </c>
      <c r="IE59" s="284">
        <f t="shared" si="39"/>
        <v>60887.209805273436</v>
      </c>
      <c r="IF59" s="284">
        <f t="shared" si="39"/>
        <v>0</v>
      </c>
      <c r="IG59" s="284">
        <f t="shared" si="39"/>
        <v>0</v>
      </c>
      <c r="IH59" s="284">
        <f t="shared" si="39"/>
        <v>0</v>
      </c>
      <c r="II59" s="284">
        <f t="shared" si="39"/>
        <v>0</v>
      </c>
      <c r="IJ59" s="284">
        <f t="shared" si="39"/>
        <v>60887.209805273436</v>
      </c>
      <c r="IK59" s="284">
        <f t="shared" si="39"/>
        <v>0</v>
      </c>
      <c r="IL59" s="284">
        <f t="shared" si="39"/>
        <v>0</v>
      </c>
      <c r="IM59" s="284">
        <f t="shared" si="39"/>
        <v>0</v>
      </c>
      <c r="IN59" s="284">
        <f t="shared" si="39"/>
        <v>0</v>
      </c>
      <c r="IO59" s="284">
        <f t="shared" si="39"/>
        <v>60887.209805273436</v>
      </c>
      <c r="IP59" s="284">
        <f t="shared" si="39"/>
        <v>0</v>
      </c>
      <c r="IQ59" s="284">
        <f t="shared" si="39"/>
        <v>0</v>
      </c>
      <c r="IR59" s="284">
        <f t="shared" si="39"/>
        <v>0</v>
      </c>
      <c r="IS59" s="284">
        <f t="shared" si="39"/>
        <v>0</v>
      </c>
      <c r="IT59" s="284">
        <f t="shared" si="39"/>
        <v>60887.209805273436</v>
      </c>
      <c r="IU59" s="284">
        <f t="shared" si="39"/>
        <v>0</v>
      </c>
      <c r="IV59" s="284">
        <f t="shared" si="39"/>
        <v>0</v>
      </c>
      <c r="IW59" s="284">
        <f t="shared" si="39"/>
        <v>0</v>
      </c>
      <c r="IX59" s="284">
        <f t="shared" si="39"/>
        <v>0</v>
      </c>
      <c r="IY59" s="284">
        <f t="shared" si="39"/>
        <v>60887.209805273436</v>
      </c>
      <c r="IZ59" s="284">
        <f t="shared" ref="IZ59:LK60" si="40">$C11*IZ34</f>
        <v>0</v>
      </c>
      <c r="JA59" s="284">
        <f t="shared" si="40"/>
        <v>0</v>
      </c>
      <c r="JB59" s="284">
        <f t="shared" si="40"/>
        <v>0</v>
      </c>
      <c r="JC59" s="284">
        <f t="shared" si="40"/>
        <v>0</v>
      </c>
      <c r="JD59" s="284">
        <f t="shared" si="40"/>
        <v>60887.209805273436</v>
      </c>
      <c r="JE59" s="284">
        <f t="shared" si="40"/>
        <v>0</v>
      </c>
      <c r="JF59" s="284">
        <f t="shared" si="40"/>
        <v>0</v>
      </c>
      <c r="JG59" s="284">
        <f t="shared" si="40"/>
        <v>0</v>
      </c>
      <c r="JH59" s="284">
        <f t="shared" si="40"/>
        <v>0</v>
      </c>
      <c r="JI59" s="284">
        <f t="shared" si="40"/>
        <v>60887.209805273436</v>
      </c>
      <c r="JJ59" s="284">
        <f t="shared" si="40"/>
        <v>0</v>
      </c>
      <c r="JK59" s="284">
        <f t="shared" si="40"/>
        <v>0</v>
      </c>
      <c r="JL59" s="284">
        <f t="shared" si="40"/>
        <v>0</v>
      </c>
      <c r="JM59" s="284">
        <f t="shared" si="40"/>
        <v>0</v>
      </c>
      <c r="JN59" s="284">
        <f t="shared" si="40"/>
        <v>60887.209805273436</v>
      </c>
      <c r="JO59" s="284">
        <f t="shared" si="40"/>
        <v>0</v>
      </c>
      <c r="JP59" s="284">
        <f t="shared" si="40"/>
        <v>0</v>
      </c>
      <c r="JQ59" s="284">
        <f t="shared" si="40"/>
        <v>0</v>
      </c>
      <c r="JR59" s="284">
        <f t="shared" si="40"/>
        <v>0</v>
      </c>
      <c r="JS59" s="284">
        <f t="shared" si="40"/>
        <v>60887.209805273436</v>
      </c>
      <c r="JT59" s="284">
        <f t="shared" si="40"/>
        <v>0</v>
      </c>
      <c r="JU59" s="284">
        <f t="shared" si="40"/>
        <v>0</v>
      </c>
      <c r="JV59" s="284">
        <f t="shared" si="40"/>
        <v>0</v>
      </c>
      <c r="JW59" s="284">
        <f t="shared" si="40"/>
        <v>0</v>
      </c>
      <c r="JX59" s="284">
        <f t="shared" si="40"/>
        <v>60887.209805273436</v>
      </c>
      <c r="JY59" s="284">
        <f t="shared" si="40"/>
        <v>0</v>
      </c>
      <c r="JZ59" s="284">
        <f t="shared" si="40"/>
        <v>0</v>
      </c>
      <c r="KA59" s="284">
        <f t="shared" si="40"/>
        <v>0</v>
      </c>
      <c r="KB59" s="284">
        <f t="shared" si="40"/>
        <v>0</v>
      </c>
      <c r="KC59" s="284">
        <f t="shared" si="40"/>
        <v>60887.209805273436</v>
      </c>
      <c r="KD59" s="284">
        <f t="shared" si="40"/>
        <v>0</v>
      </c>
      <c r="KE59" s="284">
        <f t="shared" si="40"/>
        <v>0</v>
      </c>
      <c r="KF59" s="284">
        <f t="shared" si="40"/>
        <v>0</v>
      </c>
      <c r="KG59" s="284">
        <f t="shared" si="40"/>
        <v>0</v>
      </c>
      <c r="KH59" s="284">
        <f t="shared" si="40"/>
        <v>60887.209805273436</v>
      </c>
      <c r="KI59" s="284">
        <f t="shared" si="40"/>
        <v>0</v>
      </c>
      <c r="KJ59" s="284">
        <f t="shared" si="40"/>
        <v>0</v>
      </c>
      <c r="KK59" s="284">
        <f t="shared" si="40"/>
        <v>0</v>
      </c>
      <c r="KL59" s="284">
        <f t="shared" si="40"/>
        <v>0</v>
      </c>
      <c r="KM59" s="284">
        <f t="shared" si="40"/>
        <v>60887.209805273436</v>
      </c>
      <c r="KN59" s="284">
        <f t="shared" si="40"/>
        <v>0</v>
      </c>
      <c r="KO59" s="284">
        <f t="shared" si="40"/>
        <v>0</v>
      </c>
      <c r="KP59" s="284">
        <f t="shared" si="40"/>
        <v>0</v>
      </c>
      <c r="KQ59" s="284">
        <f t="shared" si="40"/>
        <v>0</v>
      </c>
      <c r="KR59" s="284">
        <f t="shared" si="40"/>
        <v>60887.209805273436</v>
      </c>
      <c r="KS59" s="284">
        <f t="shared" si="40"/>
        <v>0</v>
      </c>
      <c r="KT59" s="284">
        <f t="shared" si="40"/>
        <v>0</v>
      </c>
      <c r="KU59" s="284">
        <f t="shared" si="40"/>
        <v>0</v>
      </c>
      <c r="KV59" s="284">
        <f t="shared" si="40"/>
        <v>0</v>
      </c>
      <c r="KW59" s="284">
        <f t="shared" si="40"/>
        <v>60887.209805273436</v>
      </c>
      <c r="KX59" s="284">
        <f t="shared" si="40"/>
        <v>0</v>
      </c>
      <c r="KY59" s="284">
        <f t="shared" si="40"/>
        <v>0</v>
      </c>
      <c r="KZ59" s="284">
        <f t="shared" si="40"/>
        <v>0</v>
      </c>
      <c r="LA59" s="284">
        <f t="shared" si="40"/>
        <v>0</v>
      </c>
      <c r="LB59" s="284">
        <f t="shared" si="40"/>
        <v>60887.209805273436</v>
      </c>
      <c r="LC59" s="284">
        <f t="shared" si="40"/>
        <v>0</v>
      </c>
      <c r="LD59" s="284">
        <f t="shared" si="40"/>
        <v>0</v>
      </c>
      <c r="LE59" s="284">
        <f t="shared" si="40"/>
        <v>0</v>
      </c>
      <c r="LF59" s="284">
        <f t="shared" si="40"/>
        <v>0</v>
      </c>
      <c r="LG59" s="284">
        <f t="shared" si="40"/>
        <v>60887.209805273436</v>
      </c>
      <c r="LH59" s="284">
        <f t="shared" si="40"/>
        <v>0</v>
      </c>
      <c r="LI59" s="284">
        <f t="shared" si="40"/>
        <v>0</v>
      </c>
      <c r="LJ59" s="284">
        <f t="shared" si="40"/>
        <v>0</v>
      </c>
      <c r="LK59" s="284">
        <f t="shared" si="40"/>
        <v>0</v>
      </c>
      <c r="LL59" s="284">
        <f t="shared" ref="LL59:NW60" si="41">$C11*LL34</f>
        <v>60887.209805273436</v>
      </c>
      <c r="LM59" s="284">
        <f t="shared" si="41"/>
        <v>0</v>
      </c>
      <c r="LN59" s="284">
        <f t="shared" si="41"/>
        <v>0</v>
      </c>
      <c r="LO59" s="284">
        <f t="shared" si="41"/>
        <v>0</v>
      </c>
      <c r="LP59" s="284">
        <f t="shared" si="41"/>
        <v>0</v>
      </c>
      <c r="LQ59" s="284">
        <f t="shared" si="41"/>
        <v>60887.209805273436</v>
      </c>
      <c r="LR59" s="284">
        <f t="shared" si="41"/>
        <v>0</v>
      </c>
      <c r="LS59" s="284">
        <f t="shared" si="41"/>
        <v>0</v>
      </c>
      <c r="LT59" s="284">
        <f t="shared" si="41"/>
        <v>0</v>
      </c>
      <c r="LU59" s="284">
        <f t="shared" si="41"/>
        <v>0</v>
      </c>
      <c r="LV59" s="284">
        <f t="shared" si="41"/>
        <v>60887.209805273436</v>
      </c>
      <c r="LW59" s="284">
        <f t="shared" si="41"/>
        <v>0</v>
      </c>
      <c r="LX59" s="284">
        <f t="shared" si="41"/>
        <v>0</v>
      </c>
      <c r="LY59" s="284">
        <f t="shared" si="41"/>
        <v>0</v>
      </c>
      <c r="LZ59" s="284">
        <f t="shared" si="41"/>
        <v>0</v>
      </c>
      <c r="MA59" s="284">
        <f t="shared" si="41"/>
        <v>60887.209805273436</v>
      </c>
      <c r="MB59" s="284">
        <f t="shared" si="41"/>
        <v>0</v>
      </c>
      <c r="MC59" s="284">
        <f t="shared" si="41"/>
        <v>0</v>
      </c>
      <c r="MD59" s="284">
        <f t="shared" si="41"/>
        <v>0</v>
      </c>
      <c r="ME59" s="284">
        <f t="shared" si="41"/>
        <v>0</v>
      </c>
      <c r="MF59" s="284">
        <f t="shared" si="41"/>
        <v>60887.209805273436</v>
      </c>
      <c r="MG59" s="284">
        <f t="shared" si="41"/>
        <v>0</v>
      </c>
      <c r="MH59" s="284">
        <f t="shared" si="41"/>
        <v>0</v>
      </c>
      <c r="MI59" s="284">
        <f t="shared" si="41"/>
        <v>0</v>
      </c>
      <c r="MJ59" s="284">
        <f t="shared" si="41"/>
        <v>0</v>
      </c>
      <c r="MK59" s="284">
        <f t="shared" si="41"/>
        <v>60887.209805273436</v>
      </c>
      <c r="ML59" s="284">
        <f t="shared" si="41"/>
        <v>0</v>
      </c>
      <c r="MM59" s="284">
        <f t="shared" si="41"/>
        <v>0</v>
      </c>
      <c r="MN59" s="284">
        <f t="shared" si="41"/>
        <v>0</v>
      </c>
      <c r="MO59" s="284">
        <f t="shared" si="41"/>
        <v>0</v>
      </c>
      <c r="MP59" s="284">
        <f t="shared" si="41"/>
        <v>60887.209805273436</v>
      </c>
      <c r="MQ59" s="284">
        <f t="shared" si="41"/>
        <v>0</v>
      </c>
      <c r="MR59" s="284">
        <f t="shared" si="41"/>
        <v>0</v>
      </c>
      <c r="MS59" s="284">
        <f t="shared" si="41"/>
        <v>0</v>
      </c>
      <c r="MT59" s="284">
        <f t="shared" si="41"/>
        <v>0</v>
      </c>
      <c r="MU59" s="284">
        <f t="shared" si="41"/>
        <v>60887.209805273436</v>
      </c>
      <c r="MV59" s="284">
        <f t="shared" si="41"/>
        <v>0</v>
      </c>
      <c r="MW59" s="284">
        <f t="shared" si="41"/>
        <v>0</v>
      </c>
      <c r="MX59" s="284">
        <f t="shared" si="41"/>
        <v>0</v>
      </c>
      <c r="MY59" s="284">
        <f t="shared" si="41"/>
        <v>0</v>
      </c>
      <c r="MZ59" s="284">
        <f t="shared" si="41"/>
        <v>60887.209805273436</v>
      </c>
      <c r="NA59" s="284">
        <f t="shared" si="41"/>
        <v>0</v>
      </c>
      <c r="NB59" s="284">
        <f t="shared" si="41"/>
        <v>0</v>
      </c>
      <c r="NC59" s="284">
        <f t="shared" si="41"/>
        <v>0</v>
      </c>
      <c r="ND59" s="284">
        <f t="shared" si="41"/>
        <v>0</v>
      </c>
      <c r="NE59" s="284">
        <f t="shared" si="41"/>
        <v>60887.209805273436</v>
      </c>
      <c r="NF59" s="284">
        <f t="shared" si="41"/>
        <v>0</v>
      </c>
      <c r="NG59" s="284">
        <f t="shared" si="41"/>
        <v>0</v>
      </c>
      <c r="NH59" s="284">
        <f t="shared" si="41"/>
        <v>0</v>
      </c>
      <c r="NI59" s="284">
        <f t="shared" si="41"/>
        <v>0</v>
      </c>
      <c r="NJ59" s="284">
        <f t="shared" si="41"/>
        <v>60887.209805273436</v>
      </c>
      <c r="NK59" s="284">
        <f t="shared" si="41"/>
        <v>0</v>
      </c>
      <c r="NL59" s="284">
        <f t="shared" si="41"/>
        <v>0</v>
      </c>
      <c r="NM59" s="284">
        <f t="shared" si="41"/>
        <v>0</v>
      </c>
      <c r="NN59" s="284">
        <f t="shared" si="41"/>
        <v>0</v>
      </c>
      <c r="NO59" s="284">
        <f t="shared" si="41"/>
        <v>60887.209805273436</v>
      </c>
      <c r="NP59" s="284">
        <f t="shared" si="41"/>
        <v>0</v>
      </c>
      <c r="NQ59" s="284">
        <f t="shared" si="41"/>
        <v>0</v>
      </c>
      <c r="NR59" s="284">
        <f t="shared" si="41"/>
        <v>0</v>
      </c>
      <c r="NS59" s="284">
        <f t="shared" si="41"/>
        <v>0</v>
      </c>
      <c r="NT59" s="284">
        <f t="shared" si="41"/>
        <v>60887.209805273436</v>
      </c>
      <c r="NU59" s="284">
        <f t="shared" si="41"/>
        <v>0</v>
      </c>
      <c r="NV59" s="284">
        <f t="shared" si="41"/>
        <v>0</v>
      </c>
      <c r="NW59" s="284">
        <f t="shared" si="41"/>
        <v>0</v>
      </c>
      <c r="NX59" s="284">
        <f t="shared" ref="NX59:QI60" si="42">$C11*NX34</f>
        <v>0</v>
      </c>
      <c r="NY59" s="284">
        <f t="shared" si="42"/>
        <v>60887.209805273436</v>
      </c>
      <c r="NZ59" s="284">
        <f t="shared" si="42"/>
        <v>0</v>
      </c>
      <c r="OA59" s="284">
        <f t="shared" si="42"/>
        <v>0</v>
      </c>
      <c r="OB59" s="284">
        <f t="shared" si="42"/>
        <v>0</v>
      </c>
      <c r="OC59" s="284">
        <f t="shared" si="42"/>
        <v>0</v>
      </c>
      <c r="OD59" s="284">
        <f t="shared" si="42"/>
        <v>60887.209805273436</v>
      </c>
      <c r="OE59" s="284">
        <f t="shared" si="42"/>
        <v>0</v>
      </c>
      <c r="OF59" s="284">
        <f t="shared" si="42"/>
        <v>0</v>
      </c>
      <c r="OG59" s="284">
        <f t="shared" si="42"/>
        <v>0</v>
      </c>
      <c r="OH59" s="284">
        <f t="shared" si="42"/>
        <v>0</v>
      </c>
      <c r="OI59" s="284">
        <f t="shared" si="42"/>
        <v>60887.209805273436</v>
      </c>
      <c r="OJ59" s="284">
        <f t="shared" si="42"/>
        <v>0</v>
      </c>
      <c r="OK59" s="284">
        <f t="shared" si="42"/>
        <v>0</v>
      </c>
      <c r="OL59" s="284">
        <f t="shared" si="42"/>
        <v>0</v>
      </c>
      <c r="OM59" s="284">
        <f t="shared" si="42"/>
        <v>0</v>
      </c>
      <c r="ON59" s="284">
        <f t="shared" si="42"/>
        <v>60887.209805273436</v>
      </c>
      <c r="OO59" s="284">
        <f t="shared" si="42"/>
        <v>0</v>
      </c>
      <c r="OP59" s="284">
        <f t="shared" si="42"/>
        <v>0</v>
      </c>
      <c r="OQ59" s="284">
        <f t="shared" si="42"/>
        <v>0</v>
      </c>
      <c r="OR59" s="284">
        <f t="shared" si="42"/>
        <v>0</v>
      </c>
      <c r="OS59" s="284">
        <f t="shared" si="42"/>
        <v>60887.209805273436</v>
      </c>
      <c r="OT59" s="284">
        <f t="shared" si="42"/>
        <v>0</v>
      </c>
      <c r="OU59" s="284">
        <f t="shared" si="42"/>
        <v>0</v>
      </c>
      <c r="OV59" s="284">
        <f t="shared" si="42"/>
        <v>0</v>
      </c>
      <c r="OW59" s="284">
        <f t="shared" si="42"/>
        <v>0</v>
      </c>
      <c r="OX59" s="284">
        <f t="shared" si="42"/>
        <v>60887.209805273436</v>
      </c>
      <c r="OY59" s="284">
        <f t="shared" si="42"/>
        <v>0</v>
      </c>
      <c r="OZ59" s="284">
        <f t="shared" si="42"/>
        <v>0</v>
      </c>
      <c r="PA59" s="284">
        <f t="shared" si="42"/>
        <v>0</v>
      </c>
      <c r="PB59" s="284">
        <f t="shared" si="42"/>
        <v>0</v>
      </c>
      <c r="PC59" s="284">
        <f t="shared" si="42"/>
        <v>60887.209805273436</v>
      </c>
      <c r="PD59" s="284">
        <f t="shared" si="42"/>
        <v>0</v>
      </c>
      <c r="PE59" s="284">
        <f t="shared" si="42"/>
        <v>0</v>
      </c>
      <c r="PF59" s="284">
        <f t="shared" si="42"/>
        <v>0</v>
      </c>
      <c r="PG59" s="284">
        <f t="shared" si="42"/>
        <v>0</v>
      </c>
      <c r="PH59" s="284">
        <f t="shared" si="42"/>
        <v>60887.209805273436</v>
      </c>
      <c r="PI59" s="284">
        <f t="shared" si="42"/>
        <v>0</v>
      </c>
      <c r="PJ59" s="284">
        <f t="shared" si="42"/>
        <v>0</v>
      </c>
      <c r="PK59" s="284">
        <f t="shared" si="42"/>
        <v>0</v>
      </c>
      <c r="PL59" s="284">
        <f t="shared" si="42"/>
        <v>0</v>
      </c>
      <c r="PM59" s="284">
        <f t="shared" si="42"/>
        <v>60887.209805273436</v>
      </c>
      <c r="PN59" s="284">
        <f t="shared" si="42"/>
        <v>0</v>
      </c>
      <c r="PO59" s="284">
        <f t="shared" si="42"/>
        <v>0</v>
      </c>
      <c r="PP59" s="284">
        <f t="shared" si="42"/>
        <v>0</v>
      </c>
      <c r="PQ59" s="284">
        <f t="shared" si="42"/>
        <v>0</v>
      </c>
      <c r="PR59" s="284">
        <f t="shared" si="42"/>
        <v>60887.209805273436</v>
      </c>
      <c r="PS59" s="284">
        <f t="shared" si="42"/>
        <v>0</v>
      </c>
      <c r="PT59" s="284">
        <f t="shared" si="42"/>
        <v>0</v>
      </c>
      <c r="PU59" s="284">
        <f t="shared" si="42"/>
        <v>0</v>
      </c>
      <c r="PV59" s="284">
        <f t="shared" si="42"/>
        <v>0</v>
      </c>
      <c r="PW59" s="284">
        <f t="shared" si="42"/>
        <v>60887.209805273436</v>
      </c>
      <c r="PX59" s="284">
        <f t="shared" si="42"/>
        <v>0</v>
      </c>
      <c r="PY59" s="284">
        <f t="shared" si="42"/>
        <v>0</v>
      </c>
      <c r="PZ59" s="284">
        <f t="shared" si="42"/>
        <v>0</v>
      </c>
      <c r="QA59" s="284">
        <f t="shared" si="42"/>
        <v>0</v>
      </c>
      <c r="QB59" s="284">
        <f t="shared" si="42"/>
        <v>60887.209805273436</v>
      </c>
      <c r="QC59" s="284">
        <f t="shared" si="42"/>
        <v>0</v>
      </c>
      <c r="QD59" s="284">
        <f t="shared" si="42"/>
        <v>0</v>
      </c>
      <c r="QE59" s="284">
        <f t="shared" si="42"/>
        <v>0</v>
      </c>
      <c r="QF59" s="284">
        <f t="shared" si="42"/>
        <v>0</v>
      </c>
      <c r="QG59" s="284">
        <f t="shared" si="42"/>
        <v>60887.209805273436</v>
      </c>
      <c r="QH59" s="284">
        <f t="shared" si="42"/>
        <v>0</v>
      </c>
      <c r="QI59" s="284">
        <f t="shared" si="42"/>
        <v>0</v>
      </c>
      <c r="QJ59" s="284">
        <f t="shared" ref="QJ59:SA60" si="43">$C11*QJ34</f>
        <v>0</v>
      </c>
      <c r="QK59" s="284">
        <f t="shared" si="43"/>
        <v>0</v>
      </c>
      <c r="QL59" s="284">
        <f t="shared" si="43"/>
        <v>60887.209805273436</v>
      </c>
      <c r="QM59" s="284">
        <f t="shared" si="43"/>
        <v>0</v>
      </c>
      <c r="QN59" s="284">
        <f t="shared" si="43"/>
        <v>0</v>
      </c>
      <c r="QO59" s="284">
        <f t="shared" si="43"/>
        <v>0</v>
      </c>
      <c r="QP59" s="284">
        <f t="shared" si="43"/>
        <v>0</v>
      </c>
      <c r="QQ59" s="284">
        <f t="shared" si="43"/>
        <v>60887.209805273436</v>
      </c>
      <c r="QR59" s="284">
        <f t="shared" si="43"/>
        <v>0</v>
      </c>
      <c r="QS59" s="284">
        <f t="shared" si="43"/>
        <v>0</v>
      </c>
      <c r="QT59" s="284">
        <f t="shared" si="43"/>
        <v>0</v>
      </c>
      <c r="QU59" s="284">
        <f t="shared" si="43"/>
        <v>0</v>
      </c>
      <c r="QV59" s="284">
        <f t="shared" si="43"/>
        <v>60887.209805273436</v>
      </c>
      <c r="QW59" s="284">
        <f t="shared" si="43"/>
        <v>0</v>
      </c>
      <c r="QX59" s="284">
        <f t="shared" si="43"/>
        <v>0</v>
      </c>
      <c r="QY59" s="284">
        <f t="shared" si="43"/>
        <v>0</v>
      </c>
      <c r="QZ59" s="284">
        <f t="shared" si="43"/>
        <v>0</v>
      </c>
      <c r="RA59" s="284">
        <f t="shared" si="43"/>
        <v>60887.209805273436</v>
      </c>
      <c r="RB59" s="284">
        <f t="shared" si="43"/>
        <v>0</v>
      </c>
      <c r="RC59" s="284">
        <f t="shared" si="43"/>
        <v>0</v>
      </c>
      <c r="RD59" s="284">
        <f t="shared" si="43"/>
        <v>0</v>
      </c>
      <c r="RE59" s="284">
        <f t="shared" si="43"/>
        <v>0</v>
      </c>
      <c r="RF59" s="284">
        <f t="shared" si="43"/>
        <v>60887.209805273436</v>
      </c>
      <c r="RG59" s="284">
        <f t="shared" si="43"/>
        <v>0</v>
      </c>
      <c r="RH59" s="284">
        <f t="shared" si="43"/>
        <v>0</v>
      </c>
      <c r="RI59" s="284">
        <f t="shared" si="43"/>
        <v>0</v>
      </c>
      <c r="RJ59" s="284">
        <f t="shared" si="43"/>
        <v>0</v>
      </c>
      <c r="RK59" s="284">
        <f t="shared" si="43"/>
        <v>60887.209805273436</v>
      </c>
      <c r="RL59" s="284">
        <f t="shared" si="43"/>
        <v>0</v>
      </c>
      <c r="RM59" s="284">
        <f t="shared" si="43"/>
        <v>0</v>
      </c>
      <c r="RN59" s="284">
        <f t="shared" si="43"/>
        <v>0</v>
      </c>
      <c r="RO59" s="284">
        <f t="shared" si="43"/>
        <v>0</v>
      </c>
      <c r="RP59" s="284">
        <f t="shared" si="43"/>
        <v>60887.209805273436</v>
      </c>
      <c r="RQ59" s="284">
        <f t="shared" si="43"/>
        <v>0</v>
      </c>
      <c r="RR59" s="284">
        <f t="shared" si="43"/>
        <v>0</v>
      </c>
      <c r="RS59" s="284">
        <f t="shared" si="43"/>
        <v>0</v>
      </c>
      <c r="RT59" s="284">
        <f t="shared" si="43"/>
        <v>0</v>
      </c>
      <c r="RU59" s="284">
        <f t="shared" si="43"/>
        <v>60887.209805273436</v>
      </c>
      <c r="RV59" s="284">
        <f t="shared" si="43"/>
        <v>0</v>
      </c>
      <c r="RW59" s="284">
        <f t="shared" si="43"/>
        <v>0</v>
      </c>
      <c r="RX59" s="284">
        <f t="shared" si="43"/>
        <v>0</v>
      </c>
      <c r="RY59" s="284">
        <f t="shared" si="43"/>
        <v>0</v>
      </c>
      <c r="RZ59" s="284">
        <f t="shared" si="43"/>
        <v>60887.209805273436</v>
      </c>
      <c r="SA59" s="284">
        <f t="shared" si="43"/>
        <v>0</v>
      </c>
    </row>
    <row r="60" spans="1:495">
      <c r="A60" s="282"/>
      <c r="B60" s="283" t="str">
        <f>$B$12</f>
        <v>Site Maintenance</v>
      </c>
      <c r="C60" s="290">
        <f>SUM(D60:S60,T60:INDEX(T60:SA60,$H$5))</f>
        <v>160250.39999999997</v>
      </c>
      <c r="D60" s="284">
        <f t="shared" si="36"/>
        <v>0</v>
      </c>
      <c r="E60" s="284">
        <f t="shared" si="36"/>
        <v>0</v>
      </c>
      <c r="F60" s="284">
        <f t="shared" si="36"/>
        <v>17805.599999999999</v>
      </c>
      <c r="G60" s="284">
        <f t="shared" si="36"/>
        <v>17805.599999999999</v>
      </c>
      <c r="H60" s="284">
        <f t="shared" si="36"/>
        <v>17805.599999999999</v>
      </c>
      <c r="I60" s="284">
        <f t="shared" si="36"/>
        <v>17805.599999999999</v>
      </c>
      <c r="J60" s="284">
        <f t="shared" si="36"/>
        <v>17805.599999999999</v>
      </c>
      <c r="K60" s="284">
        <f t="shared" si="36"/>
        <v>17805.599999999999</v>
      </c>
      <c r="L60" s="284">
        <f t="shared" si="36"/>
        <v>8902.7999999999993</v>
      </c>
      <c r="M60" s="284">
        <f t="shared" si="36"/>
        <v>8902.7999999999993</v>
      </c>
      <c r="N60" s="284">
        <f t="shared" si="36"/>
        <v>8902.7999999999993</v>
      </c>
      <c r="O60" s="284">
        <f t="shared" si="36"/>
        <v>8902.7999999999993</v>
      </c>
      <c r="P60" s="284">
        <f t="shared" si="36"/>
        <v>8902.7999999999993</v>
      </c>
      <c r="Q60" s="284">
        <f t="shared" si="36"/>
        <v>8902.7999999999993</v>
      </c>
      <c r="R60" s="284">
        <f t="shared" si="36"/>
        <v>0</v>
      </c>
      <c r="S60" s="284">
        <f t="shared" si="36"/>
        <v>0</v>
      </c>
      <c r="T60" s="284">
        <f t="shared" si="36"/>
        <v>0</v>
      </c>
      <c r="U60" s="284">
        <f t="shared" si="36"/>
        <v>0</v>
      </c>
      <c r="V60" s="284">
        <f t="shared" si="36"/>
        <v>0</v>
      </c>
      <c r="W60" s="284">
        <f t="shared" si="36"/>
        <v>0</v>
      </c>
      <c r="X60" s="284">
        <f t="shared" si="36"/>
        <v>0</v>
      </c>
      <c r="Y60" s="284">
        <f t="shared" si="36"/>
        <v>0</v>
      </c>
      <c r="Z60" s="284">
        <f t="shared" si="36"/>
        <v>0</v>
      </c>
      <c r="AA60" s="284">
        <f t="shared" si="36"/>
        <v>0</v>
      </c>
      <c r="AB60" s="284">
        <f t="shared" si="36"/>
        <v>0</v>
      </c>
      <c r="AC60" s="284">
        <f t="shared" si="36"/>
        <v>0</v>
      </c>
      <c r="AD60" s="284">
        <f t="shared" si="36"/>
        <v>0</v>
      </c>
      <c r="AE60" s="284">
        <f t="shared" si="36"/>
        <v>0</v>
      </c>
      <c r="AF60" s="284">
        <f t="shared" si="36"/>
        <v>0</v>
      </c>
      <c r="AG60" s="284">
        <f t="shared" si="36"/>
        <v>0</v>
      </c>
      <c r="AH60" s="284">
        <f t="shared" si="36"/>
        <v>0</v>
      </c>
      <c r="AI60" s="284">
        <f t="shared" si="36"/>
        <v>0</v>
      </c>
      <c r="AJ60" s="284">
        <f t="shared" si="36"/>
        <v>0</v>
      </c>
      <c r="AK60" s="284">
        <f t="shared" si="36"/>
        <v>0</v>
      </c>
      <c r="AL60" s="284">
        <f t="shared" si="36"/>
        <v>0</v>
      </c>
      <c r="AM60" s="284">
        <f t="shared" si="36"/>
        <v>0</v>
      </c>
      <c r="AN60" s="284">
        <f t="shared" si="36"/>
        <v>0</v>
      </c>
      <c r="AO60" s="284">
        <f t="shared" si="36"/>
        <v>0</v>
      </c>
      <c r="AP60" s="284">
        <f t="shared" si="36"/>
        <v>0</v>
      </c>
      <c r="AQ60" s="284">
        <f t="shared" si="36"/>
        <v>0</v>
      </c>
      <c r="AR60" s="284">
        <f t="shared" si="36"/>
        <v>17805.599999999999</v>
      </c>
      <c r="AS60" s="284">
        <f t="shared" si="36"/>
        <v>0</v>
      </c>
      <c r="AT60" s="284">
        <f t="shared" si="36"/>
        <v>0</v>
      </c>
      <c r="AU60" s="284">
        <f t="shared" si="36"/>
        <v>0</v>
      </c>
      <c r="AV60" s="284">
        <f t="shared" si="36"/>
        <v>0</v>
      </c>
      <c r="AW60" s="284">
        <f t="shared" si="36"/>
        <v>17805.599999999999</v>
      </c>
      <c r="AX60" s="284">
        <f t="shared" si="36"/>
        <v>0</v>
      </c>
      <c r="AY60" s="284">
        <f t="shared" si="36"/>
        <v>0</v>
      </c>
      <c r="AZ60" s="284">
        <f t="shared" si="36"/>
        <v>0</v>
      </c>
      <c r="BA60" s="284">
        <f t="shared" si="36"/>
        <v>0</v>
      </c>
      <c r="BB60" s="284">
        <f t="shared" si="36"/>
        <v>17805.599999999999</v>
      </c>
      <c r="BC60" s="284">
        <f t="shared" si="36"/>
        <v>0</v>
      </c>
      <c r="BD60" s="284">
        <f t="shared" si="36"/>
        <v>0</v>
      </c>
      <c r="BE60" s="284">
        <f t="shared" si="36"/>
        <v>0</v>
      </c>
      <c r="BF60" s="284">
        <f t="shared" si="36"/>
        <v>0</v>
      </c>
      <c r="BG60" s="284">
        <f t="shared" si="36"/>
        <v>17805.599999999999</v>
      </c>
      <c r="BH60" s="284">
        <f t="shared" si="36"/>
        <v>0</v>
      </c>
      <c r="BI60" s="284">
        <f t="shared" si="36"/>
        <v>0</v>
      </c>
      <c r="BJ60" s="284">
        <f t="shared" si="36"/>
        <v>0</v>
      </c>
      <c r="BK60" s="284">
        <f t="shared" si="36"/>
        <v>0</v>
      </c>
      <c r="BL60" s="284">
        <f t="shared" si="36"/>
        <v>17805.599999999999</v>
      </c>
      <c r="BM60" s="284">
        <f t="shared" si="36"/>
        <v>0</v>
      </c>
      <c r="BN60" s="284">
        <f t="shared" si="36"/>
        <v>0</v>
      </c>
      <c r="BO60" s="284">
        <f t="shared" si="36"/>
        <v>0</v>
      </c>
      <c r="BP60" s="284">
        <f t="shared" si="37"/>
        <v>0</v>
      </c>
      <c r="BQ60" s="284">
        <f t="shared" si="37"/>
        <v>17805.599999999999</v>
      </c>
      <c r="BR60" s="284">
        <f t="shared" si="37"/>
        <v>0</v>
      </c>
      <c r="BS60" s="284">
        <f t="shared" si="37"/>
        <v>0</v>
      </c>
      <c r="BT60" s="284">
        <f t="shared" si="37"/>
        <v>0</v>
      </c>
      <c r="BU60" s="284">
        <f t="shared" si="37"/>
        <v>0</v>
      </c>
      <c r="BV60" s="284">
        <f t="shared" si="37"/>
        <v>17805.599999999999</v>
      </c>
      <c r="BW60" s="284">
        <f t="shared" si="37"/>
        <v>0</v>
      </c>
      <c r="BX60" s="284">
        <f t="shared" si="37"/>
        <v>0</v>
      </c>
      <c r="BY60" s="284">
        <f t="shared" si="37"/>
        <v>0</v>
      </c>
      <c r="BZ60" s="284">
        <f t="shared" si="37"/>
        <v>0</v>
      </c>
      <c r="CA60" s="284">
        <f t="shared" si="37"/>
        <v>17805.599999999999</v>
      </c>
      <c r="CB60" s="284">
        <f t="shared" si="37"/>
        <v>0</v>
      </c>
      <c r="CC60" s="284">
        <f t="shared" si="37"/>
        <v>0</v>
      </c>
      <c r="CD60" s="284">
        <f t="shared" si="37"/>
        <v>0</v>
      </c>
      <c r="CE60" s="284">
        <f t="shared" si="37"/>
        <v>0</v>
      </c>
      <c r="CF60" s="284">
        <f t="shared" si="37"/>
        <v>17805.599999999999</v>
      </c>
      <c r="CG60" s="284">
        <f t="shared" si="37"/>
        <v>0</v>
      </c>
      <c r="CH60" s="284">
        <f t="shared" si="37"/>
        <v>0</v>
      </c>
      <c r="CI60" s="284">
        <f t="shared" si="37"/>
        <v>0</v>
      </c>
      <c r="CJ60" s="284">
        <f t="shared" si="37"/>
        <v>0</v>
      </c>
      <c r="CK60" s="284">
        <f t="shared" si="37"/>
        <v>17805.599999999999</v>
      </c>
      <c r="CL60" s="284">
        <f t="shared" si="37"/>
        <v>0</v>
      </c>
      <c r="CM60" s="284">
        <f t="shared" si="37"/>
        <v>0</v>
      </c>
      <c r="CN60" s="284">
        <f t="shared" si="37"/>
        <v>0</v>
      </c>
      <c r="CO60" s="284">
        <f t="shared" si="37"/>
        <v>0</v>
      </c>
      <c r="CP60" s="284">
        <f t="shared" si="37"/>
        <v>17805.599999999999</v>
      </c>
      <c r="CQ60" s="284">
        <f t="shared" si="37"/>
        <v>0</v>
      </c>
      <c r="CR60" s="284">
        <f t="shared" si="37"/>
        <v>0</v>
      </c>
      <c r="CS60" s="284">
        <f t="shared" si="37"/>
        <v>0</v>
      </c>
      <c r="CT60" s="284">
        <f t="shared" si="37"/>
        <v>0</v>
      </c>
      <c r="CU60" s="284">
        <f t="shared" si="37"/>
        <v>17805.599999999999</v>
      </c>
      <c r="CV60" s="284">
        <f t="shared" si="37"/>
        <v>0</v>
      </c>
      <c r="CW60" s="284">
        <f t="shared" si="37"/>
        <v>0</v>
      </c>
      <c r="CX60" s="284">
        <f t="shared" si="37"/>
        <v>0</v>
      </c>
      <c r="CY60" s="284">
        <f t="shared" si="37"/>
        <v>0</v>
      </c>
      <c r="CZ60" s="284">
        <f t="shared" si="37"/>
        <v>17805.599999999999</v>
      </c>
      <c r="DA60" s="284">
        <f t="shared" si="37"/>
        <v>0</v>
      </c>
      <c r="DB60" s="284">
        <f t="shared" si="37"/>
        <v>0</v>
      </c>
      <c r="DC60" s="284">
        <f t="shared" si="37"/>
        <v>0</v>
      </c>
      <c r="DD60" s="284">
        <f t="shared" si="37"/>
        <v>0</v>
      </c>
      <c r="DE60" s="284">
        <f t="shared" si="37"/>
        <v>17805.599999999999</v>
      </c>
      <c r="DF60" s="284">
        <f t="shared" si="37"/>
        <v>0</v>
      </c>
      <c r="DG60" s="284">
        <f t="shared" si="37"/>
        <v>0</v>
      </c>
      <c r="DH60" s="284">
        <f t="shared" si="37"/>
        <v>0</v>
      </c>
      <c r="DI60" s="284">
        <f t="shared" si="37"/>
        <v>0</v>
      </c>
      <c r="DJ60" s="284">
        <f t="shared" si="37"/>
        <v>17805.599999999999</v>
      </c>
      <c r="DK60" s="284">
        <f t="shared" si="37"/>
        <v>0</v>
      </c>
      <c r="DL60" s="284">
        <f t="shared" si="37"/>
        <v>0</v>
      </c>
      <c r="DM60" s="284">
        <f t="shared" si="37"/>
        <v>0</v>
      </c>
      <c r="DN60" s="284">
        <f t="shared" si="37"/>
        <v>0</v>
      </c>
      <c r="DO60" s="284">
        <f t="shared" si="37"/>
        <v>17805.599999999999</v>
      </c>
      <c r="DP60" s="284">
        <f t="shared" si="37"/>
        <v>0</v>
      </c>
      <c r="DQ60" s="284">
        <f t="shared" si="37"/>
        <v>0</v>
      </c>
      <c r="DR60" s="284">
        <f t="shared" si="37"/>
        <v>0</v>
      </c>
      <c r="DS60" s="284">
        <f t="shared" si="37"/>
        <v>0</v>
      </c>
      <c r="DT60" s="284">
        <f t="shared" si="37"/>
        <v>17805.599999999999</v>
      </c>
      <c r="DU60" s="284">
        <f t="shared" si="37"/>
        <v>0</v>
      </c>
      <c r="DV60" s="284">
        <f t="shared" si="37"/>
        <v>0</v>
      </c>
      <c r="DW60" s="284">
        <f t="shared" si="37"/>
        <v>0</v>
      </c>
      <c r="DX60" s="284">
        <f t="shared" si="37"/>
        <v>0</v>
      </c>
      <c r="DY60" s="284">
        <f t="shared" si="37"/>
        <v>17805.599999999999</v>
      </c>
      <c r="DZ60" s="284">
        <f t="shared" si="37"/>
        <v>0</v>
      </c>
      <c r="EA60" s="284">
        <f t="shared" si="37"/>
        <v>0</v>
      </c>
      <c r="EB60" s="284">
        <f t="shared" si="38"/>
        <v>0</v>
      </c>
      <c r="EC60" s="284">
        <f t="shared" si="38"/>
        <v>0</v>
      </c>
      <c r="ED60" s="284">
        <f t="shared" si="38"/>
        <v>17805.599999999999</v>
      </c>
      <c r="EE60" s="284">
        <f t="shared" si="38"/>
        <v>0</v>
      </c>
      <c r="EF60" s="284">
        <f t="shared" si="38"/>
        <v>0</v>
      </c>
      <c r="EG60" s="284">
        <f t="shared" si="38"/>
        <v>0</v>
      </c>
      <c r="EH60" s="284">
        <f t="shared" si="38"/>
        <v>0</v>
      </c>
      <c r="EI60" s="284">
        <f t="shared" si="38"/>
        <v>17805.599999999999</v>
      </c>
      <c r="EJ60" s="284">
        <f t="shared" si="38"/>
        <v>0</v>
      </c>
      <c r="EK60" s="284">
        <f t="shared" si="38"/>
        <v>0</v>
      </c>
      <c r="EL60" s="284">
        <f t="shared" si="38"/>
        <v>0</v>
      </c>
      <c r="EM60" s="284">
        <f t="shared" si="38"/>
        <v>0</v>
      </c>
      <c r="EN60" s="284">
        <f t="shared" si="38"/>
        <v>17805.599999999999</v>
      </c>
      <c r="EO60" s="284">
        <f t="shared" si="38"/>
        <v>0</v>
      </c>
      <c r="EP60" s="284">
        <f t="shared" si="38"/>
        <v>0</v>
      </c>
      <c r="EQ60" s="284">
        <f t="shared" si="38"/>
        <v>0</v>
      </c>
      <c r="ER60" s="284">
        <f t="shared" si="38"/>
        <v>0</v>
      </c>
      <c r="ES60" s="284">
        <f t="shared" si="38"/>
        <v>17805.599999999999</v>
      </c>
      <c r="ET60" s="284">
        <f t="shared" si="38"/>
        <v>0</v>
      </c>
      <c r="EU60" s="284">
        <f t="shared" si="38"/>
        <v>0</v>
      </c>
      <c r="EV60" s="284">
        <f t="shared" si="38"/>
        <v>0</v>
      </c>
      <c r="EW60" s="284">
        <f t="shared" si="38"/>
        <v>0</v>
      </c>
      <c r="EX60" s="284">
        <f t="shared" si="38"/>
        <v>17805.599999999999</v>
      </c>
      <c r="EY60" s="284">
        <f t="shared" si="38"/>
        <v>0</v>
      </c>
      <c r="EZ60" s="284">
        <f t="shared" si="38"/>
        <v>0</v>
      </c>
      <c r="FA60" s="284">
        <f t="shared" si="38"/>
        <v>0</v>
      </c>
      <c r="FB60" s="284">
        <f t="shared" si="38"/>
        <v>0</v>
      </c>
      <c r="FC60" s="284">
        <f t="shared" si="38"/>
        <v>17805.599999999999</v>
      </c>
      <c r="FD60" s="284">
        <f t="shared" si="38"/>
        <v>0</v>
      </c>
      <c r="FE60" s="284">
        <f t="shared" si="38"/>
        <v>0</v>
      </c>
      <c r="FF60" s="284">
        <f t="shared" si="38"/>
        <v>0</v>
      </c>
      <c r="FG60" s="284">
        <f t="shared" si="38"/>
        <v>0</v>
      </c>
      <c r="FH60" s="284">
        <f t="shared" si="38"/>
        <v>17805.599999999999</v>
      </c>
      <c r="FI60" s="284">
        <f t="shared" si="38"/>
        <v>0</v>
      </c>
      <c r="FJ60" s="284">
        <f t="shared" si="38"/>
        <v>0</v>
      </c>
      <c r="FK60" s="284">
        <f t="shared" si="38"/>
        <v>0</v>
      </c>
      <c r="FL60" s="284">
        <f t="shared" si="38"/>
        <v>0</v>
      </c>
      <c r="FM60" s="284">
        <f t="shared" si="38"/>
        <v>17805.599999999999</v>
      </c>
      <c r="FN60" s="284">
        <f t="shared" si="38"/>
        <v>0</v>
      </c>
      <c r="FO60" s="284">
        <f t="shared" si="38"/>
        <v>0</v>
      </c>
      <c r="FP60" s="284">
        <f t="shared" si="38"/>
        <v>0</v>
      </c>
      <c r="FQ60" s="284">
        <f t="shared" si="38"/>
        <v>0</v>
      </c>
      <c r="FR60" s="284">
        <f t="shared" si="38"/>
        <v>17805.599999999999</v>
      </c>
      <c r="FS60" s="284">
        <f t="shared" si="38"/>
        <v>0</v>
      </c>
      <c r="FT60" s="284">
        <f t="shared" si="38"/>
        <v>0</v>
      </c>
      <c r="FU60" s="284">
        <f t="shared" si="38"/>
        <v>0</v>
      </c>
      <c r="FV60" s="284">
        <f t="shared" si="38"/>
        <v>0</v>
      </c>
      <c r="FW60" s="284">
        <f t="shared" si="38"/>
        <v>17805.599999999999</v>
      </c>
      <c r="FX60" s="284">
        <f t="shared" si="38"/>
        <v>0</v>
      </c>
      <c r="FY60" s="284">
        <f t="shared" si="38"/>
        <v>0</v>
      </c>
      <c r="FZ60" s="284">
        <f t="shared" si="38"/>
        <v>0</v>
      </c>
      <c r="GA60" s="284">
        <f t="shared" si="38"/>
        <v>0</v>
      </c>
      <c r="GB60" s="284">
        <f t="shared" si="38"/>
        <v>17805.599999999999</v>
      </c>
      <c r="GC60" s="284">
        <f t="shared" si="38"/>
        <v>0</v>
      </c>
      <c r="GD60" s="284">
        <f t="shared" si="38"/>
        <v>0</v>
      </c>
      <c r="GE60" s="284">
        <f t="shared" si="38"/>
        <v>0</v>
      </c>
      <c r="GF60" s="284">
        <f t="shared" si="38"/>
        <v>0</v>
      </c>
      <c r="GG60" s="284">
        <f t="shared" si="38"/>
        <v>17805.599999999999</v>
      </c>
      <c r="GH60" s="284">
        <f t="shared" si="38"/>
        <v>0</v>
      </c>
      <c r="GI60" s="284">
        <f t="shared" si="38"/>
        <v>0</v>
      </c>
      <c r="GJ60" s="284">
        <f t="shared" si="38"/>
        <v>0</v>
      </c>
      <c r="GK60" s="284">
        <f t="shared" si="38"/>
        <v>0</v>
      </c>
      <c r="GL60" s="284">
        <f t="shared" si="38"/>
        <v>17805.599999999999</v>
      </c>
      <c r="GM60" s="284">
        <f t="shared" si="38"/>
        <v>0</v>
      </c>
      <c r="GN60" s="284">
        <f t="shared" si="39"/>
        <v>0</v>
      </c>
      <c r="GO60" s="284">
        <f t="shared" si="39"/>
        <v>0</v>
      </c>
      <c r="GP60" s="284">
        <f t="shared" si="39"/>
        <v>0</v>
      </c>
      <c r="GQ60" s="284">
        <f t="shared" si="39"/>
        <v>17805.599999999999</v>
      </c>
      <c r="GR60" s="284">
        <f t="shared" si="39"/>
        <v>0</v>
      </c>
      <c r="GS60" s="284">
        <f t="shared" si="39"/>
        <v>0</v>
      </c>
      <c r="GT60" s="284">
        <f t="shared" si="39"/>
        <v>0</v>
      </c>
      <c r="GU60" s="284">
        <f t="shared" si="39"/>
        <v>0</v>
      </c>
      <c r="GV60" s="284">
        <f t="shared" si="39"/>
        <v>17805.599999999999</v>
      </c>
      <c r="GW60" s="284">
        <f t="shared" si="39"/>
        <v>0</v>
      </c>
      <c r="GX60" s="284">
        <f t="shared" si="39"/>
        <v>0</v>
      </c>
      <c r="GY60" s="284">
        <f t="shared" si="39"/>
        <v>0</v>
      </c>
      <c r="GZ60" s="284">
        <f t="shared" si="39"/>
        <v>0</v>
      </c>
      <c r="HA60" s="284">
        <f t="shared" si="39"/>
        <v>17805.599999999999</v>
      </c>
      <c r="HB60" s="284">
        <f t="shared" si="39"/>
        <v>0</v>
      </c>
      <c r="HC60" s="284">
        <f t="shared" si="39"/>
        <v>0</v>
      </c>
      <c r="HD60" s="284">
        <f t="shared" si="39"/>
        <v>0</v>
      </c>
      <c r="HE60" s="284">
        <f t="shared" si="39"/>
        <v>0</v>
      </c>
      <c r="HF60" s="284">
        <f t="shared" si="39"/>
        <v>17805.599999999999</v>
      </c>
      <c r="HG60" s="284">
        <f t="shared" si="39"/>
        <v>0</v>
      </c>
      <c r="HH60" s="284">
        <f t="shared" si="39"/>
        <v>0</v>
      </c>
      <c r="HI60" s="284">
        <f t="shared" si="39"/>
        <v>0</v>
      </c>
      <c r="HJ60" s="284">
        <f t="shared" si="39"/>
        <v>0</v>
      </c>
      <c r="HK60" s="284">
        <f t="shared" si="39"/>
        <v>17805.599999999999</v>
      </c>
      <c r="HL60" s="284">
        <f t="shared" si="39"/>
        <v>0</v>
      </c>
      <c r="HM60" s="284">
        <f t="shared" si="39"/>
        <v>0</v>
      </c>
      <c r="HN60" s="284">
        <f t="shared" si="39"/>
        <v>0</v>
      </c>
      <c r="HO60" s="284">
        <f t="shared" si="39"/>
        <v>0</v>
      </c>
      <c r="HP60" s="284">
        <f t="shared" si="39"/>
        <v>17805.599999999999</v>
      </c>
      <c r="HQ60" s="284">
        <f t="shared" si="39"/>
        <v>0</v>
      </c>
      <c r="HR60" s="284">
        <f t="shared" si="39"/>
        <v>0</v>
      </c>
      <c r="HS60" s="284">
        <f t="shared" si="39"/>
        <v>0</v>
      </c>
      <c r="HT60" s="284">
        <f t="shared" si="39"/>
        <v>0</v>
      </c>
      <c r="HU60" s="284">
        <f t="shared" si="39"/>
        <v>17805.599999999999</v>
      </c>
      <c r="HV60" s="284">
        <f t="shared" si="39"/>
        <v>0</v>
      </c>
      <c r="HW60" s="284">
        <f t="shared" si="39"/>
        <v>0</v>
      </c>
      <c r="HX60" s="284">
        <f t="shared" si="39"/>
        <v>0</v>
      </c>
      <c r="HY60" s="284">
        <f t="shared" si="39"/>
        <v>0</v>
      </c>
      <c r="HZ60" s="284">
        <f t="shared" si="39"/>
        <v>17805.599999999999</v>
      </c>
      <c r="IA60" s="284">
        <f t="shared" si="39"/>
        <v>0</v>
      </c>
      <c r="IB60" s="284">
        <f t="shared" si="39"/>
        <v>0</v>
      </c>
      <c r="IC60" s="284">
        <f t="shared" si="39"/>
        <v>0</v>
      </c>
      <c r="ID60" s="284">
        <f t="shared" si="39"/>
        <v>0</v>
      </c>
      <c r="IE60" s="284">
        <f t="shared" si="39"/>
        <v>17805.599999999999</v>
      </c>
      <c r="IF60" s="284">
        <f t="shared" si="39"/>
        <v>0</v>
      </c>
      <c r="IG60" s="284">
        <f t="shared" si="39"/>
        <v>0</v>
      </c>
      <c r="IH60" s="284">
        <f t="shared" si="39"/>
        <v>0</v>
      </c>
      <c r="II60" s="284">
        <f t="shared" si="39"/>
        <v>0</v>
      </c>
      <c r="IJ60" s="284">
        <f t="shared" si="39"/>
        <v>17805.599999999999</v>
      </c>
      <c r="IK60" s="284">
        <f t="shared" si="39"/>
        <v>0</v>
      </c>
      <c r="IL60" s="284">
        <f t="shared" si="39"/>
        <v>0</v>
      </c>
      <c r="IM60" s="284">
        <f t="shared" si="39"/>
        <v>0</v>
      </c>
      <c r="IN60" s="284">
        <f t="shared" si="39"/>
        <v>0</v>
      </c>
      <c r="IO60" s="284">
        <f t="shared" si="39"/>
        <v>17805.599999999999</v>
      </c>
      <c r="IP60" s="284">
        <f t="shared" si="39"/>
        <v>0</v>
      </c>
      <c r="IQ60" s="284">
        <f t="shared" si="39"/>
        <v>0</v>
      </c>
      <c r="IR60" s="284">
        <f t="shared" si="39"/>
        <v>0</v>
      </c>
      <c r="IS60" s="284">
        <f t="shared" si="39"/>
        <v>0</v>
      </c>
      <c r="IT60" s="284">
        <f t="shared" si="39"/>
        <v>17805.599999999999</v>
      </c>
      <c r="IU60" s="284">
        <f t="shared" si="39"/>
        <v>0</v>
      </c>
      <c r="IV60" s="284">
        <f t="shared" si="39"/>
        <v>0</v>
      </c>
      <c r="IW60" s="284">
        <f t="shared" si="39"/>
        <v>0</v>
      </c>
      <c r="IX60" s="284">
        <f t="shared" si="39"/>
        <v>0</v>
      </c>
      <c r="IY60" s="284">
        <f t="shared" si="39"/>
        <v>17805.599999999999</v>
      </c>
      <c r="IZ60" s="284">
        <f t="shared" si="40"/>
        <v>0</v>
      </c>
      <c r="JA60" s="284">
        <f t="shared" si="40"/>
        <v>0</v>
      </c>
      <c r="JB60" s="284">
        <f t="shared" si="40"/>
        <v>0</v>
      </c>
      <c r="JC60" s="284">
        <f t="shared" si="40"/>
        <v>0</v>
      </c>
      <c r="JD60" s="284">
        <f t="shared" si="40"/>
        <v>17805.599999999999</v>
      </c>
      <c r="JE60" s="284">
        <f t="shared" si="40"/>
        <v>0</v>
      </c>
      <c r="JF60" s="284">
        <f t="shared" si="40"/>
        <v>0</v>
      </c>
      <c r="JG60" s="284">
        <f t="shared" si="40"/>
        <v>0</v>
      </c>
      <c r="JH60" s="284">
        <f t="shared" si="40"/>
        <v>0</v>
      </c>
      <c r="JI60" s="284">
        <f t="shared" si="40"/>
        <v>17805.599999999999</v>
      </c>
      <c r="JJ60" s="284">
        <f t="shared" si="40"/>
        <v>0</v>
      </c>
      <c r="JK60" s="284">
        <f t="shared" si="40"/>
        <v>0</v>
      </c>
      <c r="JL60" s="284">
        <f t="shared" si="40"/>
        <v>0</v>
      </c>
      <c r="JM60" s="284">
        <f t="shared" si="40"/>
        <v>0</v>
      </c>
      <c r="JN60" s="284">
        <f t="shared" si="40"/>
        <v>17805.599999999999</v>
      </c>
      <c r="JO60" s="284">
        <f t="shared" si="40"/>
        <v>0</v>
      </c>
      <c r="JP60" s="284">
        <f t="shared" si="40"/>
        <v>0</v>
      </c>
      <c r="JQ60" s="284">
        <f t="shared" si="40"/>
        <v>0</v>
      </c>
      <c r="JR60" s="284">
        <f t="shared" si="40"/>
        <v>0</v>
      </c>
      <c r="JS60" s="284">
        <f t="shared" si="40"/>
        <v>17805.599999999999</v>
      </c>
      <c r="JT60" s="284">
        <f t="shared" si="40"/>
        <v>0</v>
      </c>
      <c r="JU60" s="284">
        <f t="shared" si="40"/>
        <v>0</v>
      </c>
      <c r="JV60" s="284">
        <f t="shared" si="40"/>
        <v>0</v>
      </c>
      <c r="JW60" s="284">
        <f t="shared" si="40"/>
        <v>0</v>
      </c>
      <c r="JX60" s="284">
        <f t="shared" si="40"/>
        <v>17805.599999999999</v>
      </c>
      <c r="JY60" s="284">
        <f t="shared" si="40"/>
        <v>0</v>
      </c>
      <c r="JZ60" s="284">
        <f t="shared" si="40"/>
        <v>0</v>
      </c>
      <c r="KA60" s="284">
        <f t="shared" si="40"/>
        <v>0</v>
      </c>
      <c r="KB60" s="284">
        <f t="shared" si="40"/>
        <v>0</v>
      </c>
      <c r="KC60" s="284">
        <f t="shared" si="40"/>
        <v>17805.599999999999</v>
      </c>
      <c r="KD60" s="284">
        <f t="shared" si="40"/>
        <v>0</v>
      </c>
      <c r="KE60" s="284">
        <f t="shared" si="40"/>
        <v>0</v>
      </c>
      <c r="KF60" s="284">
        <f t="shared" si="40"/>
        <v>0</v>
      </c>
      <c r="KG60" s="284">
        <f t="shared" si="40"/>
        <v>0</v>
      </c>
      <c r="KH60" s="284">
        <f t="shared" si="40"/>
        <v>17805.599999999999</v>
      </c>
      <c r="KI60" s="284">
        <f t="shared" si="40"/>
        <v>0</v>
      </c>
      <c r="KJ60" s="284">
        <f t="shared" si="40"/>
        <v>0</v>
      </c>
      <c r="KK60" s="284">
        <f t="shared" si="40"/>
        <v>0</v>
      </c>
      <c r="KL60" s="284">
        <f t="shared" si="40"/>
        <v>0</v>
      </c>
      <c r="KM60" s="284">
        <f t="shared" si="40"/>
        <v>17805.599999999999</v>
      </c>
      <c r="KN60" s="284">
        <f t="shared" si="40"/>
        <v>0</v>
      </c>
      <c r="KO60" s="284">
        <f t="shared" si="40"/>
        <v>0</v>
      </c>
      <c r="KP60" s="284">
        <f t="shared" si="40"/>
        <v>0</v>
      </c>
      <c r="KQ60" s="284">
        <f t="shared" si="40"/>
        <v>0</v>
      </c>
      <c r="KR60" s="284">
        <f t="shared" si="40"/>
        <v>17805.599999999999</v>
      </c>
      <c r="KS60" s="284">
        <f t="shared" si="40"/>
        <v>0</v>
      </c>
      <c r="KT60" s="284">
        <f t="shared" si="40"/>
        <v>0</v>
      </c>
      <c r="KU60" s="284">
        <f t="shared" si="40"/>
        <v>0</v>
      </c>
      <c r="KV60" s="284">
        <f t="shared" si="40"/>
        <v>0</v>
      </c>
      <c r="KW60" s="284">
        <f t="shared" si="40"/>
        <v>17805.599999999999</v>
      </c>
      <c r="KX60" s="284">
        <f t="shared" si="40"/>
        <v>0</v>
      </c>
      <c r="KY60" s="284">
        <f t="shared" si="40"/>
        <v>0</v>
      </c>
      <c r="KZ60" s="284">
        <f t="shared" si="40"/>
        <v>0</v>
      </c>
      <c r="LA60" s="284">
        <f t="shared" si="40"/>
        <v>0</v>
      </c>
      <c r="LB60" s="284">
        <f t="shared" si="40"/>
        <v>17805.599999999999</v>
      </c>
      <c r="LC60" s="284">
        <f t="shared" si="40"/>
        <v>0</v>
      </c>
      <c r="LD60" s="284">
        <f t="shared" si="40"/>
        <v>0</v>
      </c>
      <c r="LE60" s="284">
        <f t="shared" si="40"/>
        <v>0</v>
      </c>
      <c r="LF60" s="284">
        <f t="shared" si="40"/>
        <v>0</v>
      </c>
      <c r="LG60" s="284">
        <f t="shared" si="40"/>
        <v>17805.599999999999</v>
      </c>
      <c r="LH60" s="284">
        <f t="shared" si="40"/>
        <v>0</v>
      </c>
      <c r="LI60" s="284">
        <f t="shared" si="40"/>
        <v>0</v>
      </c>
      <c r="LJ60" s="284">
        <f t="shared" si="40"/>
        <v>0</v>
      </c>
      <c r="LK60" s="284">
        <f t="shared" si="40"/>
        <v>0</v>
      </c>
      <c r="LL60" s="284">
        <f t="shared" si="41"/>
        <v>17805.599999999999</v>
      </c>
      <c r="LM60" s="284">
        <f t="shared" si="41"/>
        <v>0</v>
      </c>
      <c r="LN60" s="284">
        <f t="shared" si="41"/>
        <v>0</v>
      </c>
      <c r="LO60" s="284">
        <f t="shared" si="41"/>
        <v>0</v>
      </c>
      <c r="LP60" s="284">
        <f t="shared" si="41"/>
        <v>0</v>
      </c>
      <c r="LQ60" s="284">
        <f t="shared" si="41"/>
        <v>17805.599999999999</v>
      </c>
      <c r="LR60" s="284">
        <f t="shared" si="41"/>
        <v>0</v>
      </c>
      <c r="LS60" s="284">
        <f t="shared" si="41"/>
        <v>0</v>
      </c>
      <c r="LT60" s="284">
        <f t="shared" si="41"/>
        <v>0</v>
      </c>
      <c r="LU60" s="284">
        <f t="shared" si="41"/>
        <v>0</v>
      </c>
      <c r="LV60" s="284">
        <f t="shared" si="41"/>
        <v>17805.599999999999</v>
      </c>
      <c r="LW60" s="284">
        <f t="shared" si="41"/>
        <v>0</v>
      </c>
      <c r="LX60" s="284">
        <f t="shared" si="41"/>
        <v>0</v>
      </c>
      <c r="LY60" s="284">
        <f t="shared" si="41"/>
        <v>0</v>
      </c>
      <c r="LZ60" s="284">
        <f t="shared" si="41"/>
        <v>0</v>
      </c>
      <c r="MA60" s="284">
        <f t="shared" si="41"/>
        <v>17805.599999999999</v>
      </c>
      <c r="MB60" s="284">
        <f t="shared" si="41"/>
        <v>0</v>
      </c>
      <c r="MC60" s="284">
        <f t="shared" si="41"/>
        <v>0</v>
      </c>
      <c r="MD60" s="284">
        <f t="shared" si="41"/>
        <v>0</v>
      </c>
      <c r="ME60" s="284">
        <f t="shared" si="41"/>
        <v>0</v>
      </c>
      <c r="MF60" s="284">
        <f t="shared" si="41"/>
        <v>17805.599999999999</v>
      </c>
      <c r="MG60" s="284">
        <f t="shared" si="41"/>
        <v>0</v>
      </c>
      <c r="MH60" s="284">
        <f t="shared" si="41"/>
        <v>0</v>
      </c>
      <c r="MI60" s="284">
        <f t="shared" si="41"/>
        <v>0</v>
      </c>
      <c r="MJ60" s="284">
        <f t="shared" si="41"/>
        <v>0</v>
      </c>
      <c r="MK60" s="284">
        <f t="shared" si="41"/>
        <v>17805.599999999999</v>
      </c>
      <c r="ML60" s="284">
        <f t="shared" si="41"/>
        <v>0</v>
      </c>
      <c r="MM60" s="284">
        <f t="shared" si="41"/>
        <v>0</v>
      </c>
      <c r="MN60" s="284">
        <f t="shared" si="41"/>
        <v>0</v>
      </c>
      <c r="MO60" s="284">
        <f t="shared" si="41"/>
        <v>0</v>
      </c>
      <c r="MP60" s="284">
        <f t="shared" si="41"/>
        <v>17805.599999999999</v>
      </c>
      <c r="MQ60" s="284">
        <f t="shared" si="41"/>
        <v>0</v>
      </c>
      <c r="MR60" s="284">
        <f t="shared" si="41"/>
        <v>0</v>
      </c>
      <c r="MS60" s="284">
        <f t="shared" si="41"/>
        <v>0</v>
      </c>
      <c r="MT60" s="284">
        <f t="shared" si="41"/>
        <v>0</v>
      </c>
      <c r="MU60" s="284">
        <f t="shared" si="41"/>
        <v>17805.599999999999</v>
      </c>
      <c r="MV60" s="284">
        <f t="shared" si="41"/>
        <v>0</v>
      </c>
      <c r="MW60" s="284">
        <f t="shared" si="41"/>
        <v>0</v>
      </c>
      <c r="MX60" s="284">
        <f t="shared" si="41"/>
        <v>0</v>
      </c>
      <c r="MY60" s="284">
        <f t="shared" si="41"/>
        <v>0</v>
      </c>
      <c r="MZ60" s="284">
        <f t="shared" si="41"/>
        <v>17805.599999999999</v>
      </c>
      <c r="NA60" s="284">
        <f t="shared" si="41"/>
        <v>0</v>
      </c>
      <c r="NB60" s="284">
        <f t="shared" si="41"/>
        <v>0</v>
      </c>
      <c r="NC60" s="284">
        <f t="shared" si="41"/>
        <v>0</v>
      </c>
      <c r="ND60" s="284">
        <f t="shared" si="41"/>
        <v>0</v>
      </c>
      <c r="NE60" s="284">
        <f t="shared" si="41"/>
        <v>17805.599999999999</v>
      </c>
      <c r="NF60" s="284">
        <f t="shared" si="41"/>
        <v>0</v>
      </c>
      <c r="NG60" s="284">
        <f t="shared" si="41"/>
        <v>0</v>
      </c>
      <c r="NH60" s="284">
        <f t="shared" si="41"/>
        <v>0</v>
      </c>
      <c r="NI60" s="284">
        <f t="shared" si="41"/>
        <v>0</v>
      </c>
      <c r="NJ60" s="284">
        <f t="shared" si="41"/>
        <v>17805.599999999999</v>
      </c>
      <c r="NK60" s="284">
        <f t="shared" si="41"/>
        <v>0</v>
      </c>
      <c r="NL60" s="284">
        <f t="shared" si="41"/>
        <v>0</v>
      </c>
      <c r="NM60" s="284">
        <f t="shared" si="41"/>
        <v>0</v>
      </c>
      <c r="NN60" s="284">
        <f t="shared" si="41"/>
        <v>0</v>
      </c>
      <c r="NO60" s="284">
        <f t="shared" si="41"/>
        <v>17805.599999999999</v>
      </c>
      <c r="NP60" s="284">
        <f t="shared" si="41"/>
        <v>0</v>
      </c>
      <c r="NQ60" s="284">
        <f t="shared" si="41"/>
        <v>0</v>
      </c>
      <c r="NR60" s="284">
        <f t="shared" si="41"/>
        <v>0</v>
      </c>
      <c r="NS60" s="284">
        <f t="shared" si="41"/>
        <v>0</v>
      </c>
      <c r="NT60" s="284">
        <f t="shared" si="41"/>
        <v>17805.599999999999</v>
      </c>
      <c r="NU60" s="284">
        <f t="shared" si="41"/>
        <v>0</v>
      </c>
      <c r="NV60" s="284">
        <f t="shared" si="41"/>
        <v>0</v>
      </c>
      <c r="NW60" s="284">
        <f t="shared" si="41"/>
        <v>0</v>
      </c>
      <c r="NX60" s="284">
        <f t="shared" si="42"/>
        <v>0</v>
      </c>
      <c r="NY60" s="284">
        <f t="shared" si="42"/>
        <v>17805.599999999999</v>
      </c>
      <c r="NZ60" s="284">
        <f t="shared" si="42"/>
        <v>0</v>
      </c>
      <c r="OA60" s="284">
        <f t="shared" si="42"/>
        <v>0</v>
      </c>
      <c r="OB60" s="284">
        <f t="shared" si="42"/>
        <v>0</v>
      </c>
      <c r="OC60" s="284">
        <f t="shared" si="42"/>
        <v>0</v>
      </c>
      <c r="OD60" s="284">
        <f t="shared" si="42"/>
        <v>17805.599999999999</v>
      </c>
      <c r="OE60" s="284">
        <f t="shared" si="42"/>
        <v>0</v>
      </c>
      <c r="OF60" s="284">
        <f t="shared" si="42"/>
        <v>0</v>
      </c>
      <c r="OG60" s="284">
        <f t="shared" si="42"/>
        <v>0</v>
      </c>
      <c r="OH60" s="284">
        <f t="shared" si="42"/>
        <v>0</v>
      </c>
      <c r="OI60" s="284">
        <f t="shared" si="42"/>
        <v>17805.599999999999</v>
      </c>
      <c r="OJ60" s="284">
        <f t="shared" si="42"/>
        <v>0</v>
      </c>
      <c r="OK60" s="284">
        <f t="shared" si="42"/>
        <v>0</v>
      </c>
      <c r="OL60" s="284">
        <f t="shared" si="42"/>
        <v>0</v>
      </c>
      <c r="OM60" s="284">
        <f t="shared" si="42"/>
        <v>0</v>
      </c>
      <c r="ON60" s="284">
        <f t="shared" si="42"/>
        <v>17805.599999999999</v>
      </c>
      <c r="OO60" s="284">
        <f t="shared" si="42"/>
        <v>0</v>
      </c>
      <c r="OP60" s="284">
        <f t="shared" si="42"/>
        <v>0</v>
      </c>
      <c r="OQ60" s="284">
        <f t="shared" si="42"/>
        <v>0</v>
      </c>
      <c r="OR60" s="284">
        <f t="shared" si="42"/>
        <v>0</v>
      </c>
      <c r="OS60" s="284">
        <f t="shared" si="42"/>
        <v>17805.599999999999</v>
      </c>
      <c r="OT60" s="284">
        <f t="shared" si="42"/>
        <v>0</v>
      </c>
      <c r="OU60" s="284">
        <f t="shared" si="42"/>
        <v>0</v>
      </c>
      <c r="OV60" s="284">
        <f t="shared" si="42"/>
        <v>0</v>
      </c>
      <c r="OW60" s="284">
        <f t="shared" si="42"/>
        <v>0</v>
      </c>
      <c r="OX60" s="284">
        <f t="shared" si="42"/>
        <v>17805.599999999999</v>
      </c>
      <c r="OY60" s="284">
        <f t="shared" si="42"/>
        <v>0</v>
      </c>
      <c r="OZ60" s="284">
        <f t="shared" si="42"/>
        <v>0</v>
      </c>
      <c r="PA60" s="284">
        <f t="shared" si="42"/>
        <v>0</v>
      </c>
      <c r="PB60" s="284">
        <f t="shared" si="42"/>
        <v>0</v>
      </c>
      <c r="PC60" s="284">
        <f t="shared" si="42"/>
        <v>17805.599999999999</v>
      </c>
      <c r="PD60" s="284">
        <f t="shared" si="42"/>
        <v>0</v>
      </c>
      <c r="PE60" s="284">
        <f t="shared" si="42"/>
        <v>0</v>
      </c>
      <c r="PF60" s="284">
        <f t="shared" si="42"/>
        <v>0</v>
      </c>
      <c r="PG60" s="284">
        <f t="shared" si="42"/>
        <v>0</v>
      </c>
      <c r="PH60" s="284">
        <f t="shared" si="42"/>
        <v>17805.599999999999</v>
      </c>
      <c r="PI60" s="284">
        <f t="shared" si="42"/>
        <v>0</v>
      </c>
      <c r="PJ60" s="284">
        <f t="shared" si="42"/>
        <v>0</v>
      </c>
      <c r="PK60" s="284">
        <f t="shared" si="42"/>
        <v>0</v>
      </c>
      <c r="PL60" s="284">
        <f t="shared" si="42"/>
        <v>0</v>
      </c>
      <c r="PM60" s="284">
        <f t="shared" si="42"/>
        <v>17805.599999999999</v>
      </c>
      <c r="PN60" s="284">
        <f t="shared" si="42"/>
        <v>0</v>
      </c>
      <c r="PO60" s="284">
        <f t="shared" si="42"/>
        <v>0</v>
      </c>
      <c r="PP60" s="284">
        <f t="shared" si="42"/>
        <v>0</v>
      </c>
      <c r="PQ60" s="284">
        <f t="shared" si="42"/>
        <v>0</v>
      </c>
      <c r="PR60" s="284">
        <f t="shared" si="42"/>
        <v>17805.599999999999</v>
      </c>
      <c r="PS60" s="284">
        <f t="shared" si="42"/>
        <v>0</v>
      </c>
      <c r="PT60" s="284">
        <f t="shared" si="42"/>
        <v>0</v>
      </c>
      <c r="PU60" s="284">
        <f t="shared" si="42"/>
        <v>0</v>
      </c>
      <c r="PV60" s="284">
        <f t="shared" si="42"/>
        <v>0</v>
      </c>
      <c r="PW60" s="284">
        <f t="shared" si="42"/>
        <v>17805.599999999999</v>
      </c>
      <c r="PX60" s="284">
        <f t="shared" si="42"/>
        <v>0</v>
      </c>
      <c r="PY60" s="284">
        <f t="shared" si="42"/>
        <v>0</v>
      </c>
      <c r="PZ60" s="284">
        <f t="shared" si="42"/>
        <v>0</v>
      </c>
      <c r="QA60" s="284">
        <f t="shared" si="42"/>
        <v>0</v>
      </c>
      <c r="QB60" s="284">
        <f t="shared" si="42"/>
        <v>17805.599999999999</v>
      </c>
      <c r="QC60" s="284">
        <f t="shared" si="42"/>
        <v>0</v>
      </c>
      <c r="QD60" s="284">
        <f t="shared" si="42"/>
        <v>0</v>
      </c>
      <c r="QE60" s="284">
        <f t="shared" si="42"/>
        <v>0</v>
      </c>
      <c r="QF60" s="284">
        <f t="shared" si="42"/>
        <v>0</v>
      </c>
      <c r="QG60" s="284">
        <f t="shared" si="42"/>
        <v>17805.599999999999</v>
      </c>
      <c r="QH60" s="284">
        <f t="shared" si="42"/>
        <v>0</v>
      </c>
      <c r="QI60" s="284">
        <f t="shared" si="42"/>
        <v>0</v>
      </c>
      <c r="QJ60" s="284">
        <f t="shared" si="43"/>
        <v>0</v>
      </c>
      <c r="QK60" s="284">
        <f t="shared" si="43"/>
        <v>0</v>
      </c>
      <c r="QL60" s="284">
        <f t="shared" si="43"/>
        <v>17805.599999999999</v>
      </c>
      <c r="QM60" s="284">
        <f t="shared" si="43"/>
        <v>0</v>
      </c>
      <c r="QN60" s="284">
        <f t="shared" si="43"/>
        <v>0</v>
      </c>
      <c r="QO60" s="284">
        <f t="shared" si="43"/>
        <v>0</v>
      </c>
      <c r="QP60" s="284">
        <f t="shared" si="43"/>
        <v>0</v>
      </c>
      <c r="QQ60" s="284">
        <f t="shared" si="43"/>
        <v>17805.599999999999</v>
      </c>
      <c r="QR60" s="284">
        <f t="shared" si="43"/>
        <v>0</v>
      </c>
      <c r="QS60" s="284">
        <f t="shared" si="43"/>
        <v>0</v>
      </c>
      <c r="QT60" s="284">
        <f t="shared" si="43"/>
        <v>0</v>
      </c>
      <c r="QU60" s="284">
        <f t="shared" si="43"/>
        <v>0</v>
      </c>
      <c r="QV60" s="284">
        <f t="shared" si="43"/>
        <v>17805.599999999999</v>
      </c>
      <c r="QW60" s="284">
        <f t="shared" si="43"/>
        <v>0</v>
      </c>
      <c r="QX60" s="284">
        <f t="shared" si="43"/>
        <v>0</v>
      </c>
      <c r="QY60" s="284">
        <f t="shared" si="43"/>
        <v>0</v>
      </c>
      <c r="QZ60" s="284">
        <f t="shared" si="43"/>
        <v>0</v>
      </c>
      <c r="RA60" s="284">
        <f t="shared" si="43"/>
        <v>17805.599999999999</v>
      </c>
      <c r="RB60" s="284">
        <f t="shared" si="43"/>
        <v>0</v>
      </c>
      <c r="RC60" s="284">
        <f t="shared" si="43"/>
        <v>0</v>
      </c>
      <c r="RD60" s="284">
        <f t="shared" si="43"/>
        <v>0</v>
      </c>
      <c r="RE60" s="284">
        <f t="shared" si="43"/>
        <v>0</v>
      </c>
      <c r="RF60" s="284">
        <f t="shared" si="43"/>
        <v>17805.599999999999</v>
      </c>
      <c r="RG60" s="284">
        <f t="shared" si="43"/>
        <v>0</v>
      </c>
      <c r="RH60" s="284">
        <f t="shared" si="43"/>
        <v>0</v>
      </c>
      <c r="RI60" s="284">
        <f t="shared" si="43"/>
        <v>0</v>
      </c>
      <c r="RJ60" s="284">
        <f t="shared" si="43"/>
        <v>0</v>
      </c>
      <c r="RK60" s="284">
        <f t="shared" si="43"/>
        <v>17805.599999999999</v>
      </c>
      <c r="RL60" s="284">
        <f t="shared" si="43"/>
        <v>0</v>
      </c>
      <c r="RM60" s="284">
        <f t="shared" si="43"/>
        <v>0</v>
      </c>
      <c r="RN60" s="284">
        <f t="shared" si="43"/>
        <v>0</v>
      </c>
      <c r="RO60" s="284">
        <f t="shared" si="43"/>
        <v>0</v>
      </c>
      <c r="RP60" s="284">
        <f t="shared" si="43"/>
        <v>17805.599999999999</v>
      </c>
      <c r="RQ60" s="284">
        <f t="shared" si="43"/>
        <v>0</v>
      </c>
      <c r="RR60" s="284">
        <f t="shared" si="43"/>
        <v>0</v>
      </c>
      <c r="RS60" s="284">
        <f t="shared" si="43"/>
        <v>0</v>
      </c>
      <c r="RT60" s="284">
        <f t="shared" si="43"/>
        <v>0</v>
      </c>
      <c r="RU60" s="284">
        <f t="shared" si="43"/>
        <v>17805.599999999999</v>
      </c>
      <c r="RV60" s="284">
        <f t="shared" si="43"/>
        <v>0</v>
      </c>
      <c r="RW60" s="284">
        <f t="shared" si="43"/>
        <v>0</v>
      </c>
      <c r="RX60" s="284">
        <f t="shared" si="43"/>
        <v>0</v>
      </c>
      <c r="RY60" s="284">
        <f t="shared" si="43"/>
        <v>0</v>
      </c>
      <c r="RZ60" s="284">
        <f t="shared" si="43"/>
        <v>17805.599999999999</v>
      </c>
      <c r="SA60" s="284">
        <f t="shared" si="43"/>
        <v>0</v>
      </c>
    </row>
    <row r="61" spans="1:495">
      <c r="A61" s="282" t="s">
        <v>331</v>
      </c>
      <c r="B61" s="290">
        <f>SUM(C62)</f>
        <v>385845</v>
      </c>
      <c r="C61" s="290"/>
      <c r="D61" s="284"/>
      <c r="E61" s="284"/>
      <c r="F61" s="284"/>
      <c r="G61" s="284"/>
      <c r="H61" s="284"/>
      <c r="I61" s="284"/>
      <c r="J61" s="284"/>
      <c r="K61" s="284"/>
      <c r="L61" s="284"/>
      <c r="M61" s="284"/>
      <c r="N61" s="284"/>
      <c r="O61" s="284"/>
      <c r="P61" s="284"/>
      <c r="Q61" s="284"/>
      <c r="R61" s="284"/>
      <c r="S61" s="284"/>
      <c r="T61" s="284"/>
      <c r="U61" s="284"/>
      <c r="V61" s="284"/>
      <c r="W61" s="284"/>
      <c r="X61" s="284"/>
      <c r="Y61" s="284"/>
      <c r="Z61" s="284"/>
      <c r="AA61" s="284"/>
      <c r="AB61" s="284"/>
      <c r="AC61" s="284"/>
      <c r="AD61" s="284"/>
      <c r="AE61" s="284"/>
      <c r="AF61" s="284"/>
      <c r="AG61" s="284"/>
      <c r="AH61" s="284"/>
      <c r="AI61" s="284"/>
      <c r="AJ61" s="284"/>
      <c r="AK61" s="284"/>
      <c r="AL61" s="284"/>
      <c r="AM61" s="284"/>
      <c r="AN61" s="284"/>
      <c r="AO61" s="284"/>
      <c r="AP61" s="284"/>
      <c r="AQ61" s="284"/>
      <c r="AR61" s="284"/>
      <c r="AS61" s="284"/>
      <c r="AT61" s="284"/>
      <c r="AU61" s="284"/>
      <c r="AV61" s="284"/>
      <c r="AW61" s="284"/>
      <c r="AX61" s="284"/>
      <c r="AY61" s="284"/>
      <c r="AZ61" s="284"/>
      <c r="BA61" s="284"/>
      <c r="BB61" s="284"/>
      <c r="BC61" s="284"/>
      <c r="BD61" s="284"/>
      <c r="BE61" s="284"/>
      <c r="BF61" s="284"/>
      <c r="BG61" s="284"/>
      <c r="BH61" s="284"/>
      <c r="BI61" s="284"/>
      <c r="BJ61" s="284"/>
      <c r="BK61" s="284"/>
      <c r="BL61" s="284"/>
      <c r="BM61" s="284"/>
      <c r="BN61" s="284"/>
      <c r="BO61" s="284"/>
      <c r="BP61" s="284"/>
      <c r="BQ61" s="284"/>
      <c r="BR61" s="284"/>
      <c r="BS61" s="284"/>
      <c r="BT61" s="284"/>
      <c r="BU61" s="284"/>
      <c r="BV61" s="284"/>
      <c r="BW61" s="284"/>
      <c r="BX61" s="284"/>
      <c r="BY61" s="284"/>
      <c r="BZ61" s="284"/>
      <c r="CA61" s="284"/>
      <c r="CB61" s="284"/>
      <c r="CC61" s="284"/>
      <c r="CD61" s="284"/>
      <c r="CE61" s="284"/>
      <c r="CF61" s="284"/>
      <c r="CG61" s="284"/>
      <c r="CH61" s="284"/>
      <c r="CI61" s="284"/>
      <c r="CJ61" s="284"/>
      <c r="CK61" s="284"/>
      <c r="CL61" s="284"/>
      <c r="CM61" s="284"/>
      <c r="CN61" s="284"/>
      <c r="CO61" s="284"/>
      <c r="CP61" s="284"/>
      <c r="CQ61" s="284"/>
      <c r="CR61" s="284"/>
      <c r="CS61" s="284"/>
      <c r="CT61" s="284"/>
      <c r="CU61" s="284"/>
      <c r="CV61" s="284"/>
      <c r="CW61" s="284"/>
      <c r="CX61" s="284"/>
      <c r="CY61" s="284"/>
      <c r="CZ61" s="284"/>
      <c r="DA61" s="284"/>
      <c r="DB61" s="284"/>
      <c r="DC61" s="284"/>
      <c r="DD61" s="284"/>
      <c r="DE61" s="284"/>
      <c r="DF61" s="284"/>
      <c r="DG61" s="284"/>
      <c r="DH61" s="284"/>
      <c r="DI61" s="284"/>
      <c r="DJ61" s="284"/>
      <c r="DK61" s="284"/>
      <c r="DL61" s="284"/>
      <c r="DM61" s="284"/>
      <c r="DN61" s="284"/>
      <c r="DO61" s="284"/>
      <c r="DP61" s="284"/>
      <c r="DQ61" s="284"/>
      <c r="DR61" s="284"/>
      <c r="DS61" s="284"/>
      <c r="DT61" s="284"/>
      <c r="DU61" s="284"/>
      <c r="DV61" s="284"/>
      <c r="DW61" s="284"/>
      <c r="DX61" s="284"/>
      <c r="DY61" s="284"/>
      <c r="DZ61" s="284"/>
      <c r="EA61" s="284"/>
      <c r="EB61" s="284"/>
      <c r="EC61" s="284"/>
      <c r="ED61" s="284"/>
      <c r="EE61" s="284"/>
      <c r="EF61" s="284"/>
      <c r="EG61" s="284"/>
      <c r="EH61" s="284"/>
      <c r="EI61" s="284"/>
      <c r="EJ61" s="284"/>
      <c r="EK61" s="284"/>
      <c r="EL61" s="284"/>
      <c r="EM61" s="284"/>
      <c r="EN61" s="284"/>
      <c r="EO61" s="284"/>
      <c r="EP61" s="284"/>
      <c r="EQ61" s="284"/>
      <c r="ER61" s="284"/>
      <c r="ES61" s="284"/>
      <c r="ET61" s="284"/>
      <c r="EU61" s="284"/>
      <c r="EV61" s="284"/>
      <c r="EW61" s="284"/>
      <c r="EX61" s="284"/>
      <c r="EY61" s="284"/>
      <c r="EZ61" s="284"/>
      <c r="FA61" s="284"/>
      <c r="FB61" s="284"/>
      <c r="FC61" s="284"/>
      <c r="FD61" s="284"/>
      <c r="FE61" s="284"/>
      <c r="FF61" s="284"/>
      <c r="FG61" s="284"/>
      <c r="FH61" s="284"/>
      <c r="FI61" s="284"/>
      <c r="FJ61" s="284"/>
      <c r="FK61" s="284"/>
      <c r="FL61" s="284"/>
      <c r="FM61" s="284"/>
      <c r="FN61" s="284"/>
      <c r="FO61" s="284"/>
      <c r="FP61" s="284"/>
      <c r="FQ61" s="284"/>
      <c r="FR61" s="284"/>
      <c r="FS61" s="284"/>
      <c r="FT61" s="284"/>
      <c r="FU61" s="284"/>
      <c r="FV61" s="284"/>
      <c r="FW61" s="284"/>
      <c r="FX61" s="284"/>
      <c r="FY61" s="284"/>
      <c r="FZ61" s="284"/>
      <c r="GA61" s="284"/>
      <c r="GB61" s="284"/>
      <c r="GC61" s="284"/>
      <c r="GD61" s="284"/>
      <c r="GE61" s="284"/>
      <c r="GF61" s="284"/>
      <c r="GG61" s="284"/>
      <c r="GH61" s="284"/>
      <c r="GI61" s="284"/>
      <c r="GJ61" s="284"/>
      <c r="GK61" s="284"/>
      <c r="GL61" s="284"/>
      <c r="GM61" s="284"/>
      <c r="GN61" s="284"/>
      <c r="GO61" s="284"/>
      <c r="GP61" s="284"/>
      <c r="GQ61" s="284"/>
      <c r="GR61" s="284"/>
      <c r="GS61" s="284"/>
      <c r="GT61" s="284"/>
      <c r="GU61" s="284"/>
      <c r="GV61" s="284"/>
      <c r="GW61" s="284"/>
      <c r="GX61" s="284"/>
      <c r="GY61" s="284"/>
      <c r="GZ61" s="284"/>
      <c r="HA61" s="284"/>
      <c r="HB61" s="284"/>
      <c r="HC61" s="284"/>
      <c r="HD61" s="284"/>
      <c r="HE61" s="284"/>
      <c r="HF61" s="284"/>
      <c r="HG61" s="284"/>
      <c r="HH61" s="284"/>
      <c r="HI61" s="284"/>
      <c r="HJ61" s="284"/>
      <c r="HK61" s="284"/>
      <c r="HL61" s="284"/>
      <c r="HM61" s="284"/>
      <c r="HN61" s="284"/>
      <c r="HO61" s="284"/>
      <c r="HP61" s="284"/>
      <c r="HQ61" s="284"/>
      <c r="HR61" s="284"/>
      <c r="HS61" s="284"/>
      <c r="HT61" s="284"/>
      <c r="HU61" s="284"/>
      <c r="HV61" s="284"/>
      <c r="HW61" s="284"/>
      <c r="HX61" s="284"/>
      <c r="HY61" s="284"/>
      <c r="HZ61" s="284"/>
      <c r="IA61" s="284"/>
      <c r="IB61" s="284"/>
      <c r="IC61" s="284"/>
      <c r="ID61" s="284"/>
      <c r="IE61" s="284"/>
      <c r="IF61" s="284"/>
      <c r="IG61" s="284"/>
      <c r="IH61" s="284"/>
      <c r="II61" s="284"/>
      <c r="IJ61" s="284"/>
      <c r="IK61" s="284"/>
      <c r="IL61" s="284"/>
      <c r="IM61" s="284"/>
      <c r="IN61" s="284"/>
      <c r="IO61" s="284"/>
      <c r="IP61" s="284"/>
      <c r="IQ61" s="284"/>
      <c r="IR61" s="284"/>
      <c r="IS61" s="284"/>
      <c r="IT61" s="284"/>
      <c r="IU61" s="284"/>
      <c r="IV61" s="284"/>
      <c r="IW61" s="284"/>
      <c r="IX61" s="284"/>
      <c r="IY61" s="284"/>
      <c r="IZ61" s="284"/>
      <c r="JA61" s="284"/>
      <c r="JB61" s="284"/>
      <c r="JC61" s="284"/>
      <c r="JD61" s="284"/>
      <c r="JE61" s="284"/>
      <c r="JF61" s="284"/>
      <c r="JG61" s="284"/>
      <c r="JH61" s="284"/>
      <c r="JI61" s="284"/>
      <c r="JJ61" s="284"/>
      <c r="JK61" s="284"/>
      <c r="JL61" s="284"/>
      <c r="JM61" s="284"/>
      <c r="JN61" s="284"/>
      <c r="JO61" s="284"/>
      <c r="JP61" s="284"/>
      <c r="JQ61" s="284"/>
      <c r="JR61" s="284"/>
      <c r="JS61" s="284"/>
      <c r="JT61" s="284"/>
      <c r="JU61" s="284"/>
      <c r="JV61" s="284"/>
      <c r="JW61" s="284"/>
      <c r="JX61" s="284"/>
      <c r="JY61" s="284"/>
      <c r="JZ61" s="284"/>
      <c r="KA61" s="284"/>
      <c r="KB61" s="284"/>
      <c r="KC61" s="284"/>
      <c r="KD61" s="284"/>
      <c r="KE61" s="284"/>
      <c r="KF61" s="284"/>
      <c r="KG61" s="284"/>
      <c r="KH61" s="284"/>
      <c r="KI61" s="284"/>
      <c r="KJ61" s="284"/>
      <c r="KK61" s="284"/>
      <c r="KL61" s="284"/>
      <c r="KM61" s="284"/>
      <c r="KN61" s="284"/>
      <c r="KO61" s="284"/>
      <c r="KP61" s="284"/>
      <c r="KQ61" s="284"/>
      <c r="KR61" s="284"/>
      <c r="KS61" s="284"/>
      <c r="KT61" s="284"/>
      <c r="KU61" s="284"/>
      <c r="KV61" s="284"/>
      <c r="KW61" s="284"/>
      <c r="KX61" s="284"/>
      <c r="KY61" s="284"/>
      <c r="KZ61" s="284"/>
      <c r="LA61" s="284"/>
      <c r="LB61" s="284"/>
      <c r="LC61" s="284"/>
      <c r="LD61" s="284"/>
      <c r="LE61" s="284"/>
      <c r="LF61" s="284"/>
      <c r="LG61" s="284"/>
      <c r="LH61" s="284"/>
      <c r="LI61" s="284"/>
      <c r="LJ61" s="284"/>
      <c r="LK61" s="284"/>
      <c r="LL61" s="284"/>
      <c r="LM61" s="284"/>
      <c r="LN61" s="284"/>
      <c r="LO61" s="284"/>
      <c r="LP61" s="284"/>
      <c r="LQ61" s="284"/>
      <c r="LR61" s="284"/>
      <c r="LS61" s="284"/>
      <c r="LT61" s="284"/>
      <c r="LU61" s="284"/>
      <c r="LV61" s="284"/>
      <c r="LW61" s="284"/>
      <c r="LX61" s="284"/>
      <c r="LY61" s="284"/>
      <c r="LZ61" s="284"/>
      <c r="MA61" s="284"/>
      <c r="MB61" s="284"/>
      <c r="MC61" s="284"/>
      <c r="MD61" s="284"/>
      <c r="ME61" s="284"/>
      <c r="MF61" s="284"/>
      <c r="MG61" s="284"/>
      <c r="MH61" s="284"/>
      <c r="MI61" s="284"/>
      <c r="MJ61" s="284"/>
      <c r="MK61" s="284"/>
      <c r="ML61" s="284"/>
      <c r="MM61" s="284"/>
      <c r="MN61" s="284"/>
      <c r="MO61" s="284"/>
      <c r="MP61" s="284"/>
      <c r="MQ61" s="284"/>
      <c r="MR61" s="284"/>
      <c r="MS61" s="284"/>
      <c r="MT61" s="284"/>
      <c r="MU61" s="284"/>
      <c r="MV61" s="284"/>
      <c r="MW61" s="284"/>
      <c r="MX61" s="284"/>
      <c r="MY61" s="284"/>
      <c r="MZ61" s="284"/>
      <c r="NA61" s="284"/>
      <c r="NB61" s="284"/>
      <c r="NC61" s="284"/>
      <c r="ND61" s="284"/>
      <c r="NE61" s="284"/>
      <c r="NF61" s="284"/>
      <c r="NG61" s="284"/>
      <c r="NH61" s="284"/>
      <c r="NI61" s="284"/>
      <c r="NJ61" s="284"/>
      <c r="NK61" s="284"/>
      <c r="NL61" s="284"/>
      <c r="NM61" s="284"/>
      <c r="NN61" s="284"/>
      <c r="NO61" s="284"/>
      <c r="NP61" s="284"/>
      <c r="NQ61" s="284"/>
      <c r="NR61" s="284"/>
      <c r="NS61" s="284"/>
      <c r="NT61" s="284"/>
      <c r="NU61" s="284"/>
      <c r="NV61" s="284"/>
      <c r="NW61" s="284"/>
      <c r="NX61" s="284"/>
      <c r="NY61" s="284"/>
      <c r="NZ61" s="284"/>
      <c r="OA61" s="284"/>
      <c r="OB61" s="284"/>
      <c r="OC61" s="284"/>
      <c r="OD61" s="284"/>
      <c r="OE61" s="284"/>
      <c r="OF61" s="284"/>
      <c r="OG61" s="284"/>
      <c r="OH61" s="284"/>
      <c r="OI61" s="284"/>
      <c r="OJ61" s="284"/>
      <c r="OK61" s="284"/>
      <c r="OL61" s="284"/>
      <c r="OM61" s="284"/>
      <c r="ON61" s="284"/>
      <c r="OO61" s="284"/>
      <c r="OP61" s="284"/>
      <c r="OQ61" s="284"/>
      <c r="OR61" s="284"/>
      <c r="OS61" s="284"/>
      <c r="OT61" s="284"/>
      <c r="OU61" s="284"/>
      <c r="OV61" s="284"/>
      <c r="OW61" s="284"/>
      <c r="OX61" s="284"/>
      <c r="OY61" s="284"/>
      <c r="OZ61" s="284"/>
      <c r="PA61" s="284"/>
      <c r="PB61" s="284"/>
      <c r="PC61" s="284"/>
      <c r="PD61" s="284"/>
      <c r="PE61" s="284"/>
      <c r="PF61" s="284"/>
      <c r="PG61" s="284"/>
      <c r="PH61" s="284"/>
      <c r="PI61" s="284"/>
      <c r="PJ61" s="284"/>
      <c r="PK61" s="284"/>
      <c r="PL61" s="284"/>
      <c r="PM61" s="284"/>
      <c r="PN61" s="284"/>
      <c r="PO61" s="284"/>
      <c r="PP61" s="284"/>
      <c r="PQ61" s="284"/>
      <c r="PR61" s="284"/>
      <c r="PS61" s="284"/>
      <c r="PT61" s="284"/>
      <c r="PU61" s="284"/>
      <c r="PV61" s="284"/>
      <c r="PW61" s="284"/>
      <c r="PX61" s="284"/>
      <c r="PY61" s="284"/>
      <c r="PZ61" s="284"/>
      <c r="QA61" s="284"/>
      <c r="QB61" s="284"/>
      <c r="QC61" s="284"/>
      <c r="QD61" s="284"/>
      <c r="QE61" s="284"/>
      <c r="QF61" s="284"/>
      <c r="QG61" s="284"/>
      <c r="QH61" s="284"/>
      <c r="QI61" s="284"/>
      <c r="QJ61" s="284"/>
      <c r="QK61" s="284"/>
      <c r="QL61" s="284"/>
      <c r="QM61" s="284"/>
      <c r="QN61" s="284"/>
      <c r="QO61" s="284"/>
      <c r="QP61" s="284"/>
      <c r="QQ61" s="284"/>
      <c r="QR61" s="284"/>
      <c r="QS61" s="284"/>
      <c r="QT61" s="284"/>
      <c r="QU61" s="284"/>
      <c r="QV61" s="284"/>
      <c r="QW61" s="284"/>
      <c r="QX61" s="284"/>
      <c r="QY61" s="284"/>
      <c r="QZ61" s="284"/>
      <c r="RA61" s="284"/>
      <c r="RB61" s="284"/>
      <c r="RC61" s="284"/>
      <c r="RD61" s="284"/>
      <c r="RE61" s="284"/>
      <c r="RF61" s="284"/>
      <c r="RG61" s="284"/>
      <c r="RH61" s="284"/>
      <c r="RI61" s="284"/>
      <c r="RJ61" s="284"/>
      <c r="RK61" s="284"/>
      <c r="RL61" s="284"/>
      <c r="RM61" s="284"/>
      <c r="RN61" s="284"/>
      <c r="RO61" s="284"/>
      <c r="RP61" s="284"/>
      <c r="RQ61" s="284"/>
      <c r="RR61" s="284"/>
      <c r="RS61" s="284"/>
      <c r="RT61" s="284"/>
      <c r="RU61" s="284"/>
      <c r="RV61" s="284"/>
      <c r="RW61" s="284"/>
      <c r="RX61" s="284"/>
      <c r="RY61" s="284"/>
      <c r="RZ61" s="284"/>
      <c r="SA61" s="284"/>
    </row>
    <row r="62" spans="1:495">
      <c r="A62" s="282"/>
      <c r="B62" s="283" t="str">
        <f>$B$13</f>
        <v>Transportation Costs</v>
      </c>
      <c r="C62" s="290">
        <f>SUM(D62:S62,T62:INDEX(T62:SA62,$H$5))</f>
        <v>385845</v>
      </c>
      <c r="D62" s="284">
        <f t="shared" ref="D62:BO62" si="44">$C13*D36</f>
        <v>0</v>
      </c>
      <c r="E62" s="284">
        <f t="shared" si="44"/>
        <v>0</v>
      </c>
      <c r="F62" s="284">
        <f t="shared" si="44"/>
        <v>64307.5</v>
      </c>
      <c r="G62" s="284">
        <f t="shared" si="44"/>
        <v>64307.5</v>
      </c>
      <c r="H62" s="284">
        <f t="shared" si="44"/>
        <v>64307.5</v>
      </c>
      <c r="I62" s="284">
        <f t="shared" si="44"/>
        <v>32153.75</v>
      </c>
      <c r="J62" s="284">
        <f t="shared" si="44"/>
        <v>32153.75</v>
      </c>
      <c r="K62" s="284">
        <f t="shared" si="44"/>
        <v>32153.75</v>
      </c>
      <c r="L62" s="284">
        <f t="shared" si="44"/>
        <v>16076.875</v>
      </c>
      <c r="M62" s="284">
        <f t="shared" si="44"/>
        <v>16076.875</v>
      </c>
      <c r="N62" s="284">
        <f t="shared" si="44"/>
        <v>16076.875</v>
      </c>
      <c r="O62" s="284">
        <f t="shared" si="44"/>
        <v>16076.875</v>
      </c>
      <c r="P62" s="284">
        <f t="shared" si="44"/>
        <v>16076.875</v>
      </c>
      <c r="Q62" s="284">
        <f t="shared" si="44"/>
        <v>16076.875</v>
      </c>
      <c r="R62" s="284">
        <f t="shared" si="44"/>
        <v>0</v>
      </c>
      <c r="S62" s="284">
        <f t="shared" si="44"/>
        <v>0</v>
      </c>
      <c r="T62" s="284">
        <f t="shared" si="44"/>
        <v>0</v>
      </c>
      <c r="U62" s="284">
        <f t="shared" si="44"/>
        <v>0</v>
      </c>
      <c r="V62" s="284">
        <f t="shared" si="44"/>
        <v>0</v>
      </c>
      <c r="W62" s="284">
        <f t="shared" si="44"/>
        <v>0</v>
      </c>
      <c r="X62" s="284">
        <f t="shared" si="44"/>
        <v>0</v>
      </c>
      <c r="Y62" s="284">
        <f t="shared" si="44"/>
        <v>0</v>
      </c>
      <c r="Z62" s="284">
        <f t="shared" si="44"/>
        <v>0</v>
      </c>
      <c r="AA62" s="284">
        <f t="shared" si="44"/>
        <v>0</v>
      </c>
      <c r="AB62" s="284">
        <f t="shared" si="44"/>
        <v>0</v>
      </c>
      <c r="AC62" s="284">
        <f t="shared" si="44"/>
        <v>0</v>
      </c>
      <c r="AD62" s="284">
        <f t="shared" si="44"/>
        <v>0</v>
      </c>
      <c r="AE62" s="284">
        <f t="shared" si="44"/>
        <v>0</v>
      </c>
      <c r="AF62" s="284">
        <f t="shared" si="44"/>
        <v>0</v>
      </c>
      <c r="AG62" s="284">
        <f t="shared" si="44"/>
        <v>0</v>
      </c>
      <c r="AH62" s="284">
        <f t="shared" si="44"/>
        <v>0</v>
      </c>
      <c r="AI62" s="284">
        <f t="shared" si="44"/>
        <v>0</v>
      </c>
      <c r="AJ62" s="284">
        <f t="shared" si="44"/>
        <v>0</v>
      </c>
      <c r="AK62" s="284">
        <f t="shared" si="44"/>
        <v>0</v>
      </c>
      <c r="AL62" s="284">
        <f t="shared" si="44"/>
        <v>0</v>
      </c>
      <c r="AM62" s="284">
        <f t="shared" si="44"/>
        <v>0</v>
      </c>
      <c r="AN62" s="284">
        <f t="shared" si="44"/>
        <v>0</v>
      </c>
      <c r="AO62" s="284">
        <f t="shared" si="44"/>
        <v>0</v>
      </c>
      <c r="AP62" s="284">
        <f t="shared" si="44"/>
        <v>0</v>
      </c>
      <c r="AQ62" s="284">
        <f t="shared" si="44"/>
        <v>0</v>
      </c>
      <c r="AR62" s="284">
        <f t="shared" si="44"/>
        <v>64307.5</v>
      </c>
      <c r="AS62" s="284">
        <f t="shared" si="44"/>
        <v>0</v>
      </c>
      <c r="AT62" s="284">
        <f t="shared" si="44"/>
        <v>0</v>
      </c>
      <c r="AU62" s="284">
        <f t="shared" si="44"/>
        <v>0</v>
      </c>
      <c r="AV62" s="284">
        <f t="shared" si="44"/>
        <v>0</v>
      </c>
      <c r="AW62" s="284">
        <f t="shared" si="44"/>
        <v>64307.5</v>
      </c>
      <c r="AX62" s="284">
        <f t="shared" si="44"/>
        <v>0</v>
      </c>
      <c r="AY62" s="284">
        <f t="shared" si="44"/>
        <v>0</v>
      </c>
      <c r="AZ62" s="284">
        <f t="shared" si="44"/>
        <v>0</v>
      </c>
      <c r="BA62" s="284">
        <f t="shared" si="44"/>
        <v>0</v>
      </c>
      <c r="BB62" s="284">
        <f t="shared" si="44"/>
        <v>64307.5</v>
      </c>
      <c r="BC62" s="284">
        <f t="shared" si="44"/>
        <v>0</v>
      </c>
      <c r="BD62" s="284">
        <f t="shared" si="44"/>
        <v>0</v>
      </c>
      <c r="BE62" s="284">
        <f t="shared" si="44"/>
        <v>0</v>
      </c>
      <c r="BF62" s="284">
        <f t="shared" si="44"/>
        <v>0</v>
      </c>
      <c r="BG62" s="284">
        <f t="shared" si="44"/>
        <v>64307.5</v>
      </c>
      <c r="BH62" s="284">
        <f t="shared" si="44"/>
        <v>0</v>
      </c>
      <c r="BI62" s="284">
        <f t="shared" si="44"/>
        <v>0</v>
      </c>
      <c r="BJ62" s="284">
        <f t="shared" si="44"/>
        <v>0</v>
      </c>
      <c r="BK62" s="284">
        <f t="shared" si="44"/>
        <v>0</v>
      </c>
      <c r="BL62" s="284">
        <f t="shared" si="44"/>
        <v>64307.5</v>
      </c>
      <c r="BM62" s="284">
        <f t="shared" si="44"/>
        <v>0</v>
      </c>
      <c r="BN62" s="284">
        <f t="shared" si="44"/>
        <v>0</v>
      </c>
      <c r="BO62" s="284">
        <f t="shared" si="44"/>
        <v>0</v>
      </c>
      <c r="BP62" s="284">
        <f t="shared" ref="BP62:EA62" si="45">$C13*BP36</f>
        <v>0</v>
      </c>
      <c r="BQ62" s="284">
        <f t="shared" si="45"/>
        <v>64307.5</v>
      </c>
      <c r="BR62" s="284">
        <f t="shared" si="45"/>
        <v>0</v>
      </c>
      <c r="BS62" s="284">
        <f t="shared" si="45"/>
        <v>0</v>
      </c>
      <c r="BT62" s="284">
        <f t="shared" si="45"/>
        <v>0</v>
      </c>
      <c r="BU62" s="284">
        <f t="shared" si="45"/>
        <v>0</v>
      </c>
      <c r="BV62" s="284">
        <f t="shared" si="45"/>
        <v>64307.5</v>
      </c>
      <c r="BW62" s="284">
        <f t="shared" si="45"/>
        <v>0</v>
      </c>
      <c r="BX62" s="284">
        <f t="shared" si="45"/>
        <v>0</v>
      </c>
      <c r="BY62" s="284">
        <f t="shared" si="45"/>
        <v>0</v>
      </c>
      <c r="BZ62" s="284">
        <f t="shared" si="45"/>
        <v>0</v>
      </c>
      <c r="CA62" s="284">
        <f t="shared" si="45"/>
        <v>64307.5</v>
      </c>
      <c r="CB62" s="284">
        <f t="shared" si="45"/>
        <v>0</v>
      </c>
      <c r="CC62" s="284">
        <f t="shared" si="45"/>
        <v>0</v>
      </c>
      <c r="CD62" s="284">
        <f t="shared" si="45"/>
        <v>0</v>
      </c>
      <c r="CE62" s="284">
        <f t="shared" si="45"/>
        <v>0</v>
      </c>
      <c r="CF62" s="284">
        <f t="shared" si="45"/>
        <v>64307.5</v>
      </c>
      <c r="CG62" s="284">
        <f t="shared" si="45"/>
        <v>0</v>
      </c>
      <c r="CH62" s="284">
        <f t="shared" si="45"/>
        <v>0</v>
      </c>
      <c r="CI62" s="284">
        <f t="shared" si="45"/>
        <v>0</v>
      </c>
      <c r="CJ62" s="284">
        <f t="shared" si="45"/>
        <v>0</v>
      </c>
      <c r="CK62" s="284">
        <f t="shared" si="45"/>
        <v>64307.5</v>
      </c>
      <c r="CL62" s="284">
        <f t="shared" si="45"/>
        <v>0</v>
      </c>
      <c r="CM62" s="284">
        <f t="shared" si="45"/>
        <v>0</v>
      </c>
      <c r="CN62" s="284">
        <f t="shared" si="45"/>
        <v>0</v>
      </c>
      <c r="CO62" s="284">
        <f t="shared" si="45"/>
        <v>0</v>
      </c>
      <c r="CP62" s="284">
        <f t="shared" si="45"/>
        <v>64307.5</v>
      </c>
      <c r="CQ62" s="284">
        <f t="shared" si="45"/>
        <v>0</v>
      </c>
      <c r="CR62" s="284">
        <f t="shared" si="45"/>
        <v>0</v>
      </c>
      <c r="CS62" s="284">
        <f t="shared" si="45"/>
        <v>0</v>
      </c>
      <c r="CT62" s="284">
        <f t="shared" si="45"/>
        <v>0</v>
      </c>
      <c r="CU62" s="284">
        <f t="shared" si="45"/>
        <v>64307.5</v>
      </c>
      <c r="CV62" s="284">
        <f t="shared" si="45"/>
        <v>0</v>
      </c>
      <c r="CW62" s="284">
        <f t="shared" si="45"/>
        <v>0</v>
      </c>
      <c r="CX62" s="284">
        <f t="shared" si="45"/>
        <v>0</v>
      </c>
      <c r="CY62" s="284">
        <f t="shared" si="45"/>
        <v>0</v>
      </c>
      <c r="CZ62" s="284">
        <f t="shared" si="45"/>
        <v>64307.5</v>
      </c>
      <c r="DA62" s="284">
        <f t="shared" si="45"/>
        <v>0</v>
      </c>
      <c r="DB62" s="284">
        <f t="shared" si="45"/>
        <v>0</v>
      </c>
      <c r="DC62" s="284">
        <f t="shared" si="45"/>
        <v>0</v>
      </c>
      <c r="DD62" s="284">
        <f t="shared" si="45"/>
        <v>0</v>
      </c>
      <c r="DE62" s="284">
        <f t="shared" si="45"/>
        <v>64307.5</v>
      </c>
      <c r="DF62" s="284">
        <f t="shared" si="45"/>
        <v>0</v>
      </c>
      <c r="DG62" s="284">
        <f t="shared" si="45"/>
        <v>0</v>
      </c>
      <c r="DH62" s="284">
        <f t="shared" si="45"/>
        <v>0</v>
      </c>
      <c r="DI62" s="284">
        <f t="shared" si="45"/>
        <v>0</v>
      </c>
      <c r="DJ62" s="284">
        <f t="shared" si="45"/>
        <v>64307.5</v>
      </c>
      <c r="DK62" s="284">
        <f t="shared" si="45"/>
        <v>0</v>
      </c>
      <c r="DL62" s="284">
        <f t="shared" si="45"/>
        <v>0</v>
      </c>
      <c r="DM62" s="284">
        <f t="shared" si="45"/>
        <v>0</v>
      </c>
      <c r="DN62" s="284">
        <f t="shared" si="45"/>
        <v>0</v>
      </c>
      <c r="DO62" s="284">
        <f t="shared" si="45"/>
        <v>64307.5</v>
      </c>
      <c r="DP62" s="284">
        <f t="shared" si="45"/>
        <v>0</v>
      </c>
      <c r="DQ62" s="284">
        <f t="shared" si="45"/>
        <v>0</v>
      </c>
      <c r="DR62" s="284">
        <f t="shared" si="45"/>
        <v>0</v>
      </c>
      <c r="DS62" s="284">
        <f t="shared" si="45"/>
        <v>0</v>
      </c>
      <c r="DT62" s="284">
        <f t="shared" si="45"/>
        <v>64307.5</v>
      </c>
      <c r="DU62" s="284">
        <f t="shared" si="45"/>
        <v>0</v>
      </c>
      <c r="DV62" s="284">
        <f t="shared" si="45"/>
        <v>0</v>
      </c>
      <c r="DW62" s="284">
        <f t="shared" si="45"/>
        <v>0</v>
      </c>
      <c r="DX62" s="284">
        <f t="shared" si="45"/>
        <v>0</v>
      </c>
      <c r="DY62" s="284">
        <f t="shared" si="45"/>
        <v>64307.5</v>
      </c>
      <c r="DZ62" s="284">
        <f t="shared" si="45"/>
        <v>0</v>
      </c>
      <c r="EA62" s="284">
        <f t="shared" si="45"/>
        <v>0</v>
      </c>
      <c r="EB62" s="284">
        <f t="shared" ref="EB62:GM62" si="46">$C13*EB36</f>
        <v>0</v>
      </c>
      <c r="EC62" s="284">
        <f t="shared" si="46"/>
        <v>0</v>
      </c>
      <c r="ED62" s="284">
        <f t="shared" si="46"/>
        <v>64307.5</v>
      </c>
      <c r="EE62" s="284">
        <f t="shared" si="46"/>
        <v>0</v>
      </c>
      <c r="EF62" s="284">
        <f t="shared" si="46"/>
        <v>0</v>
      </c>
      <c r="EG62" s="284">
        <f t="shared" si="46"/>
        <v>0</v>
      </c>
      <c r="EH62" s="284">
        <f t="shared" si="46"/>
        <v>0</v>
      </c>
      <c r="EI62" s="284">
        <f t="shared" si="46"/>
        <v>64307.5</v>
      </c>
      <c r="EJ62" s="284">
        <f t="shared" si="46"/>
        <v>0</v>
      </c>
      <c r="EK62" s="284">
        <f t="shared" si="46"/>
        <v>0</v>
      </c>
      <c r="EL62" s="284">
        <f t="shared" si="46"/>
        <v>0</v>
      </c>
      <c r="EM62" s="284">
        <f t="shared" si="46"/>
        <v>0</v>
      </c>
      <c r="EN62" s="284">
        <f t="shared" si="46"/>
        <v>64307.5</v>
      </c>
      <c r="EO62" s="284">
        <f t="shared" si="46"/>
        <v>0</v>
      </c>
      <c r="EP62" s="284">
        <f t="shared" si="46"/>
        <v>0</v>
      </c>
      <c r="EQ62" s="284">
        <f t="shared" si="46"/>
        <v>0</v>
      </c>
      <c r="ER62" s="284">
        <f t="shared" si="46"/>
        <v>0</v>
      </c>
      <c r="ES62" s="284">
        <f t="shared" si="46"/>
        <v>64307.5</v>
      </c>
      <c r="ET62" s="284">
        <f t="shared" si="46"/>
        <v>0</v>
      </c>
      <c r="EU62" s="284">
        <f t="shared" si="46"/>
        <v>0</v>
      </c>
      <c r="EV62" s="284">
        <f t="shared" si="46"/>
        <v>0</v>
      </c>
      <c r="EW62" s="284">
        <f t="shared" si="46"/>
        <v>0</v>
      </c>
      <c r="EX62" s="284">
        <f t="shared" si="46"/>
        <v>64307.5</v>
      </c>
      <c r="EY62" s="284">
        <f t="shared" si="46"/>
        <v>0</v>
      </c>
      <c r="EZ62" s="284">
        <f t="shared" si="46"/>
        <v>0</v>
      </c>
      <c r="FA62" s="284">
        <f t="shared" si="46"/>
        <v>0</v>
      </c>
      <c r="FB62" s="284">
        <f t="shared" si="46"/>
        <v>0</v>
      </c>
      <c r="FC62" s="284">
        <f t="shared" si="46"/>
        <v>64307.5</v>
      </c>
      <c r="FD62" s="284">
        <f t="shared" si="46"/>
        <v>0</v>
      </c>
      <c r="FE62" s="284">
        <f t="shared" si="46"/>
        <v>0</v>
      </c>
      <c r="FF62" s="284">
        <f t="shared" si="46"/>
        <v>0</v>
      </c>
      <c r="FG62" s="284">
        <f t="shared" si="46"/>
        <v>0</v>
      </c>
      <c r="FH62" s="284">
        <f t="shared" si="46"/>
        <v>64307.5</v>
      </c>
      <c r="FI62" s="284">
        <f t="shared" si="46"/>
        <v>0</v>
      </c>
      <c r="FJ62" s="284">
        <f t="shared" si="46"/>
        <v>0</v>
      </c>
      <c r="FK62" s="284">
        <f t="shared" si="46"/>
        <v>0</v>
      </c>
      <c r="FL62" s="284">
        <f t="shared" si="46"/>
        <v>0</v>
      </c>
      <c r="FM62" s="284">
        <f t="shared" si="46"/>
        <v>64307.5</v>
      </c>
      <c r="FN62" s="284">
        <f t="shared" si="46"/>
        <v>0</v>
      </c>
      <c r="FO62" s="284">
        <f t="shared" si="46"/>
        <v>0</v>
      </c>
      <c r="FP62" s="284">
        <f t="shared" si="46"/>
        <v>0</v>
      </c>
      <c r="FQ62" s="284">
        <f t="shared" si="46"/>
        <v>0</v>
      </c>
      <c r="FR62" s="284">
        <f t="shared" si="46"/>
        <v>64307.5</v>
      </c>
      <c r="FS62" s="284">
        <f t="shared" si="46"/>
        <v>0</v>
      </c>
      <c r="FT62" s="284">
        <f t="shared" si="46"/>
        <v>0</v>
      </c>
      <c r="FU62" s="284">
        <f t="shared" si="46"/>
        <v>0</v>
      </c>
      <c r="FV62" s="284">
        <f t="shared" si="46"/>
        <v>0</v>
      </c>
      <c r="FW62" s="284">
        <f t="shared" si="46"/>
        <v>64307.5</v>
      </c>
      <c r="FX62" s="284">
        <f t="shared" si="46"/>
        <v>0</v>
      </c>
      <c r="FY62" s="284">
        <f t="shared" si="46"/>
        <v>0</v>
      </c>
      <c r="FZ62" s="284">
        <f t="shared" si="46"/>
        <v>0</v>
      </c>
      <c r="GA62" s="284">
        <f t="shared" si="46"/>
        <v>0</v>
      </c>
      <c r="GB62" s="284">
        <f t="shared" si="46"/>
        <v>64307.5</v>
      </c>
      <c r="GC62" s="284">
        <f t="shared" si="46"/>
        <v>0</v>
      </c>
      <c r="GD62" s="284">
        <f t="shared" si="46"/>
        <v>0</v>
      </c>
      <c r="GE62" s="284">
        <f t="shared" si="46"/>
        <v>0</v>
      </c>
      <c r="GF62" s="284">
        <f t="shared" si="46"/>
        <v>0</v>
      </c>
      <c r="GG62" s="284">
        <f t="shared" si="46"/>
        <v>64307.5</v>
      </c>
      <c r="GH62" s="284">
        <f t="shared" si="46"/>
        <v>0</v>
      </c>
      <c r="GI62" s="284">
        <f t="shared" si="46"/>
        <v>0</v>
      </c>
      <c r="GJ62" s="284">
        <f t="shared" si="46"/>
        <v>0</v>
      </c>
      <c r="GK62" s="284">
        <f t="shared" si="46"/>
        <v>0</v>
      </c>
      <c r="GL62" s="284">
        <f t="shared" si="46"/>
        <v>64307.5</v>
      </c>
      <c r="GM62" s="284">
        <f t="shared" si="46"/>
        <v>0</v>
      </c>
      <c r="GN62" s="284">
        <f t="shared" ref="GN62:IY62" si="47">$C13*GN36</f>
        <v>0</v>
      </c>
      <c r="GO62" s="284">
        <f t="shared" si="47"/>
        <v>0</v>
      </c>
      <c r="GP62" s="284">
        <f t="shared" si="47"/>
        <v>0</v>
      </c>
      <c r="GQ62" s="284">
        <f t="shared" si="47"/>
        <v>64307.5</v>
      </c>
      <c r="GR62" s="284">
        <f t="shared" si="47"/>
        <v>0</v>
      </c>
      <c r="GS62" s="284">
        <f t="shared" si="47"/>
        <v>0</v>
      </c>
      <c r="GT62" s="284">
        <f t="shared" si="47"/>
        <v>0</v>
      </c>
      <c r="GU62" s="284">
        <f t="shared" si="47"/>
        <v>0</v>
      </c>
      <c r="GV62" s="284">
        <f t="shared" si="47"/>
        <v>64307.5</v>
      </c>
      <c r="GW62" s="284">
        <f t="shared" si="47"/>
        <v>0</v>
      </c>
      <c r="GX62" s="284">
        <f t="shared" si="47"/>
        <v>0</v>
      </c>
      <c r="GY62" s="284">
        <f t="shared" si="47"/>
        <v>0</v>
      </c>
      <c r="GZ62" s="284">
        <f t="shared" si="47"/>
        <v>0</v>
      </c>
      <c r="HA62" s="284">
        <f t="shared" si="47"/>
        <v>64307.5</v>
      </c>
      <c r="HB62" s="284">
        <f t="shared" si="47"/>
        <v>0</v>
      </c>
      <c r="HC62" s="284">
        <f t="shared" si="47"/>
        <v>0</v>
      </c>
      <c r="HD62" s="284">
        <f t="shared" si="47"/>
        <v>0</v>
      </c>
      <c r="HE62" s="284">
        <f t="shared" si="47"/>
        <v>0</v>
      </c>
      <c r="HF62" s="284">
        <f t="shared" si="47"/>
        <v>64307.5</v>
      </c>
      <c r="HG62" s="284">
        <f t="shared" si="47"/>
        <v>0</v>
      </c>
      <c r="HH62" s="284">
        <f t="shared" si="47"/>
        <v>0</v>
      </c>
      <c r="HI62" s="284">
        <f t="shared" si="47"/>
        <v>0</v>
      </c>
      <c r="HJ62" s="284">
        <f t="shared" si="47"/>
        <v>0</v>
      </c>
      <c r="HK62" s="284">
        <f t="shared" si="47"/>
        <v>64307.5</v>
      </c>
      <c r="HL62" s="284">
        <f t="shared" si="47"/>
        <v>0</v>
      </c>
      <c r="HM62" s="284">
        <f t="shared" si="47"/>
        <v>0</v>
      </c>
      <c r="HN62" s="284">
        <f t="shared" si="47"/>
        <v>0</v>
      </c>
      <c r="HO62" s="284">
        <f t="shared" si="47"/>
        <v>0</v>
      </c>
      <c r="HP62" s="284">
        <f t="shared" si="47"/>
        <v>64307.5</v>
      </c>
      <c r="HQ62" s="284">
        <f t="shared" si="47"/>
        <v>0</v>
      </c>
      <c r="HR62" s="284">
        <f t="shared" si="47"/>
        <v>0</v>
      </c>
      <c r="HS62" s="284">
        <f t="shared" si="47"/>
        <v>0</v>
      </c>
      <c r="HT62" s="284">
        <f t="shared" si="47"/>
        <v>0</v>
      </c>
      <c r="HU62" s="284">
        <f t="shared" si="47"/>
        <v>64307.5</v>
      </c>
      <c r="HV62" s="284">
        <f t="shared" si="47"/>
        <v>0</v>
      </c>
      <c r="HW62" s="284">
        <f t="shared" si="47"/>
        <v>0</v>
      </c>
      <c r="HX62" s="284">
        <f t="shared" si="47"/>
        <v>0</v>
      </c>
      <c r="HY62" s="284">
        <f t="shared" si="47"/>
        <v>0</v>
      </c>
      <c r="HZ62" s="284">
        <f t="shared" si="47"/>
        <v>64307.5</v>
      </c>
      <c r="IA62" s="284">
        <f t="shared" si="47"/>
        <v>0</v>
      </c>
      <c r="IB62" s="284">
        <f t="shared" si="47"/>
        <v>0</v>
      </c>
      <c r="IC62" s="284">
        <f t="shared" si="47"/>
        <v>0</v>
      </c>
      <c r="ID62" s="284">
        <f t="shared" si="47"/>
        <v>0</v>
      </c>
      <c r="IE62" s="284">
        <f t="shared" si="47"/>
        <v>64307.5</v>
      </c>
      <c r="IF62" s="284">
        <f t="shared" si="47"/>
        <v>0</v>
      </c>
      <c r="IG62" s="284">
        <f t="shared" si="47"/>
        <v>0</v>
      </c>
      <c r="IH62" s="284">
        <f t="shared" si="47"/>
        <v>0</v>
      </c>
      <c r="II62" s="284">
        <f t="shared" si="47"/>
        <v>0</v>
      </c>
      <c r="IJ62" s="284">
        <f t="shared" si="47"/>
        <v>64307.5</v>
      </c>
      <c r="IK62" s="284">
        <f t="shared" si="47"/>
        <v>0</v>
      </c>
      <c r="IL62" s="284">
        <f t="shared" si="47"/>
        <v>0</v>
      </c>
      <c r="IM62" s="284">
        <f t="shared" si="47"/>
        <v>0</v>
      </c>
      <c r="IN62" s="284">
        <f t="shared" si="47"/>
        <v>0</v>
      </c>
      <c r="IO62" s="284">
        <f t="shared" si="47"/>
        <v>64307.5</v>
      </c>
      <c r="IP62" s="284">
        <f t="shared" si="47"/>
        <v>0</v>
      </c>
      <c r="IQ62" s="284">
        <f t="shared" si="47"/>
        <v>0</v>
      </c>
      <c r="IR62" s="284">
        <f t="shared" si="47"/>
        <v>0</v>
      </c>
      <c r="IS62" s="284">
        <f t="shared" si="47"/>
        <v>0</v>
      </c>
      <c r="IT62" s="284">
        <f t="shared" si="47"/>
        <v>64307.5</v>
      </c>
      <c r="IU62" s="284">
        <f t="shared" si="47"/>
        <v>0</v>
      </c>
      <c r="IV62" s="284">
        <f t="shared" si="47"/>
        <v>0</v>
      </c>
      <c r="IW62" s="284">
        <f t="shared" si="47"/>
        <v>0</v>
      </c>
      <c r="IX62" s="284">
        <f t="shared" si="47"/>
        <v>0</v>
      </c>
      <c r="IY62" s="284">
        <f t="shared" si="47"/>
        <v>64307.5</v>
      </c>
      <c r="IZ62" s="284">
        <f t="shared" ref="IZ62:LK62" si="48">$C13*IZ36</f>
        <v>0</v>
      </c>
      <c r="JA62" s="284">
        <f t="shared" si="48"/>
        <v>0</v>
      </c>
      <c r="JB62" s="284">
        <f t="shared" si="48"/>
        <v>0</v>
      </c>
      <c r="JC62" s="284">
        <f t="shared" si="48"/>
        <v>0</v>
      </c>
      <c r="JD62" s="284">
        <f t="shared" si="48"/>
        <v>64307.5</v>
      </c>
      <c r="JE62" s="284">
        <f t="shared" si="48"/>
        <v>0</v>
      </c>
      <c r="JF62" s="284">
        <f t="shared" si="48"/>
        <v>0</v>
      </c>
      <c r="JG62" s="284">
        <f t="shared" si="48"/>
        <v>0</v>
      </c>
      <c r="JH62" s="284">
        <f t="shared" si="48"/>
        <v>0</v>
      </c>
      <c r="JI62" s="284">
        <f t="shared" si="48"/>
        <v>64307.5</v>
      </c>
      <c r="JJ62" s="284">
        <f t="shared" si="48"/>
        <v>0</v>
      </c>
      <c r="JK62" s="284">
        <f t="shared" si="48"/>
        <v>0</v>
      </c>
      <c r="JL62" s="284">
        <f t="shared" si="48"/>
        <v>0</v>
      </c>
      <c r="JM62" s="284">
        <f t="shared" si="48"/>
        <v>0</v>
      </c>
      <c r="JN62" s="284">
        <f t="shared" si="48"/>
        <v>64307.5</v>
      </c>
      <c r="JO62" s="284">
        <f t="shared" si="48"/>
        <v>0</v>
      </c>
      <c r="JP62" s="284">
        <f t="shared" si="48"/>
        <v>0</v>
      </c>
      <c r="JQ62" s="284">
        <f t="shared" si="48"/>
        <v>0</v>
      </c>
      <c r="JR62" s="284">
        <f t="shared" si="48"/>
        <v>0</v>
      </c>
      <c r="JS62" s="284">
        <f t="shared" si="48"/>
        <v>64307.5</v>
      </c>
      <c r="JT62" s="284">
        <f t="shared" si="48"/>
        <v>0</v>
      </c>
      <c r="JU62" s="284">
        <f t="shared" si="48"/>
        <v>0</v>
      </c>
      <c r="JV62" s="284">
        <f t="shared" si="48"/>
        <v>0</v>
      </c>
      <c r="JW62" s="284">
        <f t="shared" si="48"/>
        <v>0</v>
      </c>
      <c r="JX62" s="284">
        <f t="shared" si="48"/>
        <v>64307.5</v>
      </c>
      <c r="JY62" s="284">
        <f t="shared" si="48"/>
        <v>0</v>
      </c>
      <c r="JZ62" s="284">
        <f t="shared" si="48"/>
        <v>0</v>
      </c>
      <c r="KA62" s="284">
        <f t="shared" si="48"/>
        <v>0</v>
      </c>
      <c r="KB62" s="284">
        <f t="shared" si="48"/>
        <v>0</v>
      </c>
      <c r="KC62" s="284">
        <f t="shared" si="48"/>
        <v>64307.5</v>
      </c>
      <c r="KD62" s="284">
        <f t="shared" si="48"/>
        <v>0</v>
      </c>
      <c r="KE62" s="284">
        <f t="shared" si="48"/>
        <v>0</v>
      </c>
      <c r="KF62" s="284">
        <f t="shared" si="48"/>
        <v>0</v>
      </c>
      <c r="KG62" s="284">
        <f t="shared" si="48"/>
        <v>0</v>
      </c>
      <c r="KH62" s="284">
        <f t="shared" si="48"/>
        <v>64307.5</v>
      </c>
      <c r="KI62" s="284">
        <f t="shared" si="48"/>
        <v>0</v>
      </c>
      <c r="KJ62" s="284">
        <f t="shared" si="48"/>
        <v>0</v>
      </c>
      <c r="KK62" s="284">
        <f t="shared" si="48"/>
        <v>0</v>
      </c>
      <c r="KL62" s="284">
        <f t="shared" si="48"/>
        <v>0</v>
      </c>
      <c r="KM62" s="284">
        <f t="shared" si="48"/>
        <v>64307.5</v>
      </c>
      <c r="KN62" s="284">
        <f t="shared" si="48"/>
        <v>0</v>
      </c>
      <c r="KO62" s="284">
        <f t="shared" si="48"/>
        <v>0</v>
      </c>
      <c r="KP62" s="284">
        <f t="shared" si="48"/>
        <v>0</v>
      </c>
      <c r="KQ62" s="284">
        <f t="shared" si="48"/>
        <v>0</v>
      </c>
      <c r="KR62" s="284">
        <f t="shared" si="48"/>
        <v>64307.5</v>
      </c>
      <c r="KS62" s="284">
        <f t="shared" si="48"/>
        <v>0</v>
      </c>
      <c r="KT62" s="284">
        <f t="shared" si="48"/>
        <v>0</v>
      </c>
      <c r="KU62" s="284">
        <f t="shared" si="48"/>
        <v>0</v>
      </c>
      <c r="KV62" s="284">
        <f t="shared" si="48"/>
        <v>0</v>
      </c>
      <c r="KW62" s="284">
        <f t="shared" si="48"/>
        <v>64307.5</v>
      </c>
      <c r="KX62" s="284">
        <f t="shared" si="48"/>
        <v>0</v>
      </c>
      <c r="KY62" s="284">
        <f t="shared" si="48"/>
        <v>0</v>
      </c>
      <c r="KZ62" s="284">
        <f t="shared" si="48"/>
        <v>0</v>
      </c>
      <c r="LA62" s="284">
        <f t="shared" si="48"/>
        <v>0</v>
      </c>
      <c r="LB62" s="284">
        <f t="shared" si="48"/>
        <v>64307.5</v>
      </c>
      <c r="LC62" s="284">
        <f t="shared" si="48"/>
        <v>0</v>
      </c>
      <c r="LD62" s="284">
        <f t="shared" si="48"/>
        <v>0</v>
      </c>
      <c r="LE62" s="284">
        <f t="shared" si="48"/>
        <v>0</v>
      </c>
      <c r="LF62" s="284">
        <f t="shared" si="48"/>
        <v>0</v>
      </c>
      <c r="LG62" s="284">
        <f t="shared" si="48"/>
        <v>64307.5</v>
      </c>
      <c r="LH62" s="284">
        <f t="shared" si="48"/>
        <v>0</v>
      </c>
      <c r="LI62" s="284">
        <f t="shared" si="48"/>
        <v>0</v>
      </c>
      <c r="LJ62" s="284">
        <f t="shared" si="48"/>
        <v>0</v>
      </c>
      <c r="LK62" s="284">
        <f t="shared" si="48"/>
        <v>0</v>
      </c>
      <c r="LL62" s="284">
        <f t="shared" ref="LL62:NW62" si="49">$C13*LL36</f>
        <v>64307.5</v>
      </c>
      <c r="LM62" s="284">
        <f t="shared" si="49"/>
        <v>0</v>
      </c>
      <c r="LN62" s="284">
        <f t="shared" si="49"/>
        <v>0</v>
      </c>
      <c r="LO62" s="284">
        <f t="shared" si="49"/>
        <v>0</v>
      </c>
      <c r="LP62" s="284">
        <f t="shared" si="49"/>
        <v>0</v>
      </c>
      <c r="LQ62" s="284">
        <f t="shared" si="49"/>
        <v>64307.5</v>
      </c>
      <c r="LR62" s="284">
        <f t="shared" si="49"/>
        <v>0</v>
      </c>
      <c r="LS62" s="284">
        <f t="shared" si="49"/>
        <v>0</v>
      </c>
      <c r="LT62" s="284">
        <f t="shared" si="49"/>
        <v>0</v>
      </c>
      <c r="LU62" s="284">
        <f t="shared" si="49"/>
        <v>0</v>
      </c>
      <c r="LV62" s="284">
        <f t="shared" si="49"/>
        <v>64307.5</v>
      </c>
      <c r="LW62" s="284">
        <f t="shared" si="49"/>
        <v>0</v>
      </c>
      <c r="LX62" s="284">
        <f t="shared" si="49"/>
        <v>0</v>
      </c>
      <c r="LY62" s="284">
        <f t="shared" si="49"/>
        <v>0</v>
      </c>
      <c r="LZ62" s="284">
        <f t="shared" si="49"/>
        <v>0</v>
      </c>
      <c r="MA62" s="284">
        <f t="shared" si="49"/>
        <v>64307.5</v>
      </c>
      <c r="MB62" s="284">
        <f t="shared" si="49"/>
        <v>0</v>
      </c>
      <c r="MC62" s="284">
        <f t="shared" si="49"/>
        <v>0</v>
      </c>
      <c r="MD62" s="284">
        <f t="shared" si="49"/>
        <v>0</v>
      </c>
      <c r="ME62" s="284">
        <f t="shared" si="49"/>
        <v>0</v>
      </c>
      <c r="MF62" s="284">
        <f t="shared" si="49"/>
        <v>64307.5</v>
      </c>
      <c r="MG62" s="284">
        <f t="shared" si="49"/>
        <v>0</v>
      </c>
      <c r="MH62" s="284">
        <f t="shared" si="49"/>
        <v>0</v>
      </c>
      <c r="MI62" s="284">
        <f t="shared" si="49"/>
        <v>0</v>
      </c>
      <c r="MJ62" s="284">
        <f t="shared" si="49"/>
        <v>0</v>
      </c>
      <c r="MK62" s="284">
        <f t="shared" si="49"/>
        <v>64307.5</v>
      </c>
      <c r="ML62" s="284">
        <f t="shared" si="49"/>
        <v>0</v>
      </c>
      <c r="MM62" s="284">
        <f t="shared" si="49"/>
        <v>0</v>
      </c>
      <c r="MN62" s="284">
        <f t="shared" si="49"/>
        <v>0</v>
      </c>
      <c r="MO62" s="284">
        <f t="shared" si="49"/>
        <v>0</v>
      </c>
      <c r="MP62" s="284">
        <f t="shared" si="49"/>
        <v>64307.5</v>
      </c>
      <c r="MQ62" s="284">
        <f t="shared" si="49"/>
        <v>0</v>
      </c>
      <c r="MR62" s="284">
        <f t="shared" si="49"/>
        <v>0</v>
      </c>
      <c r="MS62" s="284">
        <f t="shared" si="49"/>
        <v>0</v>
      </c>
      <c r="MT62" s="284">
        <f t="shared" si="49"/>
        <v>0</v>
      </c>
      <c r="MU62" s="284">
        <f t="shared" si="49"/>
        <v>64307.5</v>
      </c>
      <c r="MV62" s="284">
        <f t="shared" si="49"/>
        <v>0</v>
      </c>
      <c r="MW62" s="284">
        <f t="shared" si="49"/>
        <v>0</v>
      </c>
      <c r="MX62" s="284">
        <f t="shared" si="49"/>
        <v>0</v>
      </c>
      <c r="MY62" s="284">
        <f t="shared" si="49"/>
        <v>0</v>
      </c>
      <c r="MZ62" s="284">
        <f t="shared" si="49"/>
        <v>64307.5</v>
      </c>
      <c r="NA62" s="284">
        <f t="shared" si="49"/>
        <v>0</v>
      </c>
      <c r="NB62" s="284">
        <f t="shared" si="49"/>
        <v>0</v>
      </c>
      <c r="NC62" s="284">
        <f t="shared" si="49"/>
        <v>0</v>
      </c>
      <c r="ND62" s="284">
        <f t="shared" si="49"/>
        <v>0</v>
      </c>
      <c r="NE62" s="284">
        <f t="shared" si="49"/>
        <v>64307.5</v>
      </c>
      <c r="NF62" s="284">
        <f t="shared" si="49"/>
        <v>0</v>
      </c>
      <c r="NG62" s="284">
        <f t="shared" si="49"/>
        <v>0</v>
      </c>
      <c r="NH62" s="284">
        <f t="shared" si="49"/>
        <v>0</v>
      </c>
      <c r="NI62" s="284">
        <f t="shared" si="49"/>
        <v>0</v>
      </c>
      <c r="NJ62" s="284">
        <f t="shared" si="49"/>
        <v>64307.5</v>
      </c>
      <c r="NK62" s="284">
        <f t="shared" si="49"/>
        <v>0</v>
      </c>
      <c r="NL62" s="284">
        <f t="shared" si="49"/>
        <v>0</v>
      </c>
      <c r="NM62" s="284">
        <f t="shared" si="49"/>
        <v>0</v>
      </c>
      <c r="NN62" s="284">
        <f t="shared" si="49"/>
        <v>0</v>
      </c>
      <c r="NO62" s="284">
        <f t="shared" si="49"/>
        <v>64307.5</v>
      </c>
      <c r="NP62" s="284">
        <f t="shared" si="49"/>
        <v>0</v>
      </c>
      <c r="NQ62" s="284">
        <f t="shared" si="49"/>
        <v>0</v>
      </c>
      <c r="NR62" s="284">
        <f t="shared" si="49"/>
        <v>0</v>
      </c>
      <c r="NS62" s="284">
        <f t="shared" si="49"/>
        <v>0</v>
      </c>
      <c r="NT62" s="284">
        <f t="shared" si="49"/>
        <v>64307.5</v>
      </c>
      <c r="NU62" s="284">
        <f t="shared" si="49"/>
        <v>0</v>
      </c>
      <c r="NV62" s="284">
        <f t="shared" si="49"/>
        <v>0</v>
      </c>
      <c r="NW62" s="284">
        <f t="shared" si="49"/>
        <v>0</v>
      </c>
      <c r="NX62" s="284">
        <f t="shared" ref="NX62:QI62" si="50">$C13*NX36</f>
        <v>0</v>
      </c>
      <c r="NY62" s="284">
        <f t="shared" si="50"/>
        <v>64307.5</v>
      </c>
      <c r="NZ62" s="284">
        <f t="shared" si="50"/>
        <v>0</v>
      </c>
      <c r="OA62" s="284">
        <f t="shared" si="50"/>
        <v>0</v>
      </c>
      <c r="OB62" s="284">
        <f t="shared" si="50"/>
        <v>0</v>
      </c>
      <c r="OC62" s="284">
        <f t="shared" si="50"/>
        <v>0</v>
      </c>
      <c r="OD62" s="284">
        <f t="shared" si="50"/>
        <v>64307.5</v>
      </c>
      <c r="OE62" s="284">
        <f t="shared" si="50"/>
        <v>0</v>
      </c>
      <c r="OF62" s="284">
        <f t="shared" si="50"/>
        <v>0</v>
      </c>
      <c r="OG62" s="284">
        <f t="shared" si="50"/>
        <v>0</v>
      </c>
      <c r="OH62" s="284">
        <f t="shared" si="50"/>
        <v>0</v>
      </c>
      <c r="OI62" s="284">
        <f t="shared" si="50"/>
        <v>64307.5</v>
      </c>
      <c r="OJ62" s="284">
        <f t="shared" si="50"/>
        <v>0</v>
      </c>
      <c r="OK62" s="284">
        <f t="shared" si="50"/>
        <v>0</v>
      </c>
      <c r="OL62" s="284">
        <f t="shared" si="50"/>
        <v>0</v>
      </c>
      <c r="OM62" s="284">
        <f t="shared" si="50"/>
        <v>0</v>
      </c>
      <c r="ON62" s="284">
        <f t="shared" si="50"/>
        <v>64307.5</v>
      </c>
      <c r="OO62" s="284">
        <f t="shared" si="50"/>
        <v>0</v>
      </c>
      <c r="OP62" s="284">
        <f t="shared" si="50"/>
        <v>0</v>
      </c>
      <c r="OQ62" s="284">
        <f t="shared" si="50"/>
        <v>0</v>
      </c>
      <c r="OR62" s="284">
        <f t="shared" si="50"/>
        <v>0</v>
      </c>
      <c r="OS62" s="284">
        <f t="shared" si="50"/>
        <v>64307.5</v>
      </c>
      <c r="OT62" s="284">
        <f t="shared" si="50"/>
        <v>0</v>
      </c>
      <c r="OU62" s="284">
        <f t="shared" si="50"/>
        <v>0</v>
      </c>
      <c r="OV62" s="284">
        <f t="shared" si="50"/>
        <v>0</v>
      </c>
      <c r="OW62" s="284">
        <f t="shared" si="50"/>
        <v>0</v>
      </c>
      <c r="OX62" s="284">
        <f t="shared" si="50"/>
        <v>64307.5</v>
      </c>
      <c r="OY62" s="284">
        <f t="shared" si="50"/>
        <v>0</v>
      </c>
      <c r="OZ62" s="284">
        <f t="shared" si="50"/>
        <v>0</v>
      </c>
      <c r="PA62" s="284">
        <f t="shared" si="50"/>
        <v>0</v>
      </c>
      <c r="PB62" s="284">
        <f t="shared" si="50"/>
        <v>0</v>
      </c>
      <c r="PC62" s="284">
        <f t="shared" si="50"/>
        <v>64307.5</v>
      </c>
      <c r="PD62" s="284">
        <f t="shared" si="50"/>
        <v>0</v>
      </c>
      <c r="PE62" s="284">
        <f t="shared" si="50"/>
        <v>0</v>
      </c>
      <c r="PF62" s="284">
        <f t="shared" si="50"/>
        <v>0</v>
      </c>
      <c r="PG62" s="284">
        <f t="shared" si="50"/>
        <v>0</v>
      </c>
      <c r="PH62" s="284">
        <f t="shared" si="50"/>
        <v>64307.5</v>
      </c>
      <c r="PI62" s="284">
        <f t="shared" si="50"/>
        <v>0</v>
      </c>
      <c r="PJ62" s="284">
        <f t="shared" si="50"/>
        <v>0</v>
      </c>
      <c r="PK62" s="284">
        <f t="shared" si="50"/>
        <v>0</v>
      </c>
      <c r="PL62" s="284">
        <f t="shared" si="50"/>
        <v>0</v>
      </c>
      <c r="PM62" s="284">
        <f t="shared" si="50"/>
        <v>64307.5</v>
      </c>
      <c r="PN62" s="284">
        <f t="shared" si="50"/>
        <v>0</v>
      </c>
      <c r="PO62" s="284">
        <f t="shared" si="50"/>
        <v>0</v>
      </c>
      <c r="PP62" s="284">
        <f t="shared" si="50"/>
        <v>0</v>
      </c>
      <c r="PQ62" s="284">
        <f t="shared" si="50"/>
        <v>0</v>
      </c>
      <c r="PR62" s="284">
        <f t="shared" si="50"/>
        <v>64307.5</v>
      </c>
      <c r="PS62" s="284">
        <f t="shared" si="50"/>
        <v>0</v>
      </c>
      <c r="PT62" s="284">
        <f t="shared" si="50"/>
        <v>0</v>
      </c>
      <c r="PU62" s="284">
        <f t="shared" si="50"/>
        <v>0</v>
      </c>
      <c r="PV62" s="284">
        <f t="shared" si="50"/>
        <v>0</v>
      </c>
      <c r="PW62" s="284">
        <f t="shared" si="50"/>
        <v>64307.5</v>
      </c>
      <c r="PX62" s="284">
        <f t="shared" si="50"/>
        <v>0</v>
      </c>
      <c r="PY62" s="284">
        <f t="shared" si="50"/>
        <v>0</v>
      </c>
      <c r="PZ62" s="284">
        <f t="shared" si="50"/>
        <v>0</v>
      </c>
      <c r="QA62" s="284">
        <f t="shared" si="50"/>
        <v>0</v>
      </c>
      <c r="QB62" s="284">
        <f t="shared" si="50"/>
        <v>64307.5</v>
      </c>
      <c r="QC62" s="284">
        <f t="shared" si="50"/>
        <v>0</v>
      </c>
      <c r="QD62" s="284">
        <f t="shared" si="50"/>
        <v>0</v>
      </c>
      <c r="QE62" s="284">
        <f t="shared" si="50"/>
        <v>0</v>
      </c>
      <c r="QF62" s="284">
        <f t="shared" si="50"/>
        <v>0</v>
      </c>
      <c r="QG62" s="284">
        <f t="shared" si="50"/>
        <v>64307.5</v>
      </c>
      <c r="QH62" s="284">
        <f t="shared" si="50"/>
        <v>0</v>
      </c>
      <c r="QI62" s="284">
        <f t="shared" si="50"/>
        <v>0</v>
      </c>
      <c r="QJ62" s="284">
        <f t="shared" ref="QJ62:SA62" si="51">$C13*QJ36</f>
        <v>0</v>
      </c>
      <c r="QK62" s="284">
        <f t="shared" si="51"/>
        <v>0</v>
      </c>
      <c r="QL62" s="284">
        <f t="shared" si="51"/>
        <v>64307.5</v>
      </c>
      <c r="QM62" s="284">
        <f t="shared" si="51"/>
        <v>0</v>
      </c>
      <c r="QN62" s="284">
        <f t="shared" si="51"/>
        <v>0</v>
      </c>
      <c r="QO62" s="284">
        <f t="shared" si="51"/>
        <v>0</v>
      </c>
      <c r="QP62" s="284">
        <f t="shared" si="51"/>
        <v>0</v>
      </c>
      <c r="QQ62" s="284">
        <f t="shared" si="51"/>
        <v>64307.5</v>
      </c>
      <c r="QR62" s="284">
        <f t="shared" si="51"/>
        <v>0</v>
      </c>
      <c r="QS62" s="284">
        <f t="shared" si="51"/>
        <v>0</v>
      </c>
      <c r="QT62" s="284">
        <f t="shared" si="51"/>
        <v>0</v>
      </c>
      <c r="QU62" s="284">
        <f t="shared" si="51"/>
        <v>0</v>
      </c>
      <c r="QV62" s="284">
        <f t="shared" si="51"/>
        <v>64307.5</v>
      </c>
      <c r="QW62" s="284">
        <f t="shared" si="51"/>
        <v>0</v>
      </c>
      <c r="QX62" s="284">
        <f t="shared" si="51"/>
        <v>0</v>
      </c>
      <c r="QY62" s="284">
        <f t="shared" si="51"/>
        <v>0</v>
      </c>
      <c r="QZ62" s="284">
        <f t="shared" si="51"/>
        <v>0</v>
      </c>
      <c r="RA62" s="284">
        <f t="shared" si="51"/>
        <v>64307.5</v>
      </c>
      <c r="RB62" s="284">
        <f t="shared" si="51"/>
        <v>0</v>
      </c>
      <c r="RC62" s="284">
        <f t="shared" si="51"/>
        <v>0</v>
      </c>
      <c r="RD62" s="284">
        <f t="shared" si="51"/>
        <v>0</v>
      </c>
      <c r="RE62" s="284">
        <f t="shared" si="51"/>
        <v>0</v>
      </c>
      <c r="RF62" s="284">
        <f t="shared" si="51"/>
        <v>64307.5</v>
      </c>
      <c r="RG62" s="284">
        <f t="shared" si="51"/>
        <v>0</v>
      </c>
      <c r="RH62" s="284">
        <f t="shared" si="51"/>
        <v>0</v>
      </c>
      <c r="RI62" s="284">
        <f t="shared" si="51"/>
        <v>0</v>
      </c>
      <c r="RJ62" s="284">
        <f t="shared" si="51"/>
        <v>0</v>
      </c>
      <c r="RK62" s="284">
        <f t="shared" si="51"/>
        <v>64307.5</v>
      </c>
      <c r="RL62" s="284">
        <f t="shared" si="51"/>
        <v>0</v>
      </c>
      <c r="RM62" s="284">
        <f t="shared" si="51"/>
        <v>0</v>
      </c>
      <c r="RN62" s="284">
        <f t="shared" si="51"/>
        <v>0</v>
      </c>
      <c r="RO62" s="284">
        <f t="shared" si="51"/>
        <v>0</v>
      </c>
      <c r="RP62" s="284">
        <f t="shared" si="51"/>
        <v>64307.5</v>
      </c>
      <c r="RQ62" s="284">
        <f t="shared" si="51"/>
        <v>0</v>
      </c>
      <c r="RR62" s="284">
        <f t="shared" si="51"/>
        <v>0</v>
      </c>
      <c r="RS62" s="284">
        <f t="shared" si="51"/>
        <v>0</v>
      </c>
      <c r="RT62" s="284">
        <f t="shared" si="51"/>
        <v>0</v>
      </c>
      <c r="RU62" s="284">
        <f t="shared" si="51"/>
        <v>64307.5</v>
      </c>
      <c r="RV62" s="284">
        <f t="shared" si="51"/>
        <v>0</v>
      </c>
      <c r="RW62" s="284">
        <f t="shared" si="51"/>
        <v>0</v>
      </c>
      <c r="RX62" s="284">
        <f t="shared" si="51"/>
        <v>0</v>
      </c>
      <c r="RY62" s="284">
        <f t="shared" si="51"/>
        <v>0</v>
      </c>
      <c r="RZ62" s="284">
        <f t="shared" si="51"/>
        <v>64307.5</v>
      </c>
      <c r="SA62" s="284">
        <f t="shared" si="51"/>
        <v>0</v>
      </c>
    </row>
    <row r="63" spans="1:495">
      <c r="A63" s="282" t="s">
        <v>163</v>
      </c>
      <c r="B63" s="290">
        <f>SUM(C64:C74)</f>
        <v>7059933.8250000002</v>
      </c>
      <c r="C63" s="290"/>
      <c r="D63" s="284"/>
      <c r="E63" s="284"/>
      <c r="F63" s="284"/>
      <c r="G63" s="284"/>
      <c r="H63" s="284"/>
      <c r="I63" s="284"/>
      <c r="J63" s="284"/>
      <c r="K63" s="284"/>
      <c r="L63" s="284"/>
      <c r="M63" s="284"/>
      <c r="N63" s="284"/>
      <c r="O63" s="284"/>
      <c r="P63" s="284"/>
      <c r="Q63" s="284"/>
      <c r="R63" s="284"/>
      <c r="S63" s="284"/>
      <c r="T63" s="284"/>
      <c r="U63" s="284"/>
      <c r="V63" s="284"/>
      <c r="W63" s="284"/>
      <c r="X63" s="284"/>
      <c r="Y63" s="284"/>
      <c r="Z63" s="284"/>
      <c r="AA63" s="284"/>
      <c r="AB63" s="284"/>
      <c r="AC63" s="284"/>
      <c r="AD63" s="284"/>
      <c r="AE63" s="284"/>
      <c r="AF63" s="284"/>
      <c r="AG63" s="284"/>
      <c r="AH63" s="284"/>
      <c r="AI63" s="284"/>
      <c r="AJ63" s="284"/>
      <c r="AK63" s="284"/>
      <c r="AL63" s="284"/>
      <c r="AM63" s="284"/>
      <c r="AN63" s="284"/>
      <c r="AO63" s="284"/>
      <c r="AP63" s="284"/>
      <c r="AQ63" s="284"/>
      <c r="AR63" s="284"/>
      <c r="AS63" s="284"/>
      <c r="AT63" s="284"/>
      <c r="AU63" s="284"/>
      <c r="AV63" s="284"/>
      <c r="AW63" s="284"/>
      <c r="AX63" s="284"/>
      <c r="AY63" s="284"/>
      <c r="AZ63" s="284"/>
      <c r="BA63" s="284"/>
      <c r="BB63" s="284"/>
      <c r="BC63" s="284"/>
      <c r="BD63" s="284"/>
      <c r="BE63" s="284"/>
      <c r="BF63" s="284"/>
      <c r="BG63" s="284"/>
      <c r="BH63" s="284"/>
      <c r="BI63" s="284"/>
      <c r="BJ63" s="284"/>
      <c r="BK63" s="284"/>
      <c r="BL63" s="284"/>
      <c r="BM63" s="284"/>
      <c r="BN63" s="284"/>
      <c r="BO63" s="284"/>
      <c r="BP63" s="284"/>
      <c r="BQ63" s="284"/>
      <c r="BR63" s="284"/>
      <c r="BS63" s="284"/>
      <c r="BT63" s="284"/>
      <c r="BU63" s="284"/>
      <c r="BV63" s="284"/>
      <c r="BW63" s="284"/>
      <c r="BX63" s="284"/>
      <c r="BY63" s="284"/>
      <c r="BZ63" s="284"/>
      <c r="CA63" s="284"/>
      <c r="CB63" s="284"/>
      <c r="CC63" s="284"/>
      <c r="CD63" s="284"/>
      <c r="CE63" s="284"/>
      <c r="CF63" s="284"/>
      <c r="CG63" s="284"/>
      <c r="CH63" s="284"/>
      <c r="CI63" s="284"/>
      <c r="CJ63" s="284"/>
      <c r="CK63" s="284"/>
      <c r="CL63" s="284"/>
      <c r="CM63" s="284"/>
      <c r="CN63" s="284"/>
      <c r="CO63" s="284"/>
      <c r="CP63" s="284"/>
      <c r="CQ63" s="284"/>
      <c r="CR63" s="284"/>
      <c r="CS63" s="284"/>
      <c r="CT63" s="284"/>
      <c r="CU63" s="284"/>
      <c r="CV63" s="284"/>
      <c r="CW63" s="284"/>
      <c r="CX63" s="284"/>
      <c r="CY63" s="284"/>
      <c r="CZ63" s="284"/>
      <c r="DA63" s="284"/>
      <c r="DB63" s="284"/>
      <c r="DC63" s="284"/>
      <c r="DD63" s="284"/>
      <c r="DE63" s="284"/>
      <c r="DF63" s="284"/>
      <c r="DG63" s="284"/>
      <c r="DH63" s="284"/>
      <c r="DI63" s="284"/>
      <c r="DJ63" s="284"/>
      <c r="DK63" s="284"/>
      <c r="DL63" s="284"/>
      <c r="DM63" s="284"/>
      <c r="DN63" s="284"/>
      <c r="DO63" s="284"/>
      <c r="DP63" s="284"/>
      <c r="DQ63" s="284"/>
      <c r="DR63" s="284"/>
      <c r="DS63" s="284"/>
      <c r="DT63" s="284"/>
      <c r="DU63" s="284"/>
      <c r="DV63" s="284"/>
      <c r="DW63" s="284"/>
      <c r="DX63" s="284"/>
      <c r="DY63" s="284"/>
      <c r="DZ63" s="284"/>
      <c r="EA63" s="284"/>
      <c r="EB63" s="284"/>
      <c r="EC63" s="284"/>
      <c r="ED63" s="284"/>
      <c r="EE63" s="284"/>
      <c r="EF63" s="284"/>
      <c r="EG63" s="284"/>
      <c r="EH63" s="284"/>
      <c r="EI63" s="284"/>
      <c r="EJ63" s="284"/>
      <c r="EK63" s="284"/>
      <c r="EL63" s="284"/>
      <c r="EM63" s="284"/>
      <c r="EN63" s="284"/>
      <c r="EO63" s="284"/>
      <c r="EP63" s="284"/>
      <c r="EQ63" s="284"/>
      <c r="ER63" s="284"/>
      <c r="ES63" s="284"/>
      <c r="ET63" s="284"/>
      <c r="EU63" s="284"/>
      <c r="EV63" s="284"/>
      <c r="EW63" s="284"/>
      <c r="EX63" s="284"/>
      <c r="EY63" s="284"/>
      <c r="EZ63" s="284"/>
      <c r="FA63" s="284"/>
      <c r="FB63" s="284"/>
      <c r="FC63" s="284"/>
      <c r="FD63" s="284"/>
      <c r="FE63" s="284"/>
      <c r="FF63" s="284"/>
      <c r="FG63" s="284"/>
      <c r="FH63" s="284"/>
      <c r="FI63" s="284"/>
      <c r="FJ63" s="284"/>
      <c r="FK63" s="284"/>
      <c r="FL63" s="284"/>
      <c r="FM63" s="284"/>
      <c r="FN63" s="284"/>
      <c r="FO63" s="284"/>
      <c r="FP63" s="284"/>
      <c r="FQ63" s="284"/>
      <c r="FR63" s="284"/>
      <c r="FS63" s="284"/>
      <c r="FT63" s="284"/>
      <c r="FU63" s="284"/>
      <c r="FV63" s="284"/>
      <c r="FW63" s="284"/>
      <c r="FX63" s="284"/>
      <c r="FY63" s="284"/>
      <c r="FZ63" s="284"/>
      <c r="GA63" s="284"/>
      <c r="GB63" s="284"/>
      <c r="GC63" s="284"/>
      <c r="GD63" s="284"/>
      <c r="GE63" s="284"/>
      <c r="GF63" s="284"/>
      <c r="GG63" s="284"/>
      <c r="GH63" s="284"/>
      <c r="GI63" s="284"/>
      <c r="GJ63" s="284"/>
      <c r="GK63" s="284"/>
      <c r="GL63" s="284"/>
      <c r="GM63" s="284"/>
      <c r="GN63" s="284"/>
      <c r="GO63" s="284"/>
      <c r="GP63" s="284"/>
      <c r="GQ63" s="284"/>
      <c r="GR63" s="284"/>
      <c r="GS63" s="284"/>
      <c r="GT63" s="284"/>
      <c r="GU63" s="284"/>
      <c r="GV63" s="284"/>
      <c r="GW63" s="284"/>
      <c r="GX63" s="284"/>
      <c r="GY63" s="284"/>
      <c r="GZ63" s="284"/>
      <c r="HA63" s="284"/>
      <c r="HB63" s="284"/>
      <c r="HC63" s="284"/>
      <c r="HD63" s="284"/>
      <c r="HE63" s="284"/>
      <c r="HF63" s="284"/>
      <c r="HG63" s="284"/>
      <c r="HH63" s="284"/>
      <c r="HI63" s="284"/>
      <c r="HJ63" s="284"/>
      <c r="HK63" s="284"/>
      <c r="HL63" s="284"/>
      <c r="HM63" s="284"/>
      <c r="HN63" s="284"/>
      <c r="HO63" s="284"/>
      <c r="HP63" s="284"/>
      <c r="HQ63" s="284"/>
      <c r="HR63" s="284"/>
      <c r="HS63" s="284"/>
      <c r="HT63" s="284"/>
      <c r="HU63" s="284"/>
      <c r="HV63" s="284"/>
      <c r="HW63" s="284"/>
      <c r="HX63" s="284"/>
      <c r="HY63" s="284"/>
      <c r="HZ63" s="284"/>
      <c r="IA63" s="284"/>
      <c r="IB63" s="284"/>
      <c r="IC63" s="284"/>
      <c r="ID63" s="284"/>
      <c r="IE63" s="284"/>
      <c r="IF63" s="284"/>
      <c r="IG63" s="284"/>
      <c r="IH63" s="284"/>
      <c r="II63" s="284"/>
      <c r="IJ63" s="284"/>
      <c r="IK63" s="284"/>
      <c r="IL63" s="284"/>
      <c r="IM63" s="284"/>
      <c r="IN63" s="284"/>
      <c r="IO63" s="284"/>
      <c r="IP63" s="284"/>
      <c r="IQ63" s="284"/>
      <c r="IR63" s="284"/>
      <c r="IS63" s="284"/>
      <c r="IT63" s="284"/>
      <c r="IU63" s="284"/>
      <c r="IV63" s="284"/>
      <c r="IW63" s="284"/>
      <c r="IX63" s="284"/>
      <c r="IY63" s="284"/>
      <c r="IZ63" s="284"/>
      <c r="JA63" s="284"/>
      <c r="JB63" s="284"/>
      <c r="JC63" s="284"/>
      <c r="JD63" s="284"/>
      <c r="JE63" s="284"/>
      <c r="JF63" s="284"/>
      <c r="JG63" s="284"/>
      <c r="JH63" s="284"/>
      <c r="JI63" s="284"/>
      <c r="JJ63" s="284"/>
      <c r="JK63" s="284"/>
      <c r="JL63" s="284"/>
      <c r="JM63" s="284"/>
      <c r="JN63" s="284"/>
      <c r="JO63" s="284"/>
      <c r="JP63" s="284"/>
      <c r="JQ63" s="284"/>
      <c r="JR63" s="284"/>
      <c r="JS63" s="284"/>
      <c r="JT63" s="284"/>
      <c r="JU63" s="284"/>
      <c r="JV63" s="284"/>
      <c r="JW63" s="284"/>
      <c r="JX63" s="284"/>
      <c r="JY63" s="284"/>
      <c r="JZ63" s="284"/>
      <c r="KA63" s="284"/>
      <c r="KB63" s="284"/>
      <c r="KC63" s="284"/>
      <c r="KD63" s="284"/>
      <c r="KE63" s="284"/>
      <c r="KF63" s="284"/>
      <c r="KG63" s="284"/>
      <c r="KH63" s="284"/>
      <c r="KI63" s="284"/>
      <c r="KJ63" s="284"/>
      <c r="KK63" s="284"/>
      <c r="KL63" s="284"/>
      <c r="KM63" s="284"/>
      <c r="KN63" s="284"/>
      <c r="KO63" s="284"/>
      <c r="KP63" s="284"/>
      <c r="KQ63" s="284"/>
      <c r="KR63" s="284"/>
      <c r="KS63" s="284"/>
      <c r="KT63" s="284"/>
      <c r="KU63" s="284"/>
      <c r="KV63" s="284"/>
      <c r="KW63" s="284"/>
      <c r="KX63" s="284"/>
      <c r="KY63" s="284"/>
      <c r="KZ63" s="284"/>
      <c r="LA63" s="284"/>
      <c r="LB63" s="284"/>
      <c r="LC63" s="284"/>
      <c r="LD63" s="284"/>
      <c r="LE63" s="284"/>
      <c r="LF63" s="284"/>
      <c r="LG63" s="284"/>
      <c r="LH63" s="284"/>
      <c r="LI63" s="284"/>
      <c r="LJ63" s="284"/>
      <c r="LK63" s="284"/>
      <c r="LL63" s="284"/>
      <c r="LM63" s="284"/>
      <c r="LN63" s="284"/>
      <c r="LO63" s="284"/>
      <c r="LP63" s="284"/>
      <c r="LQ63" s="284"/>
      <c r="LR63" s="284"/>
      <c r="LS63" s="284"/>
      <c r="LT63" s="284"/>
      <c r="LU63" s="284"/>
      <c r="LV63" s="284"/>
      <c r="LW63" s="284"/>
      <c r="LX63" s="284"/>
      <c r="LY63" s="284"/>
      <c r="LZ63" s="284"/>
      <c r="MA63" s="284"/>
      <c r="MB63" s="284"/>
      <c r="MC63" s="284"/>
      <c r="MD63" s="284"/>
      <c r="ME63" s="284"/>
      <c r="MF63" s="284"/>
      <c r="MG63" s="284"/>
      <c r="MH63" s="284"/>
      <c r="MI63" s="284"/>
      <c r="MJ63" s="284"/>
      <c r="MK63" s="284"/>
      <c r="ML63" s="284"/>
      <c r="MM63" s="284"/>
      <c r="MN63" s="284"/>
      <c r="MO63" s="284"/>
      <c r="MP63" s="284"/>
      <c r="MQ63" s="284"/>
      <c r="MR63" s="284"/>
      <c r="MS63" s="284"/>
      <c r="MT63" s="284"/>
      <c r="MU63" s="284"/>
      <c r="MV63" s="284"/>
      <c r="MW63" s="284"/>
      <c r="MX63" s="284"/>
      <c r="MY63" s="284"/>
      <c r="MZ63" s="284"/>
      <c r="NA63" s="284"/>
      <c r="NB63" s="284"/>
      <c r="NC63" s="284"/>
      <c r="ND63" s="284"/>
      <c r="NE63" s="284"/>
      <c r="NF63" s="284"/>
      <c r="NG63" s="284"/>
      <c r="NH63" s="284"/>
      <c r="NI63" s="284"/>
      <c r="NJ63" s="284"/>
      <c r="NK63" s="284"/>
      <c r="NL63" s="284"/>
      <c r="NM63" s="284"/>
      <c r="NN63" s="284"/>
      <c r="NO63" s="284"/>
      <c r="NP63" s="284"/>
      <c r="NQ63" s="284"/>
      <c r="NR63" s="284"/>
      <c r="NS63" s="284"/>
      <c r="NT63" s="284"/>
      <c r="NU63" s="284"/>
      <c r="NV63" s="284"/>
      <c r="NW63" s="284"/>
      <c r="NX63" s="284"/>
      <c r="NY63" s="284"/>
      <c r="NZ63" s="284"/>
      <c r="OA63" s="284"/>
      <c r="OB63" s="284"/>
      <c r="OC63" s="284"/>
      <c r="OD63" s="284"/>
      <c r="OE63" s="284"/>
      <c r="OF63" s="284"/>
      <c r="OG63" s="284"/>
      <c r="OH63" s="284"/>
      <c r="OI63" s="284"/>
      <c r="OJ63" s="284"/>
      <c r="OK63" s="284"/>
      <c r="OL63" s="284"/>
      <c r="OM63" s="284"/>
      <c r="ON63" s="284"/>
      <c r="OO63" s="284"/>
      <c r="OP63" s="284"/>
      <c r="OQ63" s="284"/>
      <c r="OR63" s="284"/>
      <c r="OS63" s="284"/>
      <c r="OT63" s="284"/>
      <c r="OU63" s="284"/>
      <c r="OV63" s="284"/>
      <c r="OW63" s="284"/>
      <c r="OX63" s="284"/>
      <c r="OY63" s="284"/>
      <c r="OZ63" s="284"/>
      <c r="PA63" s="284"/>
      <c r="PB63" s="284"/>
      <c r="PC63" s="284"/>
      <c r="PD63" s="284"/>
      <c r="PE63" s="284"/>
      <c r="PF63" s="284"/>
      <c r="PG63" s="284"/>
      <c r="PH63" s="284"/>
      <c r="PI63" s="284"/>
      <c r="PJ63" s="284"/>
      <c r="PK63" s="284"/>
      <c r="PL63" s="284"/>
      <c r="PM63" s="284"/>
      <c r="PN63" s="284"/>
      <c r="PO63" s="284"/>
      <c r="PP63" s="284"/>
      <c r="PQ63" s="284"/>
      <c r="PR63" s="284"/>
      <c r="PS63" s="284"/>
      <c r="PT63" s="284"/>
      <c r="PU63" s="284"/>
      <c r="PV63" s="284"/>
      <c r="PW63" s="284"/>
      <c r="PX63" s="284"/>
      <c r="PY63" s="284"/>
      <c r="PZ63" s="284"/>
      <c r="QA63" s="284"/>
      <c r="QB63" s="284"/>
      <c r="QC63" s="284"/>
      <c r="QD63" s="284"/>
      <c r="QE63" s="284"/>
      <c r="QF63" s="284"/>
      <c r="QG63" s="284"/>
      <c r="QH63" s="284"/>
      <c r="QI63" s="284"/>
      <c r="QJ63" s="284"/>
      <c r="QK63" s="284"/>
      <c r="QL63" s="284"/>
      <c r="QM63" s="284"/>
      <c r="QN63" s="284"/>
      <c r="QO63" s="284"/>
      <c r="QP63" s="284"/>
      <c r="QQ63" s="284"/>
      <c r="QR63" s="284"/>
      <c r="QS63" s="284"/>
      <c r="QT63" s="284"/>
      <c r="QU63" s="284"/>
      <c r="QV63" s="284"/>
      <c r="QW63" s="284"/>
      <c r="QX63" s="284"/>
      <c r="QY63" s="284"/>
      <c r="QZ63" s="284"/>
      <c r="RA63" s="284"/>
      <c r="RB63" s="284"/>
      <c r="RC63" s="284"/>
      <c r="RD63" s="284"/>
      <c r="RE63" s="284"/>
      <c r="RF63" s="284"/>
      <c r="RG63" s="284"/>
      <c r="RH63" s="284"/>
      <c r="RI63" s="284"/>
      <c r="RJ63" s="284"/>
      <c r="RK63" s="284"/>
      <c r="RL63" s="284"/>
      <c r="RM63" s="284"/>
      <c r="RN63" s="284"/>
      <c r="RO63" s="284"/>
      <c r="RP63" s="284"/>
      <c r="RQ63" s="284"/>
      <c r="RR63" s="284"/>
      <c r="RS63" s="284"/>
      <c r="RT63" s="284"/>
      <c r="RU63" s="284"/>
      <c r="RV63" s="284"/>
      <c r="RW63" s="284"/>
      <c r="RX63" s="284"/>
      <c r="RY63" s="284"/>
      <c r="RZ63" s="284"/>
      <c r="SA63" s="284"/>
    </row>
    <row r="64" spans="1:495">
      <c r="A64" s="282"/>
      <c r="B64" s="283" t="str">
        <f>$B$14</f>
        <v>Water Quality Monitoring</v>
      </c>
      <c r="C64" s="290">
        <f>SUM(D64:S64,T64:INDEX(T64:SA64,$H$5))</f>
        <v>0</v>
      </c>
      <c r="D64" s="284">
        <f t="shared" ref="D64:BO67" si="52">$C14*D37</f>
        <v>0</v>
      </c>
      <c r="E64" s="284">
        <f t="shared" si="52"/>
        <v>0</v>
      </c>
      <c r="F64" s="284">
        <f t="shared" si="52"/>
        <v>0</v>
      </c>
      <c r="G64" s="284">
        <f t="shared" si="52"/>
        <v>0</v>
      </c>
      <c r="H64" s="284">
        <f t="shared" si="52"/>
        <v>0</v>
      </c>
      <c r="I64" s="284">
        <f t="shared" si="52"/>
        <v>0</v>
      </c>
      <c r="J64" s="284">
        <f t="shared" si="52"/>
        <v>0</v>
      </c>
      <c r="K64" s="284">
        <f t="shared" si="52"/>
        <v>0</v>
      </c>
      <c r="L64" s="284">
        <f t="shared" si="52"/>
        <v>0</v>
      </c>
      <c r="M64" s="284">
        <f t="shared" si="52"/>
        <v>0</v>
      </c>
      <c r="N64" s="284">
        <f t="shared" si="52"/>
        <v>0</v>
      </c>
      <c r="O64" s="284">
        <f t="shared" si="52"/>
        <v>0</v>
      </c>
      <c r="P64" s="284">
        <f t="shared" si="52"/>
        <v>0</v>
      </c>
      <c r="Q64" s="284">
        <f t="shared" si="52"/>
        <v>0</v>
      </c>
      <c r="R64" s="284">
        <f t="shared" si="52"/>
        <v>0</v>
      </c>
      <c r="S64" s="284">
        <f t="shared" si="52"/>
        <v>0</v>
      </c>
      <c r="T64" s="284">
        <f t="shared" si="52"/>
        <v>0</v>
      </c>
      <c r="U64" s="284">
        <f t="shared" si="52"/>
        <v>0</v>
      </c>
      <c r="V64" s="284">
        <f t="shared" si="52"/>
        <v>0</v>
      </c>
      <c r="W64" s="284">
        <f t="shared" si="52"/>
        <v>0</v>
      </c>
      <c r="X64" s="284">
        <f t="shared" si="52"/>
        <v>0</v>
      </c>
      <c r="Y64" s="284">
        <f t="shared" si="52"/>
        <v>0</v>
      </c>
      <c r="Z64" s="284">
        <f t="shared" si="52"/>
        <v>0</v>
      </c>
      <c r="AA64" s="284">
        <f t="shared" si="52"/>
        <v>0</v>
      </c>
      <c r="AB64" s="284">
        <f t="shared" si="52"/>
        <v>0</v>
      </c>
      <c r="AC64" s="284">
        <f t="shared" si="52"/>
        <v>0</v>
      </c>
      <c r="AD64" s="284">
        <f t="shared" si="52"/>
        <v>0</v>
      </c>
      <c r="AE64" s="284">
        <f t="shared" si="52"/>
        <v>0</v>
      </c>
      <c r="AF64" s="284">
        <f t="shared" si="52"/>
        <v>0</v>
      </c>
      <c r="AG64" s="284">
        <f t="shared" si="52"/>
        <v>0</v>
      </c>
      <c r="AH64" s="284">
        <f t="shared" si="52"/>
        <v>0</v>
      </c>
      <c r="AI64" s="284">
        <f t="shared" si="52"/>
        <v>0</v>
      </c>
      <c r="AJ64" s="284">
        <f t="shared" si="52"/>
        <v>0</v>
      </c>
      <c r="AK64" s="284">
        <f t="shared" si="52"/>
        <v>0</v>
      </c>
      <c r="AL64" s="284">
        <f t="shared" si="52"/>
        <v>0</v>
      </c>
      <c r="AM64" s="284">
        <f t="shared" si="52"/>
        <v>0</v>
      </c>
      <c r="AN64" s="284">
        <f t="shared" si="52"/>
        <v>0</v>
      </c>
      <c r="AO64" s="284">
        <f t="shared" si="52"/>
        <v>0</v>
      </c>
      <c r="AP64" s="284">
        <f t="shared" si="52"/>
        <v>0</v>
      </c>
      <c r="AQ64" s="284">
        <f t="shared" si="52"/>
        <v>0</v>
      </c>
      <c r="AR64" s="284">
        <f t="shared" si="52"/>
        <v>0</v>
      </c>
      <c r="AS64" s="284">
        <f t="shared" si="52"/>
        <v>0</v>
      </c>
      <c r="AT64" s="284">
        <f t="shared" si="52"/>
        <v>0</v>
      </c>
      <c r="AU64" s="284">
        <f t="shared" si="52"/>
        <v>0</v>
      </c>
      <c r="AV64" s="284">
        <f t="shared" si="52"/>
        <v>0</v>
      </c>
      <c r="AW64" s="284">
        <f t="shared" si="52"/>
        <v>0</v>
      </c>
      <c r="AX64" s="284">
        <f t="shared" si="52"/>
        <v>0</v>
      </c>
      <c r="AY64" s="284">
        <f t="shared" si="52"/>
        <v>0</v>
      </c>
      <c r="AZ64" s="284">
        <f t="shared" si="52"/>
        <v>0</v>
      </c>
      <c r="BA64" s="284">
        <f t="shared" si="52"/>
        <v>0</v>
      </c>
      <c r="BB64" s="284">
        <f t="shared" si="52"/>
        <v>0</v>
      </c>
      <c r="BC64" s="284">
        <f t="shared" si="52"/>
        <v>0</v>
      </c>
      <c r="BD64" s="284">
        <f t="shared" si="52"/>
        <v>0</v>
      </c>
      <c r="BE64" s="284">
        <f t="shared" si="52"/>
        <v>0</v>
      </c>
      <c r="BF64" s="284">
        <f t="shared" si="52"/>
        <v>0</v>
      </c>
      <c r="BG64" s="284">
        <f t="shared" si="52"/>
        <v>0</v>
      </c>
      <c r="BH64" s="284">
        <f t="shared" si="52"/>
        <v>0</v>
      </c>
      <c r="BI64" s="284">
        <f t="shared" si="52"/>
        <v>0</v>
      </c>
      <c r="BJ64" s="284">
        <f t="shared" si="52"/>
        <v>0</v>
      </c>
      <c r="BK64" s="284">
        <f t="shared" si="52"/>
        <v>0</v>
      </c>
      <c r="BL64" s="284">
        <f t="shared" si="52"/>
        <v>0</v>
      </c>
      <c r="BM64" s="284">
        <f t="shared" si="52"/>
        <v>0</v>
      </c>
      <c r="BN64" s="284">
        <f t="shared" si="52"/>
        <v>0</v>
      </c>
      <c r="BO64" s="284">
        <f t="shared" si="52"/>
        <v>0</v>
      </c>
      <c r="BP64" s="284">
        <f t="shared" ref="BP64:EA67" si="53">$C14*BP37</f>
        <v>0</v>
      </c>
      <c r="BQ64" s="284">
        <f t="shared" si="53"/>
        <v>0</v>
      </c>
      <c r="BR64" s="284">
        <f t="shared" si="53"/>
        <v>0</v>
      </c>
      <c r="BS64" s="284">
        <f t="shared" si="53"/>
        <v>0</v>
      </c>
      <c r="BT64" s="284">
        <f t="shared" si="53"/>
        <v>0</v>
      </c>
      <c r="BU64" s="284">
        <f t="shared" si="53"/>
        <v>0</v>
      </c>
      <c r="BV64" s="284">
        <f t="shared" si="53"/>
        <v>0</v>
      </c>
      <c r="BW64" s="284">
        <f t="shared" si="53"/>
        <v>0</v>
      </c>
      <c r="BX64" s="284">
        <f t="shared" si="53"/>
        <v>0</v>
      </c>
      <c r="BY64" s="284">
        <f t="shared" si="53"/>
        <v>0</v>
      </c>
      <c r="BZ64" s="284">
        <f t="shared" si="53"/>
        <v>0</v>
      </c>
      <c r="CA64" s="284">
        <f t="shared" si="53"/>
        <v>0</v>
      </c>
      <c r="CB64" s="284">
        <f t="shared" si="53"/>
        <v>0</v>
      </c>
      <c r="CC64" s="284">
        <f t="shared" si="53"/>
        <v>0</v>
      </c>
      <c r="CD64" s="284">
        <f t="shared" si="53"/>
        <v>0</v>
      </c>
      <c r="CE64" s="284">
        <f t="shared" si="53"/>
        <v>0</v>
      </c>
      <c r="CF64" s="284">
        <f t="shared" si="53"/>
        <v>0</v>
      </c>
      <c r="CG64" s="284">
        <f t="shared" si="53"/>
        <v>0</v>
      </c>
      <c r="CH64" s="284">
        <f t="shared" si="53"/>
        <v>0</v>
      </c>
      <c r="CI64" s="284">
        <f t="shared" si="53"/>
        <v>0</v>
      </c>
      <c r="CJ64" s="284">
        <f t="shared" si="53"/>
        <v>0</v>
      </c>
      <c r="CK64" s="284">
        <f t="shared" si="53"/>
        <v>0</v>
      </c>
      <c r="CL64" s="284">
        <f t="shared" si="53"/>
        <v>0</v>
      </c>
      <c r="CM64" s="284">
        <f t="shared" si="53"/>
        <v>0</v>
      </c>
      <c r="CN64" s="284">
        <f t="shared" si="53"/>
        <v>0</v>
      </c>
      <c r="CO64" s="284">
        <f t="shared" si="53"/>
        <v>0</v>
      </c>
      <c r="CP64" s="284">
        <f t="shared" si="53"/>
        <v>0</v>
      </c>
      <c r="CQ64" s="284">
        <f t="shared" si="53"/>
        <v>0</v>
      </c>
      <c r="CR64" s="284">
        <f t="shared" si="53"/>
        <v>0</v>
      </c>
      <c r="CS64" s="284">
        <f t="shared" si="53"/>
        <v>0</v>
      </c>
      <c r="CT64" s="284">
        <f t="shared" si="53"/>
        <v>0</v>
      </c>
      <c r="CU64" s="284">
        <f t="shared" si="53"/>
        <v>0</v>
      </c>
      <c r="CV64" s="284">
        <f t="shared" si="53"/>
        <v>0</v>
      </c>
      <c r="CW64" s="284">
        <f t="shared" si="53"/>
        <v>0</v>
      </c>
      <c r="CX64" s="284">
        <f t="shared" si="53"/>
        <v>0</v>
      </c>
      <c r="CY64" s="284">
        <f t="shared" si="53"/>
        <v>0</v>
      </c>
      <c r="CZ64" s="284">
        <f t="shared" si="53"/>
        <v>0</v>
      </c>
      <c r="DA64" s="284">
        <f t="shared" si="53"/>
        <v>0</v>
      </c>
      <c r="DB64" s="284">
        <f t="shared" si="53"/>
        <v>0</v>
      </c>
      <c r="DC64" s="284">
        <f t="shared" si="53"/>
        <v>0</v>
      </c>
      <c r="DD64" s="284">
        <f t="shared" si="53"/>
        <v>0</v>
      </c>
      <c r="DE64" s="284">
        <f t="shared" si="53"/>
        <v>0</v>
      </c>
      <c r="DF64" s="284">
        <f t="shared" si="53"/>
        <v>0</v>
      </c>
      <c r="DG64" s="284">
        <f t="shared" si="53"/>
        <v>0</v>
      </c>
      <c r="DH64" s="284">
        <f t="shared" si="53"/>
        <v>0</v>
      </c>
      <c r="DI64" s="284">
        <f t="shared" si="53"/>
        <v>0</v>
      </c>
      <c r="DJ64" s="284">
        <f t="shared" si="53"/>
        <v>0</v>
      </c>
      <c r="DK64" s="284">
        <f t="shared" si="53"/>
        <v>0</v>
      </c>
      <c r="DL64" s="284">
        <f t="shared" si="53"/>
        <v>0</v>
      </c>
      <c r="DM64" s="284">
        <f t="shared" si="53"/>
        <v>0</v>
      </c>
      <c r="DN64" s="284">
        <f t="shared" si="53"/>
        <v>0</v>
      </c>
      <c r="DO64" s="284">
        <f t="shared" si="53"/>
        <v>0</v>
      </c>
      <c r="DP64" s="284">
        <f t="shared" si="53"/>
        <v>0</v>
      </c>
      <c r="DQ64" s="284">
        <f t="shared" si="53"/>
        <v>0</v>
      </c>
      <c r="DR64" s="284">
        <f t="shared" si="53"/>
        <v>0</v>
      </c>
      <c r="DS64" s="284">
        <f t="shared" si="53"/>
        <v>0</v>
      </c>
      <c r="DT64" s="284">
        <f t="shared" si="53"/>
        <v>0</v>
      </c>
      <c r="DU64" s="284">
        <f t="shared" si="53"/>
        <v>0</v>
      </c>
      <c r="DV64" s="284">
        <f t="shared" si="53"/>
        <v>0</v>
      </c>
      <c r="DW64" s="284">
        <f t="shared" si="53"/>
        <v>0</v>
      </c>
      <c r="DX64" s="284">
        <f t="shared" si="53"/>
        <v>0</v>
      </c>
      <c r="DY64" s="284">
        <f t="shared" si="53"/>
        <v>0</v>
      </c>
      <c r="DZ64" s="284">
        <f t="shared" si="53"/>
        <v>0</v>
      </c>
      <c r="EA64" s="284">
        <f t="shared" si="53"/>
        <v>0</v>
      </c>
      <c r="EB64" s="284">
        <f t="shared" ref="EB64:GM67" si="54">$C14*EB37</f>
        <v>0</v>
      </c>
      <c r="EC64" s="284">
        <f t="shared" si="54"/>
        <v>0</v>
      </c>
      <c r="ED64" s="284">
        <f t="shared" si="54"/>
        <v>0</v>
      </c>
      <c r="EE64" s="284">
        <f t="shared" si="54"/>
        <v>0</v>
      </c>
      <c r="EF64" s="284">
        <f t="shared" si="54"/>
        <v>0</v>
      </c>
      <c r="EG64" s="284">
        <f t="shared" si="54"/>
        <v>0</v>
      </c>
      <c r="EH64" s="284">
        <f t="shared" si="54"/>
        <v>0</v>
      </c>
      <c r="EI64" s="284">
        <f t="shared" si="54"/>
        <v>0</v>
      </c>
      <c r="EJ64" s="284">
        <f t="shared" si="54"/>
        <v>0</v>
      </c>
      <c r="EK64" s="284">
        <f t="shared" si="54"/>
        <v>0</v>
      </c>
      <c r="EL64" s="284">
        <f t="shared" si="54"/>
        <v>0</v>
      </c>
      <c r="EM64" s="284">
        <f t="shared" si="54"/>
        <v>0</v>
      </c>
      <c r="EN64" s="284">
        <f t="shared" si="54"/>
        <v>0</v>
      </c>
      <c r="EO64" s="284">
        <f t="shared" si="54"/>
        <v>0</v>
      </c>
      <c r="EP64" s="284">
        <f t="shared" si="54"/>
        <v>0</v>
      </c>
      <c r="EQ64" s="284">
        <f t="shared" si="54"/>
        <v>0</v>
      </c>
      <c r="ER64" s="284">
        <f t="shared" si="54"/>
        <v>0</v>
      </c>
      <c r="ES64" s="284">
        <f t="shared" si="54"/>
        <v>0</v>
      </c>
      <c r="ET64" s="284">
        <f t="shared" si="54"/>
        <v>0</v>
      </c>
      <c r="EU64" s="284">
        <f t="shared" si="54"/>
        <v>0</v>
      </c>
      <c r="EV64" s="284">
        <f t="shared" si="54"/>
        <v>0</v>
      </c>
      <c r="EW64" s="284">
        <f t="shared" si="54"/>
        <v>0</v>
      </c>
      <c r="EX64" s="284">
        <f t="shared" si="54"/>
        <v>0</v>
      </c>
      <c r="EY64" s="284">
        <f t="shared" si="54"/>
        <v>0</v>
      </c>
      <c r="EZ64" s="284">
        <f t="shared" si="54"/>
        <v>0</v>
      </c>
      <c r="FA64" s="284">
        <f t="shared" si="54"/>
        <v>0</v>
      </c>
      <c r="FB64" s="284">
        <f t="shared" si="54"/>
        <v>0</v>
      </c>
      <c r="FC64" s="284">
        <f t="shared" si="54"/>
        <v>0</v>
      </c>
      <c r="FD64" s="284">
        <f t="shared" si="54"/>
        <v>0</v>
      </c>
      <c r="FE64" s="284">
        <f t="shared" si="54"/>
        <v>0</v>
      </c>
      <c r="FF64" s="284">
        <f t="shared" si="54"/>
        <v>0</v>
      </c>
      <c r="FG64" s="284">
        <f t="shared" si="54"/>
        <v>0</v>
      </c>
      <c r="FH64" s="284">
        <f t="shared" si="54"/>
        <v>0</v>
      </c>
      <c r="FI64" s="284">
        <f t="shared" si="54"/>
        <v>0</v>
      </c>
      <c r="FJ64" s="284">
        <f t="shared" si="54"/>
        <v>0</v>
      </c>
      <c r="FK64" s="284">
        <f t="shared" si="54"/>
        <v>0</v>
      </c>
      <c r="FL64" s="284">
        <f t="shared" si="54"/>
        <v>0</v>
      </c>
      <c r="FM64" s="284">
        <f t="shared" si="54"/>
        <v>0</v>
      </c>
      <c r="FN64" s="284">
        <f t="shared" si="54"/>
        <v>0</v>
      </c>
      <c r="FO64" s="284">
        <f t="shared" si="54"/>
        <v>0</v>
      </c>
      <c r="FP64" s="284">
        <f t="shared" si="54"/>
        <v>0</v>
      </c>
      <c r="FQ64" s="284">
        <f t="shared" si="54"/>
        <v>0</v>
      </c>
      <c r="FR64" s="284">
        <f t="shared" si="54"/>
        <v>0</v>
      </c>
      <c r="FS64" s="284">
        <f t="shared" si="54"/>
        <v>0</v>
      </c>
      <c r="FT64" s="284">
        <f t="shared" si="54"/>
        <v>0</v>
      </c>
      <c r="FU64" s="284">
        <f t="shared" si="54"/>
        <v>0</v>
      </c>
      <c r="FV64" s="284">
        <f t="shared" si="54"/>
        <v>0</v>
      </c>
      <c r="FW64" s="284">
        <f t="shared" si="54"/>
        <v>0</v>
      </c>
      <c r="FX64" s="284">
        <f t="shared" si="54"/>
        <v>0</v>
      </c>
      <c r="FY64" s="284">
        <f t="shared" si="54"/>
        <v>0</v>
      </c>
      <c r="FZ64" s="284">
        <f t="shared" si="54"/>
        <v>0</v>
      </c>
      <c r="GA64" s="284">
        <f t="shared" si="54"/>
        <v>0</v>
      </c>
      <c r="GB64" s="284">
        <f t="shared" si="54"/>
        <v>0</v>
      </c>
      <c r="GC64" s="284">
        <f t="shared" si="54"/>
        <v>0</v>
      </c>
      <c r="GD64" s="284">
        <f t="shared" si="54"/>
        <v>0</v>
      </c>
      <c r="GE64" s="284">
        <f t="shared" si="54"/>
        <v>0</v>
      </c>
      <c r="GF64" s="284">
        <f t="shared" si="54"/>
        <v>0</v>
      </c>
      <c r="GG64" s="284">
        <f t="shared" si="54"/>
        <v>0</v>
      </c>
      <c r="GH64" s="284">
        <f t="shared" si="54"/>
        <v>0</v>
      </c>
      <c r="GI64" s="284">
        <f t="shared" si="54"/>
        <v>0</v>
      </c>
      <c r="GJ64" s="284">
        <f t="shared" si="54"/>
        <v>0</v>
      </c>
      <c r="GK64" s="284">
        <f t="shared" si="54"/>
        <v>0</v>
      </c>
      <c r="GL64" s="284">
        <f t="shared" si="54"/>
        <v>0</v>
      </c>
      <c r="GM64" s="284">
        <f t="shared" si="54"/>
        <v>0</v>
      </c>
      <c r="GN64" s="284">
        <f t="shared" ref="GN64:IY67" si="55">$C14*GN37</f>
        <v>0</v>
      </c>
      <c r="GO64" s="284">
        <f t="shared" si="55"/>
        <v>0</v>
      </c>
      <c r="GP64" s="284">
        <f t="shared" si="55"/>
        <v>0</v>
      </c>
      <c r="GQ64" s="284">
        <f t="shared" si="55"/>
        <v>0</v>
      </c>
      <c r="GR64" s="284">
        <f t="shared" si="55"/>
        <v>0</v>
      </c>
      <c r="GS64" s="284">
        <f t="shared" si="55"/>
        <v>0</v>
      </c>
      <c r="GT64" s="284">
        <f t="shared" si="55"/>
        <v>0</v>
      </c>
      <c r="GU64" s="284">
        <f t="shared" si="55"/>
        <v>0</v>
      </c>
      <c r="GV64" s="284">
        <f t="shared" si="55"/>
        <v>0</v>
      </c>
      <c r="GW64" s="284">
        <f t="shared" si="55"/>
        <v>0</v>
      </c>
      <c r="GX64" s="284">
        <f t="shared" si="55"/>
        <v>0</v>
      </c>
      <c r="GY64" s="284">
        <f t="shared" si="55"/>
        <v>0</v>
      </c>
      <c r="GZ64" s="284">
        <f t="shared" si="55"/>
        <v>0</v>
      </c>
      <c r="HA64" s="284">
        <f t="shared" si="55"/>
        <v>0</v>
      </c>
      <c r="HB64" s="284">
        <f t="shared" si="55"/>
        <v>0</v>
      </c>
      <c r="HC64" s="284">
        <f t="shared" si="55"/>
        <v>0</v>
      </c>
      <c r="HD64" s="284">
        <f t="shared" si="55"/>
        <v>0</v>
      </c>
      <c r="HE64" s="284">
        <f t="shared" si="55"/>
        <v>0</v>
      </c>
      <c r="HF64" s="284">
        <f t="shared" si="55"/>
        <v>0</v>
      </c>
      <c r="HG64" s="284">
        <f t="shared" si="55"/>
        <v>0</v>
      </c>
      <c r="HH64" s="284">
        <f t="shared" si="55"/>
        <v>0</v>
      </c>
      <c r="HI64" s="284">
        <f t="shared" si="55"/>
        <v>0</v>
      </c>
      <c r="HJ64" s="284">
        <f t="shared" si="55"/>
        <v>0</v>
      </c>
      <c r="HK64" s="284">
        <f t="shared" si="55"/>
        <v>0</v>
      </c>
      <c r="HL64" s="284">
        <f t="shared" si="55"/>
        <v>0</v>
      </c>
      <c r="HM64" s="284">
        <f t="shared" si="55"/>
        <v>0</v>
      </c>
      <c r="HN64" s="284">
        <f t="shared" si="55"/>
        <v>0</v>
      </c>
      <c r="HO64" s="284">
        <f t="shared" si="55"/>
        <v>0</v>
      </c>
      <c r="HP64" s="284">
        <f t="shared" si="55"/>
        <v>0</v>
      </c>
      <c r="HQ64" s="284">
        <f t="shared" si="55"/>
        <v>0</v>
      </c>
      <c r="HR64" s="284">
        <f t="shared" si="55"/>
        <v>0</v>
      </c>
      <c r="HS64" s="284">
        <f t="shared" si="55"/>
        <v>0</v>
      </c>
      <c r="HT64" s="284">
        <f t="shared" si="55"/>
        <v>0</v>
      </c>
      <c r="HU64" s="284">
        <f t="shared" si="55"/>
        <v>0</v>
      </c>
      <c r="HV64" s="284">
        <f t="shared" si="55"/>
        <v>0</v>
      </c>
      <c r="HW64" s="284">
        <f t="shared" si="55"/>
        <v>0</v>
      </c>
      <c r="HX64" s="284">
        <f t="shared" si="55"/>
        <v>0</v>
      </c>
      <c r="HY64" s="284">
        <f t="shared" si="55"/>
        <v>0</v>
      </c>
      <c r="HZ64" s="284">
        <f t="shared" si="55"/>
        <v>0</v>
      </c>
      <c r="IA64" s="284">
        <f t="shared" si="55"/>
        <v>0</v>
      </c>
      <c r="IB64" s="284">
        <f t="shared" si="55"/>
        <v>0</v>
      </c>
      <c r="IC64" s="284">
        <f t="shared" si="55"/>
        <v>0</v>
      </c>
      <c r="ID64" s="284">
        <f t="shared" si="55"/>
        <v>0</v>
      </c>
      <c r="IE64" s="284">
        <f t="shared" si="55"/>
        <v>0</v>
      </c>
      <c r="IF64" s="284">
        <f t="shared" si="55"/>
        <v>0</v>
      </c>
      <c r="IG64" s="284">
        <f t="shared" si="55"/>
        <v>0</v>
      </c>
      <c r="IH64" s="284">
        <f t="shared" si="55"/>
        <v>0</v>
      </c>
      <c r="II64" s="284">
        <f t="shared" si="55"/>
        <v>0</v>
      </c>
      <c r="IJ64" s="284">
        <f t="shared" si="55"/>
        <v>0</v>
      </c>
      <c r="IK64" s="284">
        <f t="shared" si="55"/>
        <v>0</v>
      </c>
      <c r="IL64" s="284">
        <f t="shared" si="55"/>
        <v>0</v>
      </c>
      <c r="IM64" s="284">
        <f t="shared" si="55"/>
        <v>0</v>
      </c>
      <c r="IN64" s="284">
        <f t="shared" si="55"/>
        <v>0</v>
      </c>
      <c r="IO64" s="284">
        <f t="shared" si="55"/>
        <v>0</v>
      </c>
      <c r="IP64" s="284">
        <f t="shared" si="55"/>
        <v>0</v>
      </c>
      <c r="IQ64" s="284">
        <f t="shared" si="55"/>
        <v>0</v>
      </c>
      <c r="IR64" s="284">
        <f t="shared" si="55"/>
        <v>0</v>
      </c>
      <c r="IS64" s="284">
        <f t="shared" si="55"/>
        <v>0</v>
      </c>
      <c r="IT64" s="284">
        <f t="shared" si="55"/>
        <v>0</v>
      </c>
      <c r="IU64" s="284">
        <f t="shared" si="55"/>
        <v>0</v>
      </c>
      <c r="IV64" s="284">
        <f t="shared" si="55"/>
        <v>0</v>
      </c>
      <c r="IW64" s="284">
        <f t="shared" si="55"/>
        <v>0</v>
      </c>
      <c r="IX64" s="284">
        <f t="shared" si="55"/>
        <v>0</v>
      </c>
      <c r="IY64" s="284">
        <f t="shared" si="55"/>
        <v>0</v>
      </c>
      <c r="IZ64" s="284">
        <f t="shared" ref="IZ64:LK67" si="56">$C14*IZ37</f>
        <v>0</v>
      </c>
      <c r="JA64" s="284">
        <f t="shared" si="56"/>
        <v>0</v>
      </c>
      <c r="JB64" s="284">
        <f t="shared" si="56"/>
        <v>0</v>
      </c>
      <c r="JC64" s="284">
        <f t="shared" si="56"/>
        <v>0</v>
      </c>
      <c r="JD64" s="284">
        <f t="shared" si="56"/>
        <v>0</v>
      </c>
      <c r="JE64" s="284">
        <f t="shared" si="56"/>
        <v>0</v>
      </c>
      <c r="JF64" s="284">
        <f t="shared" si="56"/>
        <v>0</v>
      </c>
      <c r="JG64" s="284">
        <f t="shared" si="56"/>
        <v>0</v>
      </c>
      <c r="JH64" s="284">
        <f t="shared" si="56"/>
        <v>0</v>
      </c>
      <c r="JI64" s="284">
        <f t="shared" si="56"/>
        <v>0</v>
      </c>
      <c r="JJ64" s="284">
        <f t="shared" si="56"/>
        <v>0</v>
      </c>
      <c r="JK64" s="284">
        <f t="shared" si="56"/>
        <v>0</v>
      </c>
      <c r="JL64" s="284">
        <f t="shared" si="56"/>
        <v>0</v>
      </c>
      <c r="JM64" s="284">
        <f t="shared" si="56"/>
        <v>0</v>
      </c>
      <c r="JN64" s="284">
        <f t="shared" si="56"/>
        <v>0</v>
      </c>
      <c r="JO64" s="284">
        <f t="shared" si="56"/>
        <v>0</v>
      </c>
      <c r="JP64" s="284">
        <f t="shared" si="56"/>
        <v>0</v>
      </c>
      <c r="JQ64" s="284">
        <f t="shared" si="56"/>
        <v>0</v>
      </c>
      <c r="JR64" s="284">
        <f t="shared" si="56"/>
        <v>0</v>
      </c>
      <c r="JS64" s="284">
        <f t="shared" si="56"/>
        <v>0</v>
      </c>
      <c r="JT64" s="284">
        <f t="shared" si="56"/>
        <v>0</v>
      </c>
      <c r="JU64" s="284">
        <f t="shared" si="56"/>
        <v>0</v>
      </c>
      <c r="JV64" s="284">
        <f t="shared" si="56"/>
        <v>0</v>
      </c>
      <c r="JW64" s="284">
        <f t="shared" si="56"/>
        <v>0</v>
      </c>
      <c r="JX64" s="284">
        <f t="shared" si="56"/>
        <v>0</v>
      </c>
      <c r="JY64" s="284">
        <f t="shared" si="56"/>
        <v>0</v>
      </c>
      <c r="JZ64" s="284">
        <f t="shared" si="56"/>
        <v>0</v>
      </c>
      <c r="KA64" s="284">
        <f t="shared" si="56"/>
        <v>0</v>
      </c>
      <c r="KB64" s="284">
        <f t="shared" si="56"/>
        <v>0</v>
      </c>
      <c r="KC64" s="284">
        <f t="shared" si="56"/>
        <v>0</v>
      </c>
      <c r="KD64" s="284">
        <f t="shared" si="56"/>
        <v>0</v>
      </c>
      <c r="KE64" s="284">
        <f t="shared" si="56"/>
        <v>0</v>
      </c>
      <c r="KF64" s="284">
        <f t="shared" si="56"/>
        <v>0</v>
      </c>
      <c r="KG64" s="284">
        <f t="shared" si="56"/>
        <v>0</v>
      </c>
      <c r="KH64" s="284">
        <f t="shared" si="56"/>
        <v>0</v>
      </c>
      <c r="KI64" s="284">
        <f t="shared" si="56"/>
        <v>0</v>
      </c>
      <c r="KJ64" s="284">
        <f t="shared" si="56"/>
        <v>0</v>
      </c>
      <c r="KK64" s="284">
        <f t="shared" si="56"/>
        <v>0</v>
      </c>
      <c r="KL64" s="284">
        <f t="shared" si="56"/>
        <v>0</v>
      </c>
      <c r="KM64" s="284">
        <f t="shared" si="56"/>
        <v>0</v>
      </c>
      <c r="KN64" s="284">
        <f t="shared" si="56"/>
        <v>0</v>
      </c>
      <c r="KO64" s="284">
        <f t="shared" si="56"/>
        <v>0</v>
      </c>
      <c r="KP64" s="284">
        <f t="shared" si="56"/>
        <v>0</v>
      </c>
      <c r="KQ64" s="284">
        <f t="shared" si="56"/>
        <v>0</v>
      </c>
      <c r="KR64" s="284">
        <f t="shared" si="56"/>
        <v>0</v>
      </c>
      <c r="KS64" s="284">
        <f t="shared" si="56"/>
        <v>0</v>
      </c>
      <c r="KT64" s="284">
        <f t="shared" si="56"/>
        <v>0</v>
      </c>
      <c r="KU64" s="284">
        <f t="shared" si="56"/>
        <v>0</v>
      </c>
      <c r="KV64" s="284">
        <f t="shared" si="56"/>
        <v>0</v>
      </c>
      <c r="KW64" s="284">
        <f t="shared" si="56"/>
        <v>0</v>
      </c>
      <c r="KX64" s="284">
        <f t="shared" si="56"/>
        <v>0</v>
      </c>
      <c r="KY64" s="284">
        <f t="shared" si="56"/>
        <v>0</v>
      </c>
      <c r="KZ64" s="284">
        <f t="shared" si="56"/>
        <v>0</v>
      </c>
      <c r="LA64" s="284">
        <f t="shared" si="56"/>
        <v>0</v>
      </c>
      <c r="LB64" s="284">
        <f t="shared" si="56"/>
        <v>0</v>
      </c>
      <c r="LC64" s="284">
        <f t="shared" si="56"/>
        <v>0</v>
      </c>
      <c r="LD64" s="284">
        <f t="shared" si="56"/>
        <v>0</v>
      </c>
      <c r="LE64" s="284">
        <f t="shared" si="56"/>
        <v>0</v>
      </c>
      <c r="LF64" s="284">
        <f t="shared" si="56"/>
        <v>0</v>
      </c>
      <c r="LG64" s="284">
        <f t="shared" si="56"/>
        <v>0</v>
      </c>
      <c r="LH64" s="284">
        <f t="shared" si="56"/>
        <v>0</v>
      </c>
      <c r="LI64" s="284">
        <f t="shared" si="56"/>
        <v>0</v>
      </c>
      <c r="LJ64" s="284">
        <f t="shared" si="56"/>
        <v>0</v>
      </c>
      <c r="LK64" s="284">
        <f t="shared" si="56"/>
        <v>0</v>
      </c>
      <c r="LL64" s="284">
        <f t="shared" ref="LL64:NW67" si="57">$C14*LL37</f>
        <v>0</v>
      </c>
      <c r="LM64" s="284">
        <f t="shared" si="57"/>
        <v>0</v>
      </c>
      <c r="LN64" s="284">
        <f t="shared" si="57"/>
        <v>0</v>
      </c>
      <c r="LO64" s="284">
        <f t="shared" si="57"/>
        <v>0</v>
      </c>
      <c r="LP64" s="284">
        <f t="shared" si="57"/>
        <v>0</v>
      </c>
      <c r="LQ64" s="284">
        <f t="shared" si="57"/>
        <v>0</v>
      </c>
      <c r="LR64" s="284">
        <f t="shared" si="57"/>
        <v>0</v>
      </c>
      <c r="LS64" s="284">
        <f t="shared" si="57"/>
        <v>0</v>
      </c>
      <c r="LT64" s="284">
        <f t="shared" si="57"/>
        <v>0</v>
      </c>
      <c r="LU64" s="284">
        <f t="shared" si="57"/>
        <v>0</v>
      </c>
      <c r="LV64" s="284">
        <f t="shared" si="57"/>
        <v>0</v>
      </c>
      <c r="LW64" s="284">
        <f t="shared" si="57"/>
        <v>0</v>
      </c>
      <c r="LX64" s="284">
        <f t="shared" si="57"/>
        <v>0</v>
      </c>
      <c r="LY64" s="284">
        <f t="shared" si="57"/>
        <v>0</v>
      </c>
      <c r="LZ64" s="284">
        <f t="shared" si="57"/>
        <v>0</v>
      </c>
      <c r="MA64" s="284">
        <f t="shared" si="57"/>
        <v>0</v>
      </c>
      <c r="MB64" s="284">
        <f t="shared" si="57"/>
        <v>0</v>
      </c>
      <c r="MC64" s="284">
        <f t="shared" si="57"/>
        <v>0</v>
      </c>
      <c r="MD64" s="284">
        <f t="shared" si="57"/>
        <v>0</v>
      </c>
      <c r="ME64" s="284">
        <f t="shared" si="57"/>
        <v>0</v>
      </c>
      <c r="MF64" s="284">
        <f t="shared" si="57"/>
        <v>0</v>
      </c>
      <c r="MG64" s="284">
        <f t="shared" si="57"/>
        <v>0</v>
      </c>
      <c r="MH64" s="284">
        <f t="shared" si="57"/>
        <v>0</v>
      </c>
      <c r="MI64" s="284">
        <f t="shared" si="57"/>
        <v>0</v>
      </c>
      <c r="MJ64" s="284">
        <f t="shared" si="57"/>
        <v>0</v>
      </c>
      <c r="MK64" s="284">
        <f t="shared" si="57"/>
        <v>0</v>
      </c>
      <c r="ML64" s="284">
        <f t="shared" si="57"/>
        <v>0</v>
      </c>
      <c r="MM64" s="284">
        <f t="shared" si="57"/>
        <v>0</v>
      </c>
      <c r="MN64" s="284">
        <f t="shared" si="57"/>
        <v>0</v>
      </c>
      <c r="MO64" s="284">
        <f t="shared" si="57"/>
        <v>0</v>
      </c>
      <c r="MP64" s="284">
        <f t="shared" si="57"/>
        <v>0</v>
      </c>
      <c r="MQ64" s="284">
        <f t="shared" si="57"/>
        <v>0</v>
      </c>
      <c r="MR64" s="284">
        <f t="shared" si="57"/>
        <v>0</v>
      </c>
      <c r="MS64" s="284">
        <f t="shared" si="57"/>
        <v>0</v>
      </c>
      <c r="MT64" s="284">
        <f t="shared" si="57"/>
        <v>0</v>
      </c>
      <c r="MU64" s="284">
        <f t="shared" si="57"/>
        <v>0</v>
      </c>
      <c r="MV64" s="284">
        <f t="shared" si="57"/>
        <v>0</v>
      </c>
      <c r="MW64" s="284">
        <f t="shared" si="57"/>
        <v>0</v>
      </c>
      <c r="MX64" s="284">
        <f t="shared" si="57"/>
        <v>0</v>
      </c>
      <c r="MY64" s="284">
        <f t="shared" si="57"/>
        <v>0</v>
      </c>
      <c r="MZ64" s="284">
        <f t="shared" si="57"/>
        <v>0</v>
      </c>
      <c r="NA64" s="284">
        <f t="shared" si="57"/>
        <v>0</v>
      </c>
      <c r="NB64" s="284">
        <f t="shared" si="57"/>
        <v>0</v>
      </c>
      <c r="NC64" s="284">
        <f t="shared" si="57"/>
        <v>0</v>
      </c>
      <c r="ND64" s="284">
        <f t="shared" si="57"/>
        <v>0</v>
      </c>
      <c r="NE64" s="284">
        <f t="shared" si="57"/>
        <v>0</v>
      </c>
      <c r="NF64" s="284">
        <f t="shared" si="57"/>
        <v>0</v>
      </c>
      <c r="NG64" s="284">
        <f t="shared" si="57"/>
        <v>0</v>
      </c>
      <c r="NH64" s="284">
        <f t="shared" si="57"/>
        <v>0</v>
      </c>
      <c r="NI64" s="284">
        <f t="shared" si="57"/>
        <v>0</v>
      </c>
      <c r="NJ64" s="284">
        <f t="shared" si="57"/>
        <v>0</v>
      </c>
      <c r="NK64" s="284">
        <f t="shared" si="57"/>
        <v>0</v>
      </c>
      <c r="NL64" s="284">
        <f t="shared" si="57"/>
        <v>0</v>
      </c>
      <c r="NM64" s="284">
        <f t="shared" si="57"/>
        <v>0</v>
      </c>
      <c r="NN64" s="284">
        <f t="shared" si="57"/>
        <v>0</v>
      </c>
      <c r="NO64" s="284">
        <f t="shared" si="57"/>
        <v>0</v>
      </c>
      <c r="NP64" s="284">
        <f t="shared" si="57"/>
        <v>0</v>
      </c>
      <c r="NQ64" s="284">
        <f t="shared" si="57"/>
        <v>0</v>
      </c>
      <c r="NR64" s="284">
        <f t="shared" si="57"/>
        <v>0</v>
      </c>
      <c r="NS64" s="284">
        <f t="shared" si="57"/>
        <v>0</v>
      </c>
      <c r="NT64" s="284">
        <f t="shared" si="57"/>
        <v>0</v>
      </c>
      <c r="NU64" s="284">
        <f t="shared" si="57"/>
        <v>0</v>
      </c>
      <c r="NV64" s="284">
        <f t="shared" si="57"/>
        <v>0</v>
      </c>
      <c r="NW64" s="284">
        <f t="shared" si="57"/>
        <v>0</v>
      </c>
      <c r="NX64" s="284">
        <f t="shared" ref="NX64:QI67" si="58">$C14*NX37</f>
        <v>0</v>
      </c>
      <c r="NY64" s="284">
        <f t="shared" si="58"/>
        <v>0</v>
      </c>
      <c r="NZ64" s="284">
        <f t="shared" si="58"/>
        <v>0</v>
      </c>
      <c r="OA64" s="284">
        <f t="shared" si="58"/>
        <v>0</v>
      </c>
      <c r="OB64" s="284">
        <f t="shared" si="58"/>
        <v>0</v>
      </c>
      <c r="OC64" s="284">
        <f t="shared" si="58"/>
        <v>0</v>
      </c>
      <c r="OD64" s="284">
        <f t="shared" si="58"/>
        <v>0</v>
      </c>
      <c r="OE64" s="284">
        <f t="shared" si="58"/>
        <v>0</v>
      </c>
      <c r="OF64" s="284">
        <f t="shared" si="58"/>
        <v>0</v>
      </c>
      <c r="OG64" s="284">
        <f t="shared" si="58"/>
        <v>0</v>
      </c>
      <c r="OH64" s="284">
        <f t="shared" si="58"/>
        <v>0</v>
      </c>
      <c r="OI64" s="284">
        <f t="shared" si="58"/>
        <v>0</v>
      </c>
      <c r="OJ64" s="284">
        <f t="shared" si="58"/>
        <v>0</v>
      </c>
      <c r="OK64" s="284">
        <f t="shared" si="58"/>
        <v>0</v>
      </c>
      <c r="OL64" s="284">
        <f t="shared" si="58"/>
        <v>0</v>
      </c>
      <c r="OM64" s="284">
        <f t="shared" si="58"/>
        <v>0</v>
      </c>
      <c r="ON64" s="284">
        <f t="shared" si="58"/>
        <v>0</v>
      </c>
      <c r="OO64" s="284">
        <f t="shared" si="58"/>
        <v>0</v>
      </c>
      <c r="OP64" s="284">
        <f t="shared" si="58"/>
        <v>0</v>
      </c>
      <c r="OQ64" s="284">
        <f t="shared" si="58"/>
        <v>0</v>
      </c>
      <c r="OR64" s="284">
        <f t="shared" si="58"/>
        <v>0</v>
      </c>
      <c r="OS64" s="284">
        <f t="shared" si="58"/>
        <v>0</v>
      </c>
      <c r="OT64" s="284">
        <f t="shared" si="58"/>
        <v>0</v>
      </c>
      <c r="OU64" s="284">
        <f t="shared" si="58"/>
        <v>0</v>
      </c>
      <c r="OV64" s="284">
        <f t="shared" si="58"/>
        <v>0</v>
      </c>
      <c r="OW64" s="284">
        <f t="shared" si="58"/>
        <v>0</v>
      </c>
      <c r="OX64" s="284">
        <f t="shared" si="58"/>
        <v>0</v>
      </c>
      <c r="OY64" s="284">
        <f t="shared" si="58"/>
        <v>0</v>
      </c>
      <c r="OZ64" s="284">
        <f t="shared" si="58"/>
        <v>0</v>
      </c>
      <c r="PA64" s="284">
        <f t="shared" si="58"/>
        <v>0</v>
      </c>
      <c r="PB64" s="284">
        <f t="shared" si="58"/>
        <v>0</v>
      </c>
      <c r="PC64" s="284">
        <f t="shared" si="58"/>
        <v>0</v>
      </c>
      <c r="PD64" s="284">
        <f t="shared" si="58"/>
        <v>0</v>
      </c>
      <c r="PE64" s="284">
        <f t="shared" si="58"/>
        <v>0</v>
      </c>
      <c r="PF64" s="284">
        <f t="shared" si="58"/>
        <v>0</v>
      </c>
      <c r="PG64" s="284">
        <f t="shared" si="58"/>
        <v>0</v>
      </c>
      <c r="PH64" s="284">
        <f t="shared" si="58"/>
        <v>0</v>
      </c>
      <c r="PI64" s="284">
        <f t="shared" si="58"/>
        <v>0</v>
      </c>
      <c r="PJ64" s="284">
        <f t="shared" si="58"/>
        <v>0</v>
      </c>
      <c r="PK64" s="284">
        <f t="shared" si="58"/>
        <v>0</v>
      </c>
      <c r="PL64" s="284">
        <f t="shared" si="58"/>
        <v>0</v>
      </c>
      <c r="PM64" s="284">
        <f t="shared" si="58"/>
        <v>0</v>
      </c>
      <c r="PN64" s="284">
        <f t="shared" si="58"/>
        <v>0</v>
      </c>
      <c r="PO64" s="284">
        <f t="shared" si="58"/>
        <v>0</v>
      </c>
      <c r="PP64" s="284">
        <f t="shared" si="58"/>
        <v>0</v>
      </c>
      <c r="PQ64" s="284">
        <f t="shared" si="58"/>
        <v>0</v>
      </c>
      <c r="PR64" s="284">
        <f t="shared" si="58"/>
        <v>0</v>
      </c>
      <c r="PS64" s="284">
        <f t="shared" si="58"/>
        <v>0</v>
      </c>
      <c r="PT64" s="284">
        <f t="shared" si="58"/>
        <v>0</v>
      </c>
      <c r="PU64" s="284">
        <f t="shared" si="58"/>
        <v>0</v>
      </c>
      <c r="PV64" s="284">
        <f t="shared" si="58"/>
        <v>0</v>
      </c>
      <c r="PW64" s="284">
        <f t="shared" si="58"/>
        <v>0</v>
      </c>
      <c r="PX64" s="284">
        <f t="shared" si="58"/>
        <v>0</v>
      </c>
      <c r="PY64" s="284">
        <f t="shared" si="58"/>
        <v>0</v>
      </c>
      <c r="PZ64" s="284">
        <f t="shared" si="58"/>
        <v>0</v>
      </c>
      <c r="QA64" s="284">
        <f t="shared" si="58"/>
        <v>0</v>
      </c>
      <c r="QB64" s="284">
        <f t="shared" si="58"/>
        <v>0</v>
      </c>
      <c r="QC64" s="284">
        <f t="shared" si="58"/>
        <v>0</v>
      </c>
      <c r="QD64" s="284">
        <f t="shared" si="58"/>
        <v>0</v>
      </c>
      <c r="QE64" s="284">
        <f t="shared" si="58"/>
        <v>0</v>
      </c>
      <c r="QF64" s="284">
        <f t="shared" si="58"/>
        <v>0</v>
      </c>
      <c r="QG64" s="284">
        <f t="shared" si="58"/>
        <v>0</v>
      </c>
      <c r="QH64" s="284">
        <f t="shared" si="58"/>
        <v>0</v>
      </c>
      <c r="QI64" s="284">
        <f t="shared" si="58"/>
        <v>0</v>
      </c>
      <c r="QJ64" s="284">
        <f t="shared" ref="QJ64:SA69" si="59">$C14*QJ37</f>
        <v>0</v>
      </c>
      <c r="QK64" s="284">
        <f t="shared" si="59"/>
        <v>0</v>
      </c>
      <c r="QL64" s="284">
        <f t="shared" si="59"/>
        <v>0</v>
      </c>
      <c r="QM64" s="284">
        <f t="shared" si="59"/>
        <v>0</v>
      </c>
      <c r="QN64" s="284">
        <f t="shared" si="59"/>
        <v>0</v>
      </c>
      <c r="QO64" s="284">
        <f t="shared" si="59"/>
        <v>0</v>
      </c>
      <c r="QP64" s="284">
        <f t="shared" si="59"/>
        <v>0</v>
      </c>
      <c r="QQ64" s="284">
        <f t="shared" si="59"/>
        <v>0</v>
      </c>
      <c r="QR64" s="284">
        <f t="shared" si="59"/>
        <v>0</v>
      </c>
      <c r="QS64" s="284">
        <f t="shared" si="59"/>
        <v>0</v>
      </c>
      <c r="QT64" s="284">
        <f t="shared" si="59"/>
        <v>0</v>
      </c>
      <c r="QU64" s="284">
        <f t="shared" si="59"/>
        <v>0</v>
      </c>
      <c r="QV64" s="284">
        <f t="shared" si="59"/>
        <v>0</v>
      </c>
      <c r="QW64" s="284">
        <f t="shared" si="59"/>
        <v>0</v>
      </c>
      <c r="QX64" s="284">
        <f t="shared" si="59"/>
        <v>0</v>
      </c>
      <c r="QY64" s="284">
        <f t="shared" si="59"/>
        <v>0</v>
      </c>
      <c r="QZ64" s="284">
        <f t="shared" si="59"/>
        <v>0</v>
      </c>
      <c r="RA64" s="284">
        <f t="shared" si="59"/>
        <v>0</v>
      </c>
      <c r="RB64" s="284">
        <f t="shared" si="59"/>
        <v>0</v>
      </c>
      <c r="RC64" s="284">
        <f t="shared" si="59"/>
        <v>0</v>
      </c>
      <c r="RD64" s="284">
        <f t="shared" si="59"/>
        <v>0</v>
      </c>
      <c r="RE64" s="284">
        <f t="shared" si="59"/>
        <v>0</v>
      </c>
      <c r="RF64" s="284">
        <f t="shared" si="59"/>
        <v>0</v>
      </c>
      <c r="RG64" s="284">
        <f t="shared" si="59"/>
        <v>0</v>
      </c>
      <c r="RH64" s="284">
        <f t="shared" si="59"/>
        <v>0</v>
      </c>
      <c r="RI64" s="284">
        <f t="shared" si="59"/>
        <v>0</v>
      </c>
      <c r="RJ64" s="284">
        <f t="shared" si="59"/>
        <v>0</v>
      </c>
      <c r="RK64" s="284">
        <f t="shared" si="59"/>
        <v>0</v>
      </c>
      <c r="RL64" s="284">
        <f t="shared" si="59"/>
        <v>0</v>
      </c>
      <c r="RM64" s="284">
        <f t="shared" si="59"/>
        <v>0</v>
      </c>
      <c r="RN64" s="284">
        <f t="shared" si="59"/>
        <v>0</v>
      </c>
      <c r="RO64" s="284">
        <f t="shared" si="59"/>
        <v>0</v>
      </c>
      <c r="RP64" s="284">
        <f t="shared" si="59"/>
        <v>0</v>
      </c>
      <c r="RQ64" s="284">
        <f t="shared" si="59"/>
        <v>0</v>
      </c>
      <c r="RR64" s="284">
        <f t="shared" si="59"/>
        <v>0</v>
      </c>
      <c r="RS64" s="284">
        <f t="shared" si="59"/>
        <v>0</v>
      </c>
      <c r="RT64" s="284">
        <f t="shared" si="59"/>
        <v>0</v>
      </c>
      <c r="RU64" s="284">
        <f t="shared" si="59"/>
        <v>0</v>
      </c>
      <c r="RV64" s="284">
        <f t="shared" si="59"/>
        <v>0</v>
      </c>
      <c r="RW64" s="284">
        <f t="shared" si="59"/>
        <v>0</v>
      </c>
      <c r="RX64" s="284">
        <f t="shared" si="59"/>
        <v>0</v>
      </c>
      <c r="RY64" s="284">
        <f t="shared" si="59"/>
        <v>0</v>
      </c>
      <c r="RZ64" s="284">
        <f t="shared" si="59"/>
        <v>0</v>
      </c>
      <c r="SA64" s="284">
        <f t="shared" si="59"/>
        <v>0</v>
      </c>
    </row>
    <row r="65" spans="1:495">
      <c r="A65" s="282"/>
      <c r="B65" s="283" t="str">
        <f>$B$15</f>
        <v>Physical/Geotech Stability Monitoring</v>
      </c>
      <c r="C65" s="290">
        <f>SUM(D65:S65,T65:INDEX(T65:SA65,$H$5))</f>
        <v>0</v>
      </c>
      <c r="D65" s="284">
        <f t="shared" si="52"/>
        <v>0</v>
      </c>
      <c r="E65" s="284">
        <f t="shared" si="52"/>
        <v>0</v>
      </c>
      <c r="F65" s="284">
        <f t="shared" si="52"/>
        <v>0</v>
      </c>
      <c r="G65" s="284">
        <f t="shared" si="52"/>
        <v>0</v>
      </c>
      <c r="H65" s="284">
        <f t="shared" si="52"/>
        <v>0</v>
      </c>
      <c r="I65" s="284">
        <f t="shared" si="52"/>
        <v>0</v>
      </c>
      <c r="J65" s="284">
        <f t="shared" si="52"/>
        <v>0</v>
      </c>
      <c r="K65" s="284">
        <f t="shared" si="52"/>
        <v>0</v>
      </c>
      <c r="L65" s="284">
        <f t="shared" si="52"/>
        <v>0</v>
      </c>
      <c r="M65" s="284">
        <f t="shared" si="52"/>
        <v>0</v>
      </c>
      <c r="N65" s="284">
        <f t="shared" si="52"/>
        <v>0</v>
      </c>
      <c r="O65" s="284">
        <f t="shared" si="52"/>
        <v>0</v>
      </c>
      <c r="P65" s="284">
        <f t="shared" si="52"/>
        <v>0</v>
      </c>
      <c r="Q65" s="284">
        <f t="shared" si="52"/>
        <v>0</v>
      </c>
      <c r="R65" s="284">
        <f t="shared" si="52"/>
        <v>0</v>
      </c>
      <c r="S65" s="284">
        <f t="shared" si="52"/>
        <v>0</v>
      </c>
      <c r="T65" s="284">
        <f t="shared" si="52"/>
        <v>0</v>
      </c>
      <c r="U65" s="284">
        <f t="shared" si="52"/>
        <v>0</v>
      </c>
      <c r="V65" s="284">
        <f t="shared" si="52"/>
        <v>0</v>
      </c>
      <c r="W65" s="284">
        <f t="shared" si="52"/>
        <v>0</v>
      </c>
      <c r="X65" s="284">
        <f t="shared" si="52"/>
        <v>0</v>
      </c>
      <c r="Y65" s="284">
        <f t="shared" si="52"/>
        <v>0</v>
      </c>
      <c r="Z65" s="284">
        <f t="shared" si="52"/>
        <v>0</v>
      </c>
      <c r="AA65" s="284">
        <f t="shared" si="52"/>
        <v>0</v>
      </c>
      <c r="AB65" s="284">
        <f t="shared" si="52"/>
        <v>0</v>
      </c>
      <c r="AC65" s="284">
        <f t="shared" si="52"/>
        <v>0</v>
      </c>
      <c r="AD65" s="284">
        <f t="shared" si="52"/>
        <v>0</v>
      </c>
      <c r="AE65" s="284">
        <f t="shared" si="52"/>
        <v>0</v>
      </c>
      <c r="AF65" s="284">
        <f t="shared" si="52"/>
        <v>0</v>
      </c>
      <c r="AG65" s="284">
        <f t="shared" si="52"/>
        <v>0</v>
      </c>
      <c r="AH65" s="284">
        <f t="shared" si="52"/>
        <v>0</v>
      </c>
      <c r="AI65" s="284">
        <f t="shared" si="52"/>
        <v>0</v>
      </c>
      <c r="AJ65" s="284">
        <f t="shared" si="52"/>
        <v>0</v>
      </c>
      <c r="AK65" s="284">
        <f t="shared" si="52"/>
        <v>0</v>
      </c>
      <c r="AL65" s="284">
        <f t="shared" si="52"/>
        <v>0</v>
      </c>
      <c r="AM65" s="284">
        <f t="shared" si="52"/>
        <v>0</v>
      </c>
      <c r="AN65" s="284">
        <f t="shared" si="52"/>
        <v>0</v>
      </c>
      <c r="AO65" s="284">
        <f t="shared" si="52"/>
        <v>0</v>
      </c>
      <c r="AP65" s="284">
        <f t="shared" si="52"/>
        <v>0</v>
      </c>
      <c r="AQ65" s="284">
        <f t="shared" si="52"/>
        <v>0</v>
      </c>
      <c r="AR65" s="284">
        <f t="shared" si="52"/>
        <v>0</v>
      </c>
      <c r="AS65" s="284">
        <f t="shared" si="52"/>
        <v>0</v>
      </c>
      <c r="AT65" s="284">
        <f t="shared" si="52"/>
        <v>0</v>
      </c>
      <c r="AU65" s="284">
        <f t="shared" si="52"/>
        <v>0</v>
      </c>
      <c r="AV65" s="284">
        <f t="shared" si="52"/>
        <v>0</v>
      </c>
      <c r="AW65" s="284">
        <f t="shared" si="52"/>
        <v>0</v>
      </c>
      <c r="AX65" s="284">
        <f t="shared" si="52"/>
        <v>0</v>
      </c>
      <c r="AY65" s="284">
        <f t="shared" si="52"/>
        <v>0</v>
      </c>
      <c r="AZ65" s="284">
        <f t="shared" si="52"/>
        <v>0</v>
      </c>
      <c r="BA65" s="284">
        <f t="shared" si="52"/>
        <v>0</v>
      </c>
      <c r="BB65" s="284">
        <f t="shared" si="52"/>
        <v>0</v>
      </c>
      <c r="BC65" s="284">
        <f t="shared" si="52"/>
        <v>0</v>
      </c>
      <c r="BD65" s="284">
        <f t="shared" si="52"/>
        <v>0</v>
      </c>
      <c r="BE65" s="284">
        <f t="shared" si="52"/>
        <v>0</v>
      </c>
      <c r="BF65" s="284">
        <f t="shared" si="52"/>
        <v>0</v>
      </c>
      <c r="BG65" s="284">
        <f t="shared" si="52"/>
        <v>0</v>
      </c>
      <c r="BH65" s="284">
        <f t="shared" si="52"/>
        <v>0</v>
      </c>
      <c r="BI65" s="284">
        <f t="shared" si="52"/>
        <v>0</v>
      </c>
      <c r="BJ65" s="284">
        <f t="shared" si="52"/>
        <v>0</v>
      </c>
      <c r="BK65" s="284">
        <f t="shared" si="52"/>
        <v>0</v>
      </c>
      <c r="BL65" s="284">
        <f t="shared" si="52"/>
        <v>0</v>
      </c>
      <c r="BM65" s="284">
        <f t="shared" si="52"/>
        <v>0</v>
      </c>
      <c r="BN65" s="284">
        <f t="shared" si="52"/>
        <v>0</v>
      </c>
      <c r="BO65" s="284">
        <f t="shared" si="52"/>
        <v>0</v>
      </c>
      <c r="BP65" s="284">
        <f t="shared" si="53"/>
        <v>0</v>
      </c>
      <c r="BQ65" s="284">
        <f t="shared" si="53"/>
        <v>0</v>
      </c>
      <c r="BR65" s="284">
        <f t="shared" si="53"/>
        <v>0</v>
      </c>
      <c r="BS65" s="284">
        <f t="shared" si="53"/>
        <v>0</v>
      </c>
      <c r="BT65" s="284">
        <f t="shared" si="53"/>
        <v>0</v>
      </c>
      <c r="BU65" s="284">
        <f t="shared" si="53"/>
        <v>0</v>
      </c>
      <c r="BV65" s="284">
        <f t="shared" si="53"/>
        <v>0</v>
      </c>
      <c r="BW65" s="284">
        <f t="shared" si="53"/>
        <v>0</v>
      </c>
      <c r="BX65" s="284">
        <f t="shared" si="53"/>
        <v>0</v>
      </c>
      <c r="BY65" s="284">
        <f t="shared" si="53"/>
        <v>0</v>
      </c>
      <c r="BZ65" s="284">
        <f t="shared" si="53"/>
        <v>0</v>
      </c>
      <c r="CA65" s="284">
        <f t="shared" si="53"/>
        <v>0</v>
      </c>
      <c r="CB65" s="284">
        <f t="shared" si="53"/>
        <v>0</v>
      </c>
      <c r="CC65" s="284">
        <f t="shared" si="53"/>
        <v>0</v>
      </c>
      <c r="CD65" s="284">
        <f t="shared" si="53"/>
        <v>0</v>
      </c>
      <c r="CE65" s="284">
        <f t="shared" si="53"/>
        <v>0</v>
      </c>
      <c r="CF65" s="284">
        <f t="shared" si="53"/>
        <v>0</v>
      </c>
      <c r="CG65" s="284">
        <f t="shared" si="53"/>
        <v>0</v>
      </c>
      <c r="CH65" s="284">
        <f t="shared" si="53"/>
        <v>0</v>
      </c>
      <c r="CI65" s="284">
        <f t="shared" si="53"/>
        <v>0</v>
      </c>
      <c r="CJ65" s="284">
        <f t="shared" si="53"/>
        <v>0</v>
      </c>
      <c r="CK65" s="284">
        <f t="shared" si="53"/>
        <v>0</v>
      </c>
      <c r="CL65" s="284">
        <f t="shared" si="53"/>
        <v>0</v>
      </c>
      <c r="CM65" s="284">
        <f t="shared" si="53"/>
        <v>0</v>
      </c>
      <c r="CN65" s="284">
        <f t="shared" si="53"/>
        <v>0</v>
      </c>
      <c r="CO65" s="284">
        <f t="shared" si="53"/>
        <v>0</v>
      </c>
      <c r="CP65" s="284">
        <f t="shared" si="53"/>
        <v>0</v>
      </c>
      <c r="CQ65" s="284">
        <f t="shared" si="53"/>
        <v>0</v>
      </c>
      <c r="CR65" s="284">
        <f t="shared" si="53"/>
        <v>0</v>
      </c>
      <c r="CS65" s="284">
        <f t="shared" si="53"/>
        <v>0</v>
      </c>
      <c r="CT65" s="284">
        <f t="shared" si="53"/>
        <v>0</v>
      </c>
      <c r="CU65" s="284">
        <f t="shared" si="53"/>
        <v>0</v>
      </c>
      <c r="CV65" s="284">
        <f t="shared" si="53"/>
        <v>0</v>
      </c>
      <c r="CW65" s="284">
        <f t="shared" si="53"/>
        <v>0</v>
      </c>
      <c r="CX65" s="284">
        <f t="shared" si="53"/>
        <v>0</v>
      </c>
      <c r="CY65" s="284">
        <f t="shared" si="53"/>
        <v>0</v>
      </c>
      <c r="CZ65" s="284">
        <f t="shared" si="53"/>
        <v>0</v>
      </c>
      <c r="DA65" s="284">
        <f t="shared" si="53"/>
        <v>0</v>
      </c>
      <c r="DB65" s="284">
        <f t="shared" si="53"/>
        <v>0</v>
      </c>
      <c r="DC65" s="284">
        <f t="shared" si="53"/>
        <v>0</v>
      </c>
      <c r="DD65" s="284">
        <f t="shared" si="53"/>
        <v>0</v>
      </c>
      <c r="DE65" s="284">
        <f t="shared" si="53"/>
        <v>0</v>
      </c>
      <c r="DF65" s="284">
        <f t="shared" si="53"/>
        <v>0</v>
      </c>
      <c r="DG65" s="284">
        <f t="shared" si="53"/>
        <v>0</v>
      </c>
      <c r="DH65" s="284">
        <f t="shared" si="53"/>
        <v>0</v>
      </c>
      <c r="DI65" s="284">
        <f t="shared" si="53"/>
        <v>0</v>
      </c>
      <c r="DJ65" s="284">
        <f t="shared" si="53"/>
        <v>0</v>
      </c>
      <c r="DK65" s="284">
        <f t="shared" si="53"/>
        <v>0</v>
      </c>
      <c r="DL65" s="284">
        <f t="shared" si="53"/>
        <v>0</v>
      </c>
      <c r="DM65" s="284">
        <f t="shared" si="53"/>
        <v>0</v>
      </c>
      <c r="DN65" s="284">
        <f t="shared" si="53"/>
        <v>0</v>
      </c>
      <c r="DO65" s="284">
        <f t="shared" si="53"/>
        <v>0</v>
      </c>
      <c r="DP65" s="284">
        <f t="shared" si="53"/>
        <v>0</v>
      </c>
      <c r="DQ65" s="284">
        <f t="shared" si="53"/>
        <v>0</v>
      </c>
      <c r="DR65" s="284">
        <f t="shared" si="53"/>
        <v>0</v>
      </c>
      <c r="DS65" s="284">
        <f t="shared" si="53"/>
        <v>0</v>
      </c>
      <c r="DT65" s="284">
        <f t="shared" si="53"/>
        <v>0</v>
      </c>
      <c r="DU65" s="284">
        <f t="shared" si="53"/>
        <v>0</v>
      </c>
      <c r="DV65" s="284">
        <f t="shared" si="53"/>
        <v>0</v>
      </c>
      <c r="DW65" s="284">
        <f t="shared" si="53"/>
        <v>0</v>
      </c>
      <c r="DX65" s="284">
        <f t="shared" si="53"/>
        <v>0</v>
      </c>
      <c r="DY65" s="284">
        <f t="shared" si="53"/>
        <v>0</v>
      </c>
      <c r="DZ65" s="284">
        <f t="shared" si="53"/>
        <v>0</v>
      </c>
      <c r="EA65" s="284">
        <f t="shared" si="53"/>
        <v>0</v>
      </c>
      <c r="EB65" s="284">
        <f t="shared" si="54"/>
        <v>0</v>
      </c>
      <c r="EC65" s="284">
        <f t="shared" si="54"/>
        <v>0</v>
      </c>
      <c r="ED65" s="284">
        <f t="shared" si="54"/>
        <v>0</v>
      </c>
      <c r="EE65" s="284">
        <f t="shared" si="54"/>
        <v>0</v>
      </c>
      <c r="EF65" s="284">
        <f t="shared" si="54"/>
        <v>0</v>
      </c>
      <c r="EG65" s="284">
        <f t="shared" si="54"/>
        <v>0</v>
      </c>
      <c r="EH65" s="284">
        <f t="shared" si="54"/>
        <v>0</v>
      </c>
      <c r="EI65" s="284">
        <f t="shared" si="54"/>
        <v>0</v>
      </c>
      <c r="EJ65" s="284">
        <f t="shared" si="54"/>
        <v>0</v>
      </c>
      <c r="EK65" s="284">
        <f t="shared" si="54"/>
        <v>0</v>
      </c>
      <c r="EL65" s="284">
        <f t="shared" si="54"/>
        <v>0</v>
      </c>
      <c r="EM65" s="284">
        <f t="shared" si="54"/>
        <v>0</v>
      </c>
      <c r="EN65" s="284">
        <f t="shared" si="54"/>
        <v>0</v>
      </c>
      <c r="EO65" s="284">
        <f t="shared" si="54"/>
        <v>0</v>
      </c>
      <c r="EP65" s="284">
        <f t="shared" si="54"/>
        <v>0</v>
      </c>
      <c r="EQ65" s="284">
        <f t="shared" si="54"/>
        <v>0</v>
      </c>
      <c r="ER65" s="284">
        <f t="shared" si="54"/>
        <v>0</v>
      </c>
      <c r="ES65" s="284">
        <f t="shared" si="54"/>
        <v>0</v>
      </c>
      <c r="ET65" s="284">
        <f t="shared" si="54"/>
        <v>0</v>
      </c>
      <c r="EU65" s="284">
        <f t="shared" si="54"/>
        <v>0</v>
      </c>
      <c r="EV65" s="284">
        <f t="shared" si="54"/>
        <v>0</v>
      </c>
      <c r="EW65" s="284">
        <f t="shared" si="54"/>
        <v>0</v>
      </c>
      <c r="EX65" s="284">
        <f t="shared" si="54"/>
        <v>0</v>
      </c>
      <c r="EY65" s="284">
        <f t="shared" si="54"/>
        <v>0</v>
      </c>
      <c r="EZ65" s="284">
        <f t="shared" si="54"/>
        <v>0</v>
      </c>
      <c r="FA65" s="284">
        <f t="shared" si="54"/>
        <v>0</v>
      </c>
      <c r="FB65" s="284">
        <f t="shared" si="54"/>
        <v>0</v>
      </c>
      <c r="FC65" s="284">
        <f t="shared" si="54"/>
        <v>0</v>
      </c>
      <c r="FD65" s="284">
        <f t="shared" si="54"/>
        <v>0</v>
      </c>
      <c r="FE65" s="284">
        <f t="shared" si="54"/>
        <v>0</v>
      </c>
      <c r="FF65" s="284">
        <f t="shared" si="54"/>
        <v>0</v>
      </c>
      <c r="FG65" s="284">
        <f t="shared" si="54"/>
        <v>0</v>
      </c>
      <c r="FH65" s="284">
        <f t="shared" si="54"/>
        <v>0</v>
      </c>
      <c r="FI65" s="284">
        <f t="shared" si="54"/>
        <v>0</v>
      </c>
      <c r="FJ65" s="284">
        <f t="shared" si="54"/>
        <v>0</v>
      </c>
      <c r="FK65" s="284">
        <f t="shared" si="54"/>
        <v>0</v>
      </c>
      <c r="FL65" s="284">
        <f t="shared" si="54"/>
        <v>0</v>
      </c>
      <c r="FM65" s="284">
        <f t="shared" si="54"/>
        <v>0</v>
      </c>
      <c r="FN65" s="284">
        <f t="shared" si="54"/>
        <v>0</v>
      </c>
      <c r="FO65" s="284">
        <f t="shared" si="54"/>
        <v>0</v>
      </c>
      <c r="FP65" s="284">
        <f t="shared" si="54"/>
        <v>0</v>
      </c>
      <c r="FQ65" s="284">
        <f t="shared" si="54"/>
        <v>0</v>
      </c>
      <c r="FR65" s="284">
        <f t="shared" si="54"/>
        <v>0</v>
      </c>
      <c r="FS65" s="284">
        <f t="shared" si="54"/>
        <v>0</v>
      </c>
      <c r="FT65" s="284">
        <f t="shared" si="54"/>
        <v>0</v>
      </c>
      <c r="FU65" s="284">
        <f t="shared" si="54"/>
        <v>0</v>
      </c>
      <c r="FV65" s="284">
        <f t="shared" si="54"/>
        <v>0</v>
      </c>
      <c r="FW65" s="284">
        <f t="shared" si="54"/>
        <v>0</v>
      </c>
      <c r="FX65" s="284">
        <f t="shared" si="54"/>
        <v>0</v>
      </c>
      <c r="FY65" s="284">
        <f t="shared" si="54"/>
        <v>0</v>
      </c>
      <c r="FZ65" s="284">
        <f t="shared" si="54"/>
        <v>0</v>
      </c>
      <c r="GA65" s="284">
        <f t="shared" si="54"/>
        <v>0</v>
      </c>
      <c r="GB65" s="284">
        <f t="shared" si="54"/>
        <v>0</v>
      </c>
      <c r="GC65" s="284">
        <f t="shared" si="54"/>
        <v>0</v>
      </c>
      <c r="GD65" s="284">
        <f t="shared" si="54"/>
        <v>0</v>
      </c>
      <c r="GE65" s="284">
        <f t="shared" si="54"/>
        <v>0</v>
      </c>
      <c r="GF65" s="284">
        <f t="shared" si="54"/>
        <v>0</v>
      </c>
      <c r="GG65" s="284">
        <f t="shared" si="54"/>
        <v>0</v>
      </c>
      <c r="GH65" s="284">
        <f t="shared" si="54"/>
        <v>0</v>
      </c>
      <c r="GI65" s="284">
        <f t="shared" si="54"/>
        <v>0</v>
      </c>
      <c r="GJ65" s="284">
        <f t="shared" si="54"/>
        <v>0</v>
      </c>
      <c r="GK65" s="284">
        <f t="shared" si="54"/>
        <v>0</v>
      </c>
      <c r="GL65" s="284">
        <f t="shared" si="54"/>
        <v>0</v>
      </c>
      <c r="GM65" s="284">
        <f t="shared" si="54"/>
        <v>0</v>
      </c>
      <c r="GN65" s="284">
        <f t="shared" si="55"/>
        <v>0</v>
      </c>
      <c r="GO65" s="284">
        <f t="shared" si="55"/>
        <v>0</v>
      </c>
      <c r="GP65" s="284">
        <f t="shared" si="55"/>
        <v>0</v>
      </c>
      <c r="GQ65" s="284">
        <f t="shared" si="55"/>
        <v>0</v>
      </c>
      <c r="GR65" s="284">
        <f t="shared" si="55"/>
        <v>0</v>
      </c>
      <c r="GS65" s="284">
        <f t="shared" si="55"/>
        <v>0</v>
      </c>
      <c r="GT65" s="284">
        <f t="shared" si="55"/>
        <v>0</v>
      </c>
      <c r="GU65" s="284">
        <f t="shared" si="55"/>
        <v>0</v>
      </c>
      <c r="GV65" s="284">
        <f t="shared" si="55"/>
        <v>0</v>
      </c>
      <c r="GW65" s="284">
        <f t="shared" si="55"/>
        <v>0</v>
      </c>
      <c r="GX65" s="284">
        <f t="shared" si="55"/>
        <v>0</v>
      </c>
      <c r="GY65" s="284">
        <f t="shared" si="55"/>
        <v>0</v>
      </c>
      <c r="GZ65" s="284">
        <f t="shared" si="55"/>
        <v>0</v>
      </c>
      <c r="HA65" s="284">
        <f t="shared" si="55"/>
        <v>0</v>
      </c>
      <c r="HB65" s="284">
        <f t="shared" si="55"/>
        <v>0</v>
      </c>
      <c r="HC65" s="284">
        <f t="shared" si="55"/>
        <v>0</v>
      </c>
      <c r="HD65" s="284">
        <f t="shared" si="55"/>
        <v>0</v>
      </c>
      <c r="HE65" s="284">
        <f t="shared" si="55"/>
        <v>0</v>
      </c>
      <c r="HF65" s="284">
        <f t="shared" si="55"/>
        <v>0</v>
      </c>
      <c r="HG65" s="284">
        <f t="shared" si="55"/>
        <v>0</v>
      </c>
      <c r="HH65" s="284">
        <f t="shared" si="55"/>
        <v>0</v>
      </c>
      <c r="HI65" s="284">
        <f t="shared" si="55"/>
        <v>0</v>
      </c>
      <c r="HJ65" s="284">
        <f t="shared" si="55"/>
        <v>0</v>
      </c>
      <c r="HK65" s="284">
        <f t="shared" si="55"/>
        <v>0</v>
      </c>
      <c r="HL65" s="284">
        <f t="shared" si="55"/>
        <v>0</v>
      </c>
      <c r="HM65" s="284">
        <f t="shared" si="55"/>
        <v>0</v>
      </c>
      <c r="HN65" s="284">
        <f t="shared" si="55"/>
        <v>0</v>
      </c>
      <c r="HO65" s="284">
        <f t="shared" si="55"/>
        <v>0</v>
      </c>
      <c r="HP65" s="284">
        <f t="shared" si="55"/>
        <v>0</v>
      </c>
      <c r="HQ65" s="284">
        <f t="shared" si="55"/>
        <v>0</v>
      </c>
      <c r="HR65" s="284">
        <f t="shared" si="55"/>
        <v>0</v>
      </c>
      <c r="HS65" s="284">
        <f t="shared" si="55"/>
        <v>0</v>
      </c>
      <c r="HT65" s="284">
        <f t="shared" si="55"/>
        <v>0</v>
      </c>
      <c r="HU65" s="284">
        <f t="shared" si="55"/>
        <v>0</v>
      </c>
      <c r="HV65" s="284">
        <f t="shared" si="55"/>
        <v>0</v>
      </c>
      <c r="HW65" s="284">
        <f t="shared" si="55"/>
        <v>0</v>
      </c>
      <c r="HX65" s="284">
        <f t="shared" si="55"/>
        <v>0</v>
      </c>
      <c r="HY65" s="284">
        <f t="shared" si="55"/>
        <v>0</v>
      </c>
      <c r="HZ65" s="284">
        <f t="shared" si="55"/>
        <v>0</v>
      </c>
      <c r="IA65" s="284">
        <f t="shared" si="55"/>
        <v>0</v>
      </c>
      <c r="IB65" s="284">
        <f t="shared" si="55"/>
        <v>0</v>
      </c>
      <c r="IC65" s="284">
        <f t="shared" si="55"/>
        <v>0</v>
      </c>
      <c r="ID65" s="284">
        <f t="shared" si="55"/>
        <v>0</v>
      </c>
      <c r="IE65" s="284">
        <f t="shared" si="55"/>
        <v>0</v>
      </c>
      <c r="IF65" s="284">
        <f t="shared" si="55"/>
        <v>0</v>
      </c>
      <c r="IG65" s="284">
        <f t="shared" si="55"/>
        <v>0</v>
      </c>
      <c r="IH65" s="284">
        <f t="shared" si="55"/>
        <v>0</v>
      </c>
      <c r="II65" s="284">
        <f t="shared" si="55"/>
        <v>0</v>
      </c>
      <c r="IJ65" s="284">
        <f t="shared" si="55"/>
        <v>0</v>
      </c>
      <c r="IK65" s="284">
        <f t="shared" si="55"/>
        <v>0</v>
      </c>
      <c r="IL65" s="284">
        <f t="shared" si="55"/>
        <v>0</v>
      </c>
      <c r="IM65" s="284">
        <f t="shared" si="55"/>
        <v>0</v>
      </c>
      <c r="IN65" s="284">
        <f t="shared" si="55"/>
        <v>0</v>
      </c>
      <c r="IO65" s="284">
        <f t="shared" si="55"/>
        <v>0</v>
      </c>
      <c r="IP65" s="284">
        <f t="shared" si="55"/>
        <v>0</v>
      </c>
      <c r="IQ65" s="284">
        <f t="shared" si="55"/>
        <v>0</v>
      </c>
      <c r="IR65" s="284">
        <f t="shared" si="55"/>
        <v>0</v>
      </c>
      <c r="IS65" s="284">
        <f t="shared" si="55"/>
        <v>0</v>
      </c>
      <c r="IT65" s="284">
        <f t="shared" si="55"/>
        <v>0</v>
      </c>
      <c r="IU65" s="284">
        <f t="shared" si="55"/>
        <v>0</v>
      </c>
      <c r="IV65" s="284">
        <f t="shared" si="55"/>
        <v>0</v>
      </c>
      <c r="IW65" s="284">
        <f t="shared" si="55"/>
        <v>0</v>
      </c>
      <c r="IX65" s="284">
        <f t="shared" si="55"/>
        <v>0</v>
      </c>
      <c r="IY65" s="284">
        <f t="shared" si="55"/>
        <v>0</v>
      </c>
      <c r="IZ65" s="284">
        <f t="shared" si="56"/>
        <v>0</v>
      </c>
      <c r="JA65" s="284">
        <f t="shared" si="56"/>
        <v>0</v>
      </c>
      <c r="JB65" s="284">
        <f t="shared" si="56"/>
        <v>0</v>
      </c>
      <c r="JC65" s="284">
        <f t="shared" si="56"/>
        <v>0</v>
      </c>
      <c r="JD65" s="284">
        <f t="shared" si="56"/>
        <v>0</v>
      </c>
      <c r="JE65" s="284">
        <f t="shared" si="56"/>
        <v>0</v>
      </c>
      <c r="JF65" s="284">
        <f t="shared" si="56"/>
        <v>0</v>
      </c>
      <c r="JG65" s="284">
        <f t="shared" si="56"/>
        <v>0</v>
      </c>
      <c r="JH65" s="284">
        <f t="shared" si="56"/>
        <v>0</v>
      </c>
      <c r="JI65" s="284">
        <f t="shared" si="56"/>
        <v>0</v>
      </c>
      <c r="JJ65" s="284">
        <f t="shared" si="56"/>
        <v>0</v>
      </c>
      <c r="JK65" s="284">
        <f t="shared" si="56"/>
        <v>0</v>
      </c>
      <c r="JL65" s="284">
        <f t="shared" si="56"/>
        <v>0</v>
      </c>
      <c r="JM65" s="284">
        <f t="shared" si="56"/>
        <v>0</v>
      </c>
      <c r="JN65" s="284">
        <f t="shared" si="56"/>
        <v>0</v>
      </c>
      <c r="JO65" s="284">
        <f t="shared" si="56"/>
        <v>0</v>
      </c>
      <c r="JP65" s="284">
        <f t="shared" si="56"/>
        <v>0</v>
      </c>
      <c r="JQ65" s="284">
        <f t="shared" si="56"/>
        <v>0</v>
      </c>
      <c r="JR65" s="284">
        <f t="shared" si="56"/>
        <v>0</v>
      </c>
      <c r="JS65" s="284">
        <f t="shared" si="56"/>
        <v>0</v>
      </c>
      <c r="JT65" s="284">
        <f t="shared" si="56"/>
        <v>0</v>
      </c>
      <c r="JU65" s="284">
        <f t="shared" si="56"/>
        <v>0</v>
      </c>
      <c r="JV65" s="284">
        <f t="shared" si="56"/>
        <v>0</v>
      </c>
      <c r="JW65" s="284">
        <f t="shared" si="56"/>
        <v>0</v>
      </c>
      <c r="JX65" s="284">
        <f t="shared" si="56"/>
        <v>0</v>
      </c>
      <c r="JY65" s="284">
        <f t="shared" si="56"/>
        <v>0</v>
      </c>
      <c r="JZ65" s="284">
        <f t="shared" si="56"/>
        <v>0</v>
      </c>
      <c r="KA65" s="284">
        <f t="shared" si="56"/>
        <v>0</v>
      </c>
      <c r="KB65" s="284">
        <f t="shared" si="56"/>
        <v>0</v>
      </c>
      <c r="KC65" s="284">
        <f t="shared" si="56"/>
        <v>0</v>
      </c>
      <c r="KD65" s="284">
        <f t="shared" si="56"/>
        <v>0</v>
      </c>
      <c r="KE65" s="284">
        <f t="shared" si="56"/>
        <v>0</v>
      </c>
      <c r="KF65" s="284">
        <f t="shared" si="56"/>
        <v>0</v>
      </c>
      <c r="KG65" s="284">
        <f t="shared" si="56"/>
        <v>0</v>
      </c>
      <c r="KH65" s="284">
        <f t="shared" si="56"/>
        <v>0</v>
      </c>
      <c r="KI65" s="284">
        <f t="shared" si="56"/>
        <v>0</v>
      </c>
      <c r="KJ65" s="284">
        <f t="shared" si="56"/>
        <v>0</v>
      </c>
      <c r="KK65" s="284">
        <f t="shared" si="56"/>
        <v>0</v>
      </c>
      <c r="KL65" s="284">
        <f t="shared" si="56"/>
        <v>0</v>
      </c>
      <c r="KM65" s="284">
        <f t="shared" si="56"/>
        <v>0</v>
      </c>
      <c r="KN65" s="284">
        <f t="shared" si="56"/>
        <v>0</v>
      </c>
      <c r="KO65" s="284">
        <f t="shared" si="56"/>
        <v>0</v>
      </c>
      <c r="KP65" s="284">
        <f t="shared" si="56"/>
        <v>0</v>
      </c>
      <c r="KQ65" s="284">
        <f t="shared" si="56"/>
        <v>0</v>
      </c>
      <c r="KR65" s="284">
        <f t="shared" si="56"/>
        <v>0</v>
      </c>
      <c r="KS65" s="284">
        <f t="shared" si="56"/>
        <v>0</v>
      </c>
      <c r="KT65" s="284">
        <f t="shared" si="56"/>
        <v>0</v>
      </c>
      <c r="KU65" s="284">
        <f t="shared" si="56"/>
        <v>0</v>
      </c>
      <c r="KV65" s="284">
        <f t="shared" si="56"/>
        <v>0</v>
      </c>
      <c r="KW65" s="284">
        <f t="shared" si="56"/>
        <v>0</v>
      </c>
      <c r="KX65" s="284">
        <f t="shared" si="56"/>
        <v>0</v>
      </c>
      <c r="KY65" s="284">
        <f t="shared" si="56"/>
        <v>0</v>
      </c>
      <c r="KZ65" s="284">
        <f t="shared" si="56"/>
        <v>0</v>
      </c>
      <c r="LA65" s="284">
        <f t="shared" si="56"/>
        <v>0</v>
      </c>
      <c r="LB65" s="284">
        <f t="shared" si="56"/>
        <v>0</v>
      </c>
      <c r="LC65" s="284">
        <f t="shared" si="56"/>
        <v>0</v>
      </c>
      <c r="LD65" s="284">
        <f t="shared" si="56"/>
        <v>0</v>
      </c>
      <c r="LE65" s="284">
        <f t="shared" si="56"/>
        <v>0</v>
      </c>
      <c r="LF65" s="284">
        <f t="shared" si="56"/>
        <v>0</v>
      </c>
      <c r="LG65" s="284">
        <f t="shared" si="56"/>
        <v>0</v>
      </c>
      <c r="LH65" s="284">
        <f t="shared" si="56"/>
        <v>0</v>
      </c>
      <c r="LI65" s="284">
        <f t="shared" si="56"/>
        <v>0</v>
      </c>
      <c r="LJ65" s="284">
        <f t="shared" si="56"/>
        <v>0</v>
      </c>
      <c r="LK65" s="284">
        <f t="shared" si="56"/>
        <v>0</v>
      </c>
      <c r="LL65" s="284">
        <f t="shared" si="57"/>
        <v>0</v>
      </c>
      <c r="LM65" s="284">
        <f t="shared" si="57"/>
        <v>0</v>
      </c>
      <c r="LN65" s="284">
        <f t="shared" si="57"/>
        <v>0</v>
      </c>
      <c r="LO65" s="284">
        <f t="shared" si="57"/>
        <v>0</v>
      </c>
      <c r="LP65" s="284">
        <f t="shared" si="57"/>
        <v>0</v>
      </c>
      <c r="LQ65" s="284">
        <f t="shared" si="57"/>
        <v>0</v>
      </c>
      <c r="LR65" s="284">
        <f t="shared" si="57"/>
        <v>0</v>
      </c>
      <c r="LS65" s="284">
        <f t="shared" si="57"/>
        <v>0</v>
      </c>
      <c r="LT65" s="284">
        <f t="shared" si="57"/>
        <v>0</v>
      </c>
      <c r="LU65" s="284">
        <f t="shared" si="57"/>
        <v>0</v>
      </c>
      <c r="LV65" s="284">
        <f t="shared" si="57"/>
        <v>0</v>
      </c>
      <c r="LW65" s="284">
        <f t="shared" si="57"/>
        <v>0</v>
      </c>
      <c r="LX65" s="284">
        <f t="shared" si="57"/>
        <v>0</v>
      </c>
      <c r="LY65" s="284">
        <f t="shared" si="57"/>
        <v>0</v>
      </c>
      <c r="LZ65" s="284">
        <f t="shared" si="57"/>
        <v>0</v>
      </c>
      <c r="MA65" s="284">
        <f t="shared" si="57"/>
        <v>0</v>
      </c>
      <c r="MB65" s="284">
        <f t="shared" si="57"/>
        <v>0</v>
      </c>
      <c r="MC65" s="284">
        <f t="shared" si="57"/>
        <v>0</v>
      </c>
      <c r="MD65" s="284">
        <f t="shared" si="57"/>
        <v>0</v>
      </c>
      <c r="ME65" s="284">
        <f t="shared" si="57"/>
        <v>0</v>
      </c>
      <c r="MF65" s="284">
        <f t="shared" si="57"/>
        <v>0</v>
      </c>
      <c r="MG65" s="284">
        <f t="shared" si="57"/>
        <v>0</v>
      </c>
      <c r="MH65" s="284">
        <f t="shared" si="57"/>
        <v>0</v>
      </c>
      <c r="MI65" s="284">
        <f t="shared" si="57"/>
        <v>0</v>
      </c>
      <c r="MJ65" s="284">
        <f t="shared" si="57"/>
        <v>0</v>
      </c>
      <c r="MK65" s="284">
        <f t="shared" si="57"/>
        <v>0</v>
      </c>
      <c r="ML65" s="284">
        <f t="shared" si="57"/>
        <v>0</v>
      </c>
      <c r="MM65" s="284">
        <f t="shared" si="57"/>
        <v>0</v>
      </c>
      <c r="MN65" s="284">
        <f t="shared" si="57"/>
        <v>0</v>
      </c>
      <c r="MO65" s="284">
        <f t="shared" si="57"/>
        <v>0</v>
      </c>
      <c r="MP65" s="284">
        <f t="shared" si="57"/>
        <v>0</v>
      </c>
      <c r="MQ65" s="284">
        <f t="shared" si="57"/>
        <v>0</v>
      </c>
      <c r="MR65" s="284">
        <f t="shared" si="57"/>
        <v>0</v>
      </c>
      <c r="MS65" s="284">
        <f t="shared" si="57"/>
        <v>0</v>
      </c>
      <c r="MT65" s="284">
        <f t="shared" si="57"/>
        <v>0</v>
      </c>
      <c r="MU65" s="284">
        <f t="shared" si="57"/>
        <v>0</v>
      </c>
      <c r="MV65" s="284">
        <f t="shared" si="57"/>
        <v>0</v>
      </c>
      <c r="MW65" s="284">
        <f t="shared" si="57"/>
        <v>0</v>
      </c>
      <c r="MX65" s="284">
        <f t="shared" si="57"/>
        <v>0</v>
      </c>
      <c r="MY65" s="284">
        <f t="shared" si="57"/>
        <v>0</v>
      </c>
      <c r="MZ65" s="284">
        <f t="shared" si="57"/>
        <v>0</v>
      </c>
      <c r="NA65" s="284">
        <f t="shared" si="57"/>
        <v>0</v>
      </c>
      <c r="NB65" s="284">
        <f t="shared" si="57"/>
        <v>0</v>
      </c>
      <c r="NC65" s="284">
        <f t="shared" si="57"/>
        <v>0</v>
      </c>
      <c r="ND65" s="284">
        <f t="shared" si="57"/>
        <v>0</v>
      </c>
      <c r="NE65" s="284">
        <f t="shared" si="57"/>
        <v>0</v>
      </c>
      <c r="NF65" s="284">
        <f t="shared" si="57"/>
        <v>0</v>
      </c>
      <c r="NG65" s="284">
        <f t="shared" si="57"/>
        <v>0</v>
      </c>
      <c r="NH65" s="284">
        <f t="shared" si="57"/>
        <v>0</v>
      </c>
      <c r="NI65" s="284">
        <f t="shared" si="57"/>
        <v>0</v>
      </c>
      <c r="NJ65" s="284">
        <f t="shared" si="57"/>
        <v>0</v>
      </c>
      <c r="NK65" s="284">
        <f t="shared" si="57"/>
        <v>0</v>
      </c>
      <c r="NL65" s="284">
        <f t="shared" si="57"/>
        <v>0</v>
      </c>
      <c r="NM65" s="284">
        <f t="shared" si="57"/>
        <v>0</v>
      </c>
      <c r="NN65" s="284">
        <f t="shared" si="57"/>
        <v>0</v>
      </c>
      <c r="NO65" s="284">
        <f t="shared" si="57"/>
        <v>0</v>
      </c>
      <c r="NP65" s="284">
        <f t="shared" si="57"/>
        <v>0</v>
      </c>
      <c r="NQ65" s="284">
        <f t="shared" si="57"/>
        <v>0</v>
      </c>
      <c r="NR65" s="284">
        <f t="shared" si="57"/>
        <v>0</v>
      </c>
      <c r="NS65" s="284">
        <f t="shared" si="57"/>
        <v>0</v>
      </c>
      <c r="NT65" s="284">
        <f t="shared" si="57"/>
        <v>0</v>
      </c>
      <c r="NU65" s="284">
        <f t="shared" si="57"/>
        <v>0</v>
      </c>
      <c r="NV65" s="284">
        <f t="shared" si="57"/>
        <v>0</v>
      </c>
      <c r="NW65" s="284">
        <f t="shared" si="57"/>
        <v>0</v>
      </c>
      <c r="NX65" s="284">
        <f t="shared" si="58"/>
        <v>0</v>
      </c>
      <c r="NY65" s="284">
        <f t="shared" si="58"/>
        <v>0</v>
      </c>
      <c r="NZ65" s="284">
        <f t="shared" si="58"/>
        <v>0</v>
      </c>
      <c r="OA65" s="284">
        <f t="shared" si="58"/>
        <v>0</v>
      </c>
      <c r="OB65" s="284">
        <f t="shared" si="58"/>
        <v>0</v>
      </c>
      <c r="OC65" s="284">
        <f t="shared" si="58"/>
        <v>0</v>
      </c>
      <c r="OD65" s="284">
        <f t="shared" si="58"/>
        <v>0</v>
      </c>
      <c r="OE65" s="284">
        <f t="shared" si="58"/>
        <v>0</v>
      </c>
      <c r="OF65" s="284">
        <f t="shared" si="58"/>
        <v>0</v>
      </c>
      <c r="OG65" s="284">
        <f t="shared" si="58"/>
        <v>0</v>
      </c>
      <c r="OH65" s="284">
        <f t="shared" si="58"/>
        <v>0</v>
      </c>
      <c r="OI65" s="284">
        <f t="shared" si="58"/>
        <v>0</v>
      </c>
      <c r="OJ65" s="284">
        <f t="shared" si="58"/>
        <v>0</v>
      </c>
      <c r="OK65" s="284">
        <f t="shared" si="58"/>
        <v>0</v>
      </c>
      <c r="OL65" s="284">
        <f t="shared" si="58"/>
        <v>0</v>
      </c>
      <c r="OM65" s="284">
        <f t="shared" si="58"/>
        <v>0</v>
      </c>
      <c r="ON65" s="284">
        <f t="shared" si="58"/>
        <v>0</v>
      </c>
      <c r="OO65" s="284">
        <f t="shared" si="58"/>
        <v>0</v>
      </c>
      <c r="OP65" s="284">
        <f t="shared" si="58"/>
        <v>0</v>
      </c>
      <c r="OQ65" s="284">
        <f t="shared" si="58"/>
        <v>0</v>
      </c>
      <c r="OR65" s="284">
        <f t="shared" si="58"/>
        <v>0</v>
      </c>
      <c r="OS65" s="284">
        <f t="shared" si="58"/>
        <v>0</v>
      </c>
      <c r="OT65" s="284">
        <f t="shared" si="58"/>
        <v>0</v>
      </c>
      <c r="OU65" s="284">
        <f t="shared" si="58"/>
        <v>0</v>
      </c>
      <c r="OV65" s="284">
        <f t="shared" si="58"/>
        <v>0</v>
      </c>
      <c r="OW65" s="284">
        <f t="shared" si="58"/>
        <v>0</v>
      </c>
      <c r="OX65" s="284">
        <f t="shared" si="58"/>
        <v>0</v>
      </c>
      <c r="OY65" s="284">
        <f t="shared" si="58"/>
        <v>0</v>
      </c>
      <c r="OZ65" s="284">
        <f t="shared" si="58"/>
        <v>0</v>
      </c>
      <c r="PA65" s="284">
        <f t="shared" si="58"/>
        <v>0</v>
      </c>
      <c r="PB65" s="284">
        <f t="shared" si="58"/>
        <v>0</v>
      </c>
      <c r="PC65" s="284">
        <f t="shared" si="58"/>
        <v>0</v>
      </c>
      <c r="PD65" s="284">
        <f t="shared" si="58"/>
        <v>0</v>
      </c>
      <c r="PE65" s="284">
        <f t="shared" si="58"/>
        <v>0</v>
      </c>
      <c r="PF65" s="284">
        <f t="shared" si="58"/>
        <v>0</v>
      </c>
      <c r="PG65" s="284">
        <f t="shared" si="58"/>
        <v>0</v>
      </c>
      <c r="PH65" s="284">
        <f t="shared" si="58"/>
        <v>0</v>
      </c>
      <c r="PI65" s="284">
        <f t="shared" si="58"/>
        <v>0</v>
      </c>
      <c r="PJ65" s="284">
        <f t="shared" si="58"/>
        <v>0</v>
      </c>
      <c r="PK65" s="284">
        <f t="shared" si="58"/>
        <v>0</v>
      </c>
      <c r="PL65" s="284">
        <f t="shared" si="58"/>
        <v>0</v>
      </c>
      <c r="PM65" s="284">
        <f t="shared" si="58"/>
        <v>0</v>
      </c>
      <c r="PN65" s="284">
        <f t="shared" si="58"/>
        <v>0</v>
      </c>
      <c r="PO65" s="284">
        <f t="shared" si="58"/>
        <v>0</v>
      </c>
      <c r="PP65" s="284">
        <f t="shared" si="58"/>
        <v>0</v>
      </c>
      <c r="PQ65" s="284">
        <f t="shared" si="58"/>
        <v>0</v>
      </c>
      <c r="PR65" s="284">
        <f t="shared" si="58"/>
        <v>0</v>
      </c>
      <c r="PS65" s="284">
        <f t="shared" si="58"/>
        <v>0</v>
      </c>
      <c r="PT65" s="284">
        <f t="shared" si="58"/>
        <v>0</v>
      </c>
      <c r="PU65" s="284">
        <f t="shared" si="58"/>
        <v>0</v>
      </c>
      <c r="PV65" s="284">
        <f t="shared" si="58"/>
        <v>0</v>
      </c>
      <c r="PW65" s="284">
        <f t="shared" si="58"/>
        <v>0</v>
      </c>
      <c r="PX65" s="284">
        <f t="shared" si="58"/>
        <v>0</v>
      </c>
      <c r="PY65" s="284">
        <f t="shared" si="58"/>
        <v>0</v>
      </c>
      <c r="PZ65" s="284">
        <f t="shared" si="58"/>
        <v>0</v>
      </c>
      <c r="QA65" s="284">
        <f t="shared" si="58"/>
        <v>0</v>
      </c>
      <c r="QB65" s="284">
        <f t="shared" si="58"/>
        <v>0</v>
      </c>
      <c r="QC65" s="284">
        <f t="shared" si="58"/>
        <v>0</v>
      </c>
      <c r="QD65" s="284">
        <f t="shared" si="58"/>
        <v>0</v>
      </c>
      <c r="QE65" s="284">
        <f t="shared" si="58"/>
        <v>0</v>
      </c>
      <c r="QF65" s="284">
        <f t="shared" si="58"/>
        <v>0</v>
      </c>
      <c r="QG65" s="284">
        <f t="shared" si="58"/>
        <v>0</v>
      </c>
      <c r="QH65" s="284">
        <f t="shared" si="58"/>
        <v>0</v>
      </c>
      <c r="QI65" s="284">
        <f t="shared" si="58"/>
        <v>0</v>
      </c>
      <c r="QJ65" s="284">
        <f t="shared" si="59"/>
        <v>0</v>
      </c>
      <c r="QK65" s="284">
        <f t="shared" si="59"/>
        <v>0</v>
      </c>
      <c r="QL65" s="284">
        <f t="shared" si="59"/>
        <v>0</v>
      </c>
      <c r="QM65" s="284">
        <f t="shared" si="59"/>
        <v>0</v>
      </c>
      <c r="QN65" s="284">
        <f t="shared" si="59"/>
        <v>0</v>
      </c>
      <c r="QO65" s="284">
        <f t="shared" si="59"/>
        <v>0</v>
      </c>
      <c r="QP65" s="284">
        <f t="shared" si="59"/>
        <v>0</v>
      </c>
      <c r="QQ65" s="284">
        <f t="shared" si="59"/>
        <v>0</v>
      </c>
      <c r="QR65" s="284">
        <f t="shared" si="59"/>
        <v>0</v>
      </c>
      <c r="QS65" s="284">
        <f t="shared" si="59"/>
        <v>0</v>
      </c>
      <c r="QT65" s="284">
        <f t="shared" si="59"/>
        <v>0</v>
      </c>
      <c r="QU65" s="284">
        <f t="shared" si="59"/>
        <v>0</v>
      </c>
      <c r="QV65" s="284">
        <f t="shared" si="59"/>
        <v>0</v>
      </c>
      <c r="QW65" s="284">
        <f t="shared" si="59"/>
        <v>0</v>
      </c>
      <c r="QX65" s="284">
        <f t="shared" si="59"/>
        <v>0</v>
      </c>
      <c r="QY65" s="284">
        <f t="shared" si="59"/>
        <v>0</v>
      </c>
      <c r="QZ65" s="284">
        <f t="shared" si="59"/>
        <v>0</v>
      </c>
      <c r="RA65" s="284">
        <f t="shared" si="59"/>
        <v>0</v>
      </c>
      <c r="RB65" s="284">
        <f t="shared" si="59"/>
        <v>0</v>
      </c>
      <c r="RC65" s="284">
        <f t="shared" si="59"/>
        <v>0</v>
      </c>
      <c r="RD65" s="284">
        <f t="shared" si="59"/>
        <v>0</v>
      </c>
      <c r="RE65" s="284">
        <f t="shared" si="59"/>
        <v>0</v>
      </c>
      <c r="RF65" s="284">
        <f t="shared" si="59"/>
        <v>0</v>
      </c>
      <c r="RG65" s="284">
        <f t="shared" si="59"/>
        <v>0</v>
      </c>
      <c r="RH65" s="284">
        <f t="shared" si="59"/>
        <v>0</v>
      </c>
      <c r="RI65" s="284">
        <f t="shared" si="59"/>
        <v>0</v>
      </c>
      <c r="RJ65" s="284">
        <f t="shared" si="59"/>
        <v>0</v>
      </c>
      <c r="RK65" s="284">
        <f t="shared" si="59"/>
        <v>0</v>
      </c>
      <c r="RL65" s="284">
        <f t="shared" si="59"/>
        <v>0</v>
      </c>
      <c r="RM65" s="284">
        <f t="shared" si="59"/>
        <v>0</v>
      </c>
      <c r="RN65" s="284">
        <f t="shared" si="59"/>
        <v>0</v>
      </c>
      <c r="RO65" s="284">
        <f t="shared" si="59"/>
        <v>0</v>
      </c>
      <c r="RP65" s="284">
        <f t="shared" si="59"/>
        <v>0</v>
      </c>
      <c r="RQ65" s="284">
        <f t="shared" si="59"/>
        <v>0</v>
      </c>
      <c r="RR65" s="284">
        <f t="shared" si="59"/>
        <v>0</v>
      </c>
      <c r="RS65" s="284">
        <f t="shared" si="59"/>
        <v>0</v>
      </c>
      <c r="RT65" s="284">
        <f t="shared" si="59"/>
        <v>0</v>
      </c>
      <c r="RU65" s="284">
        <f t="shared" si="59"/>
        <v>0</v>
      </c>
      <c r="RV65" s="284">
        <f t="shared" si="59"/>
        <v>0</v>
      </c>
      <c r="RW65" s="284">
        <f t="shared" si="59"/>
        <v>0</v>
      </c>
      <c r="RX65" s="284">
        <f t="shared" si="59"/>
        <v>0</v>
      </c>
      <c r="RY65" s="284">
        <f t="shared" si="59"/>
        <v>0</v>
      </c>
      <c r="RZ65" s="284">
        <f t="shared" si="59"/>
        <v>0</v>
      </c>
      <c r="SA65" s="284">
        <f t="shared" si="59"/>
        <v>0</v>
      </c>
    </row>
    <row r="66" spans="1:495">
      <c r="A66" s="282"/>
      <c r="B66" s="283" t="str">
        <f>$B$16</f>
        <v>Surface Water Monitoring</v>
      </c>
      <c r="C66" s="290">
        <f>SUM(D66:S66,T66:INDEX(T66:SA66,$H$5))</f>
        <v>1886486</v>
      </c>
      <c r="D66" s="284">
        <f t="shared" si="52"/>
        <v>240828</v>
      </c>
      <c r="E66" s="284">
        <f t="shared" si="52"/>
        <v>240828</v>
      </c>
      <c r="F66" s="284">
        <f t="shared" si="52"/>
        <v>240828</v>
      </c>
      <c r="G66" s="284">
        <f t="shared" si="52"/>
        <v>240828</v>
      </c>
      <c r="H66" s="284">
        <f t="shared" si="52"/>
        <v>120414</v>
      </c>
      <c r="I66" s="284">
        <f t="shared" si="52"/>
        <v>120414</v>
      </c>
      <c r="J66" s="284">
        <f t="shared" si="52"/>
        <v>120414</v>
      </c>
      <c r="K66" s="284">
        <f t="shared" si="52"/>
        <v>120414</v>
      </c>
      <c r="L66" s="284">
        <f t="shared" si="52"/>
        <v>80276</v>
      </c>
      <c r="M66" s="284">
        <f t="shared" si="52"/>
        <v>80276</v>
      </c>
      <c r="N66" s="284">
        <f t="shared" si="52"/>
        <v>40138</v>
      </c>
      <c r="O66" s="284">
        <f t="shared" si="52"/>
        <v>40138</v>
      </c>
      <c r="P66" s="284">
        <f t="shared" si="52"/>
        <v>40138</v>
      </c>
      <c r="Q66" s="284">
        <f t="shared" si="52"/>
        <v>40138</v>
      </c>
      <c r="R66" s="284">
        <f t="shared" si="52"/>
        <v>20069</v>
      </c>
      <c r="S66" s="284">
        <f t="shared" si="52"/>
        <v>20069</v>
      </c>
      <c r="T66" s="284">
        <f t="shared" si="52"/>
        <v>20069</v>
      </c>
      <c r="U66" s="284">
        <f t="shared" si="52"/>
        <v>20069</v>
      </c>
      <c r="V66" s="284">
        <f t="shared" si="52"/>
        <v>20069</v>
      </c>
      <c r="W66" s="284">
        <f t="shared" si="52"/>
        <v>20069</v>
      </c>
      <c r="X66" s="284">
        <f t="shared" si="52"/>
        <v>0</v>
      </c>
      <c r="Y66" s="284">
        <f t="shared" si="52"/>
        <v>0</v>
      </c>
      <c r="Z66" s="284">
        <f t="shared" si="52"/>
        <v>0</v>
      </c>
      <c r="AA66" s="284">
        <f t="shared" si="52"/>
        <v>0</v>
      </c>
      <c r="AB66" s="284">
        <f t="shared" si="52"/>
        <v>0</v>
      </c>
      <c r="AC66" s="284">
        <f t="shared" si="52"/>
        <v>0</v>
      </c>
      <c r="AD66" s="284">
        <f t="shared" si="52"/>
        <v>0</v>
      </c>
      <c r="AE66" s="284">
        <f t="shared" si="52"/>
        <v>0</v>
      </c>
      <c r="AF66" s="284">
        <f t="shared" si="52"/>
        <v>0</v>
      </c>
      <c r="AG66" s="284">
        <f t="shared" si="52"/>
        <v>0</v>
      </c>
      <c r="AH66" s="284">
        <f t="shared" si="52"/>
        <v>0</v>
      </c>
      <c r="AI66" s="284">
        <f t="shared" si="52"/>
        <v>0</v>
      </c>
      <c r="AJ66" s="284">
        <f t="shared" si="52"/>
        <v>0</v>
      </c>
      <c r="AK66" s="284">
        <f t="shared" si="52"/>
        <v>0</v>
      </c>
      <c r="AL66" s="284">
        <f t="shared" si="52"/>
        <v>0</v>
      </c>
      <c r="AM66" s="284">
        <f t="shared" si="52"/>
        <v>0</v>
      </c>
      <c r="AN66" s="284">
        <f t="shared" si="52"/>
        <v>0</v>
      </c>
      <c r="AO66" s="284">
        <f t="shared" si="52"/>
        <v>0</v>
      </c>
      <c r="AP66" s="284">
        <f t="shared" si="52"/>
        <v>0</v>
      </c>
      <c r="AQ66" s="284">
        <f t="shared" si="52"/>
        <v>0</v>
      </c>
      <c r="AR66" s="284">
        <f t="shared" si="52"/>
        <v>20069</v>
      </c>
      <c r="AS66" s="284">
        <f t="shared" si="52"/>
        <v>0</v>
      </c>
      <c r="AT66" s="284">
        <f t="shared" si="52"/>
        <v>0</v>
      </c>
      <c r="AU66" s="284">
        <f t="shared" si="52"/>
        <v>0</v>
      </c>
      <c r="AV66" s="284">
        <f t="shared" si="52"/>
        <v>0</v>
      </c>
      <c r="AW66" s="284">
        <f t="shared" si="52"/>
        <v>20069</v>
      </c>
      <c r="AX66" s="284">
        <f t="shared" si="52"/>
        <v>0</v>
      </c>
      <c r="AY66" s="284">
        <f t="shared" si="52"/>
        <v>0</v>
      </c>
      <c r="AZ66" s="284">
        <f t="shared" si="52"/>
        <v>0</v>
      </c>
      <c r="BA66" s="284">
        <f t="shared" si="52"/>
        <v>0</v>
      </c>
      <c r="BB66" s="284">
        <f t="shared" si="52"/>
        <v>20069</v>
      </c>
      <c r="BC66" s="284">
        <f t="shared" si="52"/>
        <v>0</v>
      </c>
      <c r="BD66" s="284">
        <f t="shared" si="52"/>
        <v>0</v>
      </c>
      <c r="BE66" s="284">
        <f t="shared" si="52"/>
        <v>0</v>
      </c>
      <c r="BF66" s="284">
        <f t="shared" si="52"/>
        <v>0</v>
      </c>
      <c r="BG66" s="284">
        <f t="shared" si="52"/>
        <v>20069</v>
      </c>
      <c r="BH66" s="284">
        <f t="shared" si="52"/>
        <v>0</v>
      </c>
      <c r="BI66" s="284">
        <f t="shared" si="52"/>
        <v>0</v>
      </c>
      <c r="BJ66" s="284">
        <f t="shared" si="52"/>
        <v>0</v>
      </c>
      <c r="BK66" s="284">
        <f t="shared" si="52"/>
        <v>0</v>
      </c>
      <c r="BL66" s="284">
        <f t="shared" si="52"/>
        <v>20069</v>
      </c>
      <c r="BM66" s="284">
        <f t="shared" si="52"/>
        <v>0</v>
      </c>
      <c r="BN66" s="284">
        <f t="shared" si="52"/>
        <v>0</v>
      </c>
      <c r="BO66" s="284">
        <f t="shared" si="52"/>
        <v>0</v>
      </c>
      <c r="BP66" s="284">
        <f t="shared" si="53"/>
        <v>0</v>
      </c>
      <c r="BQ66" s="284">
        <f t="shared" si="53"/>
        <v>20069</v>
      </c>
      <c r="BR66" s="284">
        <f t="shared" si="53"/>
        <v>0</v>
      </c>
      <c r="BS66" s="284">
        <f t="shared" si="53"/>
        <v>0</v>
      </c>
      <c r="BT66" s="284">
        <f t="shared" si="53"/>
        <v>0</v>
      </c>
      <c r="BU66" s="284">
        <f t="shared" si="53"/>
        <v>0</v>
      </c>
      <c r="BV66" s="284">
        <f t="shared" si="53"/>
        <v>20069</v>
      </c>
      <c r="BW66" s="284">
        <f t="shared" si="53"/>
        <v>0</v>
      </c>
      <c r="BX66" s="284">
        <f t="shared" si="53"/>
        <v>0</v>
      </c>
      <c r="BY66" s="284">
        <f t="shared" si="53"/>
        <v>0</v>
      </c>
      <c r="BZ66" s="284">
        <f t="shared" si="53"/>
        <v>0</v>
      </c>
      <c r="CA66" s="284">
        <f t="shared" si="53"/>
        <v>20069</v>
      </c>
      <c r="CB66" s="284">
        <f t="shared" si="53"/>
        <v>0</v>
      </c>
      <c r="CC66" s="284">
        <f t="shared" si="53"/>
        <v>0</v>
      </c>
      <c r="CD66" s="284">
        <f t="shared" si="53"/>
        <v>0</v>
      </c>
      <c r="CE66" s="284">
        <f t="shared" si="53"/>
        <v>0</v>
      </c>
      <c r="CF66" s="284">
        <f t="shared" si="53"/>
        <v>20069</v>
      </c>
      <c r="CG66" s="284">
        <f t="shared" si="53"/>
        <v>0</v>
      </c>
      <c r="CH66" s="284">
        <f t="shared" si="53"/>
        <v>0</v>
      </c>
      <c r="CI66" s="284">
        <f t="shared" si="53"/>
        <v>0</v>
      </c>
      <c r="CJ66" s="284">
        <f t="shared" si="53"/>
        <v>0</v>
      </c>
      <c r="CK66" s="284">
        <f t="shared" si="53"/>
        <v>20069</v>
      </c>
      <c r="CL66" s="284">
        <f t="shared" si="53"/>
        <v>0</v>
      </c>
      <c r="CM66" s="284">
        <f t="shared" si="53"/>
        <v>0</v>
      </c>
      <c r="CN66" s="284">
        <f t="shared" si="53"/>
        <v>0</v>
      </c>
      <c r="CO66" s="284">
        <f t="shared" si="53"/>
        <v>0</v>
      </c>
      <c r="CP66" s="284">
        <f t="shared" si="53"/>
        <v>20069</v>
      </c>
      <c r="CQ66" s="284">
        <f t="shared" si="53"/>
        <v>0</v>
      </c>
      <c r="CR66" s="284">
        <f t="shared" si="53"/>
        <v>0</v>
      </c>
      <c r="CS66" s="284">
        <f t="shared" si="53"/>
        <v>0</v>
      </c>
      <c r="CT66" s="284">
        <f t="shared" si="53"/>
        <v>0</v>
      </c>
      <c r="CU66" s="284">
        <f t="shared" si="53"/>
        <v>20069</v>
      </c>
      <c r="CV66" s="284">
        <f t="shared" si="53"/>
        <v>0</v>
      </c>
      <c r="CW66" s="284">
        <f t="shared" si="53"/>
        <v>0</v>
      </c>
      <c r="CX66" s="284">
        <f t="shared" si="53"/>
        <v>0</v>
      </c>
      <c r="CY66" s="284">
        <f t="shared" si="53"/>
        <v>0</v>
      </c>
      <c r="CZ66" s="284">
        <f t="shared" si="53"/>
        <v>20069</v>
      </c>
      <c r="DA66" s="284">
        <f t="shared" si="53"/>
        <v>0</v>
      </c>
      <c r="DB66" s="284">
        <f t="shared" si="53"/>
        <v>0</v>
      </c>
      <c r="DC66" s="284">
        <f t="shared" si="53"/>
        <v>0</v>
      </c>
      <c r="DD66" s="284">
        <f t="shared" si="53"/>
        <v>0</v>
      </c>
      <c r="DE66" s="284">
        <f t="shared" si="53"/>
        <v>20069</v>
      </c>
      <c r="DF66" s="284">
        <f t="shared" si="53"/>
        <v>0</v>
      </c>
      <c r="DG66" s="284">
        <f t="shared" si="53"/>
        <v>0</v>
      </c>
      <c r="DH66" s="284">
        <f t="shared" si="53"/>
        <v>0</v>
      </c>
      <c r="DI66" s="284">
        <f t="shared" si="53"/>
        <v>0</v>
      </c>
      <c r="DJ66" s="284">
        <f t="shared" si="53"/>
        <v>20069</v>
      </c>
      <c r="DK66" s="284">
        <f t="shared" si="53"/>
        <v>0</v>
      </c>
      <c r="DL66" s="284">
        <f t="shared" si="53"/>
        <v>0</v>
      </c>
      <c r="DM66" s="284">
        <f t="shared" si="53"/>
        <v>0</v>
      </c>
      <c r="DN66" s="284">
        <f t="shared" si="53"/>
        <v>0</v>
      </c>
      <c r="DO66" s="284">
        <f t="shared" si="53"/>
        <v>20069</v>
      </c>
      <c r="DP66" s="284">
        <f t="shared" si="53"/>
        <v>0</v>
      </c>
      <c r="DQ66" s="284">
        <f t="shared" si="53"/>
        <v>0</v>
      </c>
      <c r="DR66" s="284">
        <f t="shared" si="53"/>
        <v>0</v>
      </c>
      <c r="DS66" s="284">
        <f t="shared" si="53"/>
        <v>0</v>
      </c>
      <c r="DT66" s="284">
        <f t="shared" si="53"/>
        <v>20069</v>
      </c>
      <c r="DU66" s="284">
        <f t="shared" si="53"/>
        <v>0</v>
      </c>
      <c r="DV66" s="284">
        <f t="shared" si="53"/>
        <v>0</v>
      </c>
      <c r="DW66" s="284">
        <f t="shared" si="53"/>
        <v>0</v>
      </c>
      <c r="DX66" s="284">
        <f t="shared" si="53"/>
        <v>0</v>
      </c>
      <c r="DY66" s="284">
        <f t="shared" si="53"/>
        <v>20069</v>
      </c>
      <c r="DZ66" s="284">
        <f t="shared" si="53"/>
        <v>0</v>
      </c>
      <c r="EA66" s="284">
        <f t="shared" si="53"/>
        <v>0</v>
      </c>
      <c r="EB66" s="284">
        <f t="shared" si="54"/>
        <v>0</v>
      </c>
      <c r="EC66" s="284">
        <f t="shared" si="54"/>
        <v>0</v>
      </c>
      <c r="ED66" s="284">
        <f t="shared" si="54"/>
        <v>20069</v>
      </c>
      <c r="EE66" s="284">
        <f t="shared" si="54"/>
        <v>0</v>
      </c>
      <c r="EF66" s="284">
        <f t="shared" si="54"/>
        <v>0</v>
      </c>
      <c r="EG66" s="284">
        <f t="shared" si="54"/>
        <v>0</v>
      </c>
      <c r="EH66" s="284">
        <f t="shared" si="54"/>
        <v>0</v>
      </c>
      <c r="EI66" s="284">
        <f t="shared" si="54"/>
        <v>20069</v>
      </c>
      <c r="EJ66" s="284">
        <f t="shared" si="54"/>
        <v>0</v>
      </c>
      <c r="EK66" s="284">
        <f t="shared" si="54"/>
        <v>0</v>
      </c>
      <c r="EL66" s="284">
        <f t="shared" si="54"/>
        <v>0</v>
      </c>
      <c r="EM66" s="284">
        <f t="shared" si="54"/>
        <v>0</v>
      </c>
      <c r="EN66" s="284">
        <f t="shared" si="54"/>
        <v>20069</v>
      </c>
      <c r="EO66" s="284">
        <f t="shared" si="54"/>
        <v>0</v>
      </c>
      <c r="EP66" s="284">
        <f t="shared" si="54"/>
        <v>0</v>
      </c>
      <c r="EQ66" s="284">
        <f t="shared" si="54"/>
        <v>0</v>
      </c>
      <c r="ER66" s="284">
        <f t="shared" si="54"/>
        <v>0</v>
      </c>
      <c r="ES66" s="284">
        <f t="shared" si="54"/>
        <v>20069</v>
      </c>
      <c r="ET66" s="284">
        <f t="shared" si="54"/>
        <v>0</v>
      </c>
      <c r="EU66" s="284">
        <f t="shared" si="54"/>
        <v>0</v>
      </c>
      <c r="EV66" s="284">
        <f t="shared" si="54"/>
        <v>0</v>
      </c>
      <c r="EW66" s="284">
        <f t="shared" si="54"/>
        <v>0</v>
      </c>
      <c r="EX66" s="284">
        <f t="shared" si="54"/>
        <v>20069</v>
      </c>
      <c r="EY66" s="284">
        <f t="shared" si="54"/>
        <v>0</v>
      </c>
      <c r="EZ66" s="284">
        <f t="shared" si="54"/>
        <v>0</v>
      </c>
      <c r="FA66" s="284">
        <f t="shared" si="54"/>
        <v>0</v>
      </c>
      <c r="FB66" s="284">
        <f t="shared" si="54"/>
        <v>0</v>
      </c>
      <c r="FC66" s="284">
        <f t="shared" si="54"/>
        <v>20069</v>
      </c>
      <c r="FD66" s="284">
        <f t="shared" si="54"/>
        <v>0</v>
      </c>
      <c r="FE66" s="284">
        <f t="shared" si="54"/>
        <v>0</v>
      </c>
      <c r="FF66" s="284">
        <f t="shared" si="54"/>
        <v>0</v>
      </c>
      <c r="FG66" s="284">
        <f t="shared" si="54"/>
        <v>0</v>
      </c>
      <c r="FH66" s="284">
        <f t="shared" si="54"/>
        <v>20069</v>
      </c>
      <c r="FI66" s="284">
        <f t="shared" si="54"/>
        <v>0</v>
      </c>
      <c r="FJ66" s="284">
        <f t="shared" si="54"/>
        <v>0</v>
      </c>
      <c r="FK66" s="284">
        <f t="shared" si="54"/>
        <v>0</v>
      </c>
      <c r="FL66" s="284">
        <f t="shared" si="54"/>
        <v>0</v>
      </c>
      <c r="FM66" s="284">
        <f t="shared" si="54"/>
        <v>20069</v>
      </c>
      <c r="FN66" s="284">
        <f t="shared" si="54"/>
        <v>0</v>
      </c>
      <c r="FO66" s="284">
        <f t="shared" si="54"/>
        <v>0</v>
      </c>
      <c r="FP66" s="284">
        <f t="shared" si="54"/>
        <v>0</v>
      </c>
      <c r="FQ66" s="284">
        <f t="shared" si="54"/>
        <v>0</v>
      </c>
      <c r="FR66" s="284">
        <f t="shared" si="54"/>
        <v>20069</v>
      </c>
      <c r="FS66" s="284">
        <f t="shared" si="54"/>
        <v>0</v>
      </c>
      <c r="FT66" s="284">
        <f t="shared" si="54"/>
        <v>0</v>
      </c>
      <c r="FU66" s="284">
        <f t="shared" si="54"/>
        <v>0</v>
      </c>
      <c r="FV66" s="284">
        <f t="shared" si="54"/>
        <v>0</v>
      </c>
      <c r="FW66" s="284">
        <f t="shared" si="54"/>
        <v>20069</v>
      </c>
      <c r="FX66" s="284">
        <f t="shared" si="54"/>
        <v>0</v>
      </c>
      <c r="FY66" s="284">
        <f t="shared" si="54"/>
        <v>0</v>
      </c>
      <c r="FZ66" s="284">
        <f t="shared" si="54"/>
        <v>0</v>
      </c>
      <c r="GA66" s="284">
        <f t="shared" si="54"/>
        <v>0</v>
      </c>
      <c r="GB66" s="284">
        <f t="shared" si="54"/>
        <v>20069</v>
      </c>
      <c r="GC66" s="284">
        <f t="shared" si="54"/>
        <v>0</v>
      </c>
      <c r="GD66" s="284">
        <f t="shared" si="54"/>
        <v>0</v>
      </c>
      <c r="GE66" s="284">
        <f t="shared" si="54"/>
        <v>0</v>
      </c>
      <c r="GF66" s="284">
        <f t="shared" si="54"/>
        <v>0</v>
      </c>
      <c r="GG66" s="284">
        <f t="shared" si="54"/>
        <v>20069</v>
      </c>
      <c r="GH66" s="284">
        <f t="shared" si="54"/>
        <v>0</v>
      </c>
      <c r="GI66" s="284">
        <f t="shared" si="54"/>
        <v>0</v>
      </c>
      <c r="GJ66" s="284">
        <f t="shared" si="54"/>
        <v>0</v>
      </c>
      <c r="GK66" s="284">
        <f t="shared" si="54"/>
        <v>0</v>
      </c>
      <c r="GL66" s="284">
        <f t="shared" si="54"/>
        <v>20069</v>
      </c>
      <c r="GM66" s="284">
        <f t="shared" si="54"/>
        <v>0</v>
      </c>
      <c r="GN66" s="284">
        <f t="shared" si="55"/>
        <v>0</v>
      </c>
      <c r="GO66" s="284">
        <f t="shared" si="55"/>
        <v>0</v>
      </c>
      <c r="GP66" s="284">
        <f t="shared" si="55"/>
        <v>0</v>
      </c>
      <c r="GQ66" s="284">
        <f t="shared" si="55"/>
        <v>20069</v>
      </c>
      <c r="GR66" s="284">
        <f t="shared" si="55"/>
        <v>0</v>
      </c>
      <c r="GS66" s="284">
        <f t="shared" si="55"/>
        <v>0</v>
      </c>
      <c r="GT66" s="284">
        <f t="shared" si="55"/>
        <v>0</v>
      </c>
      <c r="GU66" s="284">
        <f t="shared" si="55"/>
        <v>0</v>
      </c>
      <c r="GV66" s="284">
        <f t="shared" si="55"/>
        <v>20069</v>
      </c>
      <c r="GW66" s="284">
        <f t="shared" si="55"/>
        <v>0</v>
      </c>
      <c r="GX66" s="284">
        <f t="shared" si="55"/>
        <v>0</v>
      </c>
      <c r="GY66" s="284">
        <f t="shared" si="55"/>
        <v>0</v>
      </c>
      <c r="GZ66" s="284">
        <f t="shared" si="55"/>
        <v>0</v>
      </c>
      <c r="HA66" s="284">
        <f t="shared" si="55"/>
        <v>20069</v>
      </c>
      <c r="HB66" s="284">
        <f t="shared" si="55"/>
        <v>0</v>
      </c>
      <c r="HC66" s="284">
        <f t="shared" si="55"/>
        <v>0</v>
      </c>
      <c r="HD66" s="284">
        <f t="shared" si="55"/>
        <v>0</v>
      </c>
      <c r="HE66" s="284">
        <f t="shared" si="55"/>
        <v>0</v>
      </c>
      <c r="HF66" s="284">
        <f t="shared" si="55"/>
        <v>20069</v>
      </c>
      <c r="HG66" s="284">
        <f t="shared" si="55"/>
        <v>0</v>
      </c>
      <c r="HH66" s="284">
        <f t="shared" si="55"/>
        <v>0</v>
      </c>
      <c r="HI66" s="284">
        <f t="shared" si="55"/>
        <v>0</v>
      </c>
      <c r="HJ66" s="284">
        <f t="shared" si="55"/>
        <v>0</v>
      </c>
      <c r="HK66" s="284">
        <f t="shared" si="55"/>
        <v>20069</v>
      </c>
      <c r="HL66" s="284">
        <f t="shared" si="55"/>
        <v>0</v>
      </c>
      <c r="HM66" s="284">
        <f t="shared" si="55"/>
        <v>0</v>
      </c>
      <c r="HN66" s="284">
        <f t="shared" si="55"/>
        <v>0</v>
      </c>
      <c r="HO66" s="284">
        <f t="shared" si="55"/>
        <v>0</v>
      </c>
      <c r="HP66" s="284">
        <f t="shared" si="55"/>
        <v>20069</v>
      </c>
      <c r="HQ66" s="284">
        <f t="shared" si="55"/>
        <v>0</v>
      </c>
      <c r="HR66" s="284">
        <f t="shared" si="55"/>
        <v>0</v>
      </c>
      <c r="HS66" s="284">
        <f t="shared" si="55"/>
        <v>0</v>
      </c>
      <c r="HT66" s="284">
        <f t="shared" si="55"/>
        <v>0</v>
      </c>
      <c r="HU66" s="284">
        <f t="shared" si="55"/>
        <v>20069</v>
      </c>
      <c r="HV66" s="284">
        <f t="shared" si="55"/>
        <v>0</v>
      </c>
      <c r="HW66" s="284">
        <f t="shared" si="55"/>
        <v>0</v>
      </c>
      <c r="HX66" s="284">
        <f t="shared" si="55"/>
        <v>0</v>
      </c>
      <c r="HY66" s="284">
        <f t="shared" si="55"/>
        <v>0</v>
      </c>
      <c r="HZ66" s="284">
        <f t="shared" si="55"/>
        <v>20069</v>
      </c>
      <c r="IA66" s="284">
        <f t="shared" si="55"/>
        <v>0</v>
      </c>
      <c r="IB66" s="284">
        <f t="shared" si="55"/>
        <v>0</v>
      </c>
      <c r="IC66" s="284">
        <f t="shared" si="55"/>
        <v>0</v>
      </c>
      <c r="ID66" s="284">
        <f t="shared" si="55"/>
        <v>0</v>
      </c>
      <c r="IE66" s="284">
        <f t="shared" si="55"/>
        <v>20069</v>
      </c>
      <c r="IF66" s="284">
        <f t="shared" si="55"/>
        <v>0</v>
      </c>
      <c r="IG66" s="284">
        <f t="shared" si="55"/>
        <v>0</v>
      </c>
      <c r="IH66" s="284">
        <f t="shared" si="55"/>
        <v>0</v>
      </c>
      <c r="II66" s="284">
        <f t="shared" si="55"/>
        <v>0</v>
      </c>
      <c r="IJ66" s="284">
        <f t="shared" si="55"/>
        <v>20069</v>
      </c>
      <c r="IK66" s="284">
        <f t="shared" si="55"/>
        <v>0</v>
      </c>
      <c r="IL66" s="284">
        <f t="shared" si="55"/>
        <v>0</v>
      </c>
      <c r="IM66" s="284">
        <f t="shared" si="55"/>
        <v>0</v>
      </c>
      <c r="IN66" s="284">
        <f t="shared" si="55"/>
        <v>0</v>
      </c>
      <c r="IO66" s="284">
        <f t="shared" si="55"/>
        <v>20069</v>
      </c>
      <c r="IP66" s="284">
        <f t="shared" si="55"/>
        <v>0</v>
      </c>
      <c r="IQ66" s="284">
        <f t="shared" si="55"/>
        <v>0</v>
      </c>
      <c r="IR66" s="284">
        <f t="shared" si="55"/>
        <v>0</v>
      </c>
      <c r="IS66" s="284">
        <f t="shared" si="55"/>
        <v>0</v>
      </c>
      <c r="IT66" s="284">
        <f t="shared" si="55"/>
        <v>20069</v>
      </c>
      <c r="IU66" s="284">
        <f t="shared" si="55"/>
        <v>0</v>
      </c>
      <c r="IV66" s="284">
        <f t="shared" si="55"/>
        <v>0</v>
      </c>
      <c r="IW66" s="284">
        <f t="shared" si="55"/>
        <v>0</v>
      </c>
      <c r="IX66" s="284">
        <f t="shared" si="55"/>
        <v>0</v>
      </c>
      <c r="IY66" s="284">
        <f t="shared" si="55"/>
        <v>20069</v>
      </c>
      <c r="IZ66" s="284">
        <f t="shared" si="56"/>
        <v>0</v>
      </c>
      <c r="JA66" s="284">
        <f t="shared" si="56"/>
        <v>0</v>
      </c>
      <c r="JB66" s="284">
        <f t="shared" si="56"/>
        <v>0</v>
      </c>
      <c r="JC66" s="284">
        <f t="shared" si="56"/>
        <v>0</v>
      </c>
      <c r="JD66" s="284">
        <f t="shared" si="56"/>
        <v>20069</v>
      </c>
      <c r="JE66" s="284">
        <f t="shared" si="56"/>
        <v>0</v>
      </c>
      <c r="JF66" s="284">
        <f t="shared" si="56"/>
        <v>0</v>
      </c>
      <c r="JG66" s="284">
        <f t="shared" si="56"/>
        <v>0</v>
      </c>
      <c r="JH66" s="284">
        <f t="shared" si="56"/>
        <v>0</v>
      </c>
      <c r="JI66" s="284">
        <f t="shared" si="56"/>
        <v>20069</v>
      </c>
      <c r="JJ66" s="284">
        <f t="shared" si="56"/>
        <v>0</v>
      </c>
      <c r="JK66" s="284">
        <f t="shared" si="56"/>
        <v>0</v>
      </c>
      <c r="JL66" s="284">
        <f t="shared" si="56"/>
        <v>0</v>
      </c>
      <c r="JM66" s="284">
        <f t="shared" si="56"/>
        <v>0</v>
      </c>
      <c r="JN66" s="284">
        <f t="shared" si="56"/>
        <v>20069</v>
      </c>
      <c r="JO66" s="284">
        <f t="shared" si="56"/>
        <v>0</v>
      </c>
      <c r="JP66" s="284">
        <f t="shared" si="56"/>
        <v>0</v>
      </c>
      <c r="JQ66" s="284">
        <f t="shared" si="56"/>
        <v>0</v>
      </c>
      <c r="JR66" s="284">
        <f t="shared" si="56"/>
        <v>0</v>
      </c>
      <c r="JS66" s="284">
        <f t="shared" si="56"/>
        <v>20069</v>
      </c>
      <c r="JT66" s="284">
        <f t="shared" si="56"/>
        <v>0</v>
      </c>
      <c r="JU66" s="284">
        <f t="shared" si="56"/>
        <v>0</v>
      </c>
      <c r="JV66" s="284">
        <f t="shared" si="56"/>
        <v>0</v>
      </c>
      <c r="JW66" s="284">
        <f t="shared" si="56"/>
        <v>0</v>
      </c>
      <c r="JX66" s="284">
        <f t="shared" si="56"/>
        <v>20069</v>
      </c>
      <c r="JY66" s="284">
        <f t="shared" si="56"/>
        <v>0</v>
      </c>
      <c r="JZ66" s="284">
        <f t="shared" si="56"/>
        <v>0</v>
      </c>
      <c r="KA66" s="284">
        <f t="shared" si="56"/>
        <v>0</v>
      </c>
      <c r="KB66" s="284">
        <f t="shared" si="56"/>
        <v>0</v>
      </c>
      <c r="KC66" s="284">
        <f t="shared" si="56"/>
        <v>20069</v>
      </c>
      <c r="KD66" s="284">
        <f t="shared" si="56"/>
        <v>0</v>
      </c>
      <c r="KE66" s="284">
        <f t="shared" si="56"/>
        <v>0</v>
      </c>
      <c r="KF66" s="284">
        <f t="shared" si="56"/>
        <v>0</v>
      </c>
      <c r="KG66" s="284">
        <f t="shared" si="56"/>
        <v>0</v>
      </c>
      <c r="KH66" s="284">
        <f t="shared" si="56"/>
        <v>20069</v>
      </c>
      <c r="KI66" s="284">
        <f t="shared" si="56"/>
        <v>0</v>
      </c>
      <c r="KJ66" s="284">
        <f t="shared" si="56"/>
        <v>0</v>
      </c>
      <c r="KK66" s="284">
        <f t="shared" si="56"/>
        <v>0</v>
      </c>
      <c r="KL66" s="284">
        <f t="shared" si="56"/>
        <v>0</v>
      </c>
      <c r="KM66" s="284">
        <f t="shared" si="56"/>
        <v>20069</v>
      </c>
      <c r="KN66" s="284">
        <f t="shared" si="56"/>
        <v>0</v>
      </c>
      <c r="KO66" s="284">
        <f t="shared" si="56"/>
        <v>0</v>
      </c>
      <c r="KP66" s="284">
        <f t="shared" si="56"/>
        <v>0</v>
      </c>
      <c r="KQ66" s="284">
        <f t="shared" si="56"/>
        <v>0</v>
      </c>
      <c r="KR66" s="284">
        <f t="shared" si="56"/>
        <v>20069</v>
      </c>
      <c r="KS66" s="284">
        <f t="shared" si="56"/>
        <v>0</v>
      </c>
      <c r="KT66" s="284">
        <f t="shared" si="56"/>
        <v>0</v>
      </c>
      <c r="KU66" s="284">
        <f t="shared" si="56"/>
        <v>0</v>
      </c>
      <c r="KV66" s="284">
        <f t="shared" si="56"/>
        <v>0</v>
      </c>
      <c r="KW66" s="284">
        <f t="shared" si="56"/>
        <v>20069</v>
      </c>
      <c r="KX66" s="284">
        <f t="shared" si="56"/>
        <v>0</v>
      </c>
      <c r="KY66" s="284">
        <f t="shared" si="56"/>
        <v>0</v>
      </c>
      <c r="KZ66" s="284">
        <f t="shared" si="56"/>
        <v>0</v>
      </c>
      <c r="LA66" s="284">
        <f t="shared" si="56"/>
        <v>0</v>
      </c>
      <c r="LB66" s="284">
        <f t="shared" si="56"/>
        <v>20069</v>
      </c>
      <c r="LC66" s="284">
        <f t="shared" si="56"/>
        <v>0</v>
      </c>
      <c r="LD66" s="284">
        <f t="shared" si="56"/>
        <v>0</v>
      </c>
      <c r="LE66" s="284">
        <f t="shared" si="56"/>
        <v>0</v>
      </c>
      <c r="LF66" s="284">
        <f t="shared" si="56"/>
        <v>0</v>
      </c>
      <c r="LG66" s="284">
        <f t="shared" si="56"/>
        <v>20069</v>
      </c>
      <c r="LH66" s="284">
        <f t="shared" si="56"/>
        <v>0</v>
      </c>
      <c r="LI66" s="284">
        <f t="shared" si="56"/>
        <v>0</v>
      </c>
      <c r="LJ66" s="284">
        <f t="shared" si="56"/>
        <v>0</v>
      </c>
      <c r="LK66" s="284">
        <f t="shared" si="56"/>
        <v>0</v>
      </c>
      <c r="LL66" s="284">
        <f t="shared" si="57"/>
        <v>20069</v>
      </c>
      <c r="LM66" s="284">
        <f t="shared" si="57"/>
        <v>0</v>
      </c>
      <c r="LN66" s="284">
        <f t="shared" si="57"/>
        <v>0</v>
      </c>
      <c r="LO66" s="284">
        <f t="shared" si="57"/>
        <v>0</v>
      </c>
      <c r="LP66" s="284">
        <f t="shared" si="57"/>
        <v>0</v>
      </c>
      <c r="LQ66" s="284">
        <f t="shared" si="57"/>
        <v>20069</v>
      </c>
      <c r="LR66" s="284">
        <f t="shared" si="57"/>
        <v>0</v>
      </c>
      <c r="LS66" s="284">
        <f t="shared" si="57"/>
        <v>0</v>
      </c>
      <c r="LT66" s="284">
        <f t="shared" si="57"/>
        <v>0</v>
      </c>
      <c r="LU66" s="284">
        <f t="shared" si="57"/>
        <v>0</v>
      </c>
      <c r="LV66" s="284">
        <f t="shared" si="57"/>
        <v>20069</v>
      </c>
      <c r="LW66" s="284">
        <f t="shared" si="57"/>
        <v>0</v>
      </c>
      <c r="LX66" s="284">
        <f t="shared" si="57"/>
        <v>0</v>
      </c>
      <c r="LY66" s="284">
        <f t="shared" si="57"/>
        <v>0</v>
      </c>
      <c r="LZ66" s="284">
        <f t="shared" si="57"/>
        <v>0</v>
      </c>
      <c r="MA66" s="284">
        <f t="shared" si="57"/>
        <v>20069</v>
      </c>
      <c r="MB66" s="284">
        <f t="shared" si="57"/>
        <v>0</v>
      </c>
      <c r="MC66" s="284">
        <f t="shared" si="57"/>
        <v>0</v>
      </c>
      <c r="MD66" s="284">
        <f t="shared" si="57"/>
        <v>0</v>
      </c>
      <c r="ME66" s="284">
        <f t="shared" si="57"/>
        <v>0</v>
      </c>
      <c r="MF66" s="284">
        <f t="shared" si="57"/>
        <v>20069</v>
      </c>
      <c r="MG66" s="284">
        <f t="shared" si="57"/>
        <v>0</v>
      </c>
      <c r="MH66" s="284">
        <f t="shared" si="57"/>
        <v>0</v>
      </c>
      <c r="MI66" s="284">
        <f t="shared" si="57"/>
        <v>0</v>
      </c>
      <c r="MJ66" s="284">
        <f t="shared" si="57"/>
        <v>0</v>
      </c>
      <c r="MK66" s="284">
        <f t="shared" si="57"/>
        <v>20069</v>
      </c>
      <c r="ML66" s="284">
        <f t="shared" si="57"/>
        <v>0</v>
      </c>
      <c r="MM66" s="284">
        <f t="shared" si="57"/>
        <v>0</v>
      </c>
      <c r="MN66" s="284">
        <f t="shared" si="57"/>
        <v>0</v>
      </c>
      <c r="MO66" s="284">
        <f t="shared" si="57"/>
        <v>0</v>
      </c>
      <c r="MP66" s="284">
        <f t="shared" si="57"/>
        <v>20069</v>
      </c>
      <c r="MQ66" s="284">
        <f t="shared" si="57"/>
        <v>0</v>
      </c>
      <c r="MR66" s="284">
        <f t="shared" si="57"/>
        <v>0</v>
      </c>
      <c r="MS66" s="284">
        <f t="shared" si="57"/>
        <v>0</v>
      </c>
      <c r="MT66" s="284">
        <f t="shared" si="57"/>
        <v>0</v>
      </c>
      <c r="MU66" s="284">
        <f t="shared" si="57"/>
        <v>20069</v>
      </c>
      <c r="MV66" s="284">
        <f t="shared" si="57"/>
        <v>0</v>
      </c>
      <c r="MW66" s="284">
        <f t="shared" si="57"/>
        <v>0</v>
      </c>
      <c r="MX66" s="284">
        <f t="shared" si="57"/>
        <v>0</v>
      </c>
      <c r="MY66" s="284">
        <f t="shared" si="57"/>
        <v>0</v>
      </c>
      <c r="MZ66" s="284">
        <f t="shared" si="57"/>
        <v>20069</v>
      </c>
      <c r="NA66" s="284">
        <f t="shared" si="57"/>
        <v>0</v>
      </c>
      <c r="NB66" s="284">
        <f t="shared" si="57"/>
        <v>0</v>
      </c>
      <c r="NC66" s="284">
        <f t="shared" si="57"/>
        <v>0</v>
      </c>
      <c r="ND66" s="284">
        <f t="shared" si="57"/>
        <v>0</v>
      </c>
      <c r="NE66" s="284">
        <f t="shared" si="57"/>
        <v>20069</v>
      </c>
      <c r="NF66" s="284">
        <f t="shared" si="57"/>
        <v>0</v>
      </c>
      <c r="NG66" s="284">
        <f t="shared" si="57"/>
        <v>0</v>
      </c>
      <c r="NH66" s="284">
        <f t="shared" si="57"/>
        <v>0</v>
      </c>
      <c r="NI66" s="284">
        <f t="shared" si="57"/>
        <v>0</v>
      </c>
      <c r="NJ66" s="284">
        <f t="shared" si="57"/>
        <v>20069</v>
      </c>
      <c r="NK66" s="284">
        <f t="shared" si="57"/>
        <v>0</v>
      </c>
      <c r="NL66" s="284">
        <f t="shared" si="57"/>
        <v>0</v>
      </c>
      <c r="NM66" s="284">
        <f t="shared" si="57"/>
        <v>0</v>
      </c>
      <c r="NN66" s="284">
        <f t="shared" si="57"/>
        <v>0</v>
      </c>
      <c r="NO66" s="284">
        <f t="shared" si="57"/>
        <v>20069</v>
      </c>
      <c r="NP66" s="284">
        <f t="shared" si="57"/>
        <v>0</v>
      </c>
      <c r="NQ66" s="284">
        <f t="shared" si="57"/>
        <v>0</v>
      </c>
      <c r="NR66" s="284">
        <f t="shared" si="57"/>
        <v>0</v>
      </c>
      <c r="NS66" s="284">
        <f t="shared" si="57"/>
        <v>0</v>
      </c>
      <c r="NT66" s="284">
        <f t="shared" si="57"/>
        <v>20069</v>
      </c>
      <c r="NU66" s="284">
        <f t="shared" si="57"/>
        <v>0</v>
      </c>
      <c r="NV66" s="284">
        <f t="shared" si="57"/>
        <v>0</v>
      </c>
      <c r="NW66" s="284">
        <f t="shared" si="57"/>
        <v>0</v>
      </c>
      <c r="NX66" s="284">
        <f t="shared" si="58"/>
        <v>0</v>
      </c>
      <c r="NY66" s="284">
        <f t="shared" si="58"/>
        <v>20069</v>
      </c>
      <c r="NZ66" s="284">
        <f t="shared" si="58"/>
        <v>0</v>
      </c>
      <c r="OA66" s="284">
        <f t="shared" si="58"/>
        <v>0</v>
      </c>
      <c r="OB66" s="284">
        <f t="shared" si="58"/>
        <v>0</v>
      </c>
      <c r="OC66" s="284">
        <f t="shared" si="58"/>
        <v>0</v>
      </c>
      <c r="OD66" s="284">
        <f t="shared" si="58"/>
        <v>20069</v>
      </c>
      <c r="OE66" s="284">
        <f t="shared" si="58"/>
        <v>0</v>
      </c>
      <c r="OF66" s="284">
        <f t="shared" si="58"/>
        <v>0</v>
      </c>
      <c r="OG66" s="284">
        <f t="shared" si="58"/>
        <v>0</v>
      </c>
      <c r="OH66" s="284">
        <f t="shared" si="58"/>
        <v>0</v>
      </c>
      <c r="OI66" s="284">
        <f t="shared" si="58"/>
        <v>20069</v>
      </c>
      <c r="OJ66" s="284">
        <f t="shared" si="58"/>
        <v>0</v>
      </c>
      <c r="OK66" s="284">
        <f t="shared" si="58"/>
        <v>0</v>
      </c>
      <c r="OL66" s="284">
        <f t="shared" si="58"/>
        <v>0</v>
      </c>
      <c r="OM66" s="284">
        <f t="shared" si="58"/>
        <v>0</v>
      </c>
      <c r="ON66" s="284">
        <f t="shared" si="58"/>
        <v>20069</v>
      </c>
      <c r="OO66" s="284">
        <f t="shared" si="58"/>
        <v>0</v>
      </c>
      <c r="OP66" s="284">
        <f t="shared" si="58"/>
        <v>0</v>
      </c>
      <c r="OQ66" s="284">
        <f t="shared" si="58"/>
        <v>0</v>
      </c>
      <c r="OR66" s="284">
        <f t="shared" si="58"/>
        <v>0</v>
      </c>
      <c r="OS66" s="284">
        <f t="shared" si="58"/>
        <v>20069</v>
      </c>
      <c r="OT66" s="284">
        <f t="shared" si="58"/>
        <v>0</v>
      </c>
      <c r="OU66" s="284">
        <f t="shared" si="58"/>
        <v>0</v>
      </c>
      <c r="OV66" s="284">
        <f t="shared" si="58"/>
        <v>0</v>
      </c>
      <c r="OW66" s="284">
        <f t="shared" si="58"/>
        <v>0</v>
      </c>
      <c r="OX66" s="284">
        <f t="shared" si="58"/>
        <v>20069</v>
      </c>
      <c r="OY66" s="284">
        <f t="shared" si="58"/>
        <v>0</v>
      </c>
      <c r="OZ66" s="284">
        <f t="shared" si="58"/>
        <v>0</v>
      </c>
      <c r="PA66" s="284">
        <f t="shared" si="58"/>
        <v>0</v>
      </c>
      <c r="PB66" s="284">
        <f t="shared" si="58"/>
        <v>0</v>
      </c>
      <c r="PC66" s="284">
        <f t="shared" si="58"/>
        <v>20069</v>
      </c>
      <c r="PD66" s="284">
        <f t="shared" si="58"/>
        <v>0</v>
      </c>
      <c r="PE66" s="284">
        <f t="shared" si="58"/>
        <v>0</v>
      </c>
      <c r="PF66" s="284">
        <f t="shared" si="58"/>
        <v>0</v>
      </c>
      <c r="PG66" s="284">
        <f t="shared" si="58"/>
        <v>0</v>
      </c>
      <c r="PH66" s="284">
        <f t="shared" si="58"/>
        <v>20069</v>
      </c>
      <c r="PI66" s="284">
        <f t="shared" si="58"/>
        <v>0</v>
      </c>
      <c r="PJ66" s="284">
        <f t="shared" si="58"/>
        <v>0</v>
      </c>
      <c r="PK66" s="284">
        <f t="shared" si="58"/>
        <v>0</v>
      </c>
      <c r="PL66" s="284">
        <f t="shared" si="58"/>
        <v>0</v>
      </c>
      <c r="PM66" s="284">
        <f t="shared" si="58"/>
        <v>20069</v>
      </c>
      <c r="PN66" s="284">
        <f t="shared" si="58"/>
        <v>0</v>
      </c>
      <c r="PO66" s="284">
        <f t="shared" si="58"/>
        <v>0</v>
      </c>
      <c r="PP66" s="284">
        <f t="shared" si="58"/>
        <v>0</v>
      </c>
      <c r="PQ66" s="284">
        <f t="shared" si="58"/>
        <v>0</v>
      </c>
      <c r="PR66" s="284">
        <f t="shared" si="58"/>
        <v>20069</v>
      </c>
      <c r="PS66" s="284">
        <f t="shared" si="58"/>
        <v>0</v>
      </c>
      <c r="PT66" s="284">
        <f t="shared" si="58"/>
        <v>0</v>
      </c>
      <c r="PU66" s="284">
        <f t="shared" si="58"/>
        <v>0</v>
      </c>
      <c r="PV66" s="284">
        <f t="shared" si="58"/>
        <v>0</v>
      </c>
      <c r="PW66" s="284">
        <f t="shared" si="58"/>
        <v>20069</v>
      </c>
      <c r="PX66" s="284">
        <f t="shared" si="58"/>
        <v>0</v>
      </c>
      <c r="PY66" s="284">
        <f t="shared" si="58"/>
        <v>0</v>
      </c>
      <c r="PZ66" s="284">
        <f t="shared" si="58"/>
        <v>0</v>
      </c>
      <c r="QA66" s="284">
        <f t="shared" si="58"/>
        <v>0</v>
      </c>
      <c r="QB66" s="284">
        <f t="shared" si="58"/>
        <v>20069</v>
      </c>
      <c r="QC66" s="284">
        <f t="shared" si="58"/>
        <v>0</v>
      </c>
      <c r="QD66" s="284">
        <f t="shared" si="58"/>
        <v>0</v>
      </c>
      <c r="QE66" s="284">
        <f t="shared" si="58"/>
        <v>0</v>
      </c>
      <c r="QF66" s="284">
        <f t="shared" si="58"/>
        <v>0</v>
      </c>
      <c r="QG66" s="284">
        <f t="shared" si="58"/>
        <v>20069</v>
      </c>
      <c r="QH66" s="284">
        <f t="shared" si="58"/>
        <v>0</v>
      </c>
      <c r="QI66" s="284">
        <f t="shared" si="58"/>
        <v>0</v>
      </c>
      <c r="QJ66" s="284">
        <f t="shared" si="59"/>
        <v>0</v>
      </c>
      <c r="QK66" s="284">
        <f t="shared" si="59"/>
        <v>0</v>
      </c>
      <c r="QL66" s="284">
        <f t="shared" si="59"/>
        <v>20069</v>
      </c>
      <c r="QM66" s="284">
        <f t="shared" si="59"/>
        <v>0</v>
      </c>
      <c r="QN66" s="284">
        <f t="shared" si="59"/>
        <v>0</v>
      </c>
      <c r="QO66" s="284">
        <f t="shared" si="59"/>
        <v>0</v>
      </c>
      <c r="QP66" s="284">
        <f t="shared" si="59"/>
        <v>0</v>
      </c>
      <c r="QQ66" s="284">
        <f t="shared" si="59"/>
        <v>20069</v>
      </c>
      <c r="QR66" s="284">
        <f t="shared" si="59"/>
        <v>0</v>
      </c>
      <c r="QS66" s="284">
        <f t="shared" si="59"/>
        <v>0</v>
      </c>
      <c r="QT66" s="284">
        <f t="shared" si="59"/>
        <v>0</v>
      </c>
      <c r="QU66" s="284">
        <f t="shared" si="59"/>
        <v>0</v>
      </c>
      <c r="QV66" s="284">
        <f t="shared" si="59"/>
        <v>20069</v>
      </c>
      <c r="QW66" s="284">
        <f t="shared" si="59"/>
        <v>0</v>
      </c>
      <c r="QX66" s="284">
        <f t="shared" si="59"/>
        <v>0</v>
      </c>
      <c r="QY66" s="284">
        <f t="shared" si="59"/>
        <v>0</v>
      </c>
      <c r="QZ66" s="284">
        <f t="shared" si="59"/>
        <v>0</v>
      </c>
      <c r="RA66" s="284">
        <f t="shared" si="59"/>
        <v>20069</v>
      </c>
      <c r="RB66" s="284">
        <f t="shared" si="59"/>
        <v>0</v>
      </c>
      <c r="RC66" s="284">
        <f t="shared" si="59"/>
        <v>0</v>
      </c>
      <c r="RD66" s="284">
        <f t="shared" si="59"/>
        <v>0</v>
      </c>
      <c r="RE66" s="284">
        <f t="shared" si="59"/>
        <v>0</v>
      </c>
      <c r="RF66" s="284">
        <f t="shared" si="59"/>
        <v>20069</v>
      </c>
      <c r="RG66" s="284">
        <f t="shared" si="59"/>
        <v>0</v>
      </c>
      <c r="RH66" s="284">
        <f t="shared" si="59"/>
        <v>0</v>
      </c>
      <c r="RI66" s="284">
        <f t="shared" si="59"/>
        <v>0</v>
      </c>
      <c r="RJ66" s="284">
        <f t="shared" si="59"/>
        <v>0</v>
      </c>
      <c r="RK66" s="284">
        <f t="shared" si="59"/>
        <v>20069</v>
      </c>
      <c r="RL66" s="284">
        <f t="shared" si="59"/>
        <v>0</v>
      </c>
      <c r="RM66" s="284">
        <f t="shared" si="59"/>
        <v>0</v>
      </c>
      <c r="RN66" s="284">
        <f t="shared" si="59"/>
        <v>0</v>
      </c>
      <c r="RO66" s="284">
        <f t="shared" si="59"/>
        <v>0</v>
      </c>
      <c r="RP66" s="284">
        <f t="shared" si="59"/>
        <v>20069</v>
      </c>
      <c r="RQ66" s="284">
        <f t="shared" si="59"/>
        <v>0</v>
      </c>
      <c r="RR66" s="284">
        <f t="shared" si="59"/>
        <v>0</v>
      </c>
      <c r="RS66" s="284">
        <f t="shared" si="59"/>
        <v>0</v>
      </c>
      <c r="RT66" s="284">
        <f t="shared" si="59"/>
        <v>0</v>
      </c>
      <c r="RU66" s="284">
        <f t="shared" si="59"/>
        <v>20069</v>
      </c>
      <c r="RV66" s="284">
        <f t="shared" si="59"/>
        <v>0</v>
      </c>
      <c r="RW66" s="284">
        <f t="shared" si="59"/>
        <v>0</v>
      </c>
      <c r="RX66" s="284">
        <f t="shared" si="59"/>
        <v>0</v>
      </c>
      <c r="RY66" s="284">
        <f t="shared" si="59"/>
        <v>0</v>
      </c>
      <c r="RZ66" s="284">
        <f t="shared" si="59"/>
        <v>20069</v>
      </c>
      <c r="SA66" s="284">
        <f t="shared" si="59"/>
        <v>0</v>
      </c>
    </row>
    <row r="67" spans="1:495">
      <c r="A67" s="282"/>
      <c r="B67" s="283" t="str">
        <f>$B$17</f>
        <v>Groundwater Monitoring</v>
      </c>
      <c r="C67" s="290">
        <f>SUM(D67:S67,T67:INDEX(T67:SA67,$H$5))</f>
        <v>2085782</v>
      </c>
      <c r="D67" s="284">
        <f t="shared" si="52"/>
        <v>219556</v>
      </c>
      <c r="E67" s="284">
        <f t="shared" si="52"/>
        <v>219556</v>
      </c>
      <c r="F67" s="284">
        <f t="shared" si="52"/>
        <v>219556</v>
      </c>
      <c r="G67" s="284">
        <f t="shared" si="52"/>
        <v>219556</v>
      </c>
      <c r="H67" s="284">
        <f t="shared" si="52"/>
        <v>109778</v>
      </c>
      <c r="I67" s="284">
        <f t="shared" si="52"/>
        <v>109778</v>
      </c>
      <c r="J67" s="284">
        <f t="shared" si="52"/>
        <v>109778</v>
      </c>
      <c r="K67" s="284">
        <f t="shared" si="52"/>
        <v>109778</v>
      </c>
      <c r="L67" s="284">
        <f t="shared" si="52"/>
        <v>109778</v>
      </c>
      <c r="M67" s="284">
        <f t="shared" si="52"/>
        <v>109778</v>
      </c>
      <c r="N67" s="284">
        <f t="shared" si="52"/>
        <v>54889</v>
      </c>
      <c r="O67" s="284">
        <f t="shared" si="52"/>
        <v>54889</v>
      </c>
      <c r="P67" s="284">
        <f t="shared" si="52"/>
        <v>54889</v>
      </c>
      <c r="Q67" s="284">
        <f t="shared" si="52"/>
        <v>54889</v>
      </c>
      <c r="R67" s="284">
        <f t="shared" si="52"/>
        <v>54889</v>
      </c>
      <c r="S67" s="284">
        <f t="shared" si="52"/>
        <v>54889</v>
      </c>
      <c r="T67" s="284">
        <f t="shared" si="52"/>
        <v>54889</v>
      </c>
      <c r="U67" s="284">
        <f t="shared" si="52"/>
        <v>54889</v>
      </c>
      <c r="V67" s="284">
        <f t="shared" si="52"/>
        <v>54889</v>
      </c>
      <c r="W67" s="284">
        <f t="shared" si="52"/>
        <v>54889</v>
      </c>
      <c r="X67" s="284">
        <f t="shared" si="52"/>
        <v>0</v>
      </c>
      <c r="Y67" s="284">
        <f t="shared" si="52"/>
        <v>0</v>
      </c>
      <c r="Z67" s="284">
        <f t="shared" si="52"/>
        <v>0</v>
      </c>
      <c r="AA67" s="284">
        <f t="shared" si="52"/>
        <v>0</v>
      </c>
      <c r="AB67" s="284">
        <f t="shared" si="52"/>
        <v>0</v>
      </c>
      <c r="AC67" s="284">
        <f t="shared" si="52"/>
        <v>0</v>
      </c>
      <c r="AD67" s="284">
        <f t="shared" si="52"/>
        <v>0</v>
      </c>
      <c r="AE67" s="284">
        <f t="shared" si="52"/>
        <v>0</v>
      </c>
      <c r="AF67" s="284">
        <f t="shared" si="52"/>
        <v>0</v>
      </c>
      <c r="AG67" s="284">
        <f t="shared" si="52"/>
        <v>0</v>
      </c>
      <c r="AH67" s="284">
        <f t="shared" si="52"/>
        <v>0</v>
      </c>
      <c r="AI67" s="284">
        <f t="shared" si="52"/>
        <v>0</v>
      </c>
      <c r="AJ67" s="284">
        <f t="shared" si="52"/>
        <v>0</v>
      </c>
      <c r="AK67" s="284">
        <f t="shared" si="52"/>
        <v>0</v>
      </c>
      <c r="AL67" s="284">
        <f t="shared" si="52"/>
        <v>0</v>
      </c>
      <c r="AM67" s="284">
        <f t="shared" si="52"/>
        <v>0</v>
      </c>
      <c r="AN67" s="284">
        <f t="shared" si="52"/>
        <v>0</v>
      </c>
      <c r="AO67" s="284">
        <f t="shared" si="52"/>
        <v>0</v>
      </c>
      <c r="AP67" s="284">
        <f t="shared" si="52"/>
        <v>0</v>
      </c>
      <c r="AQ67" s="284">
        <f t="shared" si="52"/>
        <v>0</v>
      </c>
      <c r="AR67" s="284">
        <f t="shared" si="52"/>
        <v>54889</v>
      </c>
      <c r="AS67" s="284">
        <f t="shared" si="52"/>
        <v>0</v>
      </c>
      <c r="AT67" s="284">
        <f t="shared" si="52"/>
        <v>0</v>
      </c>
      <c r="AU67" s="284">
        <f t="shared" si="52"/>
        <v>0</v>
      </c>
      <c r="AV67" s="284">
        <f t="shared" si="52"/>
        <v>0</v>
      </c>
      <c r="AW67" s="284">
        <f t="shared" si="52"/>
        <v>54889</v>
      </c>
      <c r="AX67" s="284">
        <f t="shared" si="52"/>
        <v>0</v>
      </c>
      <c r="AY67" s="284">
        <f t="shared" si="52"/>
        <v>0</v>
      </c>
      <c r="AZ67" s="284">
        <f t="shared" si="52"/>
        <v>0</v>
      </c>
      <c r="BA67" s="284">
        <f t="shared" si="52"/>
        <v>0</v>
      </c>
      <c r="BB67" s="284">
        <f t="shared" si="52"/>
        <v>54889</v>
      </c>
      <c r="BC67" s="284">
        <f t="shared" si="52"/>
        <v>0</v>
      </c>
      <c r="BD67" s="284">
        <f t="shared" si="52"/>
        <v>0</v>
      </c>
      <c r="BE67" s="284">
        <f t="shared" si="52"/>
        <v>0</v>
      </c>
      <c r="BF67" s="284">
        <f t="shared" si="52"/>
        <v>0</v>
      </c>
      <c r="BG67" s="284">
        <f t="shared" si="52"/>
        <v>54889</v>
      </c>
      <c r="BH67" s="284">
        <f t="shared" si="52"/>
        <v>0</v>
      </c>
      <c r="BI67" s="284">
        <f t="shared" si="52"/>
        <v>0</v>
      </c>
      <c r="BJ67" s="284">
        <f t="shared" si="52"/>
        <v>0</v>
      </c>
      <c r="BK67" s="284">
        <f t="shared" si="52"/>
        <v>0</v>
      </c>
      <c r="BL67" s="284">
        <f t="shared" si="52"/>
        <v>54889</v>
      </c>
      <c r="BM67" s="284">
        <f t="shared" si="52"/>
        <v>0</v>
      </c>
      <c r="BN67" s="284">
        <f t="shared" si="52"/>
        <v>0</v>
      </c>
      <c r="BO67" s="284">
        <f t="shared" ref="BO67" si="60">$C17*BO40</f>
        <v>0</v>
      </c>
      <c r="BP67" s="284">
        <f t="shared" si="53"/>
        <v>0</v>
      </c>
      <c r="BQ67" s="284">
        <f t="shared" si="53"/>
        <v>54889</v>
      </c>
      <c r="BR67" s="284">
        <f t="shared" si="53"/>
        <v>0</v>
      </c>
      <c r="BS67" s="284">
        <f t="shared" si="53"/>
        <v>0</v>
      </c>
      <c r="BT67" s="284">
        <f t="shared" si="53"/>
        <v>0</v>
      </c>
      <c r="BU67" s="284">
        <f t="shared" si="53"/>
        <v>0</v>
      </c>
      <c r="BV67" s="284">
        <f t="shared" si="53"/>
        <v>54889</v>
      </c>
      <c r="BW67" s="284">
        <f t="shared" si="53"/>
        <v>0</v>
      </c>
      <c r="BX67" s="284">
        <f t="shared" si="53"/>
        <v>0</v>
      </c>
      <c r="BY67" s="284">
        <f t="shared" si="53"/>
        <v>0</v>
      </c>
      <c r="BZ67" s="284">
        <f t="shared" si="53"/>
        <v>0</v>
      </c>
      <c r="CA67" s="284">
        <f t="shared" si="53"/>
        <v>54889</v>
      </c>
      <c r="CB67" s="284">
        <f t="shared" si="53"/>
        <v>0</v>
      </c>
      <c r="CC67" s="284">
        <f t="shared" si="53"/>
        <v>0</v>
      </c>
      <c r="CD67" s="284">
        <f t="shared" si="53"/>
        <v>0</v>
      </c>
      <c r="CE67" s="284">
        <f t="shared" si="53"/>
        <v>0</v>
      </c>
      <c r="CF67" s="284">
        <f t="shared" si="53"/>
        <v>54889</v>
      </c>
      <c r="CG67" s="284">
        <f t="shared" si="53"/>
        <v>0</v>
      </c>
      <c r="CH67" s="284">
        <f t="shared" si="53"/>
        <v>0</v>
      </c>
      <c r="CI67" s="284">
        <f t="shared" si="53"/>
        <v>0</v>
      </c>
      <c r="CJ67" s="284">
        <f t="shared" si="53"/>
        <v>0</v>
      </c>
      <c r="CK67" s="284">
        <f t="shared" si="53"/>
        <v>54889</v>
      </c>
      <c r="CL67" s="284">
        <f t="shared" si="53"/>
        <v>0</v>
      </c>
      <c r="CM67" s="284">
        <f t="shared" si="53"/>
        <v>0</v>
      </c>
      <c r="CN67" s="284">
        <f t="shared" si="53"/>
        <v>0</v>
      </c>
      <c r="CO67" s="284">
        <f t="shared" si="53"/>
        <v>0</v>
      </c>
      <c r="CP67" s="284">
        <f t="shared" si="53"/>
        <v>54889</v>
      </c>
      <c r="CQ67" s="284">
        <f t="shared" si="53"/>
        <v>0</v>
      </c>
      <c r="CR67" s="284">
        <f t="shared" si="53"/>
        <v>0</v>
      </c>
      <c r="CS67" s="284">
        <f t="shared" si="53"/>
        <v>0</v>
      </c>
      <c r="CT67" s="284">
        <f t="shared" si="53"/>
        <v>0</v>
      </c>
      <c r="CU67" s="284">
        <f t="shared" si="53"/>
        <v>54889</v>
      </c>
      <c r="CV67" s="284">
        <f t="shared" si="53"/>
        <v>0</v>
      </c>
      <c r="CW67" s="284">
        <f t="shared" si="53"/>
        <v>0</v>
      </c>
      <c r="CX67" s="284">
        <f t="shared" si="53"/>
        <v>0</v>
      </c>
      <c r="CY67" s="284">
        <f t="shared" si="53"/>
        <v>0</v>
      </c>
      <c r="CZ67" s="284">
        <f t="shared" si="53"/>
        <v>54889</v>
      </c>
      <c r="DA67" s="284">
        <f t="shared" si="53"/>
        <v>0</v>
      </c>
      <c r="DB67" s="284">
        <f t="shared" si="53"/>
        <v>0</v>
      </c>
      <c r="DC67" s="284">
        <f t="shared" si="53"/>
        <v>0</v>
      </c>
      <c r="DD67" s="284">
        <f t="shared" si="53"/>
        <v>0</v>
      </c>
      <c r="DE67" s="284">
        <f t="shared" si="53"/>
        <v>54889</v>
      </c>
      <c r="DF67" s="284">
        <f t="shared" si="53"/>
        <v>0</v>
      </c>
      <c r="DG67" s="284">
        <f t="shared" si="53"/>
        <v>0</v>
      </c>
      <c r="DH67" s="284">
        <f t="shared" si="53"/>
        <v>0</v>
      </c>
      <c r="DI67" s="284">
        <f t="shared" si="53"/>
        <v>0</v>
      </c>
      <c r="DJ67" s="284">
        <f t="shared" si="53"/>
        <v>54889</v>
      </c>
      <c r="DK67" s="284">
        <f t="shared" si="53"/>
        <v>0</v>
      </c>
      <c r="DL67" s="284">
        <f t="shared" si="53"/>
        <v>0</v>
      </c>
      <c r="DM67" s="284">
        <f t="shared" si="53"/>
        <v>0</v>
      </c>
      <c r="DN67" s="284">
        <f t="shared" si="53"/>
        <v>0</v>
      </c>
      <c r="DO67" s="284">
        <f t="shared" si="53"/>
        <v>54889</v>
      </c>
      <c r="DP67" s="284">
        <f t="shared" si="53"/>
        <v>0</v>
      </c>
      <c r="DQ67" s="284">
        <f t="shared" si="53"/>
        <v>0</v>
      </c>
      <c r="DR67" s="284">
        <f t="shared" si="53"/>
        <v>0</v>
      </c>
      <c r="DS67" s="284">
        <f t="shared" si="53"/>
        <v>0</v>
      </c>
      <c r="DT67" s="284">
        <f t="shared" si="53"/>
        <v>54889</v>
      </c>
      <c r="DU67" s="284">
        <f t="shared" si="53"/>
        <v>0</v>
      </c>
      <c r="DV67" s="284">
        <f t="shared" si="53"/>
        <v>0</v>
      </c>
      <c r="DW67" s="284">
        <f t="shared" si="53"/>
        <v>0</v>
      </c>
      <c r="DX67" s="284">
        <f t="shared" si="53"/>
        <v>0</v>
      </c>
      <c r="DY67" s="284">
        <f t="shared" si="53"/>
        <v>54889</v>
      </c>
      <c r="DZ67" s="284">
        <f t="shared" si="53"/>
        <v>0</v>
      </c>
      <c r="EA67" s="284">
        <f t="shared" ref="EA67" si="61">$C17*EA40</f>
        <v>0</v>
      </c>
      <c r="EB67" s="284">
        <f t="shared" si="54"/>
        <v>0</v>
      </c>
      <c r="EC67" s="284">
        <f t="shared" si="54"/>
        <v>0</v>
      </c>
      <c r="ED67" s="284">
        <f t="shared" si="54"/>
        <v>54889</v>
      </c>
      <c r="EE67" s="284">
        <f t="shared" si="54"/>
        <v>0</v>
      </c>
      <c r="EF67" s="284">
        <f t="shared" si="54"/>
        <v>0</v>
      </c>
      <c r="EG67" s="284">
        <f t="shared" si="54"/>
        <v>0</v>
      </c>
      <c r="EH67" s="284">
        <f t="shared" si="54"/>
        <v>0</v>
      </c>
      <c r="EI67" s="284">
        <f t="shared" si="54"/>
        <v>54889</v>
      </c>
      <c r="EJ67" s="284">
        <f t="shared" si="54"/>
        <v>0</v>
      </c>
      <c r="EK67" s="284">
        <f t="shared" si="54"/>
        <v>0</v>
      </c>
      <c r="EL67" s="284">
        <f t="shared" si="54"/>
        <v>0</v>
      </c>
      <c r="EM67" s="284">
        <f t="shared" si="54"/>
        <v>0</v>
      </c>
      <c r="EN67" s="284">
        <f t="shared" si="54"/>
        <v>54889</v>
      </c>
      <c r="EO67" s="284">
        <f t="shared" si="54"/>
        <v>0</v>
      </c>
      <c r="EP67" s="284">
        <f t="shared" si="54"/>
        <v>0</v>
      </c>
      <c r="EQ67" s="284">
        <f t="shared" si="54"/>
        <v>0</v>
      </c>
      <c r="ER67" s="284">
        <f t="shared" si="54"/>
        <v>0</v>
      </c>
      <c r="ES67" s="284">
        <f t="shared" si="54"/>
        <v>54889</v>
      </c>
      <c r="ET67" s="284">
        <f t="shared" si="54"/>
        <v>0</v>
      </c>
      <c r="EU67" s="284">
        <f t="shared" si="54"/>
        <v>0</v>
      </c>
      <c r="EV67" s="284">
        <f t="shared" si="54"/>
        <v>0</v>
      </c>
      <c r="EW67" s="284">
        <f t="shared" si="54"/>
        <v>0</v>
      </c>
      <c r="EX67" s="284">
        <f t="shared" si="54"/>
        <v>54889</v>
      </c>
      <c r="EY67" s="284">
        <f t="shared" si="54"/>
        <v>0</v>
      </c>
      <c r="EZ67" s="284">
        <f t="shared" si="54"/>
        <v>0</v>
      </c>
      <c r="FA67" s="284">
        <f t="shared" si="54"/>
        <v>0</v>
      </c>
      <c r="FB67" s="284">
        <f t="shared" si="54"/>
        <v>0</v>
      </c>
      <c r="FC67" s="284">
        <f t="shared" si="54"/>
        <v>54889</v>
      </c>
      <c r="FD67" s="284">
        <f t="shared" si="54"/>
        <v>0</v>
      </c>
      <c r="FE67" s="284">
        <f t="shared" si="54"/>
        <v>0</v>
      </c>
      <c r="FF67" s="284">
        <f t="shared" si="54"/>
        <v>0</v>
      </c>
      <c r="FG67" s="284">
        <f t="shared" si="54"/>
        <v>0</v>
      </c>
      <c r="FH67" s="284">
        <f t="shared" si="54"/>
        <v>54889</v>
      </c>
      <c r="FI67" s="284">
        <f t="shared" si="54"/>
        <v>0</v>
      </c>
      <c r="FJ67" s="284">
        <f t="shared" si="54"/>
        <v>0</v>
      </c>
      <c r="FK67" s="284">
        <f t="shared" si="54"/>
        <v>0</v>
      </c>
      <c r="FL67" s="284">
        <f t="shared" si="54"/>
        <v>0</v>
      </c>
      <c r="FM67" s="284">
        <f t="shared" si="54"/>
        <v>54889</v>
      </c>
      <c r="FN67" s="284">
        <f t="shared" si="54"/>
        <v>0</v>
      </c>
      <c r="FO67" s="284">
        <f t="shared" si="54"/>
        <v>0</v>
      </c>
      <c r="FP67" s="284">
        <f t="shared" si="54"/>
        <v>0</v>
      </c>
      <c r="FQ67" s="284">
        <f t="shared" si="54"/>
        <v>0</v>
      </c>
      <c r="FR67" s="284">
        <f t="shared" si="54"/>
        <v>54889</v>
      </c>
      <c r="FS67" s="284">
        <f t="shared" si="54"/>
        <v>0</v>
      </c>
      <c r="FT67" s="284">
        <f t="shared" si="54"/>
        <v>0</v>
      </c>
      <c r="FU67" s="284">
        <f t="shared" si="54"/>
        <v>0</v>
      </c>
      <c r="FV67" s="284">
        <f t="shared" si="54"/>
        <v>0</v>
      </c>
      <c r="FW67" s="284">
        <f t="shared" si="54"/>
        <v>54889</v>
      </c>
      <c r="FX67" s="284">
        <f t="shared" si="54"/>
        <v>0</v>
      </c>
      <c r="FY67" s="284">
        <f t="shared" si="54"/>
        <v>0</v>
      </c>
      <c r="FZ67" s="284">
        <f t="shared" si="54"/>
        <v>0</v>
      </c>
      <c r="GA67" s="284">
        <f t="shared" si="54"/>
        <v>0</v>
      </c>
      <c r="GB67" s="284">
        <f t="shared" si="54"/>
        <v>54889</v>
      </c>
      <c r="GC67" s="284">
        <f t="shared" si="54"/>
        <v>0</v>
      </c>
      <c r="GD67" s="284">
        <f t="shared" si="54"/>
        <v>0</v>
      </c>
      <c r="GE67" s="284">
        <f t="shared" si="54"/>
        <v>0</v>
      </c>
      <c r="GF67" s="284">
        <f t="shared" si="54"/>
        <v>0</v>
      </c>
      <c r="GG67" s="284">
        <f t="shared" si="54"/>
        <v>54889</v>
      </c>
      <c r="GH67" s="284">
        <f t="shared" si="54"/>
        <v>0</v>
      </c>
      <c r="GI67" s="284">
        <f t="shared" si="54"/>
        <v>0</v>
      </c>
      <c r="GJ67" s="284">
        <f t="shared" si="54"/>
        <v>0</v>
      </c>
      <c r="GK67" s="284">
        <f t="shared" si="54"/>
        <v>0</v>
      </c>
      <c r="GL67" s="284">
        <f t="shared" si="54"/>
        <v>54889</v>
      </c>
      <c r="GM67" s="284">
        <f t="shared" ref="GM67" si="62">$C17*GM40</f>
        <v>0</v>
      </c>
      <c r="GN67" s="284">
        <f t="shared" si="55"/>
        <v>0</v>
      </c>
      <c r="GO67" s="284">
        <f t="shared" si="55"/>
        <v>0</v>
      </c>
      <c r="GP67" s="284">
        <f t="shared" si="55"/>
        <v>0</v>
      </c>
      <c r="GQ67" s="284">
        <f t="shared" si="55"/>
        <v>54889</v>
      </c>
      <c r="GR67" s="284">
        <f t="shared" si="55"/>
        <v>0</v>
      </c>
      <c r="GS67" s="284">
        <f t="shared" si="55"/>
        <v>0</v>
      </c>
      <c r="GT67" s="284">
        <f t="shared" si="55"/>
        <v>0</v>
      </c>
      <c r="GU67" s="284">
        <f t="shared" si="55"/>
        <v>0</v>
      </c>
      <c r="GV67" s="284">
        <f t="shared" si="55"/>
        <v>54889</v>
      </c>
      <c r="GW67" s="284">
        <f t="shared" si="55"/>
        <v>0</v>
      </c>
      <c r="GX67" s="284">
        <f t="shared" si="55"/>
        <v>0</v>
      </c>
      <c r="GY67" s="284">
        <f t="shared" si="55"/>
        <v>0</v>
      </c>
      <c r="GZ67" s="284">
        <f t="shared" si="55"/>
        <v>0</v>
      </c>
      <c r="HA67" s="284">
        <f t="shared" si="55"/>
        <v>54889</v>
      </c>
      <c r="HB67" s="284">
        <f t="shared" si="55"/>
        <v>0</v>
      </c>
      <c r="HC67" s="284">
        <f t="shared" si="55"/>
        <v>0</v>
      </c>
      <c r="HD67" s="284">
        <f t="shared" si="55"/>
        <v>0</v>
      </c>
      <c r="HE67" s="284">
        <f t="shared" si="55"/>
        <v>0</v>
      </c>
      <c r="HF67" s="284">
        <f t="shared" si="55"/>
        <v>54889</v>
      </c>
      <c r="HG67" s="284">
        <f t="shared" si="55"/>
        <v>0</v>
      </c>
      <c r="HH67" s="284">
        <f t="shared" si="55"/>
        <v>0</v>
      </c>
      <c r="HI67" s="284">
        <f t="shared" si="55"/>
        <v>0</v>
      </c>
      <c r="HJ67" s="284">
        <f t="shared" si="55"/>
        <v>0</v>
      </c>
      <c r="HK67" s="284">
        <f t="shared" si="55"/>
        <v>54889</v>
      </c>
      <c r="HL67" s="284">
        <f t="shared" si="55"/>
        <v>0</v>
      </c>
      <c r="HM67" s="284">
        <f t="shared" si="55"/>
        <v>0</v>
      </c>
      <c r="HN67" s="284">
        <f t="shared" si="55"/>
        <v>0</v>
      </c>
      <c r="HO67" s="284">
        <f t="shared" si="55"/>
        <v>0</v>
      </c>
      <c r="HP67" s="284">
        <f t="shared" si="55"/>
        <v>54889</v>
      </c>
      <c r="HQ67" s="284">
        <f t="shared" si="55"/>
        <v>0</v>
      </c>
      <c r="HR67" s="284">
        <f t="shared" si="55"/>
        <v>0</v>
      </c>
      <c r="HS67" s="284">
        <f t="shared" si="55"/>
        <v>0</v>
      </c>
      <c r="HT67" s="284">
        <f t="shared" si="55"/>
        <v>0</v>
      </c>
      <c r="HU67" s="284">
        <f t="shared" si="55"/>
        <v>54889</v>
      </c>
      <c r="HV67" s="284">
        <f t="shared" si="55"/>
        <v>0</v>
      </c>
      <c r="HW67" s="284">
        <f t="shared" si="55"/>
        <v>0</v>
      </c>
      <c r="HX67" s="284">
        <f t="shared" si="55"/>
        <v>0</v>
      </c>
      <c r="HY67" s="284">
        <f t="shared" si="55"/>
        <v>0</v>
      </c>
      <c r="HZ67" s="284">
        <f t="shared" si="55"/>
        <v>54889</v>
      </c>
      <c r="IA67" s="284">
        <f t="shared" si="55"/>
        <v>0</v>
      </c>
      <c r="IB67" s="284">
        <f t="shared" si="55"/>
        <v>0</v>
      </c>
      <c r="IC67" s="284">
        <f t="shared" si="55"/>
        <v>0</v>
      </c>
      <c r="ID67" s="284">
        <f t="shared" si="55"/>
        <v>0</v>
      </c>
      <c r="IE67" s="284">
        <f t="shared" si="55"/>
        <v>54889</v>
      </c>
      <c r="IF67" s="284">
        <f t="shared" si="55"/>
        <v>0</v>
      </c>
      <c r="IG67" s="284">
        <f t="shared" si="55"/>
        <v>0</v>
      </c>
      <c r="IH67" s="284">
        <f t="shared" si="55"/>
        <v>0</v>
      </c>
      <c r="II67" s="284">
        <f t="shared" si="55"/>
        <v>0</v>
      </c>
      <c r="IJ67" s="284">
        <f t="shared" si="55"/>
        <v>54889</v>
      </c>
      <c r="IK67" s="284">
        <f t="shared" si="55"/>
        <v>0</v>
      </c>
      <c r="IL67" s="284">
        <f t="shared" si="55"/>
        <v>0</v>
      </c>
      <c r="IM67" s="284">
        <f t="shared" si="55"/>
        <v>0</v>
      </c>
      <c r="IN67" s="284">
        <f t="shared" si="55"/>
        <v>0</v>
      </c>
      <c r="IO67" s="284">
        <f t="shared" si="55"/>
        <v>54889</v>
      </c>
      <c r="IP67" s="284">
        <f t="shared" si="55"/>
        <v>0</v>
      </c>
      <c r="IQ67" s="284">
        <f t="shared" si="55"/>
        <v>0</v>
      </c>
      <c r="IR67" s="284">
        <f t="shared" si="55"/>
        <v>0</v>
      </c>
      <c r="IS67" s="284">
        <f t="shared" si="55"/>
        <v>0</v>
      </c>
      <c r="IT67" s="284">
        <f t="shared" si="55"/>
        <v>54889</v>
      </c>
      <c r="IU67" s="284">
        <f t="shared" si="55"/>
        <v>0</v>
      </c>
      <c r="IV67" s="284">
        <f t="shared" si="55"/>
        <v>0</v>
      </c>
      <c r="IW67" s="284">
        <f t="shared" si="55"/>
        <v>0</v>
      </c>
      <c r="IX67" s="284">
        <f t="shared" si="55"/>
        <v>0</v>
      </c>
      <c r="IY67" s="284">
        <f t="shared" ref="IY67" si="63">$C17*IY40</f>
        <v>54889</v>
      </c>
      <c r="IZ67" s="284">
        <f t="shared" si="56"/>
        <v>0</v>
      </c>
      <c r="JA67" s="284">
        <f t="shared" si="56"/>
        <v>0</v>
      </c>
      <c r="JB67" s="284">
        <f t="shared" si="56"/>
        <v>0</v>
      </c>
      <c r="JC67" s="284">
        <f t="shared" si="56"/>
        <v>0</v>
      </c>
      <c r="JD67" s="284">
        <f t="shared" si="56"/>
        <v>54889</v>
      </c>
      <c r="JE67" s="284">
        <f t="shared" si="56"/>
        <v>0</v>
      </c>
      <c r="JF67" s="284">
        <f t="shared" si="56"/>
        <v>0</v>
      </c>
      <c r="JG67" s="284">
        <f t="shared" si="56"/>
        <v>0</v>
      </c>
      <c r="JH67" s="284">
        <f t="shared" si="56"/>
        <v>0</v>
      </c>
      <c r="JI67" s="284">
        <f t="shared" si="56"/>
        <v>54889</v>
      </c>
      <c r="JJ67" s="284">
        <f t="shared" si="56"/>
        <v>0</v>
      </c>
      <c r="JK67" s="284">
        <f t="shared" si="56"/>
        <v>0</v>
      </c>
      <c r="JL67" s="284">
        <f t="shared" si="56"/>
        <v>0</v>
      </c>
      <c r="JM67" s="284">
        <f t="shared" si="56"/>
        <v>0</v>
      </c>
      <c r="JN67" s="284">
        <f t="shared" si="56"/>
        <v>54889</v>
      </c>
      <c r="JO67" s="284">
        <f t="shared" si="56"/>
        <v>0</v>
      </c>
      <c r="JP67" s="284">
        <f t="shared" si="56"/>
        <v>0</v>
      </c>
      <c r="JQ67" s="284">
        <f t="shared" si="56"/>
        <v>0</v>
      </c>
      <c r="JR67" s="284">
        <f t="shared" si="56"/>
        <v>0</v>
      </c>
      <c r="JS67" s="284">
        <f t="shared" si="56"/>
        <v>54889</v>
      </c>
      <c r="JT67" s="284">
        <f t="shared" si="56"/>
        <v>0</v>
      </c>
      <c r="JU67" s="284">
        <f t="shared" si="56"/>
        <v>0</v>
      </c>
      <c r="JV67" s="284">
        <f t="shared" si="56"/>
        <v>0</v>
      </c>
      <c r="JW67" s="284">
        <f t="shared" si="56"/>
        <v>0</v>
      </c>
      <c r="JX67" s="284">
        <f t="shared" si="56"/>
        <v>54889</v>
      </c>
      <c r="JY67" s="284">
        <f t="shared" si="56"/>
        <v>0</v>
      </c>
      <c r="JZ67" s="284">
        <f t="shared" si="56"/>
        <v>0</v>
      </c>
      <c r="KA67" s="284">
        <f t="shared" si="56"/>
        <v>0</v>
      </c>
      <c r="KB67" s="284">
        <f t="shared" si="56"/>
        <v>0</v>
      </c>
      <c r="KC67" s="284">
        <f t="shared" si="56"/>
        <v>54889</v>
      </c>
      <c r="KD67" s="284">
        <f t="shared" si="56"/>
        <v>0</v>
      </c>
      <c r="KE67" s="284">
        <f t="shared" si="56"/>
        <v>0</v>
      </c>
      <c r="KF67" s="284">
        <f t="shared" si="56"/>
        <v>0</v>
      </c>
      <c r="KG67" s="284">
        <f t="shared" si="56"/>
        <v>0</v>
      </c>
      <c r="KH67" s="284">
        <f t="shared" si="56"/>
        <v>54889</v>
      </c>
      <c r="KI67" s="284">
        <f t="shared" si="56"/>
        <v>0</v>
      </c>
      <c r="KJ67" s="284">
        <f t="shared" si="56"/>
        <v>0</v>
      </c>
      <c r="KK67" s="284">
        <f t="shared" si="56"/>
        <v>0</v>
      </c>
      <c r="KL67" s="284">
        <f t="shared" si="56"/>
        <v>0</v>
      </c>
      <c r="KM67" s="284">
        <f t="shared" si="56"/>
        <v>54889</v>
      </c>
      <c r="KN67" s="284">
        <f t="shared" si="56"/>
        <v>0</v>
      </c>
      <c r="KO67" s="284">
        <f t="shared" si="56"/>
        <v>0</v>
      </c>
      <c r="KP67" s="284">
        <f t="shared" si="56"/>
        <v>0</v>
      </c>
      <c r="KQ67" s="284">
        <f t="shared" si="56"/>
        <v>0</v>
      </c>
      <c r="KR67" s="284">
        <f t="shared" si="56"/>
        <v>54889</v>
      </c>
      <c r="KS67" s="284">
        <f t="shared" si="56"/>
        <v>0</v>
      </c>
      <c r="KT67" s="284">
        <f t="shared" si="56"/>
        <v>0</v>
      </c>
      <c r="KU67" s="284">
        <f t="shared" si="56"/>
        <v>0</v>
      </c>
      <c r="KV67" s="284">
        <f t="shared" si="56"/>
        <v>0</v>
      </c>
      <c r="KW67" s="284">
        <f t="shared" si="56"/>
        <v>54889</v>
      </c>
      <c r="KX67" s="284">
        <f t="shared" si="56"/>
        <v>0</v>
      </c>
      <c r="KY67" s="284">
        <f t="shared" si="56"/>
        <v>0</v>
      </c>
      <c r="KZ67" s="284">
        <f t="shared" si="56"/>
        <v>0</v>
      </c>
      <c r="LA67" s="284">
        <f t="shared" si="56"/>
        <v>0</v>
      </c>
      <c r="LB67" s="284">
        <f t="shared" si="56"/>
        <v>54889</v>
      </c>
      <c r="LC67" s="284">
        <f t="shared" si="56"/>
        <v>0</v>
      </c>
      <c r="LD67" s="284">
        <f t="shared" si="56"/>
        <v>0</v>
      </c>
      <c r="LE67" s="284">
        <f t="shared" si="56"/>
        <v>0</v>
      </c>
      <c r="LF67" s="284">
        <f t="shared" si="56"/>
        <v>0</v>
      </c>
      <c r="LG67" s="284">
        <f t="shared" si="56"/>
        <v>54889</v>
      </c>
      <c r="LH67" s="284">
        <f t="shared" si="56"/>
        <v>0</v>
      </c>
      <c r="LI67" s="284">
        <f t="shared" si="56"/>
        <v>0</v>
      </c>
      <c r="LJ67" s="284">
        <f t="shared" si="56"/>
        <v>0</v>
      </c>
      <c r="LK67" s="284">
        <f t="shared" ref="LK67" si="64">$C17*LK40</f>
        <v>0</v>
      </c>
      <c r="LL67" s="284">
        <f t="shared" si="57"/>
        <v>54889</v>
      </c>
      <c r="LM67" s="284">
        <f t="shared" si="57"/>
        <v>0</v>
      </c>
      <c r="LN67" s="284">
        <f t="shared" si="57"/>
        <v>0</v>
      </c>
      <c r="LO67" s="284">
        <f t="shared" si="57"/>
        <v>0</v>
      </c>
      <c r="LP67" s="284">
        <f t="shared" si="57"/>
        <v>0</v>
      </c>
      <c r="LQ67" s="284">
        <f t="shared" si="57"/>
        <v>54889</v>
      </c>
      <c r="LR67" s="284">
        <f t="shared" si="57"/>
        <v>0</v>
      </c>
      <c r="LS67" s="284">
        <f t="shared" si="57"/>
        <v>0</v>
      </c>
      <c r="LT67" s="284">
        <f t="shared" si="57"/>
        <v>0</v>
      </c>
      <c r="LU67" s="284">
        <f t="shared" si="57"/>
        <v>0</v>
      </c>
      <c r="LV67" s="284">
        <f t="shared" si="57"/>
        <v>54889</v>
      </c>
      <c r="LW67" s="284">
        <f t="shared" si="57"/>
        <v>0</v>
      </c>
      <c r="LX67" s="284">
        <f t="shared" si="57"/>
        <v>0</v>
      </c>
      <c r="LY67" s="284">
        <f t="shared" si="57"/>
        <v>0</v>
      </c>
      <c r="LZ67" s="284">
        <f t="shared" si="57"/>
        <v>0</v>
      </c>
      <c r="MA67" s="284">
        <f t="shared" si="57"/>
        <v>54889</v>
      </c>
      <c r="MB67" s="284">
        <f t="shared" si="57"/>
        <v>0</v>
      </c>
      <c r="MC67" s="284">
        <f t="shared" si="57"/>
        <v>0</v>
      </c>
      <c r="MD67" s="284">
        <f t="shared" si="57"/>
        <v>0</v>
      </c>
      <c r="ME67" s="284">
        <f t="shared" si="57"/>
        <v>0</v>
      </c>
      <c r="MF67" s="284">
        <f t="shared" si="57"/>
        <v>54889</v>
      </c>
      <c r="MG67" s="284">
        <f t="shared" si="57"/>
        <v>0</v>
      </c>
      <c r="MH67" s="284">
        <f t="shared" si="57"/>
        <v>0</v>
      </c>
      <c r="MI67" s="284">
        <f t="shared" si="57"/>
        <v>0</v>
      </c>
      <c r="MJ67" s="284">
        <f t="shared" si="57"/>
        <v>0</v>
      </c>
      <c r="MK67" s="284">
        <f t="shared" si="57"/>
        <v>54889</v>
      </c>
      <c r="ML67" s="284">
        <f t="shared" si="57"/>
        <v>0</v>
      </c>
      <c r="MM67" s="284">
        <f t="shared" si="57"/>
        <v>0</v>
      </c>
      <c r="MN67" s="284">
        <f t="shared" si="57"/>
        <v>0</v>
      </c>
      <c r="MO67" s="284">
        <f t="shared" si="57"/>
        <v>0</v>
      </c>
      <c r="MP67" s="284">
        <f t="shared" si="57"/>
        <v>54889</v>
      </c>
      <c r="MQ67" s="284">
        <f t="shared" si="57"/>
        <v>0</v>
      </c>
      <c r="MR67" s="284">
        <f t="shared" si="57"/>
        <v>0</v>
      </c>
      <c r="MS67" s="284">
        <f t="shared" si="57"/>
        <v>0</v>
      </c>
      <c r="MT67" s="284">
        <f t="shared" si="57"/>
        <v>0</v>
      </c>
      <c r="MU67" s="284">
        <f t="shared" si="57"/>
        <v>54889</v>
      </c>
      <c r="MV67" s="284">
        <f t="shared" si="57"/>
        <v>0</v>
      </c>
      <c r="MW67" s="284">
        <f t="shared" si="57"/>
        <v>0</v>
      </c>
      <c r="MX67" s="284">
        <f t="shared" si="57"/>
        <v>0</v>
      </c>
      <c r="MY67" s="284">
        <f t="shared" si="57"/>
        <v>0</v>
      </c>
      <c r="MZ67" s="284">
        <f t="shared" si="57"/>
        <v>54889</v>
      </c>
      <c r="NA67" s="284">
        <f t="shared" si="57"/>
        <v>0</v>
      </c>
      <c r="NB67" s="284">
        <f t="shared" si="57"/>
        <v>0</v>
      </c>
      <c r="NC67" s="284">
        <f t="shared" si="57"/>
        <v>0</v>
      </c>
      <c r="ND67" s="284">
        <f t="shared" si="57"/>
        <v>0</v>
      </c>
      <c r="NE67" s="284">
        <f t="shared" si="57"/>
        <v>54889</v>
      </c>
      <c r="NF67" s="284">
        <f t="shared" si="57"/>
        <v>0</v>
      </c>
      <c r="NG67" s="284">
        <f t="shared" si="57"/>
        <v>0</v>
      </c>
      <c r="NH67" s="284">
        <f t="shared" si="57"/>
        <v>0</v>
      </c>
      <c r="NI67" s="284">
        <f t="shared" si="57"/>
        <v>0</v>
      </c>
      <c r="NJ67" s="284">
        <f t="shared" si="57"/>
        <v>54889</v>
      </c>
      <c r="NK67" s="284">
        <f t="shared" si="57"/>
        <v>0</v>
      </c>
      <c r="NL67" s="284">
        <f t="shared" si="57"/>
        <v>0</v>
      </c>
      <c r="NM67" s="284">
        <f t="shared" si="57"/>
        <v>0</v>
      </c>
      <c r="NN67" s="284">
        <f t="shared" si="57"/>
        <v>0</v>
      </c>
      <c r="NO67" s="284">
        <f t="shared" si="57"/>
        <v>54889</v>
      </c>
      <c r="NP67" s="284">
        <f t="shared" si="57"/>
        <v>0</v>
      </c>
      <c r="NQ67" s="284">
        <f t="shared" si="57"/>
        <v>0</v>
      </c>
      <c r="NR67" s="284">
        <f t="shared" si="57"/>
        <v>0</v>
      </c>
      <c r="NS67" s="284">
        <f t="shared" si="57"/>
        <v>0</v>
      </c>
      <c r="NT67" s="284">
        <f t="shared" si="57"/>
        <v>54889</v>
      </c>
      <c r="NU67" s="284">
        <f t="shared" si="57"/>
        <v>0</v>
      </c>
      <c r="NV67" s="284">
        <f t="shared" si="57"/>
        <v>0</v>
      </c>
      <c r="NW67" s="284">
        <f t="shared" ref="NW67" si="65">$C17*NW40</f>
        <v>0</v>
      </c>
      <c r="NX67" s="284">
        <f t="shared" si="58"/>
        <v>0</v>
      </c>
      <c r="NY67" s="284">
        <f t="shared" si="58"/>
        <v>54889</v>
      </c>
      <c r="NZ67" s="284">
        <f t="shared" si="58"/>
        <v>0</v>
      </c>
      <c r="OA67" s="284">
        <f t="shared" si="58"/>
        <v>0</v>
      </c>
      <c r="OB67" s="284">
        <f t="shared" si="58"/>
        <v>0</v>
      </c>
      <c r="OC67" s="284">
        <f t="shared" si="58"/>
        <v>0</v>
      </c>
      <c r="OD67" s="284">
        <f t="shared" si="58"/>
        <v>54889</v>
      </c>
      <c r="OE67" s="284">
        <f t="shared" si="58"/>
        <v>0</v>
      </c>
      <c r="OF67" s="284">
        <f t="shared" si="58"/>
        <v>0</v>
      </c>
      <c r="OG67" s="284">
        <f t="shared" si="58"/>
        <v>0</v>
      </c>
      <c r="OH67" s="284">
        <f t="shared" si="58"/>
        <v>0</v>
      </c>
      <c r="OI67" s="284">
        <f t="shared" si="58"/>
        <v>54889</v>
      </c>
      <c r="OJ67" s="284">
        <f t="shared" si="58"/>
        <v>0</v>
      </c>
      <c r="OK67" s="284">
        <f t="shared" si="58"/>
        <v>0</v>
      </c>
      <c r="OL67" s="284">
        <f t="shared" si="58"/>
        <v>0</v>
      </c>
      <c r="OM67" s="284">
        <f t="shared" si="58"/>
        <v>0</v>
      </c>
      <c r="ON67" s="284">
        <f t="shared" si="58"/>
        <v>54889</v>
      </c>
      <c r="OO67" s="284">
        <f t="shared" si="58"/>
        <v>0</v>
      </c>
      <c r="OP67" s="284">
        <f t="shared" si="58"/>
        <v>0</v>
      </c>
      <c r="OQ67" s="284">
        <f t="shared" si="58"/>
        <v>0</v>
      </c>
      <c r="OR67" s="284">
        <f t="shared" si="58"/>
        <v>0</v>
      </c>
      <c r="OS67" s="284">
        <f t="shared" si="58"/>
        <v>54889</v>
      </c>
      <c r="OT67" s="284">
        <f t="shared" si="58"/>
        <v>0</v>
      </c>
      <c r="OU67" s="284">
        <f t="shared" si="58"/>
        <v>0</v>
      </c>
      <c r="OV67" s="284">
        <f t="shared" si="58"/>
        <v>0</v>
      </c>
      <c r="OW67" s="284">
        <f t="shared" si="58"/>
        <v>0</v>
      </c>
      <c r="OX67" s="284">
        <f t="shared" si="58"/>
        <v>54889</v>
      </c>
      <c r="OY67" s="284">
        <f t="shared" si="58"/>
        <v>0</v>
      </c>
      <c r="OZ67" s="284">
        <f t="shared" si="58"/>
        <v>0</v>
      </c>
      <c r="PA67" s="284">
        <f t="shared" si="58"/>
        <v>0</v>
      </c>
      <c r="PB67" s="284">
        <f t="shared" si="58"/>
        <v>0</v>
      </c>
      <c r="PC67" s="284">
        <f t="shared" si="58"/>
        <v>54889</v>
      </c>
      <c r="PD67" s="284">
        <f t="shared" si="58"/>
        <v>0</v>
      </c>
      <c r="PE67" s="284">
        <f t="shared" si="58"/>
        <v>0</v>
      </c>
      <c r="PF67" s="284">
        <f t="shared" si="58"/>
        <v>0</v>
      </c>
      <c r="PG67" s="284">
        <f t="shared" si="58"/>
        <v>0</v>
      </c>
      <c r="PH67" s="284">
        <f t="shared" si="58"/>
        <v>54889</v>
      </c>
      <c r="PI67" s="284">
        <f t="shared" si="58"/>
        <v>0</v>
      </c>
      <c r="PJ67" s="284">
        <f t="shared" si="58"/>
        <v>0</v>
      </c>
      <c r="PK67" s="284">
        <f t="shared" si="58"/>
        <v>0</v>
      </c>
      <c r="PL67" s="284">
        <f t="shared" si="58"/>
        <v>0</v>
      </c>
      <c r="PM67" s="284">
        <f t="shared" si="58"/>
        <v>54889</v>
      </c>
      <c r="PN67" s="284">
        <f t="shared" si="58"/>
        <v>0</v>
      </c>
      <c r="PO67" s="284">
        <f t="shared" si="58"/>
        <v>0</v>
      </c>
      <c r="PP67" s="284">
        <f t="shared" si="58"/>
        <v>0</v>
      </c>
      <c r="PQ67" s="284">
        <f t="shared" si="58"/>
        <v>0</v>
      </c>
      <c r="PR67" s="284">
        <f t="shared" si="58"/>
        <v>54889</v>
      </c>
      <c r="PS67" s="284">
        <f t="shared" si="58"/>
        <v>0</v>
      </c>
      <c r="PT67" s="284">
        <f t="shared" si="58"/>
        <v>0</v>
      </c>
      <c r="PU67" s="284">
        <f t="shared" si="58"/>
        <v>0</v>
      </c>
      <c r="PV67" s="284">
        <f t="shared" si="58"/>
        <v>0</v>
      </c>
      <c r="PW67" s="284">
        <f t="shared" si="58"/>
        <v>54889</v>
      </c>
      <c r="PX67" s="284">
        <f t="shared" si="58"/>
        <v>0</v>
      </c>
      <c r="PY67" s="284">
        <f t="shared" si="58"/>
        <v>0</v>
      </c>
      <c r="PZ67" s="284">
        <f t="shared" si="58"/>
        <v>0</v>
      </c>
      <c r="QA67" s="284">
        <f t="shared" si="58"/>
        <v>0</v>
      </c>
      <c r="QB67" s="284">
        <f t="shared" si="58"/>
        <v>54889</v>
      </c>
      <c r="QC67" s="284">
        <f t="shared" si="58"/>
        <v>0</v>
      </c>
      <c r="QD67" s="284">
        <f t="shared" si="58"/>
        <v>0</v>
      </c>
      <c r="QE67" s="284">
        <f t="shared" si="58"/>
        <v>0</v>
      </c>
      <c r="QF67" s="284">
        <f t="shared" si="58"/>
        <v>0</v>
      </c>
      <c r="QG67" s="284">
        <f t="shared" si="58"/>
        <v>54889</v>
      </c>
      <c r="QH67" s="284">
        <f t="shared" si="58"/>
        <v>0</v>
      </c>
      <c r="QI67" s="284">
        <f t="shared" ref="QI67" si="66">$C17*QI40</f>
        <v>0</v>
      </c>
      <c r="QJ67" s="284">
        <f t="shared" si="59"/>
        <v>0</v>
      </c>
      <c r="QK67" s="284">
        <f t="shared" si="59"/>
        <v>0</v>
      </c>
      <c r="QL67" s="284">
        <f t="shared" si="59"/>
        <v>54889</v>
      </c>
      <c r="QM67" s="284">
        <f t="shared" si="59"/>
        <v>0</v>
      </c>
      <c r="QN67" s="284">
        <f t="shared" si="59"/>
        <v>0</v>
      </c>
      <c r="QO67" s="284">
        <f t="shared" si="59"/>
        <v>0</v>
      </c>
      <c r="QP67" s="284">
        <f t="shared" si="59"/>
        <v>0</v>
      </c>
      <c r="QQ67" s="284">
        <f t="shared" si="59"/>
        <v>54889</v>
      </c>
      <c r="QR67" s="284">
        <f t="shared" si="59"/>
        <v>0</v>
      </c>
      <c r="QS67" s="284">
        <f t="shared" si="59"/>
        <v>0</v>
      </c>
      <c r="QT67" s="284">
        <f t="shared" si="59"/>
        <v>0</v>
      </c>
      <c r="QU67" s="284">
        <f t="shared" si="59"/>
        <v>0</v>
      </c>
      <c r="QV67" s="284">
        <f t="shared" si="59"/>
        <v>54889</v>
      </c>
      <c r="QW67" s="284">
        <f t="shared" si="59"/>
        <v>0</v>
      </c>
      <c r="QX67" s="284">
        <f t="shared" si="59"/>
        <v>0</v>
      </c>
      <c r="QY67" s="284">
        <f t="shared" si="59"/>
        <v>0</v>
      </c>
      <c r="QZ67" s="284">
        <f t="shared" si="59"/>
        <v>0</v>
      </c>
      <c r="RA67" s="284">
        <f t="shared" si="59"/>
        <v>54889</v>
      </c>
      <c r="RB67" s="284">
        <f t="shared" si="59"/>
        <v>0</v>
      </c>
      <c r="RC67" s="284">
        <f t="shared" si="59"/>
        <v>0</v>
      </c>
      <c r="RD67" s="284">
        <f t="shared" si="59"/>
        <v>0</v>
      </c>
      <c r="RE67" s="284">
        <f t="shared" si="59"/>
        <v>0</v>
      </c>
      <c r="RF67" s="284">
        <f t="shared" si="59"/>
        <v>54889</v>
      </c>
      <c r="RG67" s="284">
        <f t="shared" si="59"/>
        <v>0</v>
      </c>
      <c r="RH67" s="284">
        <f t="shared" si="59"/>
        <v>0</v>
      </c>
      <c r="RI67" s="284">
        <f t="shared" si="59"/>
        <v>0</v>
      </c>
      <c r="RJ67" s="284">
        <f t="shared" si="59"/>
        <v>0</v>
      </c>
      <c r="RK67" s="284">
        <f t="shared" si="59"/>
        <v>54889</v>
      </c>
      <c r="RL67" s="284">
        <f t="shared" si="59"/>
        <v>0</v>
      </c>
      <c r="RM67" s="284">
        <f t="shared" si="59"/>
        <v>0</v>
      </c>
      <c r="RN67" s="284">
        <f t="shared" si="59"/>
        <v>0</v>
      </c>
      <c r="RO67" s="284">
        <f t="shared" si="59"/>
        <v>0</v>
      </c>
      <c r="RP67" s="284">
        <f t="shared" si="59"/>
        <v>54889</v>
      </c>
      <c r="RQ67" s="284">
        <f t="shared" si="59"/>
        <v>0</v>
      </c>
      <c r="RR67" s="284">
        <f t="shared" si="59"/>
        <v>0</v>
      </c>
      <c r="RS67" s="284">
        <f t="shared" si="59"/>
        <v>0</v>
      </c>
      <c r="RT67" s="284">
        <f t="shared" si="59"/>
        <v>0</v>
      </c>
      <c r="RU67" s="284">
        <f t="shared" si="59"/>
        <v>54889</v>
      </c>
      <c r="RV67" s="284">
        <f t="shared" si="59"/>
        <v>0</v>
      </c>
      <c r="RW67" s="284">
        <f t="shared" si="59"/>
        <v>0</v>
      </c>
      <c r="RX67" s="284">
        <f t="shared" si="59"/>
        <v>0</v>
      </c>
      <c r="RY67" s="284">
        <f t="shared" si="59"/>
        <v>0</v>
      </c>
      <c r="RZ67" s="284">
        <f t="shared" si="59"/>
        <v>54889</v>
      </c>
      <c r="SA67" s="284">
        <f t="shared" si="59"/>
        <v>0</v>
      </c>
    </row>
    <row r="68" spans="1:495">
      <c r="A68" s="282"/>
      <c r="B68" s="283" t="str">
        <f>$B$18</f>
        <v>Revegetation Success</v>
      </c>
      <c r="C68" s="290">
        <f>SUM(D68:S68,T68:INDEX(T68:SA68,$H$5))</f>
        <v>779967</v>
      </c>
      <c r="D68" s="284">
        <f t="shared" ref="D68:BO71" si="67">$C18*D41</f>
        <v>86663</v>
      </c>
      <c r="E68" s="284">
        <f t="shared" si="67"/>
        <v>86663</v>
      </c>
      <c r="F68" s="284">
        <f t="shared" si="67"/>
        <v>86663</v>
      </c>
      <c r="G68" s="284">
        <f t="shared" si="67"/>
        <v>86663</v>
      </c>
      <c r="H68" s="284">
        <f t="shared" si="67"/>
        <v>86663</v>
      </c>
      <c r="I68" s="284">
        <f t="shared" si="67"/>
        <v>0</v>
      </c>
      <c r="J68" s="284">
        <f t="shared" si="67"/>
        <v>0</v>
      </c>
      <c r="K68" s="284">
        <f t="shared" si="67"/>
        <v>86663</v>
      </c>
      <c r="L68" s="284">
        <f t="shared" si="67"/>
        <v>0</v>
      </c>
      <c r="M68" s="284">
        <f t="shared" si="67"/>
        <v>0</v>
      </c>
      <c r="N68" s="284">
        <f t="shared" si="67"/>
        <v>86663</v>
      </c>
      <c r="O68" s="284">
        <f t="shared" si="67"/>
        <v>0</v>
      </c>
      <c r="P68" s="284">
        <f t="shared" si="67"/>
        <v>0</v>
      </c>
      <c r="Q68" s="284">
        <f t="shared" si="67"/>
        <v>0</v>
      </c>
      <c r="R68" s="284">
        <f t="shared" si="67"/>
        <v>86663</v>
      </c>
      <c r="S68" s="284">
        <f t="shared" si="67"/>
        <v>0</v>
      </c>
      <c r="T68" s="284">
        <f t="shared" si="67"/>
        <v>0</v>
      </c>
      <c r="U68" s="284">
        <f t="shared" si="67"/>
        <v>0</v>
      </c>
      <c r="V68" s="284">
        <f t="shared" si="67"/>
        <v>0</v>
      </c>
      <c r="W68" s="284">
        <f t="shared" si="67"/>
        <v>86663</v>
      </c>
      <c r="X68" s="284">
        <f t="shared" si="67"/>
        <v>0</v>
      </c>
      <c r="Y68" s="284">
        <f t="shared" si="67"/>
        <v>0</v>
      </c>
      <c r="Z68" s="284">
        <f t="shared" si="67"/>
        <v>0</v>
      </c>
      <c r="AA68" s="284">
        <f t="shared" si="67"/>
        <v>0</v>
      </c>
      <c r="AB68" s="284">
        <f t="shared" si="67"/>
        <v>0</v>
      </c>
      <c r="AC68" s="284">
        <f t="shared" si="67"/>
        <v>0</v>
      </c>
      <c r="AD68" s="284">
        <f t="shared" si="67"/>
        <v>0</v>
      </c>
      <c r="AE68" s="284">
        <f t="shared" si="67"/>
        <v>0</v>
      </c>
      <c r="AF68" s="284">
        <f t="shared" si="67"/>
        <v>0</v>
      </c>
      <c r="AG68" s="284">
        <f t="shared" si="67"/>
        <v>0</v>
      </c>
      <c r="AH68" s="284">
        <f t="shared" si="67"/>
        <v>0</v>
      </c>
      <c r="AI68" s="284">
        <f t="shared" si="67"/>
        <v>0</v>
      </c>
      <c r="AJ68" s="284">
        <f t="shared" si="67"/>
        <v>0</v>
      </c>
      <c r="AK68" s="284">
        <f t="shared" si="67"/>
        <v>0</v>
      </c>
      <c r="AL68" s="284">
        <f t="shared" si="67"/>
        <v>0</v>
      </c>
      <c r="AM68" s="284">
        <f t="shared" si="67"/>
        <v>0</v>
      </c>
      <c r="AN68" s="284">
        <f t="shared" si="67"/>
        <v>0</v>
      </c>
      <c r="AO68" s="284">
        <f t="shared" si="67"/>
        <v>0</v>
      </c>
      <c r="AP68" s="284">
        <f t="shared" si="67"/>
        <v>0</v>
      </c>
      <c r="AQ68" s="284">
        <f t="shared" si="67"/>
        <v>0</v>
      </c>
      <c r="AR68" s="284">
        <f t="shared" si="67"/>
        <v>86663</v>
      </c>
      <c r="AS68" s="284">
        <f t="shared" si="67"/>
        <v>0</v>
      </c>
      <c r="AT68" s="284">
        <f t="shared" si="67"/>
        <v>0</v>
      </c>
      <c r="AU68" s="284">
        <f t="shared" si="67"/>
        <v>0</v>
      </c>
      <c r="AV68" s="284">
        <f t="shared" si="67"/>
        <v>0</v>
      </c>
      <c r="AW68" s="284">
        <f t="shared" si="67"/>
        <v>86663</v>
      </c>
      <c r="AX68" s="284">
        <f t="shared" si="67"/>
        <v>0</v>
      </c>
      <c r="AY68" s="284">
        <f t="shared" si="67"/>
        <v>0</v>
      </c>
      <c r="AZ68" s="284">
        <f t="shared" si="67"/>
        <v>0</v>
      </c>
      <c r="BA68" s="284">
        <f t="shared" si="67"/>
        <v>0</v>
      </c>
      <c r="BB68" s="284">
        <f t="shared" si="67"/>
        <v>86663</v>
      </c>
      <c r="BC68" s="284">
        <f t="shared" si="67"/>
        <v>0</v>
      </c>
      <c r="BD68" s="284">
        <f t="shared" si="67"/>
        <v>0</v>
      </c>
      <c r="BE68" s="284">
        <f t="shared" si="67"/>
        <v>0</v>
      </c>
      <c r="BF68" s="284">
        <f t="shared" si="67"/>
        <v>0</v>
      </c>
      <c r="BG68" s="284">
        <f t="shared" si="67"/>
        <v>86663</v>
      </c>
      <c r="BH68" s="284">
        <f t="shared" si="67"/>
        <v>0</v>
      </c>
      <c r="BI68" s="284">
        <f t="shared" si="67"/>
        <v>0</v>
      </c>
      <c r="BJ68" s="284">
        <f t="shared" si="67"/>
        <v>0</v>
      </c>
      <c r="BK68" s="284">
        <f t="shared" si="67"/>
        <v>0</v>
      </c>
      <c r="BL68" s="284">
        <f t="shared" si="67"/>
        <v>86663</v>
      </c>
      <c r="BM68" s="284">
        <f t="shared" si="67"/>
        <v>0</v>
      </c>
      <c r="BN68" s="284">
        <f t="shared" si="67"/>
        <v>0</v>
      </c>
      <c r="BO68" s="284">
        <f t="shared" si="67"/>
        <v>0</v>
      </c>
      <c r="BP68" s="284">
        <f t="shared" ref="BP68:EA71" si="68">$C18*BP41</f>
        <v>0</v>
      </c>
      <c r="BQ68" s="284">
        <f t="shared" si="68"/>
        <v>86663</v>
      </c>
      <c r="BR68" s="284">
        <f t="shared" si="68"/>
        <v>0</v>
      </c>
      <c r="BS68" s="284">
        <f t="shared" si="68"/>
        <v>0</v>
      </c>
      <c r="BT68" s="284">
        <f t="shared" si="68"/>
        <v>0</v>
      </c>
      <c r="BU68" s="284">
        <f t="shared" si="68"/>
        <v>0</v>
      </c>
      <c r="BV68" s="284">
        <f t="shared" si="68"/>
        <v>86663</v>
      </c>
      <c r="BW68" s="284">
        <f t="shared" si="68"/>
        <v>0</v>
      </c>
      <c r="BX68" s="284">
        <f t="shared" si="68"/>
        <v>0</v>
      </c>
      <c r="BY68" s="284">
        <f t="shared" si="68"/>
        <v>0</v>
      </c>
      <c r="BZ68" s="284">
        <f t="shared" si="68"/>
        <v>0</v>
      </c>
      <c r="CA68" s="284">
        <f t="shared" si="68"/>
        <v>86663</v>
      </c>
      <c r="CB68" s="284">
        <f t="shared" si="68"/>
        <v>0</v>
      </c>
      <c r="CC68" s="284">
        <f t="shared" si="68"/>
        <v>0</v>
      </c>
      <c r="CD68" s="284">
        <f t="shared" si="68"/>
        <v>0</v>
      </c>
      <c r="CE68" s="284">
        <f t="shared" si="68"/>
        <v>0</v>
      </c>
      <c r="CF68" s="284">
        <f t="shared" si="68"/>
        <v>86663</v>
      </c>
      <c r="CG68" s="284">
        <f t="shared" si="68"/>
        <v>0</v>
      </c>
      <c r="CH68" s="284">
        <f t="shared" si="68"/>
        <v>0</v>
      </c>
      <c r="CI68" s="284">
        <f t="shared" si="68"/>
        <v>0</v>
      </c>
      <c r="CJ68" s="284">
        <f t="shared" si="68"/>
        <v>0</v>
      </c>
      <c r="CK68" s="284">
        <f t="shared" si="68"/>
        <v>86663</v>
      </c>
      <c r="CL68" s="284">
        <f t="shared" si="68"/>
        <v>0</v>
      </c>
      <c r="CM68" s="284">
        <f t="shared" si="68"/>
        <v>0</v>
      </c>
      <c r="CN68" s="284">
        <f t="shared" si="68"/>
        <v>0</v>
      </c>
      <c r="CO68" s="284">
        <f t="shared" si="68"/>
        <v>0</v>
      </c>
      <c r="CP68" s="284">
        <f t="shared" si="68"/>
        <v>86663</v>
      </c>
      <c r="CQ68" s="284">
        <f t="shared" si="68"/>
        <v>0</v>
      </c>
      <c r="CR68" s="284">
        <f t="shared" si="68"/>
        <v>0</v>
      </c>
      <c r="CS68" s="284">
        <f t="shared" si="68"/>
        <v>0</v>
      </c>
      <c r="CT68" s="284">
        <f t="shared" si="68"/>
        <v>0</v>
      </c>
      <c r="CU68" s="284">
        <f t="shared" si="68"/>
        <v>86663</v>
      </c>
      <c r="CV68" s="284">
        <f t="shared" si="68"/>
        <v>0</v>
      </c>
      <c r="CW68" s="284">
        <f t="shared" si="68"/>
        <v>0</v>
      </c>
      <c r="CX68" s="284">
        <f t="shared" si="68"/>
        <v>0</v>
      </c>
      <c r="CY68" s="284">
        <f t="shared" si="68"/>
        <v>0</v>
      </c>
      <c r="CZ68" s="284">
        <f t="shared" si="68"/>
        <v>86663</v>
      </c>
      <c r="DA68" s="284">
        <f t="shared" si="68"/>
        <v>0</v>
      </c>
      <c r="DB68" s="284">
        <f t="shared" si="68"/>
        <v>0</v>
      </c>
      <c r="DC68" s="284">
        <f t="shared" si="68"/>
        <v>0</v>
      </c>
      <c r="DD68" s="284">
        <f t="shared" si="68"/>
        <v>0</v>
      </c>
      <c r="DE68" s="284">
        <f t="shared" si="68"/>
        <v>86663</v>
      </c>
      <c r="DF68" s="284">
        <f t="shared" si="68"/>
        <v>0</v>
      </c>
      <c r="DG68" s="284">
        <f t="shared" si="68"/>
        <v>0</v>
      </c>
      <c r="DH68" s="284">
        <f t="shared" si="68"/>
        <v>0</v>
      </c>
      <c r="DI68" s="284">
        <f t="shared" si="68"/>
        <v>0</v>
      </c>
      <c r="DJ68" s="284">
        <f t="shared" si="68"/>
        <v>86663</v>
      </c>
      <c r="DK68" s="284">
        <f t="shared" si="68"/>
        <v>0</v>
      </c>
      <c r="DL68" s="284">
        <f t="shared" si="68"/>
        <v>0</v>
      </c>
      <c r="DM68" s="284">
        <f t="shared" si="68"/>
        <v>0</v>
      </c>
      <c r="DN68" s="284">
        <f t="shared" si="68"/>
        <v>0</v>
      </c>
      <c r="DO68" s="284">
        <f t="shared" si="68"/>
        <v>86663</v>
      </c>
      <c r="DP68" s="284">
        <f t="shared" si="68"/>
        <v>0</v>
      </c>
      <c r="DQ68" s="284">
        <f t="shared" si="68"/>
        <v>0</v>
      </c>
      <c r="DR68" s="284">
        <f t="shared" si="68"/>
        <v>0</v>
      </c>
      <c r="DS68" s="284">
        <f t="shared" si="68"/>
        <v>0</v>
      </c>
      <c r="DT68" s="284">
        <f t="shared" si="68"/>
        <v>86663</v>
      </c>
      <c r="DU68" s="284">
        <f t="shared" si="68"/>
        <v>0</v>
      </c>
      <c r="DV68" s="284">
        <f t="shared" si="68"/>
        <v>0</v>
      </c>
      <c r="DW68" s="284">
        <f t="shared" si="68"/>
        <v>0</v>
      </c>
      <c r="DX68" s="284">
        <f t="shared" si="68"/>
        <v>0</v>
      </c>
      <c r="DY68" s="284">
        <f t="shared" si="68"/>
        <v>86663</v>
      </c>
      <c r="DZ68" s="284">
        <f t="shared" si="68"/>
        <v>0</v>
      </c>
      <c r="EA68" s="284">
        <f t="shared" si="68"/>
        <v>0</v>
      </c>
      <c r="EB68" s="284">
        <f t="shared" ref="EB68:GM71" si="69">$C18*EB41</f>
        <v>0</v>
      </c>
      <c r="EC68" s="284">
        <f t="shared" si="69"/>
        <v>0</v>
      </c>
      <c r="ED68" s="284">
        <f t="shared" si="69"/>
        <v>86663</v>
      </c>
      <c r="EE68" s="284">
        <f t="shared" si="69"/>
        <v>0</v>
      </c>
      <c r="EF68" s="284">
        <f t="shared" si="69"/>
        <v>0</v>
      </c>
      <c r="EG68" s="284">
        <f t="shared" si="69"/>
        <v>0</v>
      </c>
      <c r="EH68" s="284">
        <f t="shared" si="69"/>
        <v>0</v>
      </c>
      <c r="EI68" s="284">
        <f t="shared" si="69"/>
        <v>86663</v>
      </c>
      <c r="EJ68" s="284">
        <f t="shared" si="69"/>
        <v>0</v>
      </c>
      <c r="EK68" s="284">
        <f t="shared" si="69"/>
        <v>0</v>
      </c>
      <c r="EL68" s="284">
        <f t="shared" si="69"/>
        <v>0</v>
      </c>
      <c r="EM68" s="284">
        <f t="shared" si="69"/>
        <v>0</v>
      </c>
      <c r="EN68" s="284">
        <f t="shared" si="69"/>
        <v>86663</v>
      </c>
      <c r="EO68" s="284">
        <f t="shared" si="69"/>
        <v>0</v>
      </c>
      <c r="EP68" s="284">
        <f t="shared" si="69"/>
        <v>0</v>
      </c>
      <c r="EQ68" s="284">
        <f t="shared" si="69"/>
        <v>0</v>
      </c>
      <c r="ER68" s="284">
        <f t="shared" si="69"/>
        <v>0</v>
      </c>
      <c r="ES68" s="284">
        <f t="shared" si="69"/>
        <v>86663</v>
      </c>
      <c r="ET68" s="284">
        <f t="shared" si="69"/>
        <v>0</v>
      </c>
      <c r="EU68" s="284">
        <f t="shared" si="69"/>
        <v>0</v>
      </c>
      <c r="EV68" s="284">
        <f t="shared" si="69"/>
        <v>0</v>
      </c>
      <c r="EW68" s="284">
        <f t="shared" si="69"/>
        <v>0</v>
      </c>
      <c r="EX68" s="284">
        <f t="shared" si="69"/>
        <v>86663</v>
      </c>
      <c r="EY68" s="284">
        <f t="shared" si="69"/>
        <v>0</v>
      </c>
      <c r="EZ68" s="284">
        <f t="shared" si="69"/>
        <v>0</v>
      </c>
      <c r="FA68" s="284">
        <f t="shared" si="69"/>
        <v>0</v>
      </c>
      <c r="FB68" s="284">
        <f t="shared" si="69"/>
        <v>0</v>
      </c>
      <c r="FC68" s="284">
        <f t="shared" si="69"/>
        <v>86663</v>
      </c>
      <c r="FD68" s="284">
        <f t="shared" si="69"/>
        <v>0</v>
      </c>
      <c r="FE68" s="284">
        <f t="shared" si="69"/>
        <v>0</v>
      </c>
      <c r="FF68" s="284">
        <f t="shared" si="69"/>
        <v>0</v>
      </c>
      <c r="FG68" s="284">
        <f t="shared" si="69"/>
        <v>0</v>
      </c>
      <c r="FH68" s="284">
        <f t="shared" si="69"/>
        <v>86663</v>
      </c>
      <c r="FI68" s="284">
        <f t="shared" si="69"/>
        <v>0</v>
      </c>
      <c r="FJ68" s="284">
        <f t="shared" si="69"/>
        <v>0</v>
      </c>
      <c r="FK68" s="284">
        <f t="shared" si="69"/>
        <v>0</v>
      </c>
      <c r="FL68" s="284">
        <f t="shared" si="69"/>
        <v>0</v>
      </c>
      <c r="FM68" s="284">
        <f t="shared" si="69"/>
        <v>86663</v>
      </c>
      <c r="FN68" s="284">
        <f t="shared" si="69"/>
        <v>0</v>
      </c>
      <c r="FO68" s="284">
        <f t="shared" si="69"/>
        <v>0</v>
      </c>
      <c r="FP68" s="284">
        <f t="shared" si="69"/>
        <v>0</v>
      </c>
      <c r="FQ68" s="284">
        <f t="shared" si="69"/>
        <v>0</v>
      </c>
      <c r="FR68" s="284">
        <f t="shared" si="69"/>
        <v>86663</v>
      </c>
      <c r="FS68" s="284">
        <f t="shared" si="69"/>
        <v>0</v>
      </c>
      <c r="FT68" s="284">
        <f t="shared" si="69"/>
        <v>0</v>
      </c>
      <c r="FU68" s="284">
        <f t="shared" si="69"/>
        <v>0</v>
      </c>
      <c r="FV68" s="284">
        <f t="shared" si="69"/>
        <v>0</v>
      </c>
      <c r="FW68" s="284">
        <f t="shared" si="69"/>
        <v>86663</v>
      </c>
      <c r="FX68" s="284">
        <f t="shared" si="69"/>
        <v>0</v>
      </c>
      <c r="FY68" s="284">
        <f t="shared" si="69"/>
        <v>0</v>
      </c>
      <c r="FZ68" s="284">
        <f t="shared" si="69"/>
        <v>0</v>
      </c>
      <c r="GA68" s="284">
        <f t="shared" si="69"/>
        <v>0</v>
      </c>
      <c r="GB68" s="284">
        <f t="shared" si="69"/>
        <v>86663</v>
      </c>
      <c r="GC68" s="284">
        <f t="shared" si="69"/>
        <v>0</v>
      </c>
      <c r="GD68" s="284">
        <f t="shared" si="69"/>
        <v>0</v>
      </c>
      <c r="GE68" s="284">
        <f t="shared" si="69"/>
        <v>0</v>
      </c>
      <c r="GF68" s="284">
        <f t="shared" si="69"/>
        <v>0</v>
      </c>
      <c r="GG68" s="284">
        <f t="shared" si="69"/>
        <v>86663</v>
      </c>
      <c r="GH68" s="284">
        <f t="shared" si="69"/>
        <v>0</v>
      </c>
      <c r="GI68" s="284">
        <f t="shared" si="69"/>
        <v>0</v>
      </c>
      <c r="GJ68" s="284">
        <f t="shared" si="69"/>
        <v>0</v>
      </c>
      <c r="GK68" s="284">
        <f t="shared" si="69"/>
        <v>0</v>
      </c>
      <c r="GL68" s="284">
        <f t="shared" si="69"/>
        <v>86663</v>
      </c>
      <c r="GM68" s="284">
        <f t="shared" si="69"/>
        <v>0</v>
      </c>
      <c r="GN68" s="284">
        <f t="shared" ref="GN68:IY71" si="70">$C18*GN41</f>
        <v>0</v>
      </c>
      <c r="GO68" s="284">
        <f t="shared" si="70"/>
        <v>0</v>
      </c>
      <c r="GP68" s="284">
        <f t="shared" si="70"/>
        <v>0</v>
      </c>
      <c r="GQ68" s="284">
        <f t="shared" si="70"/>
        <v>86663</v>
      </c>
      <c r="GR68" s="284">
        <f t="shared" si="70"/>
        <v>0</v>
      </c>
      <c r="GS68" s="284">
        <f t="shared" si="70"/>
        <v>0</v>
      </c>
      <c r="GT68" s="284">
        <f t="shared" si="70"/>
        <v>0</v>
      </c>
      <c r="GU68" s="284">
        <f t="shared" si="70"/>
        <v>0</v>
      </c>
      <c r="GV68" s="284">
        <f t="shared" si="70"/>
        <v>86663</v>
      </c>
      <c r="GW68" s="284">
        <f t="shared" si="70"/>
        <v>0</v>
      </c>
      <c r="GX68" s="284">
        <f t="shared" si="70"/>
        <v>0</v>
      </c>
      <c r="GY68" s="284">
        <f t="shared" si="70"/>
        <v>0</v>
      </c>
      <c r="GZ68" s="284">
        <f t="shared" si="70"/>
        <v>0</v>
      </c>
      <c r="HA68" s="284">
        <f t="shared" si="70"/>
        <v>86663</v>
      </c>
      <c r="HB68" s="284">
        <f t="shared" si="70"/>
        <v>0</v>
      </c>
      <c r="HC68" s="284">
        <f t="shared" si="70"/>
        <v>0</v>
      </c>
      <c r="HD68" s="284">
        <f t="shared" si="70"/>
        <v>0</v>
      </c>
      <c r="HE68" s="284">
        <f t="shared" si="70"/>
        <v>0</v>
      </c>
      <c r="HF68" s="284">
        <f t="shared" si="70"/>
        <v>86663</v>
      </c>
      <c r="HG68" s="284">
        <f t="shared" si="70"/>
        <v>0</v>
      </c>
      <c r="HH68" s="284">
        <f t="shared" si="70"/>
        <v>0</v>
      </c>
      <c r="HI68" s="284">
        <f t="shared" si="70"/>
        <v>0</v>
      </c>
      <c r="HJ68" s="284">
        <f t="shared" si="70"/>
        <v>0</v>
      </c>
      <c r="HK68" s="284">
        <f t="shared" si="70"/>
        <v>86663</v>
      </c>
      <c r="HL68" s="284">
        <f t="shared" si="70"/>
        <v>0</v>
      </c>
      <c r="HM68" s="284">
        <f t="shared" si="70"/>
        <v>0</v>
      </c>
      <c r="HN68" s="284">
        <f t="shared" si="70"/>
        <v>0</v>
      </c>
      <c r="HO68" s="284">
        <f t="shared" si="70"/>
        <v>0</v>
      </c>
      <c r="HP68" s="284">
        <f t="shared" si="70"/>
        <v>86663</v>
      </c>
      <c r="HQ68" s="284">
        <f t="shared" si="70"/>
        <v>0</v>
      </c>
      <c r="HR68" s="284">
        <f t="shared" si="70"/>
        <v>0</v>
      </c>
      <c r="HS68" s="284">
        <f t="shared" si="70"/>
        <v>0</v>
      </c>
      <c r="HT68" s="284">
        <f t="shared" si="70"/>
        <v>0</v>
      </c>
      <c r="HU68" s="284">
        <f t="shared" si="70"/>
        <v>86663</v>
      </c>
      <c r="HV68" s="284">
        <f t="shared" si="70"/>
        <v>0</v>
      </c>
      <c r="HW68" s="284">
        <f t="shared" si="70"/>
        <v>0</v>
      </c>
      <c r="HX68" s="284">
        <f t="shared" si="70"/>
        <v>0</v>
      </c>
      <c r="HY68" s="284">
        <f t="shared" si="70"/>
        <v>0</v>
      </c>
      <c r="HZ68" s="284">
        <f t="shared" si="70"/>
        <v>86663</v>
      </c>
      <c r="IA68" s="284">
        <f t="shared" si="70"/>
        <v>0</v>
      </c>
      <c r="IB68" s="284">
        <f t="shared" si="70"/>
        <v>0</v>
      </c>
      <c r="IC68" s="284">
        <f t="shared" si="70"/>
        <v>0</v>
      </c>
      <c r="ID68" s="284">
        <f t="shared" si="70"/>
        <v>0</v>
      </c>
      <c r="IE68" s="284">
        <f t="shared" si="70"/>
        <v>86663</v>
      </c>
      <c r="IF68" s="284">
        <f t="shared" si="70"/>
        <v>0</v>
      </c>
      <c r="IG68" s="284">
        <f t="shared" si="70"/>
        <v>0</v>
      </c>
      <c r="IH68" s="284">
        <f t="shared" si="70"/>
        <v>0</v>
      </c>
      <c r="II68" s="284">
        <f t="shared" si="70"/>
        <v>0</v>
      </c>
      <c r="IJ68" s="284">
        <f t="shared" si="70"/>
        <v>86663</v>
      </c>
      <c r="IK68" s="284">
        <f t="shared" si="70"/>
        <v>0</v>
      </c>
      <c r="IL68" s="284">
        <f t="shared" si="70"/>
        <v>0</v>
      </c>
      <c r="IM68" s="284">
        <f t="shared" si="70"/>
        <v>0</v>
      </c>
      <c r="IN68" s="284">
        <f t="shared" si="70"/>
        <v>0</v>
      </c>
      <c r="IO68" s="284">
        <f t="shared" si="70"/>
        <v>86663</v>
      </c>
      <c r="IP68" s="284">
        <f t="shared" si="70"/>
        <v>0</v>
      </c>
      <c r="IQ68" s="284">
        <f t="shared" si="70"/>
        <v>0</v>
      </c>
      <c r="IR68" s="284">
        <f t="shared" si="70"/>
        <v>0</v>
      </c>
      <c r="IS68" s="284">
        <f t="shared" si="70"/>
        <v>0</v>
      </c>
      <c r="IT68" s="284">
        <f t="shared" si="70"/>
        <v>86663</v>
      </c>
      <c r="IU68" s="284">
        <f t="shared" si="70"/>
        <v>0</v>
      </c>
      <c r="IV68" s="284">
        <f t="shared" si="70"/>
        <v>0</v>
      </c>
      <c r="IW68" s="284">
        <f t="shared" si="70"/>
        <v>0</v>
      </c>
      <c r="IX68" s="284">
        <f t="shared" si="70"/>
        <v>0</v>
      </c>
      <c r="IY68" s="284">
        <f t="shared" si="70"/>
        <v>86663</v>
      </c>
      <c r="IZ68" s="284">
        <f t="shared" ref="IZ68:LK71" si="71">$C18*IZ41</f>
        <v>0</v>
      </c>
      <c r="JA68" s="284">
        <f t="shared" si="71"/>
        <v>0</v>
      </c>
      <c r="JB68" s="284">
        <f t="shared" si="71"/>
        <v>0</v>
      </c>
      <c r="JC68" s="284">
        <f t="shared" si="71"/>
        <v>0</v>
      </c>
      <c r="JD68" s="284">
        <f t="shared" si="71"/>
        <v>86663</v>
      </c>
      <c r="JE68" s="284">
        <f t="shared" si="71"/>
        <v>0</v>
      </c>
      <c r="JF68" s="284">
        <f t="shared" si="71"/>
        <v>0</v>
      </c>
      <c r="JG68" s="284">
        <f t="shared" si="71"/>
        <v>0</v>
      </c>
      <c r="JH68" s="284">
        <f t="shared" si="71"/>
        <v>0</v>
      </c>
      <c r="JI68" s="284">
        <f t="shared" si="71"/>
        <v>86663</v>
      </c>
      <c r="JJ68" s="284">
        <f t="shared" si="71"/>
        <v>0</v>
      </c>
      <c r="JK68" s="284">
        <f t="shared" si="71"/>
        <v>0</v>
      </c>
      <c r="JL68" s="284">
        <f t="shared" si="71"/>
        <v>0</v>
      </c>
      <c r="JM68" s="284">
        <f t="shared" si="71"/>
        <v>0</v>
      </c>
      <c r="JN68" s="284">
        <f t="shared" si="71"/>
        <v>86663</v>
      </c>
      <c r="JO68" s="284">
        <f t="shared" si="71"/>
        <v>0</v>
      </c>
      <c r="JP68" s="284">
        <f t="shared" si="71"/>
        <v>0</v>
      </c>
      <c r="JQ68" s="284">
        <f t="shared" si="71"/>
        <v>0</v>
      </c>
      <c r="JR68" s="284">
        <f t="shared" si="71"/>
        <v>0</v>
      </c>
      <c r="JS68" s="284">
        <f t="shared" si="71"/>
        <v>86663</v>
      </c>
      <c r="JT68" s="284">
        <f t="shared" si="71"/>
        <v>0</v>
      </c>
      <c r="JU68" s="284">
        <f t="shared" si="71"/>
        <v>0</v>
      </c>
      <c r="JV68" s="284">
        <f t="shared" si="71"/>
        <v>0</v>
      </c>
      <c r="JW68" s="284">
        <f t="shared" si="71"/>
        <v>0</v>
      </c>
      <c r="JX68" s="284">
        <f t="shared" si="71"/>
        <v>86663</v>
      </c>
      <c r="JY68" s="284">
        <f t="shared" si="71"/>
        <v>0</v>
      </c>
      <c r="JZ68" s="284">
        <f t="shared" si="71"/>
        <v>0</v>
      </c>
      <c r="KA68" s="284">
        <f t="shared" si="71"/>
        <v>0</v>
      </c>
      <c r="KB68" s="284">
        <f t="shared" si="71"/>
        <v>0</v>
      </c>
      <c r="KC68" s="284">
        <f t="shared" si="71"/>
        <v>86663</v>
      </c>
      <c r="KD68" s="284">
        <f t="shared" si="71"/>
        <v>0</v>
      </c>
      <c r="KE68" s="284">
        <f t="shared" si="71"/>
        <v>0</v>
      </c>
      <c r="KF68" s="284">
        <f t="shared" si="71"/>
        <v>0</v>
      </c>
      <c r="KG68" s="284">
        <f t="shared" si="71"/>
        <v>0</v>
      </c>
      <c r="KH68" s="284">
        <f t="shared" si="71"/>
        <v>86663</v>
      </c>
      <c r="KI68" s="284">
        <f t="shared" si="71"/>
        <v>0</v>
      </c>
      <c r="KJ68" s="284">
        <f t="shared" si="71"/>
        <v>0</v>
      </c>
      <c r="KK68" s="284">
        <f t="shared" si="71"/>
        <v>0</v>
      </c>
      <c r="KL68" s="284">
        <f t="shared" si="71"/>
        <v>0</v>
      </c>
      <c r="KM68" s="284">
        <f t="shared" si="71"/>
        <v>86663</v>
      </c>
      <c r="KN68" s="284">
        <f t="shared" si="71"/>
        <v>0</v>
      </c>
      <c r="KO68" s="284">
        <f t="shared" si="71"/>
        <v>0</v>
      </c>
      <c r="KP68" s="284">
        <f t="shared" si="71"/>
        <v>0</v>
      </c>
      <c r="KQ68" s="284">
        <f t="shared" si="71"/>
        <v>0</v>
      </c>
      <c r="KR68" s="284">
        <f t="shared" si="71"/>
        <v>86663</v>
      </c>
      <c r="KS68" s="284">
        <f t="shared" si="71"/>
        <v>0</v>
      </c>
      <c r="KT68" s="284">
        <f t="shared" si="71"/>
        <v>0</v>
      </c>
      <c r="KU68" s="284">
        <f t="shared" si="71"/>
        <v>0</v>
      </c>
      <c r="KV68" s="284">
        <f t="shared" si="71"/>
        <v>0</v>
      </c>
      <c r="KW68" s="284">
        <f t="shared" si="71"/>
        <v>86663</v>
      </c>
      <c r="KX68" s="284">
        <f t="shared" si="71"/>
        <v>0</v>
      </c>
      <c r="KY68" s="284">
        <f t="shared" si="71"/>
        <v>0</v>
      </c>
      <c r="KZ68" s="284">
        <f t="shared" si="71"/>
        <v>0</v>
      </c>
      <c r="LA68" s="284">
        <f t="shared" si="71"/>
        <v>0</v>
      </c>
      <c r="LB68" s="284">
        <f t="shared" si="71"/>
        <v>86663</v>
      </c>
      <c r="LC68" s="284">
        <f t="shared" si="71"/>
        <v>0</v>
      </c>
      <c r="LD68" s="284">
        <f t="shared" si="71"/>
        <v>0</v>
      </c>
      <c r="LE68" s="284">
        <f t="shared" si="71"/>
        <v>0</v>
      </c>
      <c r="LF68" s="284">
        <f t="shared" si="71"/>
        <v>0</v>
      </c>
      <c r="LG68" s="284">
        <f t="shared" si="71"/>
        <v>86663</v>
      </c>
      <c r="LH68" s="284">
        <f t="shared" si="71"/>
        <v>0</v>
      </c>
      <c r="LI68" s="284">
        <f t="shared" si="71"/>
        <v>0</v>
      </c>
      <c r="LJ68" s="284">
        <f t="shared" si="71"/>
        <v>0</v>
      </c>
      <c r="LK68" s="284">
        <f t="shared" si="71"/>
        <v>0</v>
      </c>
      <c r="LL68" s="284">
        <f t="shared" ref="LL68:NW71" si="72">$C18*LL41</f>
        <v>86663</v>
      </c>
      <c r="LM68" s="284">
        <f t="shared" si="72"/>
        <v>0</v>
      </c>
      <c r="LN68" s="284">
        <f t="shared" si="72"/>
        <v>0</v>
      </c>
      <c r="LO68" s="284">
        <f t="shared" si="72"/>
        <v>0</v>
      </c>
      <c r="LP68" s="284">
        <f t="shared" si="72"/>
        <v>0</v>
      </c>
      <c r="LQ68" s="284">
        <f t="shared" si="72"/>
        <v>86663</v>
      </c>
      <c r="LR68" s="284">
        <f t="shared" si="72"/>
        <v>0</v>
      </c>
      <c r="LS68" s="284">
        <f t="shared" si="72"/>
        <v>0</v>
      </c>
      <c r="LT68" s="284">
        <f t="shared" si="72"/>
        <v>0</v>
      </c>
      <c r="LU68" s="284">
        <f t="shared" si="72"/>
        <v>0</v>
      </c>
      <c r="LV68" s="284">
        <f t="shared" si="72"/>
        <v>86663</v>
      </c>
      <c r="LW68" s="284">
        <f t="shared" si="72"/>
        <v>0</v>
      </c>
      <c r="LX68" s="284">
        <f t="shared" si="72"/>
        <v>0</v>
      </c>
      <c r="LY68" s="284">
        <f t="shared" si="72"/>
        <v>0</v>
      </c>
      <c r="LZ68" s="284">
        <f t="shared" si="72"/>
        <v>0</v>
      </c>
      <c r="MA68" s="284">
        <f t="shared" si="72"/>
        <v>86663</v>
      </c>
      <c r="MB68" s="284">
        <f t="shared" si="72"/>
        <v>0</v>
      </c>
      <c r="MC68" s="284">
        <f t="shared" si="72"/>
        <v>0</v>
      </c>
      <c r="MD68" s="284">
        <f t="shared" si="72"/>
        <v>0</v>
      </c>
      <c r="ME68" s="284">
        <f t="shared" si="72"/>
        <v>0</v>
      </c>
      <c r="MF68" s="284">
        <f t="shared" si="72"/>
        <v>86663</v>
      </c>
      <c r="MG68" s="284">
        <f t="shared" si="72"/>
        <v>0</v>
      </c>
      <c r="MH68" s="284">
        <f t="shared" si="72"/>
        <v>0</v>
      </c>
      <c r="MI68" s="284">
        <f t="shared" si="72"/>
        <v>0</v>
      </c>
      <c r="MJ68" s="284">
        <f t="shared" si="72"/>
        <v>0</v>
      </c>
      <c r="MK68" s="284">
        <f t="shared" si="72"/>
        <v>86663</v>
      </c>
      <c r="ML68" s="284">
        <f t="shared" si="72"/>
        <v>0</v>
      </c>
      <c r="MM68" s="284">
        <f t="shared" si="72"/>
        <v>0</v>
      </c>
      <c r="MN68" s="284">
        <f t="shared" si="72"/>
        <v>0</v>
      </c>
      <c r="MO68" s="284">
        <f t="shared" si="72"/>
        <v>0</v>
      </c>
      <c r="MP68" s="284">
        <f t="shared" si="72"/>
        <v>86663</v>
      </c>
      <c r="MQ68" s="284">
        <f t="shared" si="72"/>
        <v>0</v>
      </c>
      <c r="MR68" s="284">
        <f t="shared" si="72"/>
        <v>0</v>
      </c>
      <c r="MS68" s="284">
        <f t="shared" si="72"/>
        <v>0</v>
      </c>
      <c r="MT68" s="284">
        <f t="shared" si="72"/>
        <v>0</v>
      </c>
      <c r="MU68" s="284">
        <f t="shared" si="72"/>
        <v>86663</v>
      </c>
      <c r="MV68" s="284">
        <f t="shared" si="72"/>
        <v>0</v>
      </c>
      <c r="MW68" s="284">
        <f t="shared" si="72"/>
        <v>0</v>
      </c>
      <c r="MX68" s="284">
        <f t="shared" si="72"/>
        <v>0</v>
      </c>
      <c r="MY68" s="284">
        <f t="shared" si="72"/>
        <v>0</v>
      </c>
      <c r="MZ68" s="284">
        <f t="shared" si="72"/>
        <v>86663</v>
      </c>
      <c r="NA68" s="284">
        <f t="shared" si="72"/>
        <v>0</v>
      </c>
      <c r="NB68" s="284">
        <f t="shared" si="72"/>
        <v>0</v>
      </c>
      <c r="NC68" s="284">
        <f t="shared" si="72"/>
        <v>0</v>
      </c>
      <c r="ND68" s="284">
        <f t="shared" si="72"/>
        <v>0</v>
      </c>
      <c r="NE68" s="284">
        <f t="shared" si="72"/>
        <v>86663</v>
      </c>
      <c r="NF68" s="284">
        <f t="shared" si="72"/>
        <v>0</v>
      </c>
      <c r="NG68" s="284">
        <f t="shared" si="72"/>
        <v>0</v>
      </c>
      <c r="NH68" s="284">
        <f t="shared" si="72"/>
        <v>0</v>
      </c>
      <c r="NI68" s="284">
        <f t="shared" si="72"/>
        <v>0</v>
      </c>
      <c r="NJ68" s="284">
        <f t="shared" si="72"/>
        <v>86663</v>
      </c>
      <c r="NK68" s="284">
        <f t="shared" si="72"/>
        <v>0</v>
      </c>
      <c r="NL68" s="284">
        <f t="shared" si="72"/>
        <v>0</v>
      </c>
      <c r="NM68" s="284">
        <f t="shared" si="72"/>
        <v>0</v>
      </c>
      <c r="NN68" s="284">
        <f t="shared" si="72"/>
        <v>0</v>
      </c>
      <c r="NO68" s="284">
        <f t="shared" si="72"/>
        <v>86663</v>
      </c>
      <c r="NP68" s="284">
        <f t="shared" si="72"/>
        <v>0</v>
      </c>
      <c r="NQ68" s="284">
        <f t="shared" si="72"/>
        <v>0</v>
      </c>
      <c r="NR68" s="284">
        <f t="shared" si="72"/>
        <v>0</v>
      </c>
      <c r="NS68" s="284">
        <f t="shared" si="72"/>
        <v>0</v>
      </c>
      <c r="NT68" s="284">
        <f t="shared" si="72"/>
        <v>86663</v>
      </c>
      <c r="NU68" s="284">
        <f t="shared" si="72"/>
        <v>0</v>
      </c>
      <c r="NV68" s="284">
        <f t="shared" si="72"/>
        <v>0</v>
      </c>
      <c r="NW68" s="284">
        <f t="shared" si="72"/>
        <v>0</v>
      </c>
      <c r="NX68" s="284">
        <f t="shared" ref="NX68:QI71" si="73">$C18*NX41</f>
        <v>0</v>
      </c>
      <c r="NY68" s="284">
        <f t="shared" si="73"/>
        <v>86663</v>
      </c>
      <c r="NZ68" s="284">
        <f t="shared" si="73"/>
        <v>0</v>
      </c>
      <c r="OA68" s="284">
        <f t="shared" si="73"/>
        <v>0</v>
      </c>
      <c r="OB68" s="284">
        <f t="shared" si="73"/>
        <v>0</v>
      </c>
      <c r="OC68" s="284">
        <f t="shared" si="73"/>
        <v>0</v>
      </c>
      <c r="OD68" s="284">
        <f t="shared" si="73"/>
        <v>86663</v>
      </c>
      <c r="OE68" s="284">
        <f t="shared" si="73"/>
        <v>0</v>
      </c>
      <c r="OF68" s="284">
        <f t="shared" si="73"/>
        <v>0</v>
      </c>
      <c r="OG68" s="284">
        <f t="shared" si="73"/>
        <v>0</v>
      </c>
      <c r="OH68" s="284">
        <f t="shared" si="73"/>
        <v>0</v>
      </c>
      <c r="OI68" s="284">
        <f t="shared" si="73"/>
        <v>86663</v>
      </c>
      <c r="OJ68" s="284">
        <f t="shared" si="73"/>
        <v>0</v>
      </c>
      <c r="OK68" s="284">
        <f t="shared" si="73"/>
        <v>0</v>
      </c>
      <c r="OL68" s="284">
        <f t="shared" si="73"/>
        <v>0</v>
      </c>
      <c r="OM68" s="284">
        <f t="shared" si="73"/>
        <v>0</v>
      </c>
      <c r="ON68" s="284">
        <f t="shared" si="73"/>
        <v>86663</v>
      </c>
      <c r="OO68" s="284">
        <f t="shared" si="73"/>
        <v>0</v>
      </c>
      <c r="OP68" s="284">
        <f t="shared" si="73"/>
        <v>0</v>
      </c>
      <c r="OQ68" s="284">
        <f t="shared" si="73"/>
        <v>0</v>
      </c>
      <c r="OR68" s="284">
        <f t="shared" si="73"/>
        <v>0</v>
      </c>
      <c r="OS68" s="284">
        <f t="shared" si="73"/>
        <v>86663</v>
      </c>
      <c r="OT68" s="284">
        <f t="shared" si="73"/>
        <v>0</v>
      </c>
      <c r="OU68" s="284">
        <f t="shared" si="73"/>
        <v>0</v>
      </c>
      <c r="OV68" s="284">
        <f t="shared" si="73"/>
        <v>0</v>
      </c>
      <c r="OW68" s="284">
        <f t="shared" si="73"/>
        <v>0</v>
      </c>
      <c r="OX68" s="284">
        <f t="shared" si="73"/>
        <v>86663</v>
      </c>
      <c r="OY68" s="284">
        <f t="shared" si="73"/>
        <v>0</v>
      </c>
      <c r="OZ68" s="284">
        <f t="shared" si="73"/>
        <v>0</v>
      </c>
      <c r="PA68" s="284">
        <f t="shared" si="73"/>
        <v>0</v>
      </c>
      <c r="PB68" s="284">
        <f t="shared" si="73"/>
        <v>0</v>
      </c>
      <c r="PC68" s="284">
        <f t="shared" si="73"/>
        <v>86663</v>
      </c>
      <c r="PD68" s="284">
        <f t="shared" si="73"/>
        <v>0</v>
      </c>
      <c r="PE68" s="284">
        <f t="shared" si="73"/>
        <v>0</v>
      </c>
      <c r="PF68" s="284">
        <f t="shared" si="73"/>
        <v>0</v>
      </c>
      <c r="PG68" s="284">
        <f t="shared" si="73"/>
        <v>0</v>
      </c>
      <c r="PH68" s="284">
        <f t="shared" si="73"/>
        <v>86663</v>
      </c>
      <c r="PI68" s="284">
        <f t="shared" si="73"/>
        <v>0</v>
      </c>
      <c r="PJ68" s="284">
        <f t="shared" si="73"/>
        <v>0</v>
      </c>
      <c r="PK68" s="284">
        <f t="shared" si="73"/>
        <v>0</v>
      </c>
      <c r="PL68" s="284">
        <f t="shared" si="73"/>
        <v>0</v>
      </c>
      <c r="PM68" s="284">
        <f t="shared" si="73"/>
        <v>86663</v>
      </c>
      <c r="PN68" s="284">
        <f t="shared" si="73"/>
        <v>0</v>
      </c>
      <c r="PO68" s="284">
        <f t="shared" si="73"/>
        <v>0</v>
      </c>
      <c r="PP68" s="284">
        <f t="shared" si="73"/>
        <v>0</v>
      </c>
      <c r="PQ68" s="284">
        <f t="shared" si="73"/>
        <v>0</v>
      </c>
      <c r="PR68" s="284">
        <f t="shared" si="73"/>
        <v>86663</v>
      </c>
      <c r="PS68" s="284">
        <f t="shared" si="73"/>
        <v>0</v>
      </c>
      <c r="PT68" s="284">
        <f t="shared" si="73"/>
        <v>0</v>
      </c>
      <c r="PU68" s="284">
        <f t="shared" si="73"/>
        <v>0</v>
      </c>
      <c r="PV68" s="284">
        <f t="shared" si="73"/>
        <v>0</v>
      </c>
      <c r="PW68" s="284">
        <f t="shared" si="73"/>
        <v>86663</v>
      </c>
      <c r="PX68" s="284">
        <f t="shared" si="73"/>
        <v>0</v>
      </c>
      <c r="PY68" s="284">
        <f t="shared" si="73"/>
        <v>0</v>
      </c>
      <c r="PZ68" s="284">
        <f t="shared" si="73"/>
        <v>0</v>
      </c>
      <c r="QA68" s="284">
        <f t="shared" si="73"/>
        <v>0</v>
      </c>
      <c r="QB68" s="284">
        <f t="shared" si="73"/>
        <v>86663</v>
      </c>
      <c r="QC68" s="284">
        <f t="shared" si="73"/>
        <v>0</v>
      </c>
      <c r="QD68" s="284">
        <f t="shared" si="73"/>
        <v>0</v>
      </c>
      <c r="QE68" s="284">
        <f t="shared" si="73"/>
        <v>0</v>
      </c>
      <c r="QF68" s="284">
        <f t="shared" si="73"/>
        <v>0</v>
      </c>
      <c r="QG68" s="284">
        <f t="shared" si="73"/>
        <v>86663</v>
      </c>
      <c r="QH68" s="284">
        <f t="shared" si="73"/>
        <v>0</v>
      </c>
      <c r="QI68" s="284">
        <f t="shared" si="73"/>
        <v>0</v>
      </c>
      <c r="QJ68" s="284">
        <f t="shared" si="59"/>
        <v>0</v>
      </c>
      <c r="QK68" s="284">
        <f t="shared" si="59"/>
        <v>0</v>
      </c>
      <c r="QL68" s="284">
        <f t="shared" si="59"/>
        <v>86663</v>
      </c>
      <c r="QM68" s="284">
        <f t="shared" si="59"/>
        <v>0</v>
      </c>
      <c r="QN68" s="284">
        <f t="shared" si="59"/>
        <v>0</v>
      </c>
      <c r="QO68" s="284">
        <f t="shared" si="59"/>
        <v>0</v>
      </c>
      <c r="QP68" s="284">
        <f t="shared" si="59"/>
        <v>0</v>
      </c>
      <c r="QQ68" s="284">
        <f t="shared" si="59"/>
        <v>86663</v>
      </c>
      <c r="QR68" s="284">
        <f t="shared" si="59"/>
        <v>0</v>
      </c>
      <c r="QS68" s="284">
        <f t="shared" si="59"/>
        <v>0</v>
      </c>
      <c r="QT68" s="284">
        <f t="shared" si="59"/>
        <v>0</v>
      </c>
      <c r="QU68" s="284">
        <f t="shared" si="59"/>
        <v>0</v>
      </c>
      <c r="QV68" s="284">
        <f t="shared" si="59"/>
        <v>86663</v>
      </c>
      <c r="QW68" s="284">
        <f t="shared" si="59"/>
        <v>0</v>
      </c>
      <c r="QX68" s="284">
        <f t="shared" si="59"/>
        <v>0</v>
      </c>
      <c r="QY68" s="284">
        <f t="shared" si="59"/>
        <v>0</v>
      </c>
      <c r="QZ68" s="284">
        <f t="shared" si="59"/>
        <v>0</v>
      </c>
      <c r="RA68" s="284">
        <f t="shared" si="59"/>
        <v>86663</v>
      </c>
      <c r="RB68" s="284">
        <f t="shared" si="59"/>
        <v>0</v>
      </c>
      <c r="RC68" s="284">
        <f t="shared" si="59"/>
        <v>0</v>
      </c>
      <c r="RD68" s="284">
        <f t="shared" si="59"/>
        <v>0</v>
      </c>
      <c r="RE68" s="284">
        <f t="shared" si="59"/>
        <v>0</v>
      </c>
      <c r="RF68" s="284">
        <f t="shared" si="59"/>
        <v>86663</v>
      </c>
      <c r="RG68" s="284">
        <f t="shared" si="59"/>
        <v>0</v>
      </c>
      <c r="RH68" s="284">
        <f t="shared" si="59"/>
        <v>0</v>
      </c>
      <c r="RI68" s="284">
        <f t="shared" si="59"/>
        <v>0</v>
      </c>
      <c r="RJ68" s="284">
        <f t="shared" si="59"/>
        <v>0</v>
      </c>
      <c r="RK68" s="284">
        <f t="shared" si="59"/>
        <v>86663</v>
      </c>
      <c r="RL68" s="284">
        <f t="shared" si="59"/>
        <v>0</v>
      </c>
      <c r="RM68" s="284">
        <f t="shared" si="59"/>
        <v>0</v>
      </c>
      <c r="RN68" s="284">
        <f t="shared" si="59"/>
        <v>0</v>
      </c>
      <c r="RO68" s="284">
        <f t="shared" si="59"/>
        <v>0</v>
      </c>
      <c r="RP68" s="284">
        <f t="shared" si="59"/>
        <v>86663</v>
      </c>
      <c r="RQ68" s="284">
        <f t="shared" si="59"/>
        <v>0</v>
      </c>
      <c r="RR68" s="284">
        <f t="shared" si="59"/>
        <v>0</v>
      </c>
      <c r="RS68" s="284">
        <f t="shared" si="59"/>
        <v>0</v>
      </c>
      <c r="RT68" s="284">
        <f t="shared" si="59"/>
        <v>0</v>
      </c>
      <c r="RU68" s="284">
        <f t="shared" si="59"/>
        <v>86663</v>
      </c>
      <c r="RV68" s="284">
        <f t="shared" si="59"/>
        <v>0</v>
      </c>
      <c r="RW68" s="284">
        <f t="shared" si="59"/>
        <v>0</v>
      </c>
      <c r="RX68" s="284">
        <f t="shared" si="59"/>
        <v>0</v>
      </c>
      <c r="RY68" s="284">
        <f t="shared" si="59"/>
        <v>0</v>
      </c>
      <c r="RZ68" s="284">
        <f t="shared" si="59"/>
        <v>86663</v>
      </c>
      <c r="SA68" s="284">
        <f t="shared" si="59"/>
        <v>0</v>
      </c>
    </row>
    <row r="69" spans="1:495">
      <c r="A69" s="282"/>
      <c r="B69" s="283" t="str">
        <f>$B$19</f>
        <v>Soil and Vegetation Chemistry</v>
      </c>
      <c r="C69" s="290">
        <f>SUM(D69:S69,T69:INDEX(T69:SA69,$H$5))</f>
        <v>944796</v>
      </c>
      <c r="D69" s="284">
        <f t="shared" si="67"/>
        <v>0</v>
      </c>
      <c r="E69" s="284">
        <f t="shared" si="67"/>
        <v>157466</v>
      </c>
      <c r="F69" s="284">
        <f t="shared" si="67"/>
        <v>0</v>
      </c>
      <c r="G69" s="284">
        <f t="shared" si="67"/>
        <v>0</v>
      </c>
      <c r="H69" s="284">
        <f t="shared" si="67"/>
        <v>157466</v>
      </c>
      <c r="I69" s="284">
        <f t="shared" si="67"/>
        <v>0</v>
      </c>
      <c r="J69" s="284">
        <f t="shared" si="67"/>
        <v>0</v>
      </c>
      <c r="K69" s="284">
        <f t="shared" si="67"/>
        <v>157466</v>
      </c>
      <c r="L69" s="284">
        <f t="shared" si="67"/>
        <v>0</v>
      </c>
      <c r="M69" s="284">
        <f t="shared" si="67"/>
        <v>0</v>
      </c>
      <c r="N69" s="284">
        <f t="shared" si="67"/>
        <v>157466</v>
      </c>
      <c r="O69" s="284">
        <f t="shared" si="67"/>
        <v>0</v>
      </c>
      <c r="P69" s="284">
        <f t="shared" si="67"/>
        <v>0</v>
      </c>
      <c r="Q69" s="284">
        <f t="shared" si="67"/>
        <v>0</v>
      </c>
      <c r="R69" s="284">
        <f t="shared" si="67"/>
        <v>157466</v>
      </c>
      <c r="S69" s="284">
        <f t="shared" si="67"/>
        <v>0</v>
      </c>
      <c r="T69" s="284">
        <f t="shared" si="67"/>
        <v>0</v>
      </c>
      <c r="U69" s="284">
        <f t="shared" si="67"/>
        <v>0</v>
      </c>
      <c r="V69" s="284">
        <f t="shared" si="67"/>
        <v>0</v>
      </c>
      <c r="W69" s="284">
        <f t="shared" si="67"/>
        <v>157466</v>
      </c>
      <c r="X69" s="284">
        <f t="shared" si="67"/>
        <v>0</v>
      </c>
      <c r="Y69" s="284">
        <f t="shared" si="67"/>
        <v>0</v>
      </c>
      <c r="Z69" s="284">
        <f t="shared" si="67"/>
        <v>0</v>
      </c>
      <c r="AA69" s="284">
        <f t="shared" si="67"/>
        <v>0</v>
      </c>
      <c r="AB69" s="284">
        <f t="shared" si="67"/>
        <v>0</v>
      </c>
      <c r="AC69" s="284">
        <f t="shared" si="67"/>
        <v>0</v>
      </c>
      <c r="AD69" s="284">
        <f t="shared" si="67"/>
        <v>0</v>
      </c>
      <c r="AE69" s="284">
        <f t="shared" si="67"/>
        <v>0</v>
      </c>
      <c r="AF69" s="284">
        <f t="shared" si="67"/>
        <v>0</v>
      </c>
      <c r="AG69" s="284">
        <f t="shared" si="67"/>
        <v>0</v>
      </c>
      <c r="AH69" s="284">
        <f t="shared" si="67"/>
        <v>0</v>
      </c>
      <c r="AI69" s="284">
        <f t="shared" si="67"/>
        <v>0</v>
      </c>
      <c r="AJ69" s="284">
        <f t="shared" si="67"/>
        <v>0</v>
      </c>
      <c r="AK69" s="284">
        <f t="shared" si="67"/>
        <v>0</v>
      </c>
      <c r="AL69" s="284">
        <f t="shared" si="67"/>
        <v>0</v>
      </c>
      <c r="AM69" s="284">
        <f t="shared" si="67"/>
        <v>0</v>
      </c>
      <c r="AN69" s="284">
        <f t="shared" si="67"/>
        <v>0</v>
      </c>
      <c r="AO69" s="284">
        <f t="shared" si="67"/>
        <v>0</v>
      </c>
      <c r="AP69" s="284">
        <f t="shared" si="67"/>
        <v>0</v>
      </c>
      <c r="AQ69" s="284">
        <f t="shared" si="67"/>
        <v>0</v>
      </c>
      <c r="AR69" s="284">
        <f t="shared" si="67"/>
        <v>157466</v>
      </c>
      <c r="AS69" s="284">
        <f t="shared" si="67"/>
        <v>0</v>
      </c>
      <c r="AT69" s="284">
        <f t="shared" si="67"/>
        <v>0</v>
      </c>
      <c r="AU69" s="284">
        <f t="shared" si="67"/>
        <v>0</v>
      </c>
      <c r="AV69" s="284">
        <f t="shared" si="67"/>
        <v>0</v>
      </c>
      <c r="AW69" s="284">
        <f t="shared" si="67"/>
        <v>157466</v>
      </c>
      <c r="AX69" s="284">
        <f t="shared" si="67"/>
        <v>0</v>
      </c>
      <c r="AY69" s="284">
        <f t="shared" si="67"/>
        <v>0</v>
      </c>
      <c r="AZ69" s="284">
        <f t="shared" si="67"/>
        <v>0</v>
      </c>
      <c r="BA69" s="284">
        <f t="shared" si="67"/>
        <v>0</v>
      </c>
      <c r="BB69" s="284">
        <f t="shared" si="67"/>
        <v>157466</v>
      </c>
      <c r="BC69" s="284">
        <f t="shared" si="67"/>
        <v>0</v>
      </c>
      <c r="BD69" s="284">
        <f t="shared" si="67"/>
        <v>0</v>
      </c>
      <c r="BE69" s="284">
        <f t="shared" si="67"/>
        <v>0</v>
      </c>
      <c r="BF69" s="284">
        <f t="shared" si="67"/>
        <v>0</v>
      </c>
      <c r="BG69" s="284">
        <f t="shared" si="67"/>
        <v>157466</v>
      </c>
      <c r="BH69" s="284">
        <f t="shared" si="67"/>
        <v>0</v>
      </c>
      <c r="BI69" s="284">
        <f t="shared" si="67"/>
        <v>0</v>
      </c>
      <c r="BJ69" s="284">
        <f t="shared" si="67"/>
        <v>0</v>
      </c>
      <c r="BK69" s="284">
        <f t="shared" si="67"/>
        <v>0</v>
      </c>
      <c r="BL69" s="284">
        <f t="shared" si="67"/>
        <v>157466</v>
      </c>
      <c r="BM69" s="284">
        <f t="shared" si="67"/>
        <v>0</v>
      </c>
      <c r="BN69" s="284">
        <f t="shared" si="67"/>
        <v>0</v>
      </c>
      <c r="BO69" s="284">
        <f t="shared" si="67"/>
        <v>0</v>
      </c>
      <c r="BP69" s="284">
        <f t="shared" si="68"/>
        <v>0</v>
      </c>
      <c r="BQ69" s="284">
        <f t="shared" si="68"/>
        <v>157466</v>
      </c>
      <c r="BR69" s="284">
        <f t="shared" si="68"/>
        <v>0</v>
      </c>
      <c r="BS69" s="284">
        <f t="shared" si="68"/>
        <v>0</v>
      </c>
      <c r="BT69" s="284">
        <f t="shared" si="68"/>
        <v>0</v>
      </c>
      <c r="BU69" s="284">
        <f t="shared" si="68"/>
        <v>0</v>
      </c>
      <c r="BV69" s="284">
        <f t="shared" si="68"/>
        <v>157466</v>
      </c>
      <c r="BW69" s="284">
        <f t="shared" si="68"/>
        <v>0</v>
      </c>
      <c r="BX69" s="284">
        <f t="shared" si="68"/>
        <v>0</v>
      </c>
      <c r="BY69" s="284">
        <f t="shared" si="68"/>
        <v>0</v>
      </c>
      <c r="BZ69" s="284">
        <f t="shared" si="68"/>
        <v>0</v>
      </c>
      <c r="CA69" s="284">
        <f t="shared" si="68"/>
        <v>157466</v>
      </c>
      <c r="CB69" s="284">
        <f t="shared" si="68"/>
        <v>0</v>
      </c>
      <c r="CC69" s="284">
        <f t="shared" si="68"/>
        <v>0</v>
      </c>
      <c r="CD69" s="284">
        <f t="shared" si="68"/>
        <v>0</v>
      </c>
      <c r="CE69" s="284">
        <f t="shared" si="68"/>
        <v>0</v>
      </c>
      <c r="CF69" s="284">
        <f t="shared" si="68"/>
        <v>157466</v>
      </c>
      <c r="CG69" s="284">
        <f t="shared" si="68"/>
        <v>0</v>
      </c>
      <c r="CH69" s="284">
        <f t="shared" si="68"/>
        <v>0</v>
      </c>
      <c r="CI69" s="284">
        <f t="shared" si="68"/>
        <v>0</v>
      </c>
      <c r="CJ69" s="284">
        <f t="shared" si="68"/>
        <v>0</v>
      </c>
      <c r="CK69" s="284">
        <f t="shared" si="68"/>
        <v>157466</v>
      </c>
      <c r="CL69" s="284">
        <f t="shared" si="68"/>
        <v>0</v>
      </c>
      <c r="CM69" s="284">
        <f t="shared" si="68"/>
        <v>0</v>
      </c>
      <c r="CN69" s="284">
        <f t="shared" si="68"/>
        <v>0</v>
      </c>
      <c r="CO69" s="284">
        <f t="shared" si="68"/>
        <v>0</v>
      </c>
      <c r="CP69" s="284">
        <f t="shared" si="68"/>
        <v>157466</v>
      </c>
      <c r="CQ69" s="284">
        <f t="shared" si="68"/>
        <v>0</v>
      </c>
      <c r="CR69" s="284">
        <f t="shared" si="68"/>
        <v>0</v>
      </c>
      <c r="CS69" s="284">
        <f t="shared" si="68"/>
        <v>0</v>
      </c>
      <c r="CT69" s="284">
        <f t="shared" si="68"/>
        <v>0</v>
      </c>
      <c r="CU69" s="284">
        <f t="shared" si="68"/>
        <v>157466</v>
      </c>
      <c r="CV69" s="284">
        <f t="shared" si="68"/>
        <v>0</v>
      </c>
      <c r="CW69" s="284">
        <f t="shared" si="68"/>
        <v>0</v>
      </c>
      <c r="CX69" s="284">
        <f t="shared" si="68"/>
        <v>0</v>
      </c>
      <c r="CY69" s="284">
        <f t="shared" si="68"/>
        <v>0</v>
      </c>
      <c r="CZ69" s="284">
        <f t="shared" si="68"/>
        <v>157466</v>
      </c>
      <c r="DA69" s="284">
        <f t="shared" si="68"/>
        <v>0</v>
      </c>
      <c r="DB69" s="284">
        <f t="shared" si="68"/>
        <v>0</v>
      </c>
      <c r="DC69" s="284">
        <f t="shared" si="68"/>
        <v>0</v>
      </c>
      <c r="DD69" s="284">
        <f t="shared" si="68"/>
        <v>0</v>
      </c>
      <c r="DE69" s="284">
        <f t="shared" si="68"/>
        <v>157466</v>
      </c>
      <c r="DF69" s="284">
        <f t="shared" si="68"/>
        <v>0</v>
      </c>
      <c r="DG69" s="284">
        <f t="shared" si="68"/>
        <v>0</v>
      </c>
      <c r="DH69" s="284">
        <f t="shared" si="68"/>
        <v>0</v>
      </c>
      <c r="DI69" s="284">
        <f t="shared" si="68"/>
        <v>0</v>
      </c>
      <c r="DJ69" s="284">
        <f t="shared" si="68"/>
        <v>157466</v>
      </c>
      <c r="DK69" s="284">
        <f t="shared" si="68"/>
        <v>0</v>
      </c>
      <c r="DL69" s="284">
        <f t="shared" si="68"/>
        <v>0</v>
      </c>
      <c r="DM69" s="284">
        <f t="shared" si="68"/>
        <v>0</v>
      </c>
      <c r="DN69" s="284">
        <f t="shared" si="68"/>
        <v>0</v>
      </c>
      <c r="DO69" s="284">
        <f t="shared" si="68"/>
        <v>157466</v>
      </c>
      <c r="DP69" s="284">
        <f t="shared" si="68"/>
        <v>0</v>
      </c>
      <c r="DQ69" s="284">
        <f t="shared" si="68"/>
        <v>0</v>
      </c>
      <c r="DR69" s="284">
        <f t="shared" si="68"/>
        <v>0</v>
      </c>
      <c r="DS69" s="284">
        <f t="shared" si="68"/>
        <v>0</v>
      </c>
      <c r="DT69" s="284">
        <f t="shared" si="68"/>
        <v>157466</v>
      </c>
      <c r="DU69" s="284">
        <f t="shared" si="68"/>
        <v>0</v>
      </c>
      <c r="DV69" s="284">
        <f t="shared" si="68"/>
        <v>0</v>
      </c>
      <c r="DW69" s="284">
        <f t="shared" si="68"/>
        <v>0</v>
      </c>
      <c r="DX69" s="284">
        <f t="shared" si="68"/>
        <v>0</v>
      </c>
      <c r="DY69" s="284">
        <f t="shared" si="68"/>
        <v>157466</v>
      </c>
      <c r="DZ69" s="284">
        <f t="shared" si="68"/>
        <v>0</v>
      </c>
      <c r="EA69" s="284">
        <f t="shared" si="68"/>
        <v>0</v>
      </c>
      <c r="EB69" s="284">
        <f t="shared" si="69"/>
        <v>0</v>
      </c>
      <c r="EC69" s="284">
        <f t="shared" si="69"/>
        <v>0</v>
      </c>
      <c r="ED69" s="284">
        <f t="shared" si="69"/>
        <v>157466</v>
      </c>
      <c r="EE69" s="284">
        <f t="shared" si="69"/>
        <v>0</v>
      </c>
      <c r="EF69" s="284">
        <f t="shared" si="69"/>
        <v>0</v>
      </c>
      <c r="EG69" s="284">
        <f t="shared" si="69"/>
        <v>0</v>
      </c>
      <c r="EH69" s="284">
        <f t="shared" si="69"/>
        <v>0</v>
      </c>
      <c r="EI69" s="284">
        <f t="shared" si="69"/>
        <v>157466</v>
      </c>
      <c r="EJ69" s="284">
        <f t="shared" si="69"/>
        <v>0</v>
      </c>
      <c r="EK69" s="284">
        <f t="shared" si="69"/>
        <v>0</v>
      </c>
      <c r="EL69" s="284">
        <f t="shared" si="69"/>
        <v>0</v>
      </c>
      <c r="EM69" s="284">
        <f t="shared" si="69"/>
        <v>0</v>
      </c>
      <c r="EN69" s="284">
        <f t="shared" si="69"/>
        <v>157466</v>
      </c>
      <c r="EO69" s="284">
        <f t="shared" si="69"/>
        <v>0</v>
      </c>
      <c r="EP69" s="284">
        <f t="shared" si="69"/>
        <v>0</v>
      </c>
      <c r="EQ69" s="284">
        <f t="shared" si="69"/>
        <v>0</v>
      </c>
      <c r="ER69" s="284">
        <f t="shared" si="69"/>
        <v>0</v>
      </c>
      <c r="ES69" s="284">
        <f t="shared" si="69"/>
        <v>157466</v>
      </c>
      <c r="ET69" s="284">
        <f t="shared" si="69"/>
        <v>0</v>
      </c>
      <c r="EU69" s="284">
        <f t="shared" si="69"/>
        <v>0</v>
      </c>
      <c r="EV69" s="284">
        <f t="shared" si="69"/>
        <v>0</v>
      </c>
      <c r="EW69" s="284">
        <f t="shared" si="69"/>
        <v>0</v>
      </c>
      <c r="EX69" s="284">
        <f t="shared" si="69"/>
        <v>157466</v>
      </c>
      <c r="EY69" s="284">
        <f t="shared" si="69"/>
        <v>0</v>
      </c>
      <c r="EZ69" s="284">
        <f t="shared" si="69"/>
        <v>0</v>
      </c>
      <c r="FA69" s="284">
        <f t="shared" si="69"/>
        <v>0</v>
      </c>
      <c r="FB69" s="284">
        <f t="shared" si="69"/>
        <v>0</v>
      </c>
      <c r="FC69" s="284">
        <f t="shared" si="69"/>
        <v>157466</v>
      </c>
      <c r="FD69" s="284">
        <f t="shared" si="69"/>
        <v>0</v>
      </c>
      <c r="FE69" s="284">
        <f t="shared" si="69"/>
        <v>0</v>
      </c>
      <c r="FF69" s="284">
        <f t="shared" si="69"/>
        <v>0</v>
      </c>
      <c r="FG69" s="284">
        <f t="shared" si="69"/>
        <v>0</v>
      </c>
      <c r="FH69" s="284">
        <f t="shared" si="69"/>
        <v>157466</v>
      </c>
      <c r="FI69" s="284">
        <f t="shared" si="69"/>
        <v>0</v>
      </c>
      <c r="FJ69" s="284">
        <f t="shared" si="69"/>
        <v>0</v>
      </c>
      <c r="FK69" s="284">
        <f t="shared" si="69"/>
        <v>0</v>
      </c>
      <c r="FL69" s="284">
        <f t="shared" si="69"/>
        <v>0</v>
      </c>
      <c r="FM69" s="284">
        <f t="shared" si="69"/>
        <v>157466</v>
      </c>
      <c r="FN69" s="284">
        <f t="shared" si="69"/>
        <v>0</v>
      </c>
      <c r="FO69" s="284">
        <f t="shared" si="69"/>
        <v>0</v>
      </c>
      <c r="FP69" s="284">
        <f t="shared" si="69"/>
        <v>0</v>
      </c>
      <c r="FQ69" s="284">
        <f t="shared" si="69"/>
        <v>0</v>
      </c>
      <c r="FR69" s="284">
        <f t="shared" si="69"/>
        <v>157466</v>
      </c>
      <c r="FS69" s="284">
        <f t="shared" si="69"/>
        <v>0</v>
      </c>
      <c r="FT69" s="284">
        <f t="shared" si="69"/>
        <v>0</v>
      </c>
      <c r="FU69" s="284">
        <f t="shared" si="69"/>
        <v>0</v>
      </c>
      <c r="FV69" s="284">
        <f t="shared" si="69"/>
        <v>0</v>
      </c>
      <c r="FW69" s="284">
        <f t="shared" si="69"/>
        <v>157466</v>
      </c>
      <c r="FX69" s="284">
        <f t="shared" si="69"/>
        <v>0</v>
      </c>
      <c r="FY69" s="284">
        <f t="shared" si="69"/>
        <v>0</v>
      </c>
      <c r="FZ69" s="284">
        <f t="shared" si="69"/>
        <v>0</v>
      </c>
      <c r="GA69" s="284">
        <f t="shared" si="69"/>
        <v>0</v>
      </c>
      <c r="GB69" s="284">
        <f t="shared" si="69"/>
        <v>157466</v>
      </c>
      <c r="GC69" s="284">
        <f t="shared" si="69"/>
        <v>0</v>
      </c>
      <c r="GD69" s="284">
        <f t="shared" si="69"/>
        <v>0</v>
      </c>
      <c r="GE69" s="284">
        <f t="shared" si="69"/>
        <v>0</v>
      </c>
      <c r="GF69" s="284">
        <f t="shared" si="69"/>
        <v>0</v>
      </c>
      <c r="GG69" s="284">
        <f t="shared" si="69"/>
        <v>157466</v>
      </c>
      <c r="GH69" s="284">
        <f t="shared" si="69"/>
        <v>0</v>
      </c>
      <c r="GI69" s="284">
        <f t="shared" si="69"/>
        <v>0</v>
      </c>
      <c r="GJ69" s="284">
        <f t="shared" si="69"/>
        <v>0</v>
      </c>
      <c r="GK69" s="284">
        <f t="shared" si="69"/>
        <v>0</v>
      </c>
      <c r="GL69" s="284">
        <f t="shared" si="69"/>
        <v>157466</v>
      </c>
      <c r="GM69" s="284">
        <f t="shared" si="69"/>
        <v>0</v>
      </c>
      <c r="GN69" s="284">
        <f t="shared" si="70"/>
        <v>0</v>
      </c>
      <c r="GO69" s="284">
        <f t="shared" si="70"/>
        <v>0</v>
      </c>
      <c r="GP69" s="284">
        <f t="shared" si="70"/>
        <v>0</v>
      </c>
      <c r="GQ69" s="284">
        <f t="shared" si="70"/>
        <v>157466</v>
      </c>
      <c r="GR69" s="284">
        <f t="shared" si="70"/>
        <v>0</v>
      </c>
      <c r="GS69" s="284">
        <f t="shared" si="70"/>
        <v>0</v>
      </c>
      <c r="GT69" s="284">
        <f t="shared" si="70"/>
        <v>0</v>
      </c>
      <c r="GU69" s="284">
        <f t="shared" si="70"/>
        <v>0</v>
      </c>
      <c r="GV69" s="284">
        <f t="shared" si="70"/>
        <v>157466</v>
      </c>
      <c r="GW69" s="284">
        <f t="shared" si="70"/>
        <v>0</v>
      </c>
      <c r="GX69" s="284">
        <f t="shared" si="70"/>
        <v>0</v>
      </c>
      <c r="GY69" s="284">
        <f t="shared" si="70"/>
        <v>0</v>
      </c>
      <c r="GZ69" s="284">
        <f t="shared" si="70"/>
        <v>0</v>
      </c>
      <c r="HA69" s="284">
        <f t="shared" si="70"/>
        <v>157466</v>
      </c>
      <c r="HB69" s="284">
        <f t="shared" si="70"/>
        <v>0</v>
      </c>
      <c r="HC69" s="284">
        <f t="shared" si="70"/>
        <v>0</v>
      </c>
      <c r="HD69" s="284">
        <f t="shared" si="70"/>
        <v>0</v>
      </c>
      <c r="HE69" s="284">
        <f t="shared" si="70"/>
        <v>0</v>
      </c>
      <c r="HF69" s="284">
        <f t="shared" si="70"/>
        <v>157466</v>
      </c>
      <c r="HG69" s="284">
        <f t="shared" si="70"/>
        <v>0</v>
      </c>
      <c r="HH69" s="284">
        <f t="shared" si="70"/>
        <v>0</v>
      </c>
      <c r="HI69" s="284">
        <f t="shared" si="70"/>
        <v>0</v>
      </c>
      <c r="HJ69" s="284">
        <f t="shared" si="70"/>
        <v>0</v>
      </c>
      <c r="HK69" s="284">
        <f t="shared" si="70"/>
        <v>157466</v>
      </c>
      <c r="HL69" s="284">
        <f t="shared" si="70"/>
        <v>0</v>
      </c>
      <c r="HM69" s="284">
        <f t="shared" si="70"/>
        <v>0</v>
      </c>
      <c r="HN69" s="284">
        <f t="shared" si="70"/>
        <v>0</v>
      </c>
      <c r="HO69" s="284">
        <f t="shared" si="70"/>
        <v>0</v>
      </c>
      <c r="HP69" s="284">
        <f t="shared" si="70"/>
        <v>157466</v>
      </c>
      <c r="HQ69" s="284">
        <f t="shared" si="70"/>
        <v>0</v>
      </c>
      <c r="HR69" s="284">
        <f t="shared" si="70"/>
        <v>0</v>
      </c>
      <c r="HS69" s="284">
        <f t="shared" si="70"/>
        <v>0</v>
      </c>
      <c r="HT69" s="284">
        <f t="shared" si="70"/>
        <v>0</v>
      </c>
      <c r="HU69" s="284">
        <f t="shared" si="70"/>
        <v>157466</v>
      </c>
      <c r="HV69" s="284">
        <f t="shared" si="70"/>
        <v>0</v>
      </c>
      <c r="HW69" s="284">
        <f t="shared" si="70"/>
        <v>0</v>
      </c>
      <c r="HX69" s="284">
        <f t="shared" si="70"/>
        <v>0</v>
      </c>
      <c r="HY69" s="284">
        <f t="shared" si="70"/>
        <v>0</v>
      </c>
      <c r="HZ69" s="284">
        <f t="shared" si="70"/>
        <v>157466</v>
      </c>
      <c r="IA69" s="284">
        <f t="shared" si="70"/>
        <v>0</v>
      </c>
      <c r="IB69" s="284">
        <f t="shared" si="70"/>
        <v>0</v>
      </c>
      <c r="IC69" s="284">
        <f t="shared" si="70"/>
        <v>0</v>
      </c>
      <c r="ID69" s="284">
        <f t="shared" si="70"/>
        <v>0</v>
      </c>
      <c r="IE69" s="284">
        <f t="shared" si="70"/>
        <v>157466</v>
      </c>
      <c r="IF69" s="284">
        <f t="shared" si="70"/>
        <v>0</v>
      </c>
      <c r="IG69" s="284">
        <f t="shared" si="70"/>
        <v>0</v>
      </c>
      <c r="IH69" s="284">
        <f t="shared" si="70"/>
        <v>0</v>
      </c>
      <c r="II69" s="284">
        <f t="shared" si="70"/>
        <v>0</v>
      </c>
      <c r="IJ69" s="284">
        <f t="shared" si="70"/>
        <v>157466</v>
      </c>
      <c r="IK69" s="284">
        <f t="shared" si="70"/>
        <v>0</v>
      </c>
      <c r="IL69" s="284">
        <f t="shared" si="70"/>
        <v>0</v>
      </c>
      <c r="IM69" s="284">
        <f t="shared" si="70"/>
        <v>0</v>
      </c>
      <c r="IN69" s="284">
        <f t="shared" si="70"/>
        <v>0</v>
      </c>
      <c r="IO69" s="284">
        <f t="shared" si="70"/>
        <v>157466</v>
      </c>
      <c r="IP69" s="284">
        <f t="shared" si="70"/>
        <v>0</v>
      </c>
      <c r="IQ69" s="284">
        <f t="shared" si="70"/>
        <v>0</v>
      </c>
      <c r="IR69" s="284">
        <f t="shared" si="70"/>
        <v>0</v>
      </c>
      <c r="IS69" s="284">
        <f t="shared" si="70"/>
        <v>0</v>
      </c>
      <c r="IT69" s="284">
        <f t="shared" si="70"/>
        <v>157466</v>
      </c>
      <c r="IU69" s="284">
        <f t="shared" si="70"/>
        <v>0</v>
      </c>
      <c r="IV69" s="284">
        <f t="shared" si="70"/>
        <v>0</v>
      </c>
      <c r="IW69" s="284">
        <f t="shared" si="70"/>
        <v>0</v>
      </c>
      <c r="IX69" s="284">
        <f t="shared" si="70"/>
        <v>0</v>
      </c>
      <c r="IY69" s="284">
        <f t="shared" si="70"/>
        <v>157466</v>
      </c>
      <c r="IZ69" s="284">
        <f t="shared" si="71"/>
        <v>0</v>
      </c>
      <c r="JA69" s="284">
        <f t="shared" si="71"/>
        <v>0</v>
      </c>
      <c r="JB69" s="284">
        <f t="shared" si="71"/>
        <v>0</v>
      </c>
      <c r="JC69" s="284">
        <f t="shared" si="71"/>
        <v>0</v>
      </c>
      <c r="JD69" s="284">
        <f t="shared" si="71"/>
        <v>157466</v>
      </c>
      <c r="JE69" s="284">
        <f t="shared" si="71"/>
        <v>0</v>
      </c>
      <c r="JF69" s="284">
        <f t="shared" si="71"/>
        <v>0</v>
      </c>
      <c r="JG69" s="284">
        <f t="shared" si="71"/>
        <v>0</v>
      </c>
      <c r="JH69" s="284">
        <f t="shared" si="71"/>
        <v>0</v>
      </c>
      <c r="JI69" s="284">
        <f t="shared" si="71"/>
        <v>157466</v>
      </c>
      <c r="JJ69" s="284">
        <f t="shared" si="71"/>
        <v>0</v>
      </c>
      <c r="JK69" s="284">
        <f t="shared" si="71"/>
        <v>0</v>
      </c>
      <c r="JL69" s="284">
        <f t="shared" si="71"/>
        <v>0</v>
      </c>
      <c r="JM69" s="284">
        <f t="shared" si="71"/>
        <v>0</v>
      </c>
      <c r="JN69" s="284">
        <f t="shared" si="71"/>
        <v>157466</v>
      </c>
      <c r="JO69" s="284">
        <f t="shared" si="71"/>
        <v>0</v>
      </c>
      <c r="JP69" s="284">
        <f t="shared" si="71"/>
        <v>0</v>
      </c>
      <c r="JQ69" s="284">
        <f t="shared" si="71"/>
        <v>0</v>
      </c>
      <c r="JR69" s="284">
        <f t="shared" si="71"/>
        <v>0</v>
      </c>
      <c r="JS69" s="284">
        <f t="shared" si="71"/>
        <v>157466</v>
      </c>
      <c r="JT69" s="284">
        <f t="shared" si="71"/>
        <v>0</v>
      </c>
      <c r="JU69" s="284">
        <f t="shared" si="71"/>
        <v>0</v>
      </c>
      <c r="JV69" s="284">
        <f t="shared" si="71"/>
        <v>0</v>
      </c>
      <c r="JW69" s="284">
        <f t="shared" si="71"/>
        <v>0</v>
      </c>
      <c r="JX69" s="284">
        <f t="shared" si="71"/>
        <v>157466</v>
      </c>
      <c r="JY69" s="284">
        <f t="shared" si="71"/>
        <v>0</v>
      </c>
      <c r="JZ69" s="284">
        <f t="shared" si="71"/>
        <v>0</v>
      </c>
      <c r="KA69" s="284">
        <f t="shared" si="71"/>
        <v>0</v>
      </c>
      <c r="KB69" s="284">
        <f t="shared" si="71"/>
        <v>0</v>
      </c>
      <c r="KC69" s="284">
        <f t="shared" si="71"/>
        <v>157466</v>
      </c>
      <c r="KD69" s="284">
        <f t="shared" si="71"/>
        <v>0</v>
      </c>
      <c r="KE69" s="284">
        <f t="shared" si="71"/>
        <v>0</v>
      </c>
      <c r="KF69" s="284">
        <f t="shared" si="71"/>
        <v>0</v>
      </c>
      <c r="KG69" s="284">
        <f t="shared" si="71"/>
        <v>0</v>
      </c>
      <c r="KH69" s="284">
        <f t="shared" si="71"/>
        <v>157466</v>
      </c>
      <c r="KI69" s="284">
        <f t="shared" si="71"/>
        <v>0</v>
      </c>
      <c r="KJ69" s="284">
        <f t="shared" si="71"/>
        <v>0</v>
      </c>
      <c r="KK69" s="284">
        <f t="shared" si="71"/>
        <v>0</v>
      </c>
      <c r="KL69" s="284">
        <f t="shared" si="71"/>
        <v>0</v>
      </c>
      <c r="KM69" s="284">
        <f t="shared" si="71"/>
        <v>157466</v>
      </c>
      <c r="KN69" s="284">
        <f t="shared" si="71"/>
        <v>0</v>
      </c>
      <c r="KO69" s="284">
        <f t="shared" si="71"/>
        <v>0</v>
      </c>
      <c r="KP69" s="284">
        <f t="shared" si="71"/>
        <v>0</v>
      </c>
      <c r="KQ69" s="284">
        <f t="shared" si="71"/>
        <v>0</v>
      </c>
      <c r="KR69" s="284">
        <f t="shared" si="71"/>
        <v>157466</v>
      </c>
      <c r="KS69" s="284">
        <f t="shared" si="71"/>
        <v>0</v>
      </c>
      <c r="KT69" s="284">
        <f t="shared" si="71"/>
        <v>0</v>
      </c>
      <c r="KU69" s="284">
        <f t="shared" si="71"/>
        <v>0</v>
      </c>
      <c r="KV69" s="284">
        <f t="shared" si="71"/>
        <v>0</v>
      </c>
      <c r="KW69" s="284">
        <f t="shared" si="71"/>
        <v>157466</v>
      </c>
      <c r="KX69" s="284">
        <f t="shared" si="71"/>
        <v>0</v>
      </c>
      <c r="KY69" s="284">
        <f t="shared" si="71"/>
        <v>0</v>
      </c>
      <c r="KZ69" s="284">
        <f t="shared" si="71"/>
        <v>0</v>
      </c>
      <c r="LA69" s="284">
        <f t="shared" si="71"/>
        <v>0</v>
      </c>
      <c r="LB69" s="284">
        <f t="shared" si="71"/>
        <v>157466</v>
      </c>
      <c r="LC69" s="284">
        <f t="shared" si="71"/>
        <v>0</v>
      </c>
      <c r="LD69" s="284">
        <f t="shared" si="71"/>
        <v>0</v>
      </c>
      <c r="LE69" s="284">
        <f t="shared" si="71"/>
        <v>0</v>
      </c>
      <c r="LF69" s="284">
        <f t="shared" si="71"/>
        <v>0</v>
      </c>
      <c r="LG69" s="284">
        <f t="shared" si="71"/>
        <v>157466</v>
      </c>
      <c r="LH69" s="284">
        <f t="shared" si="71"/>
        <v>0</v>
      </c>
      <c r="LI69" s="284">
        <f t="shared" si="71"/>
        <v>0</v>
      </c>
      <c r="LJ69" s="284">
        <f t="shared" si="71"/>
        <v>0</v>
      </c>
      <c r="LK69" s="284">
        <f t="shared" si="71"/>
        <v>0</v>
      </c>
      <c r="LL69" s="284">
        <f t="shared" si="72"/>
        <v>157466</v>
      </c>
      <c r="LM69" s="284">
        <f t="shared" si="72"/>
        <v>0</v>
      </c>
      <c r="LN69" s="284">
        <f t="shared" si="72"/>
        <v>0</v>
      </c>
      <c r="LO69" s="284">
        <f t="shared" si="72"/>
        <v>0</v>
      </c>
      <c r="LP69" s="284">
        <f t="shared" si="72"/>
        <v>0</v>
      </c>
      <c r="LQ69" s="284">
        <f t="shared" si="72"/>
        <v>157466</v>
      </c>
      <c r="LR69" s="284">
        <f t="shared" si="72"/>
        <v>0</v>
      </c>
      <c r="LS69" s="284">
        <f t="shared" si="72"/>
        <v>0</v>
      </c>
      <c r="LT69" s="284">
        <f t="shared" si="72"/>
        <v>0</v>
      </c>
      <c r="LU69" s="284">
        <f t="shared" si="72"/>
        <v>0</v>
      </c>
      <c r="LV69" s="284">
        <f t="shared" si="72"/>
        <v>157466</v>
      </c>
      <c r="LW69" s="284">
        <f t="shared" si="72"/>
        <v>0</v>
      </c>
      <c r="LX69" s="284">
        <f t="shared" si="72"/>
        <v>0</v>
      </c>
      <c r="LY69" s="284">
        <f t="shared" si="72"/>
        <v>0</v>
      </c>
      <c r="LZ69" s="284">
        <f t="shared" si="72"/>
        <v>0</v>
      </c>
      <c r="MA69" s="284">
        <f t="shared" si="72"/>
        <v>157466</v>
      </c>
      <c r="MB69" s="284">
        <f t="shared" si="72"/>
        <v>0</v>
      </c>
      <c r="MC69" s="284">
        <f t="shared" si="72"/>
        <v>0</v>
      </c>
      <c r="MD69" s="284">
        <f t="shared" si="72"/>
        <v>0</v>
      </c>
      <c r="ME69" s="284">
        <f t="shared" si="72"/>
        <v>0</v>
      </c>
      <c r="MF69" s="284">
        <f t="shared" si="72"/>
        <v>157466</v>
      </c>
      <c r="MG69" s="284">
        <f t="shared" si="72"/>
        <v>0</v>
      </c>
      <c r="MH69" s="284">
        <f t="shared" si="72"/>
        <v>0</v>
      </c>
      <c r="MI69" s="284">
        <f t="shared" si="72"/>
        <v>0</v>
      </c>
      <c r="MJ69" s="284">
        <f t="shared" si="72"/>
        <v>0</v>
      </c>
      <c r="MK69" s="284">
        <f t="shared" si="72"/>
        <v>157466</v>
      </c>
      <c r="ML69" s="284">
        <f t="shared" si="72"/>
        <v>0</v>
      </c>
      <c r="MM69" s="284">
        <f t="shared" si="72"/>
        <v>0</v>
      </c>
      <c r="MN69" s="284">
        <f t="shared" si="72"/>
        <v>0</v>
      </c>
      <c r="MO69" s="284">
        <f t="shared" si="72"/>
        <v>0</v>
      </c>
      <c r="MP69" s="284">
        <f t="shared" si="72"/>
        <v>157466</v>
      </c>
      <c r="MQ69" s="284">
        <f t="shared" si="72"/>
        <v>0</v>
      </c>
      <c r="MR69" s="284">
        <f t="shared" si="72"/>
        <v>0</v>
      </c>
      <c r="MS69" s="284">
        <f t="shared" si="72"/>
        <v>0</v>
      </c>
      <c r="MT69" s="284">
        <f t="shared" si="72"/>
        <v>0</v>
      </c>
      <c r="MU69" s="284">
        <f t="shared" si="72"/>
        <v>157466</v>
      </c>
      <c r="MV69" s="284">
        <f t="shared" si="72"/>
        <v>0</v>
      </c>
      <c r="MW69" s="284">
        <f t="shared" si="72"/>
        <v>0</v>
      </c>
      <c r="MX69" s="284">
        <f t="shared" si="72"/>
        <v>0</v>
      </c>
      <c r="MY69" s="284">
        <f t="shared" si="72"/>
        <v>0</v>
      </c>
      <c r="MZ69" s="284">
        <f t="shared" si="72"/>
        <v>157466</v>
      </c>
      <c r="NA69" s="284">
        <f t="shared" si="72"/>
        <v>0</v>
      </c>
      <c r="NB69" s="284">
        <f t="shared" si="72"/>
        <v>0</v>
      </c>
      <c r="NC69" s="284">
        <f t="shared" si="72"/>
        <v>0</v>
      </c>
      <c r="ND69" s="284">
        <f t="shared" si="72"/>
        <v>0</v>
      </c>
      <c r="NE69" s="284">
        <f t="shared" si="72"/>
        <v>157466</v>
      </c>
      <c r="NF69" s="284">
        <f t="shared" si="72"/>
        <v>0</v>
      </c>
      <c r="NG69" s="284">
        <f t="shared" si="72"/>
        <v>0</v>
      </c>
      <c r="NH69" s="284">
        <f t="shared" si="72"/>
        <v>0</v>
      </c>
      <c r="NI69" s="284">
        <f t="shared" si="72"/>
        <v>0</v>
      </c>
      <c r="NJ69" s="284">
        <f t="shared" si="72"/>
        <v>157466</v>
      </c>
      <c r="NK69" s="284">
        <f t="shared" si="72"/>
        <v>0</v>
      </c>
      <c r="NL69" s="284">
        <f t="shared" si="72"/>
        <v>0</v>
      </c>
      <c r="NM69" s="284">
        <f t="shared" si="72"/>
        <v>0</v>
      </c>
      <c r="NN69" s="284">
        <f t="shared" si="72"/>
        <v>0</v>
      </c>
      <c r="NO69" s="284">
        <f t="shared" si="72"/>
        <v>157466</v>
      </c>
      <c r="NP69" s="284">
        <f t="shared" si="72"/>
        <v>0</v>
      </c>
      <c r="NQ69" s="284">
        <f t="shared" si="72"/>
        <v>0</v>
      </c>
      <c r="NR69" s="284">
        <f t="shared" si="72"/>
        <v>0</v>
      </c>
      <c r="NS69" s="284">
        <f t="shared" si="72"/>
        <v>0</v>
      </c>
      <c r="NT69" s="284">
        <f t="shared" si="72"/>
        <v>157466</v>
      </c>
      <c r="NU69" s="284">
        <f t="shared" si="72"/>
        <v>0</v>
      </c>
      <c r="NV69" s="284">
        <f t="shared" si="72"/>
        <v>0</v>
      </c>
      <c r="NW69" s="284">
        <f t="shared" si="72"/>
        <v>0</v>
      </c>
      <c r="NX69" s="284">
        <f t="shared" si="73"/>
        <v>0</v>
      </c>
      <c r="NY69" s="284">
        <f t="shared" si="73"/>
        <v>157466</v>
      </c>
      <c r="NZ69" s="284">
        <f t="shared" si="73"/>
        <v>0</v>
      </c>
      <c r="OA69" s="284">
        <f t="shared" si="73"/>
        <v>0</v>
      </c>
      <c r="OB69" s="284">
        <f t="shared" si="73"/>
        <v>0</v>
      </c>
      <c r="OC69" s="284">
        <f t="shared" si="73"/>
        <v>0</v>
      </c>
      <c r="OD69" s="284">
        <f t="shared" si="73"/>
        <v>157466</v>
      </c>
      <c r="OE69" s="284">
        <f t="shared" si="73"/>
        <v>0</v>
      </c>
      <c r="OF69" s="284">
        <f t="shared" si="73"/>
        <v>0</v>
      </c>
      <c r="OG69" s="284">
        <f t="shared" si="73"/>
        <v>0</v>
      </c>
      <c r="OH69" s="284">
        <f t="shared" si="73"/>
        <v>0</v>
      </c>
      <c r="OI69" s="284">
        <f t="shared" si="73"/>
        <v>157466</v>
      </c>
      <c r="OJ69" s="284">
        <f t="shared" si="73"/>
        <v>0</v>
      </c>
      <c r="OK69" s="284">
        <f t="shared" si="73"/>
        <v>0</v>
      </c>
      <c r="OL69" s="284">
        <f t="shared" si="73"/>
        <v>0</v>
      </c>
      <c r="OM69" s="284">
        <f t="shared" si="73"/>
        <v>0</v>
      </c>
      <c r="ON69" s="284">
        <f t="shared" si="73"/>
        <v>157466</v>
      </c>
      <c r="OO69" s="284">
        <f t="shared" si="73"/>
        <v>0</v>
      </c>
      <c r="OP69" s="284">
        <f t="shared" si="73"/>
        <v>0</v>
      </c>
      <c r="OQ69" s="284">
        <f t="shared" si="73"/>
        <v>0</v>
      </c>
      <c r="OR69" s="284">
        <f t="shared" si="73"/>
        <v>0</v>
      </c>
      <c r="OS69" s="284">
        <f t="shared" si="73"/>
        <v>157466</v>
      </c>
      <c r="OT69" s="284">
        <f t="shared" si="73"/>
        <v>0</v>
      </c>
      <c r="OU69" s="284">
        <f t="shared" si="73"/>
        <v>0</v>
      </c>
      <c r="OV69" s="284">
        <f t="shared" si="73"/>
        <v>0</v>
      </c>
      <c r="OW69" s="284">
        <f t="shared" si="73"/>
        <v>0</v>
      </c>
      <c r="OX69" s="284">
        <f t="shared" si="73"/>
        <v>157466</v>
      </c>
      <c r="OY69" s="284">
        <f t="shared" si="73"/>
        <v>0</v>
      </c>
      <c r="OZ69" s="284">
        <f t="shared" si="73"/>
        <v>0</v>
      </c>
      <c r="PA69" s="284">
        <f t="shared" si="73"/>
        <v>0</v>
      </c>
      <c r="PB69" s="284">
        <f t="shared" si="73"/>
        <v>0</v>
      </c>
      <c r="PC69" s="284">
        <f t="shared" si="73"/>
        <v>157466</v>
      </c>
      <c r="PD69" s="284">
        <f t="shared" si="73"/>
        <v>0</v>
      </c>
      <c r="PE69" s="284">
        <f t="shared" si="73"/>
        <v>0</v>
      </c>
      <c r="PF69" s="284">
        <f t="shared" si="73"/>
        <v>0</v>
      </c>
      <c r="PG69" s="284">
        <f t="shared" si="73"/>
        <v>0</v>
      </c>
      <c r="PH69" s="284">
        <f t="shared" si="73"/>
        <v>157466</v>
      </c>
      <c r="PI69" s="284">
        <f t="shared" si="73"/>
        <v>0</v>
      </c>
      <c r="PJ69" s="284">
        <f t="shared" si="73"/>
        <v>0</v>
      </c>
      <c r="PK69" s="284">
        <f t="shared" si="73"/>
        <v>0</v>
      </c>
      <c r="PL69" s="284">
        <f t="shared" si="73"/>
        <v>0</v>
      </c>
      <c r="PM69" s="284">
        <f t="shared" si="73"/>
        <v>157466</v>
      </c>
      <c r="PN69" s="284">
        <f t="shared" si="73"/>
        <v>0</v>
      </c>
      <c r="PO69" s="284">
        <f t="shared" si="73"/>
        <v>0</v>
      </c>
      <c r="PP69" s="284">
        <f t="shared" si="73"/>
        <v>0</v>
      </c>
      <c r="PQ69" s="284">
        <f t="shared" si="73"/>
        <v>0</v>
      </c>
      <c r="PR69" s="284">
        <f t="shared" si="73"/>
        <v>157466</v>
      </c>
      <c r="PS69" s="284">
        <f t="shared" si="73"/>
        <v>0</v>
      </c>
      <c r="PT69" s="284">
        <f t="shared" si="73"/>
        <v>0</v>
      </c>
      <c r="PU69" s="284">
        <f t="shared" si="73"/>
        <v>0</v>
      </c>
      <c r="PV69" s="284">
        <f t="shared" si="73"/>
        <v>0</v>
      </c>
      <c r="PW69" s="284">
        <f t="shared" si="73"/>
        <v>157466</v>
      </c>
      <c r="PX69" s="284">
        <f t="shared" si="73"/>
        <v>0</v>
      </c>
      <c r="PY69" s="284">
        <f t="shared" si="73"/>
        <v>0</v>
      </c>
      <c r="PZ69" s="284">
        <f t="shared" si="73"/>
        <v>0</v>
      </c>
      <c r="QA69" s="284">
        <f t="shared" si="73"/>
        <v>0</v>
      </c>
      <c r="QB69" s="284">
        <f t="shared" si="73"/>
        <v>157466</v>
      </c>
      <c r="QC69" s="284">
        <f t="shared" si="73"/>
        <v>0</v>
      </c>
      <c r="QD69" s="284">
        <f t="shared" si="73"/>
        <v>0</v>
      </c>
      <c r="QE69" s="284">
        <f t="shared" si="73"/>
        <v>0</v>
      </c>
      <c r="QF69" s="284">
        <f t="shared" si="73"/>
        <v>0</v>
      </c>
      <c r="QG69" s="284">
        <f t="shared" si="73"/>
        <v>157466</v>
      </c>
      <c r="QH69" s="284">
        <f t="shared" si="73"/>
        <v>0</v>
      </c>
      <c r="QI69" s="284">
        <f t="shared" si="73"/>
        <v>0</v>
      </c>
      <c r="QJ69" s="284">
        <f t="shared" si="59"/>
        <v>0</v>
      </c>
      <c r="QK69" s="284">
        <f t="shared" si="59"/>
        <v>0</v>
      </c>
      <c r="QL69" s="284">
        <f t="shared" si="59"/>
        <v>157466</v>
      </c>
      <c r="QM69" s="284">
        <f t="shared" si="59"/>
        <v>0</v>
      </c>
      <c r="QN69" s="284">
        <f t="shared" si="59"/>
        <v>0</v>
      </c>
      <c r="QO69" s="284">
        <f t="shared" si="59"/>
        <v>0</v>
      </c>
      <c r="QP69" s="284">
        <f t="shared" si="59"/>
        <v>0</v>
      </c>
      <c r="QQ69" s="284">
        <f t="shared" si="59"/>
        <v>157466</v>
      </c>
      <c r="QR69" s="284">
        <f t="shared" si="59"/>
        <v>0</v>
      </c>
      <c r="QS69" s="284">
        <f t="shared" si="59"/>
        <v>0</v>
      </c>
      <c r="QT69" s="284">
        <f t="shared" si="59"/>
        <v>0</v>
      </c>
      <c r="QU69" s="284">
        <f t="shared" si="59"/>
        <v>0</v>
      </c>
      <c r="QV69" s="284">
        <f t="shared" si="59"/>
        <v>157466</v>
      </c>
      <c r="QW69" s="284">
        <f t="shared" si="59"/>
        <v>0</v>
      </c>
      <c r="QX69" s="284">
        <f t="shared" si="59"/>
        <v>0</v>
      </c>
      <c r="QY69" s="284">
        <f t="shared" si="59"/>
        <v>0</v>
      </c>
      <c r="QZ69" s="284">
        <f t="shared" si="59"/>
        <v>0</v>
      </c>
      <c r="RA69" s="284">
        <f t="shared" si="59"/>
        <v>157466</v>
      </c>
      <c r="RB69" s="284">
        <f t="shared" si="59"/>
        <v>0</v>
      </c>
      <c r="RC69" s="284">
        <f t="shared" si="59"/>
        <v>0</v>
      </c>
      <c r="RD69" s="284">
        <f t="shared" si="59"/>
        <v>0</v>
      </c>
      <c r="RE69" s="284">
        <f t="shared" si="59"/>
        <v>0</v>
      </c>
      <c r="RF69" s="284">
        <f t="shared" si="59"/>
        <v>157466</v>
      </c>
      <c r="RG69" s="284">
        <f t="shared" si="59"/>
        <v>0</v>
      </c>
      <c r="RH69" s="284">
        <f t="shared" si="59"/>
        <v>0</v>
      </c>
      <c r="RI69" s="284">
        <f t="shared" si="59"/>
        <v>0</v>
      </c>
      <c r="RJ69" s="284">
        <f t="shared" si="59"/>
        <v>0</v>
      </c>
      <c r="RK69" s="284">
        <f t="shared" si="59"/>
        <v>157466</v>
      </c>
      <c r="RL69" s="284">
        <f t="shared" si="59"/>
        <v>0</v>
      </c>
      <c r="RM69" s="284">
        <f t="shared" si="59"/>
        <v>0</v>
      </c>
      <c r="RN69" s="284">
        <f t="shared" si="59"/>
        <v>0</v>
      </c>
      <c r="RO69" s="284">
        <f t="shared" si="59"/>
        <v>0</v>
      </c>
      <c r="RP69" s="284">
        <f t="shared" si="59"/>
        <v>157466</v>
      </c>
      <c r="RQ69" s="284">
        <f t="shared" si="59"/>
        <v>0</v>
      </c>
      <c r="RR69" s="284">
        <f t="shared" si="59"/>
        <v>0</v>
      </c>
      <c r="RS69" s="284">
        <f t="shared" ref="RS69:SA69" si="74">$C19*RS42</f>
        <v>0</v>
      </c>
      <c r="RT69" s="284">
        <f t="shared" si="74"/>
        <v>0</v>
      </c>
      <c r="RU69" s="284">
        <f t="shared" si="74"/>
        <v>157466</v>
      </c>
      <c r="RV69" s="284">
        <f t="shared" si="74"/>
        <v>0</v>
      </c>
      <c r="RW69" s="284">
        <f t="shared" si="74"/>
        <v>0</v>
      </c>
      <c r="RX69" s="284">
        <f t="shared" si="74"/>
        <v>0</v>
      </c>
      <c r="RY69" s="284">
        <f t="shared" si="74"/>
        <v>0</v>
      </c>
      <c r="RZ69" s="284">
        <f t="shared" si="74"/>
        <v>157466</v>
      </c>
      <c r="SA69" s="284">
        <f t="shared" si="74"/>
        <v>0</v>
      </c>
    </row>
    <row r="70" spans="1:495">
      <c r="A70" s="282"/>
      <c r="B70" s="283" t="str">
        <f>$B$20</f>
        <v>Wildlife Aerial Surveys</v>
      </c>
      <c r="C70" s="290">
        <f>SUM(D70:S70,T70:INDEX(T70:SA70,$H$5))</f>
        <v>726768</v>
      </c>
      <c r="D70" s="284">
        <f t="shared" si="67"/>
        <v>103824</v>
      </c>
      <c r="E70" s="284">
        <f t="shared" si="67"/>
        <v>103824</v>
      </c>
      <c r="F70" s="284">
        <f t="shared" si="67"/>
        <v>0</v>
      </c>
      <c r="G70" s="284">
        <f t="shared" si="67"/>
        <v>0</v>
      </c>
      <c r="H70" s="284">
        <f t="shared" si="67"/>
        <v>103824</v>
      </c>
      <c r="I70" s="284">
        <f t="shared" si="67"/>
        <v>0</v>
      </c>
      <c r="J70" s="284">
        <f t="shared" si="67"/>
        <v>0</v>
      </c>
      <c r="K70" s="284">
        <f t="shared" si="67"/>
        <v>103824</v>
      </c>
      <c r="L70" s="284">
        <f t="shared" si="67"/>
        <v>0</v>
      </c>
      <c r="M70" s="284">
        <f t="shared" si="67"/>
        <v>0</v>
      </c>
      <c r="N70" s="284">
        <f t="shared" si="67"/>
        <v>103824</v>
      </c>
      <c r="O70" s="284">
        <f t="shared" si="67"/>
        <v>0</v>
      </c>
      <c r="P70" s="284">
        <f t="shared" si="67"/>
        <v>0</v>
      </c>
      <c r="Q70" s="284">
        <f t="shared" si="67"/>
        <v>0</v>
      </c>
      <c r="R70" s="284">
        <f t="shared" si="67"/>
        <v>103824</v>
      </c>
      <c r="S70" s="284">
        <f t="shared" si="67"/>
        <v>0</v>
      </c>
      <c r="T70" s="284">
        <f t="shared" si="67"/>
        <v>0</v>
      </c>
      <c r="U70" s="284">
        <f t="shared" si="67"/>
        <v>0</v>
      </c>
      <c r="V70" s="284">
        <f t="shared" si="67"/>
        <v>0</v>
      </c>
      <c r="W70" s="284">
        <f t="shared" si="67"/>
        <v>103824</v>
      </c>
      <c r="X70" s="284">
        <f t="shared" si="67"/>
        <v>0</v>
      </c>
      <c r="Y70" s="284">
        <f t="shared" si="67"/>
        <v>0</v>
      </c>
      <c r="Z70" s="284">
        <f t="shared" si="67"/>
        <v>0</v>
      </c>
      <c r="AA70" s="284">
        <f t="shared" si="67"/>
        <v>0</v>
      </c>
      <c r="AB70" s="284">
        <f t="shared" si="67"/>
        <v>0</v>
      </c>
      <c r="AC70" s="284">
        <f t="shared" si="67"/>
        <v>0</v>
      </c>
      <c r="AD70" s="284">
        <f t="shared" si="67"/>
        <v>0</v>
      </c>
      <c r="AE70" s="284">
        <f t="shared" si="67"/>
        <v>0</v>
      </c>
      <c r="AF70" s="284">
        <f t="shared" si="67"/>
        <v>0</v>
      </c>
      <c r="AG70" s="284">
        <f t="shared" si="67"/>
        <v>0</v>
      </c>
      <c r="AH70" s="284">
        <f t="shared" si="67"/>
        <v>0</v>
      </c>
      <c r="AI70" s="284">
        <f t="shared" si="67"/>
        <v>0</v>
      </c>
      <c r="AJ70" s="284">
        <f t="shared" si="67"/>
        <v>0</v>
      </c>
      <c r="AK70" s="284">
        <f t="shared" si="67"/>
        <v>0</v>
      </c>
      <c r="AL70" s="284">
        <f t="shared" si="67"/>
        <v>0</v>
      </c>
      <c r="AM70" s="284">
        <f t="shared" si="67"/>
        <v>0</v>
      </c>
      <c r="AN70" s="284">
        <f t="shared" si="67"/>
        <v>0</v>
      </c>
      <c r="AO70" s="284">
        <f t="shared" si="67"/>
        <v>0</v>
      </c>
      <c r="AP70" s="284">
        <f t="shared" si="67"/>
        <v>0</v>
      </c>
      <c r="AQ70" s="284">
        <f t="shared" si="67"/>
        <v>0</v>
      </c>
      <c r="AR70" s="284">
        <f t="shared" si="67"/>
        <v>103824</v>
      </c>
      <c r="AS70" s="284">
        <f t="shared" si="67"/>
        <v>0</v>
      </c>
      <c r="AT70" s="284">
        <f t="shared" si="67"/>
        <v>0</v>
      </c>
      <c r="AU70" s="284">
        <f t="shared" si="67"/>
        <v>0</v>
      </c>
      <c r="AV70" s="284">
        <f t="shared" si="67"/>
        <v>0</v>
      </c>
      <c r="AW70" s="284">
        <f t="shared" si="67"/>
        <v>103824</v>
      </c>
      <c r="AX70" s="284">
        <f t="shared" si="67"/>
        <v>0</v>
      </c>
      <c r="AY70" s="284">
        <f t="shared" si="67"/>
        <v>0</v>
      </c>
      <c r="AZ70" s="284">
        <f t="shared" si="67"/>
        <v>0</v>
      </c>
      <c r="BA70" s="284">
        <f t="shared" si="67"/>
        <v>0</v>
      </c>
      <c r="BB70" s="284">
        <f t="shared" si="67"/>
        <v>103824</v>
      </c>
      <c r="BC70" s="284">
        <f t="shared" si="67"/>
        <v>0</v>
      </c>
      <c r="BD70" s="284">
        <f t="shared" si="67"/>
        <v>0</v>
      </c>
      <c r="BE70" s="284">
        <f t="shared" si="67"/>
        <v>0</v>
      </c>
      <c r="BF70" s="284">
        <f t="shared" si="67"/>
        <v>0</v>
      </c>
      <c r="BG70" s="284">
        <f t="shared" si="67"/>
        <v>103824</v>
      </c>
      <c r="BH70" s="284">
        <f t="shared" si="67"/>
        <v>0</v>
      </c>
      <c r="BI70" s="284">
        <f t="shared" si="67"/>
        <v>0</v>
      </c>
      <c r="BJ70" s="284">
        <f t="shared" si="67"/>
        <v>0</v>
      </c>
      <c r="BK70" s="284">
        <f t="shared" si="67"/>
        <v>0</v>
      </c>
      <c r="BL70" s="284">
        <f t="shared" si="67"/>
        <v>103824</v>
      </c>
      <c r="BM70" s="284">
        <f t="shared" si="67"/>
        <v>0</v>
      </c>
      <c r="BN70" s="284">
        <f t="shared" si="67"/>
        <v>0</v>
      </c>
      <c r="BO70" s="284">
        <f t="shared" si="67"/>
        <v>0</v>
      </c>
      <c r="BP70" s="284">
        <f t="shared" si="68"/>
        <v>0</v>
      </c>
      <c r="BQ70" s="284">
        <f t="shared" si="68"/>
        <v>103824</v>
      </c>
      <c r="BR70" s="284">
        <f t="shared" si="68"/>
        <v>0</v>
      </c>
      <c r="BS70" s="284">
        <f t="shared" si="68"/>
        <v>0</v>
      </c>
      <c r="BT70" s="284">
        <f t="shared" si="68"/>
        <v>0</v>
      </c>
      <c r="BU70" s="284">
        <f t="shared" si="68"/>
        <v>0</v>
      </c>
      <c r="BV70" s="284">
        <f t="shared" si="68"/>
        <v>103824</v>
      </c>
      <c r="BW70" s="284">
        <f t="shared" si="68"/>
        <v>0</v>
      </c>
      <c r="BX70" s="284">
        <f t="shared" si="68"/>
        <v>0</v>
      </c>
      <c r="BY70" s="284">
        <f t="shared" si="68"/>
        <v>0</v>
      </c>
      <c r="BZ70" s="284">
        <f t="shared" si="68"/>
        <v>0</v>
      </c>
      <c r="CA70" s="284">
        <f t="shared" si="68"/>
        <v>103824</v>
      </c>
      <c r="CB70" s="284">
        <f t="shared" si="68"/>
        <v>0</v>
      </c>
      <c r="CC70" s="284">
        <f t="shared" si="68"/>
        <v>0</v>
      </c>
      <c r="CD70" s="284">
        <f t="shared" si="68"/>
        <v>0</v>
      </c>
      <c r="CE70" s="284">
        <f t="shared" si="68"/>
        <v>0</v>
      </c>
      <c r="CF70" s="284">
        <f t="shared" si="68"/>
        <v>103824</v>
      </c>
      <c r="CG70" s="284">
        <f t="shared" si="68"/>
        <v>0</v>
      </c>
      <c r="CH70" s="284">
        <f t="shared" si="68"/>
        <v>0</v>
      </c>
      <c r="CI70" s="284">
        <f t="shared" si="68"/>
        <v>0</v>
      </c>
      <c r="CJ70" s="284">
        <f t="shared" si="68"/>
        <v>0</v>
      </c>
      <c r="CK70" s="284">
        <f t="shared" si="68"/>
        <v>103824</v>
      </c>
      <c r="CL70" s="284">
        <f t="shared" si="68"/>
        <v>0</v>
      </c>
      <c r="CM70" s="284">
        <f t="shared" si="68"/>
        <v>0</v>
      </c>
      <c r="CN70" s="284">
        <f t="shared" si="68"/>
        <v>0</v>
      </c>
      <c r="CO70" s="284">
        <f t="shared" si="68"/>
        <v>0</v>
      </c>
      <c r="CP70" s="284">
        <f t="shared" si="68"/>
        <v>103824</v>
      </c>
      <c r="CQ70" s="284">
        <f t="shared" si="68"/>
        <v>0</v>
      </c>
      <c r="CR70" s="284">
        <f t="shared" si="68"/>
        <v>0</v>
      </c>
      <c r="CS70" s="284">
        <f t="shared" si="68"/>
        <v>0</v>
      </c>
      <c r="CT70" s="284">
        <f t="shared" si="68"/>
        <v>0</v>
      </c>
      <c r="CU70" s="284">
        <f t="shared" si="68"/>
        <v>103824</v>
      </c>
      <c r="CV70" s="284">
        <f t="shared" si="68"/>
        <v>0</v>
      </c>
      <c r="CW70" s="284">
        <f t="shared" si="68"/>
        <v>0</v>
      </c>
      <c r="CX70" s="284">
        <f t="shared" si="68"/>
        <v>0</v>
      </c>
      <c r="CY70" s="284">
        <f t="shared" si="68"/>
        <v>0</v>
      </c>
      <c r="CZ70" s="284">
        <f t="shared" si="68"/>
        <v>103824</v>
      </c>
      <c r="DA70" s="284">
        <f t="shared" si="68"/>
        <v>0</v>
      </c>
      <c r="DB70" s="284">
        <f t="shared" si="68"/>
        <v>0</v>
      </c>
      <c r="DC70" s="284">
        <f t="shared" si="68"/>
        <v>0</v>
      </c>
      <c r="DD70" s="284">
        <f t="shared" si="68"/>
        <v>0</v>
      </c>
      <c r="DE70" s="284">
        <f t="shared" si="68"/>
        <v>103824</v>
      </c>
      <c r="DF70" s="284">
        <f t="shared" si="68"/>
        <v>0</v>
      </c>
      <c r="DG70" s="284">
        <f t="shared" si="68"/>
        <v>0</v>
      </c>
      <c r="DH70" s="284">
        <f t="shared" si="68"/>
        <v>0</v>
      </c>
      <c r="DI70" s="284">
        <f t="shared" si="68"/>
        <v>0</v>
      </c>
      <c r="DJ70" s="284">
        <f t="shared" si="68"/>
        <v>103824</v>
      </c>
      <c r="DK70" s="284">
        <f t="shared" si="68"/>
        <v>0</v>
      </c>
      <c r="DL70" s="284">
        <f t="shared" si="68"/>
        <v>0</v>
      </c>
      <c r="DM70" s="284">
        <f t="shared" si="68"/>
        <v>0</v>
      </c>
      <c r="DN70" s="284">
        <f t="shared" si="68"/>
        <v>0</v>
      </c>
      <c r="DO70" s="284">
        <f t="shared" si="68"/>
        <v>103824</v>
      </c>
      <c r="DP70" s="284">
        <f t="shared" si="68"/>
        <v>0</v>
      </c>
      <c r="DQ70" s="284">
        <f t="shared" si="68"/>
        <v>0</v>
      </c>
      <c r="DR70" s="284">
        <f t="shared" si="68"/>
        <v>0</v>
      </c>
      <c r="DS70" s="284">
        <f t="shared" si="68"/>
        <v>0</v>
      </c>
      <c r="DT70" s="284">
        <f t="shared" si="68"/>
        <v>103824</v>
      </c>
      <c r="DU70" s="284">
        <f t="shared" si="68"/>
        <v>0</v>
      </c>
      <c r="DV70" s="284">
        <f t="shared" si="68"/>
        <v>0</v>
      </c>
      <c r="DW70" s="284">
        <f t="shared" si="68"/>
        <v>0</v>
      </c>
      <c r="DX70" s="284">
        <f t="shared" si="68"/>
        <v>0</v>
      </c>
      <c r="DY70" s="284">
        <f t="shared" si="68"/>
        <v>103824</v>
      </c>
      <c r="DZ70" s="284">
        <f t="shared" si="68"/>
        <v>0</v>
      </c>
      <c r="EA70" s="284">
        <f t="shared" si="68"/>
        <v>0</v>
      </c>
      <c r="EB70" s="284">
        <f t="shared" si="69"/>
        <v>0</v>
      </c>
      <c r="EC70" s="284">
        <f t="shared" si="69"/>
        <v>0</v>
      </c>
      <c r="ED70" s="284">
        <f t="shared" si="69"/>
        <v>103824</v>
      </c>
      <c r="EE70" s="284">
        <f t="shared" si="69"/>
        <v>0</v>
      </c>
      <c r="EF70" s="284">
        <f t="shared" si="69"/>
        <v>0</v>
      </c>
      <c r="EG70" s="284">
        <f t="shared" si="69"/>
        <v>0</v>
      </c>
      <c r="EH70" s="284">
        <f t="shared" si="69"/>
        <v>0</v>
      </c>
      <c r="EI70" s="284">
        <f t="shared" si="69"/>
        <v>103824</v>
      </c>
      <c r="EJ70" s="284">
        <f t="shared" si="69"/>
        <v>0</v>
      </c>
      <c r="EK70" s="284">
        <f t="shared" si="69"/>
        <v>0</v>
      </c>
      <c r="EL70" s="284">
        <f t="shared" si="69"/>
        <v>0</v>
      </c>
      <c r="EM70" s="284">
        <f t="shared" si="69"/>
        <v>0</v>
      </c>
      <c r="EN70" s="284">
        <f t="shared" si="69"/>
        <v>103824</v>
      </c>
      <c r="EO70" s="284">
        <f t="shared" si="69"/>
        <v>0</v>
      </c>
      <c r="EP70" s="284">
        <f t="shared" si="69"/>
        <v>0</v>
      </c>
      <c r="EQ70" s="284">
        <f t="shared" si="69"/>
        <v>0</v>
      </c>
      <c r="ER70" s="284">
        <f t="shared" si="69"/>
        <v>0</v>
      </c>
      <c r="ES70" s="284">
        <f t="shared" si="69"/>
        <v>103824</v>
      </c>
      <c r="ET70" s="284">
        <f t="shared" si="69"/>
        <v>0</v>
      </c>
      <c r="EU70" s="284">
        <f t="shared" si="69"/>
        <v>0</v>
      </c>
      <c r="EV70" s="284">
        <f t="shared" si="69"/>
        <v>0</v>
      </c>
      <c r="EW70" s="284">
        <f t="shared" si="69"/>
        <v>0</v>
      </c>
      <c r="EX70" s="284">
        <f t="shared" si="69"/>
        <v>103824</v>
      </c>
      <c r="EY70" s="284">
        <f t="shared" si="69"/>
        <v>0</v>
      </c>
      <c r="EZ70" s="284">
        <f t="shared" si="69"/>
        <v>0</v>
      </c>
      <c r="FA70" s="284">
        <f t="shared" si="69"/>
        <v>0</v>
      </c>
      <c r="FB70" s="284">
        <f t="shared" si="69"/>
        <v>0</v>
      </c>
      <c r="FC70" s="284">
        <f t="shared" si="69"/>
        <v>103824</v>
      </c>
      <c r="FD70" s="284">
        <f t="shared" si="69"/>
        <v>0</v>
      </c>
      <c r="FE70" s="284">
        <f t="shared" si="69"/>
        <v>0</v>
      </c>
      <c r="FF70" s="284">
        <f t="shared" si="69"/>
        <v>0</v>
      </c>
      <c r="FG70" s="284">
        <f t="shared" si="69"/>
        <v>0</v>
      </c>
      <c r="FH70" s="284">
        <f t="shared" si="69"/>
        <v>103824</v>
      </c>
      <c r="FI70" s="284">
        <f t="shared" si="69"/>
        <v>0</v>
      </c>
      <c r="FJ70" s="284">
        <f t="shared" si="69"/>
        <v>0</v>
      </c>
      <c r="FK70" s="284">
        <f t="shared" si="69"/>
        <v>0</v>
      </c>
      <c r="FL70" s="284">
        <f t="shared" si="69"/>
        <v>0</v>
      </c>
      <c r="FM70" s="284">
        <f t="shared" si="69"/>
        <v>103824</v>
      </c>
      <c r="FN70" s="284">
        <f t="shared" si="69"/>
        <v>0</v>
      </c>
      <c r="FO70" s="284">
        <f t="shared" si="69"/>
        <v>0</v>
      </c>
      <c r="FP70" s="284">
        <f t="shared" si="69"/>
        <v>0</v>
      </c>
      <c r="FQ70" s="284">
        <f t="shared" si="69"/>
        <v>0</v>
      </c>
      <c r="FR70" s="284">
        <f t="shared" si="69"/>
        <v>103824</v>
      </c>
      <c r="FS70" s="284">
        <f t="shared" si="69"/>
        <v>0</v>
      </c>
      <c r="FT70" s="284">
        <f t="shared" si="69"/>
        <v>0</v>
      </c>
      <c r="FU70" s="284">
        <f t="shared" si="69"/>
        <v>0</v>
      </c>
      <c r="FV70" s="284">
        <f t="shared" si="69"/>
        <v>0</v>
      </c>
      <c r="FW70" s="284">
        <f t="shared" si="69"/>
        <v>103824</v>
      </c>
      <c r="FX70" s="284">
        <f t="shared" si="69"/>
        <v>0</v>
      </c>
      <c r="FY70" s="284">
        <f t="shared" si="69"/>
        <v>0</v>
      </c>
      <c r="FZ70" s="284">
        <f t="shared" si="69"/>
        <v>0</v>
      </c>
      <c r="GA70" s="284">
        <f t="shared" si="69"/>
        <v>0</v>
      </c>
      <c r="GB70" s="284">
        <f t="shared" si="69"/>
        <v>103824</v>
      </c>
      <c r="GC70" s="284">
        <f t="shared" si="69"/>
        <v>0</v>
      </c>
      <c r="GD70" s="284">
        <f t="shared" si="69"/>
        <v>0</v>
      </c>
      <c r="GE70" s="284">
        <f t="shared" si="69"/>
        <v>0</v>
      </c>
      <c r="GF70" s="284">
        <f t="shared" si="69"/>
        <v>0</v>
      </c>
      <c r="GG70" s="284">
        <f t="shared" si="69"/>
        <v>103824</v>
      </c>
      <c r="GH70" s="284">
        <f t="shared" si="69"/>
        <v>0</v>
      </c>
      <c r="GI70" s="284">
        <f t="shared" si="69"/>
        <v>0</v>
      </c>
      <c r="GJ70" s="284">
        <f t="shared" si="69"/>
        <v>0</v>
      </c>
      <c r="GK70" s="284">
        <f t="shared" si="69"/>
        <v>0</v>
      </c>
      <c r="GL70" s="284">
        <f t="shared" si="69"/>
        <v>103824</v>
      </c>
      <c r="GM70" s="284">
        <f t="shared" si="69"/>
        <v>0</v>
      </c>
      <c r="GN70" s="284">
        <f t="shared" si="70"/>
        <v>0</v>
      </c>
      <c r="GO70" s="284">
        <f t="shared" si="70"/>
        <v>0</v>
      </c>
      <c r="GP70" s="284">
        <f t="shared" si="70"/>
        <v>0</v>
      </c>
      <c r="GQ70" s="284">
        <f t="shared" si="70"/>
        <v>103824</v>
      </c>
      <c r="GR70" s="284">
        <f t="shared" si="70"/>
        <v>0</v>
      </c>
      <c r="GS70" s="284">
        <f t="shared" si="70"/>
        <v>0</v>
      </c>
      <c r="GT70" s="284">
        <f t="shared" si="70"/>
        <v>0</v>
      </c>
      <c r="GU70" s="284">
        <f t="shared" si="70"/>
        <v>0</v>
      </c>
      <c r="GV70" s="284">
        <f t="shared" si="70"/>
        <v>103824</v>
      </c>
      <c r="GW70" s="284">
        <f t="shared" si="70"/>
        <v>0</v>
      </c>
      <c r="GX70" s="284">
        <f t="shared" si="70"/>
        <v>0</v>
      </c>
      <c r="GY70" s="284">
        <f t="shared" si="70"/>
        <v>0</v>
      </c>
      <c r="GZ70" s="284">
        <f t="shared" si="70"/>
        <v>0</v>
      </c>
      <c r="HA70" s="284">
        <f t="shared" si="70"/>
        <v>103824</v>
      </c>
      <c r="HB70" s="284">
        <f t="shared" si="70"/>
        <v>0</v>
      </c>
      <c r="HC70" s="284">
        <f t="shared" si="70"/>
        <v>0</v>
      </c>
      <c r="HD70" s="284">
        <f t="shared" si="70"/>
        <v>0</v>
      </c>
      <c r="HE70" s="284">
        <f t="shared" si="70"/>
        <v>0</v>
      </c>
      <c r="HF70" s="284">
        <f t="shared" si="70"/>
        <v>103824</v>
      </c>
      <c r="HG70" s="284">
        <f t="shared" si="70"/>
        <v>0</v>
      </c>
      <c r="HH70" s="284">
        <f t="shared" si="70"/>
        <v>0</v>
      </c>
      <c r="HI70" s="284">
        <f t="shared" si="70"/>
        <v>0</v>
      </c>
      <c r="HJ70" s="284">
        <f t="shared" si="70"/>
        <v>0</v>
      </c>
      <c r="HK70" s="284">
        <f t="shared" si="70"/>
        <v>103824</v>
      </c>
      <c r="HL70" s="284">
        <f t="shared" si="70"/>
        <v>0</v>
      </c>
      <c r="HM70" s="284">
        <f t="shared" si="70"/>
        <v>0</v>
      </c>
      <c r="HN70" s="284">
        <f t="shared" si="70"/>
        <v>0</v>
      </c>
      <c r="HO70" s="284">
        <f t="shared" si="70"/>
        <v>0</v>
      </c>
      <c r="HP70" s="284">
        <f t="shared" si="70"/>
        <v>103824</v>
      </c>
      <c r="HQ70" s="284">
        <f t="shared" si="70"/>
        <v>0</v>
      </c>
      <c r="HR70" s="284">
        <f t="shared" si="70"/>
        <v>0</v>
      </c>
      <c r="HS70" s="284">
        <f t="shared" si="70"/>
        <v>0</v>
      </c>
      <c r="HT70" s="284">
        <f t="shared" si="70"/>
        <v>0</v>
      </c>
      <c r="HU70" s="284">
        <f t="shared" si="70"/>
        <v>103824</v>
      </c>
      <c r="HV70" s="284">
        <f t="shared" si="70"/>
        <v>0</v>
      </c>
      <c r="HW70" s="284">
        <f t="shared" si="70"/>
        <v>0</v>
      </c>
      <c r="HX70" s="284">
        <f t="shared" si="70"/>
        <v>0</v>
      </c>
      <c r="HY70" s="284">
        <f t="shared" si="70"/>
        <v>0</v>
      </c>
      <c r="HZ70" s="284">
        <f t="shared" si="70"/>
        <v>103824</v>
      </c>
      <c r="IA70" s="284">
        <f t="shared" si="70"/>
        <v>0</v>
      </c>
      <c r="IB70" s="284">
        <f t="shared" si="70"/>
        <v>0</v>
      </c>
      <c r="IC70" s="284">
        <f t="shared" si="70"/>
        <v>0</v>
      </c>
      <c r="ID70" s="284">
        <f t="shared" si="70"/>
        <v>0</v>
      </c>
      <c r="IE70" s="284">
        <f t="shared" si="70"/>
        <v>103824</v>
      </c>
      <c r="IF70" s="284">
        <f t="shared" si="70"/>
        <v>0</v>
      </c>
      <c r="IG70" s="284">
        <f t="shared" si="70"/>
        <v>0</v>
      </c>
      <c r="IH70" s="284">
        <f t="shared" si="70"/>
        <v>0</v>
      </c>
      <c r="II70" s="284">
        <f t="shared" si="70"/>
        <v>0</v>
      </c>
      <c r="IJ70" s="284">
        <f t="shared" si="70"/>
        <v>103824</v>
      </c>
      <c r="IK70" s="284">
        <f t="shared" si="70"/>
        <v>0</v>
      </c>
      <c r="IL70" s="284">
        <f t="shared" si="70"/>
        <v>0</v>
      </c>
      <c r="IM70" s="284">
        <f t="shared" si="70"/>
        <v>0</v>
      </c>
      <c r="IN70" s="284">
        <f t="shared" si="70"/>
        <v>0</v>
      </c>
      <c r="IO70" s="284">
        <f t="shared" si="70"/>
        <v>103824</v>
      </c>
      <c r="IP70" s="284">
        <f t="shared" si="70"/>
        <v>0</v>
      </c>
      <c r="IQ70" s="284">
        <f t="shared" si="70"/>
        <v>0</v>
      </c>
      <c r="IR70" s="284">
        <f t="shared" si="70"/>
        <v>0</v>
      </c>
      <c r="IS70" s="284">
        <f t="shared" si="70"/>
        <v>0</v>
      </c>
      <c r="IT70" s="284">
        <f t="shared" si="70"/>
        <v>103824</v>
      </c>
      <c r="IU70" s="284">
        <f t="shared" si="70"/>
        <v>0</v>
      </c>
      <c r="IV70" s="284">
        <f t="shared" si="70"/>
        <v>0</v>
      </c>
      <c r="IW70" s="284">
        <f t="shared" si="70"/>
        <v>0</v>
      </c>
      <c r="IX70" s="284">
        <f t="shared" si="70"/>
        <v>0</v>
      </c>
      <c r="IY70" s="284">
        <f t="shared" si="70"/>
        <v>103824</v>
      </c>
      <c r="IZ70" s="284">
        <f t="shared" si="71"/>
        <v>0</v>
      </c>
      <c r="JA70" s="284">
        <f t="shared" si="71"/>
        <v>0</v>
      </c>
      <c r="JB70" s="284">
        <f t="shared" si="71"/>
        <v>0</v>
      </c>
      <c r="JC70" s="284">
        <f t="shared" si="71"/>
        <v>0</v>
      </c>
      <c r="JD70" s="284">
        <f t="shared" si="71"/>
        <v>103824</v>
      </c>
      <c r="JE70" s="284">
        <f t="shared" si="71"/>
        <v>0</v>
      </c>
      <c r="JF70" s="284">
        <f t="shared" si="71"/>
        <v>0</v>
      </c>
      <c r="JG70" s="284">
        <f t="shared" si="71"/>
        <v>0</v>
      </c>
      <c r="JH70" s="284">
        <f t="shared" si="71"/>
        <v>0</v>
      </c>
      <c r="JI70" s="284">
        <f t="shared" si="71"/>
        <v>103824</v>
      </c>
      <c r="JJ70" s="284">
        <f t="shared" si="71"/>
        <v>0</v>
      </c>
      <c r="JK70" s="284">
        <f t="shared" si="71"/>
        <v>0</v>
      </c>
      <c r="JL70" s="284">
        <f t="shared" si="71"/>
        <v>0</v>
      </c>
      <c r="JM70" s="284">
        <f t="shared" si="71"/>
        <v>0</v>
      </c>
      <c r="JN70" s="284">
        <f t="shared" si="71"/>
        <v>103824</v>
      </c>
      <c r="JO70" s="284">
        <f t="shared" si="71"/>
        <v>0</v>
      </c>
      <c r="JP70" s="284">
        <f t="shared" si="71"/>
        <v>0</v>
      </c>
      <c r="JQ70" s="284">
        <f t="shared" si="71"/>
        <v>0</v>
      </c>
      <c r="JR70" s="284">
        <f t="shared" si="71"/>
        <v>0</v>
      </c>
      <c r="JS70" s="284">
        <f t="shared" si="71"/>
        <v>103824</v>
      </c>
      <c r="JT70" s="284">
        <f t="shared" si="71"/>
        <v>0</v>
      </c>
      <c r="JU70" s="284">
        <f t="shared" si="71"/>
        <v>0</v>
      </c>
      <c r="JV70" s="284">
        <f t="shared" si="71"/>
        <v>0</v>
      </c>
      <c r="JW70" s="284">
        <f t="shared" si="71"/>
        <v>0</v>
      </c>
      <c r="JX70" s="284">
        <f t="shared" si="71"/>
        <v>103824</v>
      </c>
      <c r="JY70" s="284">
        <f t="shared" si="71"/>
        <v>0</v>
      </c>
      <c r="JZ70" s="284">
        <f t="shared" si="71"/>
        <v>0</v>
      </c>
      <c r="KA70" s="284">
        <f t="shared" si="71"/>
        <v>0</v>
      </c>
      <c r="KB70" s="284">
        <f t="shared" si="71"/>
        <v>0</v>
      </c>
      <c r="KC70" s="284">
        <f t="shared" si="71"/>
        <v>103824</v>
      </c>
      <c r="KD70" s="284">
        <f t="shared" si="71"/>
        <v>0</v>
      </c>
      <c r="KE70" s="284">
        <f t="shared" si="71"/>
        <v>0</v>
      </c>
      <c r="KF70" s="284">
        <f t="shared" si="71"/>
        <v>0</v>
      </c>
      <c r="KG70" s="284">
        <f t="shared" si="71"/>
        <v>0</v>
      </c>
      <c r="KH70" s="284">
        <f t="shared" si="71"/>
        <v>103824</v>
      </c>
      <c r="KI70" s="284">
        <f t="shared" si="71"/>
        <v>0</v>
      </c>
      <c r="KJ70" s="284">
        <f t="shared" si="71"/>
        <v>0</v>
      </c>
      <c r="KK70" s="284">
        <f t="shared" si="71"/>
        <v>0</v>
      </c>
      <c r="KL70" s="284">
        <f t="shared" si="71"/>
        <v>0</v>
      </c>
      <c r="KM70" s="284">
        <f t="shared" si="71"/>
        <v>103824</v>
      </c>
      <c r="KN70" s="284">
        <f t="shared" si="71"/>
        <v>0</v>
      </c>
      <c r="KO70" s="284">
        <f t="shared" si="71"/>
        <v>0</v>
      </c>
      <c r="KP70" s="284">
        <f t="shared" si="71"/>
        <v>0</v>
      </c>
      <c r="KQ70" s="284">
        <f t="shared" si="71"/>
        <v>0</v>
      </c>
      <c r="KR70" s="284">
        <f t="shared" si="71"/>
        <v>103824</v>
      </c>
      <c r="KS70" s="284">
        <f t="shared" si="71"/>
        <v>0</v>
      </c>
      <c r="KT70" s="284">
        <f t="shared" si="71"/>
        <v>0</v>
      </c>
      <c r="KU70" s="284">
        <f t="shared" si="71"/>
        <v>0</v>
      </c>
      <c r="KV70" s="284">
        <f t="shared" si="71"/>
        <v>0</v>
      </c>
      <c r="KW70" s="284">
        <f t="shared" si="71"/>
        <v>103824</v>
      </c>
      <c r="KX70" s="284">
        <f t="shared" si="71"/>
        <v>0</v>
      </c>
      <c r="KY70" s="284">
        <f t="shared" si="71"/>
        <v>0</v>
      </c>
      <c r="KZ70" s="284">
        <f t="shared" si="71"/>
        <v>0</v>
      </c>
      <c r="LA70" s="284">
        <f t="shared" si="71"/>
        <v>0</v>
      </c>
      <c r="LB70" s="284">
        <f t="shared" si="71"/>
        <v>103824</v>
      </c>
      <c r="LC70" s="284">
        <f t="shared" si="71"/>
        <v>0</v>
      </c>
      <c r="LD70" s="284">
        <f t="shared" si="71"/>
        <v>0</v>
      </c>
      <c r="LE70" s="284">
        <f t="shared" si="71"/>
        <v>0</v>
      </c>
      <c r="LF70" s="284">
        <f t="shared" si="71"/>
        <v>0</v>
      </c>
      <c r="LG70" s="284">
        <f t="shared" si="71"/>
        <v>103824</v>
      </c>
      <c r="LH70" s="284">
        <f t="shared" si="71"/>
        <v>0</v>
      </c>
      <c r="LI70" s="284">
        <f t="shared" si="71"/>
        <v>0</v>
      </c>
      <c r="LJ70" s="284">
        <f t="shared" si="71"/>
        <v>0</v>
      </c>
      <c r="LK70" s="284">
        <f t="shared" si="71"/>
        <v>0</v>
      </c>
      <c r="LL70" s="284">
        <f t="shared" si="72"/>
        <v>103824</v>
      </c>
      <c r="LM70" s="284">
        <f t="shared" si="72"/>
        <v>0</v>
      </c>
      <c r="LN70" s="284">
        <f t="shared" si="72"/>
        <v>0</v>
      </c>
      <c r="LO70" s="284">
        <f t="shared" si="72"/>
        <v>0</v>
      </c>
      <c r="LP70" s="284">
        <f t="shared" si="72"/>
        <v>0</v>
      </c>
      <c r="LQ70" s="284">
        <f t="shared" si="72"/>
        <v>103824</v>
      </c>
      <c r="LR70" s="284">
        <f t="shared" si="72"/>
        <v>0</v>
      </c>
      <c r="LS70" s="284">
        <f t="shared" si="72"/>
        <v>0</v>
      </c>
      <c r="LT70" s="284">
        <f t="shared" si="72"/>
        <v>0</v>
      </c>
      <c r="LU70" s="284">
        <f t="shared" si="72"/>
        <v>0</v>
      </c>
      <c r="LV70" s="284">
        <f t="shared" si="72"/>
        <v>103824</v>
      </c>
      <c r="LW70" s="284">
        <f t="shared" si="72"/>
        <v>0</v>
      </c>
      <c r="LX70" s="284">
        <f t="shared" si="72"/>
        <v>0</v>
      </c>
      <c r="LY70" s="284">
        <f t="shared" si="72"/>
        <v>0</v>
      </c>
      <c r="LZ70" s="284">
        <f t="shared" si="72"/>
        <v>0</v>
      </c>
      <c r="MA70" s="284">
        <f t="shared" si="72"/>
        <v>103824</v>
      </c>
      <c r="MB70" s="284">
        <f t="shared" si="72"/>
        <v>0</v>
      </c>
      <c r="MC70" s="284">
        <f t="shared" si="72"/>
        <v>0</v>
      </c>
      <c r="MD70" s="284">
        <f t="shared" si="72"/>
        <v>0</v>
      </c>
      <c r="ME70" s="284">
        <f t="shared" si="72"/>
        <v>0</v>
      </c>
      <c r="MF70" s="284">
        <f t="shared" si="72"/>
        <v>103824</v>
      </c>
      <c r="MG70" s="284">
        <f t="shared" si="72"/>
        <v>0</v>
      </c>
      <c r="MH70" s="284">
        <f t="shared" si="72"/>
        <v>0</v>
      </c>
      <c r="MI70" s="284">
        <f t="shared" si="72"/>
        <v>0</v>
      </c>
      <c r="MJ70" s="284">
        <f t="shared" si="72"/>
        <v>0</v>
      </c>
      <c r="MK70" s="284">
        <f t="shared" si="72"/>
        <v>103824</v>
      </c>
      <c r="ML70" s="284">
        <f t="shared" si="72"/>
        <v>0</v>
      </c>
      <c r="MM70" s="284">
        <f t="shared" si="72"/>
        <v>0</v>
      </c>
      <c r="MN70" s="284">
        <f t="shared" si="72"/>
        <v>0</v>
      </c>
      <c r="MO70" s="284">
        <f t="shared" si="72"/>
        <v>0</v>
      </c>
      <c r="MP70" s="284">
        <f t="shared" si="72"/>
        <v>103824</v>
      </c>
      <c r="MQ70" s="284">
        <f t="shared" si="72"/>
        <v>0</v>
      </c>
      <c r="MR70" s="284">
        <f t="shared" si="72"/>
        <v>0</v>
      </c>
      <c r="MS70" s="284">
        <f t="shared" si="72"/>
        <v>0</v>
      </c>
      <c r="MT70" s="284">
        <f t="shared" si="72"/>
        <v>0</v>
      </c>
      <c r="MU70" s="284">
        <f t="shared" si="72"/>
        <v>103824</v>
      </c>
      <c r="MV70" s="284">
        <f t="shared" si="72"/>
        <v>0</v>
      </c>
      <c r="MW70" s="284">
        <f t="shared" si="72"/>
        <v>0</v>
      </c>
      <c r="MX70" s="284">
        <f t="shared" si="72"/>
        <v>0</v>
      </c>
      <c r="MY70" s="284">
        <f t="shared" si="72"/>
        <v>0</v>
      </c>
      <c r="MZ70" s="284">
        <f t="shared" si="72"/>
        <v>103824</v>
      </c>
      <c r="NA70" s="284">
        <f t="shared" si="72"/>
        <v>0</v>
      </c>
      <c r="NB70" s="284">
        <f t="shared" si="72"/>
        <v>0</v>
      </c>
      <c r="NC70" s="284">
        <f t="shared" si="72"/>
        <v>0</v>
      </c>
      <c r="ND70" s="284">
        <f t="shared" si="72"/>
        <v>0</v>
      </c>
      <c r="NE70" s="284">
        <f t="shared" si="72"/>
        <v>103824</v>
      </c>
      <c r="NF70" s="284">
        <f t="shared" si="72"/>
        <v>0</v>
      </c>
      <c r="NG70" s="284">
        <f t="shared" si="72"/>
        <v>0</v>
      </c>
      <c r="NH70" s="284">
        <f t="shared" si="72"/>
        <v>0</v>
      </c>
      <c r="NI70" s="284">
        <f t="shared" si="72"/>
        <v>0</v>
      </c>
      <c r="NJ70" s="284">
        <f t="shared" si="72"/>
        <v>103824</v>
      </c>
      <c r="NK70" s="284">
        <f t="shared" si="72"/>
        <v>0</v>
      </c>
      <c r="NL70" s="284">
        <f t="shared" si="72"/>
        <v>0</v>
      </c>
      <c r="NM70" s="284">
        <f t="shared" si="72"/>
        <v>0</v>
      </c>
      <c r="NN70" s="284">
        <f t="shared" si="72"/>
        <v>0</v>
      </c>
      <c r="NO70" s="284">
        <f t="shared" si="72"/>
        <v>103824</v>
      </c>
      <c r="NP70" s="284">
        <f t="shared" si="72"/>
        <v>0</v>
      </c>
      <c r="NQ70" s="284">
        <f t="shared" si="72"/>
        <v>0</v>
      </c>
      <c r="NR70" s="284">
        <f t="shared" si="72"/>
        <v>0</v>
      </c>
      <c r="NS70" s="284">
        <f t="shared" si="72"/>
        <v>0</v>
      </c>
      <c r="NT70" s="284">
        <f t="shared" si="72"/>
        <v>103824</v>
      </c>
      <c r="NU70" s="284">
        <f t="shared" si="72"/>
        <v>0</v>
      </c>
      <c r="NV70" s="284">
        <f t="shared" si="72"/>
        <v>0</v>
      </c>
      <c r="NW70" s="284">
        <f t="shared" si="72"/>
        <v>0</v>
      </c>
      <c r="NX70" s="284">
        <f t="shared" si="73"/>
        <v>0</v>
      </c>
      <c r="NY70" s="284">
        <f t="shared" si="73"/>
        <v>103824</v>
      </c>
      <c r="NZ70" s="284">
        <f t="shared" si="73"/>
        <v>0</v>
      </c>
      <c r="OA70" s="284">
        <f t="shared" si="73"/>
        <v>0</v>
      </c>
      <c r="OB70" s="284">
        <f t="shared" si="73"/>
        <v>0</v>
      </c>
      <c r="OC70" s="284">
        <f t="shared" si="73"/>
        <v>0</v>
      </c>
      <c r="OD70" s="284">
        <f t="shared" si="73"/>
        <v>103824</v>
      </c>
      <c r="OE70" s="284">
        <f t="shared" si="73"/>
        <v>0</v>
      </c>
      <c r="OF70" s="284">
        <f t="shared" si="73"/>
        <v>0</v>
      </c>
      <c r="OG70" s="284">
        <f t="shared" si="73"/>
        <v>0</v>
      </c>
      <c r="OH70" s="284">
        <f t="shared" si="73"/>
        <v>0</v>
      </c>
      <c r="OI70" s="284">
        <f t="shared" si="73"/>
        <v>103824</v>
      </c>
      <c r="OJ70" s="284">
        <f t="shared" si="73"/>
        <v>0</v>
      </c>
      <c r="OK70" s="284">
        <f t="shared" si="73"/>
        <v>0</v>
      </c>
      <c r="OL70" s="284">
        <f t="shared" si="73"/>
        <v>0</v>
      </c>
      <c r="OM70" s="284">
        <f t="shared" si="73"/>
        <v>0</v>
      </c>
      <c r="ON70" s="284">
        <f t="shared" si="73"/>
        <v>103824</v>
      </c>
      <c r="OO70" s="284">
        <f t="shared" si="73"/>
        <v>0</v>
      </c>
      <c r="OP70" s="284">
        <f t="shared" si="73"/>
        <v>0</v>
      </c>
      <c r="OQ70" s="284">
        <f t="shared" si="73"/>
        <v>0</v>
      </c>
      <c r="OR70" s="284">
        <f t="shared" si="73"/>
        <v>0</v>
      </c>
      <c r="OS70" s="284">
        <f t="shared" si="73"/>
        <v>103824</v>
      </c>
      <c r="OT70" s="284">
        <f t="shared" si="73"/>
        <v>0</v>
      </c>
      <c r="OU70" s="284">
        <f t="shared" si="73"/>
        <v>0</v>
      </c>
      <c r="OV70" s="284">
        <f t="shared" si="73"/>
        <v>0</v>
      </c>
      <c r="OW70" s="284">
        <f t="shared" si="73"/>
        <v>0</v>
      </c>
      <c r="OX70" s="284">
        <f t="shared" si="73"/>
        <v>103824</v>
      </c>
      <c r="OY70" s="284">
        <f t="shared" si="73"/>
        <v>0</v>
      </c>
      <c r="OZ70" s="284">
        <f t="shared" si="73"/>
        <v>0</v>
      </c>
      <c r="PA70" s="284">
        <f t="shared" si="73"/>
        <v>0</v>
      </c>
      <c r="PB70" s="284">
        <f t="shared" si="73"/>
        <v>0</v>
      </c>
      <c r="PC70" s="284">
        <f t="shared" si="73"/>
        <v>103824</v>
      </c>
      <c r="PD70" s="284">
        <f t="shared" si="73"/>
        <v>0</v>
      </c>
      <c r="PE70" s="284">
        <f t="shared" si="73"/>
        <v>0</v>
      </c>
      <c r="PF70" s="284">
        <f t="shared" si="73"/>
        <v>0</v>
      </c>
      <c r="PG70" s="284">
        <f t="shared" si="73"/>
        <v>0</v>
      </c>
      <c r="PH70" s="284">
        <f t="shared" si="73"/>
        <v>103824</v>
      </c>
      <c r="PI70" s="284">
        <f t="shared" si="73"/>
        <v>0</v>
      </c>
      <c r="PJ70" s="284">
        <f t="shared" si="73"/>
        <v>0</v>
      </c>
      <c r="PK70" s="284">
        <f t="shared" si="73"/>
        <v>0</v>
      </c>
      <c r="PL70" s="284">
        <f t="shared" si="73"/>
        <v>0</v>
      </c>
      <c r="PM70" s="284">
        <f t="shared" si="73"/>
        <v>103824</v>
      </c>
      <c r="PN70" s="284">
        <f t="shared" si="73"/>
        <v>0</v>
      </c>
      <c r="PO70" s="284">
        <f t="shared" si="73"/>
        <v>0</v>
      </c>
      <c r="PP70" s="284">
        <f t="shared" si="73"/>
        <v>0</v>
      </c>
      <c r="PQ70" s="284">
        <f t="shared" si="73"/>
        <v>0</v>
      </c>
      <c r="PR70" s="284">
        <f t="shared" si="73"/>
        <v>103824</v>
      </c>
      <c r="PS70" s="284">
        <f t="shared" si="73"/>
        <v>0</v>
      </c>
      <c r="PT70" s="284">
        <f t="shared" si="73"/>
        <v>0</v>
      </c>
      <c r="PU70" s="284">
        <f t="shared" si="73"/>
        <v>0</v>
      </c>
      <c r="PV70" s="284">
        <f t="shared" si="73"/>
        <v>0</v>
      </c>
      <c r="PW70" s="284">
        <f t="shared" si="73"/>
        <v>103824</v>
      </c>
      <c r="PX70" s="284">
        <f t="shared" si="73"/>
        <v>0</v>
      </c>
      <c r="PY70" s="284">
        <f t="shared" si="73"/>
        <v>0</v>
      </c>
      <c r="PZ70" s="284">
        <f t="shared" si="73"/>
        <v>0</v>
      </c>
      <c r="QA70" s="284">
        <f t="shared" si="73"/>
        <v>0</v>
      </c>
      <c r="QB70" s="284">
        <f t="shared" si="73"/>
        <v>103824</v>
      </c>
      <c r="QC70" s="284">
        <f t="shared" si="73"/>
        <v>0</v>
      </c>
      <c r="QD70" s="284">
        <f t="shared" si="73"/>
        <v>0</v>
      </c>
      <c r="QE70" s="284">
        <f t="shared" si="73"/>
        <v>0</v>
      </c>
      <c r="QF70" s="284">
        <f t="shared" si="73"/>
        <v>0</v>
      </c>
      <c r="QG70" s="284">
        <f t="shared" si="73"/>
        <v>103824</v>
      </c>
      <c r="QH70" s="284">
        <f t="shared" si="73"/>
        <v>0</v>
      </c>
      <c r="QI70" s="284">
        <f t="shared" si="73"/>
        <v>0</v>
      </c>
      <c r="QJ70" s="284">
        <f t="shared" ref="QJ70:SA74" si="75">$C20*QJ43</f>
        <v>0</v>
      </c>
      <c r="QK70" s="284">
        <f t="shared" si="75"/>
        <v>0</v>
      </c>
      <c r="QL70" s="284">
        <f t="shared" si="75"/>
        <v>103824</v>
      </c>
      <c r="QM70" s="284">
        <f t="shared" si="75"/>
        <v>0</v>
      </c>
      <c r="QN70" s="284">
        <f t="shared" si="75"/>
        <v>0</v>
      </c>
      <c r="QO70" s="284">
        <f t="shared" si="75"/>
        <v>0</v>
      </c>
      <c r="QP70" s="284">
        <f t="shared" si="75"/>
        <v>0</v>
      </c>
      <c r="QQ70" s="284">
        <f t="shared" si="75"/>
        <v>103824</v>
      </c>
      <c r="QR70" s="284">
        <f t="shared" si="75"/>
        <v>0</v>
      </c>
      <c r="QS70" s="284">
        <f t="shared" si="75"/>
        <v>0</v>
      </c>
      <c r="QT70" s="284">
        <f t="shared" si="75"/>
        <v>0</v>
      </c>
      <c r="QU70" s="284">
        <f t="shared" si="75"/>
        <v>0</v>
      </c>
      <c r="QV70" s="284">
        <f t="shared" si="75"/>
        <v>103824</v>
      </c>
      <c r="QW70" s="284">
        <f t="shared" si="75"/>
        <v>0</v>
      </c>
      <c r="QX70" s="284">
        <f t="shared" si="75"/>
        <v>0</v>
      </c>
      <c r="QY70" s="284">
        <f t="shared" si="75"/>
        <v>0</v>
      </c>
      <c r="QZ70" s="284">
        <f t="shared" si="75"/>
        <v>0</v>
      </c>
      <c r="RA70" s="284">
        <f t="shared" si="75"/>
        <v>103824</v>
      </c>
      <c r="RB70" s="284">
        <f t="shared" si="75"/>
        <v>0</v>
      </c>
      <c r="RC70" s="284">
        <f t="shared" si="75"/>
        <v>0</v>
      </c>
      <c r="RD70" s="284">
        <f t="shared" si="75"/>
        <v>0</v>
      </c>
      <c r="RE70" s="284">
        <f t="shared" si="75"/>
        <v>0</v>
      </c>
      <c r="RF70" s="284">
        <f t="shared" si="75"/>
        <v>103824</v>
      </c>
      <c r="RG70" s="284">
        <f t="shared" si="75"/>
        <v>0</v>
      </c>
      <c r="RH70" s="284">
        <f t="shared" si="75"/>
        <v>0</v>
      </c>
      <c r="RI70" s="284">
        <f t="shared" si="75"/>
        <v>0</v>
      </c>
      <c r="RJ70" s="284">
        <f t="shared" si="75"/>
        <v>0</v>
      </c>
      <c r="RK70" s="284">
        <f t="shared" si="75"/>
        <v>103824</v>
      </c>
      <c r="RL70" s="284">
        <f t="shared" si="75"/>
        <v>0</v>
      </c>
      <c r="RM70" s="284">
        <f t="shared" si="75"/>
        <v>0</v>
      </c>
      <c r="RN70" s="284">
        <f t="shared" si="75"/>
        <v>0</v>
      </c>
      <c r="RO70" s="284">
        <f t="shared" si="75"/>
        <v>0</v>
      </c>
      <c r="RP70" s="284">
        <f t="shared" si="75"/>
        <v>103824</v>
      </c>
      <c r="RQ70" s="284">
        <f t="shared" si="75"/>
        <v>0</v>
      </c>
      <c r="RR70" s="284">
        <f t="shared" si="75"/>
        <v>0</v>
      </c>
      <c r="RS70" s="284">
        <f t="shared" si="75"/>
        <v>0</v>
      </c>
      <c r="RT70" s="284">
        <f t="shared" si="75"/>
        <v>0</v>
      </c>
      <c r="RU70" s="284">
        <f t="shared" si="75"/>
        <v>103824</v>
      </c>
      <c r="RV70" s="284">
        <f t="shared" si="75"/>
        <v>0</v>
      </c>
      <c r="RW70" s="284">
        <f t="shared" si="75"/>
        <v>0</v>
      </c>
      <c r="RX70" s="284">
        <f t="shared" si="75"/>
        <v>0</v>
      </c>
      <c r="RY70" s="284">
        <f t="shared" si="75"/>
        <v>0</v>
      </c>
      <c r="RZ70" s="284">
        <f t="shared" si="75"/>
        <v>103824</v>
      </c>
      <c r="SA70" s="284">
        <f t="shared" si="75"/>
        <v>0</v>
      </c>
    </row>
    <row r="71" spans="1:495">
      <c r="A71" s="282"/>
      <c r="B71" s="283" t="str">
        <f>$B$21</f>
        <v>Aquatics</v>
      </c>
      <c r="C71" s="290">
        <f>SUM(D71:S71,T71:INDEX(T71:SA71,$H$5))</f>
        <v>150185</v>
      </c>
      <c r="D71" s="284">
        <f t="shared" si="67"/>
        <v>21455</v>
      </c>
      <c r="E71" s="284">
        <f t="shared" si="67"/>
        <v>21455</v>
      </c>
      <c r="F71" s="284">
        <f t="shared" si="67"/>
        <v>0</v>
      </c>
      <c r="G71" s="284">
        <f t="shared" si="67"/>
        <v>0</v>
      </c>
      <c r="H71" s="284">
        <f t="shared" si="67"/>
        <v>21455</v>
      </c>
      <c r="I71" s="284">
        <f t="shared" si="67"/>
        <v>0</v>
      </c>
      <c r="J71" s="284">
        <f t="shared" si="67"/>
        <v>0</v>
      </c>
      <c r="K71" s="284">
        <f t="shared" si="67"/>
        <v>21455</v>
      </c>
      <c r="L71" s="284">
        <f t="shared" si="67"/>
        <v>0</v>
      </c>
      <c r="M71" s="284">
        <f t="shared" si="67"/>
        <v>0</v>
      </c>
      <c r="N71" s="284">
        <f t="shared" si="67"/>
        <v>21455</v>
      </c>
      <c r="O71" s="284">
        <f t="shared" si="67"/>
        <v>0</v>
      </c>
      <c r="P71" s="284">
        <f t="shared" si="67"/>
        <v>0</v>
      </c>
      <c r="Q71" s="284">
        <f t="shared" si="67"/>
        <v>0</v>
      </c>
      <c r="R71" s="284">
        <f t="shared" si="67"/>
        <v>21455</v>
      </c>
      <c r="S71" s="284">
        <f t="shared" si="67"/>
        <v>0</v>
      </c>
      <c r="T71" s="284">
        <f t="shared" si="67"/>
        <v>0</v>
      </c>
      <c r="U71" s="284">
        <f t="shared" si="67"/>
        <v>0</v>
      </c>
      <c r="V71" s="284">
        <f t="shared" si="67"/>
        <v>0</v>
      </c>
      <c r="W71" s="284">
        <f t="shared" si="67"/>
        <v>21455</v>
      </c>
      <c r="X71" s="284">
        <f t="shared" si="67"/>
        <v>0</v>
      </c>
      <c r="Y71" s="284">
        <f t="shared" si="67"/>
        <v>0</v>
      </c>
      <c r="Z71" s="284">
        <f t="shared" si="67"/>
        <v>0</v>
      </c>
      <c r="AA71" s="284">
        <f t="shared" si="67"/>
        <v>0</v>
      </c>
      <c r="AB71" s="284">
        <f t="shared" si="67"/>
        <v>0</v>
      </c>
      <c r="AC71" s="284">
        <f t="shared" si="67"/>
        <v>0</v>
      </c>
      <c r="AD71" s="284">
        <f t="shared" si="67"/>
        <v>0</v>
      </c>
      <c r="AE71" s="284">
        <f t="shared" si="67"/>
        <v>0</v>
      </c>
      <c r="AF71" s="284">
        <f t="shared" si="67"/>
        <v>0</v>
      </c>
      <c r="AG71" s="284">
        <f t="shared" si="67"/>
        <v>0</v>
      </c>
      <c r="AH71" s="284">
        <f t="shared" si="67"/>
        <v>0</v>
      </c>
      <c r="AI71" s="284">
        <f t="shared" si="67"/>
        <v>0</v>
      </c>
      <c r="AJ71" s="284">
        <f t="shared" si="67"/>
        <v>0</v>
      </c>
      <c r="AK71" s="284">
        <f t="shared" si="67"/>
        <v>0</v>
      </c>
      <c r="AL71" s="284">
        <f t="shared" si="67"/>
        <v>0</v>
      </c>
      <c r="AM71" s="284">
        <f t="shared" si="67"/>
        <v>0</v>
      </c>
      <c r="AN71" s="284">
        <f t="shared" si="67"/>
        <v>0</v>
      </c>
      <c r="AO71" s="284">
        <f t="shared" si="67"/>
        <v>0</v>
      </c>
      <c r="AP71" s="284">
        <f t="shared" si="67"/>
        <v>0</v>
      </c>
      <c r="AQ71" s="284">
        <f t="shared" si="67"/>
        <v>0</v>
      </c>
      <c r="AR71" s="284">
        <f t="shared" si="67"/>
        <v>21455</v>
      </c>
      <c r="AS71" s="284">
        <f t="shared" si="67"/>
        <v>0</v>
      </c>
      <c r="AT71" s="284">
        <f t="shared" si="67"/>
        <v>0</v>
      </c>
      <c r="AU71" s="284">
        <f t="shared" si="67"/>
        <v>0</v>
      </c>
      <c r="AV71" s="284">
        <f t="shared" si="67"/>
        <v>0</v>
      </c>
      <c r="AW71" s="284">
        <f t="shared" si="67"/>
        <v>21455</v>
      </c>
      <c r="AX71" s="284">
        <f t="shared" si="67"/>
        <v>0</v>
      </c>
      <c r="AY71" s="284">
        <f t="shared" si="67"/>
        <v>0</v>
      </c>
      <c r="AZ71" s="284">
        <f t="shared" si="67"/>
        <v>0</v>
      </c>
      <c r="BA71" s="284">
        <f t="shared" si="67"/>
        <v>0</v>
      </c>
      <c r="BB71" s="284">
        <f t="shared" si="67"/>
        <v>21455</v>
      </c>
      <c r="BC71" s="284">
        <f t="shared" si="67"/>
        <v>0</v>
      </c>
      <c r="BD71" s="284">
        <f t="shared" si="67"/>
        <v>0</v>
      </c>
      <c r="BE71" s="284">
        <f t="shared" si="67"/>
        <v>0</v>
      </c>
      <c r="BF71" s="284">
        <f t="shared" si="67"/>
        <v>0</v>
      </c>
      <c r="BG71" s="284">
        <f t="shared" si="67"/>
        <v>21455</v>
      </c>
      <c r="BH71" s="284">
        <f t="shared" si="67"/>
        <v>0</v>
      </c>
      <c r="BI71" s="284">
        <f t="shared" si="67"/>
        <v>0</v>
      </c>
      <c r="BJ71" s="284">
        <f t="shared" si="67"/>
        <v>0</v>
      </c>
      <c r="BK71" s="284">
        <f t="shared" si="67"/>
        <v>0</v>
      </c>
      <c r="BL71" s="284">
        <f t="shared" si="67"/>
        <v>21455</v>
      </c>
      <c r="BM71" s="284">
        <f t="shared" si="67"/>
        <v>0</v>
      </c>
      <c r="BN71" s="284">
        <f t="shared" si="67"/>
        <v>0</v>
      </c>
      <c r="BO71" s="284">
        <f t="shared" ref="BO71" si="76">$C21*BO44</f>
        <v>0</v>
      </c>
      <c r="BP71" s="284">
        <f t="shared" si="68"/>
        <v>0</v>
      </c>
      <c r="BQ71" s="284">
        <f t="shared" si="68"/>
        <v>21455</v>
      </c>
      <c r="BR71" s="284">
        <f t="shared" si="68"/>
        <v>0</v>
      </c>
      <c r="BS71" s="284">
        <f t="shared" si="68"/>
        <v>0</v>
      </c>
      <c r="BT71" s="284">
        <f t="shared" si="68"/>
        <v>0</v>
      </c>
      <c r="BU71" s="284">
        <f t="shared" si="68"/>
        <v>0</v>
      </c>
      <c r="BV71" s="284">
        <f t="shared" si="68"/>
        <v>21455</v>
      </c>
      <c r="BW71" s="284">
        <f t="shared" si="68"/>
        <v>0</v>
      </c>
      <c r="BX71" s="284">
        <f t="shared" si="68"/>
        <v>0</v>
      </c>
      <c r="BY71" s="284">
        <f t="shared" si="68"/>
        <v>0</v>
      </c>
      <c r="BZ71" s="284">
        <f t="shared" si="68"/>
        <v>0</v>
      </c>
      <c r="CA71" s="284">
        <f t="shared" si="68"/>
        <v>21455</v>
      </c>
      <c r="CB71" s="284">
        <f t="shared" si="68"/>
        <v>0</v>
      </c>
      <c r="CC71" s="284">
        <f t="shared" si="68"/>
        <v>0</v>
      </c>
      <c r="CD71" s="284">
        <f t="shared" si="68"/>
        <v>0</v>
      </c>
      <c r="CE71" s="284">
        <f t="shared" si="68"/>
        <v>0</v>
      </c>
      <c r="CF71" s="284">
        <f t="shared" si="68"/>
        <v>21455</v>
      </c>
      <c r="CG71" s="284">
        <f t="shared" si="68"/>
        <v>0</v>
      </c>
      <c r="CH71" s="284">
        <f t="shared" si="68"/>
        <v>0</v>
      </c>
      <c r="CI71" s="284">
        <f t="shared" si="68"/>
        <v>0</v>
      </c>
      <c r="CJ71" s="284">
        <f t="shared" si="68"/>
        <v>0</v>
      </c>
      <c r="CK71" s="284">
        <f t="shared" si="68"/>
        <v>21455</v>
      </c>
      <c r="CL71" s="284">
        <f t="shared" si="68"/>
        <v>0</v>
      </c>
      <c r="CM71" s="284">
        <f t="shared" si="68"/>
        <v>0</v>
      </c>
      <c r="CN71" s="284">
        <f t="shared" si="68"/>
        <v>0</v>
      </c>
      <c r="CO71" s="284">
        <f t="shared" si="68"/>
        <v>0</v>
      </c>
      <c r="CP71" s="284">
        <f t="shared" si="68"/>
        <v>21455</v>
      </c>
      <c r="CQ71" s="284">
        <f t="shared" si="68"/>
        <v>0</v>
      </c>
      <c r="CR71" s="284">
        <f t="shared" si="68"/>
        <v>0</v>
      </c>
      <c r="CS71" s="284">
        <f t="shared" si="68"/>
        <v>0</v>
      </c>
      <c r="CT71" s="284">
        <f t="shared" si="68"/>
        <v>0</v>
      </c>
      <c r="CU71" s="284">
        <f t="shared" si="68"/>
        <v>21455</v>
      </c>
      <c r="CV71" s="284">
        <f t="shared" si="68"/>
        <v>0</v>
      </c>
      <c r="CW71" s="284">
        <f t="shared" si="68"/>
        <v>0</v>
      </c>
      <c r="CX71" s="284">
        <f t="shared" si="68"/>
        <v>0</v>
      </c>
      <c r="CY71" s="284">
        <f t="shared" si="68"/>
        <v>0</v>
      </c>
      <c r="CZ71" s="284">
        <f t="shared" si="68"/>
        <v>21455</v>
      </c>
      <c r="DA71" s="284">
        <f t="shared" si="68"/>
        <v>0</v>
      </c>
      <c r="DB71" s="284">
        <f t="shared" si="68"/>
        <v>0</v>
      </c>
      <c r="DC71" s="284">
        <f t="shared" si="68"/>
        <v>0</v>
      </c>
      <c r="DD71" s="284">
        <f t="shared" si="68"/>
        <v>0</v>
      </c>
      <c r="DE71" s="284">
        <f t="shared" si="68"/>
        <v>21455</v>
      </c>
      <c r="DF71" s="284">
        <f t="shared" si="68"/>
        <v>0</v>
      </c>
      <c r="DG71" s="284">
        <f t="shared" si="68"/>
        <v>0</v>
      </c>
      <c r="DH71" s="284">
        <f t="shared" si="68"/>
        <v>0</v>
      </c>
      <c r="DI71" s="284">
        <f t="shared" si="68"/>
        <v>0</v>
      </c>
      <c r="DJ71" s="284">
        <f t="shared" si="68"/>
        <v>21455</v>
      </c>
      <c r="DK71" s="284">
        <f t="shared" si="68"/>
        <v>0</v>
      </c>
      <c r="DL71" s="284">
        <f t="shared" si="68"/>
        <v>0</v>
      </c>
      <c r="DM71" s="284">
        <f t="shared" si="68"/>
        <v>0</v>
      </c>
      <c r="DN71" s="284">
        <f t="shared" si="68"/>
        <v>0</v>
      </c>
      <c r="DO71" s="284">
        <f t="shared" si="68"/>
        <v>21455</v>
      </c>
      <c r="DP71" s="284">
        <f t="shared" si="68"/>
        <v>0</v>
      </c>
      <c r="DQ71" s="284">
        <f t="shared" si="68"/>
        <v>0</v>
      </c>
      <c r="DR71" s="284">
        <f t="shared" si="68"/>
        <v>0</v>
      </c>
      <c r="DS71" s="284">
        <f t="shared" si="68"/>
        <v>0</v>
      </c>
      <c r="DT71" s="284">
        <f t="shared" si="68"/>
        <v>21455</v>
      </c>
      <c r="DU71" s="284">
        <f t="shared" si="68"/>
        <v>0</v>
      </c>
      <c r="DV71" s="284">
        <f t="shared" si="68"/>
        <v>0</v>
      </c>
      <c r="DW71" s="284">
        <f t="shared" si="68"/>
        <v>0</v>
      </c>
      <c r="DX71" s="284">
        <f t="shared" si="68"/>
        <v>0</v>
      </c>
      <c r="DY71" s="284">
        <f t="shared" si="68"/>
        <v>21455</v>
      </c>
      <c r="DZ71" s="284">
        <f t="shared" si="68"/>
        <v>0</v>
      </c>
      <c r="EA71" s="284">
        <f t="shared" ref="EA71" si="77">$C21*EA44</f>
        <v>0</v>
      </c>
      <c r="EB71" s="284">
        <f t="shared" si="69"/>
        <v>0</v>
      </c>
      <c r="EC71" s="284">
        <f t="shared" si="69"/>
        <v>0</v>
      </c>
      <c r="ED71" s="284">
        <f t="shared" si="69"/>
        <v>21455</v>
      </c>
      <c r="EE71" s="284">
        <f t="shared" si="69"/>
        <v>0</v>
      </c>
      <c r="EF71" s="284">
        <f t="shared" si="69"/>
        <v>0</v>
      </c>
      <c r="EG71" s="284">
        <f t="shared" si="69"/>
        <v>0</v>
      </c>
      <c r="EH71" s="284">
        <f t="shared" si="69"/>
        <v>0</v>
      </c>
      <c r="EI71" s="284">
        <f t="shared" si="69"/>
        <v>21455</v>
      </c>
      <c r="EJ71" s="284">
        <f t="shared" si="69"/>
        <v>0</v>
      </c>
      <c r="EK71" s="284">
        <f t="shared" si="69"/>
        <v>0</v>
      </c>
      <c r="EL71" s="284">
        <f t="shared" si="69"/>
        <v>0</v>
      </c>
      <c r="EM71" s="284">
        <f t="shared" si="69"/>
        <v>0</v>
      </c>
      <c r="EN71" s="284">
        <f t="shared" si="69"/>
        <v>21455</v>
      </c>
      <c r="EO71" s="284">
        <f t="shared" si="69"/>
        <v>0</v>
      </c>
      <c r="EP71" s="284">
        <f t="shared" si="69"/>
        <v>0</v>
      </c>
      <c r="EQ71" s="284">
        <f t="shared" si="69"/>
        <v>0</v>
      </c>
      <c r="ER71" s="284">
        <f t="shared" si="69"/>
        <v>0</v>
      </c>
      <c r="ES71" s="284">
        <f t="shared" si="69"/>
        <v>21455</v>
      </c>
      <c r="ET71" s="284">
        <f t="shared" si="69"/>
        <v>0</v>
      </c>
      <c r="EU71" s="284">
        <f t="shared" si="69"/>
        <v>0</v>
      </c>
      <c r="EV71" s="284">
        <f t="shared" si="69"/>
        <v>0</v>
      </c>
      <c r="EW71" s="284">
        <f t="shared" si="69"/>
        <v>0</v>
      </c>
      <c r="EX71" s="284">
        <f t="shared" si="69"/>
        <v>21455</v>
      </c>
      <c r="EY71" s="284">
        <f t="shared" si="69"/>
        <v>0</v>
      </c>
      <c r="EZ71" s="284">
        <f t="shared" si="69"/>
        <v>0</v>
      </c>
      <c r="FA71" s="284">
        <f t="shared" si="69"/>
        <v>0</v>
      </c>
      <c r="FB71" s="284">
        <f t="shared" si="69"/>
        <v>0</v>
      </c>
      <c r="FC71" s="284">
        <f t="shared" si="69"/>
        <v>21455</v>
      </c>
      <c r="FD71" s="284">
        <f t="shared" si="69"/>
        <v>0</v>
      </c>
      <c r="FE71" s="284">
        <f t="shared" si="69"/>
        <v>0</v>
      </c>
      <c r="FF71" s="284">
        <f t="shared" si="69"/>
        <v>0</v>
      </c>
      <c r="FG71" s="284">
        <f t="shared" si="69"/>
        <v>0</v>
      </c>
      <c r="FH71" s="284">
        <f t="shared" si="69"/>
        <v>21455</v>
      </c>
      <c r="FI71" s="284">
        <f t="shared" si="69"/>
        <v>0</v>
      </c>
      <c r="FJ71" s="284">
        <f t="shared" si="69"/>
        <v>0</v>
      </c>
      <c r="FK71" s="284">
        <f t="shared" si="69"/>
        <v>0</v>
      </c>
      <c r="FL71" s="284">
        <f t="shared" si="69"/>
        <v>0</v>
      </c>
      <c r="FM71" s="284">
        <f t="shared" si="69"/>
        <v>21455</v>
      </c>
      <c r="FN71" s="284">
        <f t="shared" si="69"/>
        <v>0</v>
      </c>
      <c r="FO71" s="284">
        <f t="shared" si="69"/>
        <v>0</v>
      </c>
      <c r="FP71" s="284">
        <f t="shared" si="69"/>
        <v>0</v>
      </c>
      <c r="FQ71" s="284">
        <f t="shared" si="69"/>
        <v>0</v>
      </c>
      <c r="FR71" s="284">
        <f t="shared" si="69"/>
        <v>21455</v>
      </c>
      <c r="FS71" s="284">
        <f t="shared" si="69"/>
        <v>0</v>
      </c>
      <c r="FT71" s="284">
        <f t="shared" si="69"/>
        <v>0</v>
      </c>
      <c r="FU71" s="284">
        <f t="shared" si="69"/>
        <v>0</v>
      </c>
      <c r="FV71" s="284">
        <f t="shared" si="69"/>
        <v>0</v>
      </c>
      <c r="FW71" s="284">
        <f t="shared" si="69"/>
        <v>21455</v>
      </c>
      <c r="FX71" s="284">
        <f t="shared" si="69"/>
        <v>0</v>
      </c>
      <c r="FY71" s="284">
        <f t="shared" si="69"/>
        <v>0</v>
      </c>
      <c r="FZ71" s="284">
        <f t="shared" si="69"/>
        <v>0</v>
      </c>
      <c r="GA71" s="284">
        <f t="shared" si="69"/>
        <v>0</v>
      </c>
      <c r="GB71" s="284">
        <f t="shared" si="69"/>
        <v>21455</v>
      </c>
      <c r="GC71" s="284">
        <f t="shared" si="69"/>
        <v>0</v>
      </c>
      <c r="GD71" s="284">
        <f t="shared" si="69"/>
        <v>0</v>
      </c>
      <c r="GE71" s="284">
        <f t="shared" si="69"/>
        <v>0</v>
      </c>
      <c r="GF71" s="284">
        <f t="shared" si="69"/>
        <v>0</v>
      </c>
      <c r="GG71" s="284">
        <f t="shared" si="69"/>
        <v>21455</v>
      </c>
      <c r="GH71" s="284">
        <f t="shared" si="69"/>
        <v>0</v>
      </c>
      <c r="GI71" s="284">
        <f t="shared" si="69"/>
        <v>0</v>
      </c>
      <c r="GJ71" s="284">
        <f t="shared" si="69"/>
        <v>0</v>
      </c>
      <c r="GK71" s="284">
        <f t="shared" si="69"/>
        <v>0</v>
      </c>
      <c r="GL71" s="284">
        <f t="shared" si="69"/>
        <v>21455</v>
      </c>
      <c r="GM71" s="284">
        <f t="shared" ref="GM71" si="78">$C21*GM44</f>
        <v>0</v>
      </c>
      <c r="GN71" s="284">
        <f t="shared" si="70"/>
        <v>0</v>
      </c>
      <c r="GO71" s="284">
        <f t="shared" si="70"/>
        <v>0</v>
      </c>
      <c r="GP71" s="284">
        <f t="shared" si="70"/>
        <v>0</v>
      </c>
      <c r="GQ71" s="284">
        <f t="shared" si="70"/>
        <v>21455</v>
      </c>
      <c r="GR71" s="284">
        <f t="shared" si="70"/>
        <v>0</v>
      </c>
      <c r="GS71" s="284">
        <f t="shared" si="70"/>
        <v>0</v>
      </c>
      <c r="GT71" s="284">
        <f t="shared" si="70"/>
        <v>0</v>
      </c>
      <c r="GU71" s="284">
        <f t="shared" si="70"/>
        <v>0</v>
      </c>
      <c r="GV71" s="284">
        <f t="shared" si="70"/>
        <v>21455</v>
      </c>
      <c r="GW71" s="284">
        <f t="shared" si="70"/>
        <v>0</v>
      </c>
      <c r="GX71" s="284">
        <f t="shared" si="70"/>
        <v>0</v>
      </c>
      <c r="GY71" s="284">
        <f t="shared" si="70"/>
        <v>0</v>
      </c>
      <c r="GZ71" s="284">
        <f t="shared" si="70"/>
        <v>0</v>
      </c>
      <c r="HA71" s="284">
        <f t="shared" si="70"/>
        <v>21455</v>
      </c>
      <c r="HB71" s="284">
        <f t="shared" si="70"/>
        <v>0</v>
      </c>
      <c r="HC71" s="284">
        <f t="shared" si="70"/>
        <v>0</v>
      </c>
      <c r="HD71" s="284">
        <f t="shared" si="70"/>
        <v>0</v>
      </c>
      <c r="HE71" s="284">
        <f t="shared" si="70"/>
        <v>0</v>
      </c>
      <c r="HF71" s="284">
        <f t="shared" si="70"/>
        <v>21455</v>
      </c>
      <c r="HG71" s="284">
        <f t="shared" si="70"/>
        <v>0</v>
      </c>
      <c r="HH71" s="284">
        <f t="shared" si="70"/>
        <v>0</v>
      </c>
      <c r="HI71" s="284">
        <f t="shared" si="70"/>
        <v>0</v>
      </c>
      <c r="HJ71" s="284">
        <f t="shared" si="70"/>
        <v>0</v>
      </c>
      <c r="HK71" s="284">
        <f t="shared" si="70"/>
        <v>21455</v>
      </c>
      <c r="HL71" s="284">
        <f t="shared" si="70"/>
        <v>0</v>
      </c>
      <c r="HM71" s="284">
        <f t="shared" si="70"/>
        <v>0</v>
      </c>
      <c r="HN71" s="284">
        <f t="shared" si="70"/>
        <v>0</v>
      </c>
      <c r="HO71" s="284">
        <f t="shared" si="70"/>
        <v>0</v>
      </c>
      <c r="HP71" s="284">
        <f t="shared" si="70"/>
        <v>21455</v>
      </c>
      <c r="HQ71" s="284">
        <f t="shared" si="70"/>
        <v>0</v>
      </c>
      <c r="HR71" s="284">
        <f t="shared" si="70"/>
        <v>0</v>
      </c>
      <c r="HS71" s="284">
        <f t="shared" si="70"/>
        <v>0</v>
      </c>
      <c r="HT71" s="284">
        <f t="shared" si="70"/>
        <v>0</v>
      </c>
      <c r="HU71" s="284">
        <f t="shared" si="70"/>
        <v>21455</v>
      </c>
      <c r="HV71" s="284">
        <f t="shared" si="70"/>
        <v>0</v>
      </c>
      <c r="HW71" s="284">
        <f t="shared" si="70"/>
        <v>0</v>
      </c>
      <c r="HX71" s="284">
        <f t="shared" si="70"/>
        <v>0</v>
      </c>
      <c r="HY71" s="284">
        <f t="shared" si="70"/>
        <v>0</v>
      </c>
      <c r="HZ71" s="284">
        <f t="shared" si="70"/>
        <v>21455</v>
      </c>
      <c r="IA71" s="284">
        <f t="shared" si="70"/>
        <v>0</v>
      </c>
      <c r="IB71" s="284">
        <f t="shared" si="70"/>
        <v>0</v>
      </c>
      <c r="IC71" s="284">
        <f t="shared" si="70"/>
        <v>0</v>
      </c>
      <c r="ID71" s="284">
        <f t="shared" si="70"/>
        <v>0</v>
      </c>
      <c r="IE71" s="284">
        <f t="shared" si="70"/>
        <v>21455</v>
      </c>
      <c r="IF71" s="284">
        <f t="shared" si="70"/>
        <v>0</v>
      </c>
      <c r="IG71" s="284">
        <f t="shared" si="70"/>
        <v>0</v>
      </c>
      <c r="IH71" s="284">
        <f t="shared" si="70"/>
        <v>0</v>
      </c>
      <c r="II71" s="284">
        <f t="shared" si="70"/>
        <v>0</v>
      </c>
      <c r="IJ71" s="284">
        <f t="shared" si="70"/>
        <v>21455</v>
      </c>
      <c r="IK71" s="284">
        <f t="shared" si="70"/>
        <v>0</v>
      </c>
      <c r="IL71" s="284">
        <f t="shared" si="70"/>
        <v>0</v>
      </c>
      <c r="IM71" s="284">
        <f t="shared" si="70"/>
        <v>0</v>
      </c>
      <c r="IN71" s="284">
        <f t="shared" si="70"/>
        <v>0</v>
      </c>
      <c r="IO71" s="284">
        <f t="shared" si="70"/>
        <v>21455</v>
      </c>
      <c r="IP71" s="284">
        <f t="shared" si="70"/>
        <v>0</v>
      </c>
      <c r="IQ71" s="284">
        <f t="shared" si="70"/>
        <v>0</v>
      </c>
      <c r="IR71" s="284">
        <f t="shared" si="70"/>
        <v>0</v>
      </c>
      <c r="IS71" s="284">
        <f t="shared" si="70"/>
        <v>0</v>
      </c>
      <c r="IT71" s="284">
        <f t="shared" si="70"/>
        <v>21455</v>
      </c>
      <c r="IU71" s="284">
        <f t="shared" si="70"/>
        <v>0</v>
      </c>
      <c r="IV71" s="284">
        <f t="shared" si="70"/>
        <v>0</v>
      </c>
      <c r="IW71" s="284">
        <f t="shared" si="70"/>
        <v>0</v>
      </c>
      <c r="IX71" s="284">
        <f t="shared" si="70"/>
        <v>0</v>
      </c>
      <c r="IY71" s="284">
        <f t="shared" ref="IY71" si="79">$C21*IY44</f>
        <v>21455</v>
      </c>
      <c r="IZ71" s="284">
        <f t="shared" si="71"/>
        <v>0</v>
      </c>
      <c r="JA71" s="284">
        <f t="shared" si="71"/>
        <v>0</v>
      </c>
      <c r="JB71" s="284">
        <f t="shared" si="71"/>
        <v>0</v>
      </c>
      <c r="JC71" s="284">
        <f t="shared" si="71"/>
        <v>0</v>
      </c>
      <c r="JD71" s="284">
        <f t="shared" si="71"/>
        <v>21455</v>
      </c>
      <c r="JE71" s="284">
        <f t="shared" si="71"/>
        <v>0</v>
      </c>
      <c r="JF71" s="284">
        <f t="shared" si="71"/>
        <v>0</v>
      </c>
      <c r="JG71" s="284">
        <f t="shared" si="71"/>
        <v>0</v>
      </c>
      <c r="JH71" s="284">
        <f t="shared" si="71"/>
        <v>0</v>
      </c>
      <c r="JI71" s="284">
        <f t="shared" si="71"/>
        <v>21455</v>
      </c>
      <c r="JJ71" s="284">
        <f t="shared" si="71"/>
        <v>0</v>
      </c>
      <c r="JK71" s="284">
        <f t="shared" si="71"/>
        <v>0</v>
      </c>
      <c r="JL71" s="284">
        <f t="shared" si="71"/>
        <v>0</v>
      </c>
      <c r="JM71" s="284">
        <f t="shared" si="71"/>
        <v>0</v>
      </c>
      <c r="JN71" s="284">
        <f t="shared" si="71"/>
        <v>21455</v>
      </c>
      <c r="JO71" s="284">
        <f t="shared" si="71"/>
        <v>0</v>
      </c>
      <c r="JP71" s="284">
        <f t="shared" si="71"/>
        <v>0</v>
      </c>
      <c r="JQ71" s="284">
        <f t="shared" si="71"/>
        <v>0</v>
      </c>
      <c r="JR71" s="284">
        <f t="shared" si="71"/>
        <v>0</v>
      </c>
      <c r="JS71" s="284">
        <f t="shared" si="71"/>
        <v>21455</v>
      </c>
      <c r="JT71" s="284">
        <f t="shared" si="71"/>
        <v>0</v>
      </c>
      <c r="JU71" s="284">
        <f t="shared" si="71"/>
        <v>0</v>
      </c>
      <c r="JV71" s="284">
        <f t="shared" si="71"/>
        <v>0</v>
      </c>
      <c r="JW71" s="284">
        <f t="shared" si="71"/>
        <v>0</v>
      </c>
      <c r="JX71" s="284">
        <f t="shared" si="71"/>
        <v>21455</v>
      </c>
      <c r="JY71" s="284">
        <f t="shared" si="71"/>
        <v>0</v>
      </c>
      <c r="JZ71" s="284">
        <f t="shared" si="71"/>
        <v>0</v>
      </c>
      <c r="KA71" s="284">
        <f t="shared" si="71"/>
        <v>0</v>
      </c>
      <c r="KB71" s="284">
        <f t="shared" si="71"/>
        <v>0</v>
      </c>
      <c r="KC71" s="284">
        <f t="shared" si="71"/>
        <v>21455</v>
      </c>
      <c r="KD71" s="284">
        <f t="shared" si="71"/>
        <v>0</v>
      </c>
      <c r="KE71" s="284">
        <f t="shared" si="71"/>
        <v>0</v>
      </c>
      <c r="KF71" s="284">
        <f t="shared" si="71"/>
        <v>0</v>
      </c>
      <c r="KG71" s="284">
        <f t="shared" si="71"/>
        <v>0</v>
      </c>
      <c r="KH71" s="284">
        <f t="shared" si="71"/>
        <v>21455</v>
      </c>
      <c r="KI71" s="284">
        <f t="shared" si="71"/>
        <v>0</v>
      </c>
      <c r="KJ71" s="284">
        <f t="shared" si="71"/>
        <v>0</v>
      </c>
      <c r="KK71" s="284">
        <f t="shared" si="71"/>
        <v>0</v>
      </c>
      <c r="KL71" s="284">
        <f t="shared" si="71"/>
        <v>0</v>
      </c>
      <c r="KM71" s="284">
        <f t="shared" si="71"/>
        <v>21455</v>
      </c>
      <c r="KN71" s="284">
        <f t="shared" si="71"/>
        <v>0</v>
      </c>
      <c r="KO71" s="284">
        <f t="shared" si="71"/>
        <v>0</v>
      </c>
      <c r="KP71" s="284">
        <f t="shared" si="71"/>
        <v>0</v>
      </c>
      <c r="KQ71" s="284">
        <f t="shared" si="71"/>
        <v>0</v>
      </c>
      <c r="KR71" s="284">
        <f t="shared" si="71"/>
        <v>21455</v>
      </c>
      <c r="KS71" s="284">
        <f t="shared" si="71"/>
        <v>0</v>
      </c>
      <c r="KT71" s="284">
        <f t="shared" si="71"/>
        <v>0</v>
      </c>
      <c r="KU71" s="284">
        <f t="shared" si="71"/>
        <v>0</v>
      </c>
      <c r="KV71" s="284">
        <f t="shared" si="71"/>
        <v>0</v>
      </c>
      <c r="KW71" s="284">
        <f t="shared" si="71"/>
        <v>21455</v>
      </c>
      <c r="KX71" s="284">
        <f t="shared" si="71"/>
        <v>0</v>
      </c>
      <c r="KY71" s="284">
        <f t="shared" si="71"/>
        <v>0</v>
      </c>
      <c r="KZ71" s="284">
        <f t="shared" si="71"/>
        <v>0</v>
      </c>
      <c r="LA71" s="284">
        <f t="shared" si="71"/>
        <v>0</v>
      </c>
      <c r="LB71" s="284">
        <f t="shared" si="71"/>
        <v>21455</v>
      </c>
      <c r="LC71" s="284">
        <f t="shared" si="71"/>
        <v>0</v>
      </c>
      <c r="LD71" s="284">
        <f t="shared" si="71"/>
        <v>0</v>
      </c>
      <c r="LE71" s="284">
        <f t="shared" si="71"/>
        <v>0</v>
      </c>
      <c r="LF71" s="284">
        <f t="shared" si="71"/>
        <v>0</v>
      </c>
      <c r="LG71" s="284">
        <f t="shared" si="71"/>
        <v>21455</v>
      </c>
      <c r="LH71" s="284">
        <f t="shared" si="71"/>
        <v>0</v>
      </c>
      <c r="LI71" s="284">
        <f t="shared" si="71"/>
        <v>0</v>
      </c>
      <c r="LJ71" s="284">
        <f t="shared" si="71"/>
        <v>0</v>
      </c>
      <c r="LK71" s="284">
        <f t="shared" ref="LK71" si="80">$C21*LK44</f>
        <v>0</v>
      </c>
      <c r="LL71" s="284">
        <f t="shared" si="72"/>
        <v>21455</v>
      </c>
      <c r="LM71" s="284">
        <f t="shared" si="72"/>
        <v>0</v>
      </c>
      <c r="LN71" s="284">
        <f t="shared" si="72"/>
        <v>0</v>
      </c>
      <c r="LO71" s="284">
        <f t="shared" si="72"/>
        <v>0</v>
      </c>
      <c r="LP71" s="284">
        <f t="shared" si="72"/>
        <v>0</v>
      </c>
      <c r="LQ71" s="284">
        <f t="shared" si="72"/>
        <v>21455</v>
      </c>
      <c r="LR71" s="284">
        <f t="shared" si="72"/>
        <v>0</v>
      </c>
      <c r="LS71" s="284">
        <f t="shared" si="72"/>
        <v>0</v>
      </c>
      <c r="LT71" s="284">
        <f t="shared" si="72"/>
        <v>0</v>
      </c>
      <c r="LU71" s="284">
        <f t="shared" si="72"/>
        <v>0</v>
      </c>
      <c r="LV71" s="284">
        <f t="shared" si="72"/>
        <v>21455</v>
      </c>
      <c r="LW71" s="284">
        <f t="shared" si="72"/>
        <v>0</v>
      </c>
      <c r="LX71" s="284">
        <f t="shared" si="72"/>
        <v>0</v>
      </c>
      <c r="LY71" s="284">
        <f t="shared" si="72"/>
        <v>0</v>
      </c>
      <c r="LZ71" s="284">
        <f t="shared" si="72"/>
        <v>0</v>
      </c>
      <c r="MA71" s="284">
        <f t="shared" si="72"/>
        <v>21455</v>
      </c>
      <c r="MB71" s="284">
        <f t="shared" si="72"/>
        <v>0</v>
      </c>
      <c r="MC71" s="284">
        <f t="shared" si="72"/>
        <v>0</v>
      </c>
      <c r="MD71" s="284">
        <f t="shared" si="72"/>
        <v>0</v>
      </c>
      <c r="ME71" s="284">
        <f t="shared" si="72"/>
        <v>0</v>
      </c>
      <c r="MF71" s="284">
        <f t="shared" si="72"/>
        <v>21455</v>
      </c>
      <c r="MG71" s="284">
        <f t="shared" si="72"/>
        <v>0</v>
      </c>
      <c r="MH71" s="284">
        <f t="shared" si="72"/>
        <v>0</v>
      </c>
      <c r="MI71" s="284">
        <f t="shared" si="72"/>
        <v>0</v>
      </c>
      <c r="MJ71" s="284">
        <f t="shared" si="72"/>
        <v>0</v>
      </c>
      <c r="MK71" s="284">
        <f t="shared" si="72"/>
        <v>21455</v>
      </c>
      <c r="ML71" s="284">
        <f t="shared" si="72"/>
        <v>0</v>
      </c>
      <c r="MM71" s="284">
        <f t="shared" si="72"/>
        <v>0</v>
      </c>
      <c r="MN71" s="284">
        <f t="shared" si="72"/>
        <v>0</v>
      </c>
      <c r="MO71" s="284">
        <f t="shared" si="72"/>
        <v>0</v>
      </c>
      <c r="MP71" s="284">
        <f t="shared" si="72"/>
        <v>21455</v>
      </c>
      <c r="MQ71" s="284">
        <f t="shared" si="72"/>
        <v>0</v>
      </c>
      <c r="MR71" s="284">
        <f t="shared" si="72"/>
        <v>0</v>
      </c>
      <c r="MS71" s="284">
        <f t="shared" si="72"/>
        <v>0</v>
      </c>
      <c r="MT71" s="284">
        <f t="shared" si="72"/>
        <v>0</v>
      </c>
      <c r="MU71" s="284">
        <f t="shared" si="72"/>
        <v>21455</v>
      </c>
      <c r="MV71" s="284">
        <f t="shared" si="72"/>
        <v>0</v>
      </c>
      <c r="MW71" s="284">
        <f t="shared" si="72"/>
        <v>0</v>
      </c>
      <c r="MX71" s="284">
        <f t="shared" si="72"/>
        <v>0</v>
      </c>
      <c r="MY71" s="284">
        <f t="shared" si="72"/>
        <v>0</v>
      </c>
      <c r="MZ71" s="284">
        <f t="shared" si="72"/>
        <v>21455</v>
      </c>
      <c r="NA71" s="284">
        <f t="shared" si="72"/>
        <v>0</v>
      </c>
      <c r="NB71" s="284">
        <f t="shared" si="72"/>
        <v>0</v>
      </c>
      <c r="NC71" s="284">
        <f t="shared" si="72"/>
        <v>0</v>
      </c>
      <c r="ND71" s="284">
        <f t="shared" si="72"/>
        <v>0</v>
      </c>
      <c r="NE71" s="284">
        <f t="shared" si="72"/>
        <v>21455</v>
      </c>
      <c r="NF71" s="284">
        <f t="shared" si="72"/>
        <v>0</v>
      </c>
      <c r="NG71" s="284">
        <f t="shared" si="72"/>
        <v>0</v>
      </c>
      <c r="NH71" s="284">
        <f t="shared" si="72"/>
        <v>0</v>
      </c>
      <c r="NI71" s="284">
        <f t="shared" si="72"/>
        <v>0</v>
      </c>
      <c r="NJ71" s="284">
        <f t="shared" si="72"/>
        <v>21455</v>
      </c>
      <c r="NK71" s="284">
        <f t="shared" si="72"/>
        <v>0</v>
      </c>
      <c r="NL71" s="284">
        <f t="shared" si="72"/>
        <v>0</v>
      </c>
      <c r="NM71" s="284">
        <f t="shared" si="72"/>
        <v>0</v>
      </c>
      <c r="NN71" s="284">
        <f t="shared" si="72"/>
        <v>0</v>
      </c>
      <c r="NO71" s="284">
        <f t="shared" si="72"/>
        <v>21455</v>
      </c>
      <c r="NP71" s="284">
        <f t="shared" si="72"/>
        <v>0</v>
      </c>
      <c r="NQ71" s="284">
        <f t="shared" si="72"/>
        <v>0</v>
      </c>
      <c r="NR71" s="284">
        <f t="shared" si="72"/>
        <v>0</v>
      </c>
      <c r="NS71" s="284">
        <f t="shared" si="72"/>
        <v>0</v>
      </c>
      <c r="NT71" s="284">
        <f t="shared" si="72"/>
        <v>21455</v>
      </c>
      <c r="NU71" s="284">
        <f t="shared" si="72"/>
        <v>0</v>
      </c>
      <c r="NV71" s="284">
        <f t="shared" si="72"/>
        <v>0</v>
      </c>
      <c r="NW71" s="284">
        <f t="shared" ref="NW71" si="81">$C21*NW44</f>
        <v>0</v>
      </c>
      <c r="NX71" s="284">
        <f t="shared" si="73"/>
        <v>0</v>
      </c>
      <c r="NY71" s="284">
        <f t="shared" si="73"/>
        <v>21455</v>
      </c>
      <c r="NZ71" s="284">
        <f t="shared" si="73"/>
        <v>0</v>
      </c>
      <c r="OA71" s="284">
        <f t="shared" si="73"/>
        <v>0</v>
      </c>
      <c r="OB71" s="284">
        <f t="shared" si="73"/>
        <v>0</v>
      </c>
      <c r="OC71" s="284">
        <f t="shared" si="73"/>
        <v>0</v>
      </c>
      <c r="OD71" s="284">
        <f t="shared" si="73"/>
        <v>21455</v>
      </c>
      <c r="OE71" s="284">
        <f t="shared" si="73"/>
        <v>0</v>
      </c>
      <c r="OF71" s="284">
        <f t="shared" si="73"/>
        <v>0</v>
      </c>
      <c r="OG71" s="284">
        <f t="shared" si="73"/>
        <v>0</v>
      </c>
      <c r="OH71" s="284">
        <f t="shared" si="73"/>
        <v>0</v>
      </c>
      <c r="OI71" s="284">
        <f t="shared" si="73"/>
        <v>21455</v>
      </c>
      <c r="OJ71" s="284">
        <f t="shared" si="73"/>
        <v>0</v>
      </c>
      <c r="OK71" s="284">
        <f t="shared" si="73"/>
        <v>0</v>
      </c>
      <c r="OL71" s="284">
        <f t="shared" si="73"/>
        <v>0</v>
      </c>
      <c r="OM71" s="284">
        <f t="shared" si="73"/>
        <v>0</v>
      </c>
      <c r="ON71" s="284">
        <f t="shared" si="73"/>
        <v>21455</v>
      </c>
      <c r="OO71" s="284">
        <f t="shared" si="73"/>
        <v>0</v>
      </c>
      <c r="OP71" s="284">
        <f t="shared" si="73"/>
        <v>0</v>
      </c>
      <c r="OQ71" s="284">
        <f t="shared" si="73"/>
        <v>0</v>
      </c>
      <c r="OR71" s="284">
        <f t="shared" si="73"/>
        <v>0</v>
      </c>
      <c r="OS71" s="284">
        <f t="shared" si="73"/>
        <v>21455</v>
      </c>
      <c r="OT71" s="284">
        <f t="shared" si="73"/>
        <v>0</v>
      </c>
      <c r="OU71" s="284">
        <f t="shared" si="73"/>
        <v>0</v>
      </c>
      <c r="OV71" s="284">
        <f t="shared" si="73"/>
        <v>0</v>
      </c>
      <c r="OW71" s="284">
        <f t="shared" si="73"/>
        <v>0</v>
      </c>
      <c r="OX71" s="284">
        <f t="shared" si="73"/>
        <v>21455</v>
      </c>
      <c r="OY71" s="284">
        <f t="shared" si="73"/>
        <v>0</v>
      </c>
      <c r="OZ71" s="284">
        <f t="shared" si="73"/>
        <v>0</v>
      </c>
      <c r="PA71" s="284">
        <f t="shared" si="73"/>
        <v>0</v>
      </c>
      <c r="PB71" s="284">
        <f t="shared" si="73"/>
        <v>0</v>
      </c>
      <c r="PC71" s="284">
        <f t="shared" si="73"/>
        <v>21455</v>
      </c>
      <c r="PD71" s="284">
        <f t="shared" si="73"/>
        <v>0</v>
      </c>
      <c r="PE71" s="284">
        <f t="shared" si="73"/>
        <v>0</v>
      </c>
      <c r="PF71" s="284">
        <f t="shared" si="73"/>
        <v>0</v>
      </c>
      <c r="PG71" s="284">
        <f t="shared" si="73"/>
        <v>0</v>
      </c>
      <c r="PH71" s="284">
        <f t="shared" si="73"/>
        <v>21455</v>
      </c>
      <c r="PI71" s="284">
        <f t="shared" si="73"/>
        <v>0</v>
      </c>
      <c r="PJ71" s="284">
        <f t="shared" si="73"/>
        <v>0</v>
      </c>
      <c r="PK71" s="284">
        <f t="shared" si="73"/>
        <v>0</v>
      </c>
      <c r="PL71" s="284">
        <f t="shared" si="73"/>
        <v>0</v>
      </c>
      <c r="PM71" s="284">
        <f t="shared" si="73"/>
        <v>21455</v>
      </c>
      <c r="PN71" s="284">
        <f t="shared" si="73"/>
        <v>0</v>
      </c>
      <c r="PO71" s="284">
        <f t="shared" si="73"/>
        <v>0</v>
      </c>
      <c r="PP71" s="284">
        <f t="shared" si="73"/>
        <v>0</v>
      </c>
      <c r="PQ71" s="284">
        <f t="shared" si="73"/>
        <v>0</v>
      </c>
      <c r="PR71" s="284">
        <f t="shared" si="73"/>
        <v>21455</v>
      </c>
      <c r="PS71" s="284">
        <f t="shared" si="73"/>
        <v>0</v>
      </c>
      <c r="PT71" s="284">
        <f t="shared" si="73"/>
        <v>0</v>
      </c>
      <c r="PU71" s="284">
        <f t="shared" si="73"/>
        <v>0</v>
      </c>
      <c r="PV71" s="284">
        <f t="shared" si="73"/>
        <v>0</v>
      </c>
      <c r="PW71" s="284">
        <f t="shared" si="73"/>
        <v>21455</v>
      </c>
      <c r="PX71" s="284">
        <f t="shared" si="73"/>
        <v>0</v>
      </c>
      <c r="PY71" s="284">
        <f t="shared" si="73"/>
        <v>0</v>
      </c>
      <c r="PZ71" s="284">
        <f t="shared" si="73"/>
        <v>0</v>
      </c>
      <c r="QA71" s="284">
        <f t="shared" si="73"/>
        <v>0</v>
      </c>
      <c r="QB71" s="284">
        <f t="shared" si="73"/>
        <v>21455</v>
      </c>
      <c r="QC71" s="284">
        <f t="shared" si="73"/>
        <v>0</v>
      </c>
      <c r="QD71" s="284">
        <f t="shared" si="73"/>
        <v>0</v>
      </c>
      <c r="QE71" s="284">
        <f t="shared" si="73"/>
        <v>0</v>
      </c>
      <c r="QF71" s="284">
        <f t="shared" si="73"/>
        <v>0</v>
      </c>
      <c r="QG71" s="284">
        <f t="shared" si="73"/>
        <v>21455</v>
      </c>
      <c r="QH71" s="284">
        <f t="shared" si="73"/>
        <v>0</v>
      </c>
      <c r="QI71" s="284">
        <f t="shared" ref="QI71" si="82">$C21*QI44</f>
        <v>0</v>
      </c>
      <c r="QJ71" s="284">
        <f t="shared" si="75"/>
        <v>0</v>
      </c>
      <c r="QK71" s="284">
        <f t="shared" si="75"/>
        <v>0</v>
      </c>
      <c r="QL71" s="284">
        <f t="shared" si="75"/>
        <v>21455</v>
      </c>
      <c r="QM71" s="284">
        <f t="shared" si="75"/>
        <v>0</v>
      </c>
      <c r="QN71" s="284">
        <f t="shared" si="75"/>
        <v>0</v>
      </c>
      <c r="QO71" s="284">
        <f t="shared" si="75"/>
        <v>0</v>
      </c>
      <c r="QP71" s="284">
        <f t="shared" si="75"/>
        <v>0</v>
      </c>
      <c r="QQ71" s="284">
        <f t="shared" si="75"/>
        <v>21455</v>
      </c>
      <c r="QR71" s="284">
        <f t="shared" si="75"/>
        <v>0</v>
      </c>
      <c r="QS71" s="284">
        <f t="shared" si="75"/>
        <v>0</v>
      </c>
      <c r="QT71" s="284">
        <f t="shared" si="75"/>
        <v>0</v>
      </c>
      <c r="QU71" s="284">
        <f t="shared" si="75"/>
        <v>0</v>
      </c>
      <c r="QV71" s="284">
        <f t="shared" si="75"/>
        <v>21455</v>
      </c>
      <c r="QW71" s="284">
        <f t="shared" si="75"/>
        <v>0</v>
      </c>
      <c r="QX71" s="284">
        <f t="shared" si="75"/>
        <v>0</v>
      </c>
      <c r="QY71" s="284">
        <f t="shared" si="75"/>
        <v>0</v>
      </c>
      <c r="QZ71" s="284">
        <f t="shared" si="75"/>
        <v>0</v>
      </c>
      <c r="RA71" s="284">
        <f t="shared" si="75"/>
        <v>21455</v>
      </c>
      <c r="RB71" s="284">
        <f t="shared" si="75"/>
        <v>0</v>
      </c>
      <c r="RC71" s="284">
        <f t="shared" si="75"/>
        <v>0</v>
      </c>
      <c r="RD71" s="284">
        <f t="shared" si="75"/>
        <v>0</v>
      </c>
      <c r="RE71" s="284">
        <f t="shared" si="75"/>
        <v>0</v>
      </c>
      <c r="RF71" s="284">
        <f t="shared" si="75"/>
        <v>21455</v>
      </c>
      <c r="RG71" s="284">
        <f t="shared" si="75"/>
        <v>0</v>
      </c>
      <c r="RH71" s="284">
        <f t="shared" si="75"/>
        <v>0</v>
      </c>
      <c r="RI71" s="284">
        <f t="shared" si="75"/>
        <v>0</v>
      </c>
      <c r="RJ71" s="284">
        <f t="shared" si="75"/>
        <v>0</v>
      </c>
      <c r="RK71" s="284">
        <f t="shared" si="75"/>
        <v>21455</v>
      </c>
      <c r="RL71" s="284">
        <f t="shared" si="75"/>
        <v>0</v>
      </c>
      <c r="RM71" s="284">
        <f t="shared" si="75"/>
        <v>0</v>
      </c>
      <c r="RN71" s="284">
        <f t="shared" si="75"/>
        <v>0</v>
      </c>
      <c r="RO71" s="284">
        <f t="shared" si="75"/>
        <v>0</v>
      </c>
      <c r="RP71" s="284">
        <f t="shared" si="75"/>
        <v>21455</v>
      </c>
      <c r="RQ71" s="284">
        <f t="shared" si="75"/>
        <v>0</v>
      </c>
      <c r="RR71" s="284">
        <f t="shared" si="75"/>
        <v>0</v>
      </c>
      <c r="RS71" s="284">
        <f t="shared" si="75"/>
        <v>0</v>
      </c>
      <c r="RT71" s="284">
        <f t="shared" si="75"/>
        <v>0</v>
      </c>
      <c r="RU71" s="284">
        <f t="shared" si="75"/>
        <v>21455</v>
      </c>
      <c r="RV71" s="284">
        <f t="shared" si="75"/>
        <v>0</v>
      </c>
      <c r="RW71" s="284">
        <f t="shared" si="75"/>
        <v>0</v>
      </c>
      <c r="RX71" s="284">
        <f t="shared" si="75"/>
        <v>0</v>
      </c>
      <c r="RY71" s="284">
        <f t="shared" si="75"/>
        <v>0</v>
      </c>
      <c r="RZ71" s="284">
        <f t="shared" si="75"/>
        <v>21455</v>
      </c>
      <c r="SA71" s="284">
        <f t="shared" si="75"/>
        <v>0</v>
      </c>
    </row>
    <row r="72" spans="1:495">
      <c r="A72" s="282"/>
      <c r="B72" s="283" t="str">
        <f>$B$22</f>
        <v>Effluent</v>
      </c>
      <c r="C72" s="290">
        <f>SUM(D72:S72,T72:INDEX(T72:SA72,$H$5))</f>
        <v>0</v>
      </c>
      <c r="D72" s="284">
        <f t="shared" ref="D72:BO74" si="83">$C22*D45</f>
        <v>0</v>
      </c>
      <c r="E72" s="284">
        <f t="shared" si="83"/>
        <v>0</v>
      </c>
      <c r="F72" s="284">
        <f t="shared" si="83"/>
        <v>0</v>
      </c>
      <c r="G72" s="284">
        <f t="shared" si="83"/>
        <v>0</v>
      </c>
      <c r="H72" s="284">
        <f t="shared" si="83"/>
        <v>0</v>
      </c>
      <c r="I72" s="284">
        <f t="shared" si="83"/>
        <v>0</v>
      </c>
      <c r="J72" s="284">
        <f t="shared" si="83"/>
        <v>0</v>
      </c>
      <c r="K72" s="284">
        <f t="shared" si="83"/>
        <v>0</v>
      </c>
      <c r="L72" s="284">
        <f t="shared" si="83"/>
        <v>0</v>
      </c>
      <c r="M72" s="284">
        <f t="shared" si="83"/>
        <v>0</v>
      </c>
      <c r="N72" s="284">
        <f t="shared" si="83"/>
        <v>0</v>
      </c>
      <c r="O72" s="284">
        <f t="shared" si="83"/>
        <v>0</v>
      </c>
      <c r="P72" s="284">
        <f t="shared" si="83"/>
        <v>0</v>
      </c>
      <c r="Q72" s="284">
        <f t="shared" si="83"/>
        <v>0</v>
      </c>
      <c r="R72" s="284">
        <f t="shared" si="83"/>
        <v>0</v>
      </c>
      <c r="S72" s="284">
        <f t="shared" si="83"/>
        <v>0</v>
      </c>
      <c r="T72" s="284">
        <f t="shared" si="83"/>
        <v>0</v>
      </c>
      <c r="U72" s="284">
        <f t="shared" si="83"/>
        <v>0</v>
      </c>
      <c r="V72" s="284">
        <f t="shared" si="83"/>
        <v>0</v>
      </c>
      <c r="W72" s="284">
        <f t="shared" si="83"/>
        <v>0</v>
      </c>
      <c r="X72" s="284">
        <f t="shared" si="83"/>
        <v>0</v>
      </c>
      <c r="Y72" s="284">
        <f t="shared" si="83"/>
        <v>0</v>
      </c>
      <c r="Z72" s="284">
        <f t="shared" si="83"/>
        <v>0</v>
      </c>
      <c r="AA72" s="284">
        <f t="shared" si="83"/>
        <v>0</v>
      </c>
      <c r="AB72" s="284">
        <f t="shared" si="83"/>
        <v>0</v>
      </c>
      <c r="AC72" s="284">
        <f t="shared" si="83"/>
        <v>0</v>
      </c>
      <c r="AD72" s="284">
        <f t="shared" si="83"/>
        <v>0</v>
      </c>
      <c r="AE72" s="284">
        <f t="shared" si="83"/>
        <v>0</v>
      </c>
      <c r="AF72" s="284">
        <f t="shared" si="83"/>
        <v>0</v>
      </c>
      <c r="AG72" s="284">
        <f t="shared" si="83"/>
        <v>0</v>
      </c>
      <c r="AH72" s="284">
        <f t="shared" si="83"/>
        <v>0</v>
      </c>
      <c r="AI72" s="284">
        <f t="shared" si="83"/>
        <v>0</v>
      </c>
      <c r="AJ72" s="284">
        <f t="shared" si="83"/>
        <v>0</v>
      </c>
      <c r="AK72" s="284">
        <f t="shared" si="83"/>
        <v>0</v>
      </c>
      <c r="AL72" s="284">
        <f t="shared" si="83"/>
        <v>0</v>
      </c>
      <c r="AM72" s="284">
        <f t="shared" si="83"/>
        <v>0</v>
      </c>
      <c r="AN72" s="284">
        <f t="shared" si="83"/>
        <v>0</v>
      </c>
      <c r="AO72" s="284">
        <f t="shared" si="83"/>
        <v>0</v>
      </c>
      <c r="AP72" s="284">
        <f t="shared" si="83"/>
        <v>0</v>
      </c>
      <c r="AQ72" s="284">
        <f t="shared" si="83"/>
        <v>0</v>
      </c>
      <c r="AR72" s="284">
        <f t="shared" si="83"/>
        <v>0</v>
      </c>
      <c r="AS72" s="284">
        <f t="shared" si="83"/>
        <v>0</v>
      </c>
      <c r="AT72" s="284">
        <f t="shared" si="83"/>
        <v>0</v>
      </c>
      <c r="AU72" s="284">
        <f t="shared" si="83"/>
        <v>0</v>
      </c>
      <c r="AV72" s="284">
        <f t="shared" si="83"/>
        <v>0</v>
      </c>
      <c r="AW72" s="284">
        <f t="shared" si="83"/>
        <v>0</v>
      </c>
      <c r="AX72" s="284">
        <f t="shared" si="83"/>
        <v>0</v>
      </c>
      <c r="AY72" s="284">
        <f t="shared" si="83"/>
        <v>0</v>
      </c>
      <c r="AZ72" s="284">
        <f t="shared" si="83"/>
        <v>0</v>
      </c>
      <c r="BA72" s="284">
        <f t="shared" si="83"/>
        <v>0</v>
      </c>
      <c r="BB72" s="284">
        <f t="shared" si="83"/>
        <v>0</v>
      </c>
      <c r="BC72" s="284">
        <f t="shared" si="83"/>
        <v>0</v>
      </c>
      <c r="BD72" s="284">
        <f t="shared" si="83"/>
        <v>0</v>
      </c>
      <c r="BE72" s="284">
        <f t="shared" si="83"/>
        <v>0</v>
      </c>
      <c r="BF72" s="284">
        <f t="shared" si="83"/>
        <v>0</v>
      </c>
      <c r="BG72" s="284">
        <f t="shared" si="83"/>
        <v>0</v>
      </c>
      <c r="BH72" s="284">
        <f t="shared" si="83"/>
        <v>0</v>
      </c>
      <c r="BI72" s="284">
        <f t="shared" si="83"/>
        <v>0</v>
      </c>
      <c r="BJ72" s="284">
        <f t="shared" si="83"/>
        <v>0</v>
      </c>
      <c r="BK72" s="284">
        <f t="shared" si="83"/>
        <v>0</v>
      </c>
      <c r="BL72" s="284">
        <f t="shared" si="83"/>
        <v>0</v>
      </c>
      <c r="BM72" s="284">
        <f t="shared" si="83"/>
        <v>0</v>
      </c>
      <c r="BN72" s="284">
        <f t="shared" si="83"/>
        <v>0</v>
      </c>
      <c r="BO72" s="284">
        <f t="shared" si="83"/>
        <v>0</v>
      </c>
      <c r="BP72" s="284">
        <f t="shared" ref="BP72:EA74" si="84">$C22*BP45</f>
        <v>0</v>
      </c>
      <c r="BQ72" s="284">
        <f t="shared" si="84"/>
        <v>0</v>
      </c>
      <c r="BR72" s="284">
        <f t="shared" si="84"/>
        <v>0</v>
      </c>
      <c r="BS72" s="284">
        <f t="shared" si="84"/>
        <v>0</v>
      </c>
      <c r="BT72" s="284">
        <f t="shared" si="84"/>
        <v>0</v>
      </c>
      <c r="BU72" s="284">
        <f t="shared" si="84"/>
        <v>0</v>
      </c>
      <c r="BV72" s="284">
        <f t="shared" si="84"/>
        <v>0</v>
      </c>
      <c r="BW72" s="284">
        <f t="shared" si="84"/>
        <v>0</v>
      </c>
      <c r="BX72" s="284">
        <f t="shared" si="84"/>
        <v>0</v>
      </c>
      <c r="BY72" s="284">
        <f t="shared" si="84"/>
        <v>0</v>
      </c>
      <c r="BZ72" s="284">
        <f t="shared" si="84"/>
        <v>0</v>
      </c>
      <c r="CA72" s="284">
        <f t="shared" si="84"/>
        <v>0</v>
      </c>
      <c r="CB72" s="284">
        <f t="shared" si="84"/>
        <v>0</v>
      </c>
      <c r="CC72" s="284">
        <f t="shared" si="84"/>
        <v>0</v>
      </c>
      <c r="CD72" s="284">
        <f t="shared" si="84"/>
        <v>0</v>
      </c>
      <c r="CE72" s="284">
        <f t="shared" si="84"/>
        <v>0</v>
      </c>
      <c r="CF72" s="284">
        <f t="shared" si="84"/>
        <v>0</v>
      </c>
      <c r="CG72" s="284">
        <f t="shared" si="84"/>
        <v>0</v>
      </c>
      <c r="CH72" s="284">
        <f t="shared" si="84"/>
        <v>0</v>
      </c>
      <c r="CI72" s="284">
        <f t="shared" si="84"/>
        <v>0</v>
      </c>
      <c r="CJ72" s="284">
        <f t="shared" si="84"/>
        <v>0</v>
      </c>
      <c r="CK72" s="284">
        <f t="shared" si="84"/>
        <v>0</v>
      </c>
      <c r="CL72" s="284">
        <f t="shared" si="84"/>
        <v>0</v>
      </c>
      <c r="CM72" s="284">
        <f t="shared" si="84"/>
        <v>0</v>
      </c>
      <c r="CN72" s="284">
        <f t="shared" si="84"/>
        <v>0</v>
      </c>
      <c r="CO72" s="284">
        <f t="shared" si="84"/>
        <v>0</v>
      </c>
      <c r="CP72" s="284">
        <f t="shared" si="84"/>
        <v>0</v>
      </c>
      <c r="CQ72" s="284">
        <f t="shared" si="84"/>
        <v>0</v>
      </c>
      <c r="CR72" s="284">
        <f t="shared" si="84"/>
        <v>0</v>
      </c>
      <c r="CS72" s="284">
        <f t="shared" si="84"/>
        <v>0</v>
      </c>
      <c r="CT72" s="284">
        <f t="shared" si="84"/>
        <v>0</v>
      </c>
      <c r="CU72" s="284">
        <f t="shared" si="84"/>
        <v>0</v>
      </c>
      <c r="CV72" s="284">
        <f t="shared" si="84"/>
        <v>0</v>
      </c>
      <c r="CW72" s="284">
        <f t="shared" si="84"/>
        <v>0</v>
      </c>
      <c r="CX72" s="284">
        <f t="shared" si="84"/>
        <v>0</v>
      </c>
      <c r="CY72" s="284">
        <f t="shared" si="84"/>
        <v>0</v>
      </c>
      <c r="CZ72" s="284">
        <f t="shared" si="84"/>
        <v>0</v>
      </c>
      <c r="DA72" s="284">
        <f t="shared" si="84"/>
        <v>0</v>
      </c>
      <c r="DB72" s="284">
        <f t="shared" si="84"/>
        <v>0</v>
      </c>
      <c r="DC72" s="284">
        <f t="shared" si="84"/>
        <v>0</v>
      </c>
      <c r="DD72" s="284">
        <f t="shared" si="84"/>
        <v>0</v>
      </c>
      <c r="DE72" s="284">
        <f t="shared" si="84"/>
        <v>0</v>
      </c>
      <c r="DF72" s="284">
        <f t="shared" si="84"/>
        <v>0</v>
      </c>
      <c r="DG72" s="284">
        <f t="shared" si="84"/>
        <v>0</v>
      </c>
      <c r="DH72" s="284">
        <f t="shared" si="84"/>
        <v>0</v>
      </c>
      <c r="DI72" s="284">
        <f t="shared" si="84"/>
        <v>0</v>
      </c>
      <c r="DJ72" s="284">
        <f t="shared" si="84"/>
        <v>0</v>
      </c>
      <c r="DK72" s="284">
        <f t="shared" si="84"/>
        <v>0</v>
      </c>
      <c r="DL72" s="284">
        <f t="shared" si="84"/>
        <v>0</v>
      </c>
      <c r="DM72" s="284">
        <f t="shared" si="84"/>
        <v>0</v>
      </c>
      <c r="DN72" s="284">
        <f t="shared" si="84"/>
        <v>0</v>
      </c>
      <c r="DO72" s="284">
        <f t="shared" si="84"/>
        <v>0</v>
      </c>
      <c r="DP72" s="284">
        <f t="shared" si="84"/>
        <v>0</v>
      </c>
      <c r="DQ72" s="284">
        <f t="shared" si="84"/>
        <v>0</v>
      </c>
      <c r="DR72" s="284">
        <f t="shared" si="84"/>
        <v>0</v>
      </c>
      <c r="DS72" s="284">
        <f t="shared" si="84"/>
        <v>0</v>
      </c>
      <c r="DT72" s="284">
        <f t="shared" si="84"/>
        <v>0</v>
      </c>
      <c r="DU72" s="284">
        <f t="shared" si="84"/>
        <v>0</v>
      </c>
      <c r="DV72" s="284">
        <f t="shared" si="84"/>
        <v>0</v>
      </c>
      <c r="DW72" s="284">
        <f t="shared" si="84"/>
        <v>0</v>
      </c>
      <c r="DX72" s="284">
        <f t="shared" si="84"/>
        <v>0</v>
      </c>
      <c r="DY72" s="284">
        <f t="shared" si="84"/>
        <v>0</v>
      </c>
      <c r="DZ72" s="284">
        <f t="shared" si="84"/>
        <v>0</v>
      </c>
      <c r="EA72" s="284">
        <f t="shared" si="84"/>
        <v>0</v>
      </c>
      <c r="EB72" s="284">
        <f t="shared" ref="EB72:GM74" si="85">$C22*EB45</f>
        <v>0</v>
      </c>
      <c r="EC72" s="284">
        <f t="shared" si="85"/>
        <v>0</v>
      </c>
      <c r="ED72" s="284">
        <f t="shared" si="85"/>
        <v>0</v>
      </c>
      <c r="EE72" s="284">
        <f t="shared" si="85"/>
        <v>0</v>
      </c>
      <c r="EF72" s="284">
        <f t="shared" si="85"/>
        <v>0</v>
      </c>
      <c r="EG72" s="284">
        <f t="shared" si="85"/>
        <v>0</v>
      </c>
      <c r="EH72" s="284">
        <f t="shared" si="85"/>
        <v>0</v>
      </c>
      <c r="EI72" s="284">
        <f t="shared" si="85"/>
        <v>0</v>
      </c>
      <c r="EJ72" s="284">
        <f t="shared" si="85"/>
        <v>0</v>
      </c>
      <c r="EK72" s="284">
        <f t="shared" si="85"/>
        <v>0</v>
      </c>
      <c r="EL72" s="284">
        <f t="shared" si="85"/>
        <v>0</v>
      </c>
      <c r="EM72" s="284">
        <f t="shared" si="85"/>
        <v>0</v>
      </c>
      <c r="EN72" s="284">
        <f t="shared" si="85"/>
        <v>0</v>
      </c>
      <c r="EO72" s="284">
        <f t="shared" si="85"/>
        <v>0</v>
      </c>
      <c r="EP72" s="284">
        <f t="shared" si="85"/>
        <v>0</v>
      </c>
      <c r="EQ72" s="284">
        <f t="shared" si="85"/>
        <v>0</v>
      </c>
      <c r="ER72" s="284">
        <f t="shared" si="85"/>
        <v>0</v>
      </c>
      <c r="ES72" s="284">
        <f t="shared" si="85"/>
        <v>0</v>
      </c>
      <c r="ET72" s="284">
        <f t="shared" si="85"/>
        <v>0</v>
      </c>
      <c r="EU72" s="284">
        <f t="shared" si="85"/>
        <v>0</v>
      </c>
      <c r="EV72" s="284">
        <f t="shared" si="85"/>
        <v>0</v>
      </c>
      <c r="EW72" s="284">
        <f t="shared" si="85"/>
        <v>0</v>
      </c>
      <c r="EX72" s="284">
        <f t="shared" si="85"/>
        <v>0</v>
      </c>
      <c r="EY72" s="284">
        <f t="shared" si="85"/>
        <v>0</v>
      </c>
      <c r="EZ72" s="284">
        <f t="shared" si="85"/>
        <v>0</v>
      </c>
      <c r="FA72" s="284">
        <f t="shared" si="85"/>
        <v>0</v>
      </c>
      <c r="FB72" s="284">
        <f t="shared" si="85"/>
        <v>0</v>
      </c>
      <c r="FC72" s="284">
        <f t="shared" si="85"/>
        <v>0</v>
      </c>
      <c r="FD72" s="284">
        <f t="shared" si="85"/>
        <v>0</v>
      </c>
      <c r="FE72" s="284">
        <f t="shared" si="85"/>
        <v>0</v>
      </c>
      <c r="FF72" s="284">
        <f t="shared" si="85"/>
        <v>0</v>
      </c>
      <c r="FG72" s="284">
        <f t="shared" si="85"/>
        <v>0</v>
      </c>
      <c r="FH72" s="284">
        <f t="shared" si="85"/>
        <v>0</v>
      </c>
      <c r="FI72" s="284">
        <f t="shared" si="85"/>
        <v>0</v>
      </c>
      <c r="FJ72" s="284">
        <f t="shared" si="85"/>
        <v>0</v>
      </c>
      <c r="FK72" s="284">
        <f t="shared" si="85"/>
        <v>0</v>
      </c>
      <c r="FL72" s="284">
        <f t="shared" si="85"/>
        <v>0</v>
      </c>
      <c r="FM72" s="284">
        <f t="shared" si="85"/>
        <v>0</v>
      </c>
      <c r="FN72" s="284">
        <f t="shared" si="85"/>
        <v>0</v>
      </c>
      <c r="FO72" s="284">
        <f t="shared" si="85"/>
        <v>0</v>
      </c>
      <c r="FP72" s="284">
        <f t="shared" si="85"/>
        <v>0</v>
      </c>
      <c r="FQ72" s="284">
        <f t="shared" si="85"/>
        <v>0</v>
      </c>
      <c r="FR72" s="284">
        <f t="shared" si="85"/>
        <v>0</v>
      </c>
      <c r="FS72" s="284">
        <f t="shared" si="85"/>
        <v>0</v>
      </c>
      <c r="FT72" s="284">
        <f t="shared" si="85"/>
        <v>0</v>
      </c>
      <c r="FU72" s="284">
        <f t="shared" si="85"/>
        <v>0</v>
      </c>
      <c r="FV72" s="284">
        <f t="shared" si="85"/>
        <v>0</v>
      </c>
      <c r="FW72" s="284">
        <f t="shared" si="85"/>
        <v>0</v>
      </c>
      <c r="FX72" s="284">
        <f t="shared" si="85"/>
        <v>0</v>
      </c>
      <c r="FY72" s="284">
        <f t="shared" si="85"/>
        <v>0</v>
      </c>
      <c r="FZ72" s="284">
        <f t="shared" si="85"/>
        <v>0</v>
      </c>
      <c r="GA72" s="284">
        <f t="shared" si="85"/>
        <v>0</v>
      </c>
      <c r="GB72" s="284">
        <f t="shared" si="85"/>
        <v>0</v>
      </c>
      <c r="GC72" s="284">
        <f t="shared" si="85"/>
        <v>0</v>
      </c>
      <c r="GD72" s="284">
        <f t="shared" si="85"/>
        <v>0</v>
      </c>
      <c r="GE72" s="284">
        <f t="shared" si="85"/>
        <v>0</v>
      </c>
      <c r="GF72" s="284">
        <f t="shared" si="85"/>
        <v>0</v>
      </c>
      <c r="GG72" s="284">
        <f t="shared" si="85"/>
        <v>0</v>
      </c>
      <c r="GH72" s="284">
        <f t="shared" si="85"/>
        <v>0</v>
      </c>
      <c r="GI72" s="284">
        <f t="shared" si="85"/>
        <v>0</v>
      </c>
      <c r="GJ72" s="284">
        <f t="shared" si="85"/>
        <v>0</v>
      </c>
      <c r="GK72" s="284">
        <f t="shared" si="85"/>
        <v>0</v>
      </c>
      <c r="GL72" s="284">
        <f t="shared" si="85"/>
        <v>0</v>
      </c>
      <c r="GM72" s="284">
        <f t="shared" si="85"/>
        <v>0</v>
      </c>
      <c r="GN72" s="284">
        <f t="shared" ref="GN72:IY74" si="86">$C22*GN45</f>
        <v>0</v>
      </c>
      <c r="GO72" s="284">
        <f t="shared" si="86"/>
        <v>0</v>
      </c>
      <c r="GP72" s="284">
        <f t="shared" si="86"/>
        <v>0</v>
      </c>
      <c r="GQ72" s="284">
        <f t="shared" si="86"/>
        <v>0</v>
      </c>
      <c r="GR72" s="284">
        <f t="shared" si="86"/>
        <v>0</v>
      </c>
      <c r="GS72" s="284">
        <f t="shared" si="86"/>
        <v>0</v>
      </c>
      <c r="GT72" s="284">
        <f t="shared" si="86"/>
        <v>0</v>
      </c>
      <c r="GU72" s="284">
        <f t="shared" si="86"/>
        <v>0</v>
      </c>
      <c r="GV72" s="284">
        <f t="shared" si="86"/>
        <v>0</v>
      </c>
      <c r="GW72" s="284">
        <f t="shared" si="86"/>
        <v>0</v>
      </c>
      <c r="GX72" s="284">
        <f t="shared" si="86"/>
        <v>0</v>
      </c>
      <c r="GY72" s="284">
        <f t="shared" si="86"/>
        <v>0</v>
      </c>
      <c r="GZ72" s="284">
        <f t="shared" si="86"/>
        <v>0</v>
      </c>
      <c r="HA72" s="284">
        <f t="shared" si="86"/>
        <v>0</v>
      </c>
      <c r="HB72" s="284">
        <f t="shared" si="86"/>
        <v>0</v>
      </c>
      <c r="HC72" s="284">
        <f t="shared" si="86"/>
        <v>0</v>
      </c>
      <c r="HD72" s="284">
        <f t="shared" si="86"/>
        <v>0</v>
      </c>
      <c r="HE72" s="284">
        <f t="shared" si="86"/>
        <v>0</v>
      </c>
      <c r="HF72" s="284">
        <f t="shared" si="86"/>
        <v>0</v>
      </c>
      <c r="HG72" s="284">
        <f t="shared" si="86"/>
        <v>0</v>
      </c>
      <c r="HH72" s="284">
        <f t="shared" si="86"/>
        <v>0</v>
      </c>
      <c r="HI72" s="284">
        <f t="shared" si="86"/>
        <v>0</v>
      </c>
      <c r="HJ72" s="284">
        <f t="shared" si="86"/>
        <v>0</v>
      </c>
      <c r="HK72" s="284">
        <f t="shared" si="86"/>
        <v>0</v>
      </c>
      <c r="HL72" s="284">
        <f t="shared" si="86"/>
        <v>0</v>
      </c>
      <c r="HM72" s="284">
        <f t="shared" si="86"/>
        <v>0</v>
      </c>
      <c r="HN72" s="284">
        <f t="shared" si="86"/>
        <v>0</v>
      </c>
      <c r="HO72" s="284">
        <f t="shared" si="86"/>
        <v>0</v>
      </c>
      <c r="HP72" s="284">
        <f t="shared" si="86"/>
        <v>0</v>
      </c>
      <c r="HQ72" s="284">
        <f t="shared" si="86"/>
        <v>0</v>
      </c>
      <c r="HR72" s="284">
        <f t="shared" si="86"/>
        <v>0</v>
      </c>
      <c r="HS72" s="284">
        <f t="shared" si="86"/>
        <v>0</v>
      </c>
      <c r="HT72" s="284">
        <f t="shared" si="86"/>
        <v>0</v>
      </c>
      <c r="HU72" s="284">
        <f t="shared" si="86"/>
        <v>0</v>
      </c>
      <c r="HV72" s="284">
        <f t="shared" si="86"/>
        <v>0</v>
      </c>
      <c r="HW72" s="284">
        <f t="shared" si="86"/>
        <v>0</v>
      </c>
      <c r="HX72" s="284">
        <f t="shared" si="86"/>
        <v>0</v>
      </c>
      <c r="HY72" s="284">
        <f t="shared" si="86"/>
        <v>0</v>
      </c>
      <c r="HZ72" s="284">
        <f t="shared" si="86"/>
        <v>0</v>
      </c>
      <c r="IA72" s="284">
        <f t="shared" si="86"/>
        <v>0</v>
      </c>
      <c r="IB72" s="284">
        <f t="shared" si="86"/>
        <v>0</v>
      </c>
      <c r="IC72" s="284">
        <f t="shared" si="86"/>
        <v>0</v>
      </c>
      <c r="ID72" s="284">
        <f t="shared" si="86"/>
        <v>0</v>
      </c>
      <c r="IE72" s="284">
        <f t="shared" si="86"/>
        <v>0</v>
      </c>
      <c r="IF72" s="284">
        <f t="shared" si="86"/>
        <v>0</v>
      </c>
      <c r="IG72" s="284">
        <f t="shared" si="86"/>
        <v>0</v>
      </c>
      <c r="IH72" s="284">
        <f t="shared" si="86"/>
        <v>0</v>
      </c>
      <c r="II72" s="284">
        <f t="shared" si="86"/>
        <v>0</v>
      </c>
      <c r="IJ72" s="284">
        <f t="shared" si="86"/>
        <v>0</v>
      </c>
      <c r="IK72" s="284">
        <f t="shared" si="86"/>
        <v>0</v>
      </c>
      <c r="IL72" s="284">
        <f t="shared" si="86"/>
        <v>0</v>
      </c>
      <c r="IM72" s="284">
        <f t="shared" si="86"/>
        <v>0</v>
      </c>
      <c r="IN72" s="284">
        <f t="shared" si="86"/>
        <v>0</v>
      </c>
      <c r="IO72" s="284">
        <f t="shared" si="86"/>
        <v>0</v>
      </c>
      <c r="IP72" s="284">
        <f t="shared" si="86"/>
        <v>0</v>
      </c>
      <c r="IQ72" s="284">
        <f t="shared" si="86"/>
        <v>0</v>
      </c>
      <c r="IR72" s="284">
        <f t="shared" si="86"/>
        <v>0</v>
      </c>
      <c r="IS72" s="284">
        <f t="shared" si="86"/>
        <v>0</v>
      </c>
      <c r="IT72" s="284">
        <f t="shared" si="86"/>
        <v>0</v>
      </c>
      <c r="IU72" s="284">
        <f t="shared" si="86"/>
        <v>0</v>
      </c>
      <c r="IV72" s="284">
        <f t="shared" si="86"/>
        <v>0</v>
      </c>
      <c r="IW72" s="284">
        <f t="shared" si="86"/>
        <v>0</v>
      </c>
      <c r="IX72" s="284">
        <f t="shared" si="86"/>
        <v>0</v>
      </c>
      <c r="IY72" s="284">
        <f t="shared" si="86"/>
        <v>0</v>
      </c>
      <c r="IZ72" s="284">
        <f t="shared" ref="IZ72:LK74" si="87">$C22*IZ45</f>
        <v>0</v>
      </c>
      <c r="JA72" s="284">
        <f t="shared" si="87"/>
        <v>0</v>
      </c>
      <c r="JB72" s="284">
        <f t="shared" si="87"/>
        <v>0</v>
      </c>
      <c r="JC72" s="284">
        <f t="shared" si="87"/>
        <v>0</v>
      </c>
      <c r="JD72" s="284">
        <f t="shared" si="87"/>
        <v>0</v>
      </c>
      <c r="JE72" s="284">
        <f t="shared" si="87"/>
        <v>0</v>
      </c>
      <c r="JF72" s="284">
        <f t="shared" si="87"/>
        <v>0</v>
      </c>
      <c r="JG72" s="284">
        <f t="shared" si="87"/>
        <v>0</v>
      </c>
      <c r="JH72" s="284">
        <f t="shared" si="87"/>
        <v>0</v>
      </c>
      <c r="JI72" s="284">
        <f t="shared" si="87"/>
        <v>0</v>
      </c>
      <c r="JJ72" s="284">
        <f t="shared" si="87"/>
        <v>0</v>
      </c>
      <c r="JK72" s="284">
        <f t="shared" si="87"/>
        <v>0</v>
      </c>
      <c r="JL72" s="284">
        <f t="shared" si="87"/>
        <v>0</v>
      </c>
      <c r="JM72" s="284">
        <f t="shared" si="87"/>
        <v>0</v>
      </c>
      <c r="JN72" s="284">
        <f t="shared" si="87"/>
        <v>0</v>
      </c>
      <c r="JO72" s="284">
        <f t="shared" si="87"/>
        <v>0</v>
      </c>
      <c r="JP72" s="284">
        <f t="shared" si="87"/>
        <v>0</v>
      </c>
      <c r="JQ72" s="284">
        <f t="shared" si="87"/>
        <v>0</v>
      </c>
      <c r="JR72" s="284">
        <f t="shared" si="87"/>
        <v>0</v>
      </c>
      <c r="JS72" s="284">
        <f t="shared" si="87"/>
        <v>0</v>
      </c>
      <c r="JT72" s="284">
        <f t="shared" si="87"/>
        <v>0</v>
      </c>
      <c r="JU72" s="284">
        <f t="shared" si="87"/>
        <v>0</v>
      </c>
      <c r="JV72" s="284">
        <f t="shared" si="87"/>
        <v>0</v>
      </c>
      <c r="JW72" s="284">
        <f t="shared" si="87"/>
        <v>0</v>
      </c>
      <c r="JX72" s="284">
        <f t="shared" si="87"/>
        <v>0</v>
      </c>
      <c r="JY72" s="284">
        <f t="shared" si="87"/>
        <v>0</v>
      </c>
      <c r="JZ72" s="284">
        <f t="shared" si="87"/>
        <v>0</v>
      </c>
      <c r="KA72" s="284">
        <f t="shared" si="87"/>
        <v>0</v>
      </c>
      <c r="KB72" s="284">
        <f t="shared" si="87"/>
        <v>0</v>
      </c>
      <c r="KC72" s="284">
        <f t="shared" si="87"/>
        <v>0</v>
      </c>
      <c r="KD72" s="284">
        <f t="shared" si="87"/>
        <v>0</v>
      </c>
      <c r="KE72" s="284">
        <f t="shared" si="87"/>
        <v>0</v>
      </c>
      <c r="KF72" s="284">
        <f t="shared" si="87"/>
        <v>0</v>
      </c>
      <c r="KG72" s="284">
        <f t="shared" si="87"/>
        <v>0</v>
      </c>
      <c r="KH72" s="284">
        <f t="shared" si="87"/>
        <v>0</v>
      </c>
      <c r="KI72" s="284">
        <f t="shared" si="87"/>
        <v>0</v>
      </c>
      <c r="KJ72" s="284">
        <f t="shared" si="87"/>
        <v>0</v>
      </c>
      <c r="KK72" s="284">
        <f t="shared" si="87"/>
        <v>0</v>
      </c>
      <c r="KL72" s="284">
        <f t="shared" si="87"/>
        <v>0</v>
      </c>
      <c r="KM72" s="284">
        <f t="shared" si="87"/>
        <v>0</v>
      </c>
      <c r="KN72" s="284">
        <f t="shared" si="87"/>
        <v>0</v>
      </c>
      <c r="KO72" s="284">
        <f t="shared" si="87"/>
        <v>0</v>
      </c>
      <c r="KP72" s="284">
        <f t="shared" si="87"/>
        <v>0</v>
      </c>
      <c r="KQ72" s="284">
        <f t="shared" si="87"/>
        <v>0</v>
      </c>
      <c r="KR72" s="284">
        <f t="shared" si="87"/>
        <v>0</v>
      </c>
      <c r="KS72" s="284">
        <f t="shared" si="87"/>
        <v>0</v>
      </c>
      <c r="KT72" s="284">
        <f t="shared" si="87"/>
        <v>0</v>
      </c>
      <c r="KU72" s="284">
        <f t="shared" si="87"/>
        <v>0</v>
      </c>
      <c r="KV72" s="284">
        <f t="shared" si="87"/>
        <v>0</v>
      </c>
      <c r="KW72" s="284">
        <f t="shared" si="87"/>
        <v>0</v>
      </c>
      <c r="KX72" s="284">
        <f t="shared" si="87"/>
        <v>0</v>
      </c>
      <c r="KY72" s="284">
        <f t="shared" si="87"/>
        <v>0</v>
      </c>
      <c r="KZ72" s="284">
        <f t="shared" si="87"/>
        <v>0</v>
      </c>
      <c r="LA72" s="284">
        <f t="shared" si="87"/>
        <v>0</v>
      </c>
      <c r="LB72" s="284">
        <f t="shared" si="87"/>
        <v>0</v>
      </c>
      <c r="LC72" s="284">
        <f t="shared" si="87"/>
        <v>0</v>
      </c>
      <c r="LD72" s="284">
        <f t="shared" si="87"/>
        <v>0</v>
      </c>
      <c r="LE72" s="284">
        <f t="shared" si="87"/>
        <v>0</v>
      </c>
      <c r="LF72" s="284">
        <f t="shared" si="87"/>
        <v>0</v>
      </c>
      <c r="LG72" s="284">
        <f t="shared" si="87"/>
        <v>0</v>
      </c>
      <c r="LH72" s="284">
        <f t="shared" si="87"/>
        <v>0</v>
      </c>
      <c r="LI72" s="284">
        <f t="shared" si="87"/>
        <v>0</v>
      </c>
      <c r="LJ72" s="284">
        <f t="shared" si="87"/>
        <v>0</v>
      </c>
      <c r="LK72" s="284">
        <f t="shared" si="87"/>
        <v>0</v>
      </c>
      <c r="LL72" s="284">
        <f t="shared" ref="LL72:NW74" si="88">$C22*LL45</f>
        <v>0</v>
      </c>
      <c r="LM72" s="284">
        <f t="shared" si="88"/>
        <v>0</v>
      </c>
      <c r="LN72" s="284">
        <f t="shared" si="88"/>
        <v>0</v>
      </c>
      <c r="LO72" s="284">
        <f t="shared" si="88"/>
        <v>0</v>
      </c>
      <c r="LP72" s="284">
        <f t="shared" si="88"/>
        <v>0</v>
      </c>
      <c r="LQ72" s="284">
        <f t="shared" si="88"/>
        <v>0</v>
      </c>
      <c r="LR72" s="284">
        <f t="shared" si="88"/>
        <v>0</v>
      </c>
      <c r="LS72" s="284">
        <f t="shared" si="88"/>
        <v>0</v>
      </c>
      <c r="LT72" s="284">
        <f t="shared" si="88"/>
        <v>0</v>
      </c>
      <c r="LU72" s="284">
        <f t="shared" si="88"/>
        <v>0</v>
      </c>
      <c r="LV72" s="284">
        <f t="shared" si="88"/>
        <v>0</v>
      </c>
      <c r="LW72" s="284">
        <f t="shared" si="88"/>
        <v>0</v>
      </c>
      <c r="LX72" s="284">
        <f t="shared" si="88"/>
        <v>0</v>
      </c>
      <c r="LY72" s="284">
        <f t="shared" si="88"/>
        <v>0</v>
      </c>
      <c r="LZ72" s="284">
        <f t="shared" si="88"/>
        <v>0</v>
      </c>
      <c r="MA72" s="284">
        <f t="shared" si="88"/>
        <v>0</v>
      </c>
      <c r="MB72" s="284">
        <f t="shared" si="88"/>
        <v>0</v>
      </c>
      <c r="MC72" s="284">
        <f t="shared" si="88"/>
        <v>0</v>
      </c>
      <c r="MD72" s="284">
        <f t="shared" si="88"/>
        <v>0</v>
      </c>
      <c r="ME72" s="284">
        <f t="shared" si="88"/>
        <v>0</v>
      </c>
      <c r="MF72" s="284">
        <f t="shared" si="88"/>
        <v>0</v>
      </c>
      <c r="MG72" s="284">
        <f t="shared" si="88"/>
        <v>0</v>
      </c>
      <c r="MH72" s="284">
        <f t="shared" si="88"/>
        <v>0</v>
      </c>
      <c r="MI72" s="284">
        <f t="shared" si="88"/>
        <v>0</v>
      </c>
      <c r="MJ72" s="284">
        <f t="shared" si="88"/>
        <v>0</v>
      </c>
      <c r="MK72" s="284">
        <f t="shared" si="88"/>
        <v>0</v>
      </c>
      <c r="ML72" s="284">
        <f t="shared" si="88"/>
        <v>0</v>
      </c>
      <c r="MM72" s="284">
        <f t="shared" si="88"/>
        <v>0</v>
      </c>
      <c r="MN72" s="284">
        <f t="shared" si="88"/>
        <v>0</v>
      </c>
      <c r="MO72" s="284">
        <f t="shared" si="88"/>
        <v>0</v>
      </c>
      <c r="MP72" s="284">
        <f t="shared" si="88"/>
        <v>0</v>
      </c>
      <c r="MQ72" s="284">
        <f t="shared" si="88"/>
        <v>0</v>
      </c>
      <c r="MR72" s="284">
        <f t="shared" si="88"/>
        <v>0</v>
      </c>
      <c r="MS72" s="284">
        <f t="shared" si="88"/>
        <v>0</v>
      </c>
      <c r="MT72" s="284">
        <f t="shared" si="88"/>
        <v>0</v>
      </c>
      <c r="MU72" s="284">
        <f t="shared" si="88"/>
        <v>0</v>
      </c>
      <c r="MV72" s="284">
        <f t="shared" si="88"/>
        <v>0</v>
      </c>
      <c r="MW72" s="284">
        <f t="shared" si="88"/>
        <v>0</v>
      </c>
      <c r="MX72" s="284">
        <f t="shared" si="88"/>
        <v>0</v>
      </c>
      <c r="MY72" s="284">
        <f t="shared" si="88"/>
        <v>0</v>
      </c>
      <c r="MZ72" s="284">
        <f t="shared" si="88"/>
        <v>0</v>
      </c>
      <c r="NA72" s="284">
        <f t="shared" si="88"/>
        <v>0</v>
      </c>
      <c r="NB72" s="284">
        <f t="shared" si="88"/>
        <v>0</v>
      </c>
      <c r="NC72" s="284">
        <f t="shared" si="88"/>
        <v>0</v>
      </c>
      <c r="ND72" s="284">
        <f t="shared" si="88"/>
        <v>0</v>
      </c>
      <c r="NE72" s="284">
        <f t="shared" si="88"/>
        <v>0</v>
      </c>
      <c r="NF72" s="284">
        <f t="shared" si="88"/>
        <v>0</v>
      </c>
      <c r="NG72" s="284">
        <f t="shared" si="88"/>
        <v>0</v>
      </c>
      <c r="NH72" s="284">
        <f t="shared" si="88"/>
        <v>0</v>
      </c>
      <c r="NI72" s="284">
        <f t="shared" si="88"/>
        <v>0</v>
      </c>
      <c r="NJ72" s="284">
        <f t="shared" si="88"/>
        <v>0</v>
      </c>
      <c r="NK72" s="284">
        <f t="shared" si="88"/>
        <v>0</v>
      </c>
      <c r="NL72" s="284">
        <f t="shared" si="88"/>
        <v>0</v>
      </c>
      <c r="NM72" s="284">
        <f t="shared" si="88"/>
        <v>0</v>
      </c>
      <c r="NN72" s="284">
        <f t="shared" si="88"/>
        <v>0</v>
      </c>
      <c r="NO72" s="284">
        <f t="shared" si="88"/>
        <v>0</v>
      </c>
      <c r="NP72" s="284">
        <f t="shared" si="88"/>
        <v>0</v>
      </c>
      <c r="NQ72" s="284">
        <f t="shared" si="88"/>
        <v>0</v>
      </c>
      <c r="NR72" s="284">
        <f t="shared" si="88"/>
        <v>0</v>
      </c>
      <c r="NS72" s="284">
        <f t="shared" si="88"/>
        <v>0</v>
      </c>
      <c r="NT72" s="284">
        <f t="shared" si="88"/>
        <v>0</v>
      </c>
      <c r="NU72" s="284">
        <f t="shared" si="88"/>
        <v>0</v>
      </c>
      <c r="NV72" s="284">
        <f t="shared" si="88"/>
        <v>0</v>
      </c>
      <c r="NW72" s="284">
        <f t="shared" si="88"/>
        <v>0</v>
      </c>
      <c r="NX72" s="284">
        <f t="shared" ref="NX72:QI74" si="89">$C22*NX45</f>
        <v>0</v>
      </c>
      <c r="NY72" s="284">
        <f t="shared" si="89"/>
        <v>0</v>
      </c>
      <c r="NZ72" s="284">
        <f t="shared" si="89"/>
        <v>0</v>
      </c>
      <c r="OA72" s="284">
        <f t="shared" si="89"/>
        <v>0</v>
      </c>
      <c r="OB72" s="284">
        <f t="shared" si="89"/>
        <v>0</v>
      </c>
      <c r="OC72" s="284">
        <f t="shared" si="89"/>
        <v>0</v>
      </c>
      <c r="OD72" s="284">
        <f t="shared" si="89"/>
        <v>0</v>
      </c>
      <c r="OE72" s="284">
        <f t="shared" si="89"/>
        <v>0</v>
      </c>
      <c r="OF72" s="284">
        <f t="shared" si="89"/>
        <v>0</v>
      </c>
      <c r="OG72" s="284">
        <f t="shared" si="89"/>
        <v>0</v>
      </c>
      <c r="OH72" s="284">
        <f t="shared" si="89"/>
        <v>0</v>
      </c>
      <c r="OI72" s="284">
        <f t="shared" si="89"/>
        <v>0</v>
      </c>
      <c r="OJ72" s="284">
        <f t="shared" si="89"/>
        <v>0</v>
      </c>
      <c r="OK72" s="284">
        <f t="shared" si="89"/>
        <v>0</v>
      </c>
      <c r="OL72" s="284">
        <f t="shared" si="89"/>
        <v>0</v>
      </c>
      <c r="OM72" s="284">
        <f t="shared" si="89"/>
        <v>0</v>
      </c>
      <c r="ON72" s="284">
        <f t="shared" si="89"/>
        <v>0</v>
      </c>
      <c r="OO72" s="284">
        <f t="shared" si="89"/>
        <v>0</v>
      </c>
      <c r="OP72" s="284">
        <f t="shared" si="89"/>
        <v>0</v>
      </c>
      <c r="OQ72" s="284">
        <f t="shared" si="89"/>
        <v>0</v>
      </c>
      <c r="OR72" s="284">
        <f t="shared" si="89"/>
        <v>0</v>
      </c>
      <c r="OS72" s="284">
        <f t="shared" si="89"/>
        <v>0</v>
      </c>
      <c r="OT72" s="284">
        <f t="shared" si="89"/>
        <v>0</v>
      </c>
      <c r="OU72" s="284">
        <f t="shared" si="89"/>
        <v>0</v>
      </c>
      <c r="OV72" s="284">
        <f t="shared" si="89"/>
        <v>0</v>
      </c>
      <c r="OW72" s="284">
        <f t="shared" si="89"/>
        <v>0</v>
      </c>
      <c r="OX72" s="284">
        <f t="shared" si="89"/>
        <v>0</v>
      </c>
      <c r="OY72" s="284">
        <f t="shared" si="89"/>
        <v>0</v>
      </c>
      <c r="OZ72" s="284">
        <f t="shared" si="89"/>
        <v>0</v>
      </c>
      <c r="PA72" s="284">
        <f t="shared" si="89"/>
        <v>0</v>
      </c>
      <c r="PB72" s="284">
        <f t="shared" si="89"/>
        <v>0</v>
      </c>
      <c r="PC72" s="284">
        <f t="shared" si="89"/>
        <v>0</v>
      </c>
      <c r="PD72" s="284">
        <f t="shared" si="89"/>
        <v>0</v>
      </c>
      <c r="PE72" s="284">
        <f t="shared" si="89"/>
        <v>0</v>
      </c>
      <c r="PF72" s="284">
        <f t="shared" si="89"/>
        <v>0</v>
      </c>
      <c r="PG72" s="284">
        <f t="shared" si="89"/>
        <v>0</v>
      </c>
      <c r="PH72" s="284">
        <f t="shared" si="89"/>
        <v>0</v>
      </c>
      <c r="PI72" s="284">
        <f t="shared" si="89"/>
        <v>0</v>
      </c>
      <c r="PJ72" s="284">
        <f t="shared" si="89"/>
        <v>0</v>
      </c>
      <c r="PK72" s="284">
        <f t="shared" si="89"/>
        <v>0</v>
      </c>
      <c r="PL72" s="284">
        <f t="shared" si="89"/>
        <v>0</v>
      </c>
      <c r="PM72" s="284">
        <f t="shared" si="89"/>
        <v>0</v>
      </c>
      <c r="PN72" s="284">
        <f t="shared" si="89"/>
        <v>0</v>
      </c>
      <c r="PO72" s="284">
        <f t="shared" si="89"/>
        <v>0</v>
      </c>
      <c r="PP72" s="284">
        <f t="shared" si="89"/>
        <v>0</v>
      </c>
      <c r="PQ72" s="284">
        <f t="shared" si="89"/>
        <v>0</v>
      </c>
      <c r="PR72" s="284">
        <f t="shared" si="89"/>
        <v>0</v>
      </c>
      <c r="PS72" s="284">
        <f t="shared" si="89"/>
        <v>0</v>
      </c>
      <c r="PT72" s="284">
        <f t="shared" si="89"/>
        <v>0</v>
      </c>
      <c r="PU72" s="284">
        <f t="shared" si="89"/>
        <v>0</v>
      </c>
      <c r="PV72" s="284">
        <f t="shared" si="89"/>
        <v>0</v>
      </c>
      <c r="PW72" s="284">
        <f t="shared" si="89"/>
        <v>0</v>
      </c>
      <c r="PX72" s="284">
        <f t="shared" si="89"/>
        <v>0</v>
      </c>
      <c r="PY72" s="284">
        <f t="shared" si="89"/>
        <v>0</v>
      </c>
      <c r="PZ72" s="284">
        <f t="shared" si="89"/>
        <v>0</v>
      </c>
      <c r="QA72" s="284">
        <f t="shared" si="89"/>
        <v>0</v>
      </c>
      <c r="QB72" s="284">
        <f t="shared" si="89"/>
        <v>0</v>
      </c>
      <c r="QC72" s="284">
        <f t="shared" si="89"/>
        <v>0</v>
      </c>
      <c r="QD72" s="284">
        <f t="shared" si="89"/>
        <v>0</v>
      </c>
      <c r="QE72" s="284">
        <f t="shared" si="89"/>
        <v>0</v>
      </c>
      <c r="QF72" s="284">
        <f t="shared" si="89"/>
        <v>0</v>
      </c>
      <c r="QG72" s="284">
        <f t="shared" si="89"/>
        <v>0</v>
      </c>
      <c r="QH72" s="284">
        <f t="shared" si="89"/>
        <v>0</v>
      </c>
      <c r="QI72" s="284">
        <f t="shared" si="89"/>
        <v>0</v>
      </c>
      <c r="QJ72" s="284">
        <f t="shared" si="75"/>
        <v>0</v>
      </c>
      <c r="QK72" s="284">
        <f t="shared" si="75"/>
        <v>0</v>
      </c>
      <c r="QL72" s="284">
        <f t="shared" si="75"/>
        <v>0</v>
      </c>
      <c r="QM72" s="284">
        <f t="shared" si="75"/>
        <v>0</v>
      </c>
      <c r="QN72" s="284">
        <f t="shared" si="75"/>
        <v>0</v>
      </c>
      <c r="QO72" s="284">
        <f t="shared" si="75"/>
        <v>0</v>
      </c>
      <c r="QP72" s="284">
        <f t="shared" si="75"/>
        <v>0</v>
      </c>
      <c r="QQ72" s="284">
        <f t="shared" si="75"/>
        <v>0</v>
      </c>
      <c r="QR72" s="284">
        <f t="shared" si="75"/>
        <v>0</v>
      </c>
      <c r="QS72" s="284">
        <f t="shared" si="75"/>
        <v>0</v>
      </c>
      <c r="QT72" s="284">
        <f t="shared" si="75"/>
        <v>0</v>
      </c>
      <c r="QU72" s="284">
        <f t="shared" si="75"/>
        <v>0</v>
      </c>
      <c r="QV72" s="284">
        <f t="shared" si="75"/>
        <v>0</v>
      </c>
      <c r="QW72" s="284">
        <f t="shared" si="75"/>
        <v>0</v>
      </c>
      <c r="QX72" s="284">
        <f t="shared" si="75"/>
        <v>0</v>
      </c>
      <c r="QY72" s="284">
        <f t="shared" si="75"/>
        <v>0</v>
      </c>
      <c r="QZ72" s="284">
        <f t="shared" si="75"/>
        <v>0</v>
      </c>
      <c r="RA72" s="284">
        <f t="shared" si="75"/>
        <v>0</v>
      </c>
      <c r="RB72" s="284">
        <f t="shared" si="75"/>
        <v>0</v>
      </c>
      <c r="RC72" s="284">
        <f t="shared" si="75"/>
        <v>0</v>
      </c>
      <c r="RD72" s="284">
        <f t="shared" si="75"/>
        <v>0</v>
      </c>
      <c r="RE72" s="284">
        <f t="shared" si="75"/>
        <v>0</v>
      </c>
      <c r="RF72" s="284">
        <f t="shared" si="75"/>
        <v>0</v>
      </c>
      <c r="RG72" s="284">
        <f t="shared" si="75"/>
        <v>0</v>
      </c>
      <c r="RH72" s="284">
        <f t="shared" si="75"/>
        <v>0</v>
      </c>
      <c r="RI72" s="284">
        <f t="shared" si="75"/>
        <v>0</v>
      </c>
      <c r="RJ72" s="284">
        <f t="shared" si="75"/>
        <v>0</v>
      </c>
      <c r="RK72" s="284">
        <f t="shared" si="75"/>
        <v>0</v>
      </c>
      <c r="RL72" s="284">
        <f t="shared" si="75"/>
        <v>0</v>
      </c>
      <c r="RM72" s="284">
        <f t="shared" si="75"/>
        <v>0</v>
      </c>
      <c r="RN72" s="284">
        <f t="shared" si="75"/>
        <v>0</v>
      </c>
      <c r="RO72" s="284">
        <f t="shared" si="75"/>
        <v>0</v>
      </c>
      <c r="RP72" s="284">
        <f t="shared" si="75"/>
        <v>0</v>
      </c>
      <c r="RQ72" s="284">
        <f t="shared" si="75"/>
        <v>0</v>
      </c>
      <c r="RR72" s="284">
        <f t="shared" si="75"/>
        <v>0</v>
      </c>
      <c r="RS72" s="284">
        <f t="shared" si="75"/>
        <v>0</v>
      </c>
      <c r="RT72" s="284">
        <f t="shared" si="75"/>
        <v>0</v>
      </c>
      <c r="RU72" s="284">
        <f t="shared" si="75"/>
        <v>0</v>
      </c>
      <c r="RV72" s="284">
        <f t="shared" si="75"/>
        <v>0</v>
      </c>
      <c r="RW72" s="284">
        <f t="shared" si="75"/>
        <v>0</v>
      </c>
      <c r="RX72" s="284">
        <f t="shared" si="75"/>
        <v>0</v>
      </c>
      <c r="RY72" s="284">
        <f t="shared" si="75"/>
        <v>0</v>
      </c>
      <c r="RZ72" s="284">
        <f t="shared" si="75"/>
        <v>0</v>
      </c>
      <c r="SA72" s="284">
        <f t="shared" si="75"/>
        <v>0</v>
      </c>
    </row>
    <row r="73" spans="1:495">
      <c r="A73" s="282"/>
      <c r="B73" s="283" t="str">
        <f>$B$23</f>
        <v>Instrumentation Maintenance/Replacement</v>
      </c>
      <c r="C73" s="290">
        <f>SUM(D73:S73,T73:INDEX(T73:SA73,$H$5))</f>
        <v>400000</v>
      </c>
      <c r="D73" s="284">
        <f t="shared" si="83"/>
        <v>20000</v>
      </c>
      <c r="E73" s="284">
        <f t="shared" si="83"/>
        <v>20000</v>
      </c>
      <c r="F73" s="284">
        <f t="shared" si="83"/>
        <v>20000</v>
      </c>
      <c r="G73" s="284">
        <f t="shared" si="83"/>
        <v>20000</v>
      </c>
      <c r="H73" s="284">
        <f t="shared" si="83"/>
        <v>20000</v>
      </c>
      <c r="I73" s="284">
        <f t="shared" si="83"/>
        <v>20000</v>
      </c>
      <c r="J73" s="284">
        <f t="shared" si="83"/>
        <v>20000</v>
      </c>
      <c r="K73" s="284">
        <f t="shared" si="83"/>
        <v>20000</v>
      </c>
      <c r="L73" s="284">
        <f t="shared" si="83"/>
        <v>20000</v>
      </c>
      <c r="M73" s="284">
        <f t="shared" si="83"/>
        <v>20000</v>
      </c>
      <c r="N73" s="284">
        <f t="shared" si="83"/>
        <v>20000</v>
      </c>
      <c r="O73" s="284">
        <f t="shared" si="83"/>
        <v>20000</v>
      </c>
      <c r="P73" s="284">
        <f t="shared" si="83"/>
        <v>20000</v>
      </c>
      <c r="Q73" s="284">
        <f t="shared" si="83"/>
        <v>20000</v>
      </c>
      <c r="R73" s="284">
        <f t="shared" si="83"/>
        <v>20000</v>
      </c>
      <c r="S73" s="284">
        <f t="shared" si="83"/>
        <v>20000</v>
      </c>
      <c r="T73" s="284">
        <f t="shared" si="83"/>
        <v>20000</v>
      </c>
      <c r="U73" s="284">
        <f t="shared" si="83"/>
        <v>20000</v>
      </c>
      <c r="V73" s="284">
        <f t="shared" si="83"/>
        <v>20000</v>
      </c>
      <c r="W73" s="284">
        <f t="shared" si="83"/>
        <v>20000</v>
      </c>
      <c r="X73" s="284">
        <f t="shared" si="83"/>
        <v>0</v>
      </c>
      <c r="Y73" s="284">
        <f t="shared" si="83"/>
        <v>0</v>
      </c>
      <c r="Z73" s="284">
        <f t="shared" si="83"/>
        <v>0</v>
      </c>
      <c r="AA73" s="284">
        <f t="shared" si="83"/>
        <v>0</v>
      </c>
      <c r="AB73" s="284">
        <f t="shared" si="83"/>
        <v>0</v>
      </c>
      <c r="AC73" s="284">
        <f t="shared" si="83"/>
        <v>0</v>
      </c>
      <c r="AD73" s="284">
        <f t="shared" si="83"/>
        <v>0</v>
      </c>
      <c r="AE73" s="284">
        <f t="shared" si="83"/>
        <v>0</v>
      </c>
      <c r="AF73" s="284">
        <f t="shared" si="83"/>
        <v>0</v>
      </c>
      <c r="AG73" s="284">
        <f t="shared" si="83"/>
        <v>0</v>
      </c>
      <c r="AH73" s="284">
        <f t="shared" si="83"/>
        <v>0</v>
      </c>
      <c r="AI73" s="284">
        <f t="shared" si="83"/>
        <v>0</v>
      </c>
      <c r="AJ73" s="284">
        <f t="shared" si="83"/>
        <v>0</v>
      </c>
      <c r="AK73" s="284">
        <f t="shared" si="83"/>
        <v>0</v>
      </c>
      <c r="AL73" s="284">
        <f t="shared" si="83"/>
        <v>0</v>
      </c>
      <c r="AM73" s="284">
        <f t="shared" si="83"/>
        <v>0</v>
      </c>
      <c r="AN73" s="284">
        <f t="shared" si="83"/>
        <v>0</v>
      </c>
      <c r="AO73" s="284">
        <f t="shared" si="83"/>
        <v>0</v>
      </c>
      <c r="AP73" s="284">
        <f t="shared" si="83"/>
        <v>0</v>
      </c>
      <c r="AQ73" s="284">
        <f t="shared" si="83"/>
        <v>0</v>
      </c>
      <c r="AR73" s="284">
        <f t="shared" si="83"/>
        <v>20000</v>
      </c>
      <c r="AS73" s="284">
        <f t="shared" si="83"/>
        <v>0</v>
      </c>
      <c r="AT73" s="284">
        <f t="shared" si="83"/>
        <v>0</v>
      </c>
      <c r="AU73" s="284">
        <f t="shared" si="83"/>
        <v>0</v>
      </c>
      <c r="AV73" s="284">
        <f t="shared" si="83"/>
        <v>0</v>
      </c>
      <c r="AW73" s="284">
        <f t="shared" si="83"/>
        <v>20000</v>
      </c>
      <c r="AX73" s="284">
        <f t="shared" si="83"/>
        <v>0</v>
      </c>
      <c r="AY73" s="284">
        <f t="shared" si="83"/>
        <v>0</v>
      </c>
      <c r="AZ73" s="284">
        <f t="shared" si="83"/>
        <v>0</v>
      </c>
      <c r="BA73" s="284">
        <f t="shared" si="83"/>
        <v>0</v>
      </c>
      <c r="BB73" s="284">
        <f t="shared" si="83"/>
        <v>20000</v>
      </c>
      <c r="BC73" s="284">
        <f t="shared" si="83"/>
        <v>0</v>
      </c>
      <c r="BD73" s="284">
        <f t="shared" si="83"/>
        <v>0</v>
      </c>
      <c r="BE73" s="284">
        <f t="shared" si="83"/>
        <v>0</v>
      </c>
      <c r="BF73" s="284">
        <f t="shared" si="83"/>
        <v>0</v>
      </c>
      <c r="BG73" s="284">
        <f t="shared" si="83"/>
        <v>20000</v>
      </c>
      <c r="BH73" s="284">
        <f t="shared" si="83"/>
        <v>0</v>
      </c>
      <c r="BI73" s="284">
        <f t="shared" si="83"/>
        <v>0</v>
      </c>
      <c r="BJ73" s="284">
        <f t="shared" si="83"/>
        <v>0</v>
      </c>
      <c r="BK73" s="284">
        <f t="shared" si="83"/>
        <v>0</v>
      </c>
      <c r="BL73" s="284">
        <f t="shared" si="83"/>
        <v>20000</v>
      </c>
      <c r="BM73" s="284">
        <f t="shared" si="83"/>
        <v>0</v>
      </c>
      <c r="BN73" s="284">
        <f t="shared" si="83"/>
        <v>0</v>
      </c>
      <c r="BO73" s="284">
        <f t="shared" si="83"/>
        <v>0</v>
      </c>
      <c r="BP73" s="284">
        <f t="shared" si="84"/>
        <v>0</v>
      </c>
      <c r="BQ73" s="284">
        <f t="shared" si="84"/>
        <v>20000</v>
      </c>
      <c r="BR73" s="284">
        <f t="shared" si="84"/>
        <v>0</v>
      </c>
      <c r="BS73" s="284">
        <f t="shared" si="84"/>
        <v>0</v>
      </c>
      <c r="BT73" s="284">
        <f t="shared" si="84"/>
        <v>0</v>
      </c>
      <c r="BU73" s="284">
        <f t="shared" si="84"/>
        <v>0</v>
      </c>
      <c r="BV73" s="284">
        <f t="shared" si="84"/>
        <v>20000</v>
      </c>
      <c r="BW73" s="284">
        <f t="shared" si="84"/>
        <v>0</v>
      </c>
      <c r="BX73" s="284">
        <f t="shared" si="84"/>
        <v>0</v>
      </c>
      <c r="BY73" s="284">
        <f t="shared" si="84"/>
        <v>0</v>
      </c>
      <c r="BZ73" s="284">
        <f t="shared" si="84"/>
        <v>0</v>
      </c>
      <c r="CA73" s="284">
        <f t="shared" si="84"/>
        <v>20000</v>
      </c>
      <c r="CB73" s="284">
        <f t="shared" si="84"/>
        <v>0</v>
      </c>
      <c r="CC73" s="284">
        <f t="shared" si="84"/>
        <v>0</v>
      </c>
      <c r="CD73" s="284">
        <f t="shared" si="84"/>
        <v>0</v>
      </c>
      <c r="CE73" s="284">
        <f t="shared" si="84"/>
        <v>0</v>
      </c>
      <c r="CF73" s="284">
        <f t="shared" si="84"/>
        <v>20000</v>
      </c>
      <c r="CG73" s="284">
        <f t="shared" si="84"/>
        <v>0</v>
      </c>
      <c r="CH73" s="284">
        <f t="shared" si="84"/>
        <v>0</v>
      </c>
      <c r="CI73" s="284">
        <f t="shared" si="84"/>
        <v>0</v>
      </c>
      <c r="CJ73" s="284">
        <f t="shared" si="84"/>
        <v>0</v>
      </c>
      <c r="CK73" s="284">
        <f t="shared" si="84"/>
        <v>20000</v>
      </c>
      <c r="CL73" s="284">
        <f t="shared" si="84"/>
        <v>0</v>
      </c>
      <c r="CM73" s="284">
        <f t="shared" si="84"/>
        <v>0</v>
      </c>
      <c r="CN73" s="284">
        <f t="shared" si="84"/>
        <v>0</v>
      </c>
      <c r="CO73" s="284">
        <f t="shared" si="84"/>
        <v>0</v>
      </c>
      <c r="CP73" s="284">
        <f t="shared" si="84"/>
        <v>20000</v>
      </c>
      <c r="CQ73" s="284">
        <f t="shared" si="84"/>
        <v>0</v>
      </c>
      <c r="CR73" s="284">
        <f t="shared" si="84"/>
        <v>0</v>
      </c>
      <c r="CS73" s="284">
        <f t="shared" si="84"/>
        <v>0</v>
      </c>
      <c r="CT73" s="284">
        <f t="shared" si="84"/>
        <v>0</v>
      </c>
      <c r="CU73" s="284">
        <f t="shared" si="84"/>
        <v>20000</v>
      </c>
      <c r="CV73" s="284">
        <f t="shared" si="84"/>
        <v>0</v>
      </c>
      <c r="CW73" s="284">
        <f t="shared" si="84"/>
        <v>0</v>
      </c>
      <c r="CX73" s="284">
        <f t="shared" si="84"/>
        <v>0</v>
      </c>
      <c r="CY73" s="284">
        <f t="shared" si="84"/>
        <v>0</v>
      </c>
      <c r="CZ73" s="284">
        <f t="shared" si="84"/>
        <v>20000</v>
      </c>
      <c r="DA73" s="284">
        <f t="shared" si="84"/>
        <v>0</v>
      </c>
      <c r="DB73" s="284">
        <f t="shared" si="84"/>
        <v>0</v>
      </c>
      <c r="DC73" s="284">
        <f t="shared" si="84"/>
        <v>0</v>
      </c>
      <c r="DD73" s="284">
        <f t="shared" si="84"/>
        <v>0</v>
      </c>
      <c r="DE73" s="284">
        <f t="shared" si="84"/>
        <v>20000</v>
      </c>
      <c r="DF73" s="284">
        <f t="shared" si="84"/>
        <v>0</v>
      </c>
      <c r="DG73" s="284">
        <f t="shared" si="84"/>
        <v>0</v>
      </c>
      <c r="DH73" s="284">
        <f t="shared" si="84"/>
        <v>0</v>
      </c>
      <c r="DI73" s="284">
        <f t="shared" si="84"/>
        <v>0</v>
      </c>
      <c r="DJ73" s="284">
        <f t="shared" si="84"/>
        <v>20000</v>
      </c>
      <c r="DK73" s="284">
        <f t="shared" si="84"/>
        <v>0</v>
      </c>
      <c r="DL73" s="284">
        <f t="shared" si="84"/>
        <v>0</v>
      </c>
      <c r="DM73" s="284">
        <f t="shared" si="84"/>
        <v>0</v>
      </c>
      <c r="DN73" s="284">
        <f t="shared" si="84"/>
        <v>0</v>
      </c>
      <c r="DO73" s="284">
        <f t="shared" si="84"/>
        <v>20000</v>
      </c>
      <c r="DP73" s="284">
        <f t="shared" si="84"/>
        <v>0</v>
      </c>
      <c r="DQ73" s="284">
        <f t="shared" si="84"/>
        <v>0</v>
      </c>
      <c r="DR73" s="284">
        <f t="shared" si="84"/>
        <v>0</v>
      </c>
      <c r="DS73" s="284">
        <f t="shared" si="84"/>
        <v>0</v>
      </c>
      <c r="DT73" s="284">
        <f t="shared" si="84"/>
        <v>20000</v>
      </c>
      <c r="DU73" s="284">
        <f t="shared" si="84"/>
        <v>0</v>
      </c>
      <c r="DV73" s="284">
        <f t="shared" si="84"/>
        <v>0</v>
      </c>
      <c r="DW73" s="284">
        <f t="shared" si="84"/>
        <v>0</v>
      </c>
      <c r="DX73" s="284">
        <f t="shared" si="84"/>
        <v>0</v>
      </c>
      <c r="DY73" s="284">
        <f t="shared" si="84"/>
        <v>20000</v>
      </c>
      <c r="DZ73" s="284">
        <f t="shared" si="84"/>
        <v>0</v>
      </c>
      <c r="EA73" s="284">
        <f t="shared" si="84"/>
        <v>0</v>
      </c>
      <c r="EB73" s="284">
        <f t="shared" si="85"/>
        <v>0</v>
      </c>
      <c r="EC73" s="284">
        <f t="shared" si="85"/>
        <v>0</v>
      </c>
      <c r="ED73" s="284">
        <f t="shared" si="85"/>
        <v>20000</v>
      </c>
      <c r="EE73" s="284">
        <f t="shared" si="85"/>
        <v>0</v>
      </c>
      <c r="EF73" s="284">
        <f t="shared" si="85"/>
        <v>0</v>
      </c>
      <c r="EG73" s="284">
        <f t="shared" si="85"/>
        <v>0</v>
      </c>
      <c r="EH73" s="284">
        <f t="shared" si="85"/>
        <v>0</v>
      </c>
      <c r="EI73" s="284">
        <f t="shared" si="85"/>
        <v>20000</v>
      </c>
      <c r="EJ73" s="284">
        <f t="shared" si="85"/>
        <v>0</v>
      </c>
      <c r="EK73" s="284">
        <f t="shared" si="85"/>
        <v>0</v>
      </c>
      <c r="EL73" s="284">
        <f t="shared" si="85"/>
        <v>0</v>
      </c>
      <c r="EM73" s="284">
        <f t="shared" si="85"/>
        <v>0</v>
      </c>
      <c r="EN73" s="284">
        <f t="shared" si="85"/>
        <v>20000</v>
      </c>
      <c r="EO73" s="284">
        <f t="shared" si="85"/>
        <v>0</v>
      </c>
      <c r="EP73" s="284">
        <f t="shared" si="85"/>
        <v>0</v>
      </c>
      <c r="EQ73" s="284">
        <f t="shared" si="85"/>
        <v>0</v>
      </c>
      <c r="ER73" s="284">
        <f t="shared" si="85"/>
        <v>0</v>
      </c>
      <c r="ES73" s="284">
        <f t="shared" si="85"/>
        <v>20000</v>
      </c>
      <c r="ET73" s="284">
        <f t="shared" si="85"/>
        <v>0</v>
      </c>
      <c r="EU73" s="284">
        <f t="shared" si="85"/>
        <v>0</v>
      </c>
      <c r="EV73" s="284">
        <f t="shared" si="85"/>
        <v>0</v>
      </c>
      <c r="EW73" s="284">
        <f t="shared" si="85"/>
        <v>0</v>
      </c>
      <c r="EX73" s="284">
        <f t="shared" si="85"/>
        <v>20000</v>
      </c>
      <c r="EY73" s="284">
        <f t="shared" si="85"/>
        <v>0</v>
      </c>
      <c r="EZ73" s="284">
        <f t="shared" si="85"/>
        <v>0</v>
      </c>
      <c r="FA73" s="284">
        <f t="shared" si="85"/>
        <v>0</v>
      </c>
      <c r="FB73" s="284">
        <f t="shared" si="85"/>
        <v>0</v>
      </c>
      <c r="FC73" s="284">
        <f t="shared" si="85"/>
        <v>20000</v>
      </c>
      <c r="FD73" s="284">
        <f t="shared" si="85"/>
        <v>0</v>
      </c>
      <c r="FE73" s="284">
        <f t="shared" si="85"/>
        <v>0</v>
      </c>
      <c r="FF73" s="284">
        <f t="shared" si="85"/>
        <v>0</v>
      </c>
      <c r="FG73" s="284">
        <f t="shared" si="85"/>
        <v>0</v>
      </c>
      <c r="FH73" s="284">
        <f t="shared" si="85"/>
        <v>20000</v>
      </c>
      <c r="FI73" s="284">
        <f t="shared" si="85"/>
        <v>0</v>
      </c>
      <c r="FJ73" s="284">
        <f t="shared" si="85"/>
        <v>0</v>
      </c>
      <c r="FK73" s="284">
        <f t="shared" si="85"/>
        <v>0</v>
      </c>
      <c r="FL73" s="284">
        <f t="shared" si="85"/>
        <v>0</v>
      </c>
      <c r="FM73" s="284">
        <f t="shared" si="85"/>
        <v>20000</v>
      </c>
      <c r="FN73" s="284">
        <f t="shared" si="85"/>
        <v>0</v>
      </c>
      <c r="FO73" s="284">
        <f t="shared" si="85"/>
        <v>0</v>
      </c>
      <c r="FP73" s="284">
        <f t="shared" si="85"/>
        <v>0</v>
      </c>
      <c r="FQ73" s="284">
        <f t="shared" si="85"/>
        <v>0</v>
      </c>
      <c r="FR73" s="284">
        <f t="shared" si="85"/>
        <v>20000</v>
      </c>
      <c r="FS73" s="284">
        <f t="shared" si="85"/>
        <v>0</v>
      </c>
      <c r="FT73" s="284">
        <f t="shared" si="85"/>
        <v>0</v>
      </c>
      <c r="FU73" s="284">
        <f t="shared" si="85"/>
        <v>0</v>
      </c>
      <c r="FV73" s="284">
        <f t="shared" si="85"/>
        <v>0</v>
      </c>
      <c r="FW73" s="284">
        <f t="shared" si="85"/>
        <v>20000</v>
      </c>
      <c r="FX73" s="284">
        <f t="shared" si="85"/>
        <v>0</v>
      </c>
      <c r="FY73" s="284">
        <f t="shared" si="85"/>
        <v>0</v>
      </c>
      <c r="FZ73" s="284">
        <f t="shared" si="85"/>
        <v>0</v>
      </c>
      <c r="GA73" s="284">
        <f t="shared" si="85"/>
        <v>0</v>
      </c>
      <c r="GB73" s="284">
        <f t="shared" si="85"/>
        <v>20000</v>
      </c>
      <c r="GC73" s="284">
        <f t="shared" si="85"/>
        <v>0</v>
      </c>
      <c r="GD73" s="284">
        <f t="shared" si="85"/>
        <v>0</v>
      </c>
      <c r="GE73" s="284">
        <f t="shared" si="85"/>
        <v>0</v>
      </c>
      <c r="GF73" s="284">
        <f t="shared" si="85"/>
        <v>0</v>
      </c>
      <c r="GG73" s="284">
        <f t="shared" si="85"/>
        <v>20000</v>
      </c>
      <c r="GH73" s="284">
        <f t="shared" si="85"/>
        <v>0</v>
      </c>
      <c r="GI73" s="284">
        <f t="shared" si="85"/>
        <v>0</v>
      </c>
      <c r="GJ73" s="284">
        <f t="shared" si="85"/>
        <v>0</v>
      </c>
      <c r="GK73" s="284">
        <f t="shared" si="85"/>
        <v>0</v>
      </c>
      <c r="GL73" s="284">
        <f t="shared" si="85"/>
        <v>20000</v>
      </c>
      <c r="GM73" s="284">
        <f t="shared" si="85"/>
        <v>0</v>
      </c>
      <c r="GN73" s="284">
        <f t="shared" si="86"/>
        <v>0</v>
      </c>
      <c r="GO73" s="284">
        <f t="shared" si="86"/>
        <v>0</v>
      </c>
      <c r="GP73" s="284">
        <f t="shared" si="86"/>
        <v>0</v>
      </c>
      <c r="GQ73" s="284">
        <f t="shared" si="86"/>
        <v>20000</v>
      </c>
      <c r="GR73" s="284">
        <f t="shared" si="86"/>
        <v>0</v>
      </c>
      <c r="GS73" s="284">
        <f t="shared" si="86"/>
        <v>0</v>
      </c>
      <c r="GT73" s="284">
        <f t="shared" si="86"/>
        <v>0</v>
      </c>
      <c r="GU73" s="284">
        <f t="shared" si="86"/>
        <v>0</v>
      </c>
      <c r="GV73" s="284">
        <f t="shared" si="86"/>
        <v>20000</v>
      </c>
      <c r="GW73" s="284">
        <f t="shared" si="86"/>
        <v>0</v>
      </c>
      <c r="GX73" s="284">
        <f t="shared" si="86"/>
        <v>0</v>
      </c>
      <c r="GY73" s="284">
        <f t="shared" si="86"/>
        <v>0</v>
      </c>
      <c r="GZ73" s="284">
        <f t="shared" si="86"/>
        <v>0</v>
      </c>
      <c r="HA73" s="284">
        <f t="shared" si="86"/>
        <v>20000</v>
      </c>
      <c r="HB73" s="284">
        <f t="shared" si="86"/>
        <v>0</v>
      </c>
      <c r="HC73" s="284">
        <f t="shared" si="86"/>
        <v>0</v>
      </c>
      <c r="HD73" s="284">
        <f t="shared" si="86"/>
        <v>0</v>
      </c>
      <c r="HE73" s="284">
        <f t="shared" si="86"/>
        <v>0</v>
      </c>
      <c r="HF73" s="284">
        <f t="shared" si="86"/>
        <v>20000</v>
      </c>
      <c r="HG73" s="284">
        <f t="shared" si="86"/>
        <v>0</v>
      </c>
      <c r="HH73" s="284">
        <f t="shared" si="86"/>
        <v>0</v>
      </c>
      <c r="HI73" s="284">
        <f t="shared" si="86"/>
        <v>0</v>
      </c>
      <c r="HJ73" s="284">
        <f t="shared" si="86"/>
        <v>0</v>
      </c>
      <c r="HK73" s="284">
        <f t="shared" si="86"/>
        <v>20000</v>
      </c>
      <c r="HL73" s="284">
        <f t="shared" si="86"/>
        <v>0</v>
      </c>
      <c r="HM73" s="284">
        <f t="shared" si="86"/>
        <v>0</v>
      </c>
      <c r="HN73" s="284">
        <f t="shared" si="86"/>
        <v>0</v>
      </c>
      <c r="HO73" s="284">
        <f t="shared" si="86"/>
        <v>0</v>
      </c>
      <c r="HP73" s="284">
        <f t="shared" si="86"/>
        <v>20000</v>
      </c>
      <c r="HQ73" s="284">
        <f t="shared" si="86"/>
        <v>0</v>
      </c>
      <c r="HR73" s="284">
        <f t="shared" si="86"/>
        <v>0</v>
      </c>
      <c r="HS73" s="284">
        <f t="shared" si="86"/>
        <v>0</v>
      </c>
      <c r="HT73" s="284">
        <f t="shared" si="86"/>
        <v>0</v>
      </c>
      <c r="HU73" s="284">
        <f t="shared" si="86"/>
        <v>20000</v>
      </c>
      <c r="HV73" s="284">
        <f t="shared" si="86"/>
        <v>0</v>
      </c>
      <c r="HW73" s="284">
        <f t="shared" si="86"/>
        <v>0</v>
      </c>
      <c r="HX73" s="284">
        <f t="shared" si="86"/>
        <v>0</v>
      </c>
      <c r="HY73" s="284">
        <f t="shared" si="86"/>
        <v>0</v>
      </c>
      <c r="HZ73" s="284">
        <f t="shared" si="86"/>
        <v>20000</v>
      </c>
      <c r="IA73" s="284">
        <f t="shared" si="86"/>
        <v>0</v>
      </c>
      <c r="IB73" s="284">
        <f t="shared" si="86"/>
        <v>0</v>
      </c>
      <c r="IC73" s="284">
        <f t="shared" si="86"/>
        <v>0</v>
      </c>
      <c r="ID73" s="284">
        <f t="shared" si="86"/>
        <v>0</v>
      </c>
      <c r="IE73" s="284">
        <f t="shared" si="86"/>
        <v>20000</v>
      </c>
      <c r="IF73" s="284">
        <f t="shared" si="86"/>
        <v>0</v>
      </c>
      <c r="IG73" s="284">
        <f t="shared" si="86"/>
        <v>0</v>
      </c>
      <c r="IH73" s="284">
        <f t="shared" si="86"/>
        <v>0</v>
      </c>
      <c r="II73" s="284">
        <f t="shared" si="86"/>
        <v>0</v>
      </c>
      <c r="IJ73" s="284">
        <f t="shared" si="86"/>
        <v>20000</v>
      </c>
      <c r="IK73" s="284">
        <f t="shared" si="86"/>
        <v>0</v>
      </c>
      <c r="IL73" s="284">
        <f t="shared" si="86"/>
        <v>0</v>
      </c>
      <c r="IM73" s="284">
        <f t="shared" si="86"/>
        <v>0</v>
      </c>
      <c r="IN73" s="284">
        <f t="shared" si="86"/>
        <v>0</v>
      </c>
      <c r="IO73" s="284">
        <f t="shared" si="86"/>
        <v>20000</v>
      </c>
      <c r="IP73" s="284">
        <f t="shared" si="86"/>
        <v>0</v>
      </c>
      <c r="IQ73" s="284">
        <f t="shared" si="86"/>
        <v>0</v>
      </c>
      <c r="IR73" s="284">
        <f t="shared" si="86"/>
        <v>0</v>
      </c>
      <c r="IS73" s="284">
        <f t="shared" si="86"/>
        <v>0</v>
      </c>
      <c r="IT73" s="284">
        <f t="shared" si="86"/>
        <v>20000</v>
      </c>
      <c r="IU73" s="284">
        <f t="shared" si="86"/>
        <v>0</v>
      </c>
      <c r="IV73" s="284">
        <f t="shared" si="86"/>
        <v>0</v>
      </c>
      <c r="IW73" s="284">
        <f t="shared" si="86"/>
        <v>0</v>
      </c>
      <c r="IX73" s="284">
        <f t="shared" si="86"/>
        <v>0</v>
      </c>
      <c r="IY73" s="284">
        <f t="shared" si="86"/>
        <v>20000</v>
      </c>
      <c r="IZ73" s="284">
        <f t="shared" si="87"/>
        <v>0</v>
      </c>
      <c r="JA73" s="284">
        <f t="shared" si="87"/>
        <v>0</v>
      </c>
      <c r="JB73" s="284">
        <f t="shared" si="87"/>
        <v>0</v>
      </c>
      <c r="JC73" s="284">
        <f t="shared" si="87"/>
        <v>0</v>
      </c>
      <c r="JD73" s="284">
        <f t="shared" si="87"/>
        <v>20000</v>
      </c>
      <c r="JE73" s="284">
        <f t="shared" si="87"/>
        <v>0</v>
      </c>
      <c r="JF73" s="284">
        <f t="shared" si="87"/>
        <v>0</v>
      </c>
      <c r="JG73" s="284">
        <f t="shared" si="87"/>
        <v>0</v>
      </c>
      <c r="JH73" s="284">
        <f t="shared" si="87"/>
        <v>0</v>
      </c>
      <c r="JI73" s="284">
        <f t="shared" si="87"/>
        <v>20000</v>
      </c>
      <c r="JJ73" s="284">
        <f t="shared" si="87"/>
        <v>0</v>
      </c>
      <c r="JK73" s="284">
        <f t="shared" si="87"/>
        <v>0</v>
      </c>
      <c r="JL73" s="284">
        <f t="shared" si="87"/>
        <v>0</v>
      </c>
      <c r="JM73" s="284">
        <f t="shared" si="87"/>
        <v>0</v>
      </c>
      <c r="JN73" s="284">
        <f t="shared" si="87"/>
        <v>20000</v>
      </c>
      <c r="JO73" s="284">
        <f t="shared" si="87"/>
        <v>0</v>
      </c>
      <c r="JP73" s="284">
        <f t="shared" si="87"/>
        <v>0</v>
      </c>
      <c r="JQ73" s="284">
        <f t="shared" si="87"/>
        <v>0</v>
      </c>
      <c r="JR73" s="284">
        <f t="shared" si="87"/>
        <v>0</v>
      </c>
      <c r="JS73" s="284">
        <f t="shared" si="87"/>
        <v>20000</v>
      </c>
      <c r="JT73" s="284">
        <f t="shared" si="87"/>
        <v>0</v>
      </c>
      <c r="JU73" s="284">
        <f t="shared" si="87"/>
        <v>0</v>
      </c>
      <c r="JV73" s="284">
        <f t="shared" si="87"/>
        <v>0</v>
      </c>
      <c r="JW73" s="284">
        <f t="shared" si="87"/>
        <v>0</v>
      </c>
      <c r="JX73" s="284">
        <f t="shared" si="87"/>
        <v>20000</v>
      </c>
      <c r="JY73" s="284">
        <f t="shared" si="87"/>
        <v>0</v>
      </c>
      <c r="JZ73" s="284">
        <f t="shared" si="87"/>
        <v>0</v>
      </c>
      <c r="KA73" s="284">
        <f t="shared" si="87"/>
        <v>0</v>
      </c>
      <c r="KB73" s="284">
        <f t="shared" si="87"/>
        <v>0</v>
      </c>
      <c r="KC73" s="284">
        <f t="shared" si="87"/>
        <v>20000</v>
      </c>
      <c r="KD73" s="284">
        <f t="shared" si="87"/>
        <v>0</v>
      </c>
      <c r="KE73" s="284">
        <f t="shared" si="87"/>
        <v>0</v>
      </c>
      <c r="KF73" s="284">
        <f t="shared" si="87"/>
        <v>0</v>
      </c>
      <c r="KG73" s="284">
        <f t="shared" si="87"/>
        <v>0</v>
      </c>
      <c r="KH73" s="284">
        <f t="shared" si="87"/>
        <v>20000</v>
      </c>
      <c r="KI73" s="284">
        <f t="shared" si="87"/>
        <v>0</v>
      </c>
      <c r="KJ73" s="284">
        <f t="shared" si="87"/>
        <v>0</v>
      </c>
      <c r="KK73" s="284">
        <f t="shared" si="87"/>
        <v>0</v>
      </c>
      <c r="KL73" s="284">
        <f t="shared" si="87"/>
        <v>0</v>
      </c>
      <c r="KM73" s="284">
        <f t="shared" si="87"/>
        <v>20000</v>
      </c>
      <c r="KN73" s="284">
        <f t="shared" si="87"/>
        <v>0</v>
      </c>
      <c r="KO73" s="284">
        <f t="shared" si="87"/>
        <v>0</v>
      </c>
      <c r="KP73" s="284">
        <f t="shared" si="87"/>
        <v>0</v>
      </c>
      <c r="KQ73" s="284">
        <f t="shared" si="87"/>
        <v>0</v>
      </c>
      <c r="KR73" s="284">
        <f t="shared" si="87"/>
        <v>20000</v>
      </c>
      <c r="KS73" s="284">
        <f t="shared" si="87"/>
        <v>0</v>
      </c>
      <c r="KT73" s="284">
        <f t="shared" si="87"/>
        <v>0</v>
      </c>
      <c r="KU73" s="284">
        <f t="shared" si="87"/>
        <v>0</v>
      </c>
      <c r="KV73" s="284">
        <f t="shared" si="87"/>
        <v>0</v>
      </c>
      <c r="KW73" s="284">
        <f t="shared" si="87"/>
        <v>20000</v>
      </c>
      <c r="KX73" s="284">
        <f t="shared" si="87"/>
        <v>0</v>
      </c>
      <c r="KY73" s="284">
        <f t="shared" si="87"/>
        <v>0</v>
      </c>
      <c r="KZ73" s="284">
        <f t="shared" si="87"/>
        <v>0</v>
      </c>
      <c r="LA73" s="284">
        <f t="shared" si="87"/>
        <v>0</v>
      </c>
      <c r="LB73" s="284">
        <f t="shared" si="87"/>
        <v>20000</v>
      </c>
      <c r="LC73" s="284">
        <f t="shared" si="87"/>
        <v>0</v>
      </c>
      <c r="LD73" s="284">
        <f t="shared" si="87"/>
        <v>0</v>
      </c>
      <c r="LE73" s="284">
        <f t="shared" si="87"/>
        <v>0</v>
      </c>
      <c r="LF73" s="284">
        <f t="shared" si="87"/>
        <v>0</v>
      </c>
      <c r="LG73" s="284">
        <f t="shared" si="87"/>
        <v>20000</v>
      </c>
      <c r="LH73" s="284">
        <f t="shared" si="87"/>
        <v>0</v>
      </c>
      <c r="LI73" s="284">
        <f t="shared" si="87"/>
        <v>0</v>
      </c>
      <c r="LJ73" s="284">
        <f t="shared" si="87"/>
        <v>0</v>
      </c>
      <c r="LK73" s="284">
        <f t="shared" si="87"/>
        <v>0</v>
      </c>
      <c r="LL73" s="284">
        <f t="shared" si="88"/>
        <v>20000</v>
      </c>
      <c r="LM73" s="284">
        <f t="shared" si="88"/>
        <v>0</v>
      </c>
      <c r="LN73" s="284">
        <f t="shared" si="88"/>
        <v>0</v>
      </c>
      <c r="LO73" s="284">
        <f t="shared" si="88"/>
        <v>0</v>
      </c>
      <c r="LP73" s="284">
        <f t="shared" si="88"/>
        <v>0</v>
      </c>
      <c r="LQ73" s="284">
        <f t="shared" si="88"/>
        <v>20000</v>
      </c>
      <c r="LR73" s="284">
        <f t="shared" si="88"/>
        <v>0</v>
      </c>
      <c r="LS73" s="284">
        <f t="shared" si="88"/>
        <v>0</v>
      </c>
      <c r="LT73" s="284">
        <f t="shared" si="88"/>
        <v>0</v>
      </c>
      <c r="LU73" s="284">
        <f t="shared" si="88"/>
        <v>0</v>
      </c>
      <c r="LV73" s="284">
        <f t="shared" si="88"/>
        <v>20000</v>
      </c>
      <c r="LW73" s="284">
        <f t="shared" si="88"/>
        <v>0</v>
      </c>
      <c r="LX73" s="284">
        <f t="shared" si="88"/>
        <v>0</v>
      </c>
      <c r="LY73" s="284">
        <f t="shared" si="88"/>
        <v>0</v>
      </c>
      <c r="LZ73" s="284">
        <f t="shared" si="88"/>
        <v>0</v>
      </c>
      <c r="MA73" s="284">
        <f t="shared" si="88"/>
        <v>20000</v>
      </c>
      <c r="MB73" s="284">
        <f t="shared" si="88"/>
        <v>0</v>
      </c>
      <c r="MC73" s="284">
        <f t="shared" si="88"/>
        <v>0</v>
      </c>
      <c r="MD73" s="284">
        <f t="shared" si="88"/>
        <v>0</v>
      </c>
      <c r="ME73" s="284">
        <f t="shared" si="88"/>
        <v>0</v>
      </c>
      <c r="MF73" s="284">
        <f t="shared" si="88"/>
        <v>20000</v>
      </c>
      <c r="MG73" s="284">
        <f t="shared" si="88"/>
        <v>0</v>
      </c>
      <c r="MH73" s="284">
        <f t="shared" si="88"/>
        <v>0</v>
      </c>
      <c r="MI73" s="284">
        <f t="shared" si="88"/>
        <v>0</v>
      </c>
      <c r="MJ73" s="284">
        <f t="shared" si="88"/>
        <v>0</v>
      </c>
      <c r="MK73" s="284">
        <f t="shared" si="88"/>
        <v>20000</v>
      </c>
      <c r="ML73" s="284">
        <f t="shared" si="88"/>
        <v>0</v>
      </c>
      <c r="MM73" s="284">
        <f t="shared" si="88"/>
        <v>0</v>
      </c>
      <c r="MN73" s="284">
        <f t="shared" si="88"/>
        <v>0</v>
      </c>
      <c r="MO73" s="284">
        <f t="shared" si="88"/>
        <v>0</v>
      </c>
      <c r="MP73" s="284">
        <f t="shared" si="88"/>
        <v>20000</v>
      </c>
      <c r="MQ73" s="284">
        <f t="shared" si="88"/>
        <v>0</v>
      </c>
      <c r="MR73" s="284">
        <f t="shared" si="88"/>
        <v>0</v>
      </c>
      <c r="MS73" s="284">
        <f t="shared" si="88"/>
        <v>0</v>
      </c>
      <c r="MT73" s="284">
        <f t="shared" si="88"/>
        <v>0</v>
      </c>
      <c r="MU73" s="284">
        <f t="shared" si="88"/>
        <v>20000</v>
      </c>
      <c r="MV73" s="284">
        <f t="shared" si="88"/>
        <v>0</v>
      </c>
      <c r="MW73" s="284">
        <f t="shared" si="88"/>
        <v>0</v>
      </c>
      <c r="MX73" s="284">
        <f t="shared" si="88"/>
        <v>0</v>
      </c>
      <c r="MY73" s="284">
        <f t="shared" si="88"/>
        <v>0</v>
      </c>
      <c r="MZ73" s="284">
        <f t="shared" si="88"/>
        <v>20000</v>
      </c>
      <c r="NA73" s="284">
        <f t="shared" si="88"/>
        <v>0</v>
      </c>
      <c r="NB73" s="284">
        <f t="shared" si="88"/>
        <v>0</v>
      </c>
      <c r="NC73" s="284">
        <f t="shared" si="88"/>
        <v>0</v>
      </c>
      <c r="ND73" s="284">
        <f t="shared" si="88"/>
        <v>0</v>
      </c>
      <c r="NE73" s="284">
        <f t="shared" si="88"/>
        <v>20000</v>
      </c>
      <c r="NF73" s="284">
        <f t="shared" si="88"/>
        <v>0</v>
      </c>
      <c r="NG73" s="284">
        <f t="shared" si="88"/>
        <v>0</v>
      </c>
      <c r="NH73" s="284">
        <f t="shared" si="88"/>
        <v>0</v>
      </c>
      <c r="NI73" s="284">
        <f t="shared" si="88"/>
        <v>0</v>
      </c>
      <c r="NJ73" s="284">
        <f t="shared" si="88"/>
        <v>20000</v>
      </c>
      <c r="NK73" s="284">
        <f t="shared" si="88"/>
        <v>0</v>
      </c>
      <c r="NL73" s="284">
        <f t="shared" si="88"/>
        <v>0</v>
      </c>
      <c r="NM73" s="284">
        <f t="shared" si="88"/>
        <v>0</v>
      </c>
      <c r="NN73" s="284">
        <f t="shared" si="88"/>
        <v>0</v>
      </c>
      <c r="NO73" s="284">
        <f t="shared" si="88"/>
        <v>20000</v>
      </c>
      <c r="NP73" s="284">
        <f t="shared" si="88"/>
        <v>0</v>
      </c>
      <c r="NQ73" s="284">
        <f t="shared" si="88"/>
        <v>0</v>
      </c>
      <c r="NR73" s="284">
        <f t="shared" si="88"/>
        <v>0</v>
      </c>
      <c r="NS73" s="284">
        <f t="shared" si="88"/>
        <v>0</v>
      </c>
      <c r="NT73" s="284">
        <f t="shared" si="88"/>
        <v>20000</v>
      </c>
      <c r="NU73" s="284">
        <f t="shared" si="88"/>
        <v>0</v>
      </c>
      <c r="NV73" s="284">
        <f t="shared" si="88"/>
        <v>0</v>
      </c>
      <c r="NW73" s="284">
        <f t="shared" si="88"/>
        <v>0</v>
      </c>
      <c r="NX73" s="284">
        <f t="shared" si="89"/>
        <v>0</v>
      </c>
      <c r="NY73" s="284">
        <f t="shared" si="89"/>
        <v>20000</v>
      </c>
      <c r="NZ73" s="284">
        <f t="shared" si="89"/>
        <v>0</v>
      </c>
      <c r="OA73" s="284">
        <f t="shared" si="89"/>
        <v>0</v>
      </c>
      <c r="OB73" s="284">
        <f t="shared" si="89"/>
        <v>0</v>
      </c>
      <c r="OC73" s="284">
        <f t="shared" si="89"/>
        <v>0</v>
      </c>
      <c r="OD73" s="284">
        <f t="shared" si="89"/>
        <v>20000</v>
      </c>
      <c r="OE73" s="284">
        <f t="shared" si="89"/>
        <v>0</v>
      </c>
      <c r="OF73" s="284">
        <f t="shared" si="89"/>
        <v>0</v>
      </c>
      <c r="OG73" s="284">
        <f t="shared" si="89"/>
        <v>0</v>
      </c>
      <c r="OH73" s="284">
        <f t="shared" si="89"/>
        <v>0</v>
      </c>
      <c r="OI73" s="284">
        <f t="shared" si="89"/>
        <v>20000</v>
      </c>
      <c r="OJ73" s="284">
        <f t="shared" si="89"/>
        <v>0</v>
      </c>
      <c r="OK73" s="284">
        <f t="shared" si="89"/>
        <v>0</v>
      </c>
      <c r="OL73" s="284">
        <f t="shared" si="89"/>
        <v>0</v>
      </c>
      <c r="OM73" s="284">
        <f t="shared" si="89"/>
        <v>0</v>
      </c>
      <c r="ON73" s="284">
        <f t="shared" si="89"/>
        <v>20000</v>
      </c>
      <c r="OO73" s="284">
        <f t="shared" si="89"/>
        <v>0</v>
      </c>
      <c r="OP73" s="284">
        <f t="shared" si="89"/>
        <v>0</v>
      </c>
      <c r="OQ73" s="284">
        <f t="shared" si="89"/>
        <v>0</v>
      </c>
      <c r="OR73" s="284">
        <f t="shared" si="89"/>
        <v>0</v>
      </c>
      <c r="OS73" s="284">
        <f t="shared" si="89"/>
        <v>20000</v>
      </c>
      <c r="OT73" s="284">
        <f t="shared" si="89"/>
        <v>0</v>
      </c>
      <c r="OU73" s="284">
        <f t="shared" si="89"/>
        <v>0</v>
      </c>
      <c r="OV73" s="284">
        <f t="shared" si="89"/>
        <v>0</v>
      </c>
      <c r="OW73" s="284">
        <f t="shared" si="89"/>
        <v>0</v>
      </c>
      <c r="OX73" s="284">
        <f t="shared" si="89"/>
        <v>20000</v>
      </c>
      <c r="OY73" s="284">
        <f t="shared" si="89"/>
        <v>0</v>
      </c>
      <c r="OZ73" s="284">
        <f t="shared" si="89"/>
        <v>0</v>
      </c>
      <c r="PA73" s="284">
        <f t="shared" si="89"/>
        <v>0</v>
      </c>
      <c r="PB73" s="284">
        <f t="shared" si="89"/>
        <v>0</v>
      </c>
      <c r="PC73" s="284">
        <f t="shared" si="89"/>
        <v>20000</v>
      </c>
      <c r="PD73" s="284">
        <f t="shared" si="89"/>
        <v>0</v>
      </c>
      <c r="PE73" s="284">
        <f t="shared" si="89"/>
        <v>0</v>
      </c>
      <c r="PF73" s="284">
        <f t="shared" si="89"/>
        <v>0</v>
      </c>
      <c r="PG73" s="284">
        <f t="shared" si="89"/>
        <v>0</v>
      </c>
      <c r="PH73" s="284">
        <f t="shared" si="89"/>
        <v>20000</v>
      </c>
      <c r="PI73" s="284">
        <f t="shared" si="89"/>
        <v>0</v>
      </c>
      <c r="PJ73" s="284">
        <f t="shared" si="89"/>
        <v>0</v>
      </c>
      <c r="PK73" s="284">
        <f t="shared" si="89"/>
        <v>0</v>
      </c>
      <c r="PL73" s="284">
        <f t="shared" si="89"/>
        <v>0</v>
      </c>
      <c r="PM73" s="284">
        <f t="shared" si="89"/>
        <v>20000</v>
      </c>
      <c r="PN73" s="284">
        <f t="shared" si="89"/>
        <v>0</v>
      </c>
      <c r="PO73" s="284">
        <f t="shared" si="89"/>
        <v>0</v>
      </c>
      <c r="PP73" s="284">
        <f t="shared" si="89"/>
        <v>0</v>
      </c>
      <c r="PQ73" s="284">
        <f t="shared" si="89"/>
        <v>0</v>
      </c>
      <c r="PR73" s="284">
        <f t="shared" si="89"/>
        <v>20000</v>
      </c>
      <c r="PS73" s="284">
        <f t="shared" si="89"/>
        <v>0</v>
      </c>
      <c r="PT73" s="284">
        <f t="shared" si="89"/>
        <v>0</v>
      </c>
      <c r="PU73" s="284">
        <f t="shared" si="89"/>
        <v>0</v>
      </c>
      <c r="PV73" s="284">
        <f t="shared" si="89"/>
        <v>0</v>
      </c>
      <c r="PW73" s="284">
        <f t="shared" si="89"/>
        <v>20000</v>
      </c>
      <c r="PX73" s="284">
        <f t="shared" si="89"/>
        <v>0</v>
      </c>
      <c r="PY73" s="284">
        <f t="shared" si="89"/>
        <v>0</v>
      </c>
      <c r="PZ73" s="284">
        <f t="shared" si="89"/>
        <v>0</v>
      </c>
      <c r="QA73" s="284">
        <f t="shared" si="89"/>
        <v>0</v>
      </c>
      <c r="QB73" s="284">
        <f t="shared" si="89"/>
        <v>20000</v>
      </c>
      <c r="QC73" s="284">
        <f t="shared" si="89"/>
        <v>0</v>
      </c>
      <c r="QD73" s="284">
        <f t="shared" si="89"/>
        <v>0</v>
      </c>
      <c r="QE73" s="284">
        <f t="shared" si="89"/>
        <v>0</v>
      </c>
      <c r="QF73" s="284">
        <f t="shared" si="89"/>
        <v>0</v>
      </c>
      <c r="QG73" s="284">
        <f t="shared" si="89"/>
        <v>20000</v>
      </c>
      <c r="QH73" s="284">
        <f t="shared" si="89"/>
        <v>0</v>
      </c>
      <c r="QI73" s="284">
        <f t="shared" si="89"/>
        <v>0</v>
      </c>
      <c r="QJ73" s="284">
        <f t="shared" si="75"/>
        <v>0</v>
      </c>
      <c r="QK73" s="284">
        <f t="shared" si="75"/>
        <v>0</v>
      </c>
      <c r="QL73" s="284">
        <f t="shared" si="75"/>
        <v>20000</v>
      </c>
      <c r="QM73" s="284">
        <f t="shared" si="75"/>
        <v>0</v>
      </c>
      <c r="QN73" s="284">
        <f t="shared" si="75"/>
        <v>0</v>
      </c>
      <c r="QO73" s="284">
        <f t="shared" si="75"/>
        <v>0</v>
      </c>
      <c r="QP73" s="284">
        <f t="shared" si="75"/>
        <v>0</v>
      </c>
      <c r="QQ73" s="284">
        <f t="shared" si="75"/>
        <v>20000</v>
      </c>
      <c r="QR73" s="284">
        <f t="shared" si="75"/>
        <v>0</v>
      </c>
      <c r="QS73" s="284">
        <f t="shared" si="75"/>
        <v>0</v>
      </c>
      <c r="QT73" s="284">
        <f t="shared" si="75"/>
        <v>0</v>
      </c>
      <c r="QU73" s="284">
        <f t="shared" si="75"/>
        <v>0</v>
      </c>
      <c r="QV73" s="284">
        <f t="shared" si="75"/>
        <v>20000</v>
      </c>
      <c r="QW73" s="284">
        <f t="shared" si="75"/>
        <v>0</v>
      </c>
      <c r="QX73" s="284">
        <f t="shared" si="75"/>
        <v>0</v>
      </c>
      <c r="QY73" s="284">
        <f t="shared" si="75"/>
        <v>0</v>
      </c>
      <c r="QZ73" s="284">
        <f t="shared" si="75"/>
        <v>0</v>
      </c>
      <c r="RA73" s="284">
        <f t="shared" si="75"/>
        <v>20000</v>
      </c>
      <c r="RB73" s="284">
        <f t="shared" si="75"/>
        <v>0</v>
      </c>
      <c r="RC73" s="284">
        <f t="shared" si="75"/>
        <v>0</v>
      </c>
      <c r="RD73" s="284">
        <f t="shared" si="75"/>
        <v>0</v>
      </c>
      <c r="RE73" s="284">
        <f t="shared" si="75"/>
        <v>0</v>
      </c>
      <c r="RF73" s="284">
        <f t="shared" si="75"/>
        <v>20000</v>
      </c>
      <c r="RG73" s="284">
        <f t="shared" si="75"/>
        <v>0</v>
      </c>
      <c r="RH73" s="284">
        <f t="shared" si="75"/>
        <v>0</v>
      </c>
      <c r="RI73" s="284">
        <f t="shared" si="75"/>
        <v>0</v>
      </c>
      <c r="RJ73" s="284">
        <f t="shared" si="75"/>
        <v>0</v>
      </c>
      <c r="RK73" s="284">
        <f t="shared" si="75"/>
        <v>20000</v>
      </c>
      <c r="RL73" s="284">
        <f t="shared" si="75"/>
        <v>0</v>
      </c>
      <c r="RM73" s="284">
        <f t="shared" si="75"/>
        <v>0</v>
      </c>
      <c r="RN73" s="284">
        <f t="shared" si="75"/>
        <v>0</v>
      </c>
      <c r="RO73" s="284">
        <f t="shared" si="75"/>
        <v>0</v>
      </c>
      <c r="RP73" s="284">
        <f t="shared" si="75"/>
        <v>20000</v>
      </c>
      <c r="RQ73" s="284">
        <f t="shared" si="75"/>
        <v>0</v>
      </c>
      <c r="RR73" s="284">
        <f t="shared" si="75"/>
        <v>0</v>
      </c>
      <c r="RS73" s="284">
        <f t="shared" si="75"/>
        <v>0</v>
      </c>
      <c r="RT73" s="284">
        <f t="shared" si="75"/>
        <v>0</v>
      </c>
      <c r="RU73" s="284">
        <f t="shared" si="75"/>
        <v>20000</v>
      </c>
      <c r="RV73" s="284">
        <f t="shared" si="75"/>
        <v>0</v>
      </c>
      <c r="RW73" s="284">
        <f t="shared" si="75"/>
        <v>0</v>
      </c>
      <c r="RX73" s="284">
        <f t="shared" si="75"/>
        <v>0</v>
      </c>
      <c r="RY73" s="284">
        <f t="shared" si="75"/>
        <v>0</v>
      </c>
      <c r="RZ73" s="284">
        <f t="shared" si="75"/>
        <v>20000</v>
      </c>
      <c r="SA73" s="284">
        <f t="shared" si="75"/>
        <v>0</v>
      </c>
    </row>
    <row r="74" spans="1:495">
      <c r="A74" s="282"/>
      <c r="B74" s="283" t="str">
        <f>$B$24</f>
        <v>Road Closure and Reclamation</v>
      </c>
      <c r="C74" s="290">
        <f>SUM(D74:S74,T74:INDEX(T74:SA74,$H$5))</f>
        <v>85949.824999999997</v>
      </c>
      <c r="D74" s="284">
        <f t="shared" si="83"/>
        <v>0</v>
      </c>
      <c r="E74" s="284">
        <f t="shared" si="83"/>
        <v>21487.456249999999</v>
      </c>
      <c r="F74" s="284">
        <f t="shared" si="83"/>
        <v>0</v>
      </c>
      <c r="G74" s="284">
        <f t="shared" si="83"/>
        <v>0</v>
      </c>
      <c r="H74" s="284">
        <f t="shared" si="83"/>
        <v>0</v>
      </c>
      <c r="I74" s="284">
        <f t="shared" si="83"/>
        <v>0</v>
      </c>
      <c r="J74" s="284">
        <f t="shared" si="83"/>
        <v>0</v>
      </c>
      <c r="K74" s="284">
        <f t="shared" si="83"/>
        <v>0</v>
      </c>
      <c r="L74" s="284">
        <f t="shared" si="83"/>
        <v>0</v>
      </c>
      <c r="M74" s="284">
        <f t="shared" si="83"/>
        <v>64462.368749999994</v>
      </c>
      <c r="N74" s="284">
        <f t="shared" si="83"/>
        <v>0</v>
      </c>
      <c r="O74" s="284">
        <f t="shared" si="83"/>
        <v>0</v>
      </c>
      <c r="P74" s="284">
        <f t="shared" si="83"/>
        <v>0</v>
      </c>
      <c r="Q74" s="284">
        <f t="shared" si="83"/>
        <v>0</v>
      </c>
      <c r="R74" s="284">
        <f t="shared" si="83"/>
        <v>0</v>
      </c>
      <c r="S74" s="284">
        <f t="shared" si="83"/>
        <v>0</v>
      </c>
      <c r="T74" s="284">
        <f t="shared" si="83"/>
        <v>0</v>
      </c>
      <c r="U74" s="284">
        <f t="shared" si="83"/>
        <v>0</v>
      </c>
      <c r="V74" s="284">
        <f t="shared" si="83"/>
        <v>0</v>
      </c>
      <c r="W74" s="284">
        <f t="shared" si="83"/>
        <v>0</v>
      </c>
      <c r="X74" s="284">
        <f t="shared" si="83"/>
        <v>0</v>
      </c>
      <c r="Y74" s="284">
        <f t="shared" si="83"/>
        <v>0</v>
      </c>
      <c r="Z74" s="284">
        <f t="shared" si="83"/>
        <v>0</v>
      </c>
      <c r="AA74" s="284">
        <f t="shared" si="83"/>
        <v>0</v>
      </c>
      <c r="AB74" s="284">
        <f t="shared" si="83"/>
        <v>0</v>
      </c>
      <c r="AC74" s="284">
        <f t="shared" si="83"/>
        <v>0</v>
      </c>
      <c r="AD74" s="284">
        <f t="shared" si="83"/>
        <v>0</v>
      </c>
      <c r="AE74" s="284">
        <f t="shared" si="83"/>
        <v>0</v>
      </c>
      <c r="AF74" s="284">
        <f t="shared" si="83"/>
        <v>0</v>
      </c>
      <c r="AG74" s="284">
        <f t="shared" si="83"/>
        <v>0</v>
      </c>
      <c r="AH74" s="284">
        <f t="shared" si="83"/>
        <v>0</v>
      </c>
      <c r="AI74" s="284">
        <f t="shared" si="83"/>
        <v>0</v>
      </c>
      <c r="AJ74" s="284">
        <f t="shared" si="83"/>
        <v>0</v>
      </c>
      <c r="AK74" s="284">
        <f t="shared" si="83"/>
        <v>0</v>
      </c>
      <c r="AL74" s="284">
        <f t="shared" si="83"/>
        <v>0</v>
      </c>
      <c r="AM74" s="284">
        <f t="shared" si="83"/>
        <v>0</v>
      </c>
      <c r="AN74" s="284">
        <f t="shared" si="83"/>
        <v>0</v>
      </c>
      <c r="AO74" s="284">
        <f t="shared" si="83"/>
        <v>0</v>
      </c>
      <c r="AP74" s="284">
        <f t="shared" si="83"/>
        <v>0</v>
      </c>
      <c r="AQ74" s="284">
        <f t="shared" si="83"/>
        <v>0</v>
      </c>
      <c r="AR74" s="284">
        <f t="shared" si="83"/>
        <v>85949.824999999997</v>
      </c>
      <c r="AS74" s="284">
        <f t="shared" si="83"/>
        <v>0</v>
      </c>
      <c r="AT74" s="284">
        <f t="shared" si="83"/>
        <v>0</v>
      </c>
      <c r="AU74" s="284">
        <f t="shared" si="83"/>
        <v>0</v>
      </c>
      <c r="AV74" s="284">
        <f t="shared" si="83"/>
        <v>0</v>
      </c>
      <c r="AW74" s="284">
        <f t="shared" si="83"/>
        <v>85949.824999999997</v>
      </c>
      <c r="AX74" s="284">
        <f t="shared" si="83"/>
        <v>0</v>
      </c>
      <c r="AY74" s="284">
        <f t="shared" si="83"/>
        <v>0</v>
      </c>
      <c r="AZ74" s="284">
        <f t="shared" si="83"/>
        <v>0</v>
      </c>
      <c r="BA74" s="284">
        <f t="shared" si="83"/>
        <v>0</v>
      </c>
      <c r="BB74" s="284">
        <f t="shared" si="83"/>
        <v>85949.824999999997</v>
      </c>
      <c r="BC74" s="284">
        <f t="shared" si="83"/>
        <v>0</v>
      </c>
      <c r="BD74" s="284">
        <f t="shared" si="83"/>
        <v>0</v>
      </c>
      <c r="BE74" s="284">
        <f t="shared" si="83"/>
        <v>0</v>
      </c>
      <c r="BF74" s="284">
        <f t="shared" si="83"/>
        <v>0</v>
      </c>
      <c r="BG74" s="284">
        <f t="shared" si="83"/>
        <v>85949.824999999997</v>
      </c>
      <c r="BH74" s="284">
        <f t="shared" si="83"/>
        <v>0</v>
      </c>
      <c r="BI74" s="284">
        <f t="shared" si="83"/>
        <v>0</v>
      </c>
      <c r="BJ74" s="284">
        <f t="shared" si="83"/>
        <v>0</v>
      </c>
      <c r="BK74" s="284">
        <f t="shared" si="83"/>
        <v>0</v>
      </c>
      <c r="BL74" s="284">
        <f t="shared" si="83"/>
        <v>85949.824999999997</v>
      </c>
      <c r="BM74" s="284">
        <f t="shared" si="83"/>
        <v>0</v>
      </c>
      <c r="BN74" s="284">
        <f t="shared" si="83"/>
        <v>0</v>
      </c>
      <c r="BO74" s="284">
        <f t="shared" si="83"/>
        <v>0</v>
      </c>
      <c r="BP74" s="284">
        <f t="shared" si="84"/>
        <v>0</v>
      </c>
      <c r="BQ74" s="284">
        <f t="shared" si="84"/>
        <v>85949.824999999997</v>
      </c>
      <c r="BR74" s="284">
        <f t="shared" si="84"/>
        <v>0</v>
      </c>
      <c r="BS74" s="284">
        <f t="shared" si="84"/>
        <v>0</v>
      </c>
      <c r="BT74" s="284">
        <f t="shared" si="84"/>
        <v>0</v>
      </c>
      <c r="BU74" s="284">
        <f t="shared" si="84"/>
        <v>0</v>
      </c>
      <c r="BV74" s="284">
        <f t="shared" si="84"/>
        <v>85949.824999999997</v>
      </c>
      <c r="BW74" s="284">
        <f t="shared" si="84"/>
        <v>0</v>
      </c>
      <c r="BX74" s="284">
        <f t="shared" si="84"/>
        <v>0</v>
      </c>
      <c r="BY74" s="284">
        <f t="shared" si="84"/>
        <v>0</v>
      </c>
      <c r="BZ74" s="284">
        <f t="shared" si="84"/>
        <v>0</v>
      </c>
      <c r="CA74" s="284">
        <f t="shared" si="84"/>
        <v>85949.824999999997</v>
      </c>
      <c r="CB74" s="284">
        <f t="shared" si="84"/>
        <v>0</v>
      </c>
      <c r="CC74" s="284">
        <f t="shared" si="84"/>
        <v>0</v>
      </c>
      <c r="CD74" s="284">
        <f t="shared" si="84"/>
        <v>0</v>
      </c>
      <c r="CE74" s="284">
        <f t="shared" si="84"/>
        <v>0</v>
      </c>
      <c r="CF74" s="284">
        <f t="shared" si="84"/>
        <v>85949.824999999997</v>
      </c>
      <c r="CG74" s="284">
        <f t="shared" si="84"/>
        <v>0</v>
      </c>
      <c r="CH74" s="284">
        <f t="shared" si="84"/>
        <v>0</v>
      </c>
      <c r="CI74" s="284">
        <f t="shared" si="84"/>
        <v>0</v>
      </c>
      <c r="CJ74" s="284">
        <f t="shared" si="84"/>
        <v>0</v>
      </c>
      <c r="CK74" s="284">
        <f t="shared" si="84"/>
        <v>85949.824999999997</v>
      </c>
      <c r="CL74" s="284">
        <f t="shared" si="84"/>
        <v>0</v>
      </c>
      <c r="CM74" s="284">
        <f t="shared" si="84"/>
        <v>0</v>
      </c>
      <c r="CN74" s="284">
        <f t="shared" si="84"/>
        <v>0</v>
      </c>
      <c r="CO74" s="284">
        <f t="shared" si="84"/>
        <v>0</v>
      </c>
      <c r="CP74" s="284">
        <f t="shared" si="84"/>
        <v>85949.824999999997</v>
      </c>
      <c r="CQ74" s="284">
        <f t="shared" si="84"/>
        <v>0</v>
      </c>
      <c r="CR74" s="284">
        <f t="shared" si="84"/>
        <v>0</v>
      </c>
      <c r="CS74" s="284">
        <f t="shared" si="84"/>
        <v>0</v>
      </c>
      <c r="CT74" s="284">
        <f t="shared" si="84"/>
        <v>0</v>
      </c>
      <c r="CU74" s="284">
        <f t="shared" si="84"/>
        <v>85949.824999999997</v>
      </c>
      <c r="CV74" s="284">
        <f t="shared" si="84"/>
        <v>0</v>
      </c>
      <c r="CW74" s="284">
        <f t="shared" si="84"/>
        <v>0</v>
      </c>
      <c r="CX74" s="284">
        <f t="shared" si="84"/>
        <v>0</v>
      </c>
      <c r="CY74" s="284">
        <f t="shared" si="84"/>
        <v>0</v>
      </c>
      <c r="CZ74" s="284">
        <f t="shared" si="84"/>
        <v>85949.824999999997</v>
      </c>
      <c r="DA74" s="284">
        <f t="shared" si="84"/>
        <v>0</v>
      </c>
      <c r="DB74" s="284">
        <f t="shared" si="84"/>
        <v>0</v>
      </c>
      <c r="DC74" s="284">
        <f t="shared" si="84"/>
        <v>0</v>
      </c>
      <c r="DD74" s="284">
        <f t="shared" si="84"/>
        <v>0</v>
      </c>
      <c r="DE74" s="284">
        <f t="shared" si="84"/>
        <v>85949.824999999997</v>
      </c>
      <c r="DF74" s="284">
        <f t="shared" si="84"/>
        <v>0</v>
      </c>
      <c r="DG74" s="284">
        <f t="shared" si="84"/>
        <v>0</v>
      </c>
      <c r="DH74" s="284">
        <f t="shared" si="84"/>
        <v>0</v>
      </c>
      <c r="DI74" s="284">
        <f t="shared" si="84"/>
        <v>0</v>
      </c>
      <c r="DJ74" s="284">
        <f t="shared" si="84"/>
        <v>85949.824999999997</v>
      </c>
      <c r="DK74" s="284">
        <f t="shared" si="84"/>
        <v>0</v>
      </c>
      <c r="DL74" s="284">
        <f t="shared" si="84"/>
        <v>0</v>
      </c>
      <c r="DM74" s="284">
        <f t="shared" si="84"/>
        <v>0</v>
      </c>
      <c r="DN74" s="284">
        <f t="shared" si="84"/>
        <v>0</v>
      </c>
      <c r="DO74" s="284">
        <f t="shared" si="84"/>
        <v>85949.824999999997</v>
      </c>
      <c r="DP74" s="284">
        <f t="shared" si="84"/>
        <v>0</v>
      </c>
      <c r="DQ74" s="284">
        <f t="shared" si="84"/>
        <v>0</v>
      </c>
      <c r="DR74" s="284">
        <f t="shared" si="84"/>
        <v>0</v>
      </c>
      <c r="DS74" s="284">
        <f t="shared" si="84"/>
        <v>0</v>
      </c>
      <c r="DT74" s="284">
        <f t="shared" si="84"/>
        <v>85949.824999999997</v>
      </c>
      <c r="DU74" s="284">
        <f t="shared" si="84"/>
        <v>0</v>
      </c>
      <c r="DV74" s="284">
        <f t="shared" si="84"/>
        <v>0</v>
      </c>
      <c r="DW74" s="284">
        <f t="shared" si="84"/>
        <v>0</v>
      </c>
      <c r="DX74" s="284">
        <f t="shared" si="84"/>
        <v>0</v>
      </c>
      <c r="DY74" s="284">
        <f t="shared" si="84"/>
        <v>85949.824999999997</v>
      </c>
      <c r="DZ74" s="284">
        <f t="shared" si="84"/>
        <v>0</v>
      </c>
      <c r="EA74" s="284">
        <f t="shared" si="84"/>
        <v>0</v>
      </c>
      <c r="EB74" s="284">
        <f t="shared" si="85"/>
        <v>0</v>
      </c>
      <c r="EC74" s="284">
        <f t="shared" si="85"/>
        <v>0</v>
      </c>
      <c r="ED74" s="284">
        <f t="shared" si="85"/>
        <v>85949.824999999997</v>
      </c>
      <c r="EE74" s="284">
        <f t="shared" si="85"/>
        <v>0</v>
      </c>
      <c r="EF74" s="284">
        <f t="shared" si="85"/>
        <v>0</v>
      </c>
      <c r="EG74" s="284">
        <f t="shared" si="85"/>
        <v>0</v>
      </c>
      <c r="EH74" s="284">
        <f t="shared" si="85"/>
        <v>0</v>
      </c>
      <c r="EI74" s="284">
        <f t="shared" si="85"/>
        <v>85949.824999999997</v>
      </c>
      <c r="EJ74" s="284">
        <f t="shared" si="85"/>
        <v>0</v>
      </c>
      <c r="EK74" s="284">
        <f t="shared" si="85"/>
        <v>0</v>
      </c>
      <c r="EL74" s="284">
        <f t="shared" si="85"/>
        <v>0</v>
      </c>
      <c r="EM74" s="284">
        <f t="shared" si="85"/>
        <v>0</v>
      </c>
      <c r="EN74" s="284">
        <f t="shared" si="85"/>
        <v>85949.824999999997</v>
      </c>
      <c r="EO74" s="284">
        <f t="shared" si="85"/>
        <v>0</v>
      </c>
      <c r="EP74" s="284">
        <f t="shared" si="85"/>
        <v>0</v>
      </c>
      <c r="EQ74" s="284">
        <f t="shared" si="85"/>
        <v>0</v>
      </c>
      <c r="ER74" s="284">
        <f t="shared" si="85"/>
        <v>0</v>
      </c>
      <c r="ES74" s="284">
        <f t="shared" si="85"/>
        <v>85949.824999999997</v>
      </c>
      <c r="ET74" s="284">
        <f t="shared" si="85"/>
        <v>0</v>
      </c>
      <c r="EU74" s="284">
        <f t="shared" si="85"/>
        <v>0</v>
      </c>
      <c r="EV74" s="284">
        <f t="shared" si="85"/>
        <v>0</v>
      </c>
      <c r="EW74" s="284">
        <f t="shared" si="85"/>
        <v>0</v>
      </c>
      <c r="EX74" s="284">
        <f t="shared" si="85"/>
        <v>85949.824999999997</v>
      </c>
      <c r="EY74" s="284">
        <f t="shared" si="85"/>
        <v>0</v>
      </c>
      <c r="EZ74" s="284">
        <f t="shared" si="85"/>
        <v>0</v>
      </c>
      <c r="FA74" s="284">
        <f t="shared" si="85"/>
        <v>0</v>
      </c>
      <c r="FB74" s="284">
        <f t="shared" si="85"/>
        <v>0</v>
      </c>
      <c r="FC74" s="284">
        <f t="shared" si="85"/>
        <v>85949.824999999997</v>
      </c>
      <c r="FD74" s="284">
        <f t="shared" si="85"/>
        <v>0</v>
      </c>
      <c r="FE74" s="284">
        <f t="shared" si="85"/>
        <v>0</v>
      </c>
      <c r="FF74" s="284">
        <f t="shared" si="85"/>
        <v>0</v>
      </c>
      <c r="FG74" s="284">
        <f t="shared" si="85"/>
        <v>0</v>
      </c>
      <c r="FH74" s="284">
        <f t="shared" si="85"/>
        <v>85949.824999999997</v>
      </c>
      <c r="FI74" s="284">
        <f t="shared" si="85"/>
        <v>0</v>
      </c>
      <c r="FJ74" s="284">
        <f t="shared" si="85"/>
        <v>0</v>
      </c>
      <c r="FK74" s="284">
        <f t="shared" si="85"/>
        <v>0</v>
      </c>
      <c r="FL74" s="284">
        <f t="shared" si="85"/>
        <v>0</v>
      </c>
      <c r="FM74" s="284">
        <f t="shared" si="85"/>
        <v>85949.824999999997</v>
      </c>
      <c r="FN74" s="284">
        <f t="shared" si="85"/>
        <v>0</v>
      </c>
      <c r="FO74" s="284">
        <f t="shared" si="85"/>
        <v>0</v>
      </c>
      <c r="FP74" s="284">
        <f t="shared" si="85"/>
        <v>0</v>
      </c>
      <c r="FQ74" s="284">
        <f t="shared" si="85"/>
        <v>0</v>
      </c>
      <c r="FR74" s="284">
        <f t="shared" si="85"/>
        <v>85949.824999999997</v>
      </c>
      <c r="FS74" s="284">
        <f t="shared" si="85"/>
        <v>0</v>
      </c>
      <c r="FT74" s="284">
        <f t="shared" si="85"/>
        <v>0</v>
      </c>
      <c r="FU74" s="284">
        <f t="shared" si="85"/>
        <v>0</v>
      </c>
      <c r="FV74" s="284">
        <f t="shared" si="85"/>
        <v>0</v>
      </c>
      <c r="FW74" s="284">
        <f t="shared" si="85"/>
        <v>85949.824999999997</v>
      </c>
      <c r="FX74" s="284">
        <f t="shared" si="85"/>
        <v>0</v>
      </c>
      <c r="FY74" s="284">
        <f t="shared" si="85"/>
        <v>0</v>
      </c>
      <c r="FZ74" s="284">
        <f t="shared" si="85"/>
        <v>0</v>
      </c>
      <c r="GA74" s="284">
        <f t="shared" si="85"/>
        <v>0</v>
      </c>
      <c r="GB74" s="284">
        <f t="shared" si="85"/>
        <v>85949.824999999997</v>
      </c>
      <c r="GC74" s="284">
        <f t="shared" si="85"/>
        <v>0</v>
      </c>
      <c r="GD74" s="284">
        <f t="shared" si="85"/>
        <v>0</v>
      </c>
      <c r="GE74" s="284">
        <f t="shared" si="85"/>
        <v>0</v>
      </c>
      <c r="GF74" s="284">
        <f t="shared" si="85"/>
        <v>0</v>
      </c>
      <c r="GG74" s="284">
        <f t="shared" si="85"/>
        <v>85949.824999999997</v>
      </c>
      <c r="GH74" s="284">
        <f t="shared" si="85"/>
        <v>0</v>
      </c>
      <c r="GI74" s="284">
        <f t="shared" si="85"/>
        <v>0</v>
      </c>
      <c r="GJ74" s="284">
        <f t="shared" si="85"/>
        <v>0</v>
      </c>
      <c r="GK74" s="284">
        <f t="shared" si="85"/>
        <v>0</v>
      </c>
      <c r="GL74" s="284">
        <f t="shared" si="85"/>
        <v>85949.824999999997</v>
      </c>
      <c r="GM74" s="284">
        <f t="shared" si="85"/>
        <v>0</v>
      </c>
      <c r="GN74" s="284">
        <f t="shared" si="86"/>
        <v>0</v>
      </c>
      <c r="GO74" s="284">
        <f t="shared" si="86"/>
        <v>0</v>
      </c>
      <c r="GP74" s="284">
        <f t="shared" si="86"/>
        <v>0</v>
      </c>
      <c r="GQ74" s="284">
        <f t="shared" si="86"/>
        <v>85949.824999999997</v>
      </c>
      <c r="GR74" s="284">
        <f t="shared" si="86"/>
        <v>0</v>
      </c>
      <c r="GS74" s="284">
        <f t="shared" si="86"/>
        <v>0</v>
      </c>
      <c r="GT74" s="284">
        <f t="shared" si="86"/>
        <v>0</v>
      </c>
      <c r="GU74" s="284">
        <f t="shared" si="86"/>
        <v>0</v>
      </c>
      <c r="GV74" s="284">
        <f t="shared" si="86"/>
        <v>85949.824999999997</v>
      </c>
      <c r="GW74" s="284">
        <f t="shared" si="86"/>
        <v>0</v>
      </c>
      <c r="GX74" s="284">
        <f t="shared" si="86"/>
        <v>0</v>
      </c>
      <c r="GY74" s="284">
        <f t="shared" si="86"/>
        <v>0</v>
      </c>
      <c r="GZ74" s="284">
        <f t="shared" si="86"/>
        <v>0</v>
      </c>
      <c r="HA74" s="284">
        <f t="shared" si="86"/>
        <v>85949.824999999997</v>
      </c>
      <c r="HB74" s="284">
        <f t="shared" si="86"/>
        <v>0</v>
      </c>
      <c r="HC74" s="284">
        <f t="shared" si="86"/>
        <v>0</v>
      </c>
      <c r="HD74" s="284">
        <f t="shared" si="86"/>
        <v>0</v>
      </c>
      <c r="HE74" s="284">
        <f t="shared" si="86"/>
        <v>0</v>
      </c>
      <c r="HF74" s="284">
        <f t="shared" si="86"/>
        <v>85949.824999999997</v>
      </c>
      <c r="HG74" s="284">
        <f t="shared" si="86"/>
        <v>0</v>
      </c>
      <c r="HH74" s="284">
        <f t="shared" si="86"/>
        <v>0</v>
      </c>
      <c r="HI74" s="284">
        <f t="shared" si="86"/>
        <v>0</v>
      </c>
      <c r="HJ74" s="284">
        <f t="shared" si="86"/>
        <v>0</v>
      </c>
      <c r="HK74" s="284">
        <f t="shared" si="86"/>
        <v>85949.824999999997</v>
      </c>
      <c r="HL74" s="284">
        <f t="shared" si="86"/>
        <v>0</v>
      </c>
      <c r="HM74" s="284">
        <f t="shared" si="86"/>
        <v>0</v>
      </c>
      <c r="HN74" s="284">
        <f t="shared" si="86"/>
        <v>0</v>
      </c>
      <c r="HO74" s="284">
        <f t="shared" si="86"/>
        <v>0</v>
      </c>
      <c r="HP74" s="284">
        <f t="shared" si="86"/>
        <v>85949.824999999997</v>
      </c>
      <c r="HQ74" s="284">
        <f t="shared" si="86"/>
        <v>0</v>
      </c>
      <c r="HR74" s="284">
        <f t="shared" si="86"/>
        <v>0</v>
      </c>
      <c r="HS74" s="284">
        <f t="shared" si="86"/>
        <v>0</v>
      </c>
      <c r="HT74" s="284">
        <f t="shared" si="86"/>
        <v>0</v>
      </c>
      <c r="HU74" s="284">
        <f t="shared" si="86"/>
        <v>85949.824999999997</v>
      </c>
      <c r="HV74" s="284">
        <f t="shared" si="86"/>
        <v>0</v>
      </c>
      <c r="HW74" s="284">
        <f t="shared" si="86"/>
        <v>0</v>
      </c>
      <c r="HX74" s="284">
        <f t="shared" si="86"/>
        <v>0</v>
      </c>
      <c r="HY74" s="284">
        <f t="shared" si="86"/>
        <v>0</v>
      </c>
      <c r="HZ74" s="284">
        <f t="shared" si="86"/>
        <v>85949.824999999997</v>
      </c>
      <c r="IA74" s="284">
        <f t="shared" si="86"/>
        <v>0</v>
      </c>
      <c r="IB74" s="284">
        <f t="shared" si="86"/>
        <v>0</v>
      </c>
      <c r="IC74" s="284">
        <f t="shared" si="86"/>
        <v>0</v>
      </c>
      <c r="ID74" s="284">
        <f t="shared" si="86"/>
        <v>0</v>
      </c>
      <c r="IE74" s="284">
        <f t="shared" si="86"/>
        <v>85949.824999999997</v>
      </c>
      <c r="IF74" s="284">
        <f t="shared" si="86"/>
        <v>0</v>
      </c>
      <c r="IG74" s="284">
        <f t="shared" si="86"/>
        <v>0</v>
      </c>
      <c r="IH74" s="284">
        <f t="shared" si="86"/>
        <v>0</v>
      </c>
      <c r="II74" s="284">
        <f t="shared" si="86"/>
        <v>0</v>
      </c>
      <c r="IJ74" s="284">
        <f t="shared" si="86"/>
        <v>85949.824999999997</v>
      </c>
      <c r="IK74" s="284">
        <f t="shared" si="86"/>
        <v>0</v>
      </c>
      <c r="IL74" s="284">
        <f t="shared" si="86"/>
        <v>0</v>
      </c>
      <c r="IM74" s="284">
        <f t="shared" si="86"/>
        <v>0</v>
      </c>
      <c r="IN74" s="284">
        <f t="shared" si="86"/>
        <v>0</v>
      </c>
      <c r="IO74" s="284">
        <f t="shared" si="86"/>
        <v>85949.824999999997</v>
      </c>
      <c r="IP74" s="284">
        <f t="shared" si="86"/>
        <v>0</v>
      </c>
      <c r="IQ74" s="284">
        <f t="shared" si="86"/>
        <v>0</v>
      </c>
      <c r="IR74" s="284">
        <f t="shared" si="86"/>
        <v>0</v>
      </c>
      <c r="IS74" s="284">
        <f t="shared" si="86"/>
        <v>0</v>
      </c>
      <c r="IT74" s="284">
        <f t="shared" si="86"/>
        <v>85949.824999999997</v>
      </c>
      <c r="IU74" s="284">
        <f t="shared" si="86"/>
        <v>0</v>
      </c>
      <c r="IV74" s="284">
        <f t="shared" si="86"/>
        <v>0</v>
      </c>
      <c r="IW74" s="284">
        <f t="shared" si="86"/>
        <v>0</v>
      </c>
      <c r="IX74" s="284">
        <f t="shared" si="86"/>
        <v>0</v>
      </c>
      <c r="IY74" s="284">
        <f t="shared" si="86"/>
        <v>85949.824999999997</v>
      </c>
      <c r="IZ74" s="284">
        <f t="shared" si="87"/>
        <v>0</v>
      </c>
      <c r="JA74" s="284">
        <f t="shared" si="87"/>
        <v>0</v>
      </c>
      <c r="JB74" s="284">
        <f t="shared" si="87"/>
        <v>0</v>
      </c>
      <c r="JC74" s="284">
        <f t="shared" si="87"/>
        <v>0</v>
      </c>
      <c r="JD74" s="284">
        <f t="shared" si="87"/>
        <v>85949.824999999997</v>
      </c>
      <c r="JE74" s="284">
        <f t="shared" si="87"/>
        <v>0</v>
      </c>
      <c r="JF74" s="284">
        <f t="shared" si="87"/>
        <v>0</v>
      </c>
      <c r="JG74" s="284">
        <f t="shared" si="87"/>
        <v>0</v>
      </c>
      <c r="JH74" s="284">
        <f t="shared" si="87"/>
        <v>0</v>
      </c>
      <c r="JI74" s="284">
        <f t="shared" si="87"/>
        <v>85949.824999999997</v>
      </c>
      <c r="JJ74" s="284">
        <f t="shared" si="87"/>
        <v>0</v>
      </c>
      <c r="JK74" s="284">
        <f t="shared" si="87"/>
        <v>0</v>
      </c>
      <c r="JL74" s="284">
        <f t="shared" si="87"/>
        <v>0</v>
      </c>
      <c r="JM74" s="284">
        <f t="shared" si="87"/>
        <v>0</v>
      </c>
      <c r="JN74" s="284">
        <f t="shared" si="87"/>
        <v>85949.824999999997</v>
      </c>
      <c r="JO74" s="284">
        <f t="shared" si="87"/>
        <v>0</v>
      </c>
      <c r="JP74" s="284">
        <f t="shared" si="87"/>
        <v>0</v>
      </c>
      <c r="JQ74" s="284">
        <f t="shared" si="87"/>
        <v>0</v>
      </c>
      <c r="JR74" s="284">
        <f t="shared" si="87"/>
        <v>0</v>
      </c>
      <c r="JS74" s="284">
        <f t="shared" si="87"/>
        <v>85949.824999999997</v>
      </c>
      <c r="JT74" s="284">
        <f t="shared" si="87"/>
        <v>0</v>
      </c>
      <c r="JU74" s="284">
        <f t="shared" si="87"/>
        <v>0</v>
      </c>
      <c r="JV74" s="284">
        <f t="shared" si="87"/>
        <v>0</v>
      </c>
      <c r="JW74" s="284">
        <f t="shared" si="87"/>
        <v>0</v>
      </c>
      <c r="JX74" s="284">
        <f t="shared" si="87"/>
        <v>85949.824999999997</v>
      </c>
      <c r="JY74" s="284">
        <f t="shared" si="87"/>
        <v>0</v>
      </c>
      <c r="JZ74" s="284">
        <f t="shared" si="87"/>
        <v>0</v>
      </c>
      <c r="KA74" s="284">
        <f t="shared" si="87"/>
        <v>0</v>
      </c>
      <c r="KB74" s="284">
        <f t="shared" si="87"/>
        <v>0</v>
      </c>
      <c r="KC74" s="284">
        <f t="shared" si="87"/>
        <v>85949.824999999997</v>
      </c>
      <c r="KD74" s="284">
        <f t="shared" si="87"/>
        <v>0</v>
      </c>
      <c r="KE74" s="284">
        <f t="shared" si="87"/>
        <v>0</v>
      </c>
      <c r="KF74" s="284">
        <f t="shared" si="87"/>
        <v>0</v>
      </c>
      <c r="KG74" s="284">
        <f t="shared" si="87"/>
        <v>0</v>
      </c>
      <c r="KH74" s="284">
        <f t="shared" si="87"/>
        <v>85949.824999999997</v>
      </c>
      <c r="KI74" s="284">
        <f t="shared" si="87"/>
        <v>0</v>
      </c>
      <c r="KJ74" s="284">
        <f t="shared" si="87"/>
        <v>0</v>
      </c>
      <c r="KK74" s="284">
        <f t="shared" si="87"/>
        <v>0</v>
      </c>
      <c r="KL74" s="284">
        <f t="shared" si="87"/>
        <v>0</v>
      </c>
      <c r="KM74" s="284">
        <f t="shared" si="87"/>
        <v>85949.824999999997</v>
      </c>
      <c r="KN74" s="284">
        <f t="shared" si="87"/>
        <v>0</v>
      </c>
      <c r="KO74" s="284">
        <f t="shared" si="87"/>
        <v>0</v>
      </c>
      <c r="KP74" s="284">
        <f t="shared" si="87"/>
        <v>0</v>
      </c>
      <c r="KQ74" s="284">
        <f t="shared" si="87"/>
        <v>0</v>
      </c>
      <c r="KR74" s="284">
        <f t="shared" si="87"/>
        <v>85949.824999999997</v>
      </c>
      <c r="KS74" s="284">
        <f t="shared" si="87"/>
        <v>0</v>
      </c>
      <c r="KT74" s="284">
        <f t="shared" si="87"/>
        <v>0</v>
      </c>
      <c r="KU74" s="284">
        <f t="shared" si="87"/>
        <v>0</v>
      </c>
      <c r="KV74" s="284">
        <f t="shared" si="87"/>
        <v>0</v>
      </c>
      <c r="KW74" s="284">
        <f t="shared" si="87"/>
        <v>85949.824999999997</v>
      </c>
      <c r="KX74" s="284">
        <f t="shared" si="87"/>
        <v>0</v>
      </c>
      <c r="KY74" s="284">
        <f t="shared" si="87"/>
        <v>0</v>
      </c>
      <c r="KZ74" s="284">
        <f t="shared" si="87"/>
        <v>0</v>
      </c>
      <c r="LA74" s="284">
        <f t="shared" si="87"/>
        <v>0</v>
      </c>
      <c r="LB74" s="284">
        <f t="shared" si="87"/>
        <v>85949.824999999997</v>
      </c>
      <c r="LC74" s="284">
        <f t="shared" si="87"/>
        <v>0</v>
      </c>
      <c r="LD74" s="284">
        <f t="shared" si="87"/>
        <v>0</v>
      </c>
      <c r="LE74" s="284">
        <f t="shared" si="87"/>
        <v>0</v>
      </c>
      <c r="LF74" s="284">
        <f t="shared" si="87"/>
        <v>0</v>
      </c>
      <c r="LG74" s="284">
        <f t="shared" si="87"/>
        <v>85949.824999999997</v>
      </c>
      <c r="LH74" s="284">
        <f t="shared" si="87"/>
        <v>0</v>
      </c>
      <c r="LI74" s="284">
        <f t="shared" si="87"/>
        <v>0</v>
      </c>
      <c r="LJ74" s="284">
        <f t="shared" si="87"/>
        <v>0</v>
      </c>
      <c r="LK74" s="284">
        <f t="shared" si="87"/>
        <v>0</v>
      </c>
      <c r="LL74" s="284">
        <f t="shared" si="88"/>
        <v>85949.824999999997</v>
      </c>
      <c r="LM74" s="284">
        <f t="shared" si="88"/>
        <v>0</v>
      </c>
      <c r="LN74" s="284">
        <f t="shared" si="88"/>
        <v>0</v>
      </c>
      <c r="LO74" s="284">
        <f t="shared" si="88"/>
        <v>0</v>
      </c>
      <c r="LP74" s="284">
        <f t="shared" si="88"/>
        <v>0</v>
      </c>
      <c r="LQ74" s="284">
        <f t="shared" si="88"/>
        <v>85949.824999999997</v>
      </c>
      <c r="LR74" s="284">
        <f t="shared" si="88"/>
        <v>0</v>
      </c>
      <c r="LS74" s="284">
        <f t="shared" si="88"/>
        <v>0</v>
      </c>
      <c r="LT74" s="284">
        <f t="shared" si="88"/>
        <v>0</v>
      </c>
      <c r="LU74" s="284">
        <f t="shared" si="88"/>
        <v>0</v>
      </c>
      <c r="LV74" s="284">
        <f t="shared" si="88"/>
        <v>85949.824999999997</v>
      </c>
      <c r="LW74" s="284">
        <f t="shared" si="88"/>
        <v>0</v>
      </c>
      <c r="LX74" s="284">
        <f t="shared" si="88"/>
        <v>0</v>
      </c>
      <c r="LY74" s="284">
        <f t="shared" si="88"/>
        <v>0</v>
      </c>
      <c r="LZ74" s="284">
        <f t="shared" si="88"/>
        <v>0</v>
      </c>
      <c r="MA74" s="284">
        <f t="shared" si="88"/>
        <v>85949.824999999997</v>
      </c>
      <c r="MB74" s="284">
        <f t="shared" si="88"/>
        <v>0</v>
      </c>
      <c r="MC74" s="284">
        <f t="shared" si="88"/>
        <v>0</v>
      </c>
      <c r="MD74" s="284">
        <f t="shared" si="88"/>
        <v>0</v>
      </c>
      <c r="ME74" s="284">
        <f t="shared" si="88"/>
        <v>0</v>
      </c>
      <c r="MF74" s="284">
        <f t="shared" si="88"/>
        <v>85949.824999999997</v>
      </c>
      <c r="MG74" s="284">
        <f t="shared" si="88"/>
        <v>0</v>
      </c>
      <c r="MH74" s="284">
        <f t="shared" si="88"/>
        <v>0</v>
      </c>
      <c r="MI74" s="284">
        <f t="shared" si="88"/>
        <v>0</v>
      </c>
      <c r="MJ74" s="284">
        <f t="shared" si="88"/>
        <v>0</v>
      </c>
      <c r="MK74" s="284">
        <f t="shared" si="88"/>
        <v>85949.824999999997</v>
      </c>
      <c r="ML74" s="284">
        <f t="shared" si="88"/>
        <v>0</v>
      </c>
      <c r="MM74" s="284">
        <f t="shared" si="88"/>
        <v>0</v>
      </c>
      <c r="MN74" s="284">
        <f t="shared" si="88"/>
        <v>0</v>
      </c>
      <c r="MO74" s="284">
        <f t="shared" si="88"/>
        <v>0</v>
      </c>
      <c r="MP74" s="284">
        <f t="shared" si="88"/>
        <v>85949.824999999997</v>
      </c>
      <c r="MQ74" s="284">
        <f t="shared" si="88"/>
        <v>0</v>
      </c>
      <c r="MR74" s="284">
        <f t="shared" si="88"/>
        <v>0</v>
      </c>
      <c r="MS74" s="284">
        <f t="shared" si="88"/>
        <v>0</v>
      </c>
      <c r="MT74" s="284">
        <f t="shared" si="88"/>
        <v>0</v>
      </c>
      <c r="MU74" s="284">
        <f t="shared" si="88"/>
        <v>85949.824999999997</v>
      </c>
      <c r="MV74" s="284">
        <f t="shared" si="88"/>
        <v>0</v>
      </c>
      <c r="MW74" s="284">
        <f t="shared" si="88"/>
        <v>0</v>
      </c>
      <c r="MX74" s="284">
        <f t="shared" si="88"/>
        <v>0</v>
      </c>
      <c r="MY74" s="284">
        <f t="shared" si="88"/>
        <v>0</v>
      </c>
      <c r="MZ74" s="284">
        <f t="shared" si="88"/>
        <v>85949.824999999997</v>
      </c>
      <c r="NA74" s="284">
        <f t="shared" si="88"/>
        <v>0</v>
      </c>
      <c r="NB74" s="284">
        <f t="shared" si="88"/>
        <v>0</v>
      </c>
      <c r="NC74" s="284">
        <f t="shared" si="88"/>
        <v>0</v>
      </c>
      <c r="ND74" s="284">
        <f t="shared" si="88"/>
        <v>0</v>
      </c>
      <c r="NE74" s="284">
        <f t="shared" si="88"/>
        <v>85949.824999999997</v>
      </c>
      <c r="NF74" s="284">
        <f t="shared" si="88"/>
        <v>0</v>
      </c>
      <c r="NG74" s="284">
        <f t="shared" si="88"/>
        <v>0</v>
      </c>
      <c r="NH74" s="284">
        <f t="shared" si="88"/>
        <v>0</v>
      </c>
      <c r="NI74" s="284">
        <f t="shared" si="88"/>
        <v>0</v>
      </c>
      <c r="NJ74" s="284">
        <f t="shared" si="88"/>
        <v>85949.824999999997</v>
      </c>
      <c r="NK74" s="284">
        <f t="shared" si="88"/>
        <v>0</v>
      </c>
      <c r="NL74" s="284">
        <f t="shared" si="88"/>
        <v>0</v>
      </c>
      <c r="NM74" s="284">
        <f t="shared" si="88"/>
        <v>0</v>
      </c>
      <c r="NN74" s="284">
        <f t="shared" si="88"/>
        <v>0</v>
      </c>
      <c r="NO74" s="284">
        <f t="shared" si="88"/>
        <v>85949.824999999997</v>
      </c>
      <c r="NP74" s="284">
        <f t="shared" si="88"/>
        <v>0</v>
      </c>
      <c r="NQ74" s="284">
        <f t="shared" si="88"/>
        <v>0</v>
      </c>
      <c r="NR74" s="284">
        <f t="shared" si="88"/>
        <v>0</v>
      </c>
      <c r="NS74" s="284">
        <f t="shared" si="88"/>
        <v>0</v>
      </c>
      <c r="NT74" s="284">
        <f t="shared" si="88"/>
        <v>85949.824999999997</v>
      </c>
      <c r="NU74" s="284">
        <f t="shared" si="88"/>
        <v>0</v>
      </c>
      <c r="NV74" s="284">
        <f t="shared" si="88"/>
        <v>0</v>
      </c>
      <c r="NW74" s="284">
        <f t="shared" si="88"/>
        <v>0</v>
      </c>
      <c r="NX74" s="284">
        <f t="shared" si="89"/>
        <v>0</v>
      </c>
      <c r="NY74" s="284">
        <f t="shared" si="89"/>
        <v>85949.824999999997</v>
      </c>
      <c r="NZ74" s="284">
        <f t="shared" si="89"/>
        <v>0</v>
      </c>
      <c r="OA74" s="284">
        <f t="shared" si="89"/>
        <v>0</v>
      </c>
      <c r="OB74" s="284">
        <f t="shared" si="89"/>
        <v>0</v>
      </c>
      <c r="OC74" s="284">
        <f t="shared" si="89"/>
        <v>0</v>
      </c>
      <c r="OD74" s="284">
        <f t="shared" si="89"/>
        <v>85949.824999999997</v>
      </c>
      <c r="OE74" s="284">
        <f t="shared" si="89"/>
        <v>0</v>
      </c>
      <c r="OF74" s="284">
        <f t="shared" si="89"/>
        <v>0</v>
      </c>
      <c r="OG74" s="284">
        <f t="shared" si="89"/>
        <v>0</v>
      </c>
      <c r="OH74" s="284">
        <f t="shared" si="89"/>
        <v>0</v>
      </c>
      <c r="OI74" s="284">
        <f t="shared" si="89"/>
        <v>85949.824999999997</v>
      </c>
      <c r="OJ74" s="284">
        <f t="shared" si="89"/>
        <v>0</v>
      </c>
      <c r="OK74" s="284">
        <f t="shared" si="89"/>
        <v>0</v>
      </c>
      <c r="OL74" s="284">
        <f t="shared" si="89"/>
        <v>0</v>
      </c>
      <c r="OM74" s="284">
        <f t="shared" si="89"/>
        <v>0</v>
      </c>
      <c r="ON74" s="284">
        <f t="shared" si="89"/>
        <v>85949.824999999997</v>
      </c>
      <c r="OO74" s="284">
        <f t="shared" si="89"/>
        <v>0</v>
      </c>
      <c r="OP74" s="284">
        <f t="shared" si="89"/>
        <v>0</v>
      </c>
      <c r="OQ74" s="284">
        <f t="shared" si="89"/>
        <v>0</v>
      </c>
      <c r="OR74" s="284">
        <f t="shared" si="89"/>
        <v>0</v>
      </c>
      <c r="OS74" s="284">
        <f t="shared" si="89"/>
        <v>85949.824999999997</v>
      </c>
      <c r="OT74" s="284">
        <f t="shared" si="89"/>
        <v>0</v>
      </c>
      <c r="OU74" s="284">
        <f t="shared" si="89"/>
        <v>0</v>
      </c>
      <c r="OV74" s="284">
        <f t="shared" si="89"/>
        <v>0</v>
      </c>
      <c r="OW74" s="284">
        <f t="shared" si="89"/>
        <v>0</v>
      </c>
      <c r="OX74" s="284">
        <f t="shared" si="89"/>
        <v>85949.824999999997</v>
      </c>
      <c r="OY74" s="284">
        <f t="shared" si="89"/>
        <v>0</v>
      </c>
      <c r="OZ74" s="284">
        <f t="shared" si="89"/>
        <v>0</v>
      </c>
      <c r="PA74" s="284">
        <f t="shared" si="89"/>
        <v>0</v>
      </c>
      <c r="PB74" s="284">
        <f t="shared" si="89"/>
        <v>0</v>
      </c>
      <c r="PC74" s="284">
        <f t="shared" si="89"/>
        <v>85949.824999999997</v>
      </c>
      <c r="PD74" s="284">
        <f t="shared" si="89"/>
        <v>0</v>
      </c>
      <c r="PE74" s="284">
        <f t="shared" si="89"/>
        <v>0</v>
      </c>
      <c r="PF74" s="284">
        <f t="shared" si="89"/>
        <v>0</v>
      </c>
      <c r="PG74" s="284">
        <f t="shared" si="89"/>
        <v>0</v>
      </c>
      <c r="PH74" s="284">
        <f t="shared" si="89"/>
        <v>85949.824999999997</v>
      </c>
      <c r="PI74" s="284">
        <f t="shared" si="89"/>
        <v>0</v>
      </c>
      <c r="PJ74" s="284">
        <f t="shared" si="89"/>
        <v>0</v>
      </c>
      <c r="PK74" s="284">
        <f t="shared" si="89"/>
        <v>0</v>
      </c>
      <c r="PL74" s="284">
        <f t="shared" si="89"/>
        <v>0</v>
      </c>
      <c r="PM74" s="284">
        <f t="shared" si="89"/>
        <v>85949.824999999997</v>
      </c>
      <c r="PN74" s="284">
        <f t="shared" si="89"/>
        <v>0</v>
      </c>
      <c r="PO74" s="284">
        <f t="shared" si="89"/>
        <v>0</v>
      </c>
      <c r="PP74" s="284">
        <f t="shared" si="89"/>
        <v>0</v>
      </c>
      <c r="PQ74" s="284">
        <f t="shared" si="89"/>
        <v>0</v>
      </c>
      <c r="PR74" s="284">
        <f t="shared" si="89"/>
        <v>85949.824999999997</v>
      </c>
      <c r="PS74" s="284">
        <f t="shared" si="89"/>
        <v>0</v>
      </c>
      <c r="PT74" s="284">
        <f t="shared" si="89"/>
        <v>0</v>
      </c>
      <c r="PU74" s="284">
        <f t="shared" si="89"/>
        <v>0</v>
      </c>
      <c r="PV74" s="284">
        <f t="shared" si="89"/>
        <v>0</v>
      </c>
      <c r="PW74" s="284">
        <f t="shared" si="89"/>
        <v>85949.824999999997</v>
      </c>
      <c r="PX74" s="284">
        <f t="shared" si="89"/>
        <v>0</v>
      </c>
      <c r="PY74" s="284">
        <f t="shared" si="89"/>
        <v>0</v>
      </c>
      <c r="PZ74" s="284">
        <f t="shared" si="89"/>
        <v>0</v>
      </c>
      <c r="QA74" s="284">
        <f t="shared" si="89"/>
        <v>0</v>
      </c>
      <c r="QB74" s="284">
        <f t="shared" si="89"/>
        <v>85949.824999999997</v>
      </c>
      <c r="QC74" s="284">
        <f t="shared" si="89"/>
        <v>0</v>
      </c>
      <c r="QD74" s="284">
        <f t="shared" si="89"/>
        <v>0</v>
      </c>
      <c r="QE74" s="284">
        <f t="shared" si="89"/>
        <v>0</v>
      </c>
      <c r="QF74" s="284">
        <f t="shared" si="89"/>
        <v>0</v>
      </c>
      <c r="QG74" s="284">
        <f t="shared" si="89"/>
        <v>85949.824999999997</v>
      </c>
      <c r="QH74" s="284">
        <f t="shared" si="89"/>
        <v>0</v>
      </c>
      <c r="QI74" s="284">
        <f t="shared" si="89"/>
        <v>0</v>
      </c>
      <c r="QJ74" s="284">
        <f t="shared" si="75"/>
        <v>0</v>
      </c>
      <c r="QK74" s="284">
        <f t="shared" si="75"/>
        <v>0</v>
      </c>
      <c r="QL74" s="284">
        <f t="shared" si="75"/>
        <v>85949.824999999997</v>
      </c>
      <c r="QM74" s="284">
        <f t="shared" si="75"/>
        <v>0</v>
      </c>
      <c r="QN74" s="284">
        <f t="shared" si="75"/>
        <v>0</v>
      </c>
      <c r="QO74" s="284">
        <f t="shared" si="75"/>
        <v>0</v>
      </c>
      <c r="QP74" s="284">
        <f t="shared" si="75"/>
        <v>0</v>
      </c>
      <c r="QQ74" s="284">
        <f t="shared" si="75"/>
        <v>85949.824999999997</v>
      </c>
      <c r="QR74" s="284">
        <f t="shared" si="75"/>
        <v>0</v>
      </c>
      <c r="QS74" s="284">
        <f t="shared" si="75"/>
        <v>0</v>
      </c>
      <c r="QT74" s="284">
        <f t="shared" si="75"/>
        <v>0</v>
      </c>
      <c r="QU74" s="284">
        <f t="shared" si="75"/>
        <v>0</v>
      </c>
      <c r="QV74" s="284">
        <f t="shared" si="75"/>
        <v>85949.824999999997</v>
      </c>
      <c r="QW74" s="284">
        <f t="shared" si="75"/>
        <v>0</v>
      </c>
      <c r="QX74" s="284">
        <f t="shared" si="75"/>
        <v>0</v>
      </c>
      <c r="QY74" s="284">
        <f t="shared" si="75"/>
        <v>0</v>
      </c>
      <c r="QZ74" s="284">
        <f t="shared" si="75"/>
        <v>0</v>
      </c>
      <c r="RA74" s="284">
        <f t="shared" si="75"/>
        <v>85949.824999999997</v>
      </c>
      <c r="RB74" s="284">
        <f t="shared" si="75"/>
        <v>0</v>
      </c>
      <c r="RC74" s="284">
        <f t="shared" si="75"/>
        <v>0</v>
      </c>
      <c r="RD74" s="284">
        <f t="shared" si="75"/>
        <v>0</v>
      </c>
      <c r="RE74" s="284">
        <f t="shared" si="75"/>
        <v>0</v>
      </c>
      <c r="RF74" s="284">
        <f t="shared" si="75"/>
        <v>85949.824999999997</v>
      </c>
      <c r="RG74" s="284">
        <f t="shared" si="75"/>
        <v>0</v>
      </c>
      <c r="RH74" s="284">
        <f t="shared" si="75"/>
        <v>0</v>
      </c>
      <c r="RI74" s="284">
        <f t="shared" si="75"/>
        <v>0</v>
      </c>
      <c r="RJ74" s="284">
        <f t="shared" si="75"/>
        <v>0</v>
      </c>
      <c r="RK74" s="284">
        <f t="shared" si="75"/>
        <v>85949.824999999997</v>
      </c>
      <c r="RL74" s="284">
        <f t="shared" si="75"/>
        <v>0</v>
      </c>
      <c r="RM74" s="284">
        <f t="shared" si="75"/>
        <v>0</v>
      </c>
      <c r="RN74" s="284">
        <f t="shared" si="75"/>
        <v>0</v>
      </c>
      <c r="RO74" s="284">
        <f t="shared" si="75"/>
        <v>0</v>
      </c>
      <c r="RP74" s="284">
        <f t="shared" si="75"/>
        <v>85949.824999999997</v>
      </c>
      <c r="RQ74" s="284">
        <f t="shared" si="75"/>
        <v>0</v>
      </c>
      <c r="RR74" s="284">
        <f t="shared" si="75"/>
        <v>0</v>
      </c>
      <c r="RS74" s="284">
        <f t="shared" si="75"/>
        <v>0</v>
      </c>
      <c r="RT74" s="284">
        <f t="shared" si="75"/>
        <v>0</v>
      </c>
      <c r="RU74" s="284">
        <f t="shared" si="75"/>
        <v>85949.824999999997</v>
      </c>
      <c r="RV74" s="284">
        <f t="shared" si="75"/>
        <v>0</v>
      </c>
      <c r="RW74" s="284">
        <f t="shared" si="75"/>
        <v>0</v>
      </c>
      <c r="RX74" s="284">
        <f t="shared" si="75"/>
        <v>0</v>
      </c>
      <c r="RY74" s="284">
        <f t="shared" si="75"/>
        <v>0</v>
      </c>
      <c r="RZ74" s="284">
        <f t="shared" si="75"/>
        <v>85949.824999999997</v>
      </c>
      <c r="SA74" s="284">
        <f t="shared" si="75"/>
        <v>0</v>
      </c>
    </row>
    <row r="75" spans="1:495">
      <c r="A75" s="282"/>
      <c r="B75" s="282"/>
      <c r="C75" s="290"/>
      <c r="D75" s="282"/>
      <c r="E75" s="282"/>
      <c r="F75" s="282"/>
      <c r="G75" s="282"/>
      <c r="H75" s="282"/>
      <c r="I75" s="282"/>
      <c r="J75" s="282"/>
      <c r="K75" s="282"/>
      <c r="L75" s="282"/>
      <c r="M75" s="282"/>
      <c r="N75" s="282"/>
      <c r="O75" s="282"/>
      <c r="P75" s="282"/>
      <c r="Q75" s="282"/>
      <c r="R75" s="282"/>
      <c r="S75" s="282"/>
      <c r="T75" s="282"/>
      <c r="U75" s="282"/>
      <c r="V75" s="282"/>
      <c r="W75" s="282"/>
      <c r="X75" s="282"/>
      <c r="Y75" s="282"/>
      <c r="Z75" s="282"/>
      <c r="AA75" s="282"/>
      <c r="AB75" s="282"/>
      <c r="AC75" s="282"/>
      <c r="AD75" s="282"/>
      <c r="AE75" s="282"/>
      <c r="AF75" s="282"/>
      <c r="AG75" s="282"/>
      <c r="AH75" s="282"/>
      <c r="AI75" s="282"/>
      <c r="AJ75" s="282"/>
      <c r="AK75" s="282"/>
      <c r="AL75" s="282"/>
      <c r="AM75" s="282"/>
      <c r="AN75" s="282"/>
      <c r="AO75" s="282"/>
      <c r="AP75" s="282"/>
      <c r="AQ75" s="282"/>
      <c r="AR75" s="282"/>
      <c r="AS75" s="282"/>
      <c r="AT75" s="282"/>
      <c r="AU75" s="282"/>
      <c r="AV75" s="282"/>
      <c r="AW75" s="282"/>
      <c r="AX75" s="282"/>
      <c r="AY75" s="282"/>
      <c r="AZ75" s="282"/>
      <c r="BA75" s="282"/>
      <c r="BB75" s="282"/>
      <c r="BC75" s="282"/>
      <c r="BD75" s="282"/>
      <c r="BE75" s="282"/>
      <c r="BF75" s="282"/>
      <c r="BG75" s="282"/>
      <c r="BH75" s="282"/>
      <c r="BI75" s="282"/>
      <c r="BJ75" s="282"/>
      <c r="BK75" s="282"/>
      <c r="BL75" s="282"/>
      <c r="BM75" s="282"/>
      <c r="BN75" s="282"/>
      <c r="BO75" s="282"/>
      <c r="BP75" s="282"/>
      <c r="BQ75" s="282"/>
      <c r="BR75" s="282"/>
      <c r="BS75" s="282"/>
      <c r="BT75" s="282"/>
      <c r="BU75" s="282"/>
      <c r="BV75" s="282"/>
      <c r="BW75" s="282"/>
      <c r="BX75" s="282"/>
      <c r="BY75" s="282"/>
      <c r="BZ75" s="282"/>
      <c r="CA75" s="282"/>
      <c r="CB75" s="282"/>
      <c r="CC75" s="282"/>
      <c r="CD75" s="282"/>
      <c r="CE75" s="282"/>
      <c r="CF75" s="282"/>
      <c r="CG75" s="282"/>
      <c r="CH75" s="282"/>
      <c r="CI75" s="282"/>
      <c r="CJ75" s="282"/>
      <c r="CK75" s="282"/>
      <c r="CL75" s="282"/>
      <c r="CM75" s="282"/>
      <c r="CN75" s="282"/>
      <c r="CO75" s="282"/>
      <c r="CP75" s="282"/>
      <c r="CQ75" s="282"/>
      <c r="CR75" s="282"/>
      <c r="CS75" s="282"/>
      <c r="CT75" s="282"/>
      <c r="CU75" s="282"/>
      <c r="CV75" s="282"/>
      <c r="CW75" s="282"/>
      <c r="CX75" s="282"/>
      <c r="CY75" s="282"/>
      <c r="CZ75" s="282"/>
      <c r="DA75" s="282"/>
      <c r="DB75" s="282"/>
      <c r="DC75" s="282"/>
      <c r="DD75" s="282"/>
      <c r="DE75" s="282"/>
      <c r="DF75" s="282"/>
      <c r="DG75" s="282"/>
      <c r="DH75" s="282"/>
      <c r="DI75" s="282"/>
      <c r="DJ75" s="282"/>
      <c r="DK75" s="282"/>
      <c r="DL75" s="282"/>
      <c r="DM75" s="282"/>
      <c r="DN75" s="282"/>
      <c r="DO75" s="282"/>
      <c r="DP75" s="282"/>
      <c r="DQ75" s="282"/>
      <c r="DR75" s="282"/>
      <c r="DS75" s="282"/>
      <c r="DT75" s="282"/>
      <c r="DU75" s="282"/>
      <c r="DV75" s="282"/>
      <c r="DW75" s="282"/>
      <c r="DX75" s="282"/>
      <c r="DY75" s="282"/>
      <c r="DZ75" s="282"/>
      <c r="EA75" s="282"/>
      <c r="EB75" s="282"/>
      <c r="EC75" s="282"/>
      <c r="ED75" s="282"/>
      <c r="EE75" s="282"/>
      <c r="EF75" s="282"/>
      <c r="EG75" s="282"/>
      <c r="EH75" s="282"/>
      <c r="EI75" s="282"/>
      <c r="EJ75" s="282"/>
      <c r="EK75" s="282"/>
      <c r="EL75" s="282"/>
      <c r="EM75" s="282"/>
      <c r="EN75" s="282"/>
      <c r="EO75" s="282"/>
      <c r="EP75" s="282"/>
      <c r="EQ75" s="282"/>
      <c r="ER75" s="282"/>
      <c r="ES75" s="282"/>
      <c r="ET75" s="282"/>
      <c r="EU75" s="282"/>
      <c r="EV75" s="282"/>
      <c r="EW75" s="282"/>
      <c r="EX75" s="282"/>
      <c r="EY75" s="282"/>
      <c r="EZ75" s="282"/>
      <c r="FA75" s="282"/>
      <c r="FB75" s="282"/>
      <c r="FC75" s="282"/>
      <c r="FD75" s="282"/>
      <c r="FE75" s="282"/>
      <c r="FF75" s="282"/>
      <c r="FG75" s="282"/>
      <c r="FH75" s="282"/>
      <c r="FI75" s="282"/>
      <c r="FJ75" s="282"/>
      <c r="FK75" s="282"/>
      <c r="FL75" s="282"/>
      <c r="FM75" s="282"/>
      <c r="FN75" s="282"/>
      <c r="FO75" s="282"/>
      <c r="FP75" s="282"/>
      <c r="FQ75" s="282"/>
      <c r="FR75" s="282"/>
      <c r="FS75" s="282"/>
      <c r="FT75" s="282"/>
      <c r="FU75" s="282"/>
      <c r="FV75" s="282"/>
      <c r="FW75" s="282"/>
      <c r="FX75" s="282"/>
      <c r="FY75" s="282"/>
      <c r="FZ75" s="282"/>
      <c r="GA75" s="282"/>
      <c r="GB75" s="282"/>
      <c r="GC75" s="282"/>
      <c r="GD75" s="282"/>
      <c r="GE75" s="282"/>
      <c r="GF75" s="282"/>
      <c r="GG75" s="282"/>
      <c r="GH75" s="282"/>
      <c r="GI75" s="282"/>
      <c r="GJ75" s="282"/>
      <c r="GK75" s="282"/>
      <c r="GL75" s="282"/>
      <c r="GM75" s="282"/>
      <c r="GN75" s="282"/>
      <c r="GO75" s="282"/>
      <c r="GP75" s="282"/>
      <c r="GQ75" s="282"/>
      <c r="GR75" s="282"/>
      <c r="GS75" s="282"/>
      <c r="GT75" s="282"/>
      <c r="GU75" s="282"/>
      <c r="GV75" s="282"/>
      <c r="GW75" s="282"/>
      <c r="GX75" s="282"/>
      <c r="GY75" s="282"/>
      <c r="GZ75" s="282"/>
      <c r="HA75" s="282"/>
      <c r="HB75" s="282"/>
      <c r="HC75" s="282"/>
      <c r="HD75" s="282"/>
      <c r="HE75" s="282"/>
      <c r="HF75" s="282"/>
      <c r="HG75" s="282"/>
      <c r="HH75" s="282"/>
      <c r="HI75" s="282"/>
      <c r="HJ75" s="282"/>
      <c r="HK75" s="282"/>
      <c r="HL75" s="282"/>
      <c r="HM75" s="282"/>
      <c r="HN75" s="282"/>
      <c r="HO75" s="282"/>
      <c r="HP75" s="282"/>
      <c r="HQ75" s="282"/>
      <c r="HR75" s="282"/>
      <c r="HS75" s="282"/>
      <c r="HT75" s="282"/>
      <c r="HU75" s="282"/>
      <c r="HV75" s="282"/>
      <c r="HW75" s="282"/>
      <c r="HX75" s="282"/>
      <c r="HY75" s="282"/>
      <c r="HZ75" s="282"/>
      <c r="IA75" s="282"/>
      <c r="IB75" s="282"/>
      <c r="IC75" s="282"/>
      <c r="ID75" s="282"/>
      <c r="IE75" s="282"/>
      <c r="IF75" s="282"/>
      <c r="IG75" s="282"/>
      <c r="IH75" s="282"/>
      <c r="II75" s="282"/>
      <c r="IJ75" s="282"/>
      <c r="IK75" s="282"/>
      <c r="IL75" s="282"/>
      <c r="IM75" s="282"/>
      <c r="IN75" s="282"/>
      <c r="IO75" s="282"/>
      <c r="IP75" s="282"/>
      <c r="IQ75" s="282"/>
      <c r="IR75" s="282"/>
      <c r="IS75" s="282"/>
      <c r="IT75" s="282"/>
      <c r="IU75" s="282"/>
      <c r="IV75" s="282"/>
      <c r="IW75" s="282"/>
      <c r="IX75" s="282"/>
      <c r="IY75" s="282"/>
      <c r="IZ75" s="282"/>
      <c r="JA75" s="282"/>
      <c r="JB75" s="282"/>
      <c r="JC75" s="282"/>
      <c r="JD75" s="282"/>
      <c r="JE75" s="282"/>
      <c r="JF75" s="282"/>
      <c r="JG75" s="282"/>
      <c r="JH75" s="282"/>
      <c r="JI75" s="282"/>
      <c r="JJ75" s="282"/>
      <c r="JK75" s="282"/>
      <c r="JL75" s="282"/>
      <c r="JM75" s="282"/>
      <c r="JN75" s="282"/>
      <c r="JO75" s="282"/>
      <c r="JP75" s="282"/>
      <c r="JQ75" s="282"/>
      <c r="JR75" s="282"/>
      <c r="JS75" s="282"/>
      <c r="JT75" s="282"/>
      <c r="JU75" s="282"/>
      <c r="JV75" s="282"/>
      <c r="JW75" s="282"/>
      <c r="JX75" s="282"/>
      <c r="JY75" s="282"/>
      <c r="JZ75" s="282"/>
      <c r="KA75" s="282"/>
      <c r="KB75" s="282"/>
      <c r="KC75" s="282"/>
      <c r="KD75" s="282"/>
      <c r="KE75" s="282"/>
      <c r="KF75" s="282"/>
      <c r="KG75" s="282"/>
      <c r="KH75" s="282"/>
      <c r="KI75" s="282"/>
      <c r="KJ75" s="282"/>
      <c r="KK75" s="282"/>
      <c r="KL75" s="282"/>
      <c r="KM75" s="282"/>
      <c r="KN75" s="282"/>
      <c r="KO75" s="282"/>
      <c r="KP75" s="282"/>
      <c r="KQ75" s="282"/>
      <c r="KR75" s="282"/>
      <c r="KS75" s="282"/>
      <c r="KT75" s="282"/>
      <c r="KU75" s="282"/>
      <c r="KV75" s="282"/>
      <c r="KW75" s="282"/>
      <c r="KX75" s="282"/>
      <c r="KY75" s="282"/>
      <c r="KZ75" s="282"/>
      <c r="LA75" s="282"/>
      <c r="LB75" s="282"/>
      <c r="LC75" s="282"/>
      <c r="LD75" s="282"/>
      <c r="LE75" s="282"/>
      <c r="LF75" s="282"/>
      <c r="LG75" s="282"/>
      <c r="LH75" s="282"/>
      <c r="LI75" s="282"/>
      <c r="LJ75" s="282"/>
      <c r="LK75" s="282"/>
      <c r="LL75" s="282"/>
      <c r="LM75" s="282"/>
      <c r="LN75" s="282"/>
      <c r="LO75" s="282"/>
      <c r="LP75" s="282"/>
      <c r="LQ75" s="282"/>
      <c r="LR75" s="282"/>
      <c r="LS75" s="282"/>
      <c r="LT75" s="282"/>
      <c r="LU75" s="282"/>
      <c r="LV75" s="282"/>
      <c r="LW75" s="282"/>
      <c r="LX75" s="282"/>
      <c r="LY75" s="282"/>
      <c r="LZ75" s="282"/>
      <c r="MA75" s="282"/>
      <c r="MB75" s="282"/>
      <c r="MC75" s="282"/>
      <c r="MD75" s="282"/>
      <c r="ME75" s="282"/>
      <c r="MF75" s="282"/>
      <c r="MG75" s="282"/>
      <c r="MH75" s="282"/>
      <c r="MI75" s="282"/>
      <c r="MJ75" s="282"/>
      <c r="MK75" s="282"/>
      <c r="ML75" s="282"/>
      <c r="MM75" s="282"/>
      <c r="MN75" s="282"/>
      <c r="MO75" s="282"/>
      <c r="MP75" s="282"/>
      <c r="MQ75" s="282"/>
      <c r="MR75" s="282"/>
      <c r="MS75" s="282"/>
      <c r="MT75" s="282"/>
      <c r="MU75" s="282"/>
      <c r="MV75" s="282"/>
      <c r="MW75" s="282"/>
      <c r="MX75" s="282"/>
      <c r="MY75" s="282"/>
      <c r="MZ75" s="282"/>
      <c r="NA75" s="282"/>
      <c r="NB75" s="282"/>
      <c r="NC75" s="282"/>
      <c r="ND75" s="282"/>
      <c r="NE75" s="282"/>
      <c r="NF75" s="282"/>
      <c r="NG75" s="282"/>
      <c r="NH75" s="282"/>
      <c r="NI75" s="282"/>
      <c r="NJ75" s="282"/>
      <c r="NK75" s="282"/>
      <c r="NL75" s="282"/>
      <c r="NM75" s="282"/>
      <c r="NN75" s="282"/>
      <c r="NO75" s="282"/>
      <c r="NP75" s="282"/>
      <c r="NQ75" s="282"/>
      <c r="NR75" s="282"/>
      <c r="NS75" s="282"/>
      <c r="NT75" s="282"/>
      <c r="NU75" s="282"/>
      <c r="NV75" s="282"/>
      <c r="NW75" s="282"/>
      <c r="NX75" s="282"/>
      <c r="NY75" s="282"/>
      <c r="NZ75" s="282"/>
      <c r="OA75" s="282"/>
      <c r="OB75" s="282"/>
      <c r="OC75" s="282"/>
      <c r="OD75" s="282"/>
      <c r="OE75" s="282"/>
      <c r="OF75" s="282"/>
      <c r="OG75" s="282"/>
      <c r="OH75" s="282"/>
      <c r="OI75" s="282"/>
      <c r="OJ75" s="282"/>
      <c r="OK75" s="282"/>
      <c r="OL75" s="282"/>
      <c r="OM75" s="282"/>
      <c r="ON75" s="282"/>
      <c r="OO75" s="282"/>
      <c r="OP75" s="282"/>
      <c r="OQ75" s="282"/>
      <c r="OR75" s="282"/>
      <c r="OS75" s="282"/>
      <c r="OT75" s="282"/>
      <c r="OU75" s="282"/>
      <c r="OV75" s="282"/>
      <c r="OW75" s="282"/>
      <c r="OX75" s="282"/>
      <c r="OY75" s="282"/>
      <c r="OZ75" s="282"/>
      <c r="PA75" s="282"/>
      <c r="PB75" s="282"/>
      <c r="PC75" s="282"/>
      <c r="PD75" s="282"/>
      <c r="PE75" s="282"/>
      <c r="PF75" s="282"/>
      <c r="PG75" s="282"/>
      <c r="PH75" s="282"/>
      <c r="PI75" s="282"/>
      <c r="PJ75" s="282"/>
      <c r="PK75" s="282"/>
      <c r="PL75" s="282"/>
      <c r="PM75" s="282"/>
      <c r="PN75" s="282"/>
      <c r="PO75" s="282"/>
      <c r="PP75" s="282"/>
      <c r="PQ75" s="282"/>
      <c r="PR75" s="282"/>
      <c r="PS75" s="282"/>
      <c r="PT75" s="282"/>
      <c r="PU75" s="282"/>
      <c r="PV75" s="282"/>
      <c r="PW75" s="282"/>
      <c r="PX75" s="282"/>
      <c r="PY75" s="282"/>
      <c r="PZ75" s="282"/>
      <c r="QA75" s="282"/>
      <c r="QB75" s="282"/>
      <c r="QC75" s="282"/>
      <c r="QD75" s="282"/>
      <c r="QE75" s="282"/>
      <c r="QF75" s="282"/>
      <c r="QG75" s="282"/>
      <c r="QH75" s="282"/>
      <c r="QI75" s="282"/>
      <c r="QJ75" s="282"/>
      <c r="QK75" s="282"/>
      <c r="QL75" s="282"/>
      <c r="QM75" s="282"/>
      <c r="QN75" s="282"/>
      <c r="QO75" s="282"/>
      <c r="QP75" s="282"/>
      <c r="QQ75" s="282"/>
      <c r="QR75" s="282"/>
      <c r="QS75" s="282"/>
      <c r="QT75" s="282"/>
      <c r="QU75" s="282"/>
      <c r="QV75" s="282"/>
      <c r="QW75" s="282"/>
      <c r="QX75" s="282"/>
      <c r="QY75" s="282"/>
      <c r="QZ75" s="282"/>
      <c r="RA75" s="282"/>
      <c r="RB75" s="282"/>
      <c r="RC75" s="282"/>
      <c r="RD75" s="282"/>
      <c r="RE75" s="282"/>
      <c r="RF75" s="282"/>
      <c r="RG75" s="282"/>
      <c r="RH75" s="282"/>
      <c r="RI75" s="282"/>
      <c r="RJ75" s="282"/>
      <c r="RK75" s="282"/>
      <c r="RL75" s="282"/>
      <c r="RM75" s="282"/>
      <c r="RN75" s="282"/>
      <c r="RO75" s="282"/>
      <c r="RP75" s="282"/>
      <c r="RQ75" s="282"/>
      <c r="RR75" s="282"/>
      <c r="RS75" s="282"/>
      <c r="RT75" s="282"/>
      <c r="RU75" s="282"/>
      <c r="RV75" s="282"/>
      <c r="RW75" s="282"/>
      <c r="RX75" s="282"/>
      <c r="RY75" s="282"/>
      <c r="RZ75" s="282"/>
      <c r="SA75" s="282"/>
    </row>
    <row r="76" spans="1:495" s="236" customFormat="1">
      <c r="A76" s="281"/>
      <c r="B76" s="281" t="s">
        <v>113</v>
      </c>
      <c r="C76" s="290">
        <f>SUM(D76:S76,T76:INDEX(T76:SA76,$H$5))</f>
        <v>9499398.58383164</v>
      </c>
      <c r="D76" s="289">
        <f t="shared" ref="D76:BO76" si="90">SUM(D52:D74)</f>
        <v>692326</v>
      </c>
      <c r="E76" s="289">
        <f t="shared" si="90"/>
        <v>871279.45625000005</v>
      </c>
      <c r="F76" s="289">
        <f t="shared" si="90"/>
        <v>873397.68480527343</v>
      </c>
      <c r="G76" s="289">
        <f t="shared" si="90"/>
        <v>873397.68480527343</v>
      </c>
      <c r="H76" s="289">
        <f t="shared" si="90"/>
        <v>925950.68480527343</v>
      </c>
      <c r="I76" s="289">
        <f t="shared" si="90"/>
        <v>493945.3299026367</v>
      </c>
      <c r="J76" s="289">
        <f t="shared" si="90"/>
        <v>493945.3299026367</v>
      </c>
      <c r="K76" s="289">
        <f t="shared" si="90"/>
        <v>863353.3299026367</v>
      </c>
      <c r="L76" s="289">
        <f t="shared" si="90"/>
        <v>331930.66495131835</v>
      </c>
      <c r="M76" s="289">
        <f t="shared" si="90"/>
        <v>396393.03370131832</v>
      </c>
      <c r="N76" s="289">
        <f t="shared" si="90"/>
        <v>616837.61495131836</v>
      </c>
      <c r="O76" s="289">
        <f t="shared" si="90"/>
        <v>247429.61495131836</v>
      </c>
      <c r="P76" s="289">
        <f t="shared" si="90"/>
        <v>247429.61495131836</v>
      </c>
      <c r="Q76" s="289">
        <f t="shared" si="90"/>
        <v>247429.61495131836</v>
      </c>
      <c r="R76" s="289">
        <f t="shared" si="90"/>
        <v>469628.97499999998</v>
      </c>
      <c r="S76" s="289">
        <f t="shared" si="90"/>
        <v>100220.97500000001</v>
      </c>
      <c r="T76" s="289">
        <f t="shared" si="90"/>
        <v>97589.487500000003</v>
      </c>
      <c r="U76" s="289">
        <f t="shared" si="90"/>
        <v>97589.487500000003</v>
      </c>
      <c r="V76" s="289">
        <f t="shared" si="90"/>
        <v>94958</v>
      </c>
      <c r="W76" s="289">
        <f t="shared" si="90"/>
        <v>464366</v>
      </c>
      <c r="X76" s="289">
        <f t="shared" si="90"/>
        <v>0</v>
      </c>
      <c r="Y76" s="289">
        <f t="shared" si="90"/>
        <v>0</v>
      </c>
      <c r="Z76" s="289">
        <f t="shared" si="90"/>
        <v>0</v>
      </c>
      <c r="AA76" s="289">
        <f t="shared" si="90"/>
        <v>0</v>
      </c>
      <c r="AB76" s="289">
        <f t="shared" si="90"/>
        <v>0</v>
      </c>
      <c r="AC76" s="289">
        <f t="shared" si="90"/>
        <v>0</v>
      </c>
      <c r="AD76" s="289">
        <f t="shared" si="90"/>
        <v>0</v>
      </c>
      <c r="AE76" s="289">
        <f t="shared" si="90"/>
        <v>0</v>
      </c>
      <c r="AF76" s="289">
        <f t="shared" si="90"/>
        <v>0</v>
      </c>
      <c r="AG76" s="289">
        <f t="shared" si="90"/>
        <v>0</v>
      </c>
      <c r="AH76" s="289">
        <f t="shared" si="90"/>
        <v>0</v>
      </c>
      <c r="AI76" s="289">
        <f t="shared" si="90"/>
        <v>0</v>
      </c>
      <c r="AJ76" s="289">
        <f t="shared" si="90"/>
        <v>0</v>
      </c>
      <c r="AK76" s="289">
        <f t="shared" si="90"/>
        <v>0</v>
      </c>
      <c r="AL76" s="289">
        <f t="shared" si="90"/>
        <v>0</v>
      </c>
      <c r="AM76" s="289">
        <f t="shared" si="90"/>
        <v>0</v>
      </c>
      <c r="AN76" s="289">
        <f t="shared" si="90"/>
        <v>0</v>
      </c>
      <c r="AO76" s="289">
        <f t="shared" si="90"/>
        <v>0</v>
      </c>
      <c r="AP76" s="289">
        <f t="shared" si="90"/>
        <v>0</v>
      </c>
      <c r="AQ76" s="289">
        <f t="shared" si="90"/>
        <v>0</v>
      </c>
      <c r="AR76" s="289">
        <f t="shared" si="90"/>
        <v>867192.45980527345</v>
      </c>
      <c r="AS76" s="289">
        <f t="shared" si="90"/>
        <v>0</v>
      </c>
      <c r="AT76" s="289">
        <f t="shared" si="90"/>
        <v>0</v>
      </c>
      <c r="AU76" s="289">
        <f t="shared" si="90"/>
        <v>0</v>
      </c>
      <c r="AV76" s="289">
        <f t="shared" si="90"/>
        <v>0</v>
      </c>
      <c r="AW76" s="289">
        <f t="shared" si="90"/>
        <v>867192.45980527345</v>
      </c>
      <c r="AX76" s="289">
        <f t="shared" si="90"/>
        <v>0</v>
      </c>
      <c r="AY76" s="289">
        <f t="shared" si="90"/>
        <v>0</v>
      </c>
      <c r="AZ76" s="289">
        <f t="shared" si="90"/>
        <v>0</v>
      </c>
      <c r="BA76" s="289">
        <f t="shared" si="90"/>
        <v>0</v>
      </c>
      <c r="BB76" s="289">
        <f t="shared" si="90"/>
        <v>867192.45980527345</v>
      </c>
      <c r="BC76" s="289">
        <f t="shared" si="90"/>
        <v>0</v>
      </c>
      <c r="BD76" s="289">
        <f t="shared" si="90"/>
        <v>0</v>
      </c>
      <c r="BE76" s="289">
        <f t="shared" si="90"/>
        <v>0</v>
      </c>
      <c r="BF76" s="289">
        <f t="shared" si="90"/>
        <v>0</v>
      </c>
      <c r="BG76" s="289">
        <f t="shared" si="90"/>
        <v>867192.45980527345</v>
      </c>
      <c r="BH76" s="289">
        <f t="shared" si="90"/>
        <v>0</v>
      </c>
      <c r="BI76" s="289">
        <f t="shared" si="90"/>
        <v>0</v>
      </c>
      <c r="BJ76" s="289">
        <f t="shared" si="90"/>
        <v>0</v>
      </c>
      <c r="BK76" s="289">
        <f t="shared" si="90"/>
        <v>0</v>
      </c>
      <c r="BL76" s="289">
        <f t="shared" si="90"/>
        <v>867192.45980527345</v>
      </c>
      <c r="BM76" s="289">
        <f t="shared" si="90"/>
        <v>0</v>
      </c>
      <c r="BN76" s="289">
        <f t="shared" si="90"/>
        <v>0</v>
      </c>
      <c r="BO76" s="289">
        <f t="shared" si="90"/>
        <v>0</v>
      </c>
      <c r="BP76" s="289">
        <f t="shared" ref="BP76:EA76" si="91">SUM(BP52:BP74)</f>
        <v>0</v>
      </c>
      <c r="BQ76" s="289">
        <f t="shared" si="91"/>
        <v>867192.45980527345</v>
      </c>
      <c r="BR76" s="289">
        <f t="shared" si="91"/>
        <v>0</v>
      </c>
      <c r="BS76" s="289">
        <f t="shared" si="91"/>
        <v>0</v>
      </c>
      <c r="BT76" s="289">
        <f t="shared" si="91"/>
        <v>0</v>
      </c>
      <c r="BU76" s="289">
        <f t="shared" si="91"/>
        <v>0</v>
      </c>
      <c r="BV76" s="289">
        <f t="shared" si="91"/>
        <v>867192.45980527345</v>
      </c>
      <c r="BW76" s="289">
        <f t="shared" si="91"/>
        <v>0</v>
      </c>
      <c r="BX76" s="289">
        <f t="shared" si="91"/>
        <v>0</v>
      </c>
      <c r="BY76" s="289">
        <f t="shared" si="91"/>
        <v>0</v>
      </c>
      <c r="BZ76" s="289">
        <f t="shared" si="91"/>
        <v>0</v>
      </c>
      <c r="CA76" s="289">
        <f t="shared" si="91"/>
        <v>867192.45980527345</v>
      </c>
      <c r="CB76" s="289">
        <f t="shared" si="91"/>
        <v>0</v>
      </c>
      <c r="CC76" s="289">
        <f t="shared" si="91"/>
        <v>0</v>
      </c>
      <c r="CD76" s="289">
        <f t="shared" si="91"/>
        <v>0</v>
      </c>
      <c r="CE76" s="289">
        <f t="shared" si="91"/>
        <v>0</v>
      </c>
      <c r="CF76" s="289">
        <f t="shared" si="91"/>
        <v>867192.45980527345</v>
      </c>
      <c r="CG76" s="289">
        <f t="shared" si="91"/>
        <v>0</v>
      </c>
      <c r="CH76" s="289">
        <f t="shared" si="91"/>
        <v>0</v>
      </c>
      <c r="CI76" s="289">
        <f t="shared" si="91"/>
        <v>0</v>
      </c>
      <c r="CJ76" s="289">
        <f t="shared" si="91"/>
        <v>0</v>
      </c>
      <c r="CK76" s="289">
        <f t="shared" si="91"/>
        <v>867192.45980527345</v>
      </c>
      <c r="CL76" s="289">
        <f t="shared" si="91"/>
        <v>0</v>
      </c>
      <c r="CM76" s="289">
        <f t="shared" si="91"/>
        <v>0</v>
      </c>
      <c r="CN76" s="289">
        <f t="shared" si="91"/>
        <v>0</v>
      </c>
      <c r="CO76" s="289">
        <f t="shared" si="91"/>
        <v>0</v>
      </c>
      <c r="CP76" s="289">
        <f t="shared" si="91"/>
        <v>867192.45980527345</v>
      </c>
      <c r="CQ76" s="289">
        <f t="shared" si="91"/>
        <v>0</v>
      </c>
      <c r="CR76" s="289">
        <f t="shared" si="91"/>
        <v>0</v>
      </c>
      <c r="CS76" s="289">
        <f t="shared" si="91"/>
        <v>0</v>
      </c>
      <c r="CT76" s="289">
        <f t="shared" si="91"/>
        <v>0</v>
      </c>
      <c r="CU76" s="289">
        <f t="shared" si="91"/>
        <v>867192.45980527345</v>
      </c>
      <c r="CV76" s="289">
        <f t="shared" si="91"/>
        <v>0</v>
      </c>
      <c r="CW76" s="289">
        <f t="shared" si="91"/>
        <v>0</v>
      </c>
      <c r="CX76" s="289">
        <f t="shared" si="91"/>
        <v>0</v>
      </c>
      <c r="CY76" s="289">
        <f t="shared" si="91"/>
        <v>0</v>
      </c>
      <c r="CZ76" s="289">
        <f t="shared" si="91"/>
        <v>867192.45980527345</v>
      </c>
      <c r="DA76" s="289">
        <f t="shared" si="91"/>
        <v>0</v>
      </c>
      <c r="DB76" s="289">
        <f t="shared" si="91"/>
        <v>0</v>
      </c>
      <c r="DC76" s="289">
        <f t="shared" si="91"/>
        <v>0</v>
      </c>
      <c r="DD76" s="289">
        <f t="shared" si="91"/>
        <v>0</v>
      </c>
      <c r="DE76" s="289">
        <f t="shared" si="91"/>
        <v>867192.45980527345</v>
      </c>
      <c r="DF76" s="289">
        <f t="shared" si="91"/>
        <v>0</v>
      </c>
      <c r="DG76" s="289">
        <f t="shared" si="91"/>
        <v>0</v>
      </c>
      <c r="DH76" s="289">
        <f t="shared" si="91"/>
        <v>0</v>
      </c>
      <c r="DI76" s="289">
        <f t="shared" si="91"/>
        <v>0</v>
      </c>
      <c r="DJ76" s="289">
        <f t="shared" si="91"/>
        <v>867192.45980527345</v>
      </c>
      <c r="DK76" s="289">
        <f t="shared" si="91"/>
        <v>0</v>
      </c>
      <c r="DL76" s="289">
        <f t="shared" si="91"/>
        <v>0</v>
      </c>
      <c r="DM76" s="289">
        <f t="shared" si="91"/>
        <v>0</v>
      </c>
      <c r="DN76" s="289">
        <f t="shared" si="91"/>
        <v>0</v>
      </c>
      <c r="DO76" s="289">
        <f t="shared" si="91"/>
        <v>867192.45980527345</v>
      </c>
      <c r="DP76" s="289">
        <f t="shared" si="91"/>
        <v>0</v>
      </c>
      <c r="DQ76" s="289">
        <f t="shared" si="91"/>
        <v>0</v>
      </c>
      <c r="DR76" s="289">
        <f t="shared" si="91"/>
        <v>0</v>
      </c>
      <c r="DS76" s="289">
        <f t="shared" si="91"/>
        <v>0</v>
      </c>
      <c r="DT76" s="289">
        <f t="shared" si="91"/>
        <v>867192.45980527345</v>
      </c>
      <c r="DU76" s="289">
        <f t="shared" si="91"/>
        <v>0</v>
      </c>
      <c r="DV76" s="289">
        <f t="shared" si="91"/>
        <v>0</v>
      </c>
      <c r="DW76" s="289">
        <f t="shared" si="91"/>
        <v>0</v>
      </c>
      <c r="DX76" s="289">
        <f t="shared" si="91"/>
        <v>0</v>
      </c>
      <c r="DY76" s="289">
        <f t="shared" si="91"/>
        <v>867192.45980527345</v>
      </c>
      <c r="DZ76" s="289">
        <f t="shared" si="91"/>
        <v>0</v>
      </c>
      <c r="EA76" s="289">
        <f t="shared" si="91"/>
        <v>0</v>
      </c>
      <c r="EB76" s="289">
        <f t="shared" ref="EB76:GM76" si="92">SUM(EB52:EB74)</f>
        <v>0</v>
      </c>
      <c r="EC76" s="289">
        <f t="shared" si="92"/>
        <v>0</v>
      </c>
      <c r="ED76" s="289">
        <f t="shared" si="92"/>
        <v>867192.45980527345</v>
      </c>
      <c r="EE76" s="289">
        <f t="shared" si="92"/>
        <v>0</v>
      </c>
      <c r="EF76" s="289">
        <f t="shared" si="92"/>
        <v>0</v>
      </c>
      <c r="EG76" s="289">
        <f t="shared" si="92"/>
        <v>0</v>
      </c>
      <c r="EH76" s="289">
        <f t="shared" si="92"/>
        <v>0</v>
      </c>
      <c r="EI76" s="289">
        <f t="shared" si="92"/>
        <v>867192.45980527345</v>
      </c>
      <c r="EJ76" s="289">
        <f t="shared" si="92"/>
        <v>0</v>
      </c>
      <c r="EK76" s="289">
        <f t="shared" si="92"/>
        <v>0</v>
      </c>
      <c r="EL76" s="289">
        <f t="shared" si="92"/>
        <v>0</v>
      </c>
      <c r="EM76" s="289">
        <f t="shared" si="92"/>
        <v>0</v>
      </c>
      <c r="EN76" s="289">
        <f t="shared" si="92"/>
        <v>867192.45980527345</v>
      </c>
      <c r="EO76" s="289">
        <f t="shared" si="92"/>
        <v>0</v>
      </c>
      <c r="EP76" s="289">
        <f t="shared" si="92"/>
        <v>0</v>
      </c>
      <c r="EQ76" s="289">
        <f t="shared" si="92"/>
        <v>0</v>
      </c>
      <c r="ER76" s="289">
        <f t="shared" si="92"/>
        <v>0</v>
      </c>
      <c r="ES76" s="289">
        <f t="shared" si="92"/>
        <v>867192.45980527345</v>
      </c>
      <c r="ET76" s="289">
        <f t="shared" si="92"/>
        <v>0</v>
      </c>
      <c r="EU76" s="289">
        <f t="shared" si="92"/>
        <v>0</v>
      </c>
      <c r="EV76" s="289">
        <f t="shared" si="92"/>
        <v>0</v>
      </c>
      <c r="EW76" s="289">
        <f t="shared" si="92"/>
        <v>0</v>
      </c>
      <c r="EX76" s="289">
        <f t="shared" si="92"/>
        <v>867192.45980527345</v>
      </c>
      <c r="EY76" s="289">
        <f t="shared" si="92"/>
        <v>0</v>
      </c>
      <c r="EZ76" s="289">
        <f t="shared" si="92"/>
        <v>0</v>
      </c>
      <c r="FA76" s="289">
        <f t="shared" si="92"/>
        <v>0</v>
      </c>
      <c r="FB76" s="289">
        <f t="shared" si="92"/>
        <v>0</v>
      </c>
      <c r="FC76" s="289">
        <f t="shared" si="92"/>
        <v>867192.45980527345</v>
      </c>
      <c r="FD76" s="289">
        <f t="shared" si="92"/>
        <v>0</v>
      </c>
      <c r="FE76" s="289">
        <f t="shared" si="92"/>
        <v>0</v>
      </c>
      <c r="FF76" s="289">
        <f t="shared" si="92"/>
        <v>0</v>
      </c>
      <c r="FG76" s="289">
        <f t="shared" si="92"/>
        <v>0</v>
      </c>
      <c r="FH76" s="289">
        <f t="shared" si="92"/>
        <v>867192.45980527345</v>
      </c>
      <c r="FI76" s="289">
        <f t="shared" si="92"/>
        <v>0</v>
      </c>
      <c r="FJ76" s="289">
        <f t="shared" si="92"/>
        <v>0</v>
      </c>
      <c r="FK76" s="289">
        <f t="shared" si="92"/>
        <v>0</v>
      </c>
      <c r="FL76" s="289">
        <f t="shared" si="92"/>
        <v>0</v>
      </c>
      <c r="FM76" s="289">
        <f t="shared" si="92"/>
        <v>867192.45980527345</v>
      </c>
      <c r="FN76" s="289">
        <f t="shared" si="92"/>
        <v>0</v>
      </c>
      <c r="FO76" s="289">
        <f t="shared" si="92"/>
        <v>0</v>
      </c>
      <c r="FP76" s="289">
        <f t="shared" si="92"/>
        <v>0</v>
      </c>
      <c r="FQ76" s="289">
        <f t="shared" si="92"/>
        <v>0</v>
      </c>
      <c r="FR76" s="289">
        <f t="shared" si="92"/>
        <v>867192.45980527345</v>
      </c>
      <c r="FS76" s="289">
        <f t="shared" si="92"/>
        <v>0</v>
      </c>
      <c r="FT76" s="289">
        <f t="shared" si="92"/>
        <v>0</v>
      </c>
      <c r="FU76" s="289">
        <f t="shared" si="92"/>
        <v>0</v>
      </c>
      <c r="FV76" s="289">
        <f t="shared" si="92"/>
        <v>0</v>
      </c>
      <c r="FW76" s="289">
        <f t="shared" si="92"/>
        <v>867192.45980527345</v>
      </c>
      <c r="FX76" s="289">
        <f t="shared" si="92"/>
        <v>0</v>
      </c>
      <c r="FY76" s="289">
        <f t="shared" si="92"/>
        <v>0</v>
      </c>
      <c r="FZ76" s="289">
        <f t="shared" si="92"/>
        <v>0</v>
      </c>
      <c r="GA76" s="289">
        <f t="shared" si="92"/>
        <v>0</v>
      </c>
      <c r="GB76" s="289">
        <f t="shared" si="92"/>
        <v>867192.45980527345</v>
      </c>
      <c r="GC76" s="289">
        <f t="shared" si="92"/>
        <v>0</v>
      </c>
      <c r="GD76" s="289">
        <f t="shared" si="92"/>
        <v>0</v>
      </c>
      <c r="GE76" s="289">
        <f t="shared" si="92"/>
        <v>0</v>
      </c>
      <c r="GF76" s="289">
        <f t="shared" si="92"/>
        <v>0</v>
      </c>
      <c r="GG76" s="289">
        <f t="shared" si="92"/>
        <v>867192.45980527345</v>
      </c>
      <c r="GH76" s="289">
        <f t="shared" si="92"/>
        <v>0</v>
      </c>
      <c r="GI76" s="289">
        <f t="shared" si="92"/>
        <v>0</v>
      </c>
      <c r="GJ76" s="289">
        <f t="shared" si="92"/>
        <v>0</v>
      </c>
      <c r="GK76" s="289">
        <f t="shared" si="92"/>
        <v>0</v>
      </c>
      <c r="GL76" s="289">
        <f t="shared" si="92"/>
        <v>867192.45980527345</v>
      </c>
      <c r="GM76" s="289">
        <f t="shared" si="92"/>
        <v>0</v>
      </c>
      <c r="GN76" s="289">
        <f t="shared" ref="GN76:IY76" si="93">SUM(GN52:GN74)</f>
        <v>0</v>
      </c>
      <c r="GO76" s="289">
        <f t="shared" si="93"/>
        <v>0</v>
      </c>
      <c r="GP76" s="289">
        <f t="shared" si="93"/>
        <v>0</v>
      </c>
      <c r="GQ76" s="289">
        <f t="shared" si="93"/>
        <v>867192.45980527345</v>
      </c>
      <c r="GR76" s="289">
        <f t="shared" si="93"/>
        <v>0</v>
      </c>
      <c r="GS76" s="289">
        <f t="shared" si="93"/>
        <v>0</v>
      </c>
      <c r="GT76" s="289">
        <f t="shared" si="93"/>
        <v>0</v>
      </c>
      <c r="GU76" s="289">
        <f t="shared" si="93"/>
        <v>0</v>
      </c>
      <c r="GV76" s="289">
        <f t="shared" si="93"/>
        <v>867192.45980527345</v>
      </c>
      <c r="GW76" s="289">
        <f t="shared" si="93"/>
        <v>0</v>
      </c>
      <c r="GX76" s="289">
        <f t="shared" si="93"/>
        <v>0</v>
      </c>
      <c r="GY76" s="289">
        <f t="shared" si="93"/>
        <v>0</v>
      </c>
      <c r="GZ76" s="289">
        <f t="shared" si="93"/>
        <v>0</v>
      </c>
      <c r="HA76" s="289">
        <f t="shared" si="93"/>
        <v>867192.45980527345</v>
      </c>
      <c r="HB76" s="289">
        <f t="shared" si="93"/>
        <v>0</v>
      </c>
      <c r="HC76" s="289">
        <f t="shared" si="93"/>
        <v>0</v>
      </c>
      <c r="HD76" s="289">
        <f t="shared" si="93"/>
        <v>0</v>
      </c>
      <c r="HE76" s="289">
        <f t="shared" si="93"/>
        <v>0</v>
      </c>
      <c r="HF76" s="289">
        <f t="shared" si="93"/>
        <v>867192.45980527345</v>
      </c>
      <c r="HG76" s="289">
        <f t="shared" si="93"/>
        <v>0</v>
      </c>
      <c r="HH76" s="289">
        <f t="shared" si="93"/>
        <v>0</v>
      </c>
      <c r="HI76" s="289">
        <f t="shared" si="93"/>
        <v>0</v>
      </c>
      <c r="HJ76" s="289">
        <f t="shared" si="93"/>
        <v>0</v>
      </c>
      <c r="HK76" s="289">
        <f t="shared" si="93"/>
        <v>867192.45980527345</v>
      </c>
      <c r="HL76" s="289">
        <f t="shared" si="93"/>
        <v>0</v>
      </c>
      <c r="HM76" s="289">
        <f t="shared" si="93"/>
        <v>0</v>
      </c>
      <c r="HN76" s="289">
        <f t="shared" si="93"/>
        <v>0</v>
      </c>
      <c r="HO76" s="289">
        <f t="shared" si="93"/>
        <v>0</v>
      </c>
      <c r="HP76" s="289">
        <f t="shared" si="93"/>
        <v>867192.45980527345</v>
      </c>
      <c r="HQ76" s="289">
        <f t="shared" si="93"/>
        <v>0</v>
      </c>
      <c r="HR76" s="289">
        <f t="shared" si="93"/>
        <v>0</v>
      </c>
      <c r="HS76" s="289">
        <f t="shared" si="93"/>
        <v>0</v>
      </c>
      <c r="HT76" s="289">
        <f t="shared" si="93"/>
        <v>0</v>
      </c>
      <c r="HU76" s="289">
        <f t="shared" si="93"/>
        <v>867192.45980527345</v>
      </c>
      <c r="HV76" s="289">
        <f t="shared" si="93"/>
        <v>0</v>
      </c>
      <c r="HW76" s="289">
        <f t="shared" si="93"/>
        <v>0</v>
      </c>
      <c r="HX76" s="289">
        <f t="shared" si="93"/>
        <v>0</v>
      </c>
      <c r="HY76" s="289">
        <f t="shared" si="93"/>
        <v>0</v>
      </c>
      <c r="HZ76" s="289">
        <f t="shared" si="93"/>
        <v>867192.45980527345</v>
      </c>
      <c r="IA76" s="289">
        <f t="shared" si="93"/>
        <v>0</v>
      </c>
      <c r="IB76" s="289">
        <f t="shared" si="93"/>
        <v>0</v>
      </c>
      <c r="IC76" s="289">
        <f t="shared" si="93"/>
        <v>0</v>
      </c>
      <c r="ID76" s="289">
        <f t="shared" si="93"/>
        <v>0</v>
      </c>
      <c r="IE76" s="289">
        <f t="shared" si="93"/>
        <v>867192.45980527345</v>
      </c>
      <c r="IF76" s="289">
        <f t="shared" si="93"/>
        <v>0</v>
      </c>
      <c r="IG76" s="289">
        <f t="shared" si="93"/>
        <v>0</v>
      </c>
      <c r="IH76" s="289">
        <f t="shared" si="93"/>
        <v>0</v>
      </c>
      <c r="II76" s="289">
        <f t="shared" si="93"/>
        <v>0</v>
      </c>
      <c r="IJ76" s="289">
        <f t="shared" si="93"/>
        <v>867192.45980527345</v>
      </c>
      <c r="IK76" s="289">
        <f t="shared" si="93"/>
        <v>0</v>
      </c>
      <c r="IL76" s="289">
        <f t="shared" si="93"/>
        <v>0</v>
      </c>
      <c r="IM76" s="289">
        <f t="shared" si="93"/>
        <v>0</v>
      </c>
      <c r="IN76" s="289">
        <f t="shared" si="93"/>
        <v>0</v>
      </c>
      <c r="IO76" s="289">
        <f t="shared" si="93"/>
        <v>867192.45980527345</v>
      </c>
      <c r="IP76" s="289">
        <f t="shared" si="93"/>
        <v>0</v>
      </c>
      <c r="IQ76" s="289">
        <f t="shared" si="93"/>
        <v>0</v>
      </c>
      <c r="IR76" s="289">
        <f t="shared" si="93"/>
        <v>0</v>
      </c>
      <c r="IS76" s="289">
        <f t="shared" si="93"/>
        <v>0</v>
      </c>
      <c r="IT76" s="289">
        <f t="shared" si="93"/>
        <v>867192.45980527345</v>
      </c>
      <c r="IU76" s="289">
        <f t="shared" si="93"/>
        <v>0</v>
      </c>
      <c r="IV76" s="289">
        <f t="shared" si="93"/>
        <v>0</v>
      </c>
      <c r="IW76" s="289">
        <f t="shared" si="93"/>
        <v>0</v>
      </c>
      <c r="IX76" s="289">
        <f t="shared" si="93"/>
        <v>0</v>
      </c>
      <c r="IY76" s="289">
        <f t="shared" si="93"/>
        <v>867192.45980527345</v>
      </c>
      <c r="IZ76" s="289">
        <f t="shared" ref="IZ76:LK76" si="94">SUM(IZ52:IZ74)</f>
        <v>0</v>
      </c>
      <c r="JA76" s="289">
        <f t="shared" si="94"/>
        <v>0</v>
      </c>
      <c r="JB76" s="289">
        <f t="shared" si="94"/>
        <v>0</v>
      </c>
      <c r="JC76" s="289">
        <f t="shared" si="94"/>
        <v>0</v>
      </c>
      <c r="JD76" s="289">
        <f t="shared" si="94"/>
        <v>867192.45980527345</v>
      </c>
      <c r="JE76" s="289">
        <f t="shared" si="94"/>
        <v>0</v>
      </c>
      <c r="JF76" s="289">
        <f t="shared" si="94"/>
        <v>0</v>
      </c>
      <c r="JG76" s="289">
        <f t="shared" si="94"/>
        <v>0</v>
      </c>
      <c r="JH76" s="289">
        <f t="shared" si="94"/>
        <v>0</v>
      </c>
      <c r="JI76" s="289">
        <f t="shared" si="94"/>
        <v>867192.45980527345</v>
      </c>
      <c r="JJ76" s="289">
        <f t="shared" si="94"/>
        <v>0</v>
      </c>
      <c r="JK76" s="289">
        <f t="shared" si="94"/>
        <v>0</v>
      </c>
      <c r="JL76" s="289">
        <f t="shared" si="94"/>
        <v>0</v>
      </c>
      <c r="JM76" s="289">
        <f t="shared" si="94"/>
        <v>0</v>
      </c>
      <c r="JN76" s="289">
        <f t="shared" si="94"/>
        <v>867192.45980527345</v>
      </c>
      <c r="JO76" s="289">
        <f t="shared" si="94"/>
        <v>0</v>
      </c>
      <c r="JP76" s="289">
        <f t="shared" si="94"/>
        <v>0</v>
      </c>
      <c r="JQ76" s="289">
        <f t="shared" si="94"/>
        <v>0</v>
      </c>
      <c r="JR76" s="289">
        <f t="shared" si="94"/>
        <v>0</v>
      </c>
      <c r="JS76" s="289">
        <f t="shared" si="94"/>
        <v>867192.45980527345</v>
      </c>
      <c r="JT76" s="289">
        <f t="shared" si="94"/>
        <v>0</v>
      </c>
      <c r="JU76" s="289">
        <f t="shared" si="94"/>
        <v>0</v>
      </c>
      <c r="JV76" s="289">
        <f t="shared" si="94"/>
        <v>0</v>
      </c>
      <c r="JW76" s="289">
        <f t="shared" si="94"/>
        <v>0</v>
      </c>
      <c r="JX76" s="289">
        <f t="shared" si="94"/>
        <v>867192.45980527345</v>
      </c>
      <c r="JY76" s="289">
        <f t="shared" si="94"/>
        <v>0</v>
      </c>
      <c r="JZ76" s="289">
        <f t="shared" si="94"/>
        <v>0</v>
      </c>
      <c r="KA76" s="289">
        <f t="shared" si="94"/>
        <v>0</v>
      </c>
      <c r="KB76" s="289">
        <f t="shared" si="94"/>
        <v>0</v>
      </c>
      <c r="KC76" s="289">
        <f t="shared" si="94"/>
        <v>867192.45980527345</v>
      </c>
      <c r="KD76" s="289">
        <f t="shared" si="94"/>
        <v>0</v>
      </c>
      <c r="KE76" s="289">
        <f t="shared" si="94"/>
        <v>0</v>
      </c>
      <c r="KF76" s="289">
        <f t="shared" si="94"/>
        <v>0</v>
      </c>
      <c r="KG76" s="289">
        <f t="shared" si="94"/>
        <v>0</v>
      </c>
      <c r="KH76" s="289">
        <f t="shared" si="94"/>
        <v>867192.45980527345</v>
      </c>
      <c r="KI76" s="289">
        <f t="shared" si="94"/>
        <v>0</v>
      </c>
      <c r="KJ76" s="289">
        <f t="shared" si="94"/>
        <v>0</v>
      </c>
      <c r="KK76" s="289">
        <f t="shared" si="94"/>
        <v>0</v>
      </c>
      <c r="KL76" s="289">
        <f t="shared" si="94"/>
        <v>0</v>
      </c>
      <c r="KM76" s="289">
        <f t="shared" si="94"/>
        <v>867192.45980527345</v>
      </c>
      <c r="KN76" s="289">
        <f t="shared" si="94"/>
        <v>0</v>
      </c>
      <c r="KO76" s="289">
        <f t="shared" si="94"/>
        <v>0</v>
      </c>
      <c r="KP76" s="289">
        <f t="shared" si="94"/>
        <v>0</v>
      </c>
      <c r="KQ76" s="289">
        <f t="shared" si="94"/>
        <v>0</v>
      </c>
      <c r="KR76" s="289">
        <f t="shared" si="94"/>
        <v>867192.45980527345</v>
      </c>
      <c r="KS76" s="289">
        <f t="shared" si="94"/>
        <v>0</v>
      </c>
      <c r="KT76" s="289">
        <f t="shared" si="94"/>
        <v>0</v>
      </c>
      <c r="KU76" s="289">
        <f t="shared" si="94"/>
        <v>0</v>
      </c>
      <c r="KV76" s="289">
        <f t="shared" si="94"/>
        <v>0</v>
      </c>
      <c r="KW76" s="289">
        <f t="shared" si="94"/>
        <v>867192.45980527345</v>
      </c>
      <c r="KX76" s="289">
        <f t="shared" si="94"/>
        <v>0</v>
      </c>
      <c r="KY76" s="289">
        <f t="shared" si="94"/>
        <v>0</v>
      </c>
      <c r="KZ76" s="289">
        <f t="shared" si="94"/>
        <v>0</v>
      </c>
      <c r="LA76" s="289">
        <f t="shared" si="94"/>
        <v>0</v>
      </c>
      <c r="LB76" s="289">
        <f t="shared" si="94"/>
        <v>867192.45980527345</v>
      </c>
      <c r="LC76" s="289">
        <f t="shared" si="94"/>
        <v>0</v>
      </c>
      <c r="LD76" s="289">
        <f t="shared" si="94"/>
        <v>0</v>
      </c>
      <c r="LE76" s="289">
        <f t="shared" si="94"/>
        <v>0</v>
      </c>
      <c r="LF76" s="289">
        <f t="shared" si="94"/>
        <v>0</v>
      </c>
      <c r="LG76" s="289">
        <f t="shared" si="94"/>
        <v>867192.45980527345</v>
      </c>
      <c r="LH76" s="289">
        <f t="shared" si="94"/>
        <v>0</v>
      </c>
      <c r="LI76" s="289">
        <f t="shared" si="94"/>
        <v>0</v>
      </c>
      <c r="LJ76" s="289">
        <f t="shared" si="94"/>
        <v>0</v>
      </c>
      <c r="LK76" s="289">
        <f t="shared" si="94"/>
        <v>0</v>
      </c>
      <c r="LL76" s="289">
        <f t="shared" ref="LL76:NW76" si="95">SUM(LL52:LL74)</f>
        <v>867192.45980527345</v>
      </c>
      <c r="LM76" s="289">
        <f t="shared" si="95"/>
        <v>0</v>
      </c>
      <c r="LN76" s="289">
        <f t="shared" si="95"/>
        <v>0</v>
      </c>
      <c r="LO76" s="289">
        <f t="shared" si="95"/>
        <v>0</v>
      </c>
      <c r="LP76" s="289">
        <f t="shared" si="95"/>
        <v>0</v>
      </c>
      <c r="LQ76" s="289">
        <f t="shared" si="95"/>
        <v>867192.45980527345</v>
      </c>
      <c r="LR76" s="289">
        <f t="shared" si="95"/>
        <v>0</v>
      </c>
      <c r="LS76" s="289">
        <f t="shared" si="95"/>
        <v>0</v>
      </c>
      <c r="LT76" s="289">
        <f t="shared" si="95"/>
        <v>0</v>
      </c>
      <c r="LU76" s="289">
        <f t="shared" si="95"/>
        <v>0</v>
      </c>
      <c r="LV76" s="289">
        <f t="shared" si="95"/>
        <v>867192.45980527345</v>
      </c>
      <c r="LW76" s="289">
        <f t="shared" si="95"/>
        <v>0</v>
      </c>
      <c r="LX76" s="289">
        <f t="shared" si="95"/>
        <v>0</v>
      </c>
      <c r="LY76" s="289">
        <f t="shared" si="95"/>
        <v>0</v>
      </c>
      <c r="LZ76" s="289">
        <f t="shared" si="95"/>
        <v>0</v>
      </c>
      <c r="MA76" s="289">
        <f t="shared" si="95"/>
        <v>867192.45980527345</v>
      </c>
      <c r="MB76" s="289">
        <f t="shared" si="95"/>
        <v>0</v>
      </c>
      <c r="MC76" s="289">
        <f t="shared" si="95"/>
        <v>0</v>
      </c>
      <c r="MD76" s="289">
        <f t="shared" si="95"/>
        <v>0</v>
      </c>
      <c r="ME76" s="289">
        <f t="shared" si="95"/>
        <v>0</v>
      </c>
      <c r="MF76" s="289">
        <f t="shared" si="95"/>
        <v>867192.45980527345</v>
      </c>
      <c r="MG76" s="289">
        <f t="shared" si="95"/>
        <v>0</v>
      </c>
      <c r="MH76" s="289">
        <f t="shared" si="95"/>
        <v>0</v>
      </c>
      <c r="MI76" s="289">
        <f t="shared" si="95"/>
        <v>0</v>
      </c>
      <c r="MJ76" s="289">
        <f t="shared" si="95"/>
        <v>0</v>
      </c>
      <c r="MK76" s="289">
        <f t="shared" si="95"/>
        <v>867192.45980527345</v>
      </c>
      <c r="ML76" s="289">
        <f t="shared" si="95"/>
        <v>0</v>
      </c>
      <c r="MM76" s="289">
        <f t="shared" si="95"/>
        <v>0</v>
      </c>
      <c r="MN76" s="289">
        <f t="shared" si="95"/>
        <v>0</v>
      </c>
      <c r="MO76" s="289">
        <f t="shared" si="95"/>
        <v>0</v>
      </c>
      <c r="MP76" s="289">
        <f t="shared" si="95"/>
        <v>867192.45980527345</v>
      </c>
      <c r="MQ76" s="289">
        <f t="shared" si="95"/>
        <v>0</v>
      </c>
      <c r="MR76" s="289">
        <f t="shared" si="95"/>
        <v>0</v>
      </c>
      <c r="MS76" s="289">
        <f t="shared" si="95"/>
        <v>0</v>
      </c>
      <c r="MT76" s="289">
        <f t="shared" si="95"/>
        <v>0</v>
      </c>
      <c r="MU76" s="289">
        <f t="shared" si="95"/>
        <v>867192.45980527345</v>
      </c>
      <c r="MV76" s="289">
        <f t="shared" si="95"/>
        <v>0</v>
      </c>
      <c r="MW76" s="289">
        <f t="shared" si="95"/>
        <v>0</v>
      </c>
      <c r="MX76" s="289">
        <f t="shared" si="95"/>
        <v>0</v>
      </c>
      <c r="MY76" s="289">
        <f t="shared" si="95"/>
        <v>0</v>
      </c>
      <c r="MZ76" s="289">
        <f t="shared" si="95"/>
        <v>867192.45980527345</v>
      </c>
      <c r="NA76" s="289">
        <f t="shared" si="95"/>
        <v>0</v>
      </c>
      <c r="NB76" s="289">
        <f t="shared" si="95"/>
        <v>0</v>
      </c>
      <c r="NC76" s="289">
        <f t="shared" si="95"/>
        <v>0</v>
      </c>
      <c r="ND76" s="289">
        <f t="shared" si="95"/>
        <v>0</v>
      </c>
      <c r="NE76" s="289">
        <f t="shared" si="95"/>
        <v>867192.45980527345</v>
      </c>
      <c r="NF76" s="289">
        <f t="shared" si="95"/>
        <v>0</v>
      </c>
      <c r="NG76" s="289">
        <f t="shared" si="95"/>
        <v>0</v>
      </c>
      <c r="NH76" s="289">
        <f t="shared" si="95"/>
        <v>0</v>
      </c>
      <c r="NI76" s="289">
        <f t="shared" si="95"/>
        <v>0</v>
      </c>
      <c r="NJ76" s="289">
        <f t="shared" si="95"/>
        <v>867192.45980527345</v>
      </c>
      <c r="NK76" s="289">
        <f t="shared" si="95"/>
        <v>0</v>
      </c>
      <c r="NL76" s="289">
        <f t="shared" si="95"/>
        <v>0</v>
      </c>
      <c r="NM76" s="289">
        <f t="shared" si="95"/>
        <v>0</v>
      </c>
      <c r="NN76" s="289">
        <f t="shared" si="95"/>
        <v>0</v>
      </c>
      <c r="NO76" s="289">
        <f t="shared" si="95"/>
        <v>867192.45980527345</v>
      </c>
      <c r="NP76" s="289">
        <f t="shared" si="95"/>
        <v>0</v>
      </c>
      <c r="NQ76" s="289">
        <f t="shared" si="95"/>
        <v>0</v>
      </c>
      <c r="NR76" s="289">
        <f t="shared" si="95"/>
        <v>0</v>
      </c>
      <c r="NS76" s="289">
        <f t="shared" si="95"/>
        <v>0</v>
      </c>
      <c r="NT76" s="289">
        <f t="shared" si="95"/>
        <v>867192.45980527345</v>
      </c>
      <c r="NU76" s="289">
        <f t="shared" si="95"/>
        <v>0</v>
      </c>
      <c r="NV76" s="289">
        <f t="shared" si="95"/>
        <v>0</v>
      </c>
      <c r="NW76" s="289">
        <f t="shared" si="95"/>
        <v>0</v>
      </c>
      <c r="NX76" s="289">
        <f t="shared" ref="NX76:QI76" si="96">SUM(NX52:NX74)</f>
        <v>0</v>
      </c>
      <c r="NY76" s="289">
        <f t="shared" si="96"/>
        <v>867192.45980527345</v>
      </c>
      <c r="NZ76" s="289">
        <f t="shared" si="96"/>
        <v>0</v>
      </c>
      <c r="OA76" s="289">
        <f t="shared" si="96"/>
        <v>0</v>
      </c>
      <c r="OB76" s="289">
        <f t="shared" si="96"/>
        <v>0</v>
      </c>
      <c r="OC76" s="289">
        <f t="shared" si="96"/>
        <v>0</v>
      </c>
      <c r="OD76" s="289">
        <f t="shared" si="96"/>
        <v>867192.45980527345</v>
      </c>
      <c r="OE76" s="289">
        <f t="shared" si="96"/>
        <v>0</v>
      </c>
      <c r="OF76" s="289">
        <f t="shared" si="96"/>
        <v>0</v>
      </c>
      <c r="OG76" s="289">
        <f t="shared" si="96"/>
        <v>0</v>
      </c>
      <c r="OH76" s="289">
        <f t="shared" si="96"/>
        <v>0</v>
      </c>
      <c r="OI76" s="289">
        <f t="shared" si="96"/>
        <v>867192.45980527345</v>
      </c>
      <c r="OJ76" s="289">
        <f t="shared" si="96"/>
        <v>0</v>
      </c>
      <c r="OK76" s="289">
        <f t="shared" si="96"/>
        <v>0</v>
      </c>
      <c r="OL76" s="289">
        <f t="shared" si="96"/>
        <v>0</v>
      </c>
      <c r="OM76" s="289">
        <f t="shared" si="96"/>
        <v>0</v>
      </c>
      <c r="ON76" s="289">
        <f t="shared" si="96"/>
        <v>867192.45980527345</v>
      </c>
      <c r="OO76" s="289">
        <f t="shared" si="96"/>
        <v>0</v>
      </c>
      <c r="OP76" s="289">
        <f t="shared" si="96"/>
        <v>0</v>
      </c>
      <c r="OQ76" s="289">
        <f t="shared" si="96"/>
        <v>0</v>
      </c>
      <c r="OR76" s="289">
        <f t="shared" si="96"/>
        <v>0</v>
      </c>
      <c r="OS76" s="289">
        <f t="shared" si="96"/>
        <v>867192.45980527345</v>
      </c>
      <c r="OT76" s="289">
        <f t="shared" si="96"/>
        <v>0</v>
      </c>
      <c r="OU76" s="289">
        <f t="shared" si="96"/>
        <v>0</v>
      </c>
      <c r="OV76" s="289">
        <f t="shared" si="96"/>
        <v>0</v>
      </c>
      <c r="OW76" s="289">
        <f t="shared" si="96"/>
        <v>0</v>
      </c>
      <c r="OX76" s="289">
        <f t="shared" si="96"/>
        <v>867192.45980527345</v>
      </c>
      <c r="OY76" s="289">
        <f t="shared" si="96"/>
        <v>0</v>
      </c>
      <c r="OZ76" s="289">
        <f t="shared" si="96"/>
        <v>0</v>
      </c>
      <c r="PA76" s="289">
        <f t="shared" si="96"/>
        <v>0</v>
      </c>
      <c r="PB76" s="289">
        <f t="shared" si="96"/>
        <v>0</v>
      </c>
      <c r="PC76" s="289">
        <f t="shared" si="96"/>
        <v>867192.45980527345</v>
      </c>
      <c r="PD76" s="289">
        <f t="shared" si="96"/>
        <v>0</v>
      </c>
      <c r="PE76" s="289">
        <f t="shared" si="96"/>
        <v>0</v>
      </c>
      <c r="PF76" s="289">
        <f t="shared" si="96"/>
        <v>0</v>
      </c>
      <c r="PG76" s="289">
        <f t="shared" si="96"/>
        <v>0</v>
      </c>
      <c r="PH76" s="289">
        <f t="shared" si="96"/>
        <v>867192.45980527345</v>
      </c>
      <c r="PI76" s="289">
        <f t="shared" si="96"/>
        <v>0</v>
      </c>
      <c r="PJ76" s="289">
        <f t="shared" si="96"/>
        <v>0</v>
      </c>
      <c r="PK76" s="289">
        <f t="shared" si="96"/>
        <v>0</v>
      </c>
      <c r="PL76" s="289">
        <f t="shared" si="96"/>
        <v>0</v>
      </c>
      <c r="PM76" s="289">
        <f t="shared" si="96"/>
        <v>867192.45980527345</v>
      </c>
      <c r="PN76" s="289">
        <f t="shared" si="96"/>
        <v>0</v>
      </c>
      <c r="PO76" s="289">
        <f t="shared" si="96"/>
        <v>0</v>
      </c>
      <c r="PP76" s="289">
        <f t="shared" si="96"/>
        <v>0</v>
      </c>
      <c r="PQ76" s="289">
        <f t="shared" si="96"/>
        <v>0</v>
      </c>
      <c r="PR76" s="289">
        <f t="shared" si="96"/>
        <v>867192.45980527345</v>
      </c>
      <c r="PS76" s="289">
        <f t="shared" si="96"/>
        <v>0</v>
      </c>
      <c r="PT76" s="289">
        <f t="shared" si="96"/>
        <v>0</v>
      </c>
      <c r="PU76" s="289">
        <f t="shared" si="96"/>
        <v>0</v>
      </c>
      <c r="PV76" s="289">
        <f t="shared" si="96"/>
        <v>0</v>
      </c>
      <c r="PW76" s="289">
        <f t="shared" si="96"/>
        <v>867192.45980527345</v>
      </c>
      <c r="PX76" s="289">
        <f t="shared" si="96"/>
        <v>0</v>
      </c>
      <c r="PY76" s="289">
        <f t="shared" si="96"/>
        <v>0</v>
      </c>
      <c r="PZ76" s="289">
        <f t="shared" si="96"/>
        <v>0</v>
      </c>
      <c r="QA76" s="289">
        <f t="shared" si="96"/>
        <v>0</v>
      </c>
      <c r="QB76" s="289">
        <f t="shared" si="96"/>
        <v>867192.45980527345</v>
      </c>
      <c r="QC76" s="289">
        <f t="shared" si="96"/>
        <v>0</v>
      </c>
      <c r="QD76" s="289">
        <f t="shared" si="96"/>
        <v>0</v>
      </c>
      <c r="QE76" s="289">
        <f t="shared" si="96"/>
        <v>0</v>
      </c>
      <c r="QF76" s="289">
        <f t="shared" si="96"/>
        <v>0</v>
      </c>
      <c r="QG76" s="289">
        <f t="shared" si="96"/>
        <v>867192.45980527345</v>
      </c>
      <c r="QH76" s="289">
        <f t="shared" si="96"/>
        <v>0</v>
      </c>
      <c r="QI76" s="289">
        <f t="shared" si="96"/>
        <v>0</v>
      </c>
      <c r="QJ76" s="289">
        <f t="shared" ref="QJ76:SA76" si="97">SUM(QJ52:QJ74)</f>
        <v>0</v>
      </c>
      <c r="QK76" s="289">
        <f t="shared" si="97"/>
        <v>0</v>
      </c>
      <c r="QL76" s="289">
        <f t="shared" si="97"/>
        <v>867192.45980527345</v>
      </c>
      <c r="QM76" s="289">
        <f t="shared" si="97"/>
        <v>0</v>
      </c>
      <c r="QN76" s="289">
        <f t="shared" si="97"/>
        <v>0</v>
      </c>
      <c r="QO76" s="289">
        <f t="shared" si="97"/>
        <v>0</v>
      </c>
      <c r="QP76" s="289">
        <f t="shared" si="97"/>
        <v>0</v>
      </c>
      <c r="QQ76" s="289">
        <f t="shared" si="97"/>
        <v>867192.45980527345</v>
      </c>
      <c r="QR76" s="289">
        <f t="shared" si="97"/>
        <v>0</v>
      </c>
      <c r="QS76" s="289">
        <f t="shared" si="97"/>
        <v>0</v>
      </c>
      <c r="QT76" s="289">
        <f t="shared" si="97"/>
        <v>0</v>
      </c>
      <c r="QU76" s="289">
        <f t="shared" si="97"/>
        <v>0</v>
      </c>
      <c r="QV76" s="289">
        <f t="shared" si="97"/>
        <v>867192.45980527345</v>
      </c>
      <c r="QW76" s="289">
        <f t="shared" si="97"/>
        <v>0</v>
      </c>
      <c r="QX76" s="289">
        <f t="shared" si="97"/>
        <v>0</v>
      </c>
      <c r="QY76" s="289">
        <f t="shared" si="97"/>
        <v>0</v>
      </c>
      <c r="QZ76" s="289">
        <f t="shared" si="97"/>
        <v>0</v>
      </c>
      <c r="RA76" s="289">
        <f t="shared" si="97"/>
        <v>867192.45980527345</v>
      </c>
      <c r="RB76" s="289">
        <f t="shared" si="97"/>
        <v>0</v>
      </c>
      <c r="RC76" s="289">
        <f t="shared" si="97"/>
        <v>0</v>
      </c>
      <c r="RD76" s="289">
        <f t="shared" si="97"/>
        <v>0</v>
      </c>
      <c r="RE76" s="289">
        <f t="shared" si="97"/>
        <v>0</v>
      </c>
      <c r="RF76" s="289">
        <f t="shared" si="97"/>
        <v>867192.45980527345</v>
      </c>
      <c r="RG76" s="289">
        <f t="shared" si="97"/>
        <v>0</v>
      </c>
      <c r="RH76" s="289">
        <f t="shared" si="97"/>
        <v>0</v>
      </c>
      <c r="RI76" s="289">
        <f t="shared" si="97"/>
        <v>0</v>
      </c>
      <c r="RJ76" s="289">
        <f t="shared" si="97"/>
        <v>0</v>
      </c>
      <c r="RK76" s="289">
        <f t="shared" si="97"/>
        <v>867192.45980527345</v>
      </c>
      <c r="RL76" s="289">
        <f t="shared" si="97"/>
        <v>0</v>
      </c>
      <c r="RM76" s="289">
        <f t="shared" si="97"/>
        <v>0</v>
      </c>
      <c r="RN76" s="289">
        <f t="shared" si="97"/>
        <v>0</v>
      </c>
      <c r="RO76" s="289">
        <f t="shared" si="97"/>
        <v>0</v>
      </c>
      <c r="RP76" s="289">
        <f t="shared" si="97"/>
        <v>867192.45980527345</v>
      </c>
      <c r="RQ76" s="289">
        <f t="shared" si="97"/>
        <v>0</v>
      </c>
      <c r="RR76" s="289">
        <f t="shared" si="97"/>
        <v>0</v>
      </c>
      <c r="RS76" s="289">
        <f t="shared" si="97"/>
        <v>0</v>
      </c>
      <c r="RT76" s="289">
        <f t="shared" si="97"/>
        <v>0</v>
      </c>
      <c r="RU76" s="289">
        <f t="shared" si="97"/>
        <v>867192.45980527345</v>
      </c>
      <c r="RV76" s="289">
        <f t="shared" si="97"/>
        <v>0</v>
      </c>
      <c r="RW76" s="289">
        <f t="shared" si="97"/>
        <v>0</v>
      </c>
      <c r="RX76" s="289">
        <f t="shared" si="97"/>
        <v>0</v>
      </c>
      <c r="RY76" s="289">
        <f t="shared" si="97"/>
        <v>0</v>
      </c>
      <c r="RZ76" s="289">
        <f t="shared" si="97"/>
        <v>867192.45980527345</v>
      </c>
      <c r="SA76" s="289">
        <f t="shared" si="97"/>
        <v>0</v>
      </c>
    </row>
    <row r="77" spans="1:495" s="236" customFormat="1">
      <c r="C77" s="15"/>
      <c r="D77" s="240"/>
      <c r="E77" s="240"/>
      <c r="F77" s="240"/>
      <c r="G77" s="240"/>
      <c r="H77" s="240"/>
      <c r="I77" s="240"/>
      <c r="J77" s="240"/>
      <c r="K77" s="240"/>
      <c r="L77" s="240"/>
      <c r="M77" s="240"/>
      <c r="N77" s="240"/>
      <c r="O77" s="240"/>
      <c r="P77" s="240"/>
      <c r="Q77" s="240"/>
      <c r="R77" s="240"/>
      <c r="S77" s="240"/>
      <c r="T77" s="240"/>
      <c r="U77" s="240"/>
      <c r="V77" s="240"/>
      <c r="W77" s="240"/>
      <c r="X77" s="240"/>
      <c r="Y77" s="240"/>
      <c r="Z77" s="240"/>
      <c r="AA77" s="240"/>
      <c r="AB77" s="240"/>
      <c r="AC77" s="240"/>
      <c r="AD77" s="240"/>
      <c r="AE77" s="240"/>
      <c r="AF77" s="240"/>
      <c r="AG77" s="240"/>
      <c r="AH77" s="240"/>
      <c r="AI77" s="240"/>
      <c r="AJ77" s="240"/>
      <c r="AK77" s="240"/>
      <c r="AL77" s="240"/>
      <c r="AM77" s="240"/>
      <c r="AN77" s="240"/>
      <c r="AO77" s="240"/>
      <c r="AP77" s="240"/>
      <c r="AQ77" s="240"/>
      <c r="AR77" s="240"/>
      <c r="AS77" s="240"/>
      <c r="AT77" s="240"/>
      <c r="AU77" s="240"/>
      <c r="AV77" s="240"/>
      <c r="AW77" s="240"/>
      <c r="AX77" s="240"/>
      <c r="AY77" s="240"/>
      <c r="AZ77" s="240"/>
      <c r="BA77" s="240"/>
      <c r="BB77" s="240"/>
      <c r="BC77" s="240"/>
      <c r="BD77" s="240"/>
      <c r="BE77" s="240"/>
      <c r="BF77" s="240"/>
      <c r="BG77" s="240"/>
      <c r="BH77" s="240"/>
      <c r="BI77" s="240"/>
      <c r="BJ77" s="240"/>
      <c r="BK77" s="240"/>
      <c r="BL77" s="240"/>
      <c r="BM77" s="240"/>
      <c r="BN77" s="240"/>
      <c r="BO77" s="240"/>
      <c r="BP77" s="240"/>
      <c r="BQ77" s="240"/>
      <c r="BR77" s="240"/>
      <c r="BS77" s="240"/>
      <c r="BT77" s="240"/>
      <c r="BU77" s="240"/>
      <c r="BV77" s="240"/>
      <c r="BW77" s="240"/>
      <c r="BX77" s="240"/>
      <c r="BY77" s="240"/>
      <c r="BZ77" s="240"/>
      <c r="CA77" s="240"/>
      <c r="CB77" s="240"/>
      <c r="CC77" s="240"/>
      <c r="CD77" s="240"/>
      <c r="CE77" s="240"/>
      <c r="CF77" s="240"/>
      <c r="CG77" s="240"/>
      <c r="CH77" s="240"/>
      <c r="CI77" s="240"/>
      <c r="CJ77" s="240"/>
      <c r="CK77" s="240"/>
      <c r="CL77" s="240"/>
      <c r="CM77" s="240"/>
      <c r="CN77" s="240"/>
      <c r="CO77" s="240"/>
      <c r="CP77" s="240"/>
      <c r="CQ77" s="240"/>
      <c r="CR77" s="240"/>
      <c r="CS77" s="240"/>
      <c r="CT77" s="240"/>
      <c r="CU77" s="240"/>
      <c r="CV77" s="240"/>
      <c r="CW77" s="240"/>
      <c r="CX77" s="240"/>
      <c r="CY77" s="240"/>
      <c r="CZ77" s="240"/>
      <c r="DA77" s="240"/>
      <c r="DB77" s="240"/>
      <c r="DC77" s="240"/>
      <c r="DD77" s="240"/>
      <c r="DE77" s="240"/>
      <c r="DF77" s="240"/>
      <c r="DG77" s="240"/>
      <c r="DH77" s="240"/>
      <c r="DI77" s="240"/>
      <c r="DJ77" s="240"/>
      <c r="DK77" s="240"/>
      <c r="DL77" s="240"/>
      <c r="DM77" s="240"/>
      <c r="DN77" s="240"/>
      <c r="DO77" s="240"/>
      <c r="DP77" s="240"/>
      <c r="DQ77" s="240"/>
      <c r="DR77" s="240"/>
      <c r="DS77" s="240"/>
      <c r="DT77" s="240"/>
      <c r="DU77" s="240"/>
      <c r="DV77" s="240"/>
      <c r="DW77" s="240"/>
      <c r="DX77" s="240"/>
      <c r="DY77" s="240"/>
      <c r="DZ77" s="240"/>
      <c r="EA77" s="240"/>
      <c r="EB77" s="240"/>
      <c r="EC77" s="240"/>
      <c r="ED77" s="240"/>
      <c r="EE77" s="240"/>
      <c r="EF77" s="240"/>
      <c r="EG77" s="240"/>
      <c r="EH77" s="240"/>
      <c r="EI77" s="240"/>
      <c r="EJ77" s="240"/>
      <c r="EK77" s="240"/>
      <c r="EL77" s="240"/>
      <c r="EM77" s="240"/>
      <c r="EN77" s="240"/>
      <c r="EO77" s="240"/>
      <c r="EP77" s="240"/>
      <c r="EQ77" s="240"/>
      <c r="ER77" s="240"/>
      <c r="ES77" s="240"/>
      <c r="ET77" s="240"/>
      <c r="EU77" s="240"/>
      <c r="EV77" s="240"/>
      <c r="EW77" s="240"/>
      <c r="EX77" s="240"/>
      <c r="EY77" s="240"/>
      <c r="EZ77" s="240"/>
      <c r="FA77" s="240"/>
      <c r="FB77" s="240"/>
      <c r="FC77" s="240"/>
      <c r="FD77" s="240"/>
      <c r="FE77" s="240"/>
      <c r="FF77" s="240"/>
      <c r="FG77" s="240"/>
      <c r="FH77" s="240"/>
      <c r="FI77" s="240"/>
      <c r="FJ77" s="240"/>
      <c r="FK77" s="240"/>
      <c r="FL77" s="240"/>
      <c r="FM77" s="240"/>
      <c r="FN77" s="240"/>
      <c r="FO77" s="240"/>
      <c r="FP77" s="240"/>
      <c r="FQ77" s="240"/>
      <c r="FR77" s="240"/>
      <c r="FS77" s="240"/>
      <c r="FT77" s="240"/>
      <c r="FU77" s="240"/>
      <c r="FV77" s="240"/>
      <c r="FW77" s="240"/>
      <c r="FX77" s="240"/>
      <c r="FY77" s="240"/>
      <c r="FZ77" s="240"/>
      <c r="GA77" s="240"/>
      <c r="GB77" s="240"/>
      <c r="GC77" s="240"/>
      <c r="GD77" s="240"/>
      <c r="GE77" s="240"/>
      <c r="GF77" s="240"/>
      <c r="GG77" s="240"/>
      <c r="GH77" s="240"/>
      <c r="GI77" s="240"/>
      <c r="GJ77" s="240"/>
      <c r="GK77" s="240"/>
      <c r="GL77" s="240"/>
      <c r="GM77" s="240"/>
      <c r="GN77" s="240"/>
      <c r="GO77" s="240"/>
      <c r="GP77" s="240"/>
      <c r="GQ77" s="240"/>
      <c r="GR77" s="240"/>
      <c r="GS77" s="240"/>
      <c r="GT77" s="240"/>
      <c r="GU77" s="240"/>
      <c r="GV77" s="240"/>
      <c r="GW77" s="240"/>
      <c r="GX77" s="240"/>
      <c r="GY77" s="240"/>
      <c r="GZ77" s="240"/>
      <c r="HA77" s="240"/>
      <c r="HB77" s="240"/>
      <c r="HC77" s="240"/>
      <c r="HD77" s="240"/>
      <c r="HE77" s="240"/>
      <c r="HF77" s="240"/>
      <c r="HG77" s="240"/>
      <c r="HH77" s="240"/>
      <c r="HI77" s="240"/>
      <c r="HJ77" s="240"/>
      <c r="HK77" s="240"/>
      <c r="HL77" s="240"/>
      <c r="HM77" s="240"/>
      <c r="HN77" s="240"/>
      <c r="HO77" s="240"/>
      <c r="HP77" s="240"/>
      <c r="HQ77" s="240"/>
      <c r="HR77" s="240"/>
      <c r="HS77" s="240"/>
      <c r="HT77" s="240"/>
      <c r="HU77" s="240"/>
      <c r="HV77" s="240"/>
      <c r="HW77" s="240"/>
      <c r="HX77" s="240"/>
      <c r="HY77" s="240"/>
      <c r="HZ77" s="240"/>
      <c r="IA77" s="240"/>
      <c r="IB77" s="240"/>
      <c r="IC77" s="240"/>
      <c r="ID77" s="240"/>
      <c r="IE77" s="240"/>
      <c r="IF77" s="240"/>
      <c r="IG77" s="240"/>
      <c r="IH77" s="240"/>
      <c r="II77" s="240"/>
      <c r="IJ77" s="240"/>
      <c r="IK77" s="240"/>
      <c r="IL77" s="240"/>
      <c r="IM77" s="240"/>
      <c r="IN77" s="240"/>
      <c r="IO77" s="240"/>
      <c r="IP77" s="240"/>
      <c r="IQ77" s="240"/>
      <c r="IR77" s="240"/>
      <c r="IS77" s="240"/>
      <c r="IT77" s="240"/>
      <c r="IU77" s="240"/>
      <c r="IV77" s="240"/>
      <c r="IW77" s="240"/>
      <c r="IX77" s="240"/>
      <c r="IY77" s="240"/>
      <c r="IZ77" s="240"/>
      <c r="JA77" s="240"/>
      <c r="JB77" s="240"/>
      <c r="JC77" s="240"/>
      <c r="JD77" s="240"/>
      <c r="JE77" s="240"/>
      <c r="JF77" s="240"/>
      <c r="JG77" s="240"/>
      <c r="JH77" s="240"/>
      <c r="JI77" s="240"/>
      <c r="JJ77" s="240"/>
      <c r="JK77" s="240"/>
      <c r="JL77" s="240"/>
      <c r="JM77" s="240"/>
      <c r="JN77" s="240"/>
      <c r="JO77" s="240"/>
      <c r="JP77" s="240"/>
      <c r="JQ77" s="240"/>
      <c r="JR77" s="240"/>
      <c r="JS77" s="240"/>
      <c r="JT77" s="240"/>
      <c r="JU77" s="240"/>
      <c r="JV77" s="240"/>
      <c r="JW77" s="240"/>
      <c r="JX77" s="240"/>
      <c r="JY77" s="240"/>
      <c r="JZ77" s="240"/>
      <c r="KA77" s="240"/>
      <c r="KB77" s="240"/>
      <c r="KC77" s="240"/>
      <c r="KD77" s="240"/>
      <c r="KE77" s="240"/>
      <c r="KF77" s="240"/>
      <c r="KG77" s="240"/>
      <c r="KH77" s="240"/>
      <c r="KI77" s="240"/>
      <c r="KJ77" s="240"/>
      <c r="KK77" s="240"/>
      <c r="KL77" s="240"/>
      <c r="KM77" s="240"/>
      <c r="KN77" s="240"/>
      <c r="KO77" s="240"/>
      <c r="KP77" s="240"/>
      <c r="KQ77" s="240"/>
      <c r="KR77" s="240"/>
      <c r="KS77" s="240"/>
      <c r="KT77" s="240"/>
      <c r="KU77" s="240"/>
      <c r="KV77" s="240"/>
      <c r="KW77" s="240"/>
      <c r="KX77" s="240"/>
      <c r="KY77" s="240"/>
      <c r="KZ77" s="240"/>
      <c r="LA77" s="240"/>
      <c r="LB77" s="240"/>
      <c r="LC77" s="240"/>
      <c r="LD77" s="240"/>
      <c r="LE77" s="240"/>
      <c r="LF77" s="240"/>
      <c r="LG77" s="240"/>
      <c r="LH77" s="240"/>
      <c r="LI77" s="240"/>
      <c r="LJ77" s="240"/>
      <c r="LK77" s="240"/>
      <c r="LL77" s="240"/>
      <c r="LM77" s="240"/>
      <c r="LN77" s="240"/>
      <c r="LO77" s="240"/>
      <c r="LP77" s="240"/>
      <c r="LQ77" s="240"/>
      <c r="LR77" s="240"/>
      <c r="LS77" s="240"/>
      <c r="LT77" s="240"/>
      <c r="LU77" s="240"/>
      <c r="LV77" s="240"/>
      <c r="LW77" s="240"/>
      <c r="LX77" s="240"/>
      <c r="LY77" s="240"/>
      <c r="LZ77" s="240"/>
      <c r="MA77" s="240"/>
      <c r="MB77" s="240"/>
      <c r="MC77" s="240"/>
      <c r="MD77" s="240"/>
      <c r="ME77" s="240"/>
      <c r="MF77" s="240"/>
      <c r="MG77" s="240"/>
      <c r="MH77" s="240"/>
      <c r="MI77" s="240"/>
      <c r="MJ77" s="240"/>
      <c r="MK77" s="240"/>
      <c r="ML77" s="240"/>
      <c r="MM77" s="240"/>
      <c r="MN77" s="240"/>
      <c r="MO77" s="240"/>
      <c r="MP77" s="240"/>
      <c r="MQ77" s="240"/>
      <c r="MR77" s="240"/>
      <c r="MS77" s="240"/>
      <c r="MT77" s="240"/>
      <c r="MU77" s="240"/>
      <c r="MV77" s="240"/>
      <c r="MW77" s="240"/>
      <c r="MX77" s="240"/>
      <c r="MY77" s="240"/>
      <c r="MZ77" s="240"/>
      <c r="NA77" s="240"/>
      <c r="NB77" s="240"/>
      <c r="NC77" s="240"/>
      <c r="ND77" s="240"/>
      <c r="NE77" s="240"/>
      <c r="NF77" s="240"/>
      <c r="NG77" s="240"/>
      <c r="NH77" s="240"/>
      <c r="NI77" s="240"/>
      <c r="NJ77" s="240"/>
      <c r="NK77" s="240"/>
      <c r="NL77" s="240"/>
      <c r="NM77" s="240"/>
      <c r="NN77" s="240"/>
      <c r="NO77" s="240"/>
      <c r="NP77" s="240"/>
      <c r="NQ77" s="240"/>
      <c r="NR77" s="240"/>
      <c r="NS77" s="240"/>
      <c r="NT77" s="240"/>
      <c r="NU77" s="240"/>
      <c r="NV77" s="240"/>
      <c r="NW77" s="240"/>
      <c r="NX77" s="240"/>
      <c r="NY77" s="240"/>
      <c r="NZ77" s="240"/>
      <c r="OA77" s="240"/>
      <c r="OB77" s="240"/>
      <c r="OC77" s="240"/>
      <c r="OD77" s="240"/>
      <c r="OE77" s="240"/>
      <c r="OF77" s="240"/>
      <c r="OG77" s="240"/>
      <c r="OH77" s="240"/>
      <c r="OI77" s="240"/>
      <c r="OJ77" s="240"/>
      <c r="OK77" s="240"/>
      <c r="OL77" s="240"/>
      <c r="OM77" s="240"/>
      <c r="ON77" s="240"/>
      <c r="OO77" s="240"/>
      <c r="OP77" s="240"/>
      <c r="OQ77" s="240"/>
      <c r="OR77" s="240"/>
      <c r="OS77" s="240"/>
      <c r="OT77" s="240"/>
      <c r="OU77" s="240"/>
      <c r="OV77" s="240"/>
      <c r="OW77" s="240"/>
      <c r="OX77" s="240"/>
      <c r="OY77" s="240"/>
      <c r="OZ77" s="240"/>
      <c r="PA77" s="240"/>
      <c r="PB77" s="240"/>
      <c r="PC77" s="240"/>
      <c r="PD77" s="240"/>
      <c r="PE77" s="240"/>
      <c r="PF77" s="240"/>
      <c r="PG77" s="240"/>
      <c r="PH77" s="240"/>
      <c r="PI77" s="240"/>
      <c r="PJ77" s="240"/>
      <c r="PK77" s="240"/>
      <c r="PL77" s="240"/>
      <c r="PM77" s="240"/>
      <c r="PN77" s="240"/>
      <c r="PO77" s="240"/>
      <c r="PP77" s="240"/>
      <c r="PQ77" s="240"/>
      <c r="PR77" s="240"/>
      <c r="PS77" s="240"/>
      <c r="PT77" s="240"/>
      <c r="PU77" s="240"/>
      <c r="PV77" s="240"/>
      <c r="PW77" s="240"/>
      <c r="PX77" s="240"/>
      <c r="PY77" s="240"/>
      <c r="PZ77" s="240"/>
      <c r="QA77" s="240"/>
      <c r="QB77" s="240"/>
      <c r="QC77" s="240"/>
      <c r="QD77" s="240"/>
      <c r="QE77" s="240"/>
      <c r="QF77" s="240"/>
      <c r="QG77" s="240"/>
      <c r="QH77" s="240"/>
      <c r="QI77" s="240"/>
      <c r="QJ77" s="240"/>
      <c r="QK77" s="240"/>
      <c r="QL77" s="240"/>
      <c r="QM77" s="240"/>
      <c r="QN77" s="240"/>
      <c r="QO77" s="240"/>
      <c r="QP77" s="240"/>
      <c r="QQ77" s="240"/>
      <c r="QR77" s="240"/>
      <c r="QS77" s="240"/>
      <c r="QT77" s="240"/>
      <c r="QU77" s="240"/>
      <c r="QV77" s="240"/>
      <c r="QW77" s="240"/>
      <c r="QX77" s="240"/>
      <c r="QY77" s="240"/>
      <c r="QZ77" s="240"/>
      <c r="RA77" s="240"/>
      <c r="RB77" s="240"/>
      <c r="RC77" s="240"/>
      <c r="RD77" s="240"/>
      <c r="RE77" s="240"/>
      <c r="RF77" s="240"/>
      <c r="RG77" s="240"/>
      <c r="RH77" s="240"/>
      <c r="RI77" s="240"/>
      <c r="RJ77" s="240"/>
      <c r="RK77" s="240"/>
      <c r="RL77" s="240"/>
      <c r="RM77" s="240"/>
      <c r="RN77" s="240"/>
      <c r="RO77" s="240"/>
      <c r="RP77" s="240"/>
      <c r="RQ77" s="240"/>
      <c r="RR77" s="240"/>
      <c r="RS77" s="240"/>
      <c r="RT77" s="240"/>
      <c r="RU77" s="240"/>
      <c r="RV77" s="240"/>
      <c r="RW77" s="240"/>
      <c r="RX77" s="240"/>
      <c r="RY77" s="240"/>
      <c r="RZ77" s="240"/>
      <c r="SA77" s="240"/>
    </row>
    <row r="78" spans="1:495">
      <c r="B78" s="285" t="s">
        <v>324</v>
      </c>
      <c r="C78" s="285"/>
      <c r="D78" s="285" t="s">
        <v>323</v>
      </c>
    </row>
    <row r="79" spans="1:495">
      <c r="A79" s="282"/>
      <c r="B79" s="285" t="s">
        <v>319</v>
      </c>
      <c r="C79" s="285"/>
      <c r="D79" s="276">
        <f>D28</f>
        <v>1</v>
      </c>
      <c r="E79" s="276">
        <f>D79+1</f>
        <v>2</v>
      </c>
      <c r="F79" s="276">
        <f t="shared" ref="F79:BQ79" si="98">E79+1</f>
        <v>3</v>
      </c>
      <c r="G79" s="276">
        <f t="shared" si="98"/>
        <v>4</v>
      </c>
      <c r="H79" s="276">
        <f t="shared" si="98"/>
        <v>5</v>
      </c>
      <c r="I79" s="276">
        <f t="shared" si="98"/>
        <v>6</v>
      </c>
      <c r="J79" s="276">
        <f t="shared" si="98"/>
        <v>7</v>
      </c>
      <c r="K79" s="276">
        <f t="shared" si="98"/>
        <v>8</v>
      </c>
      <c r="L79" s="276">
        <f t="shared" si="98"/>
        <v>9</v>
      </c>
      <c r="M79" s="276">
        <f t="shared" si="98"/>
        <v>10</v>
      </c>
      <c r="N79" s="276">
        <f t="shared" si="98"/>
        <v>11</v>
      </c>
      <c r="O79" s="276">
        <f t="shared" si="98"/>
        <v>12</v>
      </c>
      <c r="P79" s="276">
        <f t="shared" si="98"/>
        <v>13</v>
      </c>
      <c r="Q79" s="276">
        <f t="shared" si="98"/>
        <v>14</v>
      </c>
      <c r="R79" s="276">
        <f t="shared" si="98"/>
        <v>15</v>
      </c>
      <c r="S79" s="276">
        <f t="shared" si="98"/>
        <v>16</v>
      </c>
      <c r="T79" s="276">
        <f t="shared" si="98"/>
        <v>17</v>
      </c>
      <c r="U79" s="276">
        <f t="shared" si="98"/>
        <v>18</v>
      </c>
      <c r="V79" s="276">
        <f t="shared" si="98"/>
        <v>19</v>
      </c>
      <c r="W79" s="276">
        <f t="shared" si="98"/>
        <v>20</v>
      </c>
      <c r="X79" s="276">
        <f t="shared" si="98"/>
        <v>21</v>
      </c>
      <c r="Y79" s="276">
        <f t="shared" si="98"/>
        <v>22</v>
      </c>
      <c r="Z79" s="276">
        <f t="shared" si="98"/>
        <v>23</v>
      </c>
      <c r="AA79" s="276">
        <f t="shared" si="98"/>
        <v>24</v>
      </c>
      <c r="AB79" s="276">
        <f t="shared" si="98"/>
        <v>25</v>
      </c>
      <c r="AC79" s="276">
        <f t="shared" si="98"/>
        <v>26</v>
      </c>
      <c r="AD79" s="276">
        <f t="shared" si="98"/>
        <v>27</v>
      </c>
      <c r="AE79" s="276">
        <f t="shared" si="98"/>
        <v>28</v>
      </c>
      <c r="AF79" s="276">
        <f t="shared" si="98"/>
        <v>29</v>
      </c>
      <c r="AG79" s="276">
        <f t="shared" si="98"/>
        <v>30</v>
      </c>
      <c r="AH79" s="276">
        <f t="shared" si="98"/>
        <v>31</v>
      </c>
      <c r="AI79" s="276">
        <f t="shared" si="98"/>
        <v>32</v>
      </c>
      <c r="AJ79" s="276">
        <f t="shared" si="98"/>
        <v>33</v>
      </c>
      <c r="AK79" s="276">
        <f t="shared" si="98"/>
        <v>34</v>
      </c>
      <c r="AL79" s="276">
        <f t="shared" si="98"/>
        <v>35</v>
      </c>
      <c r="AM79" s="276">
        <f t="shared" si="98"/>
        <v>36</v>
      </c>
      <c r="AN79" s="276">
        <f t="shared" si="98"/>
        <v>37</v>
      </c>
      <c r="AO79" s="276">
        <f t="shared" si="98"/>
        <v>38</v>
      </c>
      <c r="AP79" s="276">
        <f t="shared" si="98"/>
        <v>39</v>
      </c>
      <c r="AQ79" s="276">
        <f t="shared" si="98"/>
        <v>40</v>
      </c>
      <c r="AR79" s="276">
        <f t="shared" si="98"/>
        <v>41</v>
      </c>
      <c r="AS79" s="276">
        <f t="shared" si="98"/>
        <v>42</v>
      </c>
      <c r="AT79" s="276">
        <f t="shared" si="98"/>
        <v>43</v>
      </c>
      <c r="AU79" s="276">
        <f t="shared" si="98"/>
        <v>44</v>
      </c>
      <c r="AV79" s="276">
        <f t="shared" si="98"/>
        <v>45</v>
      </c>
      <c r="AW79" s="276">
        <f t="shared" si="98"/>
        <v>46</v>
      </c>
      <c r="AX79" s="276">
        <f t="shared" si="98"/>
        <v>47</v>
      </c>
      <c r="AY79" s="276">
        <f t="shared" si="98"/>
        <v>48</v>
      </c>
      <c r="AZ79" s="276">
        <f t="shared" si="98"/>
        <v>49</v>
      </c>
      <c r="BA79" s="276">
        <f t="shared" si="98"/>
        <v>50</v>
      </c>
      <c r="BB79" s="276">
        <f t="shared" si="98"/>
        <v>51</v>
      </c>
      <c r="BC79" s="276">
        <f t="shared" si="98"/>
        <v>52</v>
      </c>
      <c r="BD79" s="276">
        <f t="shared" si="98"/>
        <v>53</v>
      </c>
      <c r="BE79" s="276">
        <f t="shared" si="98"/>
        <v>54</v>
      </c>
      <c r="BF79" s="276">
        <f t="shared" si="98"/>
        <v>55</v>
      </c>
      <c r="BG79" s="276">
        <f t="shared" si="98"/>
        <v>56</v>
      </c>
      <c r="BH79" s="276">
        <f t="shared" si="98"/>
        <v>57</v>
      </c>
      <c r="BI79" s="276">
        <f t="shared" si="98"/>
        <v>58</v>
      </c>
      <c r="BJ79" s="276">
        <f t="shared" si="98"/>
        <v>59</v>
      </c>
      <c r="BK79" s="276">
        <f t="shared" si="98"/>
        <v>60</v>
      </c>
      <c r="BL79" s="276">
        <f t="shared" si="98"/>
        <v>61</v>
      </c>
      <c r="BM79" s="276">
        <f t="shared" si="98"/>
        <v>62</v>
      </c>
      <c r="BN79" s="276">
        <f t="shared" si="98"/>
        <v>63</v>
      </c>
      <c r="BO79" s="276">
        <f t="shared" si="98"/>
        <v>64</v>
      </c>
      <c r="BP79" s="276">
        <f t="shared" si="98"/>
        <v>65</v>
      </c>
      <c r="BQ79" s="276">
        <f t="shared" si="98"/>
        <v>66</v>
      </c>
      <c r="BR79" s="276">
        <f t="shared" ref="BR79:EC79" si="99">BQ79+1</f>
        <v>67</v>
      </c>
      <c r="BS79" s="276">
        <f t="shared" si="99"/>
        <v>68</v>
      </c>
      <c r="BT79" s="276">
        <f t="shared" si="99"/>
        <v>69</v>
      </c>
      <c r="BU79" s="276">
        <f t="shared" si="99"/>
        <v>70</v>
      </c>
      <c r="BV79" s="276">
        <f t="shared" si="99"/>
        <v>71</v>
      </c>
      <c r="BW79" s="276">
        <f t="shared" si="99"/>
        <v>72</v>
      </c>
      <c r="BX79" s="276">
        <f t="shared" si="99"/>
        <v>73</v>
      </c>
      <c r="BY79" s="276">
        <f t="shared" si="99"/>
        <v>74</v>
      </c>
      <c r="BZ79" s="276">
        <f t="shared" si="99"/>
        <v>75</v>
      </c>
      <c r="CA79" s="276">
        <f t="shared" si="99"/>
        <v>76</v>
      </c>
      <c r="CB79" s="276">
        <f t="shared" si="99"/>
        <v>77</v>
      </c>
      <c r="CC79" s="276">
        <f t="shared" si="99"/>
        <v>78</v>
      </c>
      <c r="CD79" s="276">
        <f t="shared" si="99"/>
        <v>79</v>
      </c>
      <c r="CE79" s="276">
        <f t="shared" si="99"/>
        <v>80</v>
      </c>
      <c r="CF79" s="276">
        <f t="shared" si="99"/>
        <v>81</v>
      </c>
      <c r="CG79" s="276">
        <f t="shared" si="99"/>
        <v>82</v>
      </c>
      <c r="CH79" s="276">
        <f t="shared" si="99"/>
        <v>83</v>
      </c>
      <c r="CI79" s="276">
        <f t="shared" si="99"/>
        <v>84</v>
      </c>
      <c r="CJ79" s="276">
        <f t="shared" si="99"/>
        <v>85</v>
      </c>
      <c r="CK79" s="276">
        <f t="shared" si="99"/>
        <v>86</v>
      </c>
      <c r="CL79" s="276">
        <f t="shared" si="99"/>
        <v>87</v>
      </c>
      <c r="CM79" s="276">
        <f t="shared" si="99"/>
        <v>88</v>
      </c>
      <c r="CN79" s="276">
        <f t="shared" si="99"/>
        <v>89</v>
      </c>
      <c r="CO79" s="276">
        <f t="shared" si="99"/>
        <v>90</v>
      </c>
      <c r="CP79" s="276">
        <f t="shared" si="99"/>
        <v>91</v>
      </c>
      <c r="CQ79" s="276">
        <f t="shared" si="99"/>
        <v>92</v>
      </c>
      <c r="CR79" s="276">
        <f t="shared" si="99"/>
        <v>93</v>
      </c>
      <c r="CS79" s="276">
        <f t="shared" si="99"/>
        <v>94</v>
      </c>
      <c r="CT79" s="276">
        <f t="shared" si="99"/>
        <v>95</v>
      </c>
      <c r="CU79" s="276">
        <f t="shared" si="99"/>
        <v>96</v>
      </c>
      <c r="CV79" s="276">
        <f t="shared" si="99"/>
        <v>97</v>
      </c>
      <c r="CW79" s="276">
        <f t="shared" si="99"/>
        <v>98</v>
      </c>
      <c r="CX79" s="276">
        <f t="shared" si="99"/>
        <v>99</v>
      </c>
      <c r="CY79" s="276">
        <f t="shared" si="99"/>
        <v>100</v>
      </c>
      <c r="CZ79" s="276">
        <f t="shared" si="99"/>
        <v>101</v>
      </c>
      <c r="DA79" s="276">
        <f t="shared" si="99"/>
        <v>102</v>
      </c>
      <c r="DB79" s="276">
        <f t="shared" si="99"/>
        <v>103</v>
      </c>
      <c r="DC79" s="276">
        <f t="shared" si="99"/>
        <v>104</v>
      </c>
      <c r="DD79" s="276">
        <f t="shared" si="99"/>
        <v>105</v>
      </c>
      <c r="DE79" s="276">
        <f t="shared" si="99"/>
        <v>106</v>
      </c>
      <c r="DF79" s="276">
        <f t="shared" si="99"/>
        <v>107</v>
      </c>
      <c r="DG79" s="276">
        <f t="shared" si="99"/>
        <v>108</v>
      </c>
      <c r="DH79" s="276">
        <f t="shared" si="99"/>
        <v>109</v>
      </c>
      <c r="DI79" s="276">
        <f t="shared" si="99"/>
        <v>110</v>
      </c>
      <c r="DJ79" s="276">
        <f t="shared" si="99"/>
        <v>111</v>
      </c>
      <c r="DK79" s="276">
        <f t="shared" si="99"/>
        <v>112</v>
      </c>
      <c r="DL79" s="276">
        <f t="shared" si="99"/>
        <v>113</v>
      </c>
      <c r="DM79" s="276">
        <f t="shared" si="99"/>
        <v>114</v>
      </c>
      <c r="DN79" s="276">
        <f t="shared" si="99"/>
        <v>115</v>
      </c>
      <c r="DO79" s="276">
        <f t="shared" si="99"/>
        <v>116</v>
      </c>
      <c r="DP79" s="276">
        <f t="shared" si="99"/>
        <v>117</v>
      </c>
      <c r="DQ79" s="276">
        <f t="shared" si="99"/>
        <v>118</v>
      </c>
      <c r="DR79" s="276">
        <f t="shared" si="99"/>
        <v>119</v>
      </c>
      <c r="DS79" s="276">
        <f t="shared" si="99"/>
        <v>120</v>
      </c>
      <c r="DT79" s="276">
        <f t="shared" si="99"/>
        <v>121</v>
      </c>
      <c r="DU79" s="276">
        <f t="shared" si="99"/>
        <v>122</v>
      </c>
      <c r="DV79" s="276">
        <f t="shared" si="99"/>
        <v>123</v>
      </c>
      <c r="DW79" s="276">
        <f t="shared" si="99"/>
        <v>124</v>
      </c>
      <c r="DX79" s="276">
        <f t="shared" si="99"/>
        <v>125</v>
      </c>
      <c r="DY79" s="276">
        <f t="shared" si="99"/>
        <v>126</v>
      </c>
      <c r="DZ79" s="276">
        <f t="shared" si="99"/>
        <v>127</v>
      </c>
      <c r="EA79" s="276">
        <f t="shared" si="99"/>
        <v>128</v>
      </c>
      <c r="EB79" s="276">
        <f t="shared" si="99"/>
        <v>129</v>
      </c>
      <c r="EC79" s="276">
        <f t="shared" si="99"/>
        <v>130</v>
      </c>
      <c r="ED79" s="276">
        <f t="shared" ref="ED79:GO79" si="100">EC79+1</f>
        <v>131</v>
      </c>
      <c r="EE79" s="276">
        <f t="shared" si="100"/>
        <v>132</v>
      </c>
      <c r="EF79" s="276">
        <f t="shared" si="100"/>
        <v>133</v>
      </c>
      <c r="EG79" s="276">
        <f t="shared" si="100"/>
        <v>134</v>
      </c>
      <c r="EH79" s="276">
        <f t="shared" si="100"/>
        <v>135</v>
      </c>
      <c r="EI79" s="276">
        <f t="shared" si="100"/>
        <v>136</v>
      </c>
      <c r="EJ79" s="276">
        <f t="shared" si="100"/>
        <v>137</v>
      </c>
      <c r="EK79" s="276">
        <f t="shared" si="100"/>
        <v>138</v>
      </c>
      <c r="EL79" s="276">
        <f t="shared" si="100"/>
        <v>139</v>
      </c>
      <c r="EM79" s="276">
        <f t="shared" si="100"/>
        <v>140</v>
      </c>
      <c r="EN79" s="276">
        <f t="shared" si="100"/>
        <v>141</v>
      </c>
      <c r="EO79" s="276">
        <f t="shared" si="100"/>
        <v>142</v>
      </c>
      <c r="EP79" s="276">
        <f t="shared" si="100"/>
        <v>143</v>
      </c>
      <c r="EQ79" s="276">
        <f t="shared" si="100"/>
        <v>144</v>
      </c>
      <c r="ER79" s="276">
        <f t="shared" si="100"/>
        <v>145</v>
      </c>
      <c r="ES79" s="276">
        <f t="shared" si="100"/>
        <v>146</v>
      </c>
      <c r="ET79" s="276">
        <f t="shared" si="100"/>
        <v>147</v>
      </c>
      <c r="EU79" s="276">
        <f t="shared" si="100"/>
        <v>148</v>
      </c>
      <c r="EV79" s="276">
        <f t="shared" si="100"/>
        <v>149</v>
      </c>
      <c r="EW79" s="276">
        <f t="shared" si="100"/>
        <v>150</v>
      </c>
      <c r="EX79" s="276">
        <f t="shared" si="100"/>
        <v>151</v>
      </c>
      <c r="EY79" s="276">
        <f t="shared" si="100"/>
        <v>152</v>
      </c>
      <c r="EZ79" s="276">
        <f t="shared" si="100"/>
        <v>153</v>
      </c>
      <c r="FA79" s="276">
        <f t="shared" si="100"/>
        <v>154</v>
      </c>
      <c r="FB79" s="276">
        <f t="shared" si="100"/>
        <v>155</v>
      </c>
      <c r="FC79" s="276">
        <f t="shared" si="100"/>
        <v>156</v>
      </c>
      <c r="FD79" s="276">
        <f t="shared" si="100"/>
        <v>157</v>
      </c>
      <c r="FE79" s="276">
        <f t="shared" si="100"/>
        <v>158</v>
      </c>
      <c r="FF79" s="276">
        <f t="shared" si="100"/>
        <v>159</v>
      </c>
      <c r="FG79" s="276">
        <f t="shared" si="100"/>
        <v>160</v>
      </c>
      <c r="FH79" s="276">
        <f t="shared" si="100"/>
        <v>161</v>
      </c>
      <c r="FI79" s="276">
        <f t="shared" si="100"/>
        <v>162</v>
      </c>
      <c r="FJ79" s="276">
        <f t="shared" si="100"/>
        <v>163</v>
      </c>
      <c r="FK79" s="276">
        <f t="shared" si="100"/>
        <v>164</v>
      </c>
      <c r="FL79" s="276">
        <f t="shared" si="100"/>
        <v>165</v>
      </c>
      <c r="FM79" s="276">
        <f t="shared" si="100"/>
        <v>166</v>
      </c>
      <c r="FN79" s="276">
        <f t="shared" si="100"/>
        <v>167</v>
      </c>
      <c r="FO79" s="276">
        <f t="shared" si="100"/>
        <v>168</v>
      </c>
      <c r="FP79" s="276">
        <f t="shared" si="100"/>
        <v>169</v>
      </c>
      <c r="FQ79" s="276">
        <f t="shared" si="100"/>
        <v>170</v>
      </c>
      <c r="FR79" s="276">
        <f t="shared" si="100"/>
        <v>171</v>
      </c>
      <c r="FS79" s="276">
        <f t="shared" si="100"/>
        <v>172</v>
      </c>
      <c r="FT79" s="276">
        <f t="shared" si="100"/>
        <v>173</v>
      </c>
      <c r="FU79" s="276">
        <f t="shared" si="100"/>
        <v>174</v>
      </c>
      <c r="FV79" s="276">
        <f t="shared" si="100"/>
        <v>175</v>
      </c>
      <c r="FW79" s="276">
        <f t="shared" si="100"/>
        <v>176</v>
      </c>
      <c r="FX79" s="276">
        <f t="shared" si="100"/>
        <v>177</v>
      </c>
      <c r="FY79" s="276">
        <f t="shared" si="100"/>
        <v>178</v>
      </c>
      <c r="FZ79" s="276">
        <f t="shared" si="100"/>
        <v>179</v>
      </c>
      <c r="GA79" s="276">
        <f t="shared" si="100"/>
        <v>180</v>
      </c>
      <c r="GB79" s="276">
        <f t="shared" si="100"/>
        <v>181</v>
      </c>
      <c r="GC79" s="276">
        <f t="shared" si="100"/>
        <v>182</v>
      </c>
      <c r="GD79" s="276">
        <f t="shared" si="100"/>
        <v>183</v>
      </c>
      <c r="GE79" s="276">
        <f t="shared" si="100"/>
        <v>184</v>
      </c>
      <c r="GF79" s="276">
        <f t="shared" si="100"/>
        <v>185</v>
      </c>
      <c r="GG79" s="276">
        <f t="shared" si="100"/>
        <v>186</v>
      </c>
      <c r="GH79" s="276">
        <f t="shared" si="100"/>
        <v>187</v>
      </c>
      <c r="GI79" s="276">
        <f t="shared" si="100"/>
        <v>188</v>
      </c>
      <c r="GJ79" s="276">
        <f t="shared" si="100"/>
        <v>189</v>
      </c>
      <c r="GK79" s="276">
        <f t="shared" si="100"/>
        <v>190</v>
      </c>
      <c r="GL79" s="276">
        <f t="shared" si="100"/>
        <v>191</v>
      </c>
      <c r="GM79" s="276">
        <f t="shared" si="100"/>
        <v>192</v>
      </c>
      <c r="GN79" s="276">
        <f t="shared" si="100"/>
        <v>193</v>
      </c>
      <c r="GO79" s="276">
        <f t="shared" si="100"/>
        <v>194</v>
      </c>
      <c r="GP79" s="276">
        <f t="shared" ref="GP79:JA79" si="101">GO79+1</f>
        <v>195</v>
      </c>
      <c r="GQ79" s="276">
        <f t="shared" si="101"/>
        <v>196</v>
      </c>
      <c r="GR79" s="276">
        <f t="shared" si="101"/>
        <v>197</v>
      </c>
      <c r="GS79" s="276">
        <f t="shared" si="101"/>
        <v>198</v>
      </c>
      <c r="GT79" s="276">
        <f t="shared" si="101"/>
        <v>199</v>
      </c>
      <c r="GU79" s="276">
        <f t="shared" si="101"/>
        <v>200</v>
      </c>
      <c r="GV79" s="276">
        <f t="shared" si="101"/>
        <v>201</v>
      </c>
      <c r="GW79" s="276">
        <f t="shared" si="101"/>
        <v>202</v>
      </c>
      <c r="GX79" s="276">
        <f t="shared" si="101"/>
        <v>203</v>
      </c>
      <c r="GY79" s="276">
        <f t="shared" si="101"/>
        <v>204</v>
      </c>
      <c r="GZ79" s="276">
        <f t="shared" si="101"/>
        <v>205</v>
      </c>
      <c r="HA79" s="276">
        <f t="shared" si="101"/>
        <v>206</v>
      </c>
      <c r="HB79" s="276">
        <f t="shared" si="101"/>
        <v>207</v>
      </c>
      <c r="HC79" s="276">
        <f t="shared" si="101"/>
        <v>208</v>
      </c>
      <c r="HD79" s="276">
        <f t="shared" si="101"/>
        <v>209</v>
      </c>
      <c r="HE79" s="276">
        <f t="shared" si="101"/>
        <v>210</v>
      </c>
      <c r="HF79" s="276">
        <f t="shared" si="101"/>
        <v>211</v>
      </c>
      <c r="HG79" s="276">
        <f t="shared" si="101"/>
        <v>212</v>
      </c>
      <c r="HH79" s="276">
        <f t="shared" si="101"/>
        <v>213</v>
      </c>
      <c r="HI79" s="276">
        <f t="shared" si="101"/>
        <v>214</v>
      </c>
      <c r="HJ79" s="276">
        <f t="shared" si="101"/>
        <v>215</v>
      </c>
      <c r="HK79" s="276">
        <f t="shared" si="101"/>
        <v>216</v>
      </c>
      <c r="HL79" s="276">
        <f t="shared" si="101"/>
        <v>217</v>
      </c>
      <c r="HM79" s="276">
        <f t="shared" si="101"/>
        <v>218</v>
      </c>
      <c r="HN79" s="276">
        <f t="shared" si="101"/>
        <v>219</v>
      </c>
      <c r="HO79" s="276">
        <f t="shared" si="101"/>
        <v>220</v>
      </c>
      <c r="HP79" s="276">
        <f t="shared" si="101"/>
        <v>221</v>
      </c>
      <c r="HQ79" s="276">
        <f t="shared" si="101"/>
        <v>222</v>
      </c>
      <c r="HR79" s="276">
        <f t="shared" si="101"/>
        <v>223</v>
      </c>
      <c r="HS79" s="276">
        <f t="shared" si="101"/>
        <v>224</v>
      </c>
      <c r="HT79" s="276">
        <f t="shared" si="101"/>
        <v>225</v>
      </c>
      <c r="HU79" s="276">
        <f t="shared" si="101"/>
        <v>226</v>
      </c>
      <c r="HV79" s="276">
        <f t="shared" si="101"/>
        <v>227</v>
      </c>
      <c r="HW79" s="276">
        <f t="shared" si="101"/>
        <v>228</v>
      </c>
      <c r="HX79" s="276">
        <f t="shared" si="101"/>
        <v>229</v>
      </c>
      <c r="HY79" s="276">
        <f t="shared" si="101"/>
        <v>230</v>
      </c>
      <c r="HZ79" s="276">
        <f t="shared" si="101"/>
        <v>231</v>
      </c>
      <c r="IA79" s="276">
        <f t="shared" si="101"/>
        <v>232</v>
      </c>
      <c r="IB79" s="276">
        <f t="shared" si="101"/>
        <v>233</v>
      </c>
      <c r="IC79" s="276">
        <f t="shared" si="101"/>
        <v>234</v>
      </c>
      <c r="ID79" s="276">
        <f t="shared" si="101"/>
        <v>235</v>
      </c>
      <c r="IE79" s="276">
        <f t="shared" si="101"/>
        <v>236</v>
      </c>
      <c r="IF79" s="276">
        <f t="shared" si="101"/>
        <v>237</v>
      </c>
      <c r="IG79" s="276">
        <f t="shared" si="101"/>
        <v>238</v>
      </c>
      <c r="IH79" s="276">
        <f t="shared" si="101"/>
        <v>239</v>
      </c>
      <c r="II79" s="276">
        <f t="shared" si="101"/>
        <v>240</v>
      </c>
      <c r="IJ79" s="276">
        <f t="shared" si="101"/>
        <v>241</v>
      </c>
      <c r="IK79" s="276">
        <f t="shared" si="101"/>
        <v>242</v>
      </c>
      <c r="IL79" s="276">
        <f t="shared" si="101"/>
        <v>243</v>
      </c>
      <c r="IM79" s="276">
        <f t="shared" si="101"/>
        <v>244</v>
      </c>
      <c r="IN79" s="276">
        <f t="shared" si="101"/>
        <v>245</v>
      </c>
      <c r="IO79" s="276">
        <f t="shared" si="101"/>
        <v>246</v>
      </c>
      <c r="IP79" s="276">
        <f t="shared" si="101"/>
        <v>247</v>
      </c>
      <c r="IQ79" s="276">
        <f t="shared" si="101"/>
        <v>248</v>
      </c>
      <c r="IR79" s="276">
        <f t="shared" si="101"/>
        <v>249</v>
      </c>
      <c r="IS79" s="276">
        <f t="shared" si="101"/>
        <v>250</v>
      </c>
      <c r="IT79" s="276">
        <f t="shared" si="101"/>
        <v>251</v>
      </c>
      <c r="IU79" s="276">
        <f t="shared" si="101"/>
        <v>252</v>
      </c>
      <c r="IV79" s="276">
        <f t="shared" si="101"/>
        <v>253</v>
      </c>
      <c r="IW79" s="276">
        <f t="shared" si="101"/>
        <v>254</v>
      </c>
      <c r="IX79" s="276">
        <f t="shared" si="101"/>
        <v>255</v>
      </c>
      <c r="IY79" s="276">
        <f t="shared" si="101"/>
        <v>256</v>
      </c>
      <c r="IZ79" s="276">
        <f t="shared" si="101"/>
        <v>257</v>
      </c>
      <c r="JA79" s="276">
        <f t="shared" si="101"/>
        <v>258</v>
      </c>
      <c r="JB79" s="276">
        <f t="shared" ref="JB79:LM79" si="102">JA79+1</f>
        <v>259</v>
      </c>
      <c r="JC79" s="276">
        <f t="shared" si="102"/>
        <v>260</v>
      </c>
      <c r="JD79" s="276">
        <f t="shared" si="102"/>
        <v>261</v>
      </c>
      <c r="JE79" s="276">
        <f t="shared" si="102"/>
        <v>262</v>
      </c>
      <c r="JF79" s="276">
        <f t="shared" si="102"/>
        <v>263</v>
      </c>
      <c r="JG79" s="276">
        <f t="shared" si="102"/>
        <v>264</v>
      </c>
      <c r="JH79" s="276">
        <f t="shared" si="102"/>
        <v>265</v>
      </c>
      <c r="JI79" s="276">
        <f t="shared" si="102"/>
        <v>266</v>
      </c>
      <c r="JJ79" s="276">
        <f t="shared" si="102"/>
        <v>267</v>
      </c>
      <c r="JK79" s="276">
        <f t="shared" si="102"/>
        <v>268</v>
      </c>
      <c r="JL79" s="276">
        <f t="shared" si="102"/>
        <v>269</v>
      </c>
      <c r="JM79" s="276">
        <f t="shared" si="102"/>
        <v>270</v>
      </c>
      <c r="JN79" s="276">
        <f t="shared" si="102"/>
        <v>271</v>
      </c>
      <c r="JO79" s="276">
        <f t="shared" si="102"/>
        <v>272</v>
      </c>
      <c r="JP79" s="276">
        <f t="shared" si="102"/>
        <v>273</v>
      </c>
      <c r="JQ79" s="276">
        <f t="shared" si="102"/>
        <v>274</v>
      </c>
      <c r="JR79" s="276">
        <f t="shared" si="102"/>
        <v>275</v>
      </c>
      <c r="JS79" s="276">
        <f t="shared" si="102"/>
        <v>276</v>
      </c>
      <c r="JT79" s="276">
        <f t="shared" si="102"/>
        <v>277</v>
      </c>
      <c r="JU79" s="276">
        <f t="shared" si="102"/>
        <v>278</v>
      </c>
      <c r="JV79" s="276">
        <f t="shared" si="102"/>
        <v>279</v>
      </c>
      <c r="JW79" s="276">
        <f t="shared" si="102"/>
        <v>280</v>
      </c>
      <c r="JX79" s="276">
        <f t="shared" si="102"/>
        <v>281</v>
      </c>
      <c r="JY79" s="276">
        <f t="shared" si="102"/>
        <v>282</v>
      </c>
      <c r="JZ79" s="276">
        <f t="shared" si="102"/>
        <v>283</v>
      </c>
      <c r="KA79" s="276">
        <f t="shared" si="102"/>
        <v>284</v>
      </c>
      <c r="KB79" s="276">
        <f t="shared" si="102"/>
        <v>285</v>
      </c>
      <c r="KC79" s="276">
        <f t="shared" si="102"/>
        <v>286</v>
      </c>
      <c r="KD79" s="276">
        <f t="shared" si="102"/>
        <v>287</v>
      </c>
      <c r="KE79" s="276">
        <f t="shared" si="102"/>
        <v>288</v>
      </c>
      <c r="KF79" s="276">
        <f t="shared" si="102"/>
        <v>289</v>
      </c>
      <c r="KG79" s="276">
        <f t="shared" si="102"/>
        <v>290</v>
      </c>
      <c r="KH79" s="276">
        <f t="shared" si="102"/>
        <v>291</v>
      </c>
      <c r="KI79" s="276">
        <f t="shared" si="102"/>
        <v>292</v>
      </c>
      <c r="KJ79" s="276">
        <f t="shared" si="102"/>
        <v>293</v>
      </c>
      <c r="KK79" s="276">
        <f t="shared" si="102"/>
        <v>294</v>
      </c>
      <c r="KL79" s="276">
        <f t="shared" si="102"/>
        <v>295</v>
      </c>
      <c r="KM79" s="276">
        <f t="shared" si="102"/>
        <v>296</v>
      </c>
      <c r="KN79" s="276">
        <f t="shared" si="102"/>
        <v>297</v>
      </c>
      <c r="KO79" s="276">
        <f t="shared" si="102"/>
        <v>298</v>
      </c>
      <c r="KP79" s="276">
        <f t="shared" si="102"/>
        <v>299</v>
      </c>
      <c r="KQ79" s="276">
        <f t="shared" si="102"/>
        <v>300</v>
      </c>
      <c r="KR79" s="276">
        <f t="shared" si="102"/>
        <v>301</v>
      </c>
      <c r="KS79" s="276">
        <f t="shared" si="102"/>
        <v>302</v>
      </c>
      <c r="KT79" s="276">
        <f t="shared" si="102"/>
        <v>303</v>
      </c>
      <c r="KU79" s="276">
        <f t="shared" si="102"/>
        <v>304</v>
      </c>
      <c r="KV79" s="276">
        <f t="shared" si="102"/>
        <v>305</v>
      </c>
      <c r="KW79" s="276">
        <f t="shared" si="102"/>
        <v>306</v>
      </c>
      <c r="KX79" s="276">
        <f t="shared" si="102"/>
        <v>307</v>
      </c>
      <c r="KY79" s="276">
        <f t="shared" si="102"/>
        <v>308</v>
      </c>
      <c r="KZ79" s="276">
        <f t="shared" si="102"/>
        <v>309</v>
      </c>
      <c r="LA79" s="276">
        <f t="shared" si="102"/>
        <v>310</v>
      </c>
      <c r="LB79" s="276">
        <f t="shared" si="102"/>
        <v>311</v>
      </c>
      <c r="LC79" s="276">
        <f t="shared" si="102"/>
        <v>312</v>
      </c>
      <c r="LD79" s="276">
        <f t="shared" si="102"/>
        <v>313</v>
      </c>
      <c r="LE79" s="276">
        <f t="shared" si="102"/>
        <v>314</v>
      </c>
      <c r="LF79" s="276">
        <f t="shared" si="102"/>
        <v>315</v>
      </c>
      <c r="LG79" s="276">
        <f t="shared" si="102"/>
        <v>316</v>
      </c>
      <c r="LH79" s="276">
        <f t="shared" si="102"/>
        <v>317</v>
      </c>
      <c r="LI79" s="276">
        <f t="shared" si="102"/>
        <v>318</v>
      </c>
      <c r="LJ79" s="276">
        <f t="shared" si="102"/>
        <v>319</v>
      </c>
      <c r="LK79" s="276">
        <f t="shared" si="102"/>
        <v>320</v>
      </c>
      <c r="LL79" s="276">
        <f t="shared" si="102"/>
        <v>321</v>
      </c>
      <c r="LM79" s="276">
        <f t="shared" si="102"/>
        <v>322</v>
      </c>
      <c r="LN79" s="276">
        <f t="shared" ref="LN79:NY79" si="103">LM79+1</f>
        <v>323</v>
      </c>
      <c r="LO79" s="276">
        <f t="shared" si="103"/>
        <v>324</v>
      </c>
      <c r="LP79" s="276">
        <f t="shared" si="103"/>
        <v>325</v>
      </c>
      <c r="LQ79" s="276">
        <f t="shared" si="103"/>
        <v>326</v>
      </c>
      <c r="LR79" s="276">
        <f t="shared" si="103"/>
        <v>327</v>
      </c>
      <c r="LS79" s="276">
        <f t="shared" si="103"/>
        <v>328</v>
      </c>
      <c r="LT79" s="276">
        <f t="shared" si="103"/>
        <v>329</v>
      </c>
      <c r="LU79" s="276">
        <f t="shared" si="103"/>
        <v>330</v>
      </c>
      <c r="LV79" s="276">
        <f t="shared" si="103"/>
        <v>331</v>
      </c>
      <c r="LW79" s="276">
        <f t="shared" si="103"/>
        <v>332</v>
      </c>
      <c r="LX79" s="276">
        <f t="shared" si="103"/>
        <v>333</v>
      </c>
      <c r="LY79" s="276">
        <f t="shared" si="103"/>
        <v>334</v>
      </c>
      <c r="LZ79" s="276">
        <f t="shared" si="103"/>
        <v>335</v>
      </c>
      <c r="MA79" s="276">
        <f t="shared" si="103"/>
        <v>336</v>
      </c>
      <c r="MB79" s="276">
        <f t="shared" si="103"/>
        <v>337</v>
      </c>
      <c r="MC79" s="276">
        <f t="shared" si="103"/>
        <v>338</v>
      </c>
      <c r="MD79" s="276">
        <f t="shared" si="103"/>
        <v>339</v>
      </c>
      <c r="ME79" s="276">
        <f t="shared" si="103"/>
        <v>340</v>
      </c>
      <c r="MF79" s="276">
        <f t="shared" si="103"/>
        <v>341</v>
      </c>
      <c r="MG79" s="276">
        <f t="shared" si="103"/>
        <v>342</v>
      </c>
      <c r="MH79" s="276">
        <f t="shared" si="103"/>
        <v>343</v>
      </c>
      <c r="MI79" s="276">
        <f t="shared" si="103"/>
        <v>344</v>
      </c>
      <c r="MJ79" s="276">
        <f t="shared" si="103"/>
        <v>345</v>
      </c>
      <c r="MK79" s="276">
        <f t="shared" si="103"/>
        <v>346</v>
      </c>
      <c r="ML79" s="276">
        <f t="shared" si="103"/>
        <v>347</v>
      </c>
      <c r="MM79" s="276">
        <f t="shared" si="103"/>
        <v>348</v>
      </c>
      <c r="MN79" s="276">
        <f t="shared" si="103"/>
        <v>349</v>
      </c>
      <c r="MO79" s="276">
        <f t="shared" si="103"/>
        <v>350</v>
      </c>
      <c r="MP79" s="276">
        <f t="shared" si="103"/>
        <v>351</v>
      </c>
      <c r="MQ79" s="276">
        <f t="shared" si="103"/>
        <v>352</v>
      </c>
      <c r="MR79" s="276">
        <f t="shared" si="103"/>
        <v>353</v>
      </c>
      <c r="MS79" s="276">
        <f t="shared" si="103"/>
        <v>354</v>
      </c>
      <c r="MT79" s="276">
        <f t="shared" si="103"/>
        <v>355</v>
      </c>
      <c r="MU79" s="276">
        <f t="shared" si="103"/>
        <v>356</v>
      </c>
      <c r="MV79" s="276">
        <f t="shared" si="103"/>
        <v>357</v>
      </c>
      <c r="MW79" s="276">
        <f t="shared" si="103"/>
        <v>358</v>
      </c>
      <c r="MX79" s="276">
        <f t="shared" si="103"/>
        <v>359</v>
      </c>
      <c r="MY79" s="276">
        <f t="shared" si="103"/>
        <v>360</v>
      </c>
      <c r="MZ79" s="276">
        <f t="shared" si="103"/>
        <v>361</v>
      </c>
      <c r="NA79" s="276">
        <f t="shared" si="103"/>
        <v>362</v>
      </c>
      <c r="NB79" s="276">
        <f t="shared" si="103"/>
        <v>363</v>
      </c>
      <c r="NC79" s="276">
        <f t="shared" si="103"/>
        <v>364</v>
      </c>
      <c r="ND79" s="276">
        <f t="shared" si="103"/>
        <v>365</v>
      </c>
      <c r="NE79" s="276">
        <f t="shared" si="103"/>
        <v>366</v>
      </c>
      <c r="NF79" s="276">
        <f t="shared" si="103"/>
        <v>367</v>
      </c>
      <c r="NG79" s="276">
        <f t="shared" si="103"/>
        <v>368</v>
      </c>
      <c r="NH79" s="276">
        <f t="shared" si="103"/>
        <v>369</v>
      </c>
      <c r="NI79" s="276">
        <f t="shared" si="103"/>
        <v>370</v>
      </c>
      <c r="NJ79" s="276">
        <f t="shared" si="103"/>
        <v>371</v>
      </c>
      <c r="NK79" s="276">
        <f t="shared" si="103"/>
        <v>372</v>
      </c>
      <c r="NL79" s="276">
        <f t="shared" si="103"/>
        <v>373</v>
      </c>
      <c r="NM79" s="276">
        <f t="shared" si="103"/>
        <v>374</v>
      </c>
      <c r="NN79" s="276">
        <f t="shared" si="103"/>
        <v>375</v>
      </c>
      <c r="NO79" s="276">
        <f t="shared" si="103"/>
        <v>376</v>
      </c>
      <c r="NP79" s="276">
        <f t="shared" si="103"/>
        <v>377</v>
      </c>
      <c r="NQ79" s="276">
        <f t="shared" si="103"/>
        <v>378</v>
      </c>
      <c r="NR79" s="276">
        <f t="shared" si="103"/>
        <v>379</v>
      </c>
      <c r="NS79" s="276">
        <f t="shared" si="103"/>
        <v>380</v>
      </c>
      <c r="NT79" s="276">
        <f t="shared" si="103"/>
        <v>381</v>
      </c>
      <c r="NU79" s="276">
        <f t="shared" si="103"/>
        <v>382</v>
      </c>
      <c r="NV79" s="276">
        <f t="shared" si="103"/>
        <v>383</v>
      </c>
      <c r="NW79" s="276">
        <f t="shared" si="103"/>
        <v>384</v>
      </c>
      <c r="NX79" s="276">
        <f t="shared" si="103"/>
        <v>385</v>
      </c>
      <c r="NY79" s="276">
        <f t="shared" si="103"/>
        <v>386</v>
      </c>
      <c r="NZ79" s="276">
        <f t="shared" ref="NZ79:QK79" si="104">NY79+1</f>
        <v>387</v>
      </c>
      <c r="OA79" s="276">
        <f t="shared" si="104"/>
        <v>388</v>
      </c>
      <c r="OB79" s="276">
        <f t="shared" si="104"/>
        <v>389</v>
      </c>
      <c r="OC79" s="276">
        <f t="shared" si="104"/>
        <v>390</v>
      </c>
      <c r="OD79" s="276">
        <f t="shared" si="104"/>
        <v>391</v>
      </c>
      <c r="OE79" s="276">
        <f t="shared" si="104"/>
        <v>392</v>
      </c>
      <c r="OF79" s="276">
        <f t="shared" si="104"/>
        <v>393</v>
      </c>
      <c r="OG79" s="276">
        <f t="shared" si="104"/>
        <v>394</v>
      </c>
      <c r="OH79" s="276">
        <f t="shared" si="104"/>
        <v>395</v>
      </c>
      <c r="OI79" s="276">
        <f t="shared" si="104"/>
        <v>396</v>
      </c>
      <c r="OJ79" s="276">
        <f t="shared" si="104"/>
        <v>397</v>
      </c>
      <c r="OK79" s="276">
        <f t="shared" si="104"/>
        <v>398</v>
      </c>
      <c r="OL79" s="276">
        <f t="shared" si="104"/>
        <v>399</v>
      </c>
      <c r="OM79" s="276">
        <f t="shared" si="104"/>
        <v>400</v>
      </c>
      <c r="ON79" s="276">
        <f t="shared" si="104"/>
        <v>401</v>
      </c>
      <c r="OO79" s="276">
        <f t="shared" si="104"/>
        <v>402</v>
      </c>
      <c r="OP79" s="276">
        <f t="shared" si="104"/>
        <v>403</v>
      </c>
      <c r="OQ79" s="276">
        <f t="shared" si="104"/>
        <v>404</v>
      </c>
      <c r="OR79" s="276">
        <f t="shared" si="104"/>
        <v>405</v>
      </c>
      <c r="OS79" s="276">
        <f t="shared" si="104"/>
        <v>406</v>
      </c>
      <c r="OT79" s="276">
        <f t="shared" si="104"/>
        <v>407</v>
      </c>
      <c r="OU79" s="276">
        <f t="shared" si="104"/>
        <v>408</v>
      </c>
      <c r="OV79" s="276">
        <f t="shared" si="104"/>
        <v>409</v>
      </c>
      <c r="OW79" s="276">
        <f t="shared" si="104"/>
        <v>410</v>
      </c>
      <c r="OX79" s="276">
        <f t="shared" si="104"/>
        <v>411</v>
      </c>
      <c r="OY79" s="276">
        <f t="shared" si="104"/>
        <v>412</v>
      </c>
      <c r="OZ79" s="276">
        <f t="shared" si="104"/>
        <v>413</v>
      </c>
      <c r="PA79" s="276">
        <f t="shared" si="104"/>
        <v>414</v>
      </c>
      <c r="PB79" s="276">
        <f t="shared" si="104"/>
        <v>415</v>
      </c>
      <c r="PC79" s="276">
        <f t="shared" si="104"/>
        <v>416</v>
      </c>
      <c r="PD79" s="276">
        <f t="shared" si="104"/>
        <v>417</v>
      </c>
      <c r="PE79" s="276">
        <f t="shared" si="104"/>
        <v>418</v>
      </c>
      <c r="PF79" s="276">
        <f t="shared" si="104"/>
        <v>419</v>
      </c>
      <c r="PG79" s="276">
        <f t="shared" si="104"/>
        <v>420</v>
      </c>
      <c r="PH79" s="276">
        <f t="shared" si="104"/>
        <v>421</v>
      </c>
      <c r="PI79" s="276">
        <f t="shared" si="104"/>
        <v>422</v>
      </c>
      <c r="PJ79" s="276">
        <f t="shared" si="104"/>
        <v>423</v>
      </c>
      <c r="PK79" s="276">
        <f t="shared" si="104"/>
        <v>424</v>
      </c>
      <c r="PL79" s="276">
        <f t="shared" si="104"/>
        <v>425</v>
      </c>
      <c r="PM79" s="276">
        <f t="shared" si="104"/>
        <v>426</v>
      </c>
      <c r="PN79" s="276">
        <f t="shared" si="104"/>
        <v>427</v>
      </c>
      <c r="PO79" s="276">
        <f t="shared" si="104"/>
        <v>428</v>
      </c>
      <c r="PP79" s="276">
        <f t="shared" si="104"/>
        <v>429</v>
      </c>
      <c r="PQ79" s="276">
        <f t="shared" si="104"/>
        <v>430</v>
      </c>
      <c r="PR79" s="276">
        <f t="shared" si="104"/>
        <v>431</v>
      </c>
      <c r="PS79" s="276">
        <f t="shared" si="104"/>
        <v>432</v>
      </c>
      <c r="PT79" s="276">
        <f t="shared" si="104"/>
        <v>433</v>
      </c>
      <c r="PU79" s="276">
        <f t="shared" si="104"/>
        <v>434</v>
      </c>
      <c r="PV79" s="276">
        <f t="shared" si="104"/>
        <v>435</v>
      </c>
      <c r="PW79" s="276">
        <f t="shared" si="104"/>
        <v>436</v>
      </c>
      <c r="PX79" s="276">
        <f t="shared" si="104"/>
        <v>437</v>
      </c>
      <c r="PY79" s="276">
        <f t="shared" si="104"/>
        <v>438</v>
      </c>
      <c r="PZ79" s="276">
        <f t="shared" si="104"/>
        <v>439</v>
      </c>
      <c r="QA79" s="276">
        <f t="shared" si="104"/>
        <v>440</v>
      </c>
      <c r="QB79" s="276">
        <f t="shared" si="104"/>
        <v>441</v>
      </c>
      <c r="QC79" s="276">
        <f t="shared" si="104"/>
        <v>442</v>
      </c>
      <c r="QD79" s="276">
        <f t="shared" si="104"/>
        <v>443</v>
      </c>
      <c r="QE79" s="276">
        <f t="shared" si="104"/>
        <v>444</v>
      </c>
      <c r="QF79" s="276">
        <f t="shared" si="104"/>
        <v>445</v>
      </c>
      <c r="QG79" s="276">
        <f t="shared" si="104"/>
        <v>446</v>
      </c>
      <c r="QH79" s="276">
        <f t="shared" si="104"/>
        <v>447</v>
      </c>
      <c r="QI79" s="276">
        <f t="shared" si="104"/>
        <v>448</v>
      </c>
      <c r="QJ79" s="276">
        <f t="shared" si="104"/>
        <v>449</v>
      </c>
      <c r="QK79" s="276">
        <f t="shared" si="104"/>
        <v>450</v>
      </c>
      <c r="QL79" s="276">
        <f t="shared" ref="QL79:SA79" si="105">QK79+1</f>
        <v>451</v>
      </c>
      <c r="QM79" s="276">
        <f t="shared" si="105"/>
        <v>452</v>
      </c>
      <c r="QN79" s="276">
        <f t="shared" si="105"/>
        <v>453</v>
      </c>
      <c r="QO79" s="276">
        <f t="shared" si="105"/>
        <v>454</v>
      </c>
      <c r="QP79" s="276">
        <f t="shared" si="105"/>
        <v>455</v>
      </c>
      <c r="QQ79" s="276">
        <f t="shared" si="105"/>
        <v>456</v>
      </c>
      <c r="QR79" s="276">
        <f t="shared" si="105"/>
        <v>457</v>
      </c>
      <c r="QS79" s="276">
        <f t="shared" si="105"/>
        <v>458</v>
      </c>
      <c r="QT79" s="276">
        <f t="shared" si="105"/>
        <v>459</v>
      </c>
      <c r="QU79" s="276">
        <f t="shared" si="105"/>
        <v>460</v>
      </c>
      <c r="QV79" s="276">
        <f t="shared" si="105"/>
        <v>461</v>
      </c>
      <c r="QW79" s="276">
        <f t="shared" si="105"/>
        <v>462</v>
      </c>
      <c r="QX79" s="276">
        <f t="shared" si="105"/>
        <v>463</v>
      </c>
      <c r="QY79" s="276">
        <f t="shared" si="105"/>
        <v>464</v>
      </c>
      <c r="QZ79" s="276">
        <f t="shared" si="105"/>
        <v>465</v>
      </c>
      <c r="RA79" s="276">
        <f t="shared" si="105"/>
        <v>466</v>
      </c>
      <c r="RB79" s="276">
        <f t="shared" si="105"/>
        <v>467</v>
      </c>
      <c r="RC79" s="276">
        <f t="shared" si="105"/>
        <v>468</v>
      </c>
      <c r="RD79" s="276">
        <f t="shared" si="105"/>
        <v>469</v>
      </c>
      <c r="RE79" s="276">
        <f t="shared" si="105"/>
        <v>470</v>
      </c>
      <c r="RF79" s="276">
        <f t="shared" si="105"/>
        <v>471</v>
      </c>
      <c r="RG79" s="276">
        <f t="shared" si="105"/>
        <v>472</v>
      </c>
      <c r="RH79" s="276">
        <f t="shared" si="105"/>
        <v>473</v>
      </c>
      <c r="RI79" s="276">
        <f t="shared" si="105"/>
        <v>474</v>
      </c>
      <c r="RJ79" s="276">
        <f t="shared" si="105"/>
        <v>475</v>
      </c>
      <c r="RK79" s="276">
        <f t="shared" si="105"/>
        <v>476</v>
      </c>
      <c r="RL79" s="276">
        <f t="shared" si="105"/>
        <v>477</v>
      </c>
      <c r="RM79" s="276">
        <f t="shared" si="105"/>
        <v>478</v>
      </c>
      <c r="RN79" s="276">
        <f t="shared" si="105"/>
        <v>479</v>
      </c>
      <c r="RO79" s="276">
        <f t="shared" si="105"/>
        <v>480</v>
      </c>
      <c r="RP79" s="276">
        <f t="shared" si="105"/>
        <v>481</v>
      </c>
      <c r="RQ79" s="276">
        <f t="shared" si="105"/>
        <v>482</v>
      </c>
      <c r="RR79" s="276">
        <f t="shared" si="105"/>
        <v>483</v>
      </c>
      <c r="RS79" s="276">
        <f t="shared" si="105"/>
        <v>484</v>
      </c>
      <c r="RT79" s="276">
        <f t="shared" si="105"/>
        <v>485</v>
      </c>
      <c r="RU79" s="276">
        <f t="shared" si="105"/>
        <v>486</v>
      </c>
      <c r="RV79" s="276">
        <f t="shared" si="105"/>
        <v>487</v>
      </c>
      <c r="RW79" s="276">
        <f t="shared" si="105"/>
        <v>488</v>
      </c>
      <c r="RX79" s="276">
        <f t="shared" si="105"/>
        <v>489</v>
      </c>
      <c r="RY79" s="276">
        <f t="shared" si="105"/>
        <v>490</v>
      </c>
      <c r="RZ79" s="276">
        <f t="shared" si="105"/>
        <v>491</v>
      </c>
      <c r="SA79" s="276">
        <f t="shared" si="105"/>
        <v>492</v>
      </c>
    </row>
    <row r="80" spans="1:495">
      <c r="A80" s="282" t="s">
        <v>283</v>
      </c>
      <c r="B80" s="289">
        <f>SUM(C81:C82)</f>
        <v>23426.410429738149</v>
      </c>
      <c r="C80" s="282"/>
      <c r="D80" s="288"/>
      <c r="E80" s="288"/>
      <c r="F80" s="288"/>
      <c r="G80" s="288"/>
      <c r="H80" s="288"/>
      <c r="I80" s="288"/>
      <c r="J80" s="288"/>
      <c r="K80" s="288"/>
      <c r="L80" s="288"/>
      <c r="M80" s="288"/>
      <c r="N80" s="288"/>
      <c r="O80" s="288"/>
      <c r="P80" s="288"/>
      <c r="Q80" s="288"/>
      <c r="R80" s="288"/>
      <c r="S80" s="288"/>
      <c r="T80" s="288"/>
      <c r="U80" s="288"/>
      <c r="V80" s="288"/>
      <c r="W80" s="288"/>
      <c r="X80" s="288"/>
      <c r="Y80" s="288"/>
      <c r="Z80" s="288"/>
      <c r="AA80" s="288"/>
      <c r="AB80" s="288"/>
      <c r="AC80" s="288"/>
      <c r="AD80" s="288"/>
      <c r="AE80" s="288"/>
      <c r="AF80" s="288"/>
      <c r="AG80" s="288"/>
      <c r="AH80" s="288"/>
      <c r="AI80" s="288"/>
      <c r="AJ80" s="288"/>
      <c r="AK80" s="288"/>
      <c r="AL80" s="288"/>
      <c r="AM80" s="288"/>
      <c r="AN80" s="288"/>
      <c r="AO80" s="288"/>
      <c r="AP80" s="288"/>
      <c r="AQ80" s="288"/>
      <c r="AR80" s="288"/>
      <c r="AS80" s="288"/>
      <c r="AT80" s="288"/>
      <c r="AU80" s="288"/>
      <c r="AV80" s="288"/>
      <c r="AW80" s="288"/>
      <c r="AX80" s="288"/>
      <c r="AY80" s="288"/>
      <c r="AZ80" s="288"/>
      <c r="BA80" s="288"/>
      <c r="BB80" s="288"/>
      <c r="BC80" s="288"/>
      <c r="BD80" s="288"/>
      <c r="BE80" s="288"/>
      <c r="BF80" s="288"/>
      <c r="BG80" s="288"/>
      <c r="BH80" s="288"/>
      <c r="BI80" s="288"/>
      <c r="BJ80" s="288"/>
      <c r="BK80" s="288"/>
      <c r="BL80" s="288"/>
      <c r="BM80" s="288"/>
      <c r="BN80" s="288"/>
      <c r="BO80" s="288"/>
      <c r="BP80" s="288"/>
      <c r="BQ80" s="288"/>
      <c r="BR80" s="288"/>
      <c r="BS80" s="288"/>
      <c r="BT80" s="288"/>
      <c r="BU80" s="288"/>
      <c r="BV80" s="288"/>
      <c r="BW80" s="288"/>
      <c r="BX80" s="288"/>
      <c r="BY80" s="288"/>
      <c r="BZ80" s="288"/>
      <c r="CA80" s="288"/>
      <c r="CB80" s="288"/>
      <c r="CC80" s="288"/>
      <c r="CD80" s="288"/>
      <c r="CE80" s="288"/>
      <c r="CF80" s="288"/>
      <c r="CG80" s="288"/>
      <c r="CH80" s="288"/>
      <c r="CI80" s="288"/>
      <c r="CJ80" s="288"/>
      <c r="CK80" s="288"/>
      <c r="CL80" s="288"/>
      <c r="CM80" s="288"/>
      <c r="CN80" s="288"/>
      <c r="CO80" s="288"/>
      <c r="CP80" s="288"/>
      <c r="CQ80" s="288"/>
      <c r="CR80" s="288"/>
      <c r="CS80" s="288"/>
      <c r="CT80" s="288"/>
      <c r="CU80" s="288"/>
      <c r="CV80" s="288"/>
      <c r="CW80" s="288"/>
      <c r="CX80" s="288"/>
      <c r="CY80" s="288"/>
      <c r="CZ80" s="288"/>
      <c r="DA80" s="288"/>
      <c r="DB80" s="288"/>
      <c r="DC80" s="288"/>
      <c r="DD80" s="288"/>
      <c r="DE80" s="288"/>
      <c r="DF80" s="288"/>
      <c r="DG80" s="288"/>
      <c r="DH80" s="288"/>
      <c r="DI80" s="288"/>
      <c r="DJ80" s="288"/>
      <c r="DK80" s="288"/>
      <c r="DL80" s="288"/>
      <c r="DM80" s="288"/>
      <c r="DN80" s="288"/>
      <c r="DO80" s="288"/>
      <c r="DP80" s="288"/>
      <c r="DQ80" s="288"/>
      <c r="DR80" s="288"/>
      <c r="DS80" s="288"/>
      <c r="DT80" s="288"/>
      <c r="DU80" s="288"/>
      <c r="DV80" s="288"/>
      <c r="DW80" s="288"/>
      <c r="DX80" s="288"/>
      <c r="DY80" s="288"/>
      <c r="DZ80" s="288"/>
      <c r="EA80" s="288"/>
      <c r="EB80" s="288"/>
      <c r="EC80" s="288"/>
      <c r="ED80" s="288"/>
      <c r="EE80" s="288"/>
      <c r="EF80" s="288"/>
      <c r="EG80" s="288"/>
      <c r="EH80" s="288"/>
      <c r="EI80" s="288"/>
      <c r="EJ80" s="288"/>
      <c r="EK80" s="288"/>
      <c r="EL80" s="288"/>
      <c r="EM80" s="288"/>
      <c r="EN80" s="288"/>
      <c r="EO80" s="288"/>
      <c r="EP80" s="288"/>
      <c r="EQ80" s="288"/>
      <c r="ER80" s="288"/>
      <c r="ES80" s="288"/>
      <c r="ET80" s="288"/>
      <c r="EU80" s="288"/>
      <c r="EV80" s="288"/>
      <c r="EW80" s="288"/>
      <c r="EX80" s="288"/>
      <c r="EY80" s="288"/>
      <c r="EZ80" s="288"/>
      <c r="FA80" s="288"/>
      <c r="FB80" s="288"/>
      <c r="FC80" s="288"/>
      <c r="FD80" s="288"/>
      <c r="FE80" s="288"/>
      <c r="FF80" s="288"/>
      <c r="FG80" s="288"/>
      <c r="FH80" s="288"/>
      <c r="FI80" s="288"/>
      <c r="FJ80" s="288"/>
      <c r="FK80" s="288"/>
      <c r="FL80" s="288"/>
      <c r="FM80" s="288"/>
      <c r="FN80" s="288"/>
      <c r="FO80" s="288"/>
      <c r="FP80" s="288"/>
      <c r="FQ80" s="288"/>
      <c r="FR80" s="288"/>
      <c r="FS80" s="288"/>
      <c r="FT80" s="288"/>
      <c r="FU80" s="288"/>
      <c r="FV80" s="288"/>
      <c r="FW80" s="288"/>
      <c r="FX80" s="288"/>
      <c r="FY80" s="288"/>
      <c r="FZ80" s="288"/>
      <c r="GA80" s="288"/>
      <c r="GB80" s="288"/>
      <c r="GC80" s="288"/>
      <c r="GD80" s="288"/>
      <c r="GE80" s="288"/>
      <c r="GF80" s="288"/>
      <c r="GG80" s="288"/>
      <c r="GH80" s="288"/>
      <c r="GI80" s="288"/>
      <c r="GJ80" s="288"/>
      <c r="GK80" s="288"/>
      <c r="GL80" s="288"/>
      <c r="GM80" s="288"/>
      <c r="GN80" s="288"/>
      <c r="GO80" s="288"/>
      <c r="GP80" s="288"/>
      <c r="GQ80" s="288"/>
      <c r="GR80" s="288"/>
      <c r="GS80" s="288"/>
      <c r="GT80" s="288"/>
      <c r="GU80" s="288"/>
      <c r="GV80" s="288"/>
      <c r="GW80" s="288"/>
      <c r="GX80" s="288"/>
      <c r="GY80" s="288"/>
      <c r="GZ80" s="288"/>
      <c r="HA80" s="288"/>
      <c r="HB80" s="288"/>
      <c r="HC80" s="288"/>
      <c r="HD80" s="288"/>
      <c r="HE80" s="288"/>
      <c r="HF80" s="288"/>
      <c r="HG80" s="288"/>
      <c r="HH80" s="288"/>
      <c r="HI80" s="288"/>
      <c r="HJ80" s="288"/>
      <c r="HK80" s="288"/>
      <c r="HL80" s="288"/>
      <c r="HM80" s="288"/>
      <c r="HN80" s="288"/>
      <c r="HO80" s="288"/>
      <c r="HP80" s="288"/>
      <c r="HQ80" s="288"/>
      <c r="HR80" s="288"/>
      <c r="HS80" s="288"/>
      <c r="HT80" s="288"/>
      <c r="HU80" s="288"/>
      <c r="HV80" s="288"/>
      <c r="HW80" s="288"/>
      <c r="HX80" s="288"/>
      <c r="HY80" s="288"/>
      <c r="HZ80" s="288"/>
      <c r="IA80" s="288"/>
      <c r="IB80" s="288"/>
      <c r="IC80" s="288"/>
      <c r="ID80" s="288"/>
      <c r="IE80" s="288"/>
      <c r="IF80" s="288"/>
      <c r="IG80" s="288"/>
      <c r="IH80" s="288"/>
      <c r="II80" s="288"/>
      <c r="IJ80" s="288"/>
      <c r="IK80" s="288"/>
      <c r="IL80" s="288"/>
      <c r="IM80" s="288"/>
      <c r="IN80" s="288"/>
      <c r="IO80" s="288"/>
      <c r="IP80" s="288"/>
      <c r="IQ80" s="288"/>
      <c r="IR80" s="288"/>
      <c r="IS80" s="288"/>
      <c r="IT80" s="288"/>
      <c r="IU80" s="288"/>
      <c r="IV80" s="288"/>
      <c r="IW80" s="288"/>
      <c r="IX80" s="288"/>
      <c r="IY80" s="288"/>
      <c r="IZ80" s="288"/>
      <c r="JA80" s="288"/>
      <c r="JB80" s="288"/>
      <c r="JC80" s="288"/>
      <c r="JD80" s="288"/>
      <c r="JE80" s="288"/>
      <c r="JF80" s="288"/>
      <c r="JG80" s="288"/>
      <c r="JH80" s="288"/>
      <c r="JI80" s="288"/>
      <c r="JJ80" s="288"/>
      <c r="JK80" s="288"/>
      <c r="JL80" s="288"/>
      <c r="JM80" s="288"/>
      <c r="JN80" s="288"/>
      <c r="JO80" s="288"/>
      <c r="JP80" s="288"/>
      <c r="JQ80" s="288"/>
      <c r="JR80" s="288"/>
      <c r="JS80" s="288"/>
      <c r="JT80" s="288"/>
      <c r="JU80" s="288"/>
      <c r="JV80" s="288"/>
      <c r="JW80" s="288"/>
      <c r="JX80" s="288"/>
      <c r="JY80" s="288"/>
      <c r="JZ80" s="288"/>
      <c r="KA80" s="288"/>
      <c r="KB80" s="288"/>
      <c r="KC80" s="288"/>
      <c r="KD80" s="288"/>
      <c r="KE80" s="288"/>
      <c r="KF80" s="288"/>
      <c r="KG80" s="288"/>
      <c r="KH80" s="288"/>
      <c r="KI80" s="288"/>
      <c r="KJ80" s="288"/>
      <c r="KK80" s="288"/>
      <c r="KL80" s="288"/>
      <c r="KM80" s="288"/>
      <c r="KN80" s="288"/>
      <c r="KO80" s="288"/>
      <c r="KP80" s="288"/>
      <c r="KQ80" s="288"/>
      <c r="KR80" s="288"/>
      <c r="KS80" s="288"/>
      <c r="KT80" s="288"/>
      <c r="KU80" s="288"/>
      <c r="KV80" s="288"/>
      <c r="KW80" s="288"/>
      <c r="KX80" s="288"/>
      <c r="KY80" s="288"/>
      <c r="KZ80" s="288"/>
      <c r="LA80" s="288"/>
      <c r="LB80" s="288"/>
      <c r="LC80" s="288"/>
      <c r="LD80" s="288"/>
      <c r="LE80" s="288"/>
      <c r="LF80" s="288"/>
      <c r="LG80" s="288"/>
      <c r="LH80" s="288"/>
      <c r="LI80" s="288"/>
      <c r="LJ80" s="288"/>
      <c r="LK80" s="288"/>
      <c r="LL80" s="288"/>
      <c r="LM80" s="288"/>
      <c r="LN80" s="288"/>
      <c r="LO80" s="288"/>
      <c r="LP80" s="288"/>
      <c r="LQ80" s="288"/>
      <c r="LR80" s="288"/>
      <c r="LS80" s="288"/>
      <c r="LT80" s="288"/>
      <c r="LU80" s="288"/>
      <c r="LV80" s="288"/>
      <c r="LW80" s="288"/>
      <c r="LX80" s="288"/>
      <c r="LY80" s="288"/>
      <c r="LZ80" s="288"/>
      <c r="MA80" s="288"/>
      <c r="MB80" s="288"/>
      <c r="MC80" s="288"/>
      <c r="MD80" s="288"/>
      <c r="ME80" s="288"/>
      <c r="MF80" s="288"/>
      <c r="MG80" s="288"/>
      <c r="MH80" s="288"/>
      <c r="MI80" s="288"/>
      <c r="MJ80" s="288"/>
      <c r="MK80" s="288"/>
      <c r="ML80" s="288"/>
      <c r="MM80" s="288"/>
      <c r="MN80" s="288"/>
      <c r="MO80" s="288"/>
      <c r="MP80" s="288"/>
      <c r="MQ80" s="288"/>
      <c r="MR80" s="288"/>
      <c r="MS80" s="288"/>
      <c r="MT80" s="288"/>
      <c r="MU80" s="288"/>
      <c r="MV80" s="288"/>
      <c r="MW80" s="288"/>
      <c r="MX80" s="288"/>
      <c r="MY80" s="288"/>
      <c r="MZ80" s="288"/>
      <c r="NA80" s="288"/>
      <c r="NB80" s="288"/>
      <c r="NC80" s="288"/>
      <c r="ND80" s="288"/>
      <c r="NE80" s="288"/>
      <c r="NF80" s="288"/>
      <c r="NG80" s="288"/>
      <c r="NH80" s="288"/>
      <c r="NI80" s="288"/>
      <c r="NJ80" s="288"/>
      <c r="NK80" s="288"/>
      <c r="NL80" s="288"/>
      <c r="NM80" s="288"/>
      <c r="NN80" s="288"/>
      <c r="NO80" s="288"/>
      <c r="NP80" s="288"/>
      <c r="NQ80" s="288"/>
      <c r="NR80" s="288"/>
      <c r="NS80" s="288"/>
      <c r="NT80" s="288"/>
      <c r="NU80" s="288"/>
      <c r="NV80" s="288"/>
      <c r="NW80" s="288"/>
      <c r="NX80" s="288"/>
      <c r="NY80" s="288"/>
      <c r="NZ80" s="288"/>
      <c r="OA80" s="288"/>
      <c r="OB80" s="288"/>
      <c r="OC80" s="288"/>
      <c r="OD80" s="288"/>
      <c r="OE80" s="288"/>
      <c r="OF80" s="288"/>
      <c r="OG80" s="288"/>
      <c r="OH80" s="288"/>
      <c r="OI80" s="288"/>
      <c r="OJ80" s="288"/>
      <c r="OK80" s="288"/>
      <c r="OL80" s="288"/>
      <c r="OM80" s="288"/>
      <c r="ON80" s="288"/>
      <c r="OO80" s="288"/>
      <c r="OP80" s="288"/>
      <c r="OQ80" s="288"/>
      <c r="OR80" s="288"/>
      <c r="OS80" s="288"/>
      <c r="OT80" s="288"/>
      <c r="OU80" s="288"/>
      <c r="OV80" s="288"/>
      <c r="OW80" s="288"/>
      <c r="OX80" s="288"/>
      <c r="OY80" s="288"/>
      <c r="OZ80" s="288"/>
      <c r="PA80" s="288"/>
      <c r="PB80" s="288"/>
      <c r="PC80" s="288"/>
      <c r="PD80" s="288"/>
      <c r="PE80" s="288"/>
      <c r="PF80" s="288"/>
      <c r="PG80" s="288"/>
      <c r="PH80" s="288"/>
      <c r="PI80" s="288"/>
      <c r="PJ80" s="288"/>
      <c r="PK80" s="288"/>
      <c r="PL80" s="288"/>
      <c r="PM80" s="288"/>
      <c r="PN80" s="288"/>
      <c r="PO80" s="288"/>
      <c r="PP80" s="288"/>
      <c r="PQ80" s="288"/>
      <c r="PR80" s="288"/>
      <c r="PS80" s="288"/>
      <c r="PT80" s="288"/>
      <c r="PU80" s="288"/>
      <c r="PV80" s="288"/>
      <c r="PW80" s="288"/>
      <c r="PX80" s="288"/>
      <c r="PY80" s="288"/>
      <c r="PZ80" s="288"/>
      <c r="QA80" s="288"/>
      <c r="QB80" s="288"/>
      <c r="QC80" s="288"/>
      <c r="QD80" s="288"/>
      <c r="QE80" s="288"/>
      <c r="QF80" s="288"/>
      <c r="QG80" s="288"/>
      <c r="QH80" s="288"/>
      <c r="QI80" s="288"/>
      <c r="QJ80" s="288"/>
      <c r="QK80" s="288"/>
      <c r="QL80" s="288"/>
      <c r="QM80" s="288"/>
      <c r="QN80" s="288"/>
      <c r="QO80" s="288"/>
      <c r="QP80" s="288"/>
      <c r="QQ80" s="288"/>
      <c r="QR80" s="288"/>
      <c r="QS80" s="288"/>
      <c r="QT80" s="288"/>
      <c r="QU80" s="288"/>
      <c r="QV80" s="288"/>
      <c r="QW80" s="288"/>
      <c r="QX80" s="288"/>
      <c r="QY80" s="288"/>
      <c r="QZ80" s="288"/>
      <c r="RA80" s="288"/>
      <c r="RB80" s="288"/>
      <c r="RC80" s="288"/>
      <c r="RD80" s="288"/>
      <c r="RE80" s="288"/>
      <c r="RF80" s="288"/>
      <c r="RG80" s="288"/>
      <c r="RH80" s="288"/>
      <c r="RI80" s="288"/>
      <c r="RJ80" s="288"/>
      <c r="RK80" s="288"/>
      <c r="RL80" s="288"/>
      <c r="RM80" s="288"/>
      <c r="RN80" s="288"/>
      <c r="RO80" s="288"/>
      <c r="RP80" s="288"/>
      <c r="RQ80" s="288"/>
      <c r="RR80" s="288"/>
      <c r="RS80" s="288"/>
      <c r="RT80" s="288"/>
      <c r="RU80" s="288"/>
      <c r="RV80" s="288"/>
      <c r="RW80" s="288"/>
      <c r="RX80" s="288"/>
      <c r="RY80" s="288"/>
      <c r="RZ80" s="288"/>
      <c r="SA80" s="288"/>
    </row>
    <row r="81" spans="1:495">
      <c r="A81" s="282"/>
      <c r="B81" s="283" t="str">
        <f>$B$6</f>
        <v>Active Treatment System</v>
      </c>
      <c r="C81" s="290">
        <f>SUM(D81:S81,T81:INDEX(T81:SA81,$H$5))</f>
        <v>0</v>
      </c>
      <c r="D81" s="284" t="str">
        <f t="shared" ref="D81:BO82" si="106">IF(D29="","",($C6*D29)/((1+$H$4)^D$79))</f>
        <v/>
      </c>
      <c r="E81" s="284" t="str">
        <f t="shared" si="106"/>
        <v/>
      </c>
      <c r="F81" s="284" t="str">
        <f t="shared" si="106"/>
        <v/>
      </c>
      <c r="G81" s="284" t="str">
        <f t="shared" si="106"/>
        <v/>
      </c>
      <c r="H81" s="284" t="str">
        <f t="shared" si="106"/>
        <v/>
      </c>
      <c r="I81" s="284" t="str">
        <f t="shared" si="106"/>
        <v/>
      </c>
      <c r="J81" s="284" t="str">
        <f t="shared" si="106"/>
        <v/>
      </c>
      <c r="K81" s="284" t="str">
        <f t="shared" si="106"/>
        <v/>
      </c>
      <c r="L81" s="284" t="str">
        <f t="shared" si="106"/>
        <v/>
      </c>
      <c r="M81" s="284" t="str">
        <f t="shared" si="106"/>
        <v/>
      </c>
      <c r="N81" s="284" t="str">
        <f t="shared" si="106"/>
        <v/>
      </c>
      <c r="O81" s="284" t="str">
        <f t="shared" si="106"/>
        <v/>
      </c>
      <c r="P81" s="284" t="str">
        <f t="shared" si="106"/>
        <v/>
      </c>
      <c r="Q81" s="284" t="str">
        <f t="shared" si="106"/>
        <v/>
      </c>
      <c r="R81" s="284" t="str">
        <f t="shared" si="106"/>
        <v/>
      </c>
      <c r="S81" s="284" t="str">
        <f t="shared" si="106"/>
        <v/>
      </c>
      <c r="T81" s="284" t="str">
        <f t="shared" si="106"/>
        <v/>
      </c>
      <c r="U81" s="284" t="str">
        <f t="shared" si="106"/>
        <v/>
      </c>
      <c r="V81" s="284" t="str">
        <f t="shared" si="106"/>
        <v/>
      </c>
      <c r="W81" s="284" t="str">
        <f t="shared" si="106"/>
        <v/>
      </c>
      <c r="X81" s="284" t="str">
        <f t="shared" si="106"/>
        <v/>
      </c>
      <c r="Y81" s="284" t="str">
        <f t="shared" si="106"/>
        <v/>
      </c>
      <c r="Z81" s="284" t="str">
        <f t="shared" si="106"/>
        <v/>
      </c>
      <c r="AA81" s="284" t="str">
        <f t="shared" si="106"/>
        <v/>
      </c>
      <c r="AB81" s="284" t="str">
        <f t="shared" si="106"/>
        <v/>
      </c>
      <c r="AC81" s="284" t="str">
        <f t="shared" si="106"/>
        <v/>
      </c>
      <c r="AD81" s="284" t="str">
        <f t="shared" si="106"/>
        <v/>
      </c>
      <c r="AE81" s="284" t="str">
        <f t="shared" si="106"/>
        <v/>
      </c>
      <c r="AF81" s="284" t="str">
        <f t="shared" si="106"/>
        <v/>
      </c>
      <c r="AG81" s="284" t="str">
        <f t="shared" si="106"/>
        <v/>
      </c>
      <c r="AH81" s="284" t="str">
        <f t="shared" si="106"/>
        <v/>
      </c>
      <c r="AI81" s="284" t="str">
        <f t="shared" si="106"/>
        <v/>
      </c>
      <c r="AJ81" s="284" t="str">
        <f t="shared" si="106"/>
        <v/>
      </c>
      <c r="AK81" s="284" t="str">
        <f t="shared" si="106"/>
        <v/>
      </c>
      <c r="AL81" s="284" t="str">
        <f t="shared" si="106"/>
        <v/>
      </c>
      <c r="AM81" s="284" t="str">
        <f t="shared" si="106"/>
        <v/>
      </c>
      <c r="AN81" s="284" t="str">
        <f t="shared" si="106"/>
        <v/>
      </c>
      <c r="AO81" s="284" t="str">
        <f t="shared" si="106"/>
        <v/>
      </c>
      <c r="AP81" s="284" t="str">
        <f t="shared" si="106"/>
        <v/>
      </c>
      <c r="AQ81" s="284" t="str">
        <f t="shared" si="106"/>
        <v/>
      </c>
      <c r="AR81" s="284" t="str">
        <f t="shared" si="106"/>
        <v/>
      </c>
      <c r="AS81" s="284" t="str">
        <f t="shared" si="106"/>
        <v/>
      </c>
      <c r="AT81" s="284" t="str">
        <f t="shared" si="106"/>
        <v/>
      </c>
      <c r="AU81" s="284" t="str">
        <f t="shared" si="106"/>
        <v/>
      </c>
      <c r="AV81" s="284" t="str">
        <f t="shared" si="106"/>
        <v/>
      </c>
      <c r="AW81" s="284" t="str">
        <f t="shared" si="106"/>
        <v/>
      </c>
      <c r="AX81" s="284" t="str">
        <f t="shared" si="106"/>
        <v/>
      </c>
      <c r="AY81" s="284" t="str">
        <f t="shared" si="106"/>
        <v/>
      </c>
      <c r="AZ81" s="284" t="str">
        <f t="shared" si="106"/>
        <v/>
      </c>
      <c r="BA81" s="284" t="str">
        <f t="shared" si="106"/>
        <v/>
      </c>
      <c r="BB81" s="284" t="str">
        <f t="shared" si="106"/>
        <v/>
      </c>
      <c r="BC81" s="284" t="str">
        <f t="shared" si="106"/>
        <v/>
      </c>
      <c r="BD81" s="284" t="str">
        <f t="shared" si="106"/>
        <v/>
      </c>
      <c r="BE81" s="284" t="str">
        <f t="shared" si="106"/>
        <v/>
      </c>
      <c r="BF81" s="284" t="str">
        <f t="shared" si="106"/>
        <v/>
      </c>
      <c r="BG81" s="284" t="str">
        <f t="shared" si="106"/>
        <v/>
      </c>
      <c r="BH81" s="284" t="str">
        <f t="shared" si="106"/>
        <v/>
      </c>
      <c r="BI81" s="284" t="str">
        <f t="shared" si="106"/>
        <v/>
      </c>
      <c r="BJ81" s="284" t="str">
        <f t="shared" si="106"/>
        <v/>
      </c>
      <c r="BK81" s="284" t="str">
        <f t="shared" si="106"/>
        <v/>
      </c>
      <c r="BL81" s="284" t="str">
        <f t="shared" si="106"/>
        <v/>
      </c>
      <c r="BM81" s="284" t="str">
        <f t="shared" si="106"/>
        <v/>
      </c>
      <c r="BN81" s="284" t="str">
        <f t="shared" si="106"/>
        <v/>
      </c>
      <c r="BO81" s="284" t="str">
        <f t="shared" si="106"/>
        <v/>
      </c>
      <c r="BP81" s="284" t="str">
        <f t="shared" ref="BP81:EA82" si="107">IF(BP29="","",($C6*BP29)/((1+$H$4)^BP$79))</f>
        <v/>
      </c>
      <c r="BQ81" s="284" t="str">
        <f t="shared" si="107"/>
        <v/>
      </c>
      <c r="BR81" s="284" t="str">
        <f t="shared" si="107"/>
        <v/>
      </c>
      <c r="BS81" s="284" t="str">
        <f t="shared" si="107"/>
        <v/>
      </c>
      <c r="BT81" s="284" t="str">
        <f t="shared" si="107"/>
        <v/>
      </c>
      <c r="BU81" s="284" t="str">
        <f t="shared" si="107"/>
        <v/>
      </c>
      <c r="BV81" s="284" t="str">
        <f t="shared" si="107"/>
        <v/>
      </c>
      <c r="BW81" s="284" t="str">
        <f t="shared" si="107"/>
        <v/>
      </c>
      <c r="BX81" s="284" t="str">
        <f t="shared" si="107"/>
        <v/>
      </c>
      <c r="BY81" s="284" t="str">
        <f t="shared" si="107"/>
        <v/>
      </c>
      <c r="BZ81" s="284" t="str">
        <f t="shared" si="107"/>
        <v/>
      </c>
      <c r="CA81" s="284" t="str">
        <f t="shared" si="107"/>
        <v/>
      </c>
      <c r="CB81" s="284" t="str">
        <f t="shared" si="107"/>
        <v/>
      </c>
      <c r="CC81" s="284" t="str">
        <f t="shared" si="107"/>
        <v/>
      </c>
      <c r="CD81" s="284" t="str">
        <f t="shared" si="107"/>
        <v/>
      </c>
      <c r="CE81" s="284" t="str">
        <f t="shared" si="107"/>
        <v/>
      </c>
      <c r="CF81" s="284" t="str">
        <f t="shared" si="107"/>
        <v/>
      </c>
      <c r="CG81" s="284" t="str">
        <f t="shared" si="107"/>
        <v/>
      </c>
      <c r="CH81" s="284" t="str">
        <f t="shared" si="107"/>
        <v/>
      </c>
      <c r="CI81" s="284" t="str">
        <f t="shared" si="107"/>
        <v/>
      </c>
      <c r="CJ81" s="284" t="str">
        <f t="shared" si="107"/>
        <v/>
      </c>
      <c r="CK81" s="284" t="str">
        <f t="shared" si="107"/>
        <v/>
      </c>
      <c r="CL81" s="284" t="str">
        <f t="shared" si="107"/>
        <v/>
      </c>
      <c r="CM81" s="284" t="str">
        <f t="shared" si="107"/>
        <v/>
      </c>
      <c r="CN81" s="284" t="str">
        <f t="shared" si="107"/>
        <v/>
      </c>
      <c r="CO81" s="284" t="str">
        <f t="shared" si="107"/>
        <v/>
      </c>
      <c r="CP81" s="284" t="str">
        <f t="shared" si="107"/>
        <v/>
      </c>
      <c r="CQ81" s="284" t="str">
        <f t="shared" si="107"/>
        <v/>
      </c>
      <c r="CR81" s="284" t="str">
        <f t="shared" si="107"/>
        <v/>
      </c>
      <c r="CS81" s="284" t="str">
        <f t="shared" si="107"/>
        <v/>
      </c>
      <c r="CT81" s="284" t="str">
        <f t="shared" si="107"/>
        <v/>
      </c>
      <c r="CU81" s="284" t="str">
        <f t="shared" si="107"/>
        <v/>
      </c>
      <c r="CV81" s="284" t="str">
        <f t="shared" si="107"/>
        <v/>
      </c>
      <c r="CW81" s="284" t="str">
        <f t="shared" si="107"/>
        <v/>
      </c>
      <c r="CX81" s="284" t="str">
        <f t="shared" si="107"/>
        <v/>
      </c>
      <c r="CY81" s="284" t="str">
        <f t="shared" si="107"/>
        <v/>
      </c>
      <c r="CZ81" s="284" t="str">
        <f t="shared" si="107"/>
        <v/>
      </c>
      <c r="DA81" s="284" t="str">
        <f t="shared" si="107"/>
        <v/>
      </c>
      <c r="DB81" s="284" t="str">
        <f t="shared" si="107"/>
        <v/>
      </c>
      <c r="DC81" s="284" t="str">
        <f t="shared" si="107"/>
        <v/>
      </c>
      <c r="DD81" s="284" t="str">
        <f t="shared" si="107"/>
        <v/>
      </c>
      <c r="DE81" s="284" t="str">
        <f t="shared" si="107"/>
        <v/>
      </c>
      <c r="DF81" s="284" t="str">
        <f t="shared" si="107"/>
        <v/>
      </c>
      <c r="DG81" s="284" t="str">
        <f t="shared" si="107"/>
        <v/>
      </c>
      <c r="DH81" s="284" t="str">
        <f t="shared" si="107"/>
        <v/>
      </c>
      <c r="DI81" s="284" t="str">
        <f t="shared" si="107"/>
        <v/>
      </c>
      <c r="DJ81" s="284" t="str">
        <f t="shared" si="107"/>
        <v/>
      </c>
      <c r="DK81" s="284" t="str">
        <f t="shared" si="107"/>
        <v/>
      </c>
      <c r="DL81" s="284" t="str">
        <f t="shared" si="107"/>
        <v/>
      </c>
      <c r="DM81" s="284" t="str">
        <f t="shared" si="107"/>
        <v/>
      </c>
      <c r="DN81" s="284" t="str">
        <f t="shared" si="107"/>
        <v/>
      </c>
      <c r="DO81" s="284" t="str">
        <f t="shared" si="107"/>
        <v/>
      </c>
      <c r="DP81" s="284" t="str">
        <f t="shared" si="107"/>
        <v/>
      </c>
      <c r="DQ81" s="284" t="str">
        <f t="shared" si="107"/>
        <v/>
      </c>
      <c r="DR81" s="284" t="str">
        <f t="shared" si="107"/>
        <v/>
      </c>
      <c r="DS81" s="284" t="str">
        <f t="shared" si="107"/>
        <v/>
      </c>
      <c r="DT81" s="284" t="str">
        <f t="shared" si="107"/>
        <v/>
      </c>
      <c r="DU81" s="284" t="str">
        <f t="shared" si="107"/>
        <v/>
      </c>
      <c r="DV81" s="284" t="str">
        <f t="shared" si="107"/>
        <v/>
      </c>
      <c r="DW81" s="284" t="str">
        <f t="shared" si="107"/>
        <v/>
      </c>
      <c r="DX81" s="284" t="str">
        <f t="shared" si="107"/>
        <v/>
      </c>
      <c r="DY81" s="284" t="str">
        <f t="shared" si="107"/>
        <v/>
      </c>
      <c r="DZ81" s="284" t="str">
        <f t="shared" si="107"/>
        <v/>
      </c>
      <c r="EA81" s="284" t="str">
        <f t="shared" si="107"/>
        <v/>
      </c>
      <c r="EB81" s="284" t="str">
        <f t="shared" ref="EB81:GM82" si="108">IF(EB29="","",($C6*EB29)/((1+$H$4)^EB$79))</f>
        <v/>
      </c>
      <c r="EC81" s="284" t="str">
        <f t="shared" si="108"/>
        <v/>
      </c>
      <c r="ED81" s="284" t="str">
        <f t="shared" si="108"/>
        <v/>
      </c>
      <c r="EE81" s="284" t="str">
        <f t="shared" si="108"/>
        <v/>
      </c>
      <c r="EF81" s="284" t="str">
        <f t="shared" si="108"/>
        <v/>
      </c>
      <c r="EG81" s="284" t="str">
        <f t="shared" si="108"/>
        <v/>
      </c>
      <c r="EH81" s="284" t="str">
        <f t="shared" si="108"/>
        <v/>
      </c>
      <c r="EI81" s="284" t="str">
        <f t="shared" si="108"/>
        <v/>
      </c>
      <c r="EJ81" s="284" t="str">
        <f t="shared" si="108"/>
        <v/>
      </c>
      <c r="EK81" s="284" t="str">
        <f t="shared" si="108"/>
        <v/>
      </c>
      <c r="EL81" s="284" t="str">
        <f t="shared" si="108"/>
        <v/>
      </c>
      <c r="EM81" s="284" t="str">
        <f t="shared" si="108"/>
        <v/>
      </c>
      <c r="EN81" s="284" t="str">
        <f t="shared" si="108"/>
        <v/>
      </c>
      <c r="EO81" s="284" t="str">
        <f t="shared" si="108"/>
        <v/>
      </c>
      <c r="EP81" s="284" t="str">
        <f t="shared" si="108"/>
        <v/>
      </c>
      <c r="EQ81" s="284" t="str">
        <f t="shared" si="108"/>
        <v/>
      </c>
      <c r="ER81" s="284" t="str">
        <f t="shared" si="108"/>
        <v/>
      </c>
      <c r="ES81" s="284" t="str">
        <f t="shared" si="108"/>
        <v/>
      </c>
      <c r="ET81" s="284" t="str">
        <f t="shared" si="108"/>
        <v/>
      </c>
      <c r="EU81" s="284" t="str">
        <f t="shared" si="108"/>
        <v/>
      </c>
      <c r="EV81" s="284" t="str">
        <f t="shared" si="108"/>
        <v/>
      </c>
      <c r="EW81" s="284" t="str">
        <f t="shared" si="108"/>
        <v/>
      </c>
      <c r="EX81" s="284" t="str">
        <f t="shared" si="108"/>
        <v/>
      </c>
      <c r="EY81" s="284" t="str">
        <f t="shared" si="108"/>
        <v/>
      </c>
      <c r="EZ81" s="284" t="str">
        <f t="shared" si="108"/>
        <v/>
      </c>
      <c r="FA81" s="284" t="str">
        <f t="shared" si="108"/>
        <v/>
      </c>
      <c r="FB81" s="284" t="str">
        <f t="shared" si="108"/>
        <v/>
      </c>
      <c r="FC81" s="284" t="str">
        <f t="shared" si="108"/>
        <v/>
      </c>
      <c r="FD81" s="284" t="str">
        <f t="shared" si="108"/>
        <v/>
      </c>
      <c r="FE81" s="284" t="str">
        <f t="shared" si="108"/>
        <v/>
      </c>
      <c r="FF81" s="284" t="str">
        <f t="shared" si="108"/>
        <v/>
      </c>
      <c r="FG81" s="284" t="str">
        <f t="shared" si="108"/>
        <v/>
      </c>
      <c r="FH81" s="284" t="str">
        <f t="shared" si="108"/>
        <v/>
      </c>
      <c r="FI81" s="284" t="str">
        <f t="shared" si="108"/>
        <v/>
      </c>
      <c r="FJ81" s="284" t="str">
        <f t="shared" si="108"/>
        <v/>
      </c>
      <c r="FK81" s="284" t="str">
        <f t="shared" si="108"/>
        <v/>
      </c>
      <c r="FL81" s="284" t="str">
        <f t="shared" si="108"/>
        <v/>
      </c>
      <c r="FM81" s="284" t="str">
        <f t="shared" si="108"/>
        <v/>
      </c>
      <c r="FN81" s="284" t="str">
        <f t="shared" si="108"/>
        <v/>
      </c>
      <c r="FO81" s="284" t="str">
        <f t="shared" si="108"/>
        <v/>
      </c>
      <c r="FP81" s="284" t="str">
        <f t="shared" si="108"/>
        <v/>
      </c>
      <c r="FQ81" s="284" t="str">
        <f t="shared" si="108"/>
        <v/>
      </c>
      <c r="FR81" s="284" t="str">
        <f t="shared" si="108"/>
        <v/>
      </c>
      <c r="FS81" s="284" t="str">
        <f t="shared" si="108"/>
        <v/>
      </c>
      <c r="FT81" s="284" t="str">
        <f t="shared" si="108"/>
        <v/>
      </c>
      <c r="FU81" s="284" t="str">
        <f t="shared" si="108"/>
        <v/>
      </c>
      <c r="FV81" s="284" t="str">
        <f t="shared" si="108"/>
        <v/>
      </c>
      <c r="FW81" s="284" t="str">
        <f t="shared" si="108"/>
        <v/>
      </c>
      <c r="FX81" s="284" t="str">
        <f t="shared" si="108"/>
        <v/>
      </c>
      <c r="FY81" s="284" t="str">
        <f t="shared" si="108"/>
        <v/>
      </c>
      <c r="FZ81" s="284" t="str">
        <f t="shared" si="108"/>
        <v/>
      </c>
      <c r="GA81" s="284" t="str">
        <f t="shared" si="108"/>
        <v/>
      </c>
      <c r="GB81" s="284" t="str">
        <f t="shared" si="108"/>
        <v/>
      </c>
      <c r="GC81" s="284" t="str">
        <f t="shared" si="108"/>
        <v/>
      </c>
      <c r="GD81" s="284" t="str">
        <f t="shared" si="108"/>
        <v/>
      </c>
      <c r="GE81" s="284" t="str">
        <f t="shared" si="108"/>
        <v/>
      </c>
      <c r="GF81" s="284" t="str">
        <f t="shared" si="108"/>
        <v/>
      </c>
      <c r="GG81" s="284" t="str">
        <f t="shared" si="108"/>
        <v/>
      </c>
      <c r="GH81" s="284" t="str">
        <f t="shared" si="108"/>
        <v/>
      </c>
      <c r="GI81" s="284" t="str">
        <f t="shared" si="108"/>
        <v/>
      </c>
      <c r="GJ81" s="284" t="str">
        <f t="shared" si="108"/>
        <v/>
      </c>
      <c r="GK81" s="284" t="str">
        <f t="shared" si="108"/>
        <v/>
      </c>
      <c r="GL81" s="284" t="str">
        <f t="shared" si="108"/>
        <v/>
      </c>
      <c r="GM81" s="284" t="str">
        <f t="shared" si="108"/>
        <v/>
      </c>
      <c r="GN81" s="284" t="str">
        <f t="shared" ref="GN81:IY82" si="109">IF(GN29="","",($C6*GN29)/((1+$H$4)^GN$79))</f>
        <v/>
      </c>
      <c r="GO81" s="284" t="str">
        <f t="shared" si="109"/>
        <v/>
      </c>
      <c r="GP81" s="284" t="str">
        <f t="shared" si="109"/>
        <v/>
      </c>
      <c r="GQ81" s="284" t="str">
        <f t="shared" si="109"/>
        <v/>
      </c>
      <c r="GR81" s="284" t="str">
        <f t="shared" si="109"/>
        <v/>
      </c>
      <c r="GS81" s="284" t="str">
        <f t="shared" si="109"/>
        <v/>
      </c>
      <c r="GT81" s="284" t="str">
        <f t="shared" si="109"/>
        <v/>
      </c>
      <c r="GU81" s="284" t="str">
        <f t="shared" si="109"/>
        <v/>
      </c>
      <c r="GV81" s="284" t="str">
        <f t="shared" si="109"/>
        <v/>
      </c>
      <c r="GW81" s="284" t="str">
        <f t="shared" si="109"/>
        <v/>
      </c>
      <c r="GX81" s="284" t="str">
        <f t="shared" si="109"/>
        <v/>
      </c>
      <c r="GY81" s="284" t="str">
        <f t="shared" si="109"/>
        <v/>
      </c>
      <c r="GZ81" s="284" t="str">
        <f t="shared" si="109"/>
        <v/>
      </c>
      <c r="HA81" s="284" t="str">
        <f t="shared" si="109"/>
        <v/>
      </c>
      <c r="HB81" s="284" t="str">
        <f t="shared" si="109"/>
        <v/>
      </c>
      <c r="HC81" s="284" t="str">
        <f t="shared" si="109"/>
        <v/>
      </c>
      <c r="HD81" s="284" t="str">
        <f t="shared" si="109"/>
        <v/>
      </c>
      <c r="HE81" s="284" t="str">
        <f t="shared" si="109"/>
        <v/>
      </c>
      <c r="HF81" s="284" t="str">
        <f t="shared" si="109"/>
        <v/>
      </c>
      <c r="HG81" s="284" t="str">
        <f t="shared" si="109"/>
        <v/>
      </c>
      <c r="HH81" s="284" t="str">
        <f t="shared" si="109"/>
        <v/>
      </c>
      <c r="HI81" s="284" t="str">
        <f t="shared" si="109"/>
        <v/>
      </c>
      <c r="HJ81" s="284" t="str">
        <f t="shared" si="109"/>
        <v/>
      </c>
      <c r="HK81" s="284" t="str">
        <f t="shared" si="109"/>
        <v/>
      </c>
      <c r="HL81" s="284" t="str">
        <f t="shared" si="109"/>
        <v/>
      </c>
      <c r="HM81" s="284" t="str">
        <f t="shared" si="109"/>
        <v/>
      </c>
      <c r="HN81" s="284" t="str">
        <f t="shared" si="109"/>
        <v/>
      </c>
      <c r="HO81" s="284" t="str">
        <f t="shared" si="109"/>
        <v/>
      </c>
      <c r="HP81" s="284" t="str">
        <f t="shared" si="109"/>
        <v/>
      </c>
      <c r="HQ81" s="284" t="str">
        <f t="shared" si="109"/>
        <v/>
      </c>
      <c r="HR81" s="284" t="str">
        <f t="shared" si="109"/>
        <v/>
      </c>
      <c r="HS81" s="284" t="str">
        <f t="shared" si="109"/>
        <v/>
      </c>
      <c r="HT81" s="284" t="str">
        <f t="shared" si="109"/>
        <v/>
      </c>
      <c r="HU81" s="284" t="str">
        <f t="shared" si="109"/>
        <v/>
      </c>
      <c r="HV81" s="284" t="str">
        <f t="shared" si="109"/>
        <v/>
      </c>
      <c r="HW81" s="284" t="str">
        <f t="shared" si="109"/>
        <v/>
      </c>
      <c r="HX81" s="284" t="str">
        <f t="shared" si="109"/>
        <v/>
      </c>
      <c r="HY81" s="284" t="str">
        <f t="shared" si="109"/>
        <v/>
      </c>
      <c r="HZ81" s="284" t="str">
        <f t="shared" si="109"/>
        <v/>
      </c>
      <c r="IA81" s="284" t="str">
        <f t="shared" si="109"/>
        <v/>
      </c>
      <c r="IB81" s="284" t="str">
        <f t="shared" si="109"/>
        <v/>
      </c>
      <c r="IC81" s="284" t="str">
        <f t="shared" si="109"/>
        <v/>
      </c>
      <c r="ID81" s="284" t="str">
        <f t="shared" si="109"/>
        <v/>
      </c>
      <c r="IE81" s="284" t="str">
        <f t="shared" si="109"/>
        <v/>
      </c>
      <c r="IF81" s="284" t="str">
        <f t="shared" si="109"/>
        <v/>
      </c>
      <c r="IG81" s="284" t="str">
        <f t="shared" si="109"/>
        <v/>
      </c>
      <c r="IH81" s="284" t="str">
        <f t="shared" si="109"/>
        <v/>
      </c>
      <c r="II81" s="284" t="str">
        <f t="shared" si="109"/>
        <v/>
      </c>
      <c r="IJ81" s="284" t="str">
        <f t="shared" si="109"/>
        <v/>
      </c>
      <c r="IK81" s="284" t="str">
        <f t="shared" si="109"/>
        <v/>
      </c>
      <c r="IL81" s="284" t="str">
        <f t="shared" si="109"/>
        <v/>
      </c>
      <c r="IM81" s="284" t="str">
        <f t="shared" si="109"/>
        <v/>
      </c>
      <c r="IN81" s="284" t="str">
        <f t="shared" si="109"/>
        <v/>
      </c>
      <c r="IO81" s="284" t="str">
        <f t="shared" si="109"/>
        <v/>
      </c>
      <c r="IP81" s="284" t="str">
        <f t="shared" si="109"/>
        <v/>
      </c>
      <c r="IQ81" s="284" t="str">
        <f t="shared" si="109"/>
        <v/>
      </c>
      <c r="IR81" s="284" t="str">
        <f t="shared" si="109"/>
        <v/>
      </c>
      <c r="IS81" s="284" t="str">
        <f t="shared" si="109"/>
        <v/>
      </c>
      <c r="IT81" s="284" t="str">
        <f t="shared" si="109"/>
        <v/>
      </c>
      <c r="IU81" s="284" t="str">
        <f t="shared" si="109"/>
        <v/>
      </c>
      <c r="IV81" s="284" t="str">
        <f t="shared" si="109"/>
        <v/>
      </c>
      <c r="IW81" s="284" t="str">
        <f t="shared" si="109"/>
        <v/>
      </c>
      <c r="IX81" s="284" t="str">
        <f t="shared" si="109"/>
        <v/>
      </c>
      <c r="IY81" s="284" t="str">
        <f t="shared" si="109"/>
        <v/>
      </c>
      <c r="IZ81" s="284" t="str">
        <f t="shared" ref="IZ81:LK82" si="110">IF(IZ29="","",($C6*IZ29)/((1+$H$4)^IZ$79))</f>
        <v/>
      </c>
      <c r="JA81" s="284" t="str">
        <f t="shared" si="110"/>
        <v/>
      </c>
      <c r="JB81" s="284" t="str">
        <f t="shared" si="110"/>
        <v/>
      </c>
      <c r="JC81" s="284" t="str">
        <f t="shared" si="110"/>
        <v/>
      </c>
      <c r="JD81" s="284" t="str">
        <f t="shared" si="110"/>
        <v/>
      </c>
      <c r="JE81" s="284" t="str">
        <f t="shared" si="110"/>
        <v/>
      </c>
      <c r="JF81" s="284" t="str">
        <f t="shared" si="110"/>
        <v/>
      </c>
      <c r="JG81" s="284" t="str">
        <f t="shared" si="110"/>
        <v/>
      </c>
      <c r="JH81" s="284" t="str">
        <f t="shared" si="110"/>
        <v/>
      </c>
      <c r="JI81" s="284" t="str">
        <f t="shared" si="110"/>
        <v/>
      </c>
      <c r="JJ81" s="284" t="str">
        <f t="shared" si="110"/>
        <v/>
      </c>
      <c r="JK81" s="284" t="str">
        <f t="shared" si="110"/>
        <v/>
      </c>
      <c r="JL81" s="284" t="str">
        <f t="shared" si="110"/>
        <v/>
      </c>
      <c r="JM81" s="284" t="str">
        <f t="shared" si="110"/>
        <v/>
      </c>
      <c r="JN81" s="284" t="str">
        <f t="shared" si="110"/>
        <v/>
      </c>
      <c r="JO81" s="284" t="str">
        <f t="shared" si="110"/>
        <v/>
      </c>
      <c r="JP81" s="284" t="str">
        <f t="shared" si="110"/>
        <v/>
      </c>
      <c r="JQ81" s="284" t="str">
        <f t="shared" si="110"/>
        <v/>
      </c>
      <c r="JR81" s="284" t="str">
        <f t="shared" si="110"/>
        <v/>
      </c>
      <c r="JS81" s="284" t="str">
        <f t="shared" si="110"/>
        <v/>
      </c>
      <c r="JT81" s="284" t="str">
        <f t="shared" si="110"/>
        <v/>
      </c>
      <c r="JU81" s="284" t="str">
        <f t="shared" si="110"/>
        <v/>
      </c>
      <c r="JV81" s="284" t="str">
        <f t="shared" si="110"/>
        <v/>
      </c>
      <c r="JW81" s="284" t="str">
        <f t="shared" si="110"/>
        <v/>
      </c>
      <c r="JX81" s="284" t="str">
        <f t="shared" si="110"/>
        <v/>
      </c>
      <c r="JY81" s="284" t="str">
        <f t="shared" si="110"/>
        <v/>
      </c>
      <c r="JZ81" s="284" t="str">
        <f t="shared" si="110"/>
        <v/>
      </c>
      <c r="KA81" s="284" t="str">
        <f t="shared" si="110"/>
        <v/>
      </c>
      <c r="KB81" s="284" t="str">
        <f t="shared" si="110"/>
        <v/>
      </c>
      <c r="KC81" s="284" t="str">
        <f t="shared" si="110"/>
        <v/>
      </c>
      <c r="KD81" s="284" t="str">
        <f t="shared" si="110"/>
        <v/>
      </c>
      <c r="KE81" s="284" t="str">
        <f t="shared" si="110"/>
        <v/>
      </c>
      <c r="KF81" s="284" t="str">
        <f t="shared" si="110"/>
        <v/>
      </c>
      <c r="KG81" s="284" t="str">
        <f t="shared" si="110"/>
        <v/>
      </c>
      <c r="KH81" s="284" t="str">
        <f t="shared" si="110"/>
        <v/>
      </c>
      <c r="KI81" s="284" t="str">
        <f t="shared" si="110"/>
        <v/>
      </c>
      <c r="KJ81" s="284" t="str">
        <f t="shared" si="110"/>
        <v/>
      </c>
      <c r="KK81" s="284" t="str">
        <f t="shared" si="110"/>
        <v/>
      </c>
      <c r="KL81" s="284" t="str">
        <f t="shared" si="110"/>
        <v/>
      </c>
      <c r="KM81" s="284" t="str">
        <f t="shared" si="110"/>
        <v/>
      </c>
      <c r="KN81" s="284" t="str">
        <f t="shared" si="110"/>
        <v/>
      </c>
      <c r="KO81" s="284" t="str">
        <f t="shared" si="110"/>
        <v/>
      </c>
      <c r="KP81" s="284" t="str">
        <f t="shared" si="110"/>
        <v/>
      </c>
      <c r="KQ81" s="284" t="str">
        <f t="shared" si="110"/>
        <v/>
      </c>
      <c r="KR81" s="284" t="str">
        <f t="shared" si="110"/>
        <v/>
      </c>
      <c r="KS81" s="284" t="str">
        <f t="shared" si="110"/>
        <v/>
      </c>
      <c r="KT81" s="284" t="str">
        <f t="shared" si="110"/>
        <v/>
      </c>
      <c r="KU81" s="284" t="str">
        <f t="shared" si="110"/>
        <v/>
      </c>
      <c r="KV81" s="284" t="str">
        <f t="shared" si="110"/>
        <v/>
      </c>
      <c r="KW81" s="284" t="str">
        <f t="shared" si="110"/>
        <v/>
      </c>
      <c r="KX81" s="284" t="str">
        <f t="shared" si="110"/>
        <v/>
      </c>
      <c r="KY81" s="284" t="str">
        <f t="shared" si="110"/>
        <v/>
      </c>
      <c r="KZ81" s="284" t="str">
        <f t="shared" si="110"/>
        <v/>
      </c>
      <c r="LA81" s="284" t="str">
        <f t="shared" si="110"/>
        <v/>
      </c>
      <c r="LB81" s="284" t="str">
        <f t="shared" si="110"/>
        <v/>
      </c>
      <c r="LC81" s="284" t="str">
        <f t="shared" si="110"/>
        <v/>
      </c>
      <c r="LD81" s="284" t="str">
        <f t="shared" si="110"/>
        <v/>
      </c>
      <c r="LE81" s="284" t="str">
        <f t="shared" si="110"/>
        <v/>
      </c>
      <c r="LF81" s="284" t="str">
        <f t="shared" si="110"/>
        <v/>
      </c>
      <c r="LG81" s="284" t="str">
        <f t="shared" si="110"/>
        <v/>
      </c>
      <c r="LH81" s="284" t="str">
        <f t="shared" si="110"/>
        <v/>
      </c>
      <c r="LI81" s="284" t="str">
        <f t="shared" si="110"/>
        <v/>
      </c>
      <c r="LJ81" s="284" t="str">
        <f t="shared" si="110"/>
        <v/>
      </c>
      <c r="LK81" s="284" t="str">
        <f t="shared" si="110"/>
        <v/>
      </c>
      <c r="LL81" s="284" t="str">
        <f t="shared" ref="LL81:NW82" si="111">IF(LL29="","",($C6*LL29)/((1+$H$4)^LL$79))</f>
        <v/>
      </c>
      <c r="LM81" s="284" t="str">
        <f t="shared" si="111"/>
        <v/>
      </c>
      <c r="LN81" s="284" t="str">
        <f t="shared" si="111"/>
        <v/>
      </c>
      <c r="LO81" s="284" t="str">
        <f t="shared" si="111"/>
        <v/>
      </c>
      <c r="LP81" s="284" t="str">
        <f t="shared" si="111"/>
        <v/>
      </c>
      <c r="LQ81" s="284" t="str">
        <f t="shared" si="111"/>
        <v/>
      </c>
      <c r="LR81" s="284" t="str">
        <f t="shared" si="111"/>
        <v/>
      </c>
      <c r="LS81" s="284" t="str">
        <f t="shared" si="111"/>
        <v/>
      </c>
      <c r="LT81" s="284" t="str">
        <f t="shared" si="111"/>
        <v/>
      </c>
      <c r="LU81" s="284" t="str">
        <f t="shared" si="111"/>
        <v/>
      </c>
      <c r="LV81" s="284" t="str">
        <f t="shared" si="111"/>
        <v/>
      </c>
      <c r="LW81" s="284" t="str">
        <f t="shared" si="111"/>
        <v/>
      </c>
      <c r="LX81" s="284" t="str">
        <f t="shared" si="111"/>
        <v/>
      </c>
      <c r="LY81" s="284" t="str">
        <f t="shared" si="111"/>
        <v/>
      </c>
      <c r="LZ81" s="284" t="str">
        <f t="shared" si="111"/>
        <v/>
      </c>
      <c r="MA81" s="284" t="str">
        <f t="shared" si="111"/>
        <v/>
      </c>
      <c r="MB81" s="284" t="str">
        <f t="shared" si="111"/>
        <v/>
      </c>
      <c r="MC81" s="284" t="str">
        <f t="shared" si="111"/>
        <v/>
      </c>
      <c r="MD81" s="284" t="str">
        <f t="shared" si="111"/>
        <v/>
      </c>
      <c r="ME81" s="284" t="str">
        <f t="shared" si="111"/>
        <v/>
      </c>
      <c r="MF81" s="284" t="str">
        <f t="shared" si="111"/>
        <v/>
      </c>
      <c r="MG81" s="284" t="str">
        <f t="shared" si="111"/>
        <v/>
      </c>
      <c r="MH81" s="284" t="str">
        <f t="shared" si="111"/>
        <v/>
      </c>
      <c r="MI81" s="284" t="str">
        <f t="shared" si="111"/>
        <v/>
      </c>
      <c r="MJ81" s="284" t="str">
        <f t="shared" si="111"/>
        <v/>
      </c>
      <c r="MK81" s="284" t="str">
        <f t="shared" si="111"/>
        <v/>
      </c>
      <c r="ML81" s="284" t="str">
        <f t="shared" si="111"/>
        <v/>
      </c>
      <c r="MM81" s="284" t="str">
        <f t="shared" si="111"/>
        <v/>
      </c>
      <c r="MN81" s="284" t="str">
        <f t="shared" si="111"/>
        <v/>
      </c>
      <c r="MO81" s="284" t="str">
        <f t="shared" si="111"/>
        <v/>
      </c>
      <c r="MP81" s="284" t="str">
        <f t="shared" si="111"/>
        <v/>
      </c>
      <c r="MQ81" s="284" t="str">
        <f t="shared" si="111"/>
        <v/>
      </c>
      <c r="MR81" s="284" t="str">
        <f t="shared" si="111"/>
        <v/>
      </c>
      <c r="MS81" s="284" t="str">
        <f t="shared" si="111"/>
        <v/>
      </c>
      <c r="MT81" s="284" t="str">
        <f t="shared" si="111"/>
        <v/>
      </c>
      <c r="MU81" s="284" t="str">
        <f t="shared" si="111"/>
        <v/>
      </c>
      <c r="MV81" s="284" t="str">
        <f t="shared" si="111"/>
        <v/>
      </c>
      <c r="MW81" s="284" t="str">
        <f t="shared" si="111"/>
        <v/>
      </c>
      <c r="MX81" s="284" t="str">
        <f t="shared" si="111"/>
        <v/>
      </c>
      <c r="MY81" s="284" t="str">
        <f t="shared" si="111"/>
        <v/>
      </c>
      <c r="MZ81" s="284" t="str">
        <f t="shared" si="111"/>
        <v/>
      </c>
      <c r="NA81" s="284" t="str">
        <f t="shared" si="111"/>
        <v/>
      </c>
      <c r="NB81" s="284" t="str">
        <f t="shared" si="111"/>
        <v/>
      </c>
      <c r="NC81" s="284" t="str">
        <f t="shared" si="111"/>
        <v/>
      </c>
      <c r="ND81" s="284" t="str">
        <f t="shared" si="111"/>
        <v/>
      </c>
      <c r="NE81" s="284" t="str">
        <f t="shared" si="111"/>
        <v/>
      </c>
      <c r="NF81" s="284" t="str">
        <f t="shared" si="111"/>
        <v/>
      </c>
      <c r="NG81" s="284" t="str">
        <f t="shared" si="111"/>
        <v/>
      </c>
      <c r="NH81" s="284" t="str">
        <f t="shared" si="111"/>
        <v/>
      </c>
      <c r="NI81" s="284" t="str">
        <f t="shared" si="111"/>
        <v/>
      </c>
      <c r="NJ81" s="284" t="str">
        <f t="shared" si="111"/>
        <v/>
      </c>
      <c r="NK81" s="284" t="str">
        <f t="shared" si="111"/>
        <v/>
      </c>
      <c r="NL81" s="284" t="str">
        <f t="shared" si="111"/>
        <v/>
      </c>
      <c r="NM81" s="284" t="str">
        <f t="shared" si="111"/>
        <v/>
      </c>
      <c r="NN81" s="284" t="str">
        <f t="shared" si="111"/>
        <v/>
      </c>
      <c r="NO81" s="284" t="str">
        <f t="shared" si="111"/>
        <v/>
      </c>
      <c r="NP81" s="284" t="str">
        <f t="shared" si="111"/>
        <v/>
      </c>
      <c r="NQ81" s="284" t="str">
        <f t="shared" si="111"/>
        <v/>
      </c>
      <c r="NR81" s="284" t="str">
        <f t="shared" si="111"/>
        <v/>
      </c>
      <c r="NS81" s="284" t="str">
        <f t="shared" si="111"/>
        <v/>
      </c>
      <c r="NT81" s="284" t="str">
        <f t="shared" si="111"/>
        <v/>
      </c>
      <c r="NU81" s="284" t="str">
        <f t="shared" si="111"/>
        <v/>
      </c>
      <c r="NV81" s="284" t="str">
        <f t="shared" si="111"/>
        <v/>
      </c>
      <c r="NW81" s="284" t="str">
        <f t="shared" si="111"/>
        <v/>
      </c>
      <c r="NX81" s="284" t="str">
        <f t="shared" ref="NX81:QI82" si="112">IF(NX29="","",($C6*NX29)/((1+$H$4)^NX$79))</f>
        <v/>
      </c>
      <c r="NY81" s="284" t="str">
        <f t="shared" si="112"/>
        <v/>
      </c>
      <c r="NZ81" s="284" t="str">
        <f t="shared" si="112"/>
        <v/>
      </c>
      <c r="OA81" s="284" t="str">
        <f t="shared" si="112"/>
        <v/>
      </c>
      <c r="OB81" s="284" t="str">
        <f t="shared" si="112"/>
        <v/>
      </c>
      <c r="OC81" s="284" t="str">
        <f t="shared" si="112"/>
        <v/>
      </c>
      <c r="OD81" s="284" t="str">
        <f t="shared" si="112"/>
        <v/>
      </c>
      <c r="OE81" s="284" t="str">
        <f t="shared" si="112"/>
        <v/>
      </c>
      <c r="OF81" s="284" t="str">
        <f t="shared" si="112"/>
        <v/>
      </c>
      <c r="OG81" s="284" t="str">
        <f t="shared" si="112"/>
        <v/>
      </c>
      <c r="OH81" s="284" t="str">
        <f t="shared" si="112"/>
        <v/>
      </c>
      <c r="OI81" s="284" t="str">
        <f t="shared" si="112"/>
        <v/>
      </c>
      <c r="OJ81" s="284" t="str">
        <f t="shared" si="112"/>
        <v/>
      </c>
      <c r="OK81" s="284" t="str">
        <f t="shared" si="112"/>
        <v/>
      </c>
      <c r="OL81" s="284" t="str">
        <f t="shared" si="112"/>
        <v/>
      </c>
      <c r="OM81" s="284" t="str">
        <f t="shared" si="112"/>
        <v/>
      </c>
      <c r="ON81" s="284" t="str">
        <f t="shared" si="112"/>
        <v/>
      </c>
      <c r="OO81" s="284" t="str">
        <f t="shared" si="112"/>
        <v/>
      </c>
      <c r="OP81" s="284" t="str">
        <f t="shared" si="112"/>
        <v/>
      </c>
      <c r="OQ81" s="284" t="str">
        <f t="shared" si="112"/>
        <v/>
      </c>
      <c r="OR81" s="284" t="str">
        <f t="shared" si="112"/>
        <v/>
      </c>
      <c r="OS81" s="284" t="str">
        <f t="shared" si="112"/>
        <v/>
      </c>
      <c r="OT81" s="284" t="str">
        <f t="shared" si="112"/>
        <v/>
      </c>
      <c r="OU81" s="284" t="str">
        <f t="shared" si="112"/>
        <v/>
      </c>
      <c r="OV81" s="284" t="str">
        <f t="shared" si="112"/>
        <v/>
      </c>
      <c r="OW81" s="284" t="str">
        <f t="shared" si="112"/>
        <v/>
      </c>
      <c r="OX81" s="284" t="str">
        <f t="shared" si="112"/>
        <v/>
      </c>
      <c r="OY81" s="284" t="str">
        <f t="shared" si="112"/>
        <v/>
      </c>
      <c r="OZ81" s="284" t="str">
        <f t="shared" si="112"/>
        <v/>
      </c>
      <c r="PA81" s="284" t="str">
        <f t="shared" si="112"/>
        <v/>
      </c>
      <c r="PB81" s="284" t="str">
        <f t="shared" si="112"/>
        <v/>
      </c>
      <c r="PC81" s="284" t="str">
        <f t="shared" si="112"/>
        <v/>
      </c>
      <c r="PD81" s="284" t="str">
        <f t="shared" si="112"/>
        <v/>
      </c>
      <c r="PE81" s="284" t="str">
        <f t="shared" si="112"/>
        <v/>
      </c>
      <c r="PF81" s="284" t="str">
        <f t="shared" si="112"/>
        <v/>
      </c>
      <c r="PG81" s="284" t="str">
        <f t="shared" si="112"/>
        <v/>
      </c>
      <c r="PH81" s="284" t="str">
        <f t="shared" si="112"/>
        <v/>
      </c>
      <c r="PI81" s="284" t="str">
        <f t="shared" si="112"/>
        <v/>
      </c>
      <c r="PJ81" s="284" t="str">
        <f t="shared" si="112"/>
        <v/>
      </c>
      <c r="PK81" s="284" t="str">
        <f t="shared" si="112"/>
        <v/>
      </c>
      <c r="PL81" s="284" t="str">
        <f t="shared" si="112"/>
        <v/>
      </c>
      <c r="PM81" s="284" t="str">
        <f t="shared" si="112"/>
        <v/>
      </c>
      <c r="PN81" s="284" t="str">
        <f t="shared" si="112"/>
        <v/>
      </c>
      <c r="PO81" s="284" t="str">
        <f t="shared" si="112"/>
        <v/>
      </c>
      <c r="PP81" s="284" t="str">
        <f t="shared" si="112"/>
        <v/>
      </c>
      <c r="PQ81" s="284" t="str">
        <f t="shared" si="112"/>
        <v/>
      </c>
      <c r="PR81" s="284" t="str">
        <f t="shared" si="112"/>
        <v/>
      </c>
      <c r="PS81" s="284" t="str">
        <f t="shared" si="112"/>
        <v/>
      </c>
      <c r="PT81" s="284" t="str">
        <f t="shared" si="112"/>
        <v/>
      </c>
      <c r="PU81" s="284" t="str">
        <f t="shared" si="112"/>
        <v/>
      </c>
      <c r="PV81" s="284" t="str">
        <f t="shared" si="112"/>
        <v/>
      </c>
      <c r="PW81" s="284" t="str">
        <f t="shared" si="112"/>
        <v/>
      </c>
      <c r="PX81" s="284" t="str">
        <f t="shared" si="112"/>
        <v/>
      </c>
      <c r="PY81" s="284" t="str">
        <f t="shared" si="112"/>
        <v/>
      </c>
      <c r="PZ81" s="284" t="str">
        <f t="shared" si="112"/>
        <v/>
      </c>
      <c r="QA81" s="284" t="str">
        <f t="shared" si="112"/>
        <v/>
      </c>
      <c r="QB81" s="284" t="str">
        <f t="shared" si="112"/>
        <v/>
      </c>
      <c r="QC81" s="284" t="str">
        <f t="shared" si="112"/>
        <v/>
      </c>
      <c r="QD81" s="284" t="str">
        <f t="shared" si="112"/>
        <v/>
      </c>
      <c r="QE81" s="284" t="str">
        <f t="shared" si="112"/>
        <v/>
      </c>
      <c r="QF81" s="284" t="str">
        <f t="shared" si="112"/>
        <v/>
      </c>
      <c r="QG81" s="284" t="str">
        <f t="shared" si="112"/>
        <v/>
      </c>
      <c r="QH81" s="284" t="str">
        <f t="shared" si="112"/>
        <v/>
      </c>
      <c r="QI81" s="284" t="str">
        <f t="shared" si="112"/>
        <v/>
      </c>
      <c r="QJ81" s="284" t="str">
        <f t="shared" ref="QJ81:SA82" si="113">IF(QJ29="","",($C6*QJ29)/((1+$H$4)^QJ$79))</f>
        <v/>
      </c>
      <c r="QK81" s="284" t="str">
        <f t="shared" si="113"/>
        <v/>
      </c>
      <c r="QL81" s="284" t="str">
        <f t="shared" si="113"/>
        <v/>
      </c>
      <c r="QM81" s="284" t="str">
        <f t="shared" si="113"/>
        <v/>
      </c>
      <c r="QN81" s="284" t="str">
        <f t="shared" si="113"/>
        <v/>
      </c>
      <c r="QO81" s="284" t="str">
        <f t="shared" si="113"/>
        <v/>
      </c>
      <c r="QP81" s="284" t="str">
        <f t="shared" si="113"/>
        <v/>
      </c>
      <c r="QQ81" s="284" t="str">
        <f t="shared" si="113"/>
        <v/>
      </c>
      <c r="QR81" s="284" t="str">
        <f t="shared" si="113"/>
        <v/>
      </c>
      <c r="QS81" s="284" t="str">
        <f t="shared" si="113"/>
        <v/>
      </c>
      <c r="QT81" s="284" t="str">
        <f t="shared" si="113"/>
        <v/>
      </c>
      <c r="QU81" s="284" t="str">
        <f t="shared" si="113"/>
        <v/>
      </c>
      <c r="QV81" s="284" t="str">
        <f t="shared" si="113"/>
        <v/>
      </c>
      <c r="QW81" s="284" t="str">
        <f t="shared" si="113"/>
        <v/>
      </c>
      <c r="QX81" s="284" t="str">
        <f t="shared" si="113"/>
        <v/>
      </c>
      <c r="QY81" s="284" t="str">
        <f t="shared" si="113"/>
        <v/>
      </c>
      <c r="QZ81" s="284" t="str">
        <f t="shared" si="113"/>
        <v/>
      </c>
      <c r="RA81" s="284" t="str">
        <f t="shared" si="113"/>
        <v/>
      </c>
      <c r="RB81" s="284" t="str">
        <f t="shared" si="113"/>
        <v/>
      </c>
      <c r="RC81" s="284" t="str">
        <f t="shared" si="113"/>
        <v/>
      </c>
      <c r="RD81" s="284" t="str">
        <f t="shared" si="113"/>
        <v/>
      </c>
      <c r="RE81" s="284" t="str">
        <f t="shared" si="113"/>
        <v/>
      </c>
      <c r="RF81" s="284" t="str">
        <f t="shared" si="113"/>
        <v/>
      </c>
      <c r="RG81" s="284" t="str">
        <f t="shared" si="113"/>
        <v/>
      </c>
      <c r="RH81" s="284" t="str">
        <f t="shared" si="113"/>
        <v/>
      </c>
      <c r="RI81" s="284" t="str">
        <f t="shared" si="113"/>
        <v/>
      </c>
      <c r="RJ81" s="284" t="str">
        <f t="shared" si="113"/>
        <v/>
      </c>
      <c r="RK81" s="284" t="str">
        <f t="shared" si="113"/>
        <v/>
      </c>
      <c r="RL81" s="284" t="str">
        <f t="shared" si="113"/>
        <v/>
      </c>
      <c r="RM81" s="284" t="str">
        <f t="shared" si="113"/>
        <v/>
      </c>
      <c r="RN81" s="284" t="str">
        <f t="shared" si="113"/>
        <v/>
      </c>
      <c r="RO81" s="284" t="str">
        <f t="shared" si="113"/>
        <v/>
      </c>
      <c r="RP81" s="284" t="str">
        <f t="shared" si="113"/>
        <v/>
      </c>
      <c r="RQ81" s="284" t="str">
        <f t="shared" si="113"/>
        <v/>
      </c>
      <c r="RR81" s="284" t="str">
        <f t="shared" si="113"/>
        <v/>
      </c>
      <c r="RS81" s="284" t="str">
        <f t="shared" si="113"/>
        <v/>
      </c>
      <c r="RT81" s="284" t="str">
        <f t="shared" si="113"/>
        <v/>
      </c>
      <c r="RU81" s="284" t="str">
        <f t="shared" si="113"/>
        <v/>
      </c>
      <c r="RV81" s="284" t="str">
        <f t="shared" si="113"/>
        <v/>
      </c>
      <c r="RW81" s="284" t="str">
        <f t="shared" si="113"/>
        <v/>
      </c>
      <c r="RX81" s="284" t="str">
        <f t="shared" si="113"/>
        <v/>
      </c>
      <c r="RY81" s="284" t="str">
        <f t="shared" si="113"/>
        <v/>
      </c>
      <c r="RZ81" s="284" t="str">
        <f t="shared" si="113"/>
        <v/>
      </c>
      <c r="SA81" s="284" t="str">
        <f t="shared" si="113"/>
        <v/>
      </c>
    </row>
    <row r="82" spans="1:495">
      <c r="A82" s="282"/>
      <c r="B82" s="283" t="str">
        <f>$B$7</f>
        <v>Passive Treatment System</v>
      </c>
      <c r="C82" s="290">
        <f>SUM(D82:S82,T82:INDEX(T82:SA82,$H$5))</f>
        <v>23426.410429738149</v>
      </c>
      <c r="D82" s="284" t="str">
        <f t="shared" si="106"/>
        <v/>
      </c>
      <c r="E82" s="284" t="str">
        <f t="shared" si="106"/>
        <v/>
      </c>
      <c r="F82" s="284" t="str">
        <f t="shared" si="106"/>
        <v/>
      </c>
      <c r="G82" s="284" t="str">
        <f t="shared" si="106"/>
        <v/>
      </c>
      <c r="H82" s="284" t="str">
        <f t="shared" si="106"/>
        <v/>
      </c>
      <c r="I82" s="284" t="str">
        <f t="shared" si="106"/>
        <v/>
      </c>
      <c r="J82" s="284" t="str">
        <f t="shared" si="106"/>
        <v/>
      </c>
      <c r="K82" s="284" t="str">
        <f t="shared" si="106"/>
        <v/>
      </c>
      <c r="L82" s="284" t="str">
        <f t="shared" si="106"/>
        <v/>
      </c>
      <c r="M82" s="284" t="str">
        <f t="shared" si="106"/>
        <v/>
      </c>
      <c r="N82" s="284">
        <f t="shared" si="106"/>
        <v>5000.8030201359179</v>
      </c>
      <c r="O82" s="284">
        <f t="shared" si="106"/>
        <v>4673.6476823700177</v>
      </c>
      <c r="P82" s="284">
        <f t="shared" si="106"/>
        <v>4367.8950302523526</v>
      </c>
      <c r="Q82" s="284">
        <f t="shared" si="106"/>
        <v>4082.1448880863113</v>
      </c>
      <c r="R82" s="284">
        <f t="shared" si="106"/>
        <v>1907.5443402272481</v>
      </c>
      <c r="S82" s="284">
        <f t="shared" si="106"/>
        <v>1782.7517198385499</v>
      </c>
      <c r="T82" s="284">
        <f t="shared" si="106"/>
        <v>833.06155132642516</v>
      </c>
      <c r="U82" s="284">
        <f t="shared" si="106"/>
        <v>778.56219750133187</v>
      </c>
      <c r="V82" s="284" t="str">
        <f t="shared" si="106"/>
        <v/>
      </c>
      <c r="W82" s="284" t="str">
        <f t="shared" si="106"/>
        <v/>
      </c>
      <c r="X82" s="284" t="str">
        <f t="shared" si="106"/>
        <v/>
      </c>
      <c r="Y82" s="284" t="str">
        <f t="shared" si="106"/>
        <v/>
      </c>
      <c r="Z82" s="284" t="str">
        <f t="shared" si="106"/>
        <v/>
      </c>
      <c r="AA82" s="284" t="str">
        <f t="shared" si="106"/>
        <v/>
      </c>
      <c r="AB82" s="284" t="str">
        <f t="shared" si="106"/>
        <v/>
      </c>
      <c r="AC82" s="284" t="str">
        <f t="shared" si="106"/>
        <v/>
      </c>
      <c r="AD82" s="284" t="str">
        <f t="shared" si="106"/>
        <v/>
      </c>
      <c r="AE82" s="284" t="str">
        <f t="shared" si="106"/>
        <v/>
      </c>
      <c r="AF82" s="284" t="str">
        <f t="shared" si="106"/>
        <v/>
      </c>
      <c r="AG82" s="284" t="str">
        <f t="shared" si="106"/>
        <v/>
      </c>
      <c r="AH82" s="284" t="str">
        <f t="shared" si="106"/>
        <v/>
      </c>
      <c r="AI82" s="284" t="str">
        <f t="shared" si="106"/>
        <v/>
      </c>
      <c r="AJ82" s="284" t="str">
        <f t="shared" si="106"/>
        <v/>
      </c>
      <c r="AK82" s="284" t="str">
        <f t="shared" si="106"/>
        <v/>
      </c>
      <c r="AL82" s="284" t="str">
        <f t="shared" si="106"/>
        <v/>
      </c>
      <c r="AM82" s="284" t="str">
        <f t="shared" si="106"/>
        <v/>
      </c>
      <c r="AN82" s="284" t="str">
        <f t="shared" si="106"/>
        <v/>
      </c>
      <c r="AO82" s="284" t="str">
        <f t="shared" si="106"/>
        <v/>
      </c>
      <c r="AP82" s="284" t="str">
        <f t="shared" si="106"/>
        <v/>
      </c>
      <c r="AQ82" s="284" t="str">
        <f t="shared" si="106"/>
        <v/>
      </c>
      <c r="AR82" s="284">
        <f t="shared" si="106"/>
        <v>656.94107621322178</v>
      </c>
      <c r="AS82" s="284" t="str">
        <f t="shared" si="106"/>
        <v/>
      </c>
      <c r="AT82" s="284" t="str">
        <f t="shared" si="106"/>
        <v/>
      </c>
      <c r="AU82" s="284" t="str">
        <f t="shared" si="106"/>
        <v/>
      </c>
      <c r="AV82" s="284" t="str">
        <f t="shared" si="106"/>
        <v/>
      </c>
      <c r="AW82" s="284">
        <f t="shared" si="106"/>
        <v>468.38990807515444</v>
      </c>
      <c r="AX82" s="284" t="str">
        <f t="shared" si="106"/>
        <v/>
      </c>
      <c r="AY82" s="284" t="str">
        <f t="shared" si="106"/>
        <v/>
      </c>
      <c r="AZ82" s="284" t="str">
        <f t="shared" si="106"/>
        <v/>
      </c>
      <c r="BA82" s="284" t="str">
        <f t="shared" si="106"/>
        <v/>
      </c>
      <c r="BB82" s="284">
        <f t="shared" si="106"/>
        <v>333.95553106721098</v>
      </c>
      <c r="BC82" s="284" t="str">
        <f t="shared" si="106"/>
        <v/>
      </c>
      <c r="BD82" s="284" t="str">
        <f t="shared" si="106"/>
        <v/>
      </c>
      <c r="BE82" s="284" t="str">
        <f t="shared" si="106"/>
        <v/>
      </c>
      <c r="BF82" s="284" t="str">
        <f t="shared" si="106"/>
        <v/>
      </c>
      <c r="BG82" s="284">
        <f t="shared" si="106"/>
        <v>238.10567821305031</v>
      </c>
      <c r="BH82" s="284" t="str">
        <f t="shared" si="106"/>
        <v/>
      </c>
      <c r="BI82" s="284" t="str">
        <f t="shared" si="106"/>
        <v/>
      </c>
      <c r="BJ82" s="284" t="str">
        <f t="shared" si="106"/>
        <v/>
      </c>
      <c r="BK82" s="284" t="str">
        <f t="shared" si="106"/>
        <v/>
      </c>
      <c r="BL82" s="284">
        <f t="shared" si="106"/>
        <v>169.7660578224905</v>
      </c>
      <c r="BM82" s="284" t="str">
        <f t="shared" si="106"/>
        <v/>
      </c>
      <c r="BN82" s="284" t="str">
        <f t="shared" si="106"/>
        <v/>
      </c>
      <c r="BO82" s="284" t="str">
        <f t="shared" si="106"/>
        <v/>
      </c>
      <c r="BP82" s="284" t="str">
        <f t="shared" si="107"/>
        <v/>
      </c>
      <c r="BQ82" s="284">
        <f t="shared" si="107"/>
        <v>121.04085297286103</v>
      </c>
      <c r="BR82" s="284" t="str">
        <f t="shared" si="107"/>
        <v/>
      </c>
      <c r="BS82" s="284" t="str">
        <f t="shared" si="107"/>
        <v/>
      </c>
      <c r="BT82" s="284" t="str">
        <f t="shared" si="107"/>
        <v/>
      </c>
      <c r="BU82" s="284" t="str">
        <f t="shared" si="107"/>
        <v/>
      </c>
      <c r="BV82" s="284">
        <f t="shared" si="107"/>
        <v>86.300455322564616</v>
      </c>
      <c r="BW82" s="284" t="str">
        <f t="shared" si="107"/>
        <v/>
      </c>
      <c r="BX82" s="284" t="str">
        <f t="shared" si="107"/>
        <v/>
      </c>
      <c r="BY82" s="284" t="str">
        <f t="shared" si="107"/>
        <v/>
      </c>
      <c r="BZ82" s="284" t="str">
        <f t="shared" si="107"/>
        <v/>
      </c>
      <c r="CA82" s="284">
        <f t="shared" si="107"/>
        <v>61.531031928136358</v>
      </c>
      <c r="CB82" s="284" t="str">
        <f t="shared" si="107"/>
        <v/>
      </c>
      <c r="CC82" s="284" t="str">
        <f t="shared" si="107"/>
        <v/>
      </c>
      <c r="CD82" s="284" t="str">
        <f t="shared" si="107"/>
        <v/>
      </c>
      <c r="CE82" s="284" t="str">
        <f t="shared" si="107"/>
        <v/>
      </c>
      <c r="CF82" s="284">
        <f t="shared" si="107"/>
        <v>43.870775374129565</v>
      </c>
      <c r="CG82" s="284" t="str">
        <f t="shared" si="107"/>
        <v/>
      </c>
      <c r="CH82" s="284" t="str">
        <f t="shared" si="107"/>
        <v/>
      </c>
      <c r="CI82" s="284" t="str">
        <f t="shared" si="107"/>
        <v/>
      </c>
      <c r="CJ82" s="284" t="str">
        <f t="shared" si="107"/>
        <v/>
      </c>
      <c r="CK82" s="284">
        <f t="shared" si="107"/>
        <v>31.279256524986842</v>
      </c>
      <c r="CL82" s="284" t="str">
        <f t="shared" si="107"/>
        <v/>
      </c>
      <c r="CM82" s="284" t="str">
        <f t="shared" si="107"/>
        <v/>
      </c>
      <c r="CN82" s="284" t="str">
        <f t="shared" si="107"/>
        <v/>
      </c>
      <c r="CO82" s="284" t="str">
        <f t="shared" si="107"/>
        <v/>
      </c>
      <c r="CP82" s="284">
        <f t="shared" si="107"/>
        <v>22.30167760683997</v>
      </c>
      <c r="CQ82" s="284" t="str">
        <f t="shared" si="107"/>
        <v/>
      </c>
      <c r="CR82" s="284" t="str">
        <f t="shared" si="107"/>
        <v/>
      </c>
      <c r="CS82" s="284" t="str">
        <f t="shared" si="107"/>
        <v/>
      </c>
      <c r="CT82" s="284" t="str">
        <f t="shared" si="107"/>
        <v/>
      </c>
      <c r="CU82" s="284">
        <f t="shared" si="107"/>
        <v>15.900787912977316</v>
      </c>
      <c r="CV82" s="284" t="str">
        <f t="shared" si="107"/>
        <v/>
      </c>
      <c r="CW82" s="284" t="str">
        <f t="shared" si="107"/>
        <v/>
      </c>
      <c r="CX82" s="284" t="str">
        <f t="shared" si="107"/>
        <v/>
      </c>
      <c r="CY82" s="284" t="str">
        <f t="shared" si="107"/>
        <v/>
      </c>
      <c r="CZ82" s="284">
        <f t="shared" si="107"/>
        <v>11.337042024853787</v>
      </c>
      <c r="DA82" s="284" t="str">
        <f t="shared" si="107"/>
        <v/>
      </c>
      <c r="DB82" s="284" t="str">
        <f t="shared" si="107"/>
        <v/>
      </c>
      <c r="DC82" s="284" t="str">
        <f t="shared" si="107"/>
        <v/>
      </c>
      <c r="DD82" s="284" t="str">
        <f t="shared" si="107"/>
        <v/>
      </c>
      <c r="DE82" s="284">
        <f t="shared" si="107"/>
        <v>8.0831542799462941</v>
      </c>
      <c r="DF82" s="284" t="str">
        <f t="shared" si="107"/>
        <v/>
      </c>
      <c r="DG82" s="284" t="str">
        <f t="shared" si="107"/>
        <v/>
      </c>
      <c r="DH82" s="284" t="str">
        <f t="shared" si="107"/>
        <v/>
      </c>
      <c r="DI82" s="284" t="str">
        <f t="shared" si="107"/>
        <v/>
      </c>
      <c r="DJ82" s="284">
        <f t="shared" si="107"/>
        <v>5.7631772882359718</v>
      </c>
      <c r="DK82" s="284" t="str">
        <f t="shared" si="107"/>
        <v/>
      </c>
      <c r="DL82" s="284" t="str">
        <f t="shared" si="107"/>
        <v/>
      </c>
      <c r="DM82" s="284" t="str">
        <f t="shared" si="107"/>
        <v/>
      </c>
      <c r="DN82" s="284" t="str">
        <f t="shared" si="107"/>
        <v/>
      </c>
      <c r="DO82" s="284">
        <f t="shared" si="107"/>
        <v>4.1090657564264141</v>
      </c>
      <c r="DP82" s="284" t="str">
        <f t="shared" si="107"/>
        <v/>
      </c>
      <c r="DQ82" s="284" t="str">
        <f t="shared" si="107"/>
        <v/>
      </c>
      <c r="DR82" s="284" t="str">
        <f t="shared" si="107"/>
        <v/>
      </c>
      <c r="DS82" s="284" t="str">
        <f t="shared" si="107"/>
        <v/>
      </c>
      <c r="DT82" s="284">
        <f t="shared" si="107"/>
        <v>2.9297070949216386</v>
      </c>
      <c r="DU82" s="284" t="str">
        <f t="shared" si="107"/>
        <v/>
      </c>
      <c r="DV82" s="284" t="str">
        <f t="shared" si="107"/>
        <v/>
      </c>
      <c r="DW82" s="284" t="str">
        <f t="shared" si="107"/>
        <v/>
      </c>
      <c r="DX82" s="284" t="str">
        <f t="shared" si="107"/>
        <v/>
      </c>
      <c r="DY82" s="284">
        <f t="shared" si="107"/>
        <v>2.0888406686143766</v>
      </c>
      <c r="DZ82" s="284" t="str">
        <f t="shared" si="107"/>
        <v/>
      </c>
      <c r="EA82" s="284" t="str">
        <f t="shared" si="107"/>
        <v/>
      </c>
      <c r="EB82" s="284" t="str">
        <f t="shared" si="108"/>
        <v/>
      </c>
      <c r="EC82" s="284" t="str">
        <f t="shared" si="108"/>
        <v/>
      </c>
      <c r="ED82" s="284">
        <f t="shared" si="108"/>
        <v>1.4893145278654756</v>
      </c>
      <c r="EE82" s="284" t="str">
        <f t="shared" si="108"/>
        <v/>
      </c>
      <c r="EF82" s="284" t="str">
        <f t="shared" si="108"/>
        <v/>
      </c>
      <c r="EG82" s="284" t="str">
        <f t="shared" si="108"/>
        <v/>
      </c>
      <c r="EH82" s="284" t="str">
        <f t="shared" si="108"/>
        <v/>
      </c>
      <c r="EI82" s="284">
        <f t="shared" si="108"/>
        <v>1.061860675272329</v>
      </c>
      <c r="EJ82" s="284" t="str">
        <f t="shared" si="108"/>
        <v/>
      </c>
      <c r="EK82" s="284" t="str">
        <f t="shared" si="108"/>
        <v/>
      </c>
      <c r="EL82" s="284" t="str">
        <f t="shared" si="108"/>
        <v/>
      </c>
      <c r="EM82" s="284" t="str">
        <f t="shared" si="108"/>
        <v/>
      </c>
      <c r="EN82" s="284">
        <f t="shared" si="108"/>
        <v>0.75709198600636596</v>
      </c>
      <c r="EO82" s="284" t="str">
        <f t="shared" si="108"/>
        <v/>
      </c>
      <c r="EP82" s="284" t="str">
        <f t="shared" si="108"/>
        <v/>
      </c>
      <c r="EQ82" s="284" t="str">
        <f t="shared" si="108"/>
        <v/>
      </c>
      <c r="ER82" s="284" t="str">
        <f t="shared" si="108"/>
        <v/>
      </c>
      <c r="ES82" s="284">
        <f t="shared" si="108"/>
        <v>0.5397961226203819</v>
      </c>
      <c r="ET82" s="284" t="str">
        <f t="shared" si="108"/>
        <v/>
      </c>
      <c r="EU82" s="284" t="str">
        <f t="shared" si="108"/>
        <v/>
      </c>
      <c r="EV82" s="284" t="str">
        <f t="shared" si="108"/>
        <v/>
      </c>
      <c r="EW82" s="284" t="str">
        <f t="shared" si="108"/>
        <v/>
      </c>
      <c r="EX82" s="284">
        <f t="shared" si="108"/>
        <v>0.38486717516720387</v>
      </c>
      <c r="EY82" s="284" t="str">
        <f t="shared" si="108"/>
        <v/>
      </c>
      <c r="EZ82" s="284" t="str">
        <f t="shared" si="108"/>
        <v/>
      </c>
      <c r="FA82" s="284" t="str">
        <f t="shared" si="108"/>
        <v/>
      </c>
      <c r="FB82" s="284" t="str">
        <f t="shared" si="108"/>
        <v/>
      </c>
      <c r="FC82" s="284">
        <f t="shared" si="108"/>
        <v>0.27440497683113646</v>
      </c>
      <c r="FD82" s="284" t="str">
        <f t="shared" si="108"/>
        <v/>
      </c>
      <c r="FE82" s="284" t="str">
        <f t="shared" si="108"/>
        <v/>
      </c>
      <c r="FF82" s="284" t="str">
        <f t="shared" si="108"/>
        <v/>
      </c>
      <c r="FG82" s="284" t="str">
        <f t="shared" si="108"/>
        <v/>
      </c>
      <c r="FH82" s="284">
        <f t="shared" si="108"/>
        <v>0.19564695606213653</v>
      </c>
      <c r="FI82" s="284" t="str">
        <f t="shared" si="108"/>
        <v/>
      </c>
      <c r="FJ82" s="284" t="str">
        <f t="shared" si="108"/>
        <v/>
      </c>
      <c r="FK82" s="284" t="str">
        <f t="shared" si="108"/>
        <v/>
      </c>
      <c r="FL82" s="284" t="str">
        <f t="shared" si="108"/>
        <v/>
      </c>
      <c r="FM82" s="284">
        <f t="shared" si="108"/>
        <v>0.13949357573035184</v>
      </c>
      <c r="FN82" s="284" t="str">
        <f t="shared" si="108"/>
        <v/>
      </c>
      <c r="FO82" s="284" t="str">
        <f t="shared" si="108"/>
        <v/>
      </c>
      <c r="FP82" s="284" t="str">
        <f t="shared" si="108"/>
        <v/>
      </c>
      <c r="FQ82" s="284" t="str">
        <f t="shared" si="108"/>
        <v/>
      </c>
      <c r="FR82" s="284">
        <f t="shared" si="108"/>
        <v>9.9456991622499338E-2</v>
      </c>
      <c r="FS82" s="284" t="str">
        <f t="shared" si="108"/>
        <v/>
      </c>
      <c r="FT82" s="284" t="str">
        <f t="shared" si="108"/>
        <v/>
      </c>
      <c r="FU82" s="284" t="str">
        <f t="shared" si="108"/>
        <v/>
      </c>
      <c r="FV82" s="284" t="str">
        <f t="shared" si="108"/>
        <v/>
      </c>
      <c r="FW82" s="284">
        <f t="shared" si="108"/>
        <v>7.0911460479865018E-2</v>
      </c>
      <c r="FX82" s="284" t="str">
        <f t="shared" si="108"/>
        <v/>
      </c>
      <c r="FY82" s="284" t="str">
        <f t="shared" si="108"/>
        <v/>
      </c>
      <c r="FZ82" s="284" t="str">
        <f t="shared" si="108"/>
        <v/>
      </c>
      <c r="GA82" s="284" t="str">
        <f t="shared" si="108"/>
        <v/>
      </c>
      <c r="GB82" s="284">
        <f t="shared" si="108"/>
        <v>5.0558891289146098E-2</v>
      </c>
      <c r="GC82" s="284" t="str">
        <f t="shared" si="108"/>
        <v/>
      </c>
      <c r="GD82" s="284" t="str">
        <f t="shared" si="108"/>
        <v/>
      </c>
      <c r="GE82" s="284" t="str">
        <f t="shared" si="108"/>
        <v/>
      </c>
      <c r="GF82" s="284" t="str">
        <f t="shared" si="108"/>
        <v/>
      </c>
      <c r="GG82" s="284">
        <f t="shared" si="108"/>
        <v>3.6047790739178409E-2</v>
      </c>
      <c r="GH82" s="284" t="str">
        <f t="shared" si="108"/>
        <v/>
      </c>
      <c r="GI82" s="284" t="str">
        <f t="shared" si="108"/>
        <v/>
      </c>
      <c r="GJ82" s="284" t="str">
        <f t="shared" si="108"/>
        <v/>
      </c>
      <c r="GK82" s="284" t="str">
        <f t="shared" si="108"/>
        <v/>
      </c>
      <c r="GL82" s="284">
        <f t="shared" si="108"/>
        <v>2.5701576597953572E-2</v>
      </c>
      <c r="GM82" s="284" t="str">
        <f t="shared" si="108"/>
        <v/>
      </c>
      <c r="GN82" s="284" t="str">
        <f t="shared" si="109"/>
        <v/>
      </c>
      <c r="GO82" s="284" t="str">
        <f t="shared" si="109"/>
        <v/>
      </c>
      <c r="GP82" s="284" t="str">
        <f t="shared" si="109"/>
        <v/>
      </c>
      <c r="GQ82" s="284">
        <f t="shared" si="109"/>
        <v>1.8324868905281778E-2</v>
      </c>
      <c r="GR82" s="284" t="str">
        <f t="shared" si="109"/>
        <v/>
      </c>
      <c r="GS82" s="284" t="str">
        <f t="shared" si="109"/>
        <v/>
      </c>
      <c r="GT82" s="284" t="str">
        <f t="shared" si="109"/>
        <v/>
      </c>
      <c r="GU82" s="284" t="str">
        <f t="shared" si="109"/>
        <v/>
      </c>
      <c r="GV82" s="284">
        <f t="shared" si="109"/>
        <v>1.3065378270315927E-2</v>
      </c>
      <c r="GW82" s="284" t="str">
        <f t="shared" si="109"/>
        <v/>
      </c>
      <c r="GX82" s="284" t="str">
        <f t="shared" si="109"/>
        <v/>
      </c>
      <c r="GY82" s="284" t="str">
        <f t="shared" si="109"/>
        <v/>
      </c>
      <c r="GZ82" s="284" t="str">
        <f t="shared" si="109"/>
        <v/>
      </c>
      <c r="HA82" s="284">
        <f t="shared" si="109"/>
        <v>9.3154341364614941E-3</v>
      </c>
      <c r="HB82" s="284" t="str">
        <f t="shared" si="109"/>
        <v/>
      </c>
      <c r="HC82" s="284" t="str">
        <f t="shared" si="109"/>
        <v/>
      </c>
      <c r="HD82" s="284" t="str">
        <f t="shared" si="109"/>
        <v/>
      </c>
      <c r="HE82" s="284" t="str">
        <f t="shared" si="109"/>
        <v/>
      </c>
      <c r="HF82" s="284">
        <f t="shared" si="109"/>
        <v>6.6417757951874271E-3</v>
      </c>
      <c r="HG82" s="284" t="str">
        <f t="shared" si="109"/>
        <v/>
      </c>
      <c r="HH82" s="284" t="str">
        <f t="shared" si="109"/>
        <v/>
      </c>
      <c r="HI82" s="284" t="str">
        <f t="shared" si="109"/>
        <v/>
      </c>
      <c r="HJ82" s="284" t="str">
        <f t="shared" si="109"/>
        <v/>
      </c>
      <c r="HK82" s="284">
        <f t="shared" si="109"/>
        <v>4.7354943491977868E-3</v>
      </c>
      <c r="HL82" s="284" t="str">
        <f t="shared" si="109"/>
        <v/>
      </c>
      <c r="HM82" s="284" t="str">
        <f t="shared" si="109"/>
        <v/>
      </c>
      <c r="HN82" s="284" t="str">
        <f t="shared" si="109"/>
        <v/>
      </c>
      <c r="HO82" s="284" t="str">
        <f t="shared" si="109"/>
        <v/>
      </c>
      <c r="HP82" s="284">
        <f t="shared" si="109"/>
        <v>3.3763420240010313E-3</v>
      </c>
      <c r="HQ82" s="284" t="str">
        <f t="shared" si="109"/>
        <v/>
      </c>
      <c r="HR82" s="284" t="str">
        <f t="shared" si="109"/>
        <v/>
      </c>
      <c r="HS82" s="284" t="str">
        <f t="shared" si="109"/>
        <v/>
      </c>
      <c r="HT82" s="284" t="str">
        <f t="shared" si="109"/>
        <v/>
      </c>
      <c r="HU82" s="284">
        <f t="shared" si="109"/>
        <v>2.4072852003226516E-3</v>
      </c>
      <c r="HV82" s="284" t="str">
        <f t="shared" si="109"/>
        <v/>
      </c>
      <c r="HW82" s="284" t="str">
        <f t="shared" si="109"/>
        <v/>
      </c>
      <c r="HX82" s="284" t="str">
        <f t="shared" si="109"/>
        <v/>
      </c>
      <c r="HY82" s="284" t="str">
        <f t="shared" si="109"/>
        <v/>
      </c>
      <c r="HZ82" s="284">
        <f t="shared" si="109"/>
        <v>1.7163610779056247E-3</v>
      </c>
      <c r="IA82" s="284" t="str">
        <f t="shared" si="109"/>
        <v/>
      </c>
      <c r="IB82" s="284" t="str">
        <f t="shared" si="109"/>
        <v/>
      </c>
      <c r="IC82" s="284" t="str">
        <f t="shared" si="109"/>
        <v/>
      </c>
      <c r="ID82" s="284" t="str">
        <f t="shared" si="109"/>
        <v/>
      </c>
      <c r="IE82" s="284">
        <f t="shared" si="109"/>
        <v>1.2237417275504023E-3</v>
      </c>
      <c r="IF82" s="284" t="str">
        <f t="shared" si="109"/>
        <v/>
      </c>
      <c r="IG82" s="284" t="str">
        <f t="shared" si="109"/>
        <v/>
      </c>
      <c r="IH82" s="284" t="str">
        <f t="shared" si="109"/>
        <v/>
      </c>
      <c r="II82" s="284" t="str">
        <f t="shared" si="109"/>
        <v/>
      </c>
      <c r="IJ82" s="284">
        <f t="shared" si="109"/>
        <v>8.7251093900090563E-4</v>
      </c>
      <c r="IK82" s="284" t="str">
        <f t="shared" si="109"/>
        <v/>
      </c>
      <c r="IL82" s="284" t="str">
        <f t="shared" si="109"/>
        <v/>
      </c>
      <c r="IM82" s="284" t="str">
        <f t="shared" si="109"/>
        <v/>
      </c>
      <c r="IN82" s="284" t="str">
        <f t="shared" si="109"/>
        <v/>
      </c>
      <c r="IO82" s="284">
        <f t="shared" si="109"/>
        <v>6.2208824095596365E-4</v>
      </c>
      <c r="IP82" s="284" t="str">
        <f t="shared" si="109"/>
        <v/>
      </c>
      <c r="IQ82" s="284" t="str">
        <f t="shared" si="109"/>
        <v/>
      </c>
      <c r="IR82" s="284" t="str">
        <f t="shared" si="109"/>
        <v/>
      </c>
      <c r="IS82" s="284" t="str">
        <f t="shared" si="109"/>
        <v/>
      </c>
      <c r="IT82" s="284">
        <f t="shared" si="109"/>
        <v>4.435403182209082E-4</v>
      </c>
      <c r="IU82" s="284" t="str">
        <f t="shared" si="109"/>
        <v/>
      </c>
      <c r="IV82" s="284" t="str">
        <f t="shared" si="109"/>
        <v/>
      </c>
      <c r="IW82" s="284" t="str">
        <f t="shared" si="109"/>
        <v/>
      </c>
      <c r="IX82" s="284" t="str">
        <f t="shared" si="109"/>
        <v/>
      </c>
      <c r="IY82" s="284">
        <f t="shared" si="109"/>
        <v>3.1623811693529596E-4</v>
      </c>
      <c r="IZ82" s="284" t="str">
        <f t="shared" si="110"/>
        <v/>
      </c>
      <c r="JA82" s="284" t="str">
        <f t="shared" si="110"/>
        <v/>
      </c>
      <c r="JB82" s="284" t="str">
        <f t="shared" si="110"/>
        <v/>
      </c>
      <c r="JC82" s="284" t="str">
        <f t="shared" si="110"/>
        <v/>
      </c>
      <c r="JD82" s="284">
        <f t="shared" si="110"/>
        <v>2.2547340680080622E-4</v>
      </c>
      <c r="JE82" s="284" t="str">
        <f t="shared" si="110"/>
        <v/>
      </c>
      <c r="JF82" s="284" t="str">
        <f t="shared" si="110"/>
        <v/>
      </c>
      <c r="JG82" s="284" t="str">
        <f t="shared" si="110"/>
        <v/>
      </c>
      <c r="JH82" s="284" t="str">
        <f t="shared" si="110"/>
        <v/>
      </c>
      <c r="JI82" s="284">
        <f t="shared" si="110"/>
        <v>1.607594228900738E-4</v>
      </c>
      <c r="JJ82" s="284" t="str">
        <f t="shared" si="110"/>
        <v/>
      </c>
      <c r="JK82" s="284" t="str">
        <f t="shared" si="110"/>
        <v/>
      </c>
      <c r="JL82" s="284" t="str">
        <f t="shared" si="110"/>
        <v/>
      </c>
      <c r="JM82" s="284" t="str">
        <f t="shared" si="110"/>
        <v/>
      </c>
      <c r="JN82" s="284">
        <f t="shared" si="110"/>
        <v>1.1461924674239311E-4</v>
      </c>
      <c r="JO82" s="284" t="str">
        <f t="shared" si="110"/>
        <v/>
      </c>
      <c r="JP82" s="284" t="str">
        <f t="shared" si="110"/>
        <v/>
      </c>
      <c r="JQ82" s="284" t="str">
        <f t="shared" si="110"/>
        <v/>
      </c>
      <c r="JR82" s="284" t="str">
        <f t="shared" si="110"/>
        <v/>
      </c>
      <c r="JS82" s="284">
        <f t="shared" si="110"/>
        <v>8.1721938830154784E-5</v>
      </c>
      <c r="JT82" s="284" t="str">
        <f t="shared" si="110"/>
        <v/>
      </c>
      <c r="JU82" s="284" t="str">
        <f t="shared" si="110"/>
        <v/>
      </c>
      <c r="JV82" s="284" t="str">
        <f t="shared" si="110"/>
        <v/>
      </c>
      <c r="JW82" s="284" t="str">
        <f t="shared" si="110"/>
        <v/>
      </c>
      <c r="JX82" s="284">
        <f t="shared" si="110"/>
        <v>5.8266612946510097E-5</v>
      </c>
      <c r="JY82" s="284" t="str">
        <f t="shared" si="110"/>
        <v/>
      </c>
      <c r="JZ82" s="284" t="str">
        <f t="shared" si="110"/>
        <v/>
      </c>
      <c r="KA82" s="284" t="str">
        <f t="shared" si="110"/>
        <v/>
      </c>
      <c r="KB82" s="284" t="str">
        <f t="shared" si="110"/>
        <v/>
      </c>
      <c r="KC82" s="284">
        <f t="shared" si="110"/>
        <v>4.1543289756185895E-5</v>
      </c>
      <c r="KD82" s="284" t="str">
        <f t="shared" si="110"/>
        <v/>
      </c>
      <c r="KE82" s="284" t="str">
        <f t="shared" si="110"/>
        <v/>
      </c>
      <c r="KF82" s="284" t="str">
        <f t="shared" si="110"/>
        <v/>
      </c>
      <c r="KG82" s="284" t="str">
        <f t="shared" si="110"/>
        <v/>
      </c>
      <c r="KH82" s="284">
        <f t="shared" si="110"/>
        <v>2.9619791446445994E-5</v>
      </c>
      <c r="KI82" s="284" t="str">
        <f t="shared" si="110"/>
        <v/>
      </c>
      <c r="KJ82" s="284" t="str">
        <f t="shared" si="110"/>
        <v/>
      </c>
      <c r="KK82" s="284" t="str">
        <f t="shared" si="110"/>
        <v/>
      </c>
      <c r="KL82" s="284" t="str">
        <f t="shared" si="110"/>
        <v/>
      </c>
      <c r="KM82" s="284">
        <f t="shared" si="110"/>
        <v>2.1118501940504572E-5</v>
      </c>
      <c r="KN82" s="284" t="str">
        <f t="shared" si="110"/>
        <v/>
      </c>
      <c r="KO82" s="284" t="str">
        <f t="shared" si="110"/>
        <v/>
      </c>
      <c r="KP82" s="284" t="str">
        <f t="shared" si="110"/>
        <v/>
      </c>
      <c r="KQ82" s="284" t="str">
        <f t="shared" si="110"/>
        <v/>
      </c>
      <c r="KR82" s="284">
        <f t="shared" si="110"/>
        <v>1.5057200014978792E-5</v>
      </c>
      <c r="KS82" s="284" t="str">
        <f t="shared" si="110"/>
        <v/>
      </c>
      <c r="KT82" s="284" t="str">
        <f t="shared" si="110"/>
        <v/>
      </c>
      <c r="KU82" s="284" t="str">
        <f t="shared" si="110"/>
        <v/>
      </c>
      <c r="KV82" s="284" t="str">
        <f t="shared" si="110"/>
        <v/>
      </c>
      <c r="KW82" s="284">
        <f t="shared" si="110"/>
        <v>1.0735575512401164E-5</v>
      </c>
      <c r="KX82" s="284" t="str">
        <f t="shared" si="110"/>
        <v/>
      </c>
      <c r="KY82" s="284" t="str">
        <f t="shared" si="110"/>
        <v/>
      </c>
      <c r="KZ82" s="284" t="str">
        <f t="shared" si="110"/>
        <v/>
      </c>
      <c r="LA82" s="284" t="str">
        <f t="shared" si="110"/>
        <v/>
      </c>
      <c r="LB82" s="284">
        <f t="shared" si="110"/>
        <v>7.6543169691453311E-6</v>
      </c>
      <c r="LC82" s="284" t="str">
        <f t="shared" si="110"/>
        <v/>
      </c>
      <c r="LD82" s="284" t="str">
        <f t="shared" si="110"/>
        <v/>
      </c>
      <c r="LE82" s="284" t="str">
        <f t="shared" si="110"/>
        <v/>
      </c>
      <c r="LF82" s="284" t="str">
        <f t="shared" si="110"/>
        <v/>
      </c>
      <c r="LG82" s="284">
        <f t="shared" si="110"/>
        <v>5.4574222123879421E-6</v>
      </c>
      <c r="LH82" s="284" t="str">
        <f t="shared" si="110"/>
        <v/>
      </c>
      <c r="LI82" s="284" t="str">
        <f t="shared" si="110"/>
        <v/>
      </c>
      <c r="LJ82" s="284" t="str">
        <f t="shared" si="110"/>
        <v/>
      </c>
      <c r="LK82" s="284" t="str">
        <f t="shared" si="110"/>
        <v/>
      </c>
      <c r="LL82" s="284">
        <f t="shared" si="111"/>
        <v>3.8910666130397883E-6</v>
      </c>
      <c r="LM82" s="284" t="str">
        <f t="shared" si="111"/>
        <v/>
      </c>
      <c r="LN82" s="284" t="str">
        <f t="shared" si="111"/>
        <v/>
      </c>
      <c r="LO82" s="284" t="str">
        <f t="shared" si="111"/>
        <v/>
      </c>
      <c r="LP82" s="284" t="str">
        <f t="shared" si="111"/>
        <v/>
      </c>
      <c r="LQ82" s="284">
        <f t="shared" si="111"/>
        <v>2.774276718547696E-6</v>
      </c>
      <c r="LR82" s="284" t="str">
        <f t="shared" si="111"/>
        <v/>
      </c>
      <c r="LS82" s="284" t="str">
        <f t="shared" si="111"/>
        <v/>
      </c>
      <c r="LT82" s="284" t="str">
        <f t="shared" si="111"/>
        <v/>
      </c>
      <c r="LU82" s="284" t="str">
        <f t="shared" si="111"/>
        <v/>
      </c>
      <c r="LV82" s="284">
        <f t="shared" si="111"/>
        <v>1.9780209583878098E-6</v>
      </c>
      <c r="LW82" s="284" t="str">
        <f t="shared" si="111"/>
        <v/>
      </c>
      <c r="LX82" s="284" t="str">
        <f t="shared" si="111"/>
        <v/>
      </c>
      <c r="LY82" s="284" t="str">
        <f t="shared" si="111"/>
        <v/>
      </c>
      <c r="LZ82" s="284" t="str">
        <f t="shared" si="111"/>
        <v/>
      </c>
      <c r="MA82" s="284">
        <f t="shared" si="111"/>
        <v>1.4103016060595491E-6</v>
      </c>
      <c r="MB82" s="284" t="str">
        <f t="shared" si="111"/>
        <v/>
      </c>
      <c r="MC82" s="284" t="str">
        <f t="shared" si="111"/>
        <v/>
      </c>
      <c r="MD82" s="284" t="str">
        <f t="shared" si="111"/>
        <v/>
      </c>
      <c r="ME82" s="284" t="str">
        <f t="shared" si="111"/>
        <v/>
      </c>
      <c r="MF82" s="284">
        <f t="shared" si="111"/>
        <v>1.0055255540240796E-6</v>
      </c>
      <c r="MG82" s="284" t="str">
        <f t="shared" si="111"/>
        <v/>
      </c>
      <c r="MH82" s="284" t="str">
        <f t="shared" si="111"/>
        <v/>
      </c>
      <c r="MI82" s="284" t="str">
        <f t="shared" si="111"/>
        <v/>
      </c>
      <c r="MJ82" s="284" t="str">
        <f t="shared" si="111"/>
        <v/>
      </c>
      <c r="MK82" s="284">
        <f t="shared" si="111"/>
        <v>7.1692582313682742E-7</v>
      </c>
      <c r="ML82" s="284" t="str">
        <f t="shared" si="111"/>
        <v/>
      </c>
      <c r="MM82" s="284" t="str">
        <f t="shared" si="111"/>
        <v/>
      </c>
      <c r="MN82" s="284" t="str">
        <f t="shared" si="111"/>
        <v/>
      </c>
      <c r="MO82" s="284" t="str">
        <f t="shared" si="111"/>
        <v/>
      </c>
      <c r="MP82" s="284">
        <f t="shared" si="111"/>
        <v>5.1115820361151075E-7</v>
      </c>
      <c r="MQ82" s="284" t="str">
        <f t="shared" si="111"/>
        <v/>
      </c>
      <c r="MR82" s="284" t="str">
        <f t="shared" si="111"/>
        <v/>
      </c>
      <c r="MS82" s="284" t="str">
        <f t="shared" si="111"/>
        <v/>
      </c>
      <c r="MT82" s="284" t="str">
        <f t="shared" si="111"/>
        <v/>
      </c>
      <c r="MU82" s="284">
        <f t="shared" si="111"/>
        <v>3.6444873470470613E-7</v>
      </c>
      <c r="MV82" s="284" t="str">
        <f t="shared" si="111"/>
        <v/>
      </c>
      <c r="MW82" s="284" t="str">
        <f t="shared" si="111"/>
        <v/>
      </c>
      <c r="MX82" s="284" t="str">
        <f t="shared" si="111"/>
        <v/>
      </c>
      <c r="MY82" s="284" t="str">
        <f t="shared" si="111"/>
        <v/>
      </c>
      <c r="MZ82" s="284">
        <f t="shared" si="111"/>
        <v>2.5984691097476546E-7</v>
      </c>
      <c r="NA82" s="284" t="str">
        <f t="shared" si="111"/>
        <v/>
      </c>
      <c r="NB82" s="284" t="str">
        <f t="shared" si="111"/>
        <v/>
      </c>
      <c r="NC82" s="284" t="str">
        <f t="shared" si="111"/>
        <v/>
      </c>
      <c r="ND82" s="284" t="str">
        <f t="shared" si="111"/>
        <v/>
      </c>
      <c r="NE82" s="284">
        <f t="shared" si="111"/>
        <v>1.8526725630653094E-7</v>
      </c>
      <c r="NF82" s="284" t="str">
        <f t="shared" si="111"/>
        <v/>
      </c>
      <c r="NG82" s="284" t="str">
        <f t="shared" si="111"/>
        <v/>
      </c>
      <c r="NH82" s="284" t="str">
        <f t="shared" si="111"/>
        <v/>
      </c>
      <c r="NI82" s="284" t="str">
        <f t="shared" si="111"/>
        <v/>
      </c>
      <c r="NJ82" s="284">
        <f t="shared" si="111"/>
        <v>1.3209299325741505E-7</v>
      </c>
      <c r="NK82" s="284" t="str">
        <f t="shared" si="111"/>
        <v/>
      </c>
      <c r="NL82" s="284" t="str">
        <f t="shared" si="111"/>
        <v/>
      </c>
      <c r="NM82" s="284" t="str">
        <f t="shared" si="111"/>
        <v/>
      </c>
      <c r="NN82" s="284" t="str">
        <f t="shared" si="111"/>
        <v/>
      </c>
      <c r="NO82" s="284">
        <f t="shared" si="111"/>
        <v>9.4180478599166345E-8</v>
      </c>
      <c r="NP82" s="284" t="str">
        <f t="shared" si="111"/>
        <v/>
      </c>
      <c r="NQ82" s="284" t="str">
        <f t="shared" si="111"/>
        <v/>
      </c>
      <c r="NR82" s="284" t="str">
        <f t="shared" si="111"/>
        <v/>
      </c>
      <c r="NS82" s="284" t="str">
        <f t="shared" si="111"/>
        <v/>
      </c>
      <c r="NT82" s="284">
        <f t="shared" si="111"/>
        <v>6.7149379618363009E-8</v>
      </c>
      <c r="NU82" s="284" t="str">
        <f t="shared" si="111"/>
        <v/>
      </c>
      <c r="NV82" s="284" t="str">
        <f t="shared" si="111"/>
        <v/>
      </c>
      <c r="NW82" s="284" t="str">
        <f t="shared" si="111"/>
        <v/>
      </c>
      <c r="NX82" s="284" t="str">
        <f t="shared" si="112"/>
        <v/>
      </c>
      <c r="NY82" s="284">
        <f t="shared" si="112"/>
        <v>4.7876579628795154E-8</v>
      </c>
      <c r="NZ82" s="284" t="str">
        <f t="shared" si="112"/>
        <v/>
      </c>
      <c r="OA82" s="284" t="str">
        <f t="shared" si="112"/>
        <v/>
      </c>
      <c r="OB82" s="284" t="str">
        <f t="shared" si="112"/>
        <v/>
      </c>
      <c r="OC82" s="284" t="str">
        <f t="shared" si="112"/>
        <v/>
      </c>
      <c r="OD82" s="284">
        <f t="shared" si="112"/>
        <v>3.4135339596280285E-8</v>
      </c>
      <c r="OE82" s="284" t="str">
        <f t="shared" si="112"/>
        <v/>
      </c>
      <c r="OF82" s="284" t="str">
        <f t="shared" si="112"/>
        <v/>
      </c>
      <c r="OG82" s="284" t="str">
        <f t="shared" si="112"/>
        <v/>
      </c>
      <c r="OH82" s="284" t="str">
        <f t="shared" si="112"/>
        <v/>
      </c>
      <c r="OI82" s="284">
        <f t="shared" si="112"/>
        <v>2.4338025364129469E-8</v>
      </c>
      <c r="OJ82" s="284" t="str">
        <f t="shared" si="112"/>
        <v/>
      </c>
      <c r="OK82" s="284" t="str">
        <f t="shared" si="112"/>
        <v/>
      </c>
      <c r="OL82" s="284" t="str">
        <f t="shared" si="112"/>
        <v/>
      </c>
      <c r="OM82" s="284" t="str">
        <f t="shared" si="112"/>
        <v/>
      </c>
      <c r="ON82" s="284">
        <f t="shared" si="112"/>
        <v>1.735267572054729E-8</v>
      </c>
      <c r="OO82" s="284" t="str">
        <f t="shared" si="112"/>
        <v/>
      </c>
      <c r="OP82" s="284" t="str">
        <f t="shared" si="112"/>
        <v/>
      </c>
      <c r="OQ82" s="284" t="str">
        <f t="shared" si="112"/>
        <v/>
      </c>
      <c r="OR82" s="284" t="str">
        <f t="shared" si="112"/>
        <v/>
      </c>
      <c r="OS82" s="284">
        <f t="shared" si="112"/>
        <v>1.2372217965812025E-8</v>
      </c>
      <c r="OT82" s="284" t="str">
        <f t="shared" si="112"/>
        <v/>
      </c>
      <c r="OU82" s="284" t="str">
        <f t="shared" si="112"/>
        <v/>
      </c>
      <c r="OV82" s="284" t="str">
        <f t="shared" si="112"/>
        <v/>
      </c>
      <c r="OW82" s="284" t="str">
        <f t="shared" si="112"/>
        <v/>
      </c>
      <c r="OX82" s="284">
        <f t="shared" si="112"/>
        <v>8.821220419183517E-9</v>
      </c>
      <c r="OY82" s="284" t="str">
        <f t="shared" si="112"/>
        <v/>
      </c>
      <c r="OZ82" s="284" t="str">
        <f t="shared" si="112"/>
        <v/>
      </c>
      <c r="PA82" s="284" t="str">
        <f t="shared" si="112"/>
        <v/>
      </c>
      <c r="PB82" s="284" t="str">
        <f t="shared" si="112"/>
        <v/>
      </c>
      <c r="PC82" s="284">
        <f t="shared" si="112"/>
        <v>6.28940824505698E-9</v>
      </c>
      <c r="PD82" s="284" t="str">
        <f t="shared" si="112"/>
        <v/>
      </c>
      <c r="PE82" s="284" t="str">
        <f t="shared" si="112"/>
        <v/>
      </c>
      <c r="PF82" s="284" t="str">
        <f t="shared" si="112"/>
        <v/>
      </c>
      <c r="PG82" s="284" t="str">
        <f t="shared" si="112"/>
        <v/>
      </c>
      <c r="PH82" s="284">
        <f t="shared" si="112"/>
        <v>4.4842611558562604E-9</v>
      </c>
      <c r="PI82" s="284" t="str">
        <f t="shared" si="112"/>
        <v/>
      </c>
      <c r="PJ82" s="284" t="str">
        <f t="shared" si="112"/>
        <v/>
      </c>
      <c r="PK82" s="284" t="str">
        <f t="shared" si="112"/>
        <v/>
      </c>
      <c r="PL82" s="284" t="str">
        <f t="shared" si="112"/>
        <v/>
      </c>
      <c r="PM82" s="284">
        <f t="shared" si="112"/>
        <v>3.1972162293209743E-9</v>
      </c>
      <c r="PN82" s="284" t="str">
        <f t="shared" si="112"/>
        <v/>
      </c>
      <c r="PO82" s="284" t="str">
        <f t="shared" si="112"/>
        <v/>
      </c>
      <c r="PP82" s="284" t="str">
        <f t="shared" si="112"/>
        <v/>
      </c>
      <c r="PQ82" s="284" t="str">
        <f t="shared" si="112"/>
        <v/>
      </c>
      <c r="PR82" s="284">
        <f t="shared" si="112"/>
        <v>2.2795709843267411E-9</v>
      </c>
      <c r="PS82" s="284" t="str">
        <f t="shared" si="112"/>
        <v/>
      </c>
      <c r="PT82" s="284" t="str">
        <f t="shared" si="112"/>
        <v/>
      </c>
      <c r="PU82" s="284" t="str">
        <f t="shared" si="112"/>
        <v/>
      </c>
      <c r="PV82" s="284" t="str">
        <f t="shared" si="112"/>
        <v/>
      </c>
      <c r="PW82" s="284">
        <f t="shared" si="112"/>
        <v>1.6253026069769487E-9</v>
      </c>
      <c r="PX82" s="284" t="str">
        <f t="shared" si="112"/>
        <v/>
      </c>
      <c r="PY82" s="284" t="str">
        <f t="shared" si="112"/>
        <v/>
      </c>
      <c r="PZ82" s="284" t="str">
        <f t="shared" si="112"/>
        <v/>
      </c>
      <c r="QA82" s="284" t="str">
        <f t="shared" si="112"/>
        <v/>
      </c>
      <c r="QB82" s="284">
        <f t="shared" si="112"/>
        <v>1.1588182962533408E-9</v>
      </c>
      <c r="QC82" s="284" t="str">
        <f t="shared" si="112"/>
        <v/>
      </c>
      <c r="QD82" s="284" t="str">
        <f t="shared" si="112"/>
        <v/>
      </c>
      <c r="QE82" s="284" t="str">
        <f t="shared" si="112"/>
        <v/>
      </c>
      <c r="QF82" s="284" t="str">
        <f t="shared" si="112"/>
        <v/>
      </c>
      <c r="QG82" s="284">
        <f t="shared" si="112"/>
        <v>8.2622142976144352E-10</v>
      </c>
      <c r="QH82" s="284" t="str">
        <f t="shared" si="112"/>
        <v/>
      </c>
      <c r="QI82" s="284" t="str">
        <f t="shared" si="112"/>
        <v/>
      </c>
      <c r="QJ82" s="284" t="str">
        <f t="shared" si="113"/>
        <v/>
      </c>
      <c r="QK82" s="284" t="str">
        <f t="shared" si="113"/>
        <v/>
      </c>
      <c r="QL82" s="284">
        <f t="shared" si="113"/>
        <v>5.8908446061314568E-10</v>
      </c>
      <c r="QM82" s="284" t="str">
        <f t="shared" si="113"/>
        <v/>
      </c>
      <c r="QN82" s="284" t="str">
        <f t="shared" si="113"/>
        <v/>
      </c>
      <c r="QO82" s="284" t="str">
        <f t="shared" si="113"/>
        <v/>
      </c>
      <c r="QP82" s="284" t="str">
        <f t="shared" si="113"/>
        <v/>
      </c>
      <c r="QQ82" s="284">
        <f t="shared" si="113"/>
        <v>4.2000907896576421E-10</v>
      </c>
      <c r="QR82" s="284" t="str">
        <f t="shared" si="113"/>
        <v/>
      </c>
      <c r="QS82" s="284" t="str">
        <f t="shared" si="113"/>
        <v/>
      </c>
      <c r="QT82" s="284" t="str">
        <f t="shared" si="113"/>
        <v/>
      </c>
      <c r="QU82" s="284" t="str">
        <f t="shared" si="113"/>
        <v/>
      </c>
      <c r="QV82" s="284">
        <f t="shared" si="113"/>
        <v>2.9946066856025462E-10</v>
      </c>
      <c r="QW82" s="284" t="str">
        <f t="shared" si="113"/>
        <v/>
      </c>
      <c r="QX82" s="284" t="str">
        <f t="shared" si="113"/>
        <v/>
      </c>
      <c r="QY82" s="284" t="str">
        <f t="shared" si="113"/>
        <v/>
      </c>
      <c r="QZ82" s="284" t="str">
        <f t="shared" si="113"/>
        <v/>
      </c>
      <c r="RA82" s="284">
        <f t="shared" si="113"/>
        <v>2.1351131798240103E-10</v>
      </c>
      <c r="RB82" s="284" t="str">
        <f t="shared" si="113"/>
        <v/>
      </c>
      <c r="RC82" s="284" t="str">
        <f t="shared" si="113"/>
        <v/>
      </c>
      <c r="RD82" s="284" t="str">
        <f t="shared" si="113"/>
        <v/>
      </c>
      <c r="RE82" s="284" t="str">
        <f t="shared" si="113"/>
        <v/>
      </c>
      <c r="RF82" s="284">
        <f t="shared" si="113"/>
        <v>1.5223061888479478E-10</v>
      </c>
      <c r="RG82" s="284" t="str">
        <f t="shared" si="113"/>
        <v/>
      </c>
      <c r="RH82" s="284" t="str">
        <f t="shared" si="113"/>
        <v/>
      </c>
      <c r="RI82" s="284" t="str">
        <f t="shared" si="113"/>
        <v/>
      </c>
      <c r="RJ82" s="284" t="str">
        <f t="shared" si="113"/>
        <v/>
      </c>
      <c r="RK82" s="284">
        <f t="shared" si="113"/>
        <v>1.0853832735910423E-10</v>
      </c>
      <c r="RL82" s="284" t="str">
        <f t="shared" si="113"/>
        <v/>
      </c>
      <c r="RM82" s="284" t="str">
        <f t="shared" si="113"/>
        <v/>
      </c>
      <c r="RN82" s="284" t="str">
        <f t="shared" si="113"/>
        <v/>
      </c>
      <c r="RO82" s="284" t="str">
        <f t="shared" si="113"/>
        <v/>
      </c>
      <c r="RP82" s="284">
        <f t="shared" si="113"/>
        <v>7.7386327351315442E-11</v>
      </c>
      <c r="RQ82" s="284" t="str">
        <f t="shared" si="113"/>
        <v/>
      </c>
      <c r="RR82" s="284" t="str">
        <f t="shared" si="113"/>
        <v/>
      </c>
      <c r="RS82" s="284" t="str">
        <f t="shared" si="113"/>
        <v/>
      </c>
      <c r="RT82" s="284" t="str">
        <f t="shared" si="113"/>
        <v/>
      </c>
      <c r="RU82" s="284">
        <f t="shared" si="113"/>
        <v>5.5175381882486903E-11</v>
      </c>
      <c r="RV82" s="284" t="str">
        <f t="shared" si="113"/>
        <v/>
      </c>
      <c r="RW82" s="284" t="str">
        <f t="shared" si="113"/>
        <v/>
      </c>
      <c r="RX82" s="284" t="str">
        <f t="shared" si="113"/>
        <v/>
      </c>
      <c r="RY82" s="284" t="str">
        <f t="shared" si="113"/>
        <v/>
      </c>
      <c r="RZ82" s="284">
        <f t="shared" si="113"/>
        <v>3.933928472994675E-11</v>
      </c>
      <c r="SA82" s="284" t="str">
        <f t="shared" si="113"/>
        <v/>
      </c>
    </row>
    <row r="83" spans="1:495">
      <c r="A83" s="282" t="s">
        <v>329</v>
      </c>
      <c r="B83" s="290">
        <f>SUM(C84:C86)</f>
        <v>906654.21692961245</v>
      </c>
      <c r="C83" s="282"/>
      <c r="D83" s="284"/>
      <c r="E83" s="284"/>
      <c r="F83" s="284"/>
      <c r="G83" s="284"/>
      <c r="H83" s="284"/>
      <c r="I83" s="284"/>
      <c r="J83" s="284"/>
      <c r="K83" s="284"/>
      <c r="L83" s="284"/>
      <c r="M83" s="284"/>
      <c r="N83" s="284"/>
      <c r="O83" s="284"/>
      <c r="P83" s="284"/>
      <c r="Q83" s="284"/>
      <c r="R83" s="284"/>
      <c r="S83" s="284"/>
      <c r="T83" s="284"/>
      <c r="U83" s="284"/>
      <c r="V83" s="284"/>
      <c r="W83" s="284"/>
      <c r="X83" s="284"/>
      <c r="Y83" s="284"/>
      <c r="Z83" s="284"/>
      <c r="AA83" s="284"/>
      <c r="AB83" s="284"/>
      <c r="AC83" s="284"/>
      <c r="AD83" s="284"/>
      <c r="AE83" s="284"/>
      <c r="AF83" s="284"/>
      <c r="AG83" s="284"/>
      <c r="AH83" s="284"/>
      <c r="AI83" s="284"/>
      <c r="AJ83" s="284"/>
      <c r="AK83" s="284"/>
      <c r="AL83" s="284"/>
      <c r="AM83" s="284"/>
      <c r="AN83" s="284"/>
      <c r="AO83" s="284"/>
      <c r="AP83" s="284"/>
      <c r="AQ83" s="284"/>
      <c r="AR83" s="284"/>
      <c r="AS83" s="284"/>
      <c r="AT83" s="284"/>
      <c r="AU83" s="284"/>
      <c r="AV83" s="284"/>
      <c r="AW83" s="284"/>
      <c r="AX83" s="284"/>
      <c r="AY83" s="284"/>
      <c r="AZ83" s="284"/>
      <c r="BA83" s="284"/>
      <c r="BB83" s="284"/>
      <c r="BC83" s="284"/>
      <c r="BD83" s="284"/>
      <c r="BE83" s="284"/>
      <c r="BF83" s="284"/>
      <c r="BG83" s="284"/>
      <c r="BH83" s="284"/>
      <c r="BI83" s="284"/>
      <c r="BJ83" s="284"/>
      <c r="BK83" s="284"/>
      <c r="BL83" s="284"/>
      <c r="BM83" s="284"/>
      <c r="BN83" s="284"/>
      <c r="BO83" s="284"/>
      <c r="BP83" s="284"/>
      <c r="BQ83" s="284"/>
      <c r="BR83" s="284"/>
      <c r="BS83" s="284"/>
      <c r="BT83" s="284"/>
      <c r="BU83" s="284"/>
      <c r="BV83" s="284"/>
      <c r="BW83" s="284"/>
      <c r="BX83" s="284"/>
      <c r="BY83" s="284"/>
      <c r="BZ83" s="284"/>
      <c r="CA83" s="284"/>
      <c r="CB83" s="284"/>
      <c r="CC83" s="284"/>
      <c r="CD83" s="284"/>
      <c r="CE83" s="284"/>
      <c r="CF83" s="284"/>
      <c r="CG83" s="284"/>
      <c r="CH83" s="284"/>
      <c r="CI83" s="284"/>
      <c r="CJ83" s="284"/>
      <c r="CK83" s="284"/>
      <c r="CL83" s="284"/>
      <c r="CM83" s="284"/>
      <c r="CN83" s="284"/>
      <c r="CO83" s="284"/>
      <c r="CP83" s="284"/>
      <c r="CQ83" s="284"/>
      <c r="CR83" s="284"/>
      <c r="CS83" s="284"/>
      <c r="CT83" s="284"/>
      <c r="CU83" s="284"/>
      <c r="CV83" s="284"/>
      <c r="CW83" s="284"/>
      <c r="CX83" s="284"/>
      <c r="CY83" s="284"/>
      <c r="CZ83" s="284"/>
      <c r="DA83" s="284"/>
      <c r="DB83" s="284"/>
      <c r="DC83" s="284"/>
      <c r="DD83" s="284"/>
      <c r="DE83" s="284"/>
      <c r="DF83" s="284"/>
      <c r="DG83" s="284"/>
      <c r="DH83" s="284"/>
      <c r="DI83" s="284"/>
      <c r="DJ83" s="284"/>
      <c r="DK83" s="284"/>
      <c r="DL83" s="284"/>
      <c r="DM83" s="284"/>
      <c r="DN83" s="284"/>
      <c r="DO83" s="284"/>
      <c r="DP83" s="284"/>
      <c r="DQ83" s="284"/>
      <c r="DR83" s="284"/>
      <c r="DS83" s="284"/>
      <c r="DT83" s="284"/>
      <c r="DU83" s="284"/>
      <c r="DV83" s="284"/>
      <c r="DW83" s="284"/>
      <c r="DX83" s="284"/>
      <c r="DY83" s="284"/>
      <c r="DZ83" s="284"/>
      <c r="EA83" s="284"/>
      <c r="EB83" s="284"/>
      <c r="EC83" s="284"/>
      <c r="ED83" s="284"/>
      <c r="EE83" s="284"/>
      <c r="EF83" s="284"/>
      <c r="EG83" s="284"/>
      <c r="EH83" s="284"/>
      <c r="EI83" s="284"/>
      <c r="EJ83" s="284"/>
      <c r="EK83" s="284"/>
      <c r="EL83" s="284"/>
      <c r="EM83" s="284"/>
      <c r="EN83" s="284"/>
      <c r="EO83" s="284"/>
      <c r="EP83" s="284"/>
      <c r="EQ83" s="284"/>
      <c r="ER83" s="284"/>
      <c r="ES83" s="284"/>
      <c r="ET83" s="284"/>
      <c r="EU83" s="284"/>
      <c r="EV83" s="284"/>
      <c r="EW83" s="284"/>
      <c r="EX83" s="284"/>
      <c r="EY83" s="284"/>
      <c r="EZ83" s="284"/>
      <c r="FA83" s="284"/>
      <c r="FB83" s="284"/>
      <c r="FC83" s="284"/>
      <c r="FD83" s="284"/>
      <c r="FE83" s="284"/>
      <c r="FF83" s="284"/>
      <c r="FG83" s="284"/>
      <c r="FH83" s="284"/>
      <c r="FI83" s="284"/>
      <c r="FJ83" s="284"/>
      <c r="FK83" s="284"/>
      <c r="FL83" s="284"/>
      <c r="FM83" s="284"/>
      <c r="FN83" s="284"/>
      <c r="FO83" s="284"/>
      <c r="FP83" s="284"/>
      <c r="FQ83" s="284"/>
      <c r="FR83" s="284"/>
      <c r="FS83" s="284"/>
      <c r="FT83" s="284"/>
      <c r="FU83" s="284"/>
      <c r="FV83" s="284"/>
      <c r="FW83" s="284"/>
      <c r="FX83" s="284"/>
      <c r="FY83" s="284"/>
      <c r="FZ83" s="284"/>
      <c r="GA83" s="284"/>
      <c r="GB83" s="284"/>
      <c r="GC83" s="284"/>
      <c r="GD83" s="284"/>
      <c r="GE83" s="284"/>
      <c r="GF83" s="284"/>
      <c r="GG83" s="284"/>
      <c r="GH83" s="284"/>
      <c r="GI83" s="284"/>
      <c r="GJ83" s="284"/>
      <c r="GK83" s="284"/>
      <c r="GL83" s="284"/>
      <c r="GM83" s="284"/>
      <c r="GN83" s="284"/>
      <c r="GO83" s="284"/>
      <c r="GP83" s="284"/>
      <c r="GQ83" s="284"/>
      <c r="GR83" s="284"/>
      <c r="GS83" s="284"/>
      <c r="GT83" s="284"/>
      <c r="GU83" s="284"/>
      <c r="GV83" s="284"/>
      <c r="GW83" s="284"/>
      <c r="GX83" s="284"/>
      <c r="GY83" s="284"/>
      <c r="GZ83" s="284"/>
      <c r="HA83" s="284"/>
      <c r="HB83" s="284"/>
      <c r="HC83" s="284"/>
      <c r="HD83" s="284"/>
      <c r="HE83" s="284"/>
      <c r="HF83" s="284"/>
      <c r="HG83" s="284"/>
      <c r="HH83" s="284"/>
      <c r="HI83" s="284"/>
      <c r="HJ83" s="284"/>
      <c r="HK83" s="284"/>
      <c r="HL83" s="284"/>
      <c r="HM83" s="284"/>
      <c r="HN83" s="284"/>
      <c r="HO83" s="284"/>
      <c r="HP83" s="284"/>
      <c r="HQ83" s="284"/>
      <c r="HR83" s="284"/>
      <c r="HS83" s="284"/>
      <c r="HT83" s="284"/>
      <c r="HU83" s="284"/>
      <c r="HV83" s="284"/>
      <c r="HW83" s="284"/>
      <c r="HX83" s="284"/>
      <c r="HY83" s="284"/>
      <c r="HZ83" s="284"/>
      <c r="IA83" s="284"/>
      <c r="IB83" s="284"/>
      <c r="IC83" s="284"/>
      <c r="ID83" s="284"/>
      <c r="IE83" s="284"/>
      <c r="IF83" s="284"/>
      <c r="IG83" s="284"/>
      <c r="IH83" s="284"/>
      <c r="II83" s="284"/>
      <c r="IJ83" s="284"/>
      <c r="IK83" s="284"/>
      <c r="IL83" s="284"/>
      <c r="IM83" s="284"/>
      <c r="IN83" s="284"/>
      <c r="IO83" s="284"/>
      <c r="IP83" s="284"/>
      <c r="IQ83" s="284"/>
      <c r="IR83" s="284"/>
      <c r="IS83" s="284"/>
      <c r="IT83" s="284"/>
      <c r="IU83" s="284"/>
      <c r="IV83" s="284"/>
      <c r="IW83" s="284"/>
      <c r="IX83" s="284"/>
      <c r="IY83" s="284"/>
      <c r="IZ83" s="284"/>
      <c r="JA83" s="284"/>
      <c r="JB83" s="284"/>
      <c r="JC83" s="284"/>
      <c r="JD83" s="284"/>
      <c r="JE83" s="284"/>
      <c r="JF83" s="284"/>
      <c r="JG83" s="284"/>
      <c r="JH83" s="284"/>
      <c r="JI83" s="284"/>
      <c r="JJ83" s="284"/>
      <c r="JK83" s="284"/>
      <c r="JL83" s="284"/>
      <c r="JM83" s="284"/>
      <c r="JN83" s="284"/>
      <c r="JO83" s="284"/>
      <c r="JP83" s="284"/>
      <c r="JQ83" s="284"/>
      <c r="JR83" s="284"/>
      <c r="JS83" s="284"/>
      <c r="JT83" s="284"/>
      <c r="JU83" s="284"/>
      <c r="JV83" s="284"/>
      <c r="JW83" s="284"/>
      <c r="JX83" s="284"/>
      <c r="JY83" s="284"/>
      <c r="JZ83" s="284"/>
      <c r="KA83" s="284"/>
      <c r="KB83" s="284"/>
      <c r="KC83" s="284"/>
      <c r="KD83" s="284"/>
      <c r="KE83" s="284"/>
      <c r="KF83" s="284"/>
      <c r="KG83" s="284"/>
      <c r="KH83" s="284"/>
      <c r="KI83" s="284"/>
      <c r="KJ83" s="284"/>
      <c r="KK83" s="284"/>
      <c r="KL83" s="284"/>
      <c r="KM83" s="284"/>
      <c r="KN83" s="284"/>
      <c r="KO83" s="284"/>
      <c r="KP83" s="284"/>
      <c r="KQ83" s="284"/>
      <c r="KR83" s="284"/>
      <c r="KS83" s="284"/>
      <c r="KT83" s="284"/>
      <c r="KU83" s="284"/>
      <c r="KV83" s="284"/>
      <c r="KW83" s="284"/>
      <c r="KX83" s="284"/>
      <c r="KY83" s="284"/>
      <c r="KZ83" s="284"/>
      <c r="LA83" s="284"/>
      <c r="LB83" s="284"/>
      <c r="LC83" s="284"/>
      <c r="LD83" s="284"/>
      <c r="LE83" s="284"/>
      <c r="LF83" s="284"/>
      <c r="LG83" s="284"/>
      <c r="LH83" s="284"/>
      <c r="LI83" s="284"/>
      <c r="LJ83" s="284"/>
      <c r="LK83" s="284"/>
      <c r="LL83" s="284"/>
      <c r="LM83" s="284"/>
      <c r="LN83" s="284"/>
      <c r="LO83" s="284"/>
      <c r="LP83" s="284"/>
      <c r="LQ83" s="284"/>
      <c r="LR83" s="284"/>
      <c r="LS83" s="284"/>
      <c r="LT83" s="284"/>
      <c r="LU83" s="284"/>
      <c r="LV83" s="284"/>
      <c r="LW83" s="284"/>
      <c r="LX83" s="284"/>
      <c r="LY83" s="284"/>
      <c r="LZ83" s="284"/>
      <c r="MA83" s="284"/>
      <c r="MB83" s="284"/>
      <c r="MC83" s="284"/>
      <c r="MD83" s="284"/>
      <c r="ME83" s="284"/>
      <c r="MF83" s="284"/>
      <c r="MG83" s="284"/>
      <c r="MH83" s="284"/>
      <c r="MI83" s="284"/>
      <c r="MJ83" s="284"/>
      <c r="MK83" s="284"/>
      <c r="ML83" s="284"/>
      <c r="MM83" s="284"/>
      <c r="MN83" s="284"/>
      <c r="MO83" s="284"/>
      <c r="MP83" s="284"/>
      <c r="MQ83" s="284"/>
      <c r="MR83" s="284"/>
      <c r="MS83" s="284"/>
      <c r="MT83" s="284"/>
      <c r="MU83" s="284"/>
      <c r="MV83" s="284"/>
      <c r="MW83" s="284"/>
      <c r="MX83" s="284"/>
      <c r="MY83" s="284"/>
      <c r="MZ83" s="284"/>
      <c r="NA83" s="284"/>
      <c r="NB83" s="284"/>
      <c r="NC83" s="284"/>
      <c r="ND83" s="284"/>
      <c r="NE83" s="284"/>
      <c r="NF83" s="284"/>
      <c r="NG83" s="284"/>
      <c r="NH83" s="284"/>
      <c r="NI83" s="284"/>
      <c r="NJ83" s="284"/>
      <c r="NK83" s="284"/>
      <c r="NL83" s="284"/>
      <c r="NM83" s="284"/>
      <c r="NN83" s="284"/>
      <c r="NO83" s="284"/>
      <c r="NP83" s="284"/>
      <c r="NQ83" s="284"/>
      <c r="NR83" s="284"/>
      <c r="NS83" s="284"/>
      <c r="NT83" s="284"/>
      <c r="NU83" s="284"/>
      <c r="NV83" s="284"/>
      <c r="NW83" s="284"/>
      <c r="NX83" s="284"/>
      <c r="NY83" s="284"/>
      <c r="NZ83" s="284"/>
      <c r="OA83" s="284"/>
      <c r="OB83" s="284"/>
      <c r="OC83" s="284"/>
      <c r="OD83" s="284"/>
      <c r="OE83" s="284"/>
      <c r="OF83" s="284"/>
      <c r="OG83" s="284"/>
      <c r="OH83" s="284"/>
      <c r="OI83" s="284"/>
      <c r="OJ83" s="284"/>
      <c r="OK83" s="284"/>
      <c r="OL83" s="284"/>
      <c r="OM83" s="284"/>
      <c r="ON83" s="284"/>
      <c r="OO83" s="284"/>
      <c r="OP83" s="284"/>
      <c r="OQ83" s="284"/>
      <c r="OR83" s="284"/>
      <c r="OS83" s="284"/>
      <c r="OT83" s="284"/>
      <c r="OU83" s="284"/>
      <c r="OV83" s="284"/>
      <c r="OW83" s="284"/>
      <c r="OX83" s="284"/>
      <c r="OY83" s="284"/>
      <c r="OZ83" s="284"/>
      <c r="PA83" s="284"/>
      <c r="PB83" s="284"/>
      <c r="PC83" s="284"/>
      <c r="PD83" s="284"/>
      <c r="PE83" s="284"/>
      <c r="PF83" s="284"/>
      <c r="PG83" s="284"/>
      <c r="PH83" s="284"/>
      <c r="PI83" s="284"/>
      <c r="PJ83" s="284"/>
      <c r="PK83" s="284"/>
      <c r="PL83" s="284"/>
      <c r="PM83" s="284"/>
      <c r="PN83" s="284"/>
      <c r="PO83" s="284"/>
      <c r="PP83" s="284"/>
      <c r="PQ83" s="284"/>
      <c r="PR83" s="284"/>
      <c r="PS83" s="284"/>
      <c r="PT83" s="284"/>
      <c r="PU83" s="284"/>
      <c r="PV83" s="284"/>
      <c r="PW83" s="284"/>
      <c r="PX83" s="284"/>
      <c r="PY83" s="284"/>
      <c r="PZ83" s="284"/>
      <c r="QA83" s="284"/>
      <c r="QB83" s="284"/>
      <c r="QC83" s="284"/>
      <c r="QD83" s="284"/>
      <c r="QE83" s="284"/>
      <c r="QF83" s="284"/>
      <c r="QG83" s="284"/>
      <c r="QH83" s="284"/>
      <c r="QI83" s="284"/>
      <c r="QJ83" s="284"/>
      <c r="QK83" s="284"/>
      <c r="QL83" s="284"/>
      <c r="QM83" s="284"/>
      <c r="QN83" s="284"/>
      <c r="QO83" s="284"/>
      <c r="QP83" s="284"/>
      <c r="QQ83" s="284"/>
      <c r="QR83" s="284"/>
      <c r="QS83" s="284"/>
      <c r="QT83" s="284"/>
      <c r="QU83" s="284"/>
      <c r="QV83" s="284"/>
      <c r="QW83" s="284"/>
      <c r="QX83" s="284"/>
      <c r="QY83" s="284"/>
      <c r="QZ83" s="284"/>
      <c r="RA83" s="284"/>
      <c r="RB83" s="284"/>
      <c r="RC83" s="284"/>
      <c r="RD83" s="284"/>
      <c r="RE83" s="284"/>
      <c r="RF83" s="284"/>
      <c r="RG83" s="284"/>
      <c r="RH83" s="284"/>
      <c r="RI83" s="284"/>
      <c r="RJ83" s="284"/>
      <c r="RK83" s="284"/>
      <c r="RL83" s="284"/>
      <c r="RM83" s="284"/>
      <c r="RN83" s="284"/>
      <c r="RO83" s="284"/>
      <c r="RP83" s="284"/>
      <c r="RQ83" s="284"/>
      <c r="RR83" s="284"/>
      <c r="RS83" s="284"/>
      <c r="RT83" s="284"/>
      <c r="RU83" s="284"/>
      <c r="RV83" s="284"/>
      <c r="RW83" s="284"/>
      <c r="RX83" s="284"/>
      <c r="RY83" s="284"/>
      <c r="RZ83" s="284"/>
      <c r="SA83" s="284"/>
    </row>
    <row r="84" spans="1:495">
      <c r="A84" s="282"/>
      <c r="B84" s="283" t="str">
        <f>$B$8</f>
        <v>Field Support Staff &amp; Vehicles</v>
      </c>
      <c r="C84" s="290">
        <f>SUM(D84:S84,T84:INDEX(T84:SA84,$H$5))</f>
        <v>177619.31425805349</v>
      </c>
      <c r="D84" s="284" t="str">
        <f t="shared" ref="D84:BO86" si="114">IF(D31="","",($C8*D31)/((1+$H$4)^D$79))</f>
        <v/>
      </c>
      <c r="E84" s="284" t="str">
        <f t="shared" si="114"/>
        <v/>
      </c>
      <c r="F84" s="284">
        <f t="shared" si="114"/>
        <v>26122.654470087989</v>
      </c>
      <c r="G84" s="284">
        <f t="shared" si="114"/>
        <v>24413.695766437377</v>
      </c>
      <c r="H84" s="284">
        <f t="shared" si="114"/>
        <v>22816.538099474179</v>
      </c>
      <c r="I84" s="284">
        <f t="shared" si="114"/>
        <v>21323.867382686152</v>
      </c>
      <c r="J84" s="284">
        <f t="shared" si="114"/>
        <v>19928.848021202008</v>
      </c>
      <c r="K84" s="284">
        <f t="shared" si="114"/>
        <v>18625.091608600011</v>
      </c>
      <c r="L84" s="284">
        <f t="shared" si="114"/>
        <v>8703.3138357943953</v>
      </c>
      <c r="M84" s="284">
        <f t="shared" si="114"/>
        <v>8133.9381642938279</v>
      </c>
      <c r="N84" s="284">
        <f t="shared" si="114"/>
        <v>7601.8113684989039</v>
      </c>
      <c r="O84" s="284">
        <f t="shared" si="114"/>
        <v>7104.4966060737434</v>
      </c>
      <c r="P84" s="284">
        <f t="shared" si="114"/>
        <v>6639.7164542745259</v>
      </c>
      <c r="Q84" s="284">
        <f t="shared" si="114"/>
        <v>6205.3424806303983</v>
      </c>
      <c r="R84" s="284" t="str">
        <f t="shared" si="114"/>
        <v/>
      </c>
      <c r="S84" s="284" t="str">
        <f t="shared" si="114"/>
        <v/>
      </c>
      <c r="T84" s="284" t="str">
        <f t="shared" si="114"/>
        <v/>
      </c>
      <c r="U84" s="284" t="str">
        <f t="shared" si="114"/>
        <v/>
      </c>
      <c r="V84" s="284" t="str">
        <f t="shared" si="114"/>
        <v/>
      </c>
      <c r="W84" s="284" t="str">
        <f t="shared" si="114"/>
        <v/>
      </c>
      <c r="X84" s="284" t="str">
        <f t="shared" si="114"/>
        <v/>
      </c>
      <c r="Y84" s="284" t="str">
        <f t="shared" si="114"/>
        <v/>
      </c>
      <c r="Z84" s="284" t="str">
        <f t="shared" si="114"/>
        <v/>
      </c>
      <c r="AA84" s="284" t="str">
        <f t="shared" si="114"/>
        <v/>
      </c>
      <c r="AB84" s="284" t="str">
        <f t="shared" si="114"/>
        <v/>
      </c>
      <c r="AC84" s="284" t="str">
        <f t="shared" si="114"/>
        <v/>
      </c>
      <c r="AD84" s="284" t="str">
        <f t="shared" si="114"/>
        <v/>
      </c>
      <c r="AE84" s="284" t="str">
        <f t="shared" si="114"/>
        <v/>
      </c>
      <c r="AF84" s="284" t="str">
        <f t="shared" si="114"/>
        <v/>
      </c>
      <c r="AG84" s="284" t="str">
        <f t="shared" si="114"/>
        <v/>
      </c>
      <c r="AH84" s="284" t="str">
        <f t="shared" si="114"/>
        <v/>
      </c>
      <c r="AI84" s="284" t="str">
        <f t="shared" si="114"/>
        <v/>
      </c>
      <c r="AJ84" s="284" t="str">
        <f t="shared" si="114"/>
        <v/>
      </c>
      <c r="AK84" s="284" t="str">
        <f t="shared" si="114"/>
        <v/>
      </c>
      <c r="AL84" s="284" t="str">
        <f t="shared" si="114"/>
        <v/>
      </c>
      <c r="AM84" s="284" t="str">
        <f t="shared" si="114"/>
        <v/>
      </c>
      <c r="AN84" s="284" t="str">
        <f t="shared" si="114"/>
        <v/>
      </c>
      <c r="AO84" s="284" t="str">
        <f t="shared" si="114"/>
        <v/>
      </c>
      <c r="AP84" s="284" t="str">
        <f t="shared" si="114"/>
        <v/>
      </c>
      <c r="AQ84" s="284" t="str">
        <f t="shared" si="114"/>
        <v/>
      </c>
      <c r="AR84" s="284">
        <f t="shared" si="114"/>
        <v>1997.2560892653764</v>
      </c>
      <c r="AS84" s="284" t="str">
        <f t="shared" si="114"/>
        <v/>
      </c>
      <c r="AT84" s="284" t="str">
        <f t="shared" si="114"/>
        <v/>
      </c>
      <c r="AU84" s="284" t="str">
        <f t="shared" si="114"/>
        <v/>
      </c>
      <c r="AV84" s="284" t="str">
        <f t="shared" si="114"/>
        <v/>
      </c>
      <c r="AW84" s="284">
        <f t="shared" si="114"/>
        <v>1424.0159885358134</v>
      </c>
      <c r="AX84" s="284" t="str">
        <f t="shared" si="114"/>
        <v/>
      </c>
      <c r="AY84" s="284" t="str">
        <f t="shared" si="114"/>
        <v/>
      </c>
      <c r="AZ84" s="284" t="str">
        <f t="shared" si="114"/>
        <v/>
      </c>
      <c r="BA84" s="284" t="str">
        <f t="shared" si="114"/>
        <v/>
      </c>
      <c r="BB84" s="284">
        <f t="shared" si="114"/>
        <v>1015.3037191898089</v>
      </c>
      <c r="BC84" s="284" t="str">
        <f t="shared" si="114"/>
        <v/>
      </c>
      <c r="BD84" s="284" t="str">
        <f t="shared" si="114"/>
        <v/>
      </c>
      <c r="BE84" s="284" t="str">
        <f t="shared" si="114"/>
        <v/>
      </c>
      <c r="BF84" s="284" t="str">
        <f t="shared" si="114"/>
        <v/>
      </c>
      <c r="BG84" s="284">
        <f t="shared" si="114"/>
        <v>723.89751976070124</v>
      </c>
      <c r="BH84" s="284" t="str">
        <f t="shared" si="114"/>
        <v/>
      </c>
      <c r="BI84" s="284" t="str">
        <f t="shared" si="114"/>
        <v/>
      </c>
      <c r="BJ84" s="284" t="str">
        <f t="shared" si="114"/>
        <v/>
      </c>
      <c r="BK84" s="284" t="str">
        <f t="shared" si="114"/>
        <v/>
      </c>
      <c r="BL84" s="284">
        <f t="shared" si="114"/>
        <v>516.12892695188577</v>
      </c>
      <c r="BM84" s="284" t="str">
        <f t="shared" si="114"/>
        <v/>
      </c>
      <c r="BN84" s="284" t="str">
        <f t="shared" si="114"/>
        <v/>
      </c>
      <c r="BO84" s="284" t="str">
        <f t="shared" si="114"/>
        <v/>
      </c>
      <c r="BP84" s="284" t="str">
        <f t="shared" ref="BP84:EA86" si="115">IF(BP31="","",($C8*BP31)/((1+$H$4)^BP$79))</f>
        <v/>
      </c>
      <c r="BQ84" s="284">
        <f t="shared" si="115"/>
        <v>367.99279174843036</v>
      </c>
      <c r="BR84" s="284" t="str">
        <f t="shared" si="115"/>
        <v/>
      </c>
      <c r="BS84" s="284" t="str">
        <f t="shared" si="115"/>
        <v/>
      </c>
      <c r="BT84" s="284" t="str">
        <f t="shared" si="115"/>
        <v/>
      </c>
      <c r="BU84" s="284" t="str">
        <f t="shared" si="115"/>
        <v/>
      </c>
      <c r="BV84" s="284">
        <f t="shared" si="115"/>
        <v>262.37377466624258</v>
      </c>
      <c r="BW84" s="284" t="str">
        <f t="shared" si="115"/>
        <v/>
      </c>
      <c r="BX84" s="284" t="str">
        <f t="shared" si="115"/>
        <v/>
      </c>
      <c r="BY84" s="284" t="str">
        <f t="shared" si="115"/>
        <v/>
      </c>
      <c r="BZ84" s="284" t="str">
        <f t="shared" si="115"/>
        <v/>
      </c>
      <c r="CA84" s="284">
        <f t="shared" si="115"/>
        <v>187.06887519599323</v>
      </c>
      <c r="CB84" s="284" t="str">
        <f t="shared" si="115"/>
        <v/>
      </c>
      <c r="CC84" s="284" t="str">
        <f t="shared" si="115"/>
        <v/>
      </c>
      <c r="CD84" s="284" t="str">
        <f t="shared" si="115"/>
        <v/>
      </c>
      <c r="CE84" s="284" t="str">
        <f t="shared" si="115"/>
        <v/>
      </c>
      <c r="CF84" s="284">
        <f t="shared" si="115"/>
        <v>133.3775226262984</v>
      </c>
      <c r="CG84" s="284" t="str">
        <f t="shared" si="115"/>
        <v/>
      </c>
      <c r="CH84" s="284" t="str">
        <f t="shared" si="115"/>
        <v/>
      </c>
      <c r="CI84" s="284" t="str">
        <f t="shared" si="115"/>
        <v/>
      </c>
      <c r="CJ84" s="284" t="str">
        <f t="shared" si="115"/>
        <v/>
      </c>
      <c r="CK84" s="284">
        <f t="shared" si="115"/>
        <v>95.096330286321034</v>
      </c>
      <c r="CL84" s="284" t="str">
        <f t="shared" si="115"/>
        <v/>
      </c>
      <c r="CM84" s="284" t="str">
        <f t="shared" si="115"/>
        <v/>
      </c>
      <c r="CN84" s="284" t="str">
        <f t="shared" si="115"/>
        <v/>
      </c>
      <c r="CO84" s="284" t="str">
        <f t="shared" si="115"/>
        <v/>
      </c>
      <c r="CP84" s="284">
        <f t="shared" si="115"/>
        <v>67.802369213761082</v>
      </c>
      <c r="CQ84" s="284" t="str">
        <f t="shared" si="115"/>
        <v/>
      </c>
      <c r="CR84" s="284" t="str">
        <f t="shared" si="115"/>
        <v/>
      </c>
      <c r="CS84" s="284" t="str">
        <f t="shared" si="115"/>
        <v/>
      </c>
      <c r="CT84" s="284" t="str">
        <f t="shared" si="115"/>
        <v/>
      </c>
      <c r="CU84" s="284">
        <f t="shared" si="115"/>
        <v>48.342152185660623</v>
      </c>
      <c r="CV84" s="284" t="str">
        <f t="shared" si="115"/>
        <v/>
      </c>
      <c r="CW84" s="284" t="str">
        <f t="shared" si="115"/>
        <v/>
      </c>
      <c r="CX84" s="284" t="str">
        <f t="shared" si="115"/>
        <v/>
      </c>
      <c r="CY84" s="284" t="str">
        <f t="shared" si="115"/>
        <v/>
      </c>
      <c r="CZ84" s="284">
        <f t="shared" si="115"/>
        <v>34.467286394872232</v>
      </c>
      <c r="DA84" s="284" t="str">
        <f t="shared" si="115"/>
        <v/>
      </c>
      <c r="DB84" s="284" t="str">
        <f t="shared" si="115"/>
        <v/>
      </c>
      <c r="DC84" s="284" t="str">
        <f t="shared" si="115"/>
        <v/>
      </c>
      <c r="DD84" s="284" t="str">
        <f t="shared" si="115"/>
        <v/>
      </c>
      <c r="DE84" s="284">
        <f t="shared" si="115"/>
        <v>24.574698843849379</v>
      </c>
      <c r="DF84" s="284" t="str">
        <f t="shared" si="115"/>
        <v/>
      </c>
      <c r="DG84" s="284" t="str">
        <f t="shared" si="115"/>
        <v/>
      </c>
      <c r="DH84" s="284" t="str">
        <f t="shared" si="115"/>
        <v/>
      </c>
      <c r="DI84" s="284" t="str">
        <f t="shared" si="115"/>
        <v/>
      </c>
      <c r="DJ84" s="284">
        <f t="shared" si="115"/>
        <v>17.521420640637892</v>
      </c>
      <c r="DK84" s="284" t="str">
        <f t="shared" si="115"/>
        <v/>
      </c>
      <c r="DL84" s="284" t="str">
        <f t="shared" si="115"/>
        <v/>
      </c>
      <c r="DM84" s="284" t="str">
        <f t="shared" si="115"/>
        <v/>
      </c>
      <c r="DN84" s="284" t="str">
        <f t="shared" si="115"/>
        <v/>
      </c>
      <c r="DO84" s="284">
        <f t="shared" si="115"/>
        <v>12.492530761694701</v>
      </c>
      <c r="DP84" s="284" t="str">
        <f t="shared" si="115"/>
        <v/>
      </c>
      <c r="DQ84" s="284" t="str">
        <f t="shared" si="115"/>
        <v/>
      </c>
      <c r="DR84" s="284" t="str">
        <f t="shared" si="115"/>
        <v/>
      </c>
      <c r="DS84" s="284" t="str">
        <f t="shared" si="115"/>
        <v/>
      </c>
      <c r="DT84" s="284">
        <f t="shared" si="115"/>
        <v>8.907001779862906</v>
      </c>
      <c r="DU84" s="284" t="str">
        <f t="shared" si="115"/>
        <v/>
      </c>
      <c r="DV84" s="284" t="str">
        <f t="shared" si="115"/>
        <v/>
      </c>
      <c r="DW84" s="284" t="str">
        <f t="shared" si="115"/>
        <v/>
      </c>
      <c r="DX84" s="284" t="str">
        <f t="shared" si="115"/>
        <v/>
      </c>
      <c r="DY84" s="284">
        <f t="shared" si="115"/>
        <v>6.350569169678689</v>
      </c>
      <c r="DZ84" s="284" t="str">
        <f t="shared" si="115"/>
        <v/>
      </c>
      <c r="EA84" s="284" t="str">
        <f t="shared" si="115"/>
        <v/>
      </c>
      <c r="EB84" s="284" t="str">
        <f t="shared" ref="EB84:GM86" si="116">IF(EB31="","",($C8*EB31)/((1+$H$4)^EB$79))</f>
        <v/>
      </c>
      <c r="EC84" s="284" t="str">
        <f t="shared" si="116"/>
        <v/>
      </c>
      <c r="ED84" s="284">
        <f t="shared" si="116"/>
        <v>4.5278680498359805</v>
      </c>
      <c r="EE84" s="284" t="str">
        <f t="shared" si="116"/>
        <v/>
      </c>
      <c r="EF84" s="284" t="str">
        <f t="shared" si="116"/>
        <v/>
      </c>
      <c r="EG84" s="284" t="str">
        <f t="shared" si="116"/>
        <v/>
      </c>
      <c r="EH84" s="284" t="str">
        <f t="shared" si="116"/>
        <v/>
      </c>
      <c r="EI84" s="284">
        <f t="shared" si="116"/>
        <v>3.228307342058724</v>
      </c>
      <c r="EJ84" s="284" t="str">
        <f t="shared" si="116"/>
        <v/>
      </c>
      <c r="EK84" s="284" t="str">
        <f t="shared" si="116"/>
        <v/>
      </c>
      <c r="EL84" s="284" t="str">
        <f t="shared" si="116"/>
        <v/>
      </c>
      <c r="EM84" s="284" t="str">
        <f t="shared" si="116"/>
        <v/>
      </c>
      <c r="EN84" s="284">
        <f t="shared" si="116"/>
        <v>2.3017385180135257</v>
      </c>
      <c r="EO84" s="284" t="str">
        <f t="shared" si="116"/>
        <v/>
      </c>
      <c r="EP84" s="284" t="str">
        <f t="shared" si="116"/>
        <v/>
      </c>
      <c r="EQ84" s="284" t="str">
        <f t="shared" si="116"/>
        <v/>
      </c>
      <c r="ER84" s="284" t="str">
        <f t="shared" si="116"/>
        <v/>
      </c>
      <c r="ES84" s="284">
        <f t="shared" si="116"/>
        <v>1.6411077521288646</v>
      </c>
      <c r="ET84" s="284" t="str">
        <f t="shared" si="116"/>
        <v/>
      </c>
      <c r="EU84" s="284" t="str">
        <f t="shared" si="116"/>
        <v/>
      </c>
      <c r="EV84" s="284" t="str">
        <f t="shared" si="116"/>
        <v/>
      </c>
      <c r="EW84" s="284" t="str">
        <f t="shared" si="116"/>
        <v/>
      </c>
      <c r="EX84" s="284">
        <f t="shared" si="116"/>
        <v>1.1700871463113904</v>
      </c>
      <c r="EY84" s="284" t="str">
        <f t="shared" si="116"/>
        <v/>
      </c>
      <c r="EZ84" s="284" t="str">
        <f t="shared" si="116"/>
        <v/>
      </c>
      <c r="FA84" s="284" t="str">
        <f t="shared" si="116"/>
        <v/>
      </c>
      <c r="FB84" s="284" t="str">
        <f t="shared" si="116"/>
        <v/>
      </c>
      <c r="FC84" s="284">
        <f t="shared" si="116"/>
        <v>0.83425596411150638</v>
      </c>
      <c r="FD84" s="284" t="str">
        <f t="shared" si="116"/>
        <v/>
      </c>
      <c r="FE84" s="284" t="str">
        <f t="shared" si="116"/>
        <v/>
      </c>
      <c r="FF84" s="284" t="str">
        <f t="shared" si="116"/>
        <v/>
      </c>
      <c r="FG84" s="284" t="str">
        <f t="shared" si="116"/>
        <v/>
      </c>
      <c r="FH84" s="284">
        <f t="shared" si="116"/>
        <v>0.59481297256332721</v>
      </c>
      <c r="FI84" s="284" t="str">
        <f t="shared" si="116"/>
        <v/>
      </c>
      <c r="FJ84" s="284" t="str">
        <f t="shared" si="116"/>
        <v/>
      </c>
      <c r="FK84" s="284" t="str">
        <f t="shared" si="116"/>
        <v/>
      </c>
      <c r="FL84" s="284" t="str">
        <f t="shared" si="116"/>
        <v/>
      </c>
      <c r="FM84" s="284">
        <f t="shared" si="116"/>
        <v>0.42409342881525075</v>
      </c>
      <c r="FN84" s="284" t="str">
        <f t="shared" si="116"/>
        <v/>
      </c>
      <c r="FO84" s="284" t="str">
        <f t="shared" si="116"/>
        <v/>
      </c>
      <c r="FP84" s="284" t="str">
        <f t="shared" si="116"/>
        <v/>
      </c>
      <c r="FQ84" s="284" t="str">
        <f t="shared" si="116"/>
        <v/>
      </c>
      <c r="FR84" s="284">
        <f t="shared" si="116"/>
        <v>0.30237275355511473</v>
      </c>
      <c r="FS84" s="284" t="str">
        <f t="shared" si="116"/>
        <v/>
      </c>
      <c r="FT84" s="284" t="str">
        <f t="shared" si="116"/>
        <v/>
      </c>
      <c r="FU84" s="284" t="str">
        <f t="shared" si="116"/>
        <v/>
      </c>
      <c r="FV84" s="284" t="str">
        <f t="shared" si="116"/>
        <v/>
      </c>
      <c r="FW84" s="284">
        <f t="shared" si="116"/>
        <v>0.21558759433721808</v>
      </c>
      <c r="FX84" s="284" t="str">
        <f t="shared" si="116"/>
        <v/>
      </c>
      <c r="FY84" s="284" t="str">
        <f t="shared" si="116"/>
        <v/>
      </c>
      <c r="FZ84" s="284" t="str">
        <f t="shared" si="116"/>
        <v/>
      </c>
      <c r="GA84" s="284" t="str">
        <f t="shared" si="116"/>
        <v/>
      </c>
      <c r="GB84" s="284">
        <f t="shared" si="116"/>
        <v>0.15371097523056806</v>
      </c>
      <c r="GC84" s="284" t="str">
        <f t="shared" si="116"/>
        <v/>
      </c>
      <c r="GD84" s="284" t="str">
        <f t="shared" si="116"/>
        <v/>
      </c>
      <c r="GE84" s="284" t="str">
        <f t="shared" si="116"/>
        <v/>
      </c>
      <c r="GF84" s="284" t="str">
        <f t="shared" si="116"/>
        <v/>
      </c>
      <c r="GG84" s="284">
        <f t="shared" si="116"/>
        <v>0.10959380097435154</v>
      </c>
      <c r="GH84" s="284" t="str">
        <f t="shared" si="116"/>
        <v/>
      </c>
      <c r="GI84" s="284" t="str">
        <f t="shared" si="116"/>
        <v/>
      </c>
      <c r="GJ84" s="284" t="str">
        <f t="shared" si="116"/>
        <v/>
      </c>
      <c r="GK84" s="284" t="str">
        <f t="shared" si="116"/>
        <v/>
      </c>
      <c r="GL84" s="284">
        <f t="shared" si="116"/>
        <v>7.8138865451796422E-2</v>
      </c>
      <c r="GM84" s="284" t="str">
        <f t="shared" si="116"/>
        <v/>
      </c>
      <c r="GN84" s="284" t="str">
        <f t="shared" ref="GN84:IY86" si="117">IF(GN31="","",($C8*GN31)/((1+$H$4)^GN$79))</f>
        <v/>
      </c>
      <c r="GO84" s="284" t="str">
        <f t="shared" si="117"/>
        <v/>
      </c>
      <c r="GP84" s="284" t="str">
        <f t="shared" si="117"/>
        <v/>
      </c>
      <c r="GQ84" s="284">
        <f t="shared" si="117"/>
        <v>5.5711931147664748E-2</v>
      </c>
      <c r="GR84" s="284" t="str">
        <f t="shared" si="117"/>
        <v/>
      </c>
      <c r="GS84" s="284" t="str">
        <f t="shared" si="117"/>
        <v/>
      </c>
      <c r="GT84" s="284" t="str">
        <f t="shared" si="117"/>
        <v/>
      </c>
      <c r="GU84" s="284" t="str">
        <f t="shared" si="117"/>
        <v/>
      </c>
      <c r="GV84" s="284">
        <f t="shared" si="117"/>
        <v>3.9721836940630667E-2</v>
      </c>
      <c r="GW84" s="284" t="str">
        <f t="shared" si="117"/>
        <v/>
      </c>
      <c r="GX84" s="284" t="str">
        <f t="shared" si="117"/>
        <v/>
      </c>
      <c r="GY84" s="284" t="str">
        <f t="shared" si="117"/>
        <v/>
      </c>
      <c r="GZ84" s="284" t="str">
        <f t="shared" si="117"/>
        <v/>
      </c>
      <c r="HA84" s="284">
        <f t="shared" si="117"/>
        <v>2.8321120762373513E-2</v>
      </c>
      <c r="HB84" s="284" t="str">
        <f t="shared" si="117"/>
        <v/>
      </c>
      <c r="HC84" s="284" t="str">
        <f t="shared" si="117"/>
        <v/>
      </c>
      <c r="HD84" s="284" t="str">
        <f t="shared" si="117"/>
        <v/>
      </c>
      <c r="HE84" s="284" t="str">
        <f t="shared" si="117"/>
        <v/>
      </c>
      <c r="HF84" s="284">
        <f t="shared" si="117"/>
        <v>2.019256769106029E-2</v>
      </c>
      <c r="HG84" s="284" t="str">
        <f t="shared" si="117"/>
        <v/>
      </c>
      <c r="HH84" s="284" t="str">
        <f t="shared" si="117"/>
        <v/>
      </c>
      <c r="HI84" s="284" t="str">
        <f t="shared" si="117"/>
        <v/>
      </c>
      <c r="HJ84" s="284" t="str">
        <f t="shared" si="117"/>
        <v/>
      </c>
      <c r="HK84" s="284">
        <f t="shared" si="117"/>
        <v>1.4397021692014433E-2</v>
      </c>
      <c r="HL84" s="284" t="str">
        <f t="shared" si="117"/>
        <v/>
      </c>
      <c r="HM84" s="284" t="str">
        <f t="shared" si="117"/>
        <v/>
      </c>
      <c r="HN84" s="284" t="str">
        <f t="shared" si="117"/>
        <v/>
      </c>
      <c r="HO84" s="284" t="str">
        <f t="shared" si="117"/>
        <v/>
      </c>
      <c r="HP84" s="284">
        <f t="shared" si="117"/>
        <v>1.0264877492132871E-2</v>
      </c>
      <c r="HQ84" s="284" t="str">
        <f t="shared" si="117"/>
        <v/>
      </c>
      <c r="HR84" s="284" t="str">
        <f t="shared" si="117"/>
        <v/>
      </c>
      <c r="HS84" s="284" t="str">
        <f t="shared" si="117"/>
        <v/>
      </c>
      <c r="HT84" s="284" t="str">
        <f t="shared" si="117"/>
        <v/>
      </c>
      <c r="HU84" s="284">
        <f t="shared" si="117"/>
        <v>7.3187157859837156E-3</v>
      </c>
      <c r="HV84" s="284" t="str">
        <f t="shared" si="117"/>
        <v/>
      </c>
      <c r="HW84" s="284" t="str">
        <f t="shared" si="117"/>
        <v/>
      </c>
      <c r="HX84" s="284" t="str">
        <f t="shared" si="117"/>
        <v/>
      </c>
      <c r="HY84" s="284" t="str">
        <f t="shared" si="117"/>
        <v/>
      </c>
      <c r="HZ84" s="284">
        <f t="shared" si="117"/>
        <v>5.2181432069753429E-3</v>
      </c>
      <c r="IA84" s="284" t="str">
        <f t="shared" si="117"/>
        <v/>
      </c>
      <c r="IB84" s="284" t="str">
        <f t="shared" si="117"/>
        <v/>
      </c>
      <c r="IC84" s="284" t="str">
        <f t="shared" si="117"/>
        <v/>
      </c>
      <c r="ID84" s="284" t="str">
        <f t="shared" si="117"/>
        <v/>
      </c>
      <c r="IE84" s="284">
        <f t="shared" si="117"/>
        <v>3.7204639891400071E-3</v>
      </c>
      <c r="IF84" s="284" t="str">
        <f t="shared" si="117"/>
        <v/>
      </c>
      <c r="IG84" s="284" t="str">
        <f t="shared" si="117"/>
        <v/>
      </c>
      <c r="IH84" s="284" t="str">
        <f t="shared" si="117"/>
        <v/>
      </c>
      <c r="II84" s="284" t="str">
        <f t="shared" si="117"/>
        <v/>
      </c>
      <c r="IJ84" s="284">
        <f t="shared" si="117"/>
        <v>2.6526394055235024E-3</v>
      </c>
      <c r="IK84" s="284" t="str">
        <f t="shared" si="117"/>
        <v/>
      </c>
      <c r="IL84" s="284" t="str">
        <f t="shared" si="117"/>
        <v/>
      </c>
      <c r="IM84" s="284" t="str">
        <f t="shared" si="117"/>
        <v/>
      </c>
      <c r="IN84" s="284" t="str">
        <f t="shared" si="117"/>
        <v/>
      </c>
      <c r="IO84" s="284">
        <f t="shared" si="117"/>
        <v>1.891295235292031E-3</v>
      </c>
      <c r="IP84" s="284" t="str">
        <f t="shared" si="117"/>
        <v/>
      </c>
      <c r="IQ84" s="284" t="str">
        <f t="shared" si="117"/>
        <v/>
      </c>
      <c r="IR84" s="284" t="str">
        <f t="shared" si="117"/>
        <v/>
      </c>
      <c r="IS84" s="284" t="str">
        <f t="shared" si="117"/>
        <v/>
      </c>
      <c r="IT84" s="284">
        <f t="shared" si="117"/>
        <v>1.3484673640865308E-3</v>
      </c>
      <c r="IU84" s="284" t="str">
        <f t="shared" si="117"/>
        <v/>
      </c>
      <c r="IV84" s="284" t="str">
        <f t="shared" si="117"/>
        <v/>
      </c>
      <c r="IW84" s="284" t="str">
        <f t="shared" si="117"/>
        <v/>
      </c>
      <c r="IX84" s="284" t="str">
        <f t="shared" si="117"/>
        <v/>
      </c>
      <c r="IY84" s="284">
        <f t="shared" si="117"/>
        <v>9.6143859407846861E-4</v>
      </c>
      <c r="IZ84" s="284" t="str">
        <f t="shared" ref="IZ84:LK86" si="118">IF(IZ31="","",($C8*IZ31)/((1+$H$4)^IZ$79))</f>
        <v/>
      </c>
      <c r="JA84" s="284" t="str">
        <f t="shared" si="118"/>
        <v/>
      </c>
      <c r="JB84" s="284" t="str">
        <f t="shared" si="118"/>
        <v/>
      </c>
      <c r="JC84" s="284" t="str">
        <f t="shared" si="118"/>
        <v/>
      </c>
      <c r="JD84" s="284">
        <f t="shared" si="118"/>
        <v>6.8549243000015679E-4</v>
      </c>
      <c r="JE84" s="284" t="str">
        <f t="shared" si="118"/>
        <v/>
      </c>
      <c r="JF84" s="284" t="str">
        <f t="shared" si="118"/>
        <v/>
      </c>
      <c r="JG84" s="284" t="str">
        <f t="shared" si="118"/>
        <v/>
      </c>
      <c r="JH84" s="284" t="str">
        <f t="shared" si="118"/>
        <v/>
      </c>
      <c r="JI84" s="284">
        <f t="shared" si="118"/>
        <v>4.8874662873078778E-4</v>
      </c>
      <c r="JJ84" s="284" t="str">
        <f t="shared" si="118"/>
        <v/>
      </c>
      <c r="JK84" s="284" t="str">
        <f t="shared" si="118"/>
        <v/>
      </c>
      <c r="JL84" s="284" t="str">
        <f t="shared" si="118"/>
        <v/>
      </c>
      <c r="JM84" s="284" t="str">
        <f t="shared" si="118"/>
        <v/>
      </c>
      <c r="JN84" s="284">
        <f t="shared" si="118"/>
        <v>3.4846959155428734E-4</v>
      </c>
      <c r="JO84" s="284" t="str">
        <f t="shared" si="118"/>
        <v/>
      </c>
      <c r="JP84" s="284" t="str">
        <f t="shared" si="118"/>
        <v/>
      </c>
      <c r="JQ84" s="284" t="str">
        <f t="shared" si="118"/>
        <v/>
      </c>
      <c r="JR84" s="284" t="str">
        <f t="shared" si="118"/>
        <v/>
      </c>
      <c r="JS84" s="284">
        <f t="shared" si="118"/>
        <v>2.4845400274852575E-4</v>
      </c>
      <c r="JT84" s="284" t="str">
        <f t="shared" si="118"/>
        <v/>
      </c>
      <c r="JU84" s="284" t="str">
        <f t="shared" si="118"/>
        <v/>
      </c>
      <c r="JV84" s="284" t="str">
        <f t="shared" si="118"/>
        <v/>
      </c>
      <c r="JW84" s="284" t="str">
        <f t="shared" si="118"/>
        <v/>
      </c>
      <c r="JX84" s="284">
        <f t="shared" si="118"/>
        <v>1.7714427019709621E-4</v>
      </c>
      <c r="JY84" s="284" t="str">
        <f t="shared" si="118"/>
        <v/>
      </c>
      <c r="JZ84" s="284" t="str">
        <f t="shared" si="118"/>
        <v/>
      </c>
      <c r="KA84" s="284" t="str">
        <f t="shared" si="118"/>
        <v/>
      </c>
      <c r="KB84" s="284" t="str">
        <f t="shared" si="118"/>
        <v/>
      </c>
      <c r="KC84" s="284">
        <f t="shared" si="118"/>
        <v>1.2630141642525029E-4</v>
      </c>
      <c r="KD84" s="284" t="str">
        <f t="shared" si="118"/>
        <v/>
      </c>
      <c r="KE84" s="284" t="str">
        <f t="shared" si="118"/>
        <v/>
      </c>
      <c r="KF84" s="284" t="str">
        <f t="shared" si="118"/>
        <v/>
      </c>
      <c r="KG84" s="284" t="str">
        <f t="shared" si="118"/>
        <v/>
      </c>
      <c r="KH84" s="284">
        <f t="shared" si="118"/>
        <v>9.0051164360415044E-5</v>
      </c>
      <c r="KI84" s="284" t="str">
        <f t="shared" si="118"/>
        <v/>
      </c>
      <c r="KJ84" s="284" t="str">
        <f t="shared" si="118"/>
        <v/>
      </c>
      <c r="KK84" s="284" t="str">
        <f t="shared" si="118"/>
        <v/>
      </c>
      <c r="KL84" s="284" t="str">
        <f t="shared" si="118"/>
        <v/>
      </c>
      <c r="KM84" s="284">
        <f t="shared" si="118"/>
        <v>6.4205235635388208E-5</v>
      </c>
      <c r="KN84" s="284" t="str">
        <f t="shared" si="118"/>
        <v/>
      </c>
      <c r="KO84" s="284" t="str">
        <f t="shared" si="118"/>
        <v/>
      </c>
      <c r="KP84" s="284" t="str">
        <f t="shared" si="118"/>
        <v/>
      </c>
      <c r="KQ84" s="284" t="str">
        <f t="shared" si="118"/>
        <v/>
      </c>
      <c r="KR84" s="284">
        <f t="shared" si="118"/>
        <v>4.5777445658524121E-5</v>
      </c>
      <c r="KS84" s="284" t="str">
        <f t="shared" si="118"/>
        <v/>
      </c>
      <c r="KT84" s="284" t="str">
        <f t="shared" si="118"/>
        <v/>
      </c>
      <c r="KU84" s="284" t="str">
        <f t="shared" si="118"/>
        <v/>
      </c>
      <c r="KV84" s="284" t="str">
        <f t="shared" si="118"/>
        <v/>
      </c>
      <c r="KW84" s="284">
        <f t="shared" si="118"/>
        <v>3.2638686086592359E-5</v>
      </c>
      <c r="KX84" s="284" t="str">
        <f t="shared" si="118"/>
        <v/>
      </c>
      <c r="KY84" s="284" t="str">
        <f t="shared" si="118"/>
        <v/>
      </c>
      <c r="KZ84" s="284" t="str">
        <f t="shared" si="118"/>
        <v/>
      </c>
      <c r="LA84" s="284" t="str">
        <f t="shared" si="118"/>
        <v/>
      </c>
      <c r="LB84" s="284">
        <f t="shared" si="118"/>
        <v>2.3270932096246248E-5</v>
      </c>
      <c r="LC84" s="284" t="str">
        <f t="shared" si="118"/>
        <v/>
      </c>
      <c r="LD84" s="284" t="str">
        <f t="shared" si="118"/>
        <v/>
      </c>
      <c r="LE84" s="284" t="str">
        <f t="shared" si="118"/>
        <v/>
      </c>
      <c r="LF84" s="284" t="str">
        <f t="shared" si="118"/>
        <v/>
      </c>
      <c r="LG84" s="284">
        <f t="shared" si="118"/>
        <v>1.6591852968326488E-5</v>
      </c>
      <c r="LH84" s="284" t="str">
        <f t="shared" si="118"/>
        <v/>
      </c>
      <c r="LI84" s="284" t="str">
        <f t="shared" si="118"/>
        <v/>
      </c>
      <c r="LJ84" s="284" t="str">
        <f t="shared" si="118"/>
        <v/>
      </c>
      <c r="LK84" s="284" t="str">
        <f t="shared" si="118"/>
        <v/>
      </c>
      <c r="LL84" s="284">
        <f t="shared" ref="LL84:NW86" si="119">IF(LL31="","",($C8*LL31)/((1+$H$4)^LL$79))</f>
        <v>1.1829761858441866E-5</v>
      </c>
      <c r="LM84" s="284" t="str">
        <f t="shared" si="119"/>
        <v/>
      </c>
      <c r="LN84" s="284" t="str">
        <f t="shared" si="119"/>
        <v/>
      </c>
      <c r="LO84" s="284" t="str">
        <f t="shared" si="119"/>
        <v/>
      </c>
      <c r="LP84" s="284" t="str">
        <f t="shared" si="119"/>
        <v/>
      </c>
      <c r="LQ84" s="284">
        <f t="shared" si="119"/>
        <v>8.4344567116520863E-6</v>
      </c>
      <c r="LR84" s="284" t="str">
        <f t="shared" si="119"/>
        <v/>
      </c>
      <c r="LS84" s="284" t="str">
        <f t="shared" si="119"/>
        <v/>
      </c>
      <c r="LT84" s="284" t="str">
        <f t="shared" si="119"/>
        <v/>
      </c>
      <c r="LU84" s="284" t="str">
        <f t="shared" si="119"/>
        <v/>
      </c>
      <c r="LV84" s="284">
        <f t="shared" si="119"/>
        <v>6.0136510668612054E-6</v>
      </c>
      <c r="LW84" s="284" t="str">
        <f t="shared" si="119"/>
        <v/>
      </c>
      <c r="LX84" s="284" t="str">
        <f t="shared" si="119"/>
        <v/>
      </c>
      <c r="LY84" s="284" t="str">
        <f t="shared" si="119"/>
        <v/>
      </c>
      <c r="LZ84" s="284" t="str">
        <f t="shared" si="119"/>
        <v/>
      </c>
      <c r="MA84" s="284">
        <f t="shared" si="119"/>
        <v>4.2876500989092582E-6</v>
      </c>
      <c r="MB84" s="284" t="str">
        <f t="shared" si="119"/>
        <v/>
      </c>
      <c r="MC84" s="284" t="str">
        <f t="shared" si="119"/>
        <v/>
      </c>
      <c r="MD84" s="284" t="str">
        <f t="shared" si="119"/>
        <v/>
      </c>
      <c r="ME84" s="284" t="str">
        <f t="shared" si="119"/>
        <v/>
      </c>
      <c r="MF84" s="284">
        <f t="shared" si="119"/>
        <v>3.0570352629840853E-6</v>
      </c>
      <c r="MG84" s="284" t="str">
        <f t="shared" si="119"/>
        <v/>
      </c>
      <c r="MH84" s="284" t="str">
        <f t="shared" si="119"/>
        <v/>
      </c>
      <c r="MI84" s="284" t="str">
        <f t="shared" si="119"/>
        <v/>
      </c>
      <c r="MJ84" s="284" t="str">
        <f t="shared" si="119"/>
        <v/>
      </c>
      <c r="MK84" s="284">
        <f t="shared" si="119"/>
        <v>2.1796238927018741E-6</v>
      </c>
      <c r="ML84" s="284" t="str">
        <f t="shared" si="119"/>
        <v/>
      </c>
      <c r="MM84" s="284" t="str">
        <f t="shared" si="119"/>
        <v/>
      </c>
      <c r="MN84" s="284" t="str">
        <f t="shared" si="119"/>
        <v/>
      </c>
      <c r="MO84" s="284" t="str">
        <f t="shared" si="119"/>
        <v/>
      </c>
      <c r="MP84" s="284">
        <f t="shared" si="119"/>
        <v>1.5540417119688304E-6</v>
      </c>
      <c r="MQ84" s="284" t="str">
        <f t="shared" si="119"/>
        <v/>
      </c>
      <c r="MR84" s="284" t="str">
        <f t="shared" si="119"/>
        <v/>
      </c>
      <c r="MS84" s="284" t="str">
        <f t="shared" si="119"/>
        <v/>
      </c>
      <c r="MT84" s="284" t="str">
        <f t="shared" si="119"/>
        <v/>
      </c>
      <c r="MU84" s="284">
        <f t="shared" si="119"/>
        <v>1.1080102629749158E-6</v>
      </c>
      <c r="MV84" s="284" t="str">
        <f t="shared" si="119"/>
        <v/>
      </c>
      <c r="MW84" s="284" t="str">
        <f t="shared" si="119"/>
        <v/>
      </c>
      <c r="MX84" s="284" t="str">
        <f t="shared" si="119"/>
        <v/>
      </c>
      <c r="MY84" s="284" t="str">
        <f t="shared" si="119"/>
        <v/>
      </c>
      <c r="MZ84" s="284">
        <f t="shared" si="119"/>
        <v>7.8999600422718002E-7</v>
      </c>
      <c r="NA84" s="284" t="str">
        <f t="shared" si="119"/>
        <v/>
      </c>
      <c r="NB84" s="284" t="str">
        <f t="shared" si="119"/>
        <v/>
      </c>
      <c r="NC84" s="284" t="str">
        <f t="shared" si="119"/>
        <v/>
      </c>
      <c r="ND84" s="284" t="str">
        <f t="shared" si="119"/>
        <v/>
      </c>
      <c r="NE84" s="284">
        <f t="shared" si="119"/>
        <v>5.6325623286130102E-7</v>
      </c>
      <c r="NF84" s="284" t="str">
        <f t="shared" si="119"/>
        <v/>
      </c>
      <c r="NG84" s="284" t="str">
        <f t="shared" si="119"/>
        <v/>
      </c>
      <c r="NH84" s="284" t="str">
        <f t="shared" si="119"/>
        <v/>
      </c>
      <c r="NI84" s="284" t="str">
        <f t="shared" si="119"/>
        <v/>
      </c>
      <c r="NJ84" s="284">
        <f t="shared" si="119"/>
        <v>4.0159390953814251E-7</v>
      </c>
      <c r="NK84" s="284" t="str">
        <f t="shared" si="119"/>
        <v/>
      </c>
      <c r="NL84" s="284" t="str">
        <f t="shared" si="119"/>
        <v/>
      </c>
      <c r="NM84" s="284" t="str">
        <f t="shared" si="119"/>
        <v/>
      </c>
      <c r="NN84" s="284" t="str">
        <f t="shared" si="119"/>
        <v/>
      </c>
      <c r="NO84" s="284">
        <f t="shared" si="119"/>
        <v>2.8633090726551021E-7</v>
      </c>
      <c r="NP84" s="284" t="str">
        <f t="shared" si="119"/>
        <v/>
      </c>
      <c r="NQ84" s="284" t="str">
        <f t="shared" si="119"/>
        <v/>
      </c>
      <c r="NR84" s="284" t="str">
        <f t="shared" si="119"/>
        <v/>
      </c>
      <c r="NS84" s="284" t="str">
        <f t="shared" si="119"/>
        <v/>
      </c>
      <c r="NT84" s="284">
        <f t="shared" si="119"/>
        <v>2.0414997963932868E-7</v>
      </c>
      <c r="NU84" s="284" t="str">
        <f t="shared" si="119"/>
        <v/>
      </c>
      <c r="NV84" s="284" t="str">
        <f t="shared" si="119"/>
        <v/>
      </c>
      <c r="NW84" s="284" t="str">
        <f t="shared" si="119"/>
        <v/>
      </c>
      <c r="NX84" s="284" t="str">
        <f t="shared" ref="NX84:QI86" si="120">IF(NX31="","",($C8*NX31)/((1+$H$4)^NX$79))</f>
        <v/>
      </c>
      <c r="NY84" s="284">
        <f t="shared" si="120"/>
        <v>1.4555611402471364E-7</v>
      </c>
      <c r="NZ84" s="284" t="str">
        <f t="shared" si="120"/>
        <v/>
      </c>
      <c r="OA84" s="284" t="str">
        <f t="shared" si="120"/>
        <v/>
      </c>
      <c r="OB84" s="284" t="str">
        <f t="shared" si="120"/>
        <v/>
      </c>
      <c r="OC84" s="284" t="str">
        <f t="shared" si="120"/>
        <v/>
      </c>
      <c r="OD84" s="284">
        <f t="shared" si="120"/>
        <v>1.0377949763896979E-7</v>
      </c>
      <c r="OE84" s="284" t="str">
        <f t="shared" si="120"/>
        <v/>
      </c>
      <c r="OF84" s="284" t="str">
        <f t="shared" si="120"/>
        <v/>
      </c>
      <c r="OG84" s="284" t="str">
        <f t="shared" si="120"/>
        <v/>
      </c>
      <c r="OH84" s="284" t="str">
        <f t="shared" si="120"/>
        <v/>
      </c>
      <c r="OI84" s="284">
        <f t="shared" si="120"/>
        <v>7.3993347530343456E-8</v>
      </c>
      <c r="OJ84" s="284" t="str">
        <f t="shared" si="120"/>
        <v/>
      </c>
      <c r="OK84" s="284" t="str">
        <f t="shared" si="120"/>
        <v/>
      </c>
      <c r="OL84" s="284" t="str">
        <f t="shared" si="120"/>
        <v/>
      </c>
      <c r="OM84" s="284" t="str">
        <f t="shared" si="120"/>
        <v/>
      </c>
      <c r="ON84" s="284">
        <f t="shared" si="120"/>
        <v>5.2756234162866921E-8</v>
      </c>
      <c r="OO84" s="284" t="str">
        <f t="shared" si="120"/>
        <v/>
      </c>
      <c r="OP84" s="284" t="str">
        <f t="shared" si="120"/>
        <v/>
      </c>
      <c r="OQ84" s="284" t="str">
        <f t="shared" si="120"/>
        <v/>
      </c>
      <c r="OR84" s="284" t="str">
        <f t="shared" si="120"/>
        <v/>
      </c>
      <c r="OS84" s="284">
        <f t="shared" si="120"/>
        <v>3.7614465839728269E-8</v>
      </c>
      <c r="OT84" s="284" t="str">
        <f t="shared" si="120"/>
        <v/>
      </c>
      <c r="OU84" s="284" t="str">
        <f t="shared" si="120"/>
        <v/>
      </c>
      <c r="OV84" s="284" t="str">
        <f t="shared" si="120"/>
        <v/>
      </c>
      <c r="OW84" s="284" t="str">
        <f t="shared" si="120"/>
        <v/>
      </c>
      <c r="OX84" s="284">
        <f t="shared" si="120"/>
        <v>2.6818594292386807E-8</v>
      </c>
      <c r="OY84" s="284" t="str">
        <f t="shared" si="120"/>
        <v/>
      </c>
      <c r="OZ84" s="284" t="str">
        <f t="shared" si="120"/>
        <v/>
      </c>
      <c r="PA84" s="284" t="str">
        <f t="shared" si="120"/>
        <v/>
      </c>
      <c r="PB84" s="284" t="str">
        <f t="shared" si="120"/>
        <v/>
      </c>
      <c r="PC84" s="284">
        <f t="shared" si="120"/>
        <v>1.9121287083651387E-8</v>
      </c>
      <c r="PD84" s="284" t="str">
        <f t="shared" si="120"/>
        <v/>
      </c>
      <c r="PE84" s="284" t="str">
        <f t="shared" si="120"/>
        <v/>
      </c>
      <c r="PF84" s="284" t="str">
        <f t="shared" si="120"/>
        <v/>
      </c>
      <c r="PG84" s="284" t="str">
        <f t="shared" si="120"/>
        <v/>
      </c>
      <c r="PH84" s="284">
        <f t="shared" si="120"/>
        <v>1.3633213424583021E-8</v>
      </c>
      <c r="PI84" s="284" t="str">
        <f t="shared" si="120"/>
        <v/>
      </c>
      <c r="PJ84" s="284" t="str">
        <f t="shared" si="120"/>
        <v/>
      </c>
      <c r="PK84" s="284" t="str">
        <f t="shared" si="120"/>
        <v/>
      </c>
      <c r="PL84" s="284" t="str">
        <f t="shared" si="120"/>
        <v/>
      </c>
      <c r="PM84" s="284">
        <f t="shared" si="120"/>
        <v>9.7202927536789075E-9</v>
      </c>
      <c r="PN84" s="284" t="str">
        <f t="shared" si="120"/>
        <v/>
      </c>
      <c r="PO84" s="284" t="str">
        <f t="shared" si="120"/>
        <v/>
      </c>
      <c r="PP84" s="284" t="str">
        <f t="shared" si="120"/>
        <v/>
      </c>
      <c r="PQ84" s="284" t="str">
        <f t="shared" si="120"/>
        <v/>
      </c>
      <c r="PR84" s="284">
        <f t="shared" si="120"/>
        <v>6.9304343939083088E-9</v>
      </c>
      <c r="PS84" s="284" t="str">
        <f t="shared" si="120"/>
        <v/>
      </c>
      <c r="PT84" s="284" t="str">
        <f t="shared" si="120"/>
        <v/>
      </c>
      <c r="PU84" s="284" t="str">
        <f t="shared" si="120"/>
        <v/>
      </c>
      <c r="PV84" s="284" t="str">
        <f t="shared" si="120"/>
        <v/>
      </c>
      <c r="PW84" s="284">
        <f t="shared" si="120"/>
        <v>4.9413039406748996E-9</v>
      </c>
      <c r="PX84" s="284" t="str">
        <f t="shared" si="120"/>
        <v/>
      </c>
      <c r="PY84" s="284" t="str">
        <f t="shared" si="120"/>
        <v/>
      </c>
      <c r="PZ84" s="284" t="str">
        <f t="shared" si="120"/>
        <v/>
      </c>
      <c r="QA84" s="284" t="str">
        <f t="shared" si="120"/>
        <v/>
      </c>
      <c r="QB84" s="284">
        <f t="shared" si="120"/>
        <v>3.5230814183293916E-9</v>
      </c>
      <c r="QC84" s="284" t="str">
        <f t="shared" si="120"/>
        <v/>
      </c>
      <c r="QD84" s="284" t="str">
        <f t="shared" si="120"/>
        <v/>
      </c>
      <c r="QE84" s="284" t="str">
        <f t="shared" si="120"/>
        <v/>
      </c>
      <c r="QF84" s="284" t="str">
        <f t="shared" si="120"/>
        <v/>
      </c>
      <c r="QG84" s="284">
        <f t="shared" si="120"/>
        <v>2.5119083604645773E-9</v>
      </c>
      <c r="QH84" s="284" t="str">
        <f t="shared" si="120"/>
        <v/>
      </c>
      <c r="QI84" s="284" t="str">
        <f t="shared" si="120"/>
        <v/>
      </c>
      <c r="QJ84" s="284" t="str">
        <f t="shared" ref="QJ84:SA86" si="121">IF(QJ31="","",($C8*QJ31)/((1+$H$4)^QJ$79))</f>
        <v/>
      </c>
      <c r="QK84" s="284" t="str">
        <f t="shared" si="121"/>
        <v/>
      </c>
      <c r="QL84" s="284">
        <f t="shared" si="121"/>
        <v>1.7909559451407241E-9</v>
      </c>
      <c r="QM84" s="284" t="str">
        <f t="shared" si="121"/>
        <v/>
      </c>
      <c r="QN84" s="284" t="str">
        <f t="shared" si="121"/>
        <v/>
      </c>
      <c r="QO84" s="284" t="str">
        <f t="shared" si="121"/>
        <v/>
      </c>
      <c r="QP84" s="284" t="str">
        <f t="shared" si="121"/>
        <v/>
      </c>
      <c r="QQ84" s="284">
        <f t="shared" si="121"/>
        <v>1.2769268369494471E-9</v>
      </c>
      <c r="QR84" s="284" t="str">
        <f t="shared" si="121"/>
        <v/>
      </c>
      <c r="QS84" s="284" t="str">
        <f t="shared" si="121"/>
        <v/>
      </c>
      <c r="QT84" s="284" t="str">
        <f t="shared" si="121"/>
        <v/>
      </c>
      <c r="QU84" s="284" t="str">
        <f t="shared" si="121"/>
        <v/>
      </c>
      <c r="QV84" s="284">
        <f t="shared" si="121"/>
        <v>9.104311869567514E-10</v>
      </c>
      <c r="QW84" s="284" t="str">
        <f t="shared" si="121"/>
        <v/>
      </c>
      <c r="QX84" s="284" t="str">
        <f t="shared" si="121"/>
        <v/>
      </c>
      <c r="QY84" s="284" t="str">
        <f t="shared" si="121"/>
        <v/>
      </c>
      <c r="QZ84" s="284" t="str">
        <f t="shared" si="121"/>
        <v/>
      </c>
      <c r="RA84" s="284">
        <f t="shared" si="121"/>
        <v>6.4912485367107566E-10</v>
      </c>
      <c r="RB84" s="284" t="str">
        <f t="shared" si="121"/>
        <v/>
      </c>
      <c r="RC84" s="284" t="str">
        <f t="shared" si="121"/>
        <v/>
      </c>
      <c r="RD84" s="284" t="str">
        <f t="shared" si="121"/>
        <v/>
      </c>
      <c r="RE84" s="284" t="str">
        <f t="shared" si="121"/>
        <v/>
      </c>
      <c r="RF84" s="284">
        <f t="shared" si="121"/>
        <v>4.6281704942683559E-10</v>
      </c>
      <c r="RG84" s="284" t="str">
        <f t="shared" si="121"/>
        <v/>
      </c>
      <c r="RH84" s="284" t="str">
        <f t="shared" si="121"/>
        <v/>
      </c>
      <c r="RI84" s="284" t="str">
        <f t="shared" si="121"/>
        <v/>
      </c>
      <c r="RJ84" s="284" t="str">
        <f t="shared" si="121"/>
        <v/>
      </c>
      <c r="RK84" s="284">
        <f t="shared" si="121"/>
        <v>3.2998215987074366E-10</v>
      </c>
      <c r="RL84" s="284" t="str">
        <f t="shared" si="121"/>
        <v/>
      </c>
      <c r="RM84" s="284" t="str">
        <f t="shared" si="121"/>
        <v/>
      </c>
      <c r="RN84" s="284" t="str">
        <f t="shared" si="121"/>
        <v/>
      </c>
      <c r="RO84" s="284" t="str">
        <f t="shared" si="121"/>
        <v/>
      </c>
      <c r="RP84" s="284">
        <f t="shared" si="121"/>
        <v>2.3527271946401061E-10</v>
      </c>
      <c r="RQ84" s="284" t="str">
        <f t="shared" si="121"/>
        <v/>
      </c>
      <c r="RR84" s="284" t="str">
        <f t="shared" si="121"/>
        <v/>
      </c>
      <c r="RS84" s="284" t="str">
        <f t="shared" si="121"/>
        <v/>
      </c>
      <c r="RT84" s="284" t="str">
        <f t="shared" si="121"/>
        <v/>
      </c>
      <c r="RU84" s="284">
        <f t="shared" si="121"/>
        <v>1.6774619738737782E-10</v>
      </c>
      <c r="RV84" s="284" t="str">
        <f t="shared" si="121"/>
        <v/>
      </c>
      <c r="RW84" s="284" t="str">
        <f t="shared" si="121"/>
        <v/>
      </c>
      <c r="RX84" s="284" t="str">
        <f t="shared" si="121"/>
        <v/>
      </c>
      <c r="RY84" s="284" t="str">
        <f t="shared" si="121"/>
        <v/>
      </c>
      <c r="RZ84" s="284">
        <f t="shared" si="121"/>
        <v>1.1960072039813982E-10</v>
      </c>
      <c r="SA84" s="284" t="str">
        <f t="shared" si="121"/>
        <v/>
      </c>
    </row>
    <row r="85" spans="1:495">
      <c r="A85" s="282"/>
      <c r="B85" s="283" t="str">
        <f>$B$9</f>
        <v>Project Management</v>
      </c>
      <c r="C85" s="290">
        <f>SUM(D85:S85,T85:INDEX(T85:SA85,$H$5))</f>
        <v>583454.37703244248</v>
      </c>
      <c r="D85" s="284" t="str">
        <f t="shared" si="114"/>
        <v/>
      </c>
      <c r="E85" s="284" t="str">
        <f t="shared" si="114"/>
        <v/>
      </c>
      <c r="F85" s="284">
        <f t="shared" si="114"/>
        <v>85809.232818766352</v>
      </c>
      <c r="G85" s="284">
        <f t="shared" si="114"/>
        <v>80195.544690435854</v>
      </c>
      <c r="H85" s="284">
        <f t="shared" si="114"/>
        <v>74949.107187323214</v>
      </c>
      <c r="I85" s="284">
        <f t="shared" si="114"/>
        <v>70045.894567591793</v>
      </c>
      <c r="J85" s="284">
        <f t="shared" si="114"/>
        <v>65463.452866908221</v>
      </c>
      <c r="K85" s="284">
        <f t="shared" si="114"/>
        <v>61180.797071876841</v>
      </c>
      <c r="L85" s="284">
        <f t="shared" si="114"/>
        <v>28589.15751022282</v>
      </c>
      <c r="M85" s="284">
        <f t="shared" si="114"/>
        <v>26718.838794600768</v>
      </c>
      <c r="N85" s="284">
        <f t="shared" si="114"/>
        <v>24970.877378131554</v>
      </c>
      <c r="O85" s="284">
        <f t="shared" si="114"/>
        <v>23337.268577693045</v>
      </c>
      <c r="P85" s="284">
        <f t="shared" si="114"/>
        <v>21810.531381021538</v>
      </c>
      <c r="Q85" s="284">
        <f t="shared" si="114"/>
        <v>20383.674187870598</v>
      </c>
      <c r="R85" s="284" t="str">
        <f t="shared" si="114"/>
        <v/>
      </c>
      <c r="S85" s="284" t="str">
        <f t="shared" si="114"/>
        <v/>
      </c>
      <c r="T85" s="284" t="str">
        <f t="shared" si="114"/>
        <v/>
      </c>
      <c r="U85" s="284" t="str">
        <f t="shared" si="114"/>
        <v/>
      </c>
      <c r="V85" s="284" t="str">
        <f t="shared" si="114"/>
        <v/>
      </c>
      <c r="W85" s="284" t="str">
        <f t="shared" si="114"/>
        <v/>
      </c>
      <c r="X85" s="284" t="str">
        <f t="shared" si="114"/>
        <v/>
      </c>
      <c r="Y85" s="284" t="str">
        <f t="shared" si="114"/>
        <v/>
      </c>
      <c r="Z85" s="284" t="str">
        <f t="shared" si="114"/>
        <v/>
      </c>
      <c r="AA85" s="284" t="str">
        <f t="shared" si="114"/>
        <v/>
      </c>
      <c r="AB85" s="284" t="str">
        <f t="shared" si="114"/>
        <v/>
      </c>
      <c r="AC85" s="284" t="str">
        <f t="shared" si="114"/>
        <v/>
      </c>
      <c r="AD85" s="284" t="str">
        <f t="shared" si="114"/>
        <v/>
      </c>
      <c r="AE85" s="284" t="str">
        <f t="shared" si="114"/>
        <v/>
      </c>
      <c r="AF85" s="284" t="str">
        <f t="shared" si="114"/>
        <v/>
      </c>
      <c r="AG85" s="284" t="str">
        <f t="shared" si="114"/>
        <v/>
      </c>
      <c r="AH85" s="284" t="str">
        <f t="shared" si="114"/>
        <v/>
      </c>
      <c r="AI85" s="284" t="str">
        <f t="shared" si="114"/>
        <v/>
      </c>
      <c r="AJ85" s="284" t="str">
        <f t="shared" si="114"/>
        <v/>
      </c>
      <c r="AK85" s="284" t="str">
        <f t="shared" si="114"/>
        <v/>
      </c>
      <c r="AL85" s="284" t="str">
        <f t="shared" si="114"/>
        <v/>
      </c>
      <c r="AM85" s="284" t="str">
        <f t="shared" si="114"/>
        <v/>
      </c>
      <c r="AN85" s="284" t="str">
        <f t="shared" si="114"/>
        <v/>
      </c>
      <c r="AO85" s="284" t="str">
        <f t="shared" si="114"/>
        <v/>
      </c>
      <c r="AP85" s="284" t="str">
        <f t="shared" si="114"/>
        <v/>
      </c>
      <c r="AQ85" s="284" t="str">
        <f t="shared" si="114"/>
        <v/>
      </c>
      <c r="AR85" s="284">
        <f t="shared" si="114"/>
        <v>6560.7043479718095</v>
      </c>
      <c r="AS85" s="284" t="str">
        <f t="shared" si="114"/>
        <v/>
      </c>
      <c r="AT85" s="284" t="str">
        <f t="shared" si="114"/>
        <v/>
      </c>
      <c r="AU85" s="284" t="str">
        <f t="shared" si="114"/>
        <v/>
      </c>
      <c r="AV85" s="284" t="str">
        <f t="shared" si="114"/>
        <v/>
      </c>
      <c r="AW85" s="284">
        <f t="shared" si="114"/>
        <v>4677.6915277823118</v>
      </c>
      <c r="AX85" s="284" t="str">
        <f t="shared" si="114"/>
        <v/>
      </c>
      <c r="AY85" s="284" t="str">
        <f t="shared" si="114"/>
        <v/>
      </c>
      <c r="AZ85" s="284" t="str">
        <f t="shared" si="114"/>
        <v/>
      </c>
      <c r="BA85" s="284" t="str">
        <f t="shared" si="114"/>
        <v/>
      </c>
      <c r="BB85" s="284">
        <f t="shared" si="114"/>
        <v>3335.1294111966345</v>
      </c>
      <c r="BC85" s="284" t="str">
        <f t="shared" si="114"/>
        <v/>
      </c>
      <c r="BD85" s="284" t="str">
        <f t="shared" si="114"/>
        <v/>
      </c>
      <c r="BE85" s="284" t="str">
        <f t="shared" si="114"/>
        <v/>
      </c>
      <c r="BF85" s="284" t="str">
        <f t="shared" si="114"/>
        <v/>
      </c>
      <c r="BG85" s="284">
        <f t="shared" si="114"/>
        <v>2377.9011769727053</v>
      </c>
      <c r="BH85" s="284" t="str">
        <f t="shared" si="114"/>
        <v/>
      </c>
      <c r="BI85" s="284" t="str">
        <f t="shared" si="114"/>
        <v/>
      </c>
      <c r="BJ85" s="284" t="str">
        <f t="shared" si="114"/>
        <v/>
      </c>
      <c r="BK85" s="284" t="str">
        <f t="shared" si="114"/>
        <v/>
      </c>
      <c r="BL85" s="284">
        <f t="shared" si="114"/>
        <v>1695.4106753594876</v>
      </c>
      <c r="BM85" s="284" t="str">
        <f t="shared" si="114"/>
        <v/>
      </c>
      <c r="BN85" s="284" t="str">
        <f t="shared" si="114"/>
        <v/>
      </c>
      <c r="BO85" s="284" t="str">
        <f t="shared" si="114"/>
        <v/>
      </c>
      <c r="BP85" s="284" t="str">
        <f t="shared" si="115"/>
        <v/>
      </c>
      <c r="BQ85" s="284">
        <f t="shared" si="115"/>
        <v>1208.8043800803871</v>
      </c>
      <c r="BR85" s="284" t="str">
        <f t="shared" si="115"/>
        <v/>
      </c>
      <c r="BS85" s="284" t="str">
        <f t="shared" si="115"/>
        <v/>
      </c>
      <c r="BT85" s="284" t="str">
        <f t="shared" si="115"/>
        <v/>
      </c>
      <c r="BU85" s="284" t="str">
        <f t="shared" si="115"/>
        <v/>
      </c>
      <c r="BV85" s="284">
        <f t="shared" si="115"/>
        <v>861.8608166966394</v>
      </c>
      <c r="BW85" s="284" t="str">
        <f t="shared" si="115"/>
        <v/>
      </c>
      <c r="BX85" s="284" t="str">
        <f t="shared" si="115"/>
        <v/>
      </c>
      <c r="BY85" s="284" t="str">
        <f t="shared" si="115"/>
        <v/>
      </c>
      <c r="BZ85" s="284" t="str">
        <f t="shared" si="115"/>
        <v/>
      </c>
      <c r="CA85" s="284">
        <f t="shared" si="115"/>
        <v>614.49485094321119</v>
      </c>
      <c r="CB85" s="284" t="str">
        <f t="shared" si="115"/>
        <v/>
      </c>
      <c r="CC85" s="284" t="str">
        <f t="shared" si="115"/>
        <v/>
      </c>
      <c r="CD85" s="284" t="str">
        <f t="shared" si="115"/>
        <v/>
      </c>
      <c r="CE85" s="284" t="str">
        <f t="shared" si="115"/>
        <v/>
      </c>
      <c r="CF85" s="284">
        <f t="shared" si="115"/>
        <v>438.12633608638646</v>
      </c>
      <c r="CG85" s="284" t="str">
        <f t="shared" si="115"/>
        <v/>
      </c>
      <c r="CH85" s="284" t="str">
        <f t="shared" si="115"/>
        <v/>
      </c>
      <c r="CI85" s="284" t="str">
        <f t="shared" si="115"/>
        <v/>
      </c>
      <c r="CJ85" s="284" t="str">
        <f t="shared" si="115"/>
        <v/>
      </c>
      <c r="CK85" s="284">
        <f t="shared" si="115"/>
        <v>312.37802249741037</v>
      </c>
      <c r="CL85" s="284" t="str">
        <f t="shared" si="115"/>
        <v/>
      </c>
      <c r="CM85" s="284" t="str">
        <f t="shared" si="115"/>
        <v/>
      </c>
      <c r="CN85" s="284" t="str">
        <f t="shared" si="115"/>
        <v/>
      </c>
      <c r="CO85" s="284" t="str">
        <f t="shared" si="115"/>
        <v/>
      </c>
      <c r="CP85" s="284">
        <f t="shared" si="115"/>
        <v>222.721212815092</v>
      </c>
      <c r="CQ85" s="284" t="str">
        <f t="shared" si="115"/>
        <v/>
      </c>
      <c r="CR85" s="284" t="str">
        <f t="shared" si="115"/>
        <v/>
      </c>
      <c r="CS85" s="284" t="str">
        <f t="shared" si="115"/>
        <v/>
      </c>
      <c r="CT85" s="284" t="str">
        <f t="shared" si="115"/>
        <v/>
      </c>
      <c r="CU85" s="284">
        <f t="shared" si="115"/>
        <v>158.79714661500154</v>
      </c>
      <c r="CV85" s="284" t="str">
        <f t="shared" si="115"/>
        <v/>
      </c>
      <c r="CW85" s="284" t="str">
        <f t="shared" si="115"/>
        <v/>
      </c>
      <c r="CX85" s="284" t="str">
        <f t="shared" si="115"/>
        <v/>
      </c>
      <c r="CY85" s="284" t="str">
        <f t="shared" si="115"/>
        <v/>
      </c>
      <c r="CZ85" s="284">
        <f t="shared" si="115"/>
        <v>113.22017087793786</v>
      </c>
      <c r="DA85" s="284" t="str">
        <f t="shared" si="115"/>
        <v/>
      </c>
      <c r="DB85" s="284" t="str">
        <f t="shared" si="115"/>
        <v/>
      </c>
      <c r="DC85" s="284" t="str">
        <f t="shared" si="115"/>
        <v/>
      </c>
      <c r="DD85" s="284" t="str">
        <f t="shared" si="115"/>
        <v/>
      </c>
      <c r="DE85" s="284">
        <f t="shared" si="115"/>
        <v>80.724417074749027</v>
      </c>
      <c r="DF85" s="284" t="str">
        <f t="shared" si="115"/>
        <v/>
      </c>
      <c r="DG85" s="284" t="str">
        <f t="shared" si="115"/>
        <v/>
      </c>
      <c r="DH85" s="284" t="str">
        <f t="shared" si="115"/>
        <v/>
      </c>
      <c r="DI85" s="284" t="str">
        <f t="shared" si="115"/>
        <v/>
      </c>
      <c r="DJ85" s="284">
        <f t="shared" si="115"/>
        <v>57.555393721171512</v>
      </c>
      <c r="DK85" s="284" t="str">
        <f t="shared" si="115"/>
        <v/>
      </c>
      <c r="DL85" s="284" t="str">
        <f t="shared" si="115"/>
        <v/>
      </c>
      <c r="DM85" s="284" t="str">
        <f t="shared" si="115"/>
        <v/>
      </c>
      <c r="DN85" s="284" t="str">
        <f t="shared" si="115"/>
        <v/>
      </c>
      <c r="DO85" s="284">
        <f t="shared" si="115"/>
        <v>41.036200277936395</v>
      </c>
      <c r="DP85" s="284" t="str">
        <f t="shared" si="115"/>
        <v/>
      </c>
      <c r="DQ85" s="284" t="str">
        <f t="shared" si="115"/>
        <v/>
      </c>
      <c r="DR85" s="284" t="str">
        <f t="shared" si="115"/>
        <v/>
      </c>
      <c r="DS85" s="284" t="str">
        <f t="shared" si="115"/>
        <v/>
      </c>
      <c r="DT85" s="284">
        <f t="shared" si="115"/>
        <v>29.258243656692521</v>
      </c>
      <c r="DU85" s="284" t="str">
        <f t="shared" si="115"/>
        <v/>
      </c>
      <c r="DV85" s="284" t="str">
        <f t="shared" si="115"/>
        <v/>
      </c>
      <c r="DW85" s="284" t="str">
        <f t="shared" si="115"/>
        <v/>
      </c>
      <c r="DX85" s="284" t="str">
        <f t="shared" si="115"/>
        <v/>
      </c>
      <c r="DY85" s="284">
        <f t="shared" si="115"/>
        <v>20.860723363187478</v>
      </c>
      <c r="DZ85" s="284" t="str">
        <f t="shared" si="115"/>
        <v/>
      </c>
      <c r="EA85" s="284" t="str">
        <f t="shared" si="115"/>
        <v/>
      </c>
      <c r="EB85" s="284" t="str">
        <f t="shared" si="116"/>
        <v/>
      </c>
      <c r="EC85" s="284" t="str">
        <f t="shared" si="116"/>
        <v/>
      </c>
      <c r="ED85" s="284">
        <f t="shared" si="116"/>
        <v>14.873407451984741</v>
      </c>
      <c r="EE85" s="284" t="str">
        <f t="shared" si="116"/>
        <v/>
      </c>
      <c r="EF85" s="284" t="str">
        <f t="shared" si="116"/>
        <v/>
      </c>
      <c r="EG85" s="284" t="str">
        <f t="shared" si="116"/>
        <v/>
      </c>
      <c r="EH85" s="284" t="str">
        <f t="shared" si="116"/>
        <v/>
      </c>
      <c r="EI85" s="284">
        <f t="shared" si="116"/>
        <v>10.604533955094524</v>
      </c>
      <c r="EJ85" s="284" t="str">
        <f t="shared" si="116"/>
        <v/>
      </c>
      <c r="EK85" s="284" t="str">
        <f t="shared" si="116"/>
        <v/>
      </c>
      <c r="EL85" s="284" t="str">
        <f t="shared" si="116"/>
        <v/>
      </c>
      <c r="EM85" s="284" t="str">
        <f t="shared" si="116"/>
        <v/>
      </c>
      <c r="EN85" s="284">
        <f t="shared" si="116"/>
        <v>7.56088614984768</v>
      </c>
      <c r="EO85" s="284" t="str">
        <f t="shared" si="116"/>
        <v/>
      </c>
      <c r="EP85" s="284" t="str">
        <f t="shared" si="116"/>
        <v/>
      </c>
      <c r="EQ85" s="284" t="str">
        <f t="shared" si="116"/>
        <v/>
      </c>
      <c r="ER85" s="284" t="str">
        <f t="shared" si="116"/>
        <v/>
      </c>
      <c r="ES85" s="284">
        <f t="shared" si="116"/>
        <v>5.3908073294908805</v>
      </c>
      <c r="ET85" s="284" t="str">
        <f t="shared" si="116"/>
        <v/>
      </c>
      <c r="EU85" s="284" t="str">
        <f t="shared" si="116"/>
        <v/>
      </c>
      <c r="EV85" s="284" t="str">
        <f t="shared" si="116"/>
        <v/>
      </c>
      <c r="EW85" s="284" t="str">
        <f t="shared" si="116"/>
        <v/>
      </c>
      <c r="EX85" s="284">
        <f t="shared" si="116"/>
        <v>3.8435711221862605</v>
      </c>
      <c r="EY85" s="284" t="str">
        <f t="shared" si="116"/>
        <v/>
      </c>
      <c r="EZ85" s="284" t="str">
        <f t="shared" si="116"/>
        <v/>
      </c>
      <c r="FA85" s="284" t="str">
        <f t="shared" si="116"/>
        <v/>
      </c>
      <c r="FB85" s="284" t="str">
        <f t="shared" si="116"/>
        <v/>
      </c>
      <c r="FC85" s="284">
        <f t="shared" si="116"/>
        <v>2.7404130899813377</v>
      </c>
      <c r="FD85" s="284" t="str">
        <f t="shared" si="116"/>
        <v/>
      </c>
      <c r="FE85" s="284" t="str">
        <f t="shared" si="116"/>
        <v/>
      </c>
      <c r="FF85" s="284" t="str">
        <f t="shared" si="116"/>
        <v/>
      </c>
      <c r="FG85" s="284" t="str">
        <f t="shared" si="116"/>
        <v/>
      </c>
      <c r="FH85" s="284">
        <f t="shared" si="116"/>
        <v>1.9538766592328285</v>
      </c>
      <c r="FI85" s="284" t="str">
        <f t="shared" si="116"/>
        <v/>
      </c>
      <c r="FJ85" s="284" t="str">
        <f t="shared" si="116"/>
        <v/>
      </c>
      <c r="FK85" s="284" t="str">
        <f t="shared" si="116"/>
        <v/>
      </c>
      <c r="FL85" s="284" t="str">
        <f t="shared" si="116"/>
        <v/>
      </c>
      <c r="FM85" s="284">
        <f t="shared" si="116"/>
        <v>1.3930870544487277</v>
      </c>
      <c r="FN85" s="284" t="str">
        <f t="shared" si="116"/>
        <v/>
      </c>
      <c r="FO85" s="284" t="str">
        <f t="shared" si="116"/>
        <v/>
      </c>
      <c r="FP85" s="284" t="str">
        <f t="shared" si="116"/>
        <v/>
      </c>
      <c r="FQ85" s="284" t="str">
        <f t="shared" si="116"/>
        <v/>
      </c>
      <c r="FR85" s="284">
        <f t="shared" si="116"/>
        <v>0.99325181663955564</v>
      </c>
      <c r="FS85" s="284" t="str">
        <f t="shared" si="116"/>
        <v/>
      </c>
      <c r="FT85" s="284" t="str">
        <f t="shared" si="116"/>
        <v/>
      </c>
      <c r="FU85" s="284" t="str">
        <f t="shared" si="116"/>
        <v/>
      </c>
      <c r="FV85" s="284" t="str">
        <f t="shared" si="116"/>
        <v/>
      </c>
      <c r="FW85" s="284">
        <f t="shared" si="116"/>
        <v>0.70817481801104987</v>
      </c>
      <c r="FX85" s="284" t="str">
        <f t="shared" si="116"/>
        <v/>
      </c>
      <c r="FY85" s="284" t="str">
        <f t="shared" si="116"/>
        <v/>
      </c>
      <c r="FZ85" s="284" t="str">
        <f t="shared" si="116"/>
        <v/>
      </c>
      <c r="GA85" s="284" t="str">
        <f t="shared" si="116"/>
        <v/>
      </c>
      <c r="GB85" s="284">
        <f t="shared" si="116"/>
        <v>0.5049188579002406</v>
      </c>
      <c r="GC85" s="284" t="str">
        <f t="shared" si="116"/>
        <v/>
      </c>
      <c r="GD85" s="284" t="str">
        <f t="shared" si="116"/>
        <v/>
      </c>
      <c r="GE85" s="284" t="str">
        <f t="shared" si="116"/>
        <v/>
      </c>
      <c r="GF85" s="284" t="str">
        <f t="shared" si="116"/>
        <v/>
      </c>
      <c r="GG85" s="284">
        <f t="shared" si="116"/>
        <v>0.3600001674435499</v>
      </c>
      <c r="GH85" s="284" t="str">
        <f t="shared" si="116"/>
        <v/>
      </c>
      <c r="GI85" s="284" t="str">
        <f t="shared" si="116"/>
        <v/>
      </c>
      <c r="GJ85" s="284" t="str">
        <f t="shared" si="116"/>
        <v/>
      </c>
      <c r="GK85" s="284" t="str">
        <f t="shared" si="116"/>
        <v/>
      </c>
      <c r="GL85" s="284">
        <f t="shared" si="116"/>
        <v>0.2566751439990575</v>
      </c>
      <c r="GM85" s="284" t="str">
        <f t="shared" si="116"/>
        <v/>
      </c>
      <c r="GN85" s="284" t="str">
        <f t="shared" si="117"/>
        <v/>
      </c>
      <c r="GO85" s="284" t="str">
        <f t="shared" si="117"/>
        <v/>
      </c>
      <c r="GP85" s="284" t="str">
        <f t="shared" si="117"/>
        <v/>
      </c>
      <c r="GQ85" s="284">
        <f t="shared" si="117"/>
        <v>0.18300583028830847</v>
      </c>
      <c r="GR85" s="284" t="str">
        <f t="shared" si="117"/>
        <v/>
      </c>
      <c r="GS85" s="284" t="str">
        <f t="shared" si="117"/>
        <v/>
      </c>
      <c r="GT85" s="284" t="str">
        <f t="shared" si="117"/>
        <v/>
      </c>
      <c r="GU85" s="284" t="str">
        <f t="shared" si="117"/>
        <v/>
      </c>
      <c r="GV85" s="284">
        <f t="shared" si="117"/>
        <v>0.13048062776049765</v>
      </c>
      <c r="GW85" s="284" t="str">
        <f t="shared" si="117"/>
        <v/>
      </c>
      <c r="GX85" s="284" t="str">
        <f t="shared" si="117"/>
        <v/>
      </c>
      <c r="GY85" s="284" t="str">
        <f t="shared" si="117"/>
        <v/>
      </c>
      <c r="GZ85" s="284" t="str">
        <f t="shared" si="117"/>
        <v/>
      </c>
      <c r="HA85" s="284">
        <f t="shared" si="117"/>
        <v>9.3030884283587911E-2</v>
      </c>
      <c r="HB85" s="284" t="str">
        <f t="shared" si="117"/>
        <v/>
      </c>
      <c r="HC85" s="284" t="str">
        <f t="shared" si="117"/>
        <v/>
      </c>
      <c r="HD85" s="284" t="str">
        <f t="shared" si="117"/>
        <v/>
      </c>
      <c r="HE85" s="284" t="str">
        <f t="shared" si="117"/>
        <v/>
      </c>
      <c r="HF85" s="284">
        <f t="shared" si="117"/>
        <v>6.6329734759342604E-2</v>
      </c>
      <c r="HG85" s="284" t="str">
        <f t="shared" si="117"/>
        <v/>
      </c>
      <c r="HH85" s="284" t="str">
        <f t="shared" si="117"/>
        <v/>
      </c>
      <c r="HI85" s="284" t="str">
        <f t="shared" si="117"/>
        <v/>
      </c>
      <c r="HJ85" s="284" t="str">
        <f t="shared" si="117"/>
        <v/>
      </c>
      <c r="HK85" s="284">
        <f t="shared" si="117"/>
        <v>4.7292184172228753E-2</v>
      </c>
      <c r="HL85" s="284" t="str">
        <f t="shared" si="117"/>
        <v/>
      </c>
      <c r="HM85" s="284" t="str">
        <f t="shared" si="117"/>
        <v/>
      </c>
      <c r="HN85" s="284" t="str">
        <f t="shared" si="117"/>
        <v/>
      </c>
      <c r="HO85" s="284" t="str">
        <f t="shared" si="117"/>
        <v/>
      </c>
      <c r="HP85" s="284">
        <f t="shared" si="117"/>
        <v>3.3718673712395404E-2</v>
      </c>
      <c r="HQ85" s="284" t="str">
        <f t="shared" si="117"/>
        <v/>
      </c>
      <c r="HR85" s="284" t="str">
        <f t="shared" si="117"/>
        <v/>
      </c>
      <c r="HS85" s="284" t="str">
        <f t="shared" si="117"/>
        <v/>
      </c>
      <c r="HT85" s="284" t="str">
        <f t="shared" si="117"/>
        <v/>
      </c>
      <c r="HU85" s="284">
        <f t="shared" si="117"/>
        <v>2.4040948347457198E-2</v>
      </c>
      <c r="HV85" s="284" t="str">
        <f t="shared" si="117"/>
        <v/>
      </c>
      <c r="HW85" s="284" t="str">
        <f t="shared" si="117"/>
        <v/>
      </c>
      <c r="HX85" s="284" t="str">
        <f t="shared" si="117"/>
        <v/>
      </c>
      <c r="HY85" s="284" t="str">
        <f t="shared" si="117"/>
        <v/>
      </c>
      <c r="HZ85" s="284">
        <f t="shared" si="117"/>
        <v>1.7140863913417719E-2</v>
      </c>
      <c r="IA85" s="284" t="str">
        <f t="shared" si="117"/>
        <v/>
      </c>
      <c r="IB85" s="284" t="str">
        <f t="shared" si="117"/>
        <v/>
      </c>
      <c r="IC85" s="284" t="str">
        <f t="shared" si="117"/>
        <v/>
      </c>
      <c r="ID85" s="284" t="str">
        <f t="shared" si="117"/>
        <v/>
      </c>
      <c r="IE85" s="284">
        <f t="shared" si="117"/>
        <v>1.2221199074677181E-2</v>
      </c>
      <c r="IF85" s="284" t="str">
        <f t="shared" si="117"/>
        <v/>
      </c>
      <c r="IG85" s="284" t="str">
        <f t="shared" si="117"/>
        <v/>
      </c>
      <c r="IH85" s="284" t="str">
        <f t="shared" si="117"/>
        <v/>
      </c>
      <c r="II85" s="284" t="str">
        <f t="shared" si="117"/>
        <v/>
      </c>
      <c r="IJ85" s="284">
        <f t="shared" si="117"/>
        <v>8.7135460369634279E-3</v>
      </c>
      <c r="IK85" s="284" t="str">
        <f t="shared" si="117"/>
        <v/>
      </c>
      <c r="IL85" s="284" t="str">
        <f t="shared" si="117"/>
        <v/>
      </c>
      <c r="IM85" s="284" t="str">
        <f t="shared" si="117"/>
        <v/>
      </c>
      <c r="IN85" s="284" t="str">
        <f t="shared" si="117"/>
        <v/>
      </c>
      <c r="IO85" s="284">
        <f t="shared" si="117"/>
        <v>6.2126378986496131E-3</v>
      </c>
      <c r="IP85" s="284" t="str">
        <f t="shared" si="117"/>
        <v/>
      </c>
      <c r="IQ85" s="284" t="str">
        <f t="shared" si="117"/>
        <v/>
      </c>
      <c r="IR85" s="284" t="str">
        <f t="shared" si="117"/>
        <v/>
      </c>
      <c r="IS85" s="284" t="str">
        <f t="shared" si="117"/>
        <v/>
      </c>
      <c r="IT85" s="284">
        <f t="shared" si="117"/>
        <v>4.4295249598736335E-3</v>
      </c>
      <c r="IU85" s="284" t="str">
        <f t="shared" si="117"/>
        <v/>
      </c>
      <c r="IV85" s="284" t="str">
        <f t="shared" si="117"/>
        <v/>
      </c>
      <c r="IW85" s="284" t="str">
        <f t="shared" si="117"/>
        <v/>
      </c>
      <c r="IX85" s="284" t="str">
        <f t="shared" si="117"/>
        <v/>
      </c>
      <c r="IY85" s="284">
        <f t="shared" si="117"/>
        <v>3.1581900780678521E-3</v>
      </c>
      <c r="IZ85" s="284" t="str">
        <f t="shared" si="118"/>
        <v/>
      </c>
      <c r="JA85" s="284" t="str">
        <f t="shared" si="118"/>
        <v/>
      </c>
      <c r="JB85" s="284" t="str">
        <f t="shared" si="118"/>
        <v/>
      </c>
      <c r="JC85" s="284" t="str">
        <f t="shared" si="118"/>
        <v/>
      </c>
      <c r="JD85" s="284">
        <f t="shared" si="118"/>
        <v>2.2517458778448262E-3</v>
      </c>
      <c r="JE85" s="284" t="str">
        <f t="shared" si="118"/>
        <v/>
      </c>
      <c r="JF85" s="284" t="str">
        <f t="shared" si="118"/>
        <v/>
      </c>
      <c r="JG85" s="284" t="str">
        <f t="shared" si="118"/>
        <v/>
      </c>
      <c r="JH85" s="284" t="str">
        <f t="shared" si="118"/>
        <v/>
      </c>
      <c r="JI85" s="284">
        <f t="shared" si="118"/>
        <v>1.6054636906126815E-3</v>
      </c>
      <c r="JJ85" s="284" t="str">
        <f t="shared" si="118"/>
        <v/>
      </c>
      <c r="JK85" s="284" t="str">
        <f t="shared" si="118"/>
        <v/>
      </c>
      <c r="JL85" s="284" t="str">
        <f t="shared" si="118"/>
        <v/>
      </c>
      <c r="JM85" s="284" t="str">
        <f t="shared" si="118"/>
        <v/>
      </c>
      <c r="JN85" s="284">
        <f t="shared" si="118"/>
        <v>1.1446734230696862E-3</v>
      </c>
      <c r="JO85" s="284" t="str">
        <f t="shared" si="118"/>
        <v/>
      </c>
      <c r="JP85" s="284" t="str">
        <f t="shared" si="118"/>
        <v/>
      </c>
      <c r="JQ85" s="284" t="str">
        <f t="shared" si="118"/>
        <v/>
      </c>
      <c r="JR85" s="284" t="str">
        <f t="shared" si="118"/>
        <v/>
      </c>
      <c r="JS85" s="284">
        <f t="shared" si="118"/>
        <v>8.1613633067094849E-4</v>
      </c>
      <c r="JT85" s="284" t="str">
        <f t="shared" si="118"/>
        <v/>
      </c>
      <c r="JU85" s="284" t="str">
        <f t="shared" si="118"/>
        <v/>
      </c>
      <c r="JV85" s="284" t="str">
        <f t="shared" si="118"/>
        <v/>
      </c>
      <c r="JW85" s="284" t="str">
        <f t="shared" si="118"/>
        <v/>
      </c>
      <c r="JX85" s="284">
        <f t="shared" si="118"/>
        <v>5.8189392434289931E-4</v>
      </c>
      <c r="JY85" s="284" t="str">
        <f t="shared" si="118"/>
        <v/>
      </c>
      <c r="JZ85" s="284" t="str">
        <f t="shared" si="118"/>
        <v/>
      </c>
      <c r="KA85" s="284" t="str">
        <f t="shared" si="118"/>
        <v/>
      </c>
      <c r="KB85" s="284" t="str">
        <f t="shared" si="118"/>
        <v/>
      </c>
      <c r="KC85" s="284">
        <f t="shared" si="118"/>
        <v>4.1488232598200267E-4</v>
      </c>
      <c r="KD85" s="284" t="str">
        <f t="shared" si="118"/>
        <v/>
      </c>
      <c r="KE85" s="284" t="str">
        <f t="shared" si="118"/>
        <v/>
      </c>
      <c r="KF85" s="284" t="str">
        <f t="shared" si="118"/>
        <v/>
      </c>
      <c r="KG85" s="284" t="str">
        <f t="shared" si="118"/>
        <v/>
      </c>
      <c r="KH85" s="284">
        <f t="shared" si="118"/>
        <v>2.9580536453720593E-4</v>
      </c>
      <c r="KI85" s="284" t="str">
        <f t="shared" si="118"/>
        <v/>
      </c>
      <c r="KJ85" s="284" t="str">
        <f t="shared" si="118"/>
        <v/>
      </c>
      <c r="KK85" s="284" t="str">
        <f t="shared" si="118"/>
        <v/>
      </c>
      <c r="KL85" s="284" t="str">
        <f t="shared" si="118"/>
        <v/>
      </c>
      <c r="KM85" s="284">
        <f t="shared" si="118"/>
        <v>2.1090513673215628E-4</v>
      </c>
      <c r="KN85" s="284" t="str">
        <f t="shared" si="118"/>
        <v/>
      </c>
      <c r="KO85" s="284" t="str">
        <f t="shared" si="118"/>
        <v/>
      </c>
      <c r="KP85" s="284" t="str">
        <f t="shared" si="118"/>
        <v/>
      </c>
      <c r="KQ85" s="284" t="str">
        <f t="shared" si="118"/>
        <v/>
      </c>
      <c r="KR85" s="284">
        <f t="shared" si="118"/>
        <v>1.503724476721408E-4</v>
      </c>
      <c r="KS85" s="284" t="str">
        <f t="shared" si="118"/>
        <v/>
      </c>
      <c r="KT85" s="284" t="str">
        <f t="shared" si="118"/>
        <v/>
      </c>
      <c r="KU85" s="284" t="str">
        <f t="shared" si="118"/>
        <v/>
      </c>
      <c r="KV85" s="284" t="str">
        <f t="shared" si="118"/>
        <v/>
      </c>
      <c r="KW85" s="284">
        <f t="shared" si="118"/>
        <v>1.0721347696536753E-4</v>
      </c>
      <c r="KX85" s="284" t="str">
        <f t="shared" si="118"/>
        <v/>
      </c>
      <c r="KY85" s="284" t="str">
        <f t="shared" si="118"/>
        <v/>
      </c>
      <c r="KZ85" s="284" t="str">
        <f t="shared" si="118"/>
        <v/>
      </c>
      <c r="LA85" s="284" t="str">
        <f t="shared" si="118"/>
        <v/>
      </c>
      <c r="LB85" s="284">
        <f t="shared" si="118"/>
        <v>7.6441727330697672E-5</v>
      </c>
      <c r="LC85" s="284" t="str">
        <f t="shared" si="118"/>
        <v/>
      </c>
      <c r="LD85" s="284" t="str">
        <f t="shared" si="118"/>
        <v/>
      </c>
      <c r="LE85" s="284" t="str">
        <f t="shared" si="118"/>
        <v/>
      </c>
      <c r="LF85" s="284" t="str">
        <f t="shared" si="118"/>
        <v/>
      </c>
      <c r="LG85" s="284">
        <f t="shared" si="118"/>
        <v>5.4501895122646454E-5</v>
      </c>
      <c r="LH85" s="284" t="str">
        <f t="shared" si="118"/>
        <v/>
      </c>
      <c r="LI85" s="284" t="str">
        <f t="shared" si="118"/>
        <v/>
      </c>
      <c r="LJ85" s="284" t="str">
        <f t="shared" si="118"/>
        <v/>
      </c>
      <c r="LK85" s="284" t="str">
        <f t="shared" si="118"/>
        <v/>
      </c>
      <c r="LL85" s="284">
        <f t="shared" si="119"/>
        <v>3.8859097978115281E-5</v>
      </c>
      <c r="LM85" s="284" t="str">
        <f t="shared" si="119"/>
        <v/>
      </c>
      <c r="LN85" s="284" t="str">
        <f t="shared" si="119"/>
        <v/>
      </c>
      <c r="LO85" s="284" t="str">
        <f t="shared" si="119"/>
        <v/>
      </c>
      <c r="LP85" s="284" t="str">
        <f t="shared" si="119"/>
        <v/>
      </c>
      <c r="LQ85" s="284">
        <f t="shared" si="119"/>
        <v>2.7705999805597955E-5</v>
      </c>
      <c r="LR85" s="284" t="str">
        <f t="shared" si="119"/>
        <v/>
      </c>
      <c r="LS85" s="284" t="str">
        <f t="shared" si="119"/>
        <v/>
      </c>
      <c r="LT85" s="284" t="str">
        <f t="shared" si="119"/>
        <v/>
      </c>
      <c r="LU85" s="284" t="str">
        <f t="shared" si="119"/>
        <v/>
      </c>
      <c r="LV85" s="284">
        <f t="shared" si="119"/>
        <v>1.9753994950168541E-5</v>
      </c>
      <c r="LW85" s="284" t="str">
        <f t="shared" si="119"/>
        <v/>
      </c>
      <c r="LX85" s="284" t="str">
        <f t="shared" si="119"/>
        <v/>
      </c>
      <c r="LY85" s="284" t="str">
        <f t="shared" si="119"/>
        <v/>
      </c>
      <c r="LZ85" s="284" t="str">
        <f t="shared" si="119"/>
        <v/>
      </c>
      <c r="MA85" s="284">
        <f t="shared" si="119"/>
        <v>1.4084325389060351E-5</v>
      </c>
      <c r="MB85" s="284" t="str">
        <f t="shared" si="119"/>
        <v/>
      </c>
      <c r="MC85" s="284" t="str">
        <f t="shared" si="119"/>
        <v/>
      </c>
      <c r="MD85" s="284" t="str">
        <f t="shared" si="119"/>
        <v/>
      </c>
      <c r="ME85" s="284" t="str">
        <f t="shared" si="119"/>
        <v/>
      </c>
      <c r="MF85" s="284">
        <f t="shared" si="119"/>
        <v>1.0041929349750972E-5</v>
      </c>
      <c r="MG85" s="284" t="str">
        <f t="shared" si="119"/>
        <v/>
      </c>
      <c r="MH85" s="284" t="str">
        <f t="shared" si="119"/>
        <v/>
      </c>
      <c r="MI85" s="284" t="str">
        <f t="shared" si="119"/>
        <v/>
      </c>
      <c r="MJ85" s="284" t="str">
        <f t="shared" si="119"/>
        <v/>
      </c>
      <c r="MK85" s="284">
        <f t="shared" si="119"/>
        <v>7.1597568417238634E-6</v>
      </c>
      <c r="ML85" s="284" t="str">
        <f t="shared" si="119"/>
        <v/>
      </c>
      <c r="MM85" s="284" t="str">
        <f t="shared" si="119"/>
        <v/>
      </c>
      <c r="MN85" s="284" t="str">
        <f t="shared" si="119"/>
        <v/>
      </c>
      <c r="MO85" s="284" t="str">
        <f t="shared" si="119"/>
        <v/>
      </c>
      <c r="MP85" s="284">
        <f t="shared" si="119"/>
        <v>5.1048076766127522E-6</v>
      </c>
      <c r="MQ85" s="284" t="str">
        <f t="shared" si="119"/>
        <v/>
      </c>
      <c r="MR85" s="284" t="str">
        <f t="shared" si="119"/>
        <v/>
      </c>
      <c r="MS85" s="284" t="str">
        <f t="shared" si="119"/>
        <v/>
      </c>
      <c r="MT85" s="284" t="str">
        <f t="shared" si="119"/>
        <v/>
      </c>
      <c r="MU85" s="284">
        <f t="shared" si="119"/>
        <v>3.6396573223470286E-6</v>
      </c>
      <c r="MV85" s="284" t="str">
        <f t="shared" si="119"/>
        <v/>
      </c>
      <c r="MW85" s="284" t="str">
        <f t="shared" si="119"/>
        <v/>
      </c>
      <c r="MX85" s="284" t="str">
        <f t="shared" si="119"/>
        <v/>
      </c>
      <c r="MY85" s="284" t="str">
        <f t="shared" si="119"/>
        <v/>
      </c>
      <c r="MZ85" s="284">
        <f t="shared" si="119"/>
        <v>2.5950253688899668E-6</v>
      </c>
      <c r="NA85" s="284" t="str">
        <f t="shared" si="119"/>
        <v/>
      </c>
      <c r="NB85" s="284" t="str">
        <f t="shared" si="119"/>
        <v/>
      </c>
      <c r="NC85" s="284" t="str">
        <f t="shared" si="119"/>
        <v/>
      </c>
      <c r="ND85" s="284" t="str">
        <f t="shared" si="119"/>
        <v/>
      </c>
      <c r="NE85" s="284">
        <f t="shared" si="119"/>
        <v>1.8502172234280547E-6</v>
      </c>
      <c r="NF85" s="284" t="str">
        <f t="shared" si="119"/>
        <v/>
      </c>
      <c r="NG85" s="284" t="str">
        <f t="shared" si="119"/>
        <v/>
      </c>
      <c r="NH85" s="284" t="str">
        <f t="shared" si="119"/>
        <v/>
      </c>
      <c r="NI85" s="284" t="str">
        <f t="shared" si="119"/>
        <v/>
      </c>
      <c r="NJ85" s="284">
        <f t="shared" si="119"/>
        <v>1.3191793093468494E-6</v>
      </c>
      <c r="NK85" s="284" t="str">
        <f t="shared" si="119"/>
        <v/>
      </c>
      <c r="NL85" s="284" t="str">
        <f t="shared" si="119"/>
        <v/>
      </c>
      <c r="NM85" s="284" t="str">
        <f t="shared" si="119"/>
        <v/>
      </c>
      <c r="NN85" s="284" t="str">
        <f t="shared" si="119"/>
        <v/>
      </c>
      <c r="NO85" s="284">
        <f t="shared" si="119"/>
        <v>9.405566158251146E-7</v>
      </c>
      <c r="NP85" s="284" t="str">
        <f t="shared" si="119"/>
        <v/>
      </c>
      <c r="NQ85" s="284" t="str">
        <f t="shared" si="119"/>
        <v/>
      </c>
      <c r="NR85" s="284" t="str">
        <f t="shared" si="119"/>
        <v/>
      </c>
      <c r="NS85" s="284" t="str">
        <f t="shared" si="119"/>
        <v/>
      </c>
      <c r="NT85" s="284">
        <f t="shared" si="119"/>
        <v>6.70603868105237E-7</v>
      </c>
      <c r="NU85" s="284" t="str">
        <f t="shared" si="119"/>
        <v/>
      </c>
      <c r="NV85" s="284" t="str">
        <f t="shared" si="119"/>
        <v/>
      </c>
      <c r="NW85" s="284" t="str">
        <f t="shared" si="119"/>
        <v/>
      </c>
      <c r="NX85" s="284" t="str">
        <f t="shared" si="120"/>
        <v/>
      </c>
      <c r="NY85" s="284">
        <f t="shared" si="120"/>
        <v>4.781312898673228E-7</v>
      </c>
      <c r="NZ85" s="284" t="str">
        <f t="shared" si="120"/>
        <v/>
      </c>
      <c r="OA85" s="284" t="str">
        <f t="shared" si="120"/>
        <v/>
      </c>
      <c r="OB85" s="284" t="str">
        <f t="shared" si="120"/>
        <v/>
      </c>
      <c r="OC85" s="284" t="str">
        <f t="shared" si="120"/>
        <v/>
      </c>
      <c r="OD85" s="284">
        <f t="shared" si="120"/>
        <v>3.4090100165410088E-7</v>
      </c>
      <c r="OE85" s="284" t="str">
        <f t="shared" si="120"/>
        <v/>
      </c>
      <c r="OF85" s="284" t="str">
        <f t="shared" si="120"/>
        <v/>
      </c>
      <c r="OG85" s="284" t="str">
        <f t="shared" si="120"/>
        <v/>
      </c>
      <c r="OH85" s="284" t="str">
        <f t="shared" si="120"/>
        <v/>
      </c>
      <c r="OI85" s="284">
        <f t="shared" si="120"/>
        <v>2.4305770275151313E-7</v>
      </c>
      <c r="OJ85" s="284" t="str">
        <f t="shared" si="120"/>
        <v/>
      </c>
      <c r="OK85" s="284" t="str">
        <f t="shared" si="120"/>
        <v/>
      </c>
      <c r="OL85" s="284" t="str">
        <f t="shared" si="120"/>
        <v/>
      </c>
      <c r="OM85" s="284" t="str">
        <f t="shared" si="120"/>
        <v/>
      </c>
      <c r="ON85" s="284">
        <f t="shared" si="120"/>
        <v>1.732967828788785E-7</v>
      </c>
      <c r="OO85" s="284" t="str">
        <f t="shared" si="120"/>
        <v/>
      </c>
      <c r="OP85" s="284" t="str">
        <f t="shared" si="120"/>
        <v/>
      </c>
      <c r="OQ85" s="284" t="str">
        <f t="shared" si="120"/>
        <v/>
      </c>
      <c r="OR85" s="284" t="str">
        <f t="shared" si="120"/>
        <v/>
      </c>
      <c r="OS85" s="284">
        <f t="shared" si="120"/>
        <v>1.2355821114162237E-7</v>
      </c>
      <c r="OT85" s="284" t="str">
        <f t="shared" si="120"/>
        <v/>
      </c>
      <c r="OU85" s="284" t="str">
        <f t="shared" si="120"/>
        <v/>
      </c>
      <c r="OV85" s="284" t="str">
        <f t="shared" si="120"/>
        <v/>
      </c>
      <c r="OW85" s="284" t="str">
        <f t="shared" si="120"/>
        <v/>
      </c>
      <c r="OX85" s="284">
        <f t="shared" si="120"/>
        <v>8.8095296905701742E-8</v>
      </c>
      <c r="OY85" s="284" t="str">
        <f t="shared" si="120"/>
        <v/>
      </c>
      <c r="OZ85" s="284" t="str">
        <f t="shared" si="120"/>
        <v/>
      </c>
      <c r="PA85" s="284" t="str">
        <f t="shared" si="120"/>
        <v/>
      </c>
      <c r="PB85" s="284" t="str">
        <f t="shared" si="120"/>
        <v/>
      </c>
      <c r="PC85" s="284">
        <f t="shared" si="120"/>
        <v>6.2810729171275729E-8</v>
      </c>
      <c r="PD85" s="284" t="str">
        <f t="shared" si="120"/>
        <v/>
      </c>
      <c r="PE85" s="284" t="str">
        <f t="shared" si="120"/>
        <v/>
      </c>
      <c r="PF85" s="284" t="str">
        <f t="shared" si="120"/>
        <v/>
      </c>
      <c r="PG85" s="284" t="str">
        <f t="shared" si="120"/>
        <v/>
      </c>
      <c r="PH85" s="284">
        <f t="shared" si="120"/>
        <v>4.4783181822411287E-8</v>
      </c>
      <c r="PI85" s="284" t="str">
        <f t="shared" si="120"/>
        <v/>
      </c>
      <c r="PJ85" s="284" t="str">
        <f t="shared" si="120"/>
        <v/>
      </c>
      <c r="PK85" s="284" t="str">
        <f t="shared" si="120"/>
        <v/>
      </c>
      <c r="PL85" s="284" t="str">
        <f t="shared" si="120"/>
        <v/>
      </c>
      <c r="PM85" s="284">
        <f t="shared" si="120"/>
        <v>3.1929789712683487E-8</v>
      </c>
      <c r="PN85" s="284" t="str">
        <f t="shared" si="120"/>
        <v/>
      </c>
      <c r="PO85" s="284" t="str">
        <f t="shared" si="120"/>
        <v/>
      </c>
      <c r="PP85" s="284" t="str">
        <f t="shared" si="120"/>
        <v/>
      </c>
      <c r="PQ85" s="284" t="str">
        <f t="shared" si="120"/>
        <v/>
      </c>
      <c r="PR85" s="284">
        <f t="shared" si="120"/>
        <v>2.2765498778963135E-8</v>
      </c>
      <c r="PS85" s="284" t="str">
        <f t="shared" si="120"/>
        <v/>
      </c>
      <c r="PT85" s="284" t="str">
        <f t="shared" si="120"/>
        <v/>
      </c>
      <c r="PU85" s="284" t="str">
        <f t="shared" si="120"/>
        <v/>
      </c>
      <c r="PV85" s="284" t="str">
        <f t="shared" si="120"/>
        <v/>
      </c>
      <c r="PW85" s="284">
        <f t="shared" si="120"/>
        <v>1.6231485998453047E-8</v>
      </c>
      <c r="PX85" s="284" t="str">
        <f t="shared" si="120"/>
        <v/>
      </c>
      <c r="PY85" s="284" t="str">
        <f t="shared" si="120"/>
        <v/>
      </c>
      <c r="PZ85" s="284" t="str">
        <f t="shared" si="120"/>
        <v/>
      </c>
      <c r="QA85" s="284" t="str">
        <f t="shared" si="120"/>
        <v/>
      </c>
      <c r="QB85" s="284">
        <f t="shared" si="120"/>
        <v>1.1572825189379693E-8</v>
      </c>
      <c r="QC85" s="284" t="str">
        <f t="shared" si="120"/>
        <v/>
      </c>
      <c r="QD85" s="284" t="str">
        <f t="shared" si="120"/>
        <v/>
      </c>
      <c r="QE85" s="284" t="str">
        <f t="shared" si="120"/>
        <v/>
      </c>
      <c r="QF85" s="284" t="str">
        <f t="shared" si="120"/>
        <v/>
      </c>
      <c r="QG85" s="284">
        <f t="shared" si="120"/>
        <v>8.2512644176081909E-9</v>
      </c>
      <c r="QH85" s="284" t="str">
        <f t="shared" si="120"/>
        <v/>
      </c>
      <c r="QI85" s="284" t="str">
        <f t="shared" si="120"/>
        <v/>
      </c>
      <c r="QJ85" s="284" t="str">
        <f t="shared" si="121"/>
        <v/>
      </c>
      <c r="QK85" s="284" t="str">
        <f t="shared" si="121"/>
        <v/>
      </c>
      <c r="QL85" s="284">
        <f t="shared" si="121"/>
        <v>5.8830374930199994E-9</v>
      </c>
      <c r="QM85" s="284" t="str">
        <f t="shared" si="121"/>
        <v/>
      </c>
      <c r="QN85" s="284" t="str">
        <f t="shared" si="121"/>
        <v/>
      </c>
      <c r="QO85" s="284" t="str">
        <f t="shared" si="121"/>
        <v/>
      </c>
      <c r="QP85" s="284" t="str">
        <f t="shared" si="121"/>
        <v/>
      </c>
      <c r="QQ85" s="284">
        <f t="shared" si="121"/>
        <v>4.194524425907508E-9</v>
      </c>
      <c r="QR85" s="284" t="str">
        <f t="shared" si="121"/>
        <v/>
      </c>
      <c r="QS85" s="284" t="str">
        <f t="shared" si="121"/>
        <v/>
      </c>
      <c r="QT85" s="284" t="str">
        <f t="shared" si="121"/>
        <v/>
      </c>
      <c r="QU85" s="284" t="str">
        <f t="shared" si="121"/>
        <v/>
      </c>
      <c r="QV85" s="284">
        <f t="shared" si="121"/>
        <v>2.9906379451787212E-9</v>
      </c>
      <c r="QW85" s="284" t="str">
        <f t="shared" si="121"/>
        <v/>
      </c>
      <c r="QX85" s="284" t="str">
        <f t="shared" si="121"/>
        <v/>
      </c>
      <c r="QY85" s="284" t="str">
        <f t="shared" si="121"/>
        <v/>
      </c>
      <c r="QZ85" s="284" t="str">
        <f t="shared" si="121"/>
        <v/>
      </c>
      <c r="RA85" s="284">
        <f t="shared" si="121"/>
        <v>2.1322835227518653E-9</v>
      </c>
      <c r="RB85" s="284" t="str">
        <f t="shared" si="121"/>
        <v/>
      </c>
      <c r="RC85" s="284" t="str">
        <f t="shared" si="121"/>
        <v/>
      </c>
      <c r="RD85" s="284" t="str">
        <f t="shared" si="121"/>
        <v/>
      </c>
      <c r="RE85" s="284" t="str">
        <f t="shared" si="121"/>
        <v/>
      </c>
      <c r="RF85" s="284">
        <f t="shared" si="121"/>
        <v>1.5202886824628302E-9</v>
      </c>
      <c r="RG85" s="284" t="str">
        <f t="shared" si="121"/>
        <v/>
      </c>
      <c r="RH85" s="284" t="str">
        <f t="shared" si="121"/>
        <v/>
      </c>
      <c r="RI85" s="284" t="str">
        <f t="shared" si="121"/>
        <v/>
      </c>
      <c r="RJ85" s="284" t="str">
        <f t="shared" si="121"/>
        <v/>
      </c>
      <c r="RK85" s="284">
        <f t="shared" si="121"/>
        <v>1.0839448194214333E-9</v>
      </c>
      <c r="RL85" s="284" t="str">
        <f t="shared" si="121"/>
        <v/>
      </c>
      <c r="RM85" s="284" t="str">
        <f t="shared" si="121"/>
        <v/>
      </c>
      <c r="RN85" s="284" t="str">
        <f t="shared" si="121"/>
        <v/>
      </c>
      <c r="RO85" s="284" t="str">
        <f t="shared" si="121"/>
        <v/>
      </c>
      <c r="RP85" s="284">
        <f t="shared" si="121"/>
        <v>7.7283767557040263E-10</v>
      </c>
      <c r="RQ85" s="284" t="str">
        <f t="shared" si="121"/>
        <v/>
      </c>
      <c r="RR85" s="284" t="str">
        <f t="shared" si="121"/>
        <v/>
      </c>
      <c r="RS85" s="284" t="str">
        <f t="shared" si="121"/>
        <v/>
      </c>
      <c r="RT85" s="284" t="str">
        <f t="shared" si="121"/>
        <v/>
      </c>
      <c r="RU85" s="284">
        <f t="shared" si="121"/>
        <v>5.5102258166598005E-10</v>
      </c>
      <c r="RV85" s="284" t="str">
        <f t="shared" si="121"/>
        <v/>
      </c>
      <c r="RW85" s="284" t="str">
        <f t="shared" si="121"/>
        <v/>
      </c>
      <c r="RX85" s="284" t="str">
        <f t="shared" si="121"/>
        <v/>
      </c>
      <c r="RY85" s="284" t="str">
        <f t="shared" si="121"/>
        <v/>
      </c>
      <c r="RZ85" s="284">
        <f t="shared" si="121"/>
        <v>3.9287148531125478E-10</v>
      </c>
      <c r="SA85" s="284" t="str">
        <f t="shared" si="121"/>
        <v/>
      </c>
    </row>
    <row r="86" spans="1:495">
      <c r="A86" s="282"/>
      <c r="B86" s="283" t="str">
        <f>$B$10</f>
        <v>Camp and General</v>
      </c>
      <c r="C86" s="290">
        <f>SUM(D86:S86,T86:INDEX(T86:SA86,$H$5))</f>
        <v>145580.52563911659</v>
      </c>
      <c r="D86" s="284" t="str">
        <f t="shared" si="114"/>
        <v/>
      </c>
      <c r="E86" s="284" t="str">
        <f t="shared" si="114"/>
        <v/>
      </c>
      <c r="F86" s="284">
        <f t="shared" si="114"/>
        <v>21410.677012970154</v>
      </c>
      <c r="G86" s="284">
        <f t="shared" si="114"/>
        <v>20009.978516794537</v>
      </c>
      <c r="H86" s="284">
        <f t="shared" si="114"/>
        <v>18700.914501677136</v>
      </c>
      <c r="I86" s="284">
        <f t="shared" si="114"/>
        <v>17477.490188483309</v>
      </c>
      <c r="J86" s="284">
        <f t="shared" si="114"/>
        <v>16334.10297989094</v>
      </c>
      <c r="K86" s="284">
        <f t="shared" si="114"/>
        <v>15265.516803636394</v>
      </c>
      <c r="L86" s="284">
        <f t="shared" si="114"/>
        <v>7133.4190671198094</v>
      </c>
      <c r="M86" s="284">
        <f t="shared" si="114"/>
        <v>6666.7467917007561</v>
      </c>
      <c r="N86" s="284">
        <f t="shared" si="114"/>
        <v>6230.6044782250056</v>
      </c>
      <c r="O86" s="284">
        <f t="shared" si="114"/>
        <v>5822.9948394626226</v>
      </c>
      <c r="P86" s="284">
        <f t="shared" si="114"/>
        <v>5442.0512518342266</v>
      </c>
      <c r="Q86" s="284">
        <f t="shared" si="114"/>
        <v>5086.029207321707</v>
      </c>
      <c r="R86" s="284" t="str">
        <f t="shared" si="114"/>
        <v/>
      </c>
      <c r="S86" s="284" t="str">
        <f t="shared" si="114"/>
        <v/>
      </c>
      <c r="T86" s="284" t="str">
        <f t="shared" si="114"/>
        <v/>
      </c>
      <c r="U86" s="284" t="str">
        <f t="shared" si="114"/>
        <v/>
      </c>
      <c r="V86" s="284" t="str">
        <f t="shared" si="114"/>
        <v/>
      </c>
      <c r="W86" s="284" t="str">
        <f t="shared" si="114"/>
        <v/>
      </c>
      <c r="X86" s="284" t="str">
        <f t="shared" si="114"/>
        <v/>
      </c>
      <c r="Y86" s="284" t="str">
        <f t="shared" si="114"/>
        <v/>
      </c>
      <c r="Z86" s="284" t="str">
        <f t="shared" si="114"/>
        <v/>
      </c>
      <c r="AA86" s="284" t="str">
        <f t="shared" si="114"/>
        <v/>
      </c>
      <c r="AB86" s="284" t="str">
        <f t="shared" si="114"/>
        <v/>
      </c>
      <c r="AC86" s="284" t="str">
        <f t="shared" si="114"/>
        <v/>
      </c>
      <c r="AD86" s="284" t="str">
        <f t="shared" si="114"/>
        <v/>
      </c>
      <c r="AE86" s="284" t="str">
        <f t="shared" si="114"/>
        <v/>
      </c>
      <c r="AF86" s="284" t="str">
        <f t="shared" si="114"/>
        <v/>
      </c>
      <c r="AG86" s="284" t="str">
        <f t="shared" si="114"/>
        <v/>
      </c>
      <c r="AH86" s="284" t="str">
        <f t="shared" si="114"/>
        <v/>
      </c>
      <c r="AI86" s="284" t="str">
        <f t="shared" si="114"/>
        <v/>
      </c>
      <c r="AJ86" s="284" t="str">
        <f t="shared" si="114"/>
        <v/>
      </c>
      <c r="AK86" s="284" t="str">
        <f t="shared" si="114"/>
        <v/>
      </c>
      <c r="AL86" s="284" t="str">
        <f t="shared" si="114"/>
        <v/>
      </c>
      <c r="AM86" s="284" t="str">
        <f t="shared" si="114"/>
        <v/>
      </c>
      <c r="AN86" s="284" t="str">
        <f t="shared" si="114"/>
        <v/>
      </c>
      <c r="AO86" s="284" t="str">
        <f t="shared" si="114"/>
        <v/>
      </c>
      <c r="AP86" s="284" t="str">
        <f t="shared" si="114"/>
        <v/>
      </c>
      <c r="AQ86" s="284" t="str">
        <f t="shared" si="114"/>
        <v/>
      </c>
      <c r="AR86" s="284">
        <f t="shared" si="114"/>
        <v>1636.9930968697925</v>
      </c>
      <c r="AS86" s="284" t="str">
        <f t="shared" si="114"/>
        <v/>
      </c>
      <c r="AT86" s="284" t="str">
        <f t="shared" si="114"/>
        <v/>
      </c>
      <c r="AU86" s="284" t="str">
        <f t="shared" si="114"/>
        <v/>
      </c>
      <c r="AV86" s="284" t="str">
        <f t="shared" si="114"/>
        <v/>
      </c>
      <c r="AW86" s="284">
        <f t="shared" si="114"/>
        <v>1167.153453978332</v>
      </c>
      <c r="AX86" s="284" t="str">
        <f t="shared" si="114"/>
        <v/>
      </c>
      <c r="AY86" s="284" t="str">
        <f t="shared" si="114"/>
        <v/>
      </c>
      <c r="AZ86" s="284" t="str">
        <f t="shared" si="114"/>
        <v/>
      </c>
      <c r="BA86" s="284" t="str">
        <f t="shared" si="114"/>
        <v/>
      </c>
      <c r="BB86" s="284">
        <f t="shared" si="114"/>
        <v>832.16428202317854</v>
      </c>
      <c r="BC86" s="284" t="str">
        <f t="shared" si="114"/>
        <v/>
      </c>
      <c r="BD86" s="284" t="str">
        <f t="shared" si="114"/>
        <v/>
      </c>
      <c r="BE86" s="284" t="str">
        <f t="shared" si="114"/>
        <v/>
      </c>
      <c r="BF86" s="284" t="str">
        <f t="shared" si="114"/>
        <v/>
      </c>
      <c r="BG86" s="284">
        <f t="shared" si="114"/>
        <v>593.32163214247612</v>
      </c>
      <c r="BH86" s="284" t="str">
        <f t="shared" si="114"/>
        <v/>
      </c>
      <c r="BI86" s="284" t="str">
        <f t="shared" si="114"/>
        <v/>
      </c>
      <c r="BJ86" s="284" t="str">
        <f t="shared" si="114"/>
        <v/>
      </c>
      <c r="BK86" s="284" t="str">
        <f t="shared" si="114"/>
        <v/>
      </c>
      <c r="BL86" s="284">
        <f t="shared" si="114"/>
        <v>423.03012370627852</v>
      </c>
      <c r="BM86" s="284" t="str">
        <f t="shared" si="114"/>
        <v/>
      </c>
      <c r="BN86" s="284" t="str">
        <f t="shared" si="114"/>
        <v/>
      </c>
      <c r="BO86" s="284" t="str">
        <f t="shared" si="114"/>
        <v/>
      </c>
      <c r="BP86" s="284" t="str">
        <f t="shared" si="115"/>
        <v/>
      </c>
      <c r="BQ86" s="284">
        <f t="shared" si="115"/>
        <v>301.61463170784316</v>
      </c>
      <c r="BR86" s="284" t="str">
        <f t="shared" si="115"/>
        <v/>
      </c>
      <c r="BS86" s="284" t="str">
        <f t="shared" si="115"/>
        <v/>
      </c>
      <c r="BT86" s="284" t="str">
        <f t="shared" si="115"/>
        <v/>
      </c>
      <c r="BU86" s="284" t="str">
        <f t="shared" si="115"/>
        <v/>
      </c>
      <c r="BV86" s="284">
        <f t="shared" si="115"/>
        <v>215.04706393774882</v>
      </c>
      <c r="BW86" s="284" t="str">
        <f t="shared" si="115"/>
        <v/>
      </c>
      <c r="BX86" s="284" t="str">
        <f t="shared" si="115"/>
        <v/>
      </c>
      <c r="BY86" s="284" t="str">
        <f t="shared" si="115"/>
        <v/>
      </c>
      <c r="BZ86" s="284" t="str">
        <f t="shared" si="115"/>
        <v/>
      </c>
      <c r="CA86" s="284">
        <f t="shared" si="115"/>
        <v>153.32558452615569</v>
      </c>
      <c r="CB86" s="284" t="str">
        <f t="shared" si="115"/>
        <v/>
      </c>
      <c r="CC86" s="284" t="str">
        <f t="shared" si="115"/>
        <v/>
      </c>
      <c r="CD86" s="284" t="str">
        <f t="shared" si="115"/>
        <v/>
      </c>
      <c r="CE86" s="284" t="str">
        <f t="shared" si="115"/>
        <v/>
      </c>
      <c r="CF86" s="284">
        <f t="shared" si="115"/>
        <v>109.31902272840402</v>
      </c>
      <c r="CG86" s="284" t="str">
        <f t="shared" si="115"/>
        <v/>
      </c>
      <c r="CH86" s="284" t="str">
        <f t="shared" si="115"/>
        <v/>
      </c>
      <c r="CI86" s="284" t="str">
        <f t="shared" si="115"/>
        <v/>
      </c>
      <c r="CJ86" s="284" t="str">
        <f t="shared" si="115"/>
        <v/>
      </c>
      <c r="CK86" s="284">
        <f t="shared" si="115"/>
        <v>77.942952360013095</v>
      </c>
      <c r="CL86" s="284" t="str">
        <f t="shared" si="115"/>
        <v/>
      </c>
      <c r="CM86" s="284" t="str">
        <f t="shared" si="115"/>
        <v/>
      </c>
      <c r="CN86" s="284" t="str">
        <f t="shared" si="115"/>
        <v/>
      </c>
      <c r="CO86" s="284" t="str">
        <f t="shared" si="115"/>
        <v/>
      </c>
      <c r="CP86" s="284">
        <f t="shared" si="115"/>
        <v>55.572247820843302</v>
      </c>
      <c r="CQ86" s="284" t="str">
        <f t="shared" si="115"/>
        <v/>
      </c>
      <c r="CR86" s="284" t="str">
        <f t="shared" si="115"/>
        <v/>
      </c>
      <c r="CS86" s="284" t="str">
        <f t="shared" si="115"/>
        <v/>
      </c>
      <c r="CT86" s="284" t="str">
        <f t="shared" si="115"/>
        <v/>
      </c>
      <c r="CU86" s="284">
        <f t="shared" si="115"/>
        <v>39.622244659102691</v>
      </c>
      <c r="CV86" s="284" t="str">
        <f t="shared" si="115"/>
        <v/>
      </c>
      <c r="CW86" s="284" t="str">
        <f t="shared" si="115"/>
        <v/>
      </c>
      <c r="CX86" s="284" t="str">
        <f t="shared" si="115"/>
        <v/>
      </c>
      <c r="CY86" s="284" t="str">
        <f t="shared" si="115"/>
        <v/>
      </c>
      <c r="CZ86" s="284">
        <f t="shared" si="115"/>
        <v>28.250112842060808</v>
      </c>
      <c r="DA86" s="284" t="str">
        <f t="shared" si="115"/>
        <v/>
      </c>
      <c r="DB86" s="284" t="str">
        <f t="shared" si="115"/>
        <v/>
      </c>
      <c r="DC86" s="284" t="str">
        <f t="shared" si="115"/>
        <v/>
      </c>
      <c r="DD86" s="284" t="str">
        <f t="shared" si="115"/>
        <v/>
      </c>
      <c r="DE86" s="284">
        <f t="shared" si="115"/>
        <v>20.141940025243457</v>
      </c>
      <c r="DF86" s="284" t="str">
        <f t="shared" si="115"/>
        <v/>
      </c>
      <c r="DG86" s="284" t="str">
        <f t="shared" si="115"/>
        <v/>
      </c>
      <c r="DH86" s="284" t="str">
        <f t="shared" si="115"/>
        <v/>
      </c>
      <c r="DI86" s="284" t="str">
        <f t="shared" si="115"/>
        <v/>
      </c>
      <c r="DJ86" s="284">
        <f t="shared" si="115"/>
        <v>14.360924865987515</v>
      </c>
      <c r="DK86" s="284" t="str">
        <f t="shared" si="115"/>
        <v/>
      </c>
      <c r="DL86" s="284" t="str">
        <f t="shared" si="115"/>
        <v/>
      </c>
      <c r="DM86" s="284" t="str">
        <f t="shared" si="115"/>
        <v/>
      </c>
      <c r="DN86" s="284" t="str">
        <f t="shared" si="115"/>
        <v/>
      </c>
      <c r="DO86" s="284">
        <f t="shared" si="115"/>
        <v>10.239140954052452</v>
      </c>
      <c r="DP86" s="284" t="str">
        <f t="shared" si="115"/>
        <v/>
      </c>
      <c r="DQ86" s="284" t="str">
        <f t="shared" si="115"/>
        <v/>
      </c>
      <c r="DR86" s="284" t="str">
        <f t="shared" si="115"/>
        <v/>
      </c>
      <c r="DS86" s="284" t="str">
        <f t="shared" si="115"/>
        <v/>
      </c>
      <c r="DT86" s="284">
        <f t="shared" si="115"/>
        <v>7.3003659900246207</v>
      </c>
      <c r="DU86" s="284" t="str">
        <f t="shared" si="115"/>
        <v/>
      </c>
      <c r="DV86" s="284" t="str">
        <f t="shared" si="115"/>
        <v/>
      </c>
      <c r="DW86" s="284" t="str">
        <f t="shared" si="115"/>
        <v/>
      </c>
      <c r="DX86" s="284" t="str">
        <f t="shared" si="115"/>
        <v/>
      </c>
      <c r="DY86" s="284">
        <f t="shared" si="115"/>
        <v>5.2050600560601641</v>
      </c>
      <c r="DZ86" s="284" t="str">
        <f t="shared" si="115"/>
        <v/>
      </c>
      <c r="EA86" s="284" t="str">
        <f t="shared" si="115"/>
        <v/>
      </c>
      <c r="EB86" s="284" t="str">
        <f t="shared" si="116"/>
        <v/>
      </c>
      <c r="EC86" s="284" t="str">
        <f t="shared" si="116"/>
        <v/>
      </c>
      <c r="ED86" s="284">
        <f t="shared" si="116"/>
        <v>3.7111358833533843</v>
      </c>
      <c r="EE86" s="284" t="str">
        <f t="shared" si="116"/>
        <v/>
      </c>
      <c r="EF86" s="284" t="str">
        <f t="shared" si="116"/>
        <v/>
      </c>
      <c r="EG86" s="284" t="str">
        <f t="shared" si="116"/>
        <v/>
      </c>
      <c r="EH86" s="284" t="str">
        <f t="shared" si="116"/>
        <v/>
      </c>
      <c r="EI86" s="284">
        <f t="shared" si="116"/>
        <v>2.6459885950168789</v>
      </c>
      <c r="EJ86" s="284" t="str">
        <f t="shared" si="116"/>
        <v/>
      </c>
      <c r="EK86" s="284" t="str">
        <f t="shared" si="116"/>
        <v/>
      </c>
      <c r="EL86" s="284" t="str">
        <f t="shared" si="116"/>
        <v/>
      </c>
      <c r="EM86" s="284" t="str">
        <f t="shared" si="116"/>
        <v/>
      </c>
      <c r="EN86" s="284">
        <f t="shared" si="116"/>
        <v>1.8865532993184437</v>
      </c>
      <c r="EO86" s="284" t="str">
        <f t="shared" si="116"/>
        <v/>
      </c>
      <c r="EP86" s="284" t="str">
        <f t="shared" si="116"/>
        <v/>
      </c>
      <c r="EQ86" s="284" t="str">
        <f t="shared" si="116"/>
        <v/>
      </c>
      <c r="ER86" s="284" t="str">
        <f t="shared" si="116"/>
        <v/>
      </c>
      <c r="ES86" s="284">
        <f t="shared" si="116"/>
        <v>1.3450864292733669</v>
      </c>
      <c r="ET86" s="284" t="str">
        <f t="shared" si="116"/>
        <v/>
      </c>
      <c r="EU86" s="284" t="str">
        <f t="shared" si="116"/>
        <v/>
      </c>
      <c r="EV86" s="284" t="str">
        <f t="shared" si="116"/>
        <v/>
      </c>
      <c r="EW86" s="284" t="str">
        <f t="shared" si="116"/>
        <v/>
      </c>
      <c r="EX86" s="284">
        <f t="shared" si="116"/>
        <v>0.95902803428294736</v>
      </c>
      <c r="EY86" s="284" t="str">
        <f t="shared" si="116"/>
        <v/>
      </c>
      <c r="EZ86" s="284" t="str">
        <f t="shared" si="116"/>
        <v/>
      </c>
      <c r="FA86" s="284" t="str">
        <f t="shared" si="116"/>
        <v/>
      </c>
      <c r="FB86" s="284" t="str">
        <f t="shared" si="116"/>
        <v/>
      </c>
      <c r="FC86" s="284">
        <f t="shared" si="116"/>
        <v>0.68377373418113119</v>
      </c>
      <c r="FD86" s="284" t="str">
        <f t="shared" si="116"/>
        <v/>
      </c>
      <c r="FE86" s="284" t="str">
        <f t="shared" si="116"/>
        <v/>
      </c>
      <c r="FF86" s="284" t="str">
        <f t="shared" si="116"/>
        <v/>
      </c>
      <c r="FG86" s="284" t="str">
        <f t="shared" si="116"/>
        <v/>
      </c>
      <c r="FH86" s="284">
        <f t="shared" si="116"/>
        <v>0.48752122236508616</v>
      </c>
      <c r="FI86" s="284" t="str">
        <f t="shared" si="116"/>
        <v/>
      </c>
      <c r="FJ86" s="284" t="str">
        <f t="shared" si="116"/>
        <v/>
      </c>
      <c r="FK86" s="284" t="str">
        <f t="shared" si="116"/>
        <v/>
      </c>
      <c r="FL86" s="284" t="str">
        <f t="shared" si="116"/>
        <v/>
      </c>
      <c r="FM86" s="284">
        <f t="shared" si="116"/>
        <v>0.34759589375129074</v>
      </c>
      <c r="FN86" s="284" t="str">
        <f t="shared" si="116"/>
        <v/>
      </c>
      <c r="FO86" s="284" t="str">
        <f t="shared" si="116"/>
        <v/>
      </c>
      <c r="FP86" s="284" t="str">
        <f t="shared" si="116"/>
        <v/>
      </c>
      <c r="FQ86" s="284" t="str">
        <f t="shared" si="116"/>
        <v/>
      </c>
      <c r="FR86" s="284">
        <f t="shared" si="116"/>
        <v>0.24783106828994392</v>
      </c>
      <c r="FS86" s="284" t="str">
        <f t="shared" si="116"/>
        <v/>
      </c>
      <c r="FT86" s="284" t="str">
        <f t="shared" si="116"/>
        <v/>
      </c>
      <c r="FU86" s="284" t="str">
        <f t="shared" si="116"/>
        <v/>
      </c>
      <c r="FV86" s="284" t="str">
        <f t="shared" si="116"/>
        <v/>
      </c>
      <c r="FW86" s="284">
        <f t="shared" si="116"/>
        <v>0.17670012653740322</v>
      </c>
      <c r="FX86" s="284" t="str">
        <f t="shared" si="116"/>
        <v/>
      </c>
      <c r="FY86" s="284" t="str">
        <f t="shared" si="116"/>
        <v/>
      </c>
      <c r="FZ86" s="284" t="str">
        <f t="shared" si="116"/>
        <v/>
      </c>
      <c r="GA86" s="284" t="str">
        <f t="shared" si="116"/>
        <v/>
      </c>
      <c r="GB86" s="284">
        <f t="shared" si="116"/>
        <v>0.12598474813418389</v>
      </c>
      <c r="GC86" s="284" t="str">
        <f t="shared" si="116"/>
        <v/>
      </c>
      <c r="GD86" s="284" t="str">
        <f t="shared" si="116"/>
        <v/>
      </c>
      <c r="GE86" s="284" t="str">
        <f t="shared" si="116"/>
        <v/>
      </c>
      <c r="GF86" s="284" t="str">
        <f t="shared" si="116"/>
        <v/>
      </c>
      <c r="GG86" s="284">
        <f t="shared" si="116"/>
        <v>8.9825384245404025E-2</v>
      </c>
      <c r="GH86" s="284" t="str">
        <f t="shared" si="116"/>
        <v/>
      </c>
      <c r="GI86" s="284" t="str">
        <f t="shared" si="116"/>
        <v/>
      </c>
      <c r="GJ86" s="284" t="str">
        <f t="shared" si="116"/>
        <v/>
      </c>
      <c r="GK86" s="284" t="str">
        <f t="shared" si="116"/>
        <v/>
      </c>
      <c r="GL86" s="284">
        <f t="shared" si="116"/>
        <v>6.4044257533783094E-2</v>
      </c>
      <c r="GM86" s="284" t="str">
        <f t="shared" si="116"/>
        <v/>
      </c>
      <c r="GN86" s="284" t="str">
        <f t="shared" si="117"/>
        <v/>
      </c>
      <c r="GO86" s="284" t="str">
        <f t="shared" si="117"/>
        <v/>
      </c>
      <c r="GP86" s="284" t="str">
        <f t="shared" si="117"/>
        <v/>
      </c>
      <c r="GQ86" s="284">
        <f t="shared" si="117"/>
        <v>4.5662670496880164E-2</v>
      </c>
      <c r="GR86" s="284" t="str">
        <f t="shared" si="117"/>
        <v/>
      </c>
      <c r="GS86" s="284" t="str">
        <f t="shared" si="117"/>
        <v/>
      </c>
      <c r="GT86" s="284" t="str">
        <f t="shared" si="117"/>
        <v/>
      </c>
      <c r="GU86" s="284" t="str">
        <f t="shared" si="117"/>
        <v/>
      </c>
      <c r="GV86" s="284">
        <f t="shared" si="117"/>
        <v>3.2556852982592206E-2</v>
      </c>
      <c r="GW86" s="284" t="str">
        <f t="shared" si="117"/>
        <v/>
      </c>
      <c r="GX86" s="284" t="str">
        <f t="shared" si="117"/>
        <v/>
      </c>
      <c r="GY86" s="284" t="str">
        <f t="shared" si="117"/>
        <v/>
      </c>
      <c r="GZ86" s="284" t="str">
        <f t="shared" si="117"/>
        <v/>
      </c>
      <c r="HA86" s="284">
        <f t="shared" si="117"/>
        <v>2.3212586224069895E-2</v>
      </c>
      <c r="HB86" s="284" t="str">
        <f t="shared" si="117"/>
        <v/>
      </c>
      <c r="HC86" s="284" t="str">
        <f t="shared" si="117"/>
        <v/>
      </c>
      <c r="HD86" s="284" t="str">
        <f t="shared" si="117"/>
        <v/>
      </c>
      <c r="HE86" s="284" t="str">
        <f t="shared" si="117"/>
        <v/>
      </c>
      <c r="HF86" s="284">
        <f t="shared" si="117"/>
        <v>1.6550253167834827E-2</v>
      </c>
      <c r="HG86" s="284" t="str">
        <f t="shared" si="117"/>
        <v/>
      </c>
      <c r="HH86" s="284" t="str">
        <f t="shared" si="117"/>
        <v/>
      </c>
      <c r="HI86" s="284" t="str">
        <f t="shared" si="117"/>
        <v/>
      </c>
      <c r="HJ86" s="284" t="str">
        <f t="shared" si="117"/>
        <v/>
      </c>
      <c r="HK86" s="284">
        <f t="shared" si="117"/>
        <v>1.1800101775622032E-2</v>
      </c>
      <c r="HL86" s="284" t="str">
        <f t="shared" si="117"/>
        <v/>
      </c>
      <c r="HM86" s="284" t="str">
        <f t="shared" si="117"/>
        <v/>
      </c>
      <c r="HN86" s="284" t="str">
        <f t="shared" si="117"/>
        <v/>
      </c>
      <c r="HO86" s="284" t="str">
        <f t="shared" si="117"/>
        <v/>
      </c>
      <c r="HP86" s="284">
        <f t="shared" si="117"/>
        <v>8.4133094825192059E-3</v>
      </c>
      <c r="HQ86" s="284" t="str">
        <f t="shared" si="117"/>
        <v/>
      </c>
      <c r="HR86" s="284" t="str">
        <f t="shared" si="117"/>
        <v/>
      </c>
      <c r="HS86" s="284" t="str">
        <f t="shared" si="117"/>
        <v/>
      </c>
      <c r="HT86" s="284" t="str">
        <f t="shared" si="117"/>
        <v/>
      </c>
      <c r="HU86" s="284">
        <f t="shared" si="117"/>
        <v>5.9985733847550881E-3</v>
      </c>
      <c r="HV86" s="284" t="str">
        <f t="shared" si="117"/>
        <v/>
      </c>
      <c r="HW86" s="284" t="str">
        <f t="shared" si="117"/>
        <v/>
      </c>
      <c r="HX86" s="284" t="str">
        <f t="shared" si="117"/>
        <v/>
      </c>
      <c r="HY86" s="284" t="str">
        <f t="shared" si="117"/>
        <v/>
      </c>
      <c r="HZ86" s="284">
        <f t="shared" si="117"/>
        <v>4.2768999199489476E-3</v>
      </c>
      <c r="IA86" s="284" t="str">
        <f t="shared" si="117"/>
        <v/>
      </c>
      <c r="IB86" s="284" t="str">
        <f t="shared" si="117"/>
        <v/>
      </c>
      <c r="IC86" s="284" t="str">
        <f t="shared" si="117"/>
        <v/>
      </c>
      <c r="ID86" s="284" t="str">
        <f t="shared" si="117"/>
        <v/>
      </c>
      <c r="IE86" s="284">
        <f t="shared" si="117"/>
        <v>3.0493705339584075E-3</v>
      </c>
      <c r="IF86" s="284" t="str">
        <f t="shared" si="117"/>
        <v/>
      </c>
      <c r="IG86" s="284" t="str">
        <f t="shared" si="117"/>
        <v/>
      </c>
      <c r="IH86" s="284" t="str">
        <f t="shared" si="117"/>
        <v/>
      </c>
      <c r="II86" s="284" t="str">
        <f t="shared" si="117"/>
        <v/>
      </c>
      <c r="IJ86" s="284">
        <f t="shared" si="117"/>
        <v>2.1741590468370791E-3</v>
      </c>
      <c r="IK86" s="284" t="str">
        <f t="shared" si="117"/>
        <v/>
      </c>
      <c r="IL86" s="284" t="str">
        <f t="shared" si="117"/>
        <v/>
      </c>
      <c r="IM86" s="284" t="str">
        <f t="shared" si="117"/>
        <v/>
      </c>
      <c r="IN86" s="284" t="str">
        <f t="shared" si="117"/>
        <v/>
      </c>
      <c r="IO86" s="284">
        <f t="shared" si="117"/>
        <v>1.5501453523942229E-3</v>
      </c>
      <c r="IP86" s="284" t="str">
        <f t="shared" si="117"/>
        <v/>
      </c>
      <c r="IQ86" s="284" t="str">
        <f t="shared" si="117"/>
        <v/>
      </c>
      <c r="IR86" s="284" t="str">
        <f t="shared" si="117"/>
        <v/>
      </c>
      <c r="IS86" s="284" t="str">
        <f t="shared" si="117"/>
        <v/>
      </c>
      <c r="IT86" s="284">
        <f t="shared" si="117"/>
        <v>1.1052322124479217E-3</v>
      </c>
      <c r="IU86" s="284" t="str">
        <f t="shared" si="117"/>
        <v/>
      </c>
      <c r="IV86" s="284" t="str">
        <f t="shared" si="117"/>
        <v/>
      </c>
      <c r="IW86" s="284" t="str">
        <f t="shared" si="117"/>
        <v/>
      </c>
      <c r="IX86" s="284" t="str">
        <f t="shared" si="117"/>
        <v/>
      </c>
      <c r="IY86" s="284">
        <f t="shared" si="117"/>
        <v>7.8801529259552602E-4</v>
      </c>
      <c r="IZ86" s="284" t="str">
        <f t="shared" si="118"/>
        <v/>
      </c>
      <c r="JA86" s="284" t="str">
        <f t="shared" si="118"/>
        <v/>
      </c>
      <c r="JB86" s="284" t="str">
        <f t="shared" si="118"/>
        <v/>
      </c>
      <c r="JC86" s="284" t="str">
        <f t="shared" si="118"/>
        <v/>
      </c>
      <c r="JD86" s="284">
        <f t="shared" si="118"/>
        <v>5.6184401284238919E-4</v>
      </c>
      <c r="JE86" s="284" t="str">
        <f t="shared" si="118"/>
        <v/>
      </c>
      <c r="JF86" s="284" t="str">
        <f t="shared" si="118"/>
        <v/>
      </c>
      <c r="JG86" s="284" t="str">
        <f t="shared" si="118"/>
        <v/>
      </c>
      <c r="JH86" s="284" t="str">
        <f t="shared" si="118"/>
        <v/>
      </c>
      <c r="JI86" s="284">
        <f t="shared" si="118"/>
        <v>4.0058701618226814E-4</v>
      </c>
      <c r="JJ86" s="284" t="str">
        <f t="shared" si="118"/>
        <v/>
      </c>
      <c r="JK86" s="284" t="str">
        <f t="shared" si="118"/>
        <v/>
      </c>
      <c r="JL86" s="284" t="str">
        <f t="shared" si="118"/>
        <v/>
      </c>
      <c r="JM86" s="284" t="str">
        <f t="shared" si="118"/>
        <v/>
      </c>
      <c r="JN86" s="284">
        <f t="shared" si="118"/>
        <v>2.8561300621855783E-4</v>
      </c>
      <c r="JO86" s="284" t="str">
        <f t="shared" si="118"/>
        <v/>
      </c>
      <c r="JP86" s="284" t="str">
        <f t="shared" si="118"/>
        <v/>
      </c>
      <c r="JQ86" s="284" t="str">
        <f t="shared" si="118"/>
        <v/>
      </c>
      <c r="JR86" s="284" t="str">
        <f t="shared" si="118"/>
        <v/>
      </c>
      <c r="JS86" s="284">
        <f t="shared" si="118"/>
        <v>2.0363812611461478E-4</v>
      </c>
      <c r="JT86" s="284" t="str">
        <f t="shared" si="118"/>
        <v/>
      </c>
      <c r="JU86" s="284" t="str">
        <f t="shared" si="118"/>
        <v/>
      </c>
      <c r="JV86" s="284" t="str">
        <f t="shared" si="118"/>
        <v/>
      </c>
      <c r="JW86" s="284" t="str">
        <f t="shared" si="118"/>
        <v/>
      </c>
      <c r="JX86" s="284">
        <f t="shared" si="118"/>
        <v>1.4519116953567264E-4</v>
      </c>
      <c r="JY86" s="284" t="str">
        <f t="shared" si="118"/>
        <v/>
      </c>
      <c r="JZ86" s="284" t="str">
        <f t="shared" si="118"/>
        <v/>
      </c>
      <c r="KA86" s="284" t="str">
        <f t="shared" si="118"/>
        <v/>
      </c>
      <c r="KB86" s="284" t="str">
        <f t="shared" si="118"/>
        <v/>
      </c>
      <c r="KC86" s="284">
        <f t="shared" si="118"/>
        <v>1.0351929726200483E-4</v>
      </c>
      <c r="KD86" s="284" t="str">
        <f t="shared" si="118"/>
        <v/>
      </c>
      <c r="KE86" s="284" t="str">
        <f t="shared" si="118"/>
        <v/>
      </c>
      <c r="KF86" s="284" t="str">
        <f t="shared" si="118"/>
        <v/>
      </c>
      <c r="KG86" s="284" t="str">
        <f t="shared" si="118"/>
        <v/>
      </c>
      <c r="KH86" s="284">
        <f t="shared" si="118"/>
        <v>7.3807828257670992E-5</v>
      </c>
      <c r="KI86" s="284" t="str">
        <f t="shared" si="118"/>
        <v/>
      </c>
      <c r="KJ86" s="284" t="str">
        <f t="shared" si="118"/>
        <v/>
      </c>
      <c r="KK86" s="284" t="str">
        <f t="shared" si="118"/>
        <v/>
      </c>
      <c r="KL86" s="284" t="str">
        <f t="shared" si="118"/>
        <v/>
      </c>
      <c r="KM86" s="284">
        <f t="shared" si="118"/>
        <v>5.2623961485423587E-5</v>
      </c>
      <c r="KN86" s="284" t="str">
        <f t="shared" si="118"/>
        <v/>
      </c>
      <c r="KO86" s="284" t="str">
        <f t="shared" si="118"/>
        <v/>
      </c>
      <c r="KP86" s="284" t="str">
        <f t="shared" si="118"/>
        <v/>
      </c>
      <c r="KQ86" s="284" t="str">
        <f t="shared" si="118"/>
        <v/>
      </c>
      <c r="KR86" s="284">
        <f t="shared" si="118"/>
        <v>3.7520157248787877E-5</v>
      </c>
      <c r="KS86" s="284" t="str">
        <f t="shared" si="118"/>
        <v/>
      </c>
      <c r="KT86" s="284" t="str">
        <f t="shared" si="118"/>
        <v/>
      </c>
      <c r="KU86" s="284" t="str">
        <f t="shared" si="118"/>
        <v/>
      </c>
      <c r="KV86" s="284" t="str">
        <f t="shared" si="118"/>
        <v/>
      </c>
      <c r="KW86" s="284">
        <f t="shared" si="118"/>
        <v>2.6751353570439736E-5</v>
      </c>
      <c r="KX86" s="284" t="str">
        <f t="shared" si="118"/>
        <v/>
      </c>
      <c r="KY86" s="284" t="str">
        <f t="shared" si="118"/>
        <v/>
      </c>
      <c r="KZ86" s="284" t="str">
        <f t="shared" si="118"/>
        <v/>
      </c>
      <c r="LA86" s="284" t="str">
        <f t="shared" si="118"/>
        <v/>
      </c>
      <c r="LB86" s="284">
        <f t="shared" si="118"/>
        <v>1.9073345378204618E-5</v>
      </c>
      <c r="LC86" s="284" t="str">
        <f t="shared" si="118"/>
        <v/>
      </c>
      <c r="LD86" s="284" t="str">
        <f t="shared" si="118"/>
        <v/>
      </c>
      <c r="LE86" s="284" t="str">
        <f t="shared" si="118"/>
        <v/>
      </c>
      <c r="LF86" s="284" t="str">
        <f t="shared" si="118"/>
        <v/>
      </c>
      <c r="LG86" s="284">
        <f t="shared" si="118"/>
        <v>1.3599031651178596E-5</v>
      </c>
      <c r="LH86" s="284" t="str">
        <f t="shared" si="118"/>
        <v/>
      </c>
      <c r="LI86" s="284" t="str">
        <f t="shared" si="118"/>
        <v/>
      </c>
      <c r="LJ86" s="284" t="str">
        <f t="shared" si="118"/>
        <v/>
      </c>
      <c r="LK86" s="284" t="str">
        <f t="shared" si="118"/>
        <v/>
      </c>
      <c r="LL86" s="284">
        <f t="shared" si="119"/>
        <v>9.6959216216513092E-6</v>
      </c>
      <c r="LM86" s="284" t="str">
        <f t="shared" si="119"/>
        <v/>
      </c>
      <c r="LN86" s="284" t="str">
        <f t="shared" si="119"/>
        <v/>
      </c>
      <c r="LO86" s="284" t="str">
        <f t="shared" si="119"/>
        <v/>
      </c>
      <c r="LP86" s="284" t="str">
        <f t="shared" si="119"/>
        <v/>
      </c>
      <c r="LQ86" s="284">
        <f t="shared" si="119"/>
        <v>6.9130581135942613E-6</v>
      </c>
      <c r="LR86" s="284" t="str">
        <f t="shared" si="119"/>
        <v/>
      </c>
      <c r="LS86" s="284" t="str">
        <f t="shared" si="119"/>
        <v/>
      </c>
      <c r="LT86" s="284" t="str">
        <f t="shared" si="119"/>
        <v/>
      </c>
      <c r="LU86" s="284" t="str">
        <f t="shared" si="119"/>
        <v/>
      </c>
      <c r="LV86" s="284">
        <f t="shared" si="119"/>
        <v>4.9289148929601472E-6</v>
      </c>
      <c r="LW86" s="284" t="str">
        <f t="shared" si="119"/>
        <v/>
      </c>
      <c r="LX86" s="284" t="str">
        <f t="shared" si="119"/>
        <v/>
      </c>
      <c r="LY86" s="284" t="str">
        <f t="shared" si="119"/>
        <v/>
      </c>
      <c r="LZ86" s="284" t="str">
        <f t="shared" si="119"/>
        <v/>
      </c>
      <c r="MA86" s="284">
        <f t="shared" si="119"/>
        <v>3.5142481985318108E-6</v>
      </c>
      <c r="MB86" s="284" t="str">
        <f t="shared" si="119"/>
        <v/>
      </c>
      <c r="MC86" s="284" t="str">
        <f t="shared" si="119"/>
        <v/>
      </c>
      <c r="MD86" s="284" t="str">
        <f t="shared" si="119"/>
        <v/>
      </c>
      <c r="ME86" s="284" t="str">
        <f t="shared" si="119"/>
        <v/>
      </c>
      <c r="MF86" s="284">
        <f t="shared" si="119"/>
        <v>2.5056103968285602E-6</v>
      </c>
      <c r="MG86" s="284" t="str">
        <f t="shared" si="119"/>
        <v/>
      </c>
      <c r="MH86" s="284" t="str">
        <f t="shared" si="119"/>
        <v/>
      </c>
      <c r="MI86" s="284" t="str">
        <f t="shared" si="119"/>
        <v/>
      </c>
      <c r="MJ86" s="284" t="str">
        <f t="shared" si="119"/>
        <v/>
      </c>
      <c r="MK86" s="284">
        <f t="shared" si="119"/>
        <v>1.7864655841093533E-6</v>
      </c>
      <c r="ML86" s="284" t="str">
        <f t="shared" si="119"/>
        <v/>
      </c>
      <c r="MM86" s="284" t="str">
        <f t="shared" si="119"/>
        <v/>
      </c>
      <c r="MN86" s="284" t="str">
        <f t="shared" si="119"/>
        <v/>
      </c>
      <c r="MO86" s="284" t="str">
        <f t="shared" si="119"/>
        <v/>
      </c>
      <c r="MP86" s="284">
        <f t="shared" si="119"/>
        <v>1.2737252715931876E-6</v>
      </c>
      <c r="MQ86" s="284" t="str">
        <f t="shared" si="119"/>
        <v/>
      </c>
      <c r="MR86" s="284" t="str">
        <f t="shared" si="119"/>
        <v/>
      </c>
      <c r="MS86" s="284" t="str">
        <f t="shared" si="119"/>
        <v/>
      </c>
      <c r="MT86" s="284" t="str">
        <f t="shared" si="119"/>
        <v/>
      </c>
      <c r="MU86" s="284">
        <f t="shared" si="119"/>
        <v>9.0814851510502494E-7</v>
      </c>
      <c r="MV86" s="284" t="str">
        <f t="shared" si="119"/>
        <v/>
      </c>
      <c r="MW86" s="284" t="str">
        <f t="shared" si="119"/>
        <v/>
      </c>
      <c r="MX86" s="284" t="str">
        <f t="shared" si="119"/>
        <v/>
      </c>
      <c r="MY86" s="284" t="str">
        <f t="shared" si="119"/>
        <v/>
      </c>
      <c r="MZ86" s="284">
        <f t="shared" si="119"/>
        <v>6.4749734018849822E-7</v>
      </c>
      <c r="NA86" s="284" t="str">
        <f t="shared" si="119"/>
        <v/>
      </c>
      <c r="NB86" s="284" t="str">
        <f t="shared" si="119"/>
        <v/>
      </c>
      <c r="NC86" s="284" t="str">
        <f t="shared" si="119"/>
        <v/>
      </c>
      <c r="ND86" s="284" t="str">
        <f t="shared" si="119"/>
        <v/>
      </c>
      <c r="NE86" s="284">
        <f t="shared" si="119"/>
        <v>4.6165665480683452E-7</v>
      </c>
      <c r="NF86" s="284" t="str">
        <f t="shared" si="119"/>
        <v/>
      </c>
      <c r="NG86" s="284" t="str">
        <f t="shared" si="119"/>
        <v/>
      </c>
      <c r="NH86" s="284" t="str">
        <f t="shared" si="119"/>
        <v/>
      </c>
      <c r="NI86" s="284" t="str">
        <f t="shared" si="119"/>
        <v/>
      </c>
      <c r="NJ86" s="284">
        <f t="shared" si="119"/>
        <v>3.2915481454393565E-7</v>
      </c>
      <c r="NK86" s="284" t="str">
        <f t="shared" si="119"/>
        <v/>
      </c>
      <c r="NL86" s="284" t="str">
        <f t="shared" si="119"/>
        <v/>
      </c>
      <c r="NM86" s="284" t="str">
        <f t="shared" si="119"/>
        <v/>
      </c>
      <c r="NN86" s="284" t="str">
        <f t="shared" si="119"/>
        <v/>
      </c>
      <c r="NO86" s="284">
        <f t="shared" si="119"/>
        <v>2.3468283368033611E-7</v>
      </c>
      <c r="NP86" s="284" t="str">
        <f t="shared" si="119"/>
        <v/>
      </c>
      <c r="NQ86" s="284" t="str">
        <f t="shared" si="119"/>
        <v/>
      </c>
      <c r="NR86" s="284" t="str">
        <f t="shared" si="119"/>
        <v/>
      </c>
      <c r="NS86" s="284" t="str">
        <f t="shared" si="119"/>
        <v/>
      </c>
      <c r="NT86" s="284">
        <f t="shared" si="119"/>
        <v>1.6732561697614404E-7</v>
      </c>
      <c r="NU86" s="284" t="str">
        <f t="shared" si="119"/>
        <v/>
      </c>
      <c r="NV86" s="284" t="str">
        <f t="shared" si="119"/>
        <v/>
      </c>
      <c r="NW86" s="284" t="str">
        <f t="shared" si="119"/>
        <v/>
      </c>
      <c r="NX86" s="284" t="str">
        <f t="shared" si="120"/>
        <v/>
      </c>
      <c r="NY86" s="284">
        <f t="shared" si="120"/>
        <v>1.193008523775686E-7</v>
      </c>
      <c r="NZ86" s="284" t="str">
        <f t="shared" si="120"/>
        <v/>
      </c>
      <c r="OA86" s="284" t="str">
        <f t="shared" si="120"/>
        <v/>
      </c>
      <c r="OB86" s="284" t="str">
        <f t="shared" si="120"/>
        <v/>
      </c>
      <c r="OC86" s="284" t="str">
        <f t="shared" si="120"/>
        <v/>
      </c>
      <c r="OD86" s="284">
        <f t="shared" si="120"/>
        <v>8.5059858945827743E-8</v>
      </c>
      <c r="OE86" s="284" t="str">
        <f t="shared" si="120"/>
        <v/>
      </c>
      <c r="OF86" s="284" t="str">
        <f t="shared" si="120"/>
        <v/>
      </c>
      <c r="OG86" s="284" t="str">
        <f t="shared" si="120"/>
        <v/>
      </c>
      <c r="OH86" s="284" t="str">
        <f t="shared" si="120"/>
        <v/>
      </c>
      <c r="OI86" s="284">
        <f t="shared" si="120"/>
        <v>6.0646503857205466E-8</v>
      </c>
      <c r="OJ86" s="284" t="str">
        <f t="shared" si="120"/>
        <v/>
      </c>
      <c r="OK86" s="284" t="str">
        <f t="shared" si="120"/>
        <v/>
      </c>
      <c r="OL86" s="284" t="str">
        <f t="shared" si="120"/>
        <v/>
      </c>
      <c r="OM86" s="284" t="str">
        <f t="shared" si="120"/>
        <v/>
      </c>
      <c r="ON86" s="284">
        <f t="shared" si="120"/>
        <v>4.3240119084190486E-8</v>
      </c>
      <c r="OO86" s="284" t="str">
        <f t="shared" si="120"/>
        <v/>
      </c>
      <c r="OP86" s="284" t="str">
        <f t="shared" si="120"/>
        <v/>
      </c>
      <c r="OQ86" s="284" t="str">
        <f t="shared" si="120"/>
        <v/>
      </c>
      <c r="OR86" s="284" t="str">
        <f t="shared" si="120"/>
        <v/>
      </c>
      <c r="OS86" s="284">
        <f t="shared" si="120"/>
        <v>3.0829607306255829E-8</v>
      </c>
      <c r="OT86" s="284" t="str">
        <f t="shared" si="120"/>
        <v/>
      </c>
      <c r="OU86" s="284" t="str">
        <f t="shared" si="120"/>
        <v/>
      </c>
      <c r="OV86" s="284" t="str">
        <f t="shared" si="120"/>
        <v/>
      </c>
      <c r="OW86" s="284" t="str">
        <f t="shared" si="120"/>
        <v/>
      </c>
      <c r="OX86" s="284">
        <f t="shared" si="120"/>
        <v>2.1981083928269128E-8</v>
      </c>
      <c r="OY86" s="284" t="str">
        <f t="shared" si="120"/>
        <v/>
      </c>
      <c r="OZ86" s="284" t="str">
        <f t="shared" si="120"/>
        <v/>
      </c>
      <c r="PA86" s="284" t="str">
        <f t="shared" si="120"/>
        <v/>
      </c>
      <c r="PB86" s="284" t="str">
        <f t="shared" si="120"/>
        <v/>
      </c>
      <c r="PC86" s="284">
        <f t="shared" si="120"/>
        <v>1.5672209050926473E-8</v>
      </c>
      <c r="PD86" s="284" t="str">
        <f t="shared" si="120"/>
        <v/>
      </c>
      <c r="PE86" s="284" t="str">
        <f t="shared" si="120"/>
        <v/>
      </c>
      <c r="PF86" s="284" t="str">
        <f t="shared" si="120"/>
        <v/>
      </c>
      <c r="PG86" s="284" t="str">
        <f t="shared" si="120"/>
        <v/>
      </c>
      <c r="PH86" s="284">
        <f t="shared" si="120"/>
        <v>1.1174068455289437E-8</v>
      </c>
      <c r="PI86" s="284" t="str">
        <f t="shared" si="120"/>
        <v/>
      </c>
      <c r="PJ86" s="284" t="str">
        <f t="shared" si="120"/>
        <v/>
      </c>
      <c r="PK86" s="284" t="str">
        <f t="shared" si="120"/>
        <v/>
      </c>
      <c r="PL86" s="284" t="str">
        <f t="shared" si="120"/>
        <v/>
      </c>
      <c r="PM86" s="284">
        <f t="shared" si="120"/>
        <v>7.9669563772257925E-9</v>
      </c>
      <c r="PN86" s="284" t="str">
        <f t="shared" si="120"/>
        <v/>
      </c>
      <c r="PO86" s="284" t="str">
        <f t="shared" si="120"/>
        <v/>
      </c>
      <c r="PP86" s="284" t="str">
        <f t="shared" si="120"/>
        <v/>
      </c>
      <c r="PQ86" s="284" t="str">
        <f t="shared" si="120"/>
        <v/>
      </c>
      <c r="PR86" s="284">
        <f t="shared" si="120"/>
        <v>5.6803297895112641E-9</v>
      </c>
      <c r="PS86" s="284" t="str">
        <f t="shared" si="120"/>
        <v/>
      </c>
      <c r="PT86" s="284" t="str">
        <f t="shared" si="120"/>
        <v/>
      </c>
      <c r="PU86" s="284" t="str">
        <f t="shared" si="120"/>
        <v/>
      </c>
      <c r="PV86" s="284" t="str">
        <f t="shared" si="120"/>
        <v/>
      </c>
      <c r="PW86" s="284">
        <f t="shared" si="120"/>
        <v>4.0499966348309068E-9</v>
      </c>
      <c r="PX86" s="284" t="str">
        <f t="shared" si="120"/>
        <v/>
      </c>
      <c r="PY86" s="284" t="str">
        <f t="shared" si="120"/>
        <v/>
      </c>
      <c r="PZ86" s="284" t="str">
        <f t="shared" si="120"/>
        <v/>
      </c>
      <c r="QA86" s="284" t="str">
        <f t="shared" si="120"/>
        <v/>
      </c>
      <c r="QB86" s="284">
        <f t="shared" si="120"/>
        <v>2.8875916275898021E-9</v>
      </c>
      <c r="QC86" s="284" t="str">
        <f t="shared" si="120"/>
        <v/>
      </c>
      <c r="QD86" s="284" t="str">
        <f t="shared" si="120"/>
        <v/>
      </c>
      <c r="QE86" s="284" t="str">
        <f t="shared" si="120"/>
        <v/>
      </c>
      <c r="QF86" s="284" t="str">
        <f t="shared" si="120"/>
        <v/>
      </c>
      <c r="QG86" s="284">
        <f t="shared" si="120"/>
        <v>2.0588129224642811E-9</v>
      </c>
      <c r="QH86" s="284" t="str">
        <f t="shared" si="120"/>
        <v/>
      </c>
      <c r="QI86" s="284" t="str">
        <f t="shared" si="120"/>
        <v/>
      </c>
      <c r="QJ86" s="284" t="str">
        <f t="shared" si="121"/>
        <v/>
      </c>
      <c r="QK86" s="284" t="str">
        <f t="shared" si="121"/>
        <v/>
      </c>
      <c r="QL86" s="284">
        <f t="shared" si="121"/>
        <v>1.4679051598594137E-9</v>
      </c>
      <c r="QM86" s="284" t="str">
        <f t="shared" si="121"/>
        <v/>
      </c>
      <c r="QN86" s="284" t="str">
        <f t="shared" si="121"/>
        <v/>
      </c>
      <c r="QO86" s="284" t="str">
        <f t="shared" si="121"/>
        <v/>
      </c>
      <c r="QP86" s="284" t="str">
        <f t="shared" si="121"/>
        <v/>
      </c>
      <c r="QQ86" s="284">
        <f t="shared" si="121"/>
        <v>1.0465960917725267E-9</v>
      </c>
      <c r="QR86" s="284" t="str">
        <f t="shared" si="121"/>
        <v/>
      </c>
      <c r="QS86" s="284" t="str">
        <f t="shared" si="121"/>
        <v/>
      </c>
      <c r="QT86" s="284" t="str">
        <f t="shared" si="121"/>
        <v/>
      </c>
      <c r="QU86" s="284" t="str">
        <f t="shared" si="121"/>
        <v/>
      </c>
      <c r="QV86" s="284">
        <f t="shared" si="121"/>
        <v>7.4620854893543262E-10</v>
      </c>
      <c r="QW86" s="284" t="str">
        <f t="shared" si="121"/>
        <v/>
      </c>
      <c r="QX86" s="284" t="str">
        <f t="shared" si="121"/>
        <v/>
      </c>
      <c r="QY86" s="284" t="str">
        <f t="shared" si="121"/>
        <v/>
      </c>
      <c r="QZ86" s="284" t="str">
        <f t="shared" si="121"/>
        <v/>
      </c>
      <c r="RA86" s="284">
        <f t="shared" si="121"/>
        <v>5.3203638240352615E-10</v>
      </c>
      <c r="RB86" s="284" t="str">
        <f t="shared" si="121"/>
        <v/>
      </c>
      <c r="RC86" s="284" t="str">
        <f t="shared" si="121"/>
        <v/>
      </c>
      <c r="RD86" s="284" t="str">
        <f t="shared" si="121"/>
        <v/>
      </c>
      <c r="RE86" s="284" t="str">
        <f t="shared" si="121"/>
        <v/>
      </c>
      <c r="RF86" s="284">
        <f t="shared" si="121"/>
        <v>3.793345876362022E-10</v>
      </c>
      <c r="RG86" s="284" t="str">
        <f t="shared" si="121"/>
        <v/>
      </c>
      <c r="RH86" s="284" t="str">
        <f t="shared" si="121"/>
        <v/>
      </c>
      <c r="RI86" s="284" t="str">
        <f t="shared" si="121"/>
        <v/>
      </c>
      <c r="RJ86" s="284" t="str">
        <f t="shared" si="121"/>
        <v/>
      </c>
      <c r="RK86" s="284">
        <f t="shared" si="121"/>
        <v>2.7046031838474859E-10</v>
      </c>
      <c r="RL86" s="284" t="str">
        <f t="shared" si="121"/>
        <v/>
      </c>
      <c r="RM86" s="284" t="str">
        <f t="shared" si="121"/>
        <v/>
      </c>
      <c r="RN86" s="284" t="str">
        <f t="shared" si="121"/>
        <v/>
      </c>
      <c r="RO86" s="284" t="str">
        <f t="shared" si="121"/>
        <v/>
      </c>
      <c r="RP86" s="284">
        <f t="shared" si="121"/>
        <v>1.9283446910707849E-10</v>
      </c>
      <c r="RQ86" s="284" t="str">
        <f t="shared" si="121"/>
        <v/>
      </c>
      <c r="RR86" s="284" t="str">
        <f t="shared" si="121"/>
        <v/>
      </c>
      <c r="RS86" s="284" t="str">
        <f t="shared" si="121"/>
        <v/>
      </c>
      <c r="RT86" s="284" t="str">
        <f t="shared" si="121"/>
        <v/>
      </c>
      <c r="RU86" s="284">
        <f t="shared" si="121"/>
        <v>1.3748831140141736E-10</v>
      </c>
      <c r="RV86" s="284" t="str">
        <f t="shared" si="121"/>
        <v/>
      </c>
      <c r="RW86" s="284" t="str">
        <f t="shared" si="121"/>
        <v/>
      </c>
      <c r="RX86" s="284" t="str">
        <f t="shared" si="121"/>
        <v/>
      </c>
      <c r="RY86" s="284" t="str">
        <f t="shared" si="121"/>
        <v/>
      </c>
      <c r="RZ86" s="284">
        <f t="shared" si="121"/>
        <v>9.8027265869757435E-11</v>
      </c>
      <c r="SA86" s="284" t="str">
        <f t="shared" si="121"/>
        <v/>
      </c>
    </row>
    <row r="87" spans="1:495">
      <c r="A87" s="282" t="s">
        <v>330</v>
      </c>
      <c r="B87" s="290">
        <f>SUM(C88:C89)</f>
        <v>337582.90196190152</v>
      </c>
      <c r="C87" s="282"/>
      <c r="D87" s="284"/>
      <c r="E87" s="284"/>
      <c r="F87" s="284"/>
      <c r="G87" s="284"/>
      <c r="H87" s="284"/>
      <c r="I87" s="284"/>
      <c r="J87" s="284"/>
      <c r="K87" s="284"/>
      <c r="L87" s="284"/>
      <c r="M87" s="284"/>
      <c r="N87" s="284"/>
      <c r="O87" s="284"/>
      <c r="P87" s="284"/>
      <c r="Q87" s="284"/>
      <c r="R87" s="284"/>
      <c r="S87" s="284"/>
      <c r="T87" s="284"/>
      <c r="U87" s="284"/>
      <c r="V87" s="284"/>
      <c r="W87" s="284"/>
      <c r="X87" s="284"/>
      <c r="Y87" s="284"/>
      <c r="Z87" s="284"/>
      <c r="AA87" s="284"/>
      <c r="AB87" s="284"/>
      <c r="AC87" s="284"/>
      <c r="AD87" s="284"/>
      <c r="AE87" s="284"/>
      <c r="AF87" s="284"/>
      <c r="AG87" s="284"/>
      <c r="AH87" s="284"/>
      <c r="AI87" s="284"/>
      <c r="AJ87" s="284"/>
      <c r="AK87" s="284"/>
      <c r="AL87" s="284"/>
      <c r="AM87" s="284"/>
      <c r="AN87" s="284"/>
      <c r="AO87" s="284"/>
      <c r="AP87" s="284"/>
      <c r="AQ87" s="284"/>
      <c r="AR87" s="284"/>
      <c r="AS87" s="284"/>
      <c r="AT87" s="284"/>
      <c r="AU87" s="284"/>
      <c r="AV87" s="284"/>
      <c r="AW87" s="284"/>
      <c r="AX87" s="284"/>
      <c r="AY87" s="284"/>
      <c r="AZ87" s="284"/>
      <c r="BA87" s="284"/>
      <c r="BB87" s="284"/>
      <c r="BC87" s="284"/>
      <c r="BD87" s="284"/>
      <c r="BE87" s="284"/>
      <c r="BF87" s="284"/>
      <c r="BG87" s="284"/>
      <c r="BH87" s="284"/>
      <c r="BI87" s="284"/>
      <c r="BJ87" s="284"/>
      <c r="BK87" s="284"/>
      <c r="BL87" s="284"/>
      <c r="BM87" s="284"/>
      <c r="BN87" s="284"/>
      <c r="BO87" s="284"/>
      <c r="BP87" s="284"/>
      <c r="BQ87" s="284"/>
      <c r="BR87" s="284"/>
      <c r="BS87" s="284"/>
      <c r="BT87" s="284"/>
      <c r="BU87" s="284"/>
      <c r="BV87" s="284"/>
      <c r="BW87" s="284"/>
      <c r="BX87" s="284"/>
      <c r="BY87" s="284"/>
      <c r="BZ87" s="284"/>
      <c r="CA87" s="284"/>
      <c r="CB87" s="284"/>
      <c r="CC87" s="284"/>
      <c r="CD87" s="284"/>
      <c r="CE87" s="284"/>
      <c r="CF87" s="284"/>
      <c r="CG87" s="284"/>
      <c r="CH87" s="284"/>
      <c r="CI87" s="284"/>
      <c r="CJ87" s="284"/>
      <c r="CK87" s="284"/>
      <c r="CL87" s="284"/>
      <c r="CM87" s="284"/>
      <c r="CN87" s="284"/>
      <c r="CO87" s="284"/>
      <c r="CP87" s="284"/>
      <c r="CQ87" s="284"/>
      <c r="CR87" s="284"/>
      <c r="CS87" s="284"/>
      <c r="CT87" s="284"/>
      <c r="CU87" s="284"/>
      <c r="CV87" s="284"/>
      <c r="CW87" s="284"/>
      <c r="CX87" s="284"/>
      <c r="CY87" s="284"/>
      <c r="CZ87" s="284"/>
      <c r="DA87" s="284"/>
      <c r="DB87" s="284"/>
      <c r="DC87" s="284"/>
      <c r="DD87" s="284"/>
      <c r="DE87" s="284"/>
      <c r="DF87" s="284"/>
      <c r="DG87" s="284"/>
      <c r="DH87" s="284"/>
      <c r="DI87" s="284"/>
      <c r="DJ87" s="284"/>
      <c r="DK87" s="284"/>
      <c r="DL87" s="284"/>
      <c r="DM87" s="284"/>
      <c r="DN87" s="284"/>
      <c r="DO87" s="284"/>
      <c r="DP87" s="284"/>
      <c r="DQ87" s="284"/>
      <c r="DR87" s="284"/>
      <c r="DS87" s="284"/>
      <c r="DT87" s="284"/>
      <c r="DU87" s="284"/>
      <c r="DV87" s="284"/>
      <c r="DW87" s="284"/>
      <c r="DX87" s="284"/>
      <c r="DY87" s="284"/>
      <c r="DZ87" s="284"/>
      <c r="EA87" s="284"/>
      <c r="EB87" s="284"/>
      <c r="EC87" s="284"/>
      <c r="ED87" s="284"/>
      <c r="EE87" s="284"/>
      <c r="EF87" s="284"/>
      <c r="EG87" s="284"/>
      <c r="EH87" s="284"/>
      <c r="EI87" s="284"/>
      <c r="EJ87" s="284"/>
      <c r="EK87" s="284"/>
      <c r="EL87" s="284"/>
      <c r="EM87" s="284"/>
      <c r="EN87" s="284"/>
      <c r="EO87" s="284"/>
      <c r="EP87" s="284"/>
      <c r="EQ87" s="284"/>
      <c r="ER87" s="284"/>
      <c r="ES87" s="284"/>
      <c r="ET87" s="284"/>
      <c r="EU87" s="284"/>
      <c r="EV87" s="284"/>
      <c r="EW87" s="284"/>
      <c r="EX87" s="284"/>
      <c r="EY87" s="284"/>
      <c r="EZ87" s="284"/>
      <c r="FA87" s="284"/>
      <c r="FB87" s="284"/>
      <c r="FC87" s="284"/>
      <c r="FD87" s="284"/>
      <c r="FE87" s="284"/>
      <c r="FF87" s="284"/>
      <c r="FG87" s="284"/>
      <c r="FH87" s="284"/>
      <c r="FI87" s="284"/>
      <c r="FJ87" s="284"/>
      <c r="FK87" s="284"/>
      <c r="FL87" s="284"/>
      <c r="FM87" s="284"/>
      <c r="FN87" s="284"/>
      <c r="FO87" s="284"/>
      <c r="FP87" s="284"/>
      <c r="FQ87" s="284"/>
      <c r="FR87" s="284"/>
      <c r="FS87" s="284"/>
      <c r="FT87" s="284"/>
      <c r="FU87" s="284"/>
      <c r="FV87" s="284"/>
      <c r="FW87" s="284"/>
      <c r="FX87" s="284"/>
      <c r="FY87" s="284"/>
      <c r="FZ87" s="284"/>
      <c r="GA87" s="284"/>
      <c r="GB87" s="284"/>
      <c r="GC87" s="284"/>
      <c r="GD87" s="284"/>
      <c r="GE87" s="284"/>
      <c r="GF87" s="284"/>
      <c r="GG87" s="284"/>
      <c r="GH87" s="284"/>
      <c r="GI87" s="284"/>
      <c r="GJ87" s="284"/>
      <c r="GK87" s="284"/>
      <c r="GL87" s="284"/>
      <c r="GM87" s="284"/>
      <c r="GN87" s="284"/>
      <c r="GO87" s="284"/>
      <c r="GP87" s="284"/>
      <c r="GQ87" s="284"/>
      <c r="GR87" s="284"/>
      <c r="GS87" s="284"/>
      <c r="GT87" s="284"/>
      <c r="GU87" s="284"/>
      <c r="GV87" s="284"/>
      <c r="GW87" s="284"/>
      <c r="GX87" s="284"/>
      <c r="GY87" s="284"/>
      <c r="GZ87" s="284"/>
      <c r="HA87" s="284"/>
      <c r="HB87" s="284"/>
      <c r="HC87" s="284"/>
      <c r="HD87" s="284"/>
      <c r="HE87" s="284"/>
      <c r="HF87" s="284"/>
      <c r="HG87" s="284"/>
      <c r="HH87" s="284"/>
      <c r="HI87" s="284"/>
      <c r="HJ87" s="284"/>
      <c r="HK87" s="284"/>
      <c r="HL87" s="284"/>
      <c r="HM87" s="284"/>
      <c r="HN87" s="284"/>
      <c r="HO87" s="284"/>
      <c r="HP87" s="284"/>
      <c r="HQ87" s="284"/>
      <c r="HR87" s="284"/>
      <c r="HS87" s="284"/>
      <c r="HT87" s="284"/>
      <c r="HU87" s="284"/>
      <c r="HV87" s="284"/>
      <c r="HW87" s="284"/>
      <c r="HX87" s="284"/>
      <c r="HY87" s="284"/>
      <c r="HZ87" s="284"/>
      <c r="IA87" s="284"/>
      <c r="IB87" s="284"/>
      <c r="IC87" s="284"/>
      <c r="ID87" s="284"/>
      <c r="IE87" s="284"/>
      <c r="IF87" s="284"/>
      <c r="IG87" s="284"/>
      <c r="IH87" s="284"/>
      <c r="II87" s="284"/>
      <c r="IJ87" s="284"/>
      <c r="IK87" s="284"/>
      <c r="IL87" s="284"/>
      <c r="IM87" s="284"/>
      <c r="IN87" s="284"/>
      <c r="IO87" s="284"/>
      <c r="IP87" s="284"/>
      <c r="IQ87" s="284"/>
      <c r="IR87" s="284"/>
      <c r="IS87" s="284"/>
      <c r="IT87" s="284"/>
      <c r="IU87" s="284"/>
      <c r="IV87" s="284"/>
      <c r="IW87" s="284"/>
      <c r="IX87" s="284"/>
      <c r="IY87" s="284"/>
      <c r="IZ87" s="284"/>
      <c r="JA87" s="284"/>
      <c r="JB87" s="284"/>
      <c r="JC87" s="284"/>
      <c r="JD87" s="284"/>
      <c r="JE87" s="284"/>
      <c r="JF87" s="284"/>
      <c r="JG87" s="284"/>
      <c r="JH87" s="284"/>
      <c r="JI87" s="284"/>
      <c r="JJ87" s="284"/>
      <c r="JK87" s="284"/>
      <c r="JL87" s="284"/>
      <c r="JM87" s="284"/>
      <c r="JN87" s="284"/>
      <c r="JO87" s="284"/>
      <c r="JP87" s="284"/>
      <c r="JQ87" s="284"/>
      <c r="JR87" s="284"/>
      <c r="JS87" s="284"/>
      <c r="JT87" s="284"/>
      <c r="JU87" s="284"/>
      <c r="JV87" s="284"/>
      <c r="JW87" s="284"/>
      <c r="JX87" s="284"/>
      <c r="JY87" s="284"/>
      <c r="JZ87" s="284"/>
      <c r="KA87" s="284"/>
      <c r="KB87" s="284"/>
      <c r="KC87" s="284"/>
      <c r="KD87" s="284"/>
      <c r="KE87" s="284"/>
      <c r="KF87" s="284"/>
      <c r="KG87" s="284"/>
      <c r="KH87" s="284"/>
      <c r="KI87" s="284"/>
      <c r="KJ87" s="284"/>
      <c r="KK87" s="284"/>
      <c r="KL87" s="284"/>
      <c r="KM87" s="284"/>
      <c r="KN87" s="284"/>
      <c r="KO87" s="284"/>
      <c r="KP87" s="284"/>
      <c r="KQ87" s="284"/>
      <c r="KR87" s="284"/>
      <c r="KS87" s="284"/>
      <c r="KT87" s="284"/>
      <c r="KU87" s="284"/>
      <c r="KV87" s="284"/>
      <c r="KW87" s="284"/>
      <c r="KX87" s="284"/>
      <c r="KY87" s="284"/>
      <c r="KZ87" s="284"/>
      <c r="LA87" s="284"/>
      <c r="LB87" s="284"/>
      <c r="LC87" s="284"/>
      <c r="LD87" s="284"/>
      <c r="LE87" s="284"/>
      <c r="LF87" s="284"/>
      <c r="LG87" s="284"/>
      <c r="LH87" s="284"/>
      <c r="LI87" s="284"/>
      <c r="LJ87" s="284"/>
      <c r="LK87" s="284"/>
      <c r="LL87" s="284"/>
      <c r="LM87" s="284"/>
      <c r="LN87" s="284"/>
      <c r="LO87" s="284"/>
      <c r="LP87" s="284"/>
      <c r="LQ87" s="284"/>
      <c r="LR87" s="284"/>
      <c r="LS87" s="284"/>
      <c r="LT87" s="284"/>
      <c r="LU87" s="284"/>
      <c r="LV87" s="284"/>
      <c r="LW87" s="284"/>
      <c r="LX87" s="284"/>
      <c r="LY87" s="284"/>
      <c r="LZ87" s="284"/>
      <c r="MA87" s="284"/>
      <c r="MB87" s="284"/>
      <c r="MC87" s="284"/>
      <c r="MD87" s="284"/>
      <c r="ME87" s="284"/>
      <c r="MF87" s="284"/>
      <c r="MG87" s="284"/>
      <c r="MH87" s="284"/>
      <c r="MI87" s="284"/>
      <c r="MJ87" s="284"/>
      <c r="MK87" s="284"/>
      <c r="ML87" s="284"/>
      <c r="MM87" s="284"/>
      <c r="MN87" s="284"/>
      <c r="MO87" s="284"/>
      <c r="MP87" s="284"/>
      <c r="MQ87" s="284"/>
      <c r="MR87" s="284"/>
      <c r="MS87" s="284"/>
      <c r="MT87" s="284"/>
      <c r="MU87" s="284"/>
      <c r="MV87" s="284"/>
      <c r="MW87" s="284"/>
      <c r="MX87" s="284"/>
      <c r="MY87" s="284"/>
      <c r="MZ87" s="284"/>
      <c r="NA87" s="284"/>
      <c r="NB87" s="284"/>
      <c r="NC87" s="284"/>
      <c r="ND87" s="284"/>
      <c r="NE87" s="284"/>
      <c r="NF87" s="284"/>
      <c r="NG87" s="284"/>
      <c r="NH87" s="284"/>
      <c r="NI87" s="284"/>
      <c r="NJ87" s="284"/>
      <c r="NK87" s="284"/>
      <c r="NL87" s="284"/>
      <c r="NM87" s="284"/>
      <c r="NN87" s="284"/>
      <c r="NO87" s="284"/>
      <c r="NP87" s="284"/>
      <c r="NQ87" s="284"/>
      <c r="NR87" s="284"/>
      <c r="NS87" s="284"/>
      <c r="NT87" s="284"/>
      <c r="NU87" s="284"/>
      <c r="NV87" s="284"/>
      <c r="NW87" s="284"/>
      <c r="NX87" s="284"/>
      <c r="NY87" s="284"/>
      <c r="NZ87" s="284"/>
      <c r="OA87" s="284"/>
      <c r="OB87" s="284"/>
      <c r="OC87" s="284"/>
      <c r="OD87" s="284"/>
      <c r="OE87" s="284"/>
      <c r="OF87" s="284"/>
      <c r="OG87" s="284"/>
      <c r="OH87" s="284"/>
      <c r="OI87" s="284"/>
      <c r="OJ87" s="284"/>
      <c r="OK87" s="284"/>
      <c r="OL87" s="284"/>
      <c r="OM87" s="284"/>
      <c r="ON87" s="284"/>
      <c r="OO87" s="284"/>
      <c r="OP87" s="284"/>
      <c r="OQ87" s="284"/>
      <c r="OR87" s="284"/>
      <c r="OS87" s="284"/>
      <c r="OT87" s="284"/>
      <c r="OU87" s="284"/>
      <c r="OV87" s="284"/>
      <c r="OW87" s="284"/>
      <c r="OX87" s="284"/>
      <c r="OY87" s="284"/>
      <c r="OZ87" s="284"/>
      <c r="PA87" s="284"/>
      <c r="PB87" s="284"/>
      <c r="PC87" s="284"/>
      <c r="PD87" s="284"/>
      <c r="PE87" s="284"/>
      <c r="PF87" s="284"/>
      <c r="PG87" s="284"/>
      <c r="PH87" s="284"/>
      <c r="PI87" s="284"/>
      <c r="PJ87" s="284"/>
      <c r="PK87" s="284"/>
      <c r="PL87" s="284"/>
      <c r="PM87" s="284"/>
      <c r="PN87" s="284"/>
      <c r="PO87" s="284"/>
      <c r="PP87" s="284"/>
      <c r="PQ87" s="284"/>
      <c r="PR87" s="284"/>
      <c r="PS87" s="284"/>
      <c r="PT87" s="284"/>
      <c r="PU87" s="284"/>
      <c r="PV87" s="284"/>
      <c r="PW87" s="284"/>
      <c r="PX87" s="284"/>
      <c r="PY87" s="284"/>
      <c r="PZ87" s="284"/>
      <c r="QA87" s="284"/>
      <c r="QB87" s="284"/>
      <c r="QC87" s="284"/>
      <c r="QD87" s="284"/>
      <c r="QE87" s="284"/>
      <c r="QF87" s="284"/>
      <c r="QG87" s="284"/>
      <c r="QH87" s="284"/>
      <c r="QI87" s="284"/>
      <c r="QJ87" s="284"/>
      <c r="QK87" s="284"/>
      <c r="QL87" s="284"/>
      <c r="QM87" s="284"/>
      <c r="QN87" s="284"/>
      <c r="QO87" s="284"/>
      <c r="QP87" s="284"/>
      <c r="QQ87" s="284"/>
      <c r="QR87" s="284"/>
      <c r="QS87" s="284"/>
      <c r="QT87" s="284"/>
      <c r="QU87" s="284"/>
      <c r="QV87" s="284"/>
      <c r="QW87" s="284"/>
      <c r="QX87" s="284"/>
      <c r="QY87" s="284"/>
      <c r="QZ87" s="284"/>
      <c r="RA87" s="284"/>
      <c r="RB87" s="284"/>
      <c r="RC87" s="284"/>
      <c r="RD87" s="284"/>
      <c r="RE87" s="284"/>
      <c r="RF87" s="284"/>
      <c r="RG87" s="284"/>
      <c r="RH87" s="284"/>
      <c r="RI87" s="284"/>
      <c r="RJ87" s="284"/>
      <c r="RK87" s="284"/>
      <c r="RL87" s="284"/>
      <c r="RM87" s="284"/>
      <c r="RN87" s="284"/>
      <c r="RO87" s="284"/>
      <c r="RP87" s="284"/>
      <c r="RQ87" s="284"/>
      <c r="RR87" s="284"/>
      <c r="RS87" s="284"/>
      <c r="RT87" s="284"/>
      <c r="RU87" s="284"/>
      <c r="RV87" s="284"/>
      <c r="RW87" s="284"/>
      <c r="RX87" s="284"/>
      <c r="RY87" s="284"/>
      <c r="RZ87" s="284"/>
      <c r="SA87" s="284"/>
    </row>
    <row r="88" spans="1:495">
      <c r="A88" s="282"/>
      <c r="B88" s="283" t="str">
        <f>$B$11</f>
        <v>Reclamation Maintenance</v>
      </c>
      <c r="C88" s="290">
        <f>SUM(D88:S88,T88:INDEX(T88:SA88,$H$5))</f>
        <v>238755.32152346108</v>
      </c>
      <c r="D88" s="284" t="str">
        <f t="shared" ref="D88:BO89" si="122">IF(D34="","",($C11*D34)/((1+$H$4)^D$79))</f>
        <v/>
      </c>
      <c r="E88" s="284" t="str">
        <f t="shared" si="122"/>
        <v/>
      </c>
      <c r="F88" s="284">
        <f t="shared" si="122"/>
        <v>49702.100093852569</v>
      </c>
      <c r="G88" s="284">
        <f t="shared" si="122"/>
        <v>46450.560835376236</v>
      </c>
      <c r="H88" s="284">
        <f t="shared" si="122"/>
        <v>43411.73909848246</v>
      </c>
      <c r="I88" s="284">
        <f t="shared" si="122"/>
        <v>20285.859391814236</v>
      </c>
      <c r="J88" s="284">
        <f t="shared" si="122"/>
        <v>18958.747095153489</v>
      </c>
      <c r="K88" s="284">
        <f t="shared" si="122"/>
        <v>17718.45522911541</v>
      </c>
      <c r="L88" s="284">
        <f t="shared" si="122"/>
        <v>8279.6519762221542</v>
      </c>
      <c r="M88" s="284">
        <f t="shared" si="122"/>
        <v>7737.9925011422001</v>
      </c>
      <c r="N88" s="284">
        <f t="shared" si="122"/>
        <v>7231.768692656261</v>
      </c>
      <c r="O88" s="284">
        <f t="shared" si="122"/>
        <v>6758.6623295852914</v>
      </c>
      <c r="P88" s="284">
        <f t="shared" si="122"/>
        <v>6316.5068500797115</v>
      </c>
      <c r="Q88" s="284">
        <f t="shared" si="122"/>
        <v>5903.2774299810389</v>
      </c>
      <c r="R88" s="284" t="str">
        <f t="shared" si="122"/>
        <v/>
      </c>
      <c r="S88" s="284" t="str">
        <f t="shared" si="122"/>
        <v/>
      </c>
      <c r="T88" s="284" t="str">
        <f t="shared" si="122"/>
        <v/>
      </c>
      <c r="U88" s="284" t="str">
        <f t="shared" si="122"/>
        <v/>
      </c>
      <c r="V88" s="284" t="str">
        <f t="shared" si="122"/>
        <v/>
      </c>
      <c r="W88" s="284" t="str">
        <f t="shared" si="122"/>
        <v/>
      </c>
      <c r="X88" s="284" t="str">
        <f t="shared" si="122"/>
        <v/>
      </c>
      <c r="Y88" s="284" t="str">
        <f t="shared" si="122"/>
        <v/>
      </c>
      <c r="Z88" s="284" t="str">
        <f t="shared" si="122"/>
        <v/>
      </c>
      <c r="AA88" s="284" t="str">
        <f t="shared" si="122"/>
        <v/>
      </c>
      <c r="AB88" s="284" t="str">
        <f t="shared" si="122"/>
        <v/>
      </c>
      <c r="AC88" s="284" t="str">
        <f t="shared" si="122"/>
        <v/>
      </c>
      <c r="AD88" s="284" t="str">
        <f t="shared" si="122"/>
        <v/>
      </c>
      <c r="AE88" s="284" t="str">
        <f t="shared" si="122"/>
        <v/>
      </c>
      <c r="AF88" s="284" t="str">
        <f t="shared" si="122"/>
        <v/>
      </c>
      <c r="AG88" s="284" t="str">
        <f t="shared" si="122"/>
        <v/>
      </c>
      <c r="AH88" s="284" t="str">
        <f t="shared" si="122"/>
        <v/>
      </c>
      <c r="AI88" s="284" t="str">
        <f t="shared" si="122"/>
        <v/>
      </c>
      <c r="AJ88" s="284" t="str">
        <f t="shared" si="122"/>
        <v/>
      </c>
      <c r="AK88" s="284" t="str">
        <f t="shared" si="122"/>
        <v/>
      </c>
      <c r="AL88" s="284" t="str">
        <f t="shared" si="122"/>
        <v/>
      </c>
      <c r="AM88" s="284" t="str">
        <f t="shared" si="122"/>
        <v/>
      </c>
      <c r="AN88" s="284" t="str">
        <f t="shared" si="122"/>
        <v/>
      </c>
      <c r="AO88" s="284" t="str">
        <f t="shared" si="122"/>
        <v/>
      </c>
      <c r="AP88" s="284" t="str">
        <f t="shared" si="122"/>
        <v/>
      </c>
      <c r="AQ88" s="284" t="str">
        <f t="shared" si="122"/>
        <v/>
      </c>
      <c r="AR88" s="284">
        <f t="shared" si="122"/>
        <v>3800.0664203322794</v>
      </c>
      <c r="AS88" s="284" t="str">
        <f t="shared" si="122"/>
        <v/>
      </c>
      <c r="AT88" s="284" t="str">
        <f t="shared" si="122"/>
        <v/>
      </c>
      <c r="AU88" s="284" t="str">
        <f t="shared" si="122"/>
        <v/>
      </c>
      <c r="AV88" s="284" t="str">
        <f t="shared" si="122"/>
        <v/>
      </c>
      <c r="AW88" s="284">
        <f t="shared" si="122"/>
        <v>2709.3948388168919</v>
      </c>
      <c r="AX88" s="284" t="str">
        <f t="shared" si="122"/>
        <v/>
      </c>
      <c r="AY88" s="284" t="str">
        <f t="shared" si="122"/>
        <v/>
      </c>
      <c r="AZ88" s="284" t="str">
        <f t="shared" si="122"/>
        <v/>
      </c>
      <c r="BA88" s="284" t="str">
        <f t="shared" si="122"/>
        <v/>
      </c>
      <c r="BB88" s="284">
        <f t="shared" si="122"/>
        <v>1931.7610748408254</v>
      </c>
      <c r="BC88" s="284" t="str">
        <f t="shared" si="122"/>
        <v/>
      </c>
      <c r="BD88" s="284" t="str">
        <f t="shared" si="122"/>
        <v/>
      </c>
      <c r="BE88" s="284" t="str">
        <f t="shared" si="122"/>
        <v/>
      </c>
      <c r="BF88" s="284" t="str">
        <f t="shared" si="122"/>
        <v/>
      </c>
      <c r="BG88" s="284">
        <f t="shared" si="122"/>
        <v>1377.3189484260249</v>
      </c>
      <c r="BH88" s="284" t="str">
        <f t="shared" si="122"/>
        <v/>
      </c>
      <c r="BI88" s="284" t="str">
        <f t="shared" si="122"/>
        <v/>
      </c>
      <c r="BJ88" s="284" t="str">
        <f t="shared" si="122"/>
        <v/>
      </c>
      <c r="BK88" s="284" t="str">
        <f t="shared" si="122"/>
        <v/>
      </c>
      <c r="BL88" s="284">
        <f t="shared" si="122"/>
        <v>982.0093749687353</v>
      </c>
      <c r="BM88" s="284" t="str">
        <f t="shared" si="122"/>
        <v/>
      </c>
      <c r="BN88" s="284" t="str">
        <f t="shared" si="122"/>
        <v/>
      </c>
      <c r="BO88" s="284" t="str">
        <f t="shared" si="122"/>
        <v/>
      </c>
      <c r="BP88" s="284" t="str">
        <f t="shared" ref="BP88:EA89" si="123">IF(BP34="","",($C11*BP34)/((1+$H$4)^BP$79))</f>
        <v/>
      </c>
      <c r="BQ88" s="284">
        <f t="shared" si="123"/>
        <v>700.1591124761037</v>
      </c>
      <c r="BR88" s="284" t="str">
        <f t="shared" si="123"/>
        <v/>
      </c>
      <c r="BS88" s="284" t="str">
        <f t="shared" si="123"/>
        <v/>
      </c>
      <c r="BT88" s="284" t="str">
        <f t="shared" si="123"/>
        <v/>
      </c>
      <c r="BU88" s="284" t="str">
        <f t="shared" si="123"/>
        <v/>
      </c>
      <c r="BV88" s="284">
        <f t="shared" si="123"/>
        <v>499.20377063501326</v>
      </c>
      <c r="BW88" s="284" t="str">
        <f t="shared" si="123"/>
        <v/>
      </c>
      <c r="BX88" s="284" t="str">
        <f t="shared" si="123"/>
        <v/>
      </c>
      <c r="BY88" s="284" t="str">
        <f t="shared" si="123"/>
        <v/>
      </c>
      <c r="BZ88" s="284" t="str">
        <f t="shared" si="123"/>
        <v/>
      </c>
      <c r="CA88" s="284">
        <f t="shared" si="123"/>
        <v>355.92538920889962</v>
      </c>
      <c r="CB88" s="284" t="str">
        <f t="shared" si="123"/>
        <v/>
      </c>
      <c r="CC88" s="284" t="str">
        <f t="shared" si="123"/>
        <v/>
      </c>
      <c r="CD88" s="284" t="str">
        <f t="shared" si="123"/>
        <v/>
      </c>
      <c r="CE88" s="284" t="str">
        <f t="shared" si="123"/>
        <v/>
      </c>
      <c r="CF88" s="284">
        <f t="shared" si="123"/>
        <v>253.76988343329106</v>
      </c>
      <c r="CG88" s="284" t="str">
        <f t="shared" si="123"/>
        <v/>
      </c>
      <c r="CH88" s="284" t="str">
        <f t="shared" si="123"/>
        <v/>
      </c>
      <c r="CI88" s="284" t="str">
        <f t="shared" si="123"/>
        <v/>
      </c>
      <c r="CJ88" s="284" t="str">
        <f t="shared" si="123"/>
        <v/>
      </c>
      <c r="CK88" s="284">
        <f t="shared" si="123"/>
        <v>180.93441965711807</v>
      </c>
      <c r="CL88" s="284" t="str">
        <f t="shared" si="123"/>
        <v/>
      </c>
      <c r="CM88" s="284" t="str">
        <f t="shared" si="123"/>
        <v/>
      </c>
      <c r="CN88" s="284" t="str">
        <f t="shared" si="123"/>
        <v/>
      </c>
      <c r="CO88" s="284" t="str">
        <f t="shared" si="123"/>
        <v/>
      </c>
      <c r="CP88" s="284">
        <f t="shared" si="123"/>
        <v>129.00374060842333</v>
      </c>
      <c r="CQ88" s="284" t="str">
        <f t="shared" si="123"/>
        <v/>
      </c>
      <c r="CR88" s="284" t="str">
        <f t="shared" si="123"/>
        <v/>
      </c>
      <c r="CS88" s="284" t="str">
        <f t="shared" si="123"/>
        <v/>
      </c>
      <c r="CT88" s="284" t="str">
        <f t="shared" si="123"/>
        <v/>
      </c>
      <c r="CU88" s="284">
        <f t="shared" si="123"/>
        <v>91.97788415550194</v>
      </c>
      <c r="CV88" s="284" t="str">
        <f t="shared" si="123"/>
        <v/>
      </c>
      <c r="CW88" s="284" t="str">
        <f t="shared" si="123"/>
        <v/>
      </c>
      <c r="CX88" s="284" t="str">
        <f t="shared" si="123"/>
        <v/>
      </c>
      <c r="CY88" s="284" t="str">
        <f t="shared" si="123"/>
        <v/>
      </c>
      <c r="CZ88" s="284">
        <f t="shared" si="123"/>
        <v>65.578960221022754</v>
      </c>
      <c r="DA88" s="284" t="str">
        <f t="shared" si="123"/>
        <v/>
      </c>
      <c r="DB88" s="284" t="str">
        <f t="shared" si="123"/>
        <v/>
      </c>
      <c r="DC88" s="284" t="str">
        <f t="shared" si="123"/>
        <v/>
      </c>
      <c r="DD88" s="284" t="str">
        <f t="shared" si="123"/>
        <v/>
      </c>
      <c r="DE88" s="284">
        <f t="shared" si="123"/>
        <v>46.756892302498485</v>
      </c>
      <c r="DF88" s="284" t="str">
        <f t="shared" si="123"/>
        <v/>
      </c>
      <c r="DG88" s="284" t="str">
        <f t="shared" si="123"/>
        <v/>
      </c>
      <c r="DH88" s="284" t="str">
        <f t="shared" si="123"/>
        <v/>
      </c>
      <c r="DI88" s="284" t="str">
        <f t="shared" si="123"/>
        <v/>
      </c>
      <c r="DJ88" s="284">
        <f t="shared" si="123"/>
        <v>33.337018007287739</v>
      </c>
      <c r="DK88" s="284" t="str">
        <f t="shared" si="123"/>
        <v/>
      </c>
      <c r="DL88" s="284" t="str">
        <f t="shared" si="123"/>
        <v/>
      </c>
      <c r="DM88" s="284" t="str">
        <f t="shared" si="123"/>
        <v/>
      </c>
      <c r="DN88" s="284" t="str">
        <f t="shared" si="123"/>
        <v/>
      </c>
      <c r="DO88" s="284">
        <f t="shared" si="123"/>
        <v>23.768833104394343</v>
      </c>
      <c r="DP88" s="284" t="str">
        <f t="shared" si="123"/>
        <v/>
      </c>
      <c r="DQ88" s="284" t="str">
        <f t="shared" si="123"/>
        <v/>
      </c>
      <c r="DR88" s="284" t="str">
        <f t="shared" si="123"/>
        <v/>
      </c>
      <c r="DS88" s="284" t="str">
        <f t="shared" si="123"/>
        <v/>
      </c>
      <c r="DT88" s="284">
        <f t="shared" si="123"/>
        <v>16.946849505887062</v>
      </c>
      <c r="DU88" s="284" t="str">
        <f t="shared" si="123"/>
        <v/>
      </c>
      <c r="DV88" s="284" t="str">
        <f t="shared" si="123"/>
        <v/>
      </c>
      <c r="DW88" s="284" t="str">
        <f t="shared" si="123"/>
        <v/>
      </c>
      <c r="DX88" s="284" t="str">
        <f t="shared" si="123"/>
        <v/>
      </c>
      <c r="DY88" s="284">
        <f t="shared" si="123"/>
        <v>12.082869483487114</v>
      </c>
      <c r="DZ88" s="284" t="str">
        <f t="shared" si="123"/>
        <v/>
      </c>
      <c r="EA88" s="284" t="str">
        <f t="shared" si="123"/>
        <v/>
      </c>
      <c r="EB88" s="284" t="str">
        <f t="shared" ref="EB88:GM89" si="124">IF(EB34="","",($C11*EB34)/((1+$H$4)^EB$79))</f>
        <v/>
      </c>
      <c r="EC88" s="284" t="str">
        <f t="shared" si="124"/>
        <v/>
      </c>
      <c r="ED88" s="284">
        <f t="shared" si="124"/>
        <v>8.6149189502312815</v>
      </c>
      <c r="EE88" s="284" t="str">
        <f t="shared" si="124"/>
        <v/>
      </c>
      <c r="EF88" s="284" t="str">
        <f t="shared" si="124"/>
        <v/>
      </c>
      <c r="EG88" s="284" t="str">
        <f t="shared" si="124"/>
        <v/>
      </c>
      <c r="EH88" s="284" t="str">
        <f t="shared" si="124"/>
        <v/>
      </c>
      <c r="EI88" s="284">
        <f t="shared" si="124"/>
        <v>6.1423181488868579</v>
      </c>
      <c r="EJ88" s="284" t="str">
        <f t="shared" si="124"/>
        <v/>
      </c>
      <c r="EK88" s="284" t="str">
        <f t="shared" si="124"/>
        <v/>
      </c>
      <c r="EL88" s="284" t="str">
        <f t="shared" si="124"/>
        <v/>
      </c>
      <c r="EM88" s="284" t="str">
        <f t="shared" si="124"/>
        <v/>
      </c>
      <c r="EN88" s="284">
        <f t="shared" si="124"/>
        <v>4.3793879501480379</v>
      </c>
      <c r="EO88" s="284" t="str">
        <f t="shared" si="124"/>
        <v/>
      </c>
      <c r="EP88" s="284" t="str">
        <f t="shared" si="124"/>
        <v/>
      </c>
      <c r="EQ88" s="284" t="str">
        <f t="shared" si="124"/>
        <v/>
      </c>
      <c r="ER88" s="284" t="str">
        <f t="shared" si="124"/>
        <v/>
      </c>
      <c r="ES88" s="284">
        <f t="shared" si="124"/>
        <v>3.1224430830528642</v>
      </c>
      <c r="ET88" s="284" t="str">
        <f t="shared" si="124"/>
        <v/>
      </c>
      <c r="EU88" s="284" t="str">
        <f t="shared" si="124"/>
        <v/>
      </c>
      <c r="EV88" s="284" t="str">
        <f t="shared" si="124"/>
        <v/>
      </c>
      <c r="EW88" s="284" t="str">
        <f t="shared" si="124"/>
        <v/>
      </c>
      <c r="EX88" s="284">
        <f t="shared" si="124"/>
        <v>2.2262587644410683</v>
      </c>
      <c r="EY88" s="284" t="str">
        <f t="shared" si="124"/>
        <v/>
      </c>
      <c r="EZ88" s="284" t="str">
        <f t="shared" si="124"/>
        <v/>
      </c>
      <c r="FA88" s="284" t="str">
        <f t="shared" si="124"/>
        <v/>
      </c>
      <c r="FB88" s="284" t="str">
        <f t="shared" si="124"/>
        <v/>
      </c>
      <c r="FC88" s="284">
        <f t="shared" si="124"/>
        <v>1.5872917310008694</v>
      </c>
      <c r="FD88" s="284" t="str">
        <f t="shared" si="124"/>
        <v/>
      </c>
      <c r="FE88" s="284" t="str">
        <f t="shared" si="124"/>
        <v/>
      </c>
      <c r="FF88" s="284" t="str">
        <f t="shared" si="124"/>
        <v/>
      </c>
      <c r="FG88" s="284" t="str">
        <f t="shared" si="124"/>
        <v/>
      </c>
      <c r="FH88" s="284">
        <f t="shared" si="124"/>
        <v>1.1317170670123284</v>
      </c>
      <c r="FI88" s="284" t="str">
        <f t="shared" si="124"/>
        <v/>
      </c>
      <c r="FJ88" s="284" t="str">
        <f t="shared" si="124"/>
        <v/>
      </c>
      <c r="FK88" s="284" t="str">
        <f t="shared" si="124"/>
        <v/>
      </c>
      <c r="FL88" s="284" t="str">
        <f t="shared" si="124"/>
        <v/>
      </c>
      <c r="FM88" s="284">
        <f t="shared" si="124"/>
        <v>0.80689862786558286</v>
      </c>
      <c r="FN88" s="284" t="str">
        <f t="shared" si="124"/>
        <v/>
      </c>
      <c r="FO88" s="284" t="str">
        <f t="shared" si="124"/>
        <v/>
      </c>
      <c r="FP88" s="284" t="str">
        <f t="shared" si="124"/>
        <v/>
      </c>
      <c r="FQ88" s="284" t="str">
        <f t="shared" si="124"/>
        <v/>
      </c>
      <c r="FR88" s="284">
        <f t="shared" si="124"/>
        <v>0.57530756991249621</v>
      </c>
      <c r="FS88" s="284" t="str">
        <f t="shared" si="124"/>
        <v/>
      </c>
      <c r="FT88" s="284" t="str">
        <f t="shared" si="124"/>
        <v/>
      </c>
      <c r="FU88" s="284" t="str">
        <f t="shared" si="124"/>
        <v/>
      </c>
      <c r="FV88" s="284" t="str">
        <f t="shared" si="124"/>
        <v/>
      </c>
      <c r="FW88" s="284">
        <f t="shared" si="124"/>
        <v>0.41018634629994416</v>
      </c>
      <c r="FX88" s="284" t="str">
        <f t="shared" si="124"/>
        <v/>
      </c>
      <c r="FY88" s="284" t="str">
        <f t="shared" si="124"/>
        <v/>
      </c>
      <c r="FZ88" s="284" t="str">
        <f t="shared" si="124"/>
        <v/>
      </c>
      <c r="GA88" s="284" t="str">
        <f t="shared" si="124"/>
        <v/>
      </c>
      <c r="GB88" s="284">
        <f t="shared" si="124"/>
        <v>0.2924571959247621</v>
      </c>
      <c r="GC88" s="284" t="str">
        <f t="shared" si="124"/>
        <v/>
      </c>
      <c r="GD88" s="284" t="str">
        <f t="shared" si="124"/>
        <v/>
      </c>
      <c r="GE88" s="284" t="str">
        <f t="shared" si="124"/>
        <v/>
      </c>
      <c r="GF88" s="284" t="str">
        <f t="shared" si="124"/>
        <v/>
      </c>
      <c r="GG88" s="284">
        <f t="shared" si="124"/>
        <v>0.20851793878490288</v>
      </c>
      <c r="GH88" s="284" t="str">
        <f t="shared" si="124"/>
        <v/>
      </c>
      <c r="GI88" s="284" t="str">
        <f t="shared" si="124"/>
        <v/>
      </c>
      <c r="GJ88" s="284" t="str">
        <f t="shared" si="124"/>
        <v/>
      </c>
      <c r="GK88" s="284" t="str">
        <f t="shared" si="124"/>
        <v/>
      </c>
      <c r="GL88" s="284">
        <f t="shared" si="124"/>
        <v>0.14867040852805732</v>
      </c>
      <c r="GM88" s="284" t="str">
        <f t="shared" si="124"/>
        <v/>
      </c>
      <c r="GN88" s="284" t="str">
        <f t="shared" ref="GN88:IY89" si="125">IF(GN34="","",($C11*GN34)/((1+$H$4)^GN$79))</f>
        <v/>
      </c>
      <c r="GO88" s="284" t="str">
        <f t="shared" si="125"/>
        <v/>
      </c>
      <c r="GP88" s="284" t="str">
        <f t="shared" si="125"/>
        <v/>
      </c>
      <c r="GQ88" s="284">
        <f t="shared" si="125"/>
        <v>0.1059999465786958</v>
      </c>
      <c r="GR88" s="284" t="str">
        <f t="shared" si="125"/>
        <v/>
      </c>
      <c r="GS88" s="284" t="str">
        <f t="shared" si="125"/>
        <v/>
      </c>
      <c r="GT88" s="284" t="str">
        <f t="shared" si="125"/>
        <v/>
      </c>
      <c r="GU88" s="284" t="str">
        <f t="shared" si="125"/>
        <v/>
      </c>
      <c r="GV88" s="284">
        <f t="shared" si="125"/>
        <v>7.5576496936617249E-2</v>
      </c>
      <c r="GW88" s="284" t="str">
        <f t="shared" si="125"/>
        <v/>
      </c>
      <c r="GX88" s="284" t="str">
        <f t="shared" si="125"/>
        <v/>
      </c>
      <c r="GY88" s="284" t="str">
        <f t="shared" si="125"/>
        <v/>
      </c>
      <c r="GZ88" s="284" t="str">
        <f t="shared" si="125"/>
        <v/>
      </c>
      <c r="HA88" s="284">
        <f t="shared" si="125"/>
        <v>5.3884997809597913E-2</v>
      </c>
      <c r="HB88" s="284" t="str">
        <f t="shared" si="125"/>
        <v/>
      </c>
      <c r="HC88" s="284" t="str">
        <f t="shared" si="125"/>
        <v/>
      </c>
      <c r="HD88" s="284" t="str">
        <f t="shared" si="125"/>
        <v/>
      </c>
      <c r="HE88" s="284" t="str">
        <f t="shared" si="125"/>
        <v/>
      </c>
      <c r="HF88" s="284">
        <f t="shared" si="125"/>
        <v>3.8419258719751055E-2</v>
      </c>
      <c r="HG88" s="284" t="str">
        <f t="shared" si="125"/>
        <v/>
      </c>
      <c r="HH88" s="284" t="str">
        <f t="shared" si="125"/>
        <v/>
      </c>
      <c r="HI88" s="284" t="str">
        <f t="shared" si="125"/>
        <v/>
      </c>
      <c r="HJ88" s="284" t="str">
        <f t="shared" si="125"/>
        <v/>
      </c>
      <c r="HK88" s="284">
        <f t="shared" si="125"/>
        <v>2.7392400493189917E-2</v>
      </c>
      <c r="HL88" s="284" t="str">
        <f t="shared" si="125"/>
        <v/>
      </c>
      <c r="HM88" s="284" t="str">
        <f t="shared" si="125"/>
        <v/>
      </c>
      <c r="HN88" s="284" t="str">
        <f t="shared" si="125"/>
        <v/>
      </c>
      <c r="HO88" s="284" t="str">
        <f t="shared" si="125"/>
        <v/>
      </c>
      <c r="HP88" s="284">
        <f t="shared" si="125"/>
        <v>1.9530402974526035E-2</v>
      </c>
      <c r="HQ88" s="284" t="str">
        <f t="shared" si="125"/>
        <v/>
      </c>
      <c r="HR88" s="284" t="str">
        <f t="shared" si="125"/>
        <v/>
      </c>
      <c r="HS88" s="284" t="str">
        <f t="shared" si="125"/>
        <v/>
      </c>
      <c r="HT88" s="284" t="str">
        <f t="shared" si="125"/>
        <v/>
      </c>
      <c r="HU88" s="284">
        <f t="shared" si="125"/>
        <v>1.3924907400583792E-2</v>
      </c>
      <c r="HV88" s="284" t="str">
        <f t="shared" si="125"/>
        <v/>
      </c>
      <c r="HW88" s="284" t="str">
        <f t="shared" si="125"/>
        <v/>
      </c>
      <c r="HX88" s="284" t="str">
        <f t="shared" si="125"/>
        <v/>
      </c>
      <c r="HY88" s="284" t="str">
        <f t="shared" si="125"/>
        <v/>
      </c>
      <c r="HZ88" s="284">
        <f t="shared" si="125"/>
        <v>9.928266527206098E-3</v>
      </c>
      <c r="IA88" s="284" t="str">
        <f t="shared" si="125"/>
        <v/>
      </c>
      <c r="IB88" s="284" t="str">
        <f t="shared" si="125"/>
        <v/>
      </c>
      <c r="IC88" s="284" t="str">
        <f t="shared" si="125"/>
        <v/>
      </c>
      <c r="ID88" s="284" t="str">
        <f t="shared" si="125"/>
        <v/>
      </c>
      <c r="IE88" s="284">
        <f t="shared" si="125"/>
        <v>7.0787168201282644E-3</v>
      </c>
      <c r="IF88" s="284" t="str">
        <f t="shared" si="125"/>
        <v/>
      </c>
      <c r="IG88" s="284" t="str">
        <f t="shared" si="125"/>
        <v/>
      </c>
      <c r="IH88" s="284" t="str">
        <f t="shared" si="125"/>
        <v/>
      </c>
      <c r="II88" s="284" t="str">
        <f t="shared" si="125"/>
        <v/>
      </c>
      <c r="IJ88" s="284">
        <f t="shared" si="125"/>
        <v>5.0470272612300332E-3</v>
      </c>
      <c r="IK88" s="284" t="str">
        <f t="shared" si="125"/>
        <v/>
      </c>
      <c r="IL88" s="284" t="str">
        <f t="shared" si="125"/>
        <v/>
      </c>
      <c r="IM88" s="284" t="str">
        <f t="shared" si="125"/>
        <v/>
      </c>
      <c r="IN88" s="284" t="str">
        <f t="shared" si="125"/>
        <v/>
      </c>
      <c r="IO88" s="284">
        <f t="shared" si="125"/>
        <v>3.5984606847343234E-3</v>
      </c>
      <c r="IP88" s="284" t="str">
        <f t="shared" si="125"/>
        <v/>
      </c>
      <c r="IQ88" s="284" t="str">
        <f t="shared" si="125"/>
        <v/>
      </c>
      <c r="IR88" s="284" t="str">
        <f t="shared" si="125"/>
        <v/>
      </c>
      <c r="IS88" s="284" t="str">
        <f t="shared" si="125"/>
        <v/>
      </c>
      <c r="IT88" s="284">
        <f t="shared" si="125"/>
        <v>2.5656527356309107E-3</v>
      </c>
      <c r="IU88" s="284" t="str">
        <f t="shared" si="125"/>
        <v/>
      </c>
      <c r="IV88" s="284" t="str">
        <f t="shared" si="125"/>
        <v/>
      </c>
      <c r="IW88" s="284" t="str">
        <f t="shared" si="125"/>
        <v/>
      </c>
      <c r="IX88" s="284" t="str">
        <f t="shared" si="125"/>
        <v/>
      </c>
      <c r="IY88" s="284">
        <f t="shared" si="125"/>
        <v>1.8292749418593055E-3</v>
      </c>
      <c r="IZ88" s="284" t="str">
        <f t="shared" ref="IZ88:LK89" si="126">IF(IZ34="","",($C11*IZ34)/((1+$H$4)^IZ$79))</f>
        <v/>
      </c>
      <c r="JA88" s="284" t="str">
        <f t="shared" si="126"/>
        <v/>
      </c>
      <c r="JB88" s="284" t="str">
        <f t="shared" si="126"/>
        <v/>
      </c>
      <c r="JC88" s="284" t="str">
        <f t="shared" si="126"/>
        <v/>
      </c>
      <c r="JD88" s="284">
        <f t="shared" si="126"/>
        <v>1.3042477520214758E-3</v>
      </c>
      <c r="JE88" s="284" t="str">
        <f t="shared" si="126"/>
        <v/>
      </c>
      <c r="JF88" s="284" t="str">
        <f t="shared" si="126"/>
        <v/>
      </c>
      <c r="JG88" s="284" t="str">
        <f t="shared" si="126"/>
        <v/>
      </c>
      <c r="JH88" s="284" t="str">
        <f t="shared" si="126"/>
        <v/>
      </c>
      <c r="JI88" s="284">
        <f t="shared" si="126"/>
        <v>9.2991062181395497E-4</v>
      </c>
      <c r="JJ88" s="284" t="str">
        <f t="shared" si="126"/>
        <v/>
      </c>
      <c r="JK88" s="284" t="str">
        <f t="shared" si="126"/>
        <v/>
      </c>
      <c r="JL88" s="284" t="str">
        <f t="shared" si="126"/>
        <v/>
      </c>
      <c r="JM88" s="284" t="str">
        <f t="shared" si="126"/>
        <v/>
      </c>
      <c r="JN88" s="284">
        <f t="shared" si="126"/>
        <v>6.6301342150841428E-4</v>
      </c>
      <c r="JO88" s="284" t="str">
        <f t="shared" si="126"/>
        <v/>
      </c>
      <c r="JP88" s="284" t="str">
        <f t="shared" si="126"/>
        <v/>
      </c>
      <c r="JQ88" s="284" t="str">
        <f t="shared" si="126"/>
        <v/>
      </c>
      <c r="JR88" s="284" t="str">
        <f t="shared" si="126"/>
        <v/>
      </c>
      <c r="JS88" s="284">
        <f t="shared" si="126"/>
        <v>4.7271940634767938E-4</v>
      </c>
      <c r="JT88" s="284" t="str">
        <f t="shared" si="126"/>
        <v/>
      </c>
      <c r="JU88" s="284" t="str">
        <f t="shared" si="126"/>
        <v/>
      </c>
      <c r="JV88" s="284" t="str">
        <f t="shared" si="126"/>
        <v/>
      </c>
      <c r="JW88" s="284" t="str">
        <f t="shared" si="126"/>
        <v/>
      </c>
      <c r="JX88" s="284">
        <f t="shared" si="126"/>
        <v>3.3704240349961969E-4</v>
      </c>
      <c r="JY88" s="284" t="str">
        <f t="shared" si="126"/>
        <v/>
      </c>
      <c r="JZ88" s="284" t="str">
        <f t="shared" si="126"/>
        <v/>
      </c>
      <c r="KA88" s="284" t="str">
        <f t="shared" si="126"/>
        <v/>
      </c>
      <c r="KB88" s="284" t="str">
        <f t="shared" si="126"/>
        <v/>
      </c>
      <c r="KC88" s="284">
        <f t="shared" si="126"/>
        <v>2.4030657559518686E-4</v>
      </c>
      <c r="KD88" s="284" t="str">
        <f t="shared" si="126"/>
        <v/>
      </c>
      <c r="KE88" s="284" t="str">
        <f t="shared" si="126"/>
        <v/>
      </c>
      <c r="KF88" s="284" t="str">
        <f t="shared" si="126"/>
        <v/>
      </c>
      <c r="KG88" s="284" t="str">
        <f t="shared" si="126"/>
        <v/>
      </c>
      <c r="KH88" s="284">
        <f t="shared" si="126"/>
        <v>1.7133526723841561E-4</v>
      </c>
      <c r="KI88" s="284" t="str">
        <f t="shared" si="126"/>
        <v/>
      </c>
      <c r="KJ88" s="284" t="str">
        <f t="shared" si="126"/>
        <v/>
      </c>
      <c r="KK88" s="284" t="str">
        <f t="shared" si="126"/>
        <v/>
      </c>
      <c r="KL88" s="284" t="str">
        <f t="shared" si="126"/>
        <v/>
      </c>
      <c r="KM88" s="284">
        <f t="shared" si="126"/>
        <v>1.2215967759913129E-4</v>
      </c>
      <c r="KN88" s="284" t="str">
        <f t="shared" si="126"/>
        <v/>
      </c>
      <c r="KO88" s="284" t="str">
        <f t="shared" si="126"/>
        <v/>
      </c>
      <c r="KP88" s="284" t="str">
        <f t="shared" si="126"/>
        <v/>
      </c>
      <c r="KQ88" s="284" t="str">
        <f t="shared" si="126"/>
        <v/>
      </c>
      <c r="KR88" s="284">
        <f t="shared" si="126"/>
        <v>8.7098161818361294E-5</v>
      </c>
      <c r="KS88" s="284" t="str">
        <f t="shared" si="126"/>
        <v/>
      </c>
      <c r="KT88" s="284" t="str">
        <f t="shared" si="126"/>
        <v/>
      </c>
      <c r="KU88" s="284" t="str">
        <f t="shared" si="126"/>
        <v/>
      </c>
      <c r="KV88" s="284" t="str">
        <f t="shared" si="126"/>
        <v/>
      </c>
      <c r="KW88" s="284">
        <f t="shared" si="126"/>
        <v>6.2099785634923738E-5</v>
      </c>
      <c r="KX88" s="284" t="str">
        <f t="shared" si="126"/>
        <v/>
      </c>
      <c r="KY88" s="284" t="str">
        <f t="shared" si="126"/>
        <v/>
      </c>
      <c r="KZ88" s="284" t="str">
        <f t="shared" si="126"/>
        <v/>
      </c>
      <c r="LA88" s="284" t="str">
        <f t="shared" si="126"/>
        <v/>
      </c>
      <c r="LB88" s="284">
        <f t="shared" si="126"/>
        <v>4.4276288906599064E-5</v>
      </c>
      <c r="LC88" s="284" t="str">
        <f t="shared" si="126"/>
        <v/>
      </c>
      <c r="LD88" s="284" t="str">
        <f t="shared" si="126"/>
        <v/>
      </c>
      <c r="LE88" s="284" t="str">
        <f t="shared" si="126"/>
        <v/>
      </c>
      <c r="LF88" s="284" t="str">
        <f t="shared" si="126"/>
        <v/>
      </c>
      <c r="LG88" s="284">
        <f t="shared" si="126"/>
        <v>3.1568382069231199E-5</v>
      </c>
      <c r="LH88" s="284" t="str">
        <f t="shared" si="126"/>
        <v/>
      </c>
      <c r="LI88" s="284" t="str">
        <f t="shared" si="126"/>
        <v/>
      </c>
      <c r="LJ88" s="284" t="str">
        <f t="shared" si="126"/>
        <v/>
      </c>
      <c r="LK88" s="284" t="str">
        <f t="shared" si="126"/>
        <v/>
      </c>
      <c r="LL88" s="284">
        <f t="shared" ref="LL88:NW89" si="127">IF(LL34="","",($C11*LL34)/((1+$H$4)^LL$79))</f>
        <v>2.2507820124021896E-5</v>
      </c>
      <c r="LM88" s="284" t="str">
        <f t="shared" si="127"/>
        <v/>
      </c>
      <c r="LN88" s="284" t="str">
        <f t="shared" si="127"/>
        <v/>
      </c>
      <c r="LO88" s="284" t="str">
        <f t="shared" si="127"/>
        <v/>
      </c>
      <c r="LP88" s="284" t="str">
        <f t="shared" si="127"/>
        <v/>
      </c>
      <c r="LQ88" s="284">
        <f t="shared" si="127"/>
        <v>1.6047764678732001E-5</v>
      </c>
      <c r="LR88" s="284" t="str">
        <f t="shared" si="127"/>
        <v/>
      </c>
      <c r="LS88" s="284" t="str">
        <f t="shared" si="127"/>
        <v/>
      </c>
      <c r="LT88" s="284" t="str">
        <f t="shared" si="127"/>
        <v/>
      </c>
      <c r="LU88" s="284" t="str">
        <f t="shared" si="127"/>
        <v/>
      </c>
      <c r="LV88" s="284">
        <f t="shared" si="127"/>
        <v>1.1441834427542085E-5</v>
      </c>
      <c r="LW88" s="284" t="str">
        <f t="shared" si="127"/>
        <v/>
      </c>
      <c r="LX88" s="284" t="str">
        <f t="shared" si="127"/>
        <v/>
      </c>
      <c r="LY88" s="284" t="str">
        <f t="shared" si="127"/>
        <v/>
      </c>
      <c r="LZ88" s="284" t="str">
        <f t="shared" si="127"/>
        <v/>
      </c>
      <c r="MA88" s="284">
        <f t="shared" si="127"/>
        <v>8.1578698147779399E-6</v>
      </c>
      <c r="MB88" s="284" t="str">
        <f t="shared" si="127"/>
        <v/>
      </c>
      <c r="MC88" s="284" t="str">
        <f t="shared" si="127"/>
        <v/>
      </c>
      <c r="MD88" s="284" t="str">
        <f t="shared" si="127"/>
        <v/>
      </c>
      <c r="ME88" s="284" t="str">
        <f t="shared" si="127"/>
        <v/>
      </c>
      <c r="MF88" s="284">
        <f t="shared" si="127"/>
        <v>5.8164484319636651E-6</v>
      </c>
      <c r="MG88" s="284" t="str">
        <f t="shared" si="127"/>
        <v/>
      </c>
      <c r="MH88" s="284" t="str">
        <f t="shared" si="127"/>
        <v/>
      </c>
      <c r="MI88" s="284" t="str">
        <f t="shared" si="127"/>
        <v/>
      </c>
      <c r="MJ88" s="284" t="str">
        <f t="shared" si="127"/>
        <v/>
      </c>
      <c r="MK88" s="284">
        <f t="shared" si="127"/>
        <v>4.1470473456695469E-6</v>
      </c>
      <c r="ML88" s="284" t="str">
        <f t="shared" si="127"/>
        <v/>
      </c>
      <c r="MM88" s="284" t="str">
        <f t="shared" si="127"/>
        <v/>
      </c>
      <c r="MN88" s="284" t="str">
        <f t="shared" si="127"/>
        <v/>
      </c>
      <c r="MO88" s="284" t="str">
        <f t="shared" si="127"/>
        <v/>
      </c>
      <c r="MP88" s="284">
        <f t="shared" si="127"/>
        <v>2.9567874431268179E-6</v>
      </c>
      <c r="MQ88" s="284" t="str">
        <f t="shared" si="127"/>
        <v/>
      </c>
      <c r="MR88" s="284" t="str">
        <f t="shared" si="127"/>
        <v/>
      </c>
      <c r="MS88" s="284" t="str">
        <f t="shared" si="127"/>
        <v/>
      </c>
      <c r="MT88" s="284" t="str">
        <f t="shared" si="127"/>
        <v/>
      </c>
      <c r="MU88" s="284">
        <f t="shared" si="127"/>
        <v>2.1081485826202746E-6</v>
      </c>
      <c r="MV88" s="284" t="str">
        <f t="shared" si="127"/>
        <v/>
      </c>
      <c r="MW88" s="284" t="str">
        <f t="shared" si="127"/>
        <v/>
      </c>
      <c r="MX88" s="284" t="str">
        <f t="shared" si="127"/>
        <v/>
      </c>
      <c r="MY88" s="284" t="str">
        <f t="shared" si="127"/>
        <v/>
      </c>
      <c r="MZ88" s="284">
        <f t="shared" si="127"/>
        <v>1.5030808037063403E-6</v>
      </c>
      <c r="NA88" s="284" t="str">
        <f t="shared" si="127"/>
        <v/>
      </c>
      <c r="NB88" s="284" t="str">
        <f t="shared" si="127"/>
        <v/>
      </c>
      <c r="NC88" s="284" t="str">
        <f t="shared" si="127"/>
        <v/>
      </c>
      <c r="ND88" s="284" t="str">
        <f t="shared" si="127"/>
        <v/>
      </c>
      <c r="NE88" s="284">
        <f t="shared" si="127"/>
        <v>1.0716758396898253E-6</v>
      </c>
      <c r="NF88" s="284" t="str">
        <f t="shared" si="127"/>
        <v/>
      </c>
      <c r="NG88" s="284" t="str">
        <f t="shared" si="127"/>
        <v/>
      </c>
      <c r="NH88" s="284" t="str">
        <f t="shared" si="127"/>
        <v/>
      </c>
      <c r="NI88" s="284" t="str">
        <f t="shared" si="127"/>
        <v/>
      </c>
      <c r="NJ88" s="284">
        <f t="shared" si="127"/>
        <v>7.6409006258540085E-7</v>
      </c>
      <c r="NK88" s="284" t="str">
        <f t="shared" si="127"/>
        <v/>
      </c>
      <c r="NL88" s="284" t="str">
        <f t="shared" si="127"/>
        <v/>
      </c>
      <c r="NM88" s="284" t="str">
        <f t="shared" si="127"/>
        <v/>
      </c>
      <c r="NN88" s="284" t="str">
        <f t="shared" si="127"/>
        <v/>
      </c>
      <c r="NO88" s="284">
        <f t="shared" si="127"/>
        <v>5.4478565450420209E-7</v>
      </c>
      <c r="NP88" s="284" t="str">
        <f t="shared" si="127"/>
        <v/>
      </c>
      <c r="NQ88" s="284" t="str">
        <f t="shared" si="127"/>
        <v/>
      </c>
      <c r="NR88" s="284" t="str">
        <f t="shared" si="127"/>
        <v/>
      </c>
      <c r="NS88" s="284" t="str">
        <f t="shared" si="127"/>
        <v/>
      </c>
      <c r="NT88" s="284">
        <f t="shared" si="127"/>
        <v>3.8842464244246083E-7</v>
      </c>
      <c r="NU88" s="284" t="str">
        <f t="shared" si="127"/>
        <v/>
      </c>
      <c r="NV88" s="284" t="str">
        <f t="shared" si="127"/>
        <v/>
      </c>
      <c r="NW88" s="284" t="str">
        <f t="shared" si="127"/>
        <v/>
      </c>
      <c r="NX88" s="284" t="str">
        <f t="shared" ref="NX88:QI89" si="128">IF(NX34="","",($C11*NX34)/((1+$H$4)^NX$79))</f>
        <v/>
      </c>
      <c r="NY88" s="284">
        <f t="shared" si="128"/>
        <v>2.769414018323601E-7</v>
      </c>
      <c r="NZ88" s="284" t="str">
        <f t="shared" si="128"/>
        <v/>
      </c>
      <c r="OA88" s="284" t="str">
        <f t="shared" si="128"/>
        <v/>
      </c>
      <c r="OB88" s="284" t="str">
        <f t="shared" si="128"/>
        <v/>
      </c>
      <c r="OC88" s="284" t="str">
        <f t="shared" si="128"/>
        <v/>
      </c>
      <c r="OD88" s="284">
        <f t="shared" si="128"/>
        <v>1.9745539203330582E-7</v>
      </c>
      <c r="OE88" s="284" t="str">
        <f t="shared" si="128"/>
        <v/>
      </c>
      <c r="OF88" s="284" t="str">
        <f t="shared" si="128"/>
        <v/>
      </c>
      <c r="OG88" s="284" t="str">
        <f t="shared" si="128"/>
        <v/>
      </c>
      <c r="OH88" s="284" t="str">
        <f t="shared" si="128"/>
        <v/>
      </c>
      <c r="OI88" s="284">
        <f t="shared" si="128"/>
        <v>1.4078296558427671E-7</v>
      </c>
      <c r="OJ88" s="284" t="str">
        <f t="shared" si="128"/>
        <v/>
      </c>
      <c r="OK88" s="284" t="str">
        <f t="shared" si="128"/>
        <v/>
      </c>
      <c r="OL88" s="284" t="str">
        <f t="shared" si="128"/>
        <v/>
      </c>
      <c r="OM88" s="284" t="str">
        <f t="shared" si="128"/>
        <v/>
      </c>
      <c r="ON88" s="284">
        <f t="shared" si="128"/>
        <v>1.0037630876831424E-7</v>
      </c>
      <c r="OO88" s="284" t="str">
        <f t="shared" si="128"/>
        <v/>
      </c>
      <c r="OP88" s="284" t="str">
        <f t="shared" si="128"/>
        <v/>
      </c>
      <c r="OQ88" s="284" t="str">
        <f t="shared" si="128"/>
        <v/>
      </c>
      <c r="OR88" s="284" t="str">
        <f t="shared" si="128"/>
        <v/>
      </c>
      <c r="OS88" s="284">
        <f t="shared" si="128"/>
        <v>7.156692089939341E-8</v>
      </c>
      <c r="OT88" s="284" t="str">
        <f t="shared" si="128"/>
        <v/>
      </c>
      <c r="OU88" s="284" t="str">
        <f t="shared" si="128"/>
        <v/>
      </c>
      <c r="OV88" s="284" t="str">
        <f t="shared" si="128"/>
        <v/>
      </c>
      <c r="OW88" s="284" t="str">
        <f t="shared" si="128"/>
        <v/>
      </c>
      <c r="OX88" s="284">
        <f t="shared" si="128"/>
        <v>5.1026225509468393E-8</v>
      </c>
      <c r="OY88" s="284" t="str">
        <f t="shared" si="128"/>
        <v/>
      </c>
      <c r="OZ88" s="284" t="str">
        <f t="shared" si="128"/>
        <v/>
      </c>
      <c r="PA88" s="284" t="str">
        <f t="shared" si="128"/>
        <v/>
      </c>
      <c r="PB88" s="284" t="str">
        <f t="shared" si="128"/>
        <v/>
      </c>
      <c r="PC88" s="284">
        <f t="shared" si="128"/>
        <v>3.6380993579467972E-8</v>
      </c>
      <c r="PD88" s="284" t="str">
        <f t="shared" si="128"/>
        <v/>
      </c>
      <c r="PE88" s="284" t="str">
        <f t="shared" si="128"/>
        <v/>
      </c>
      <c r="PF88" s="284" t="str">
        <f t="shared" si="128"/>
        <v/>
      </c>
      <c r="PG88" s="284" t="str">
        <f t="shared" si="128"/>
        <v/>
      </c>
      <c r="PH88" s="284">
        <f t="shared" si="128"/>
        <v>2.5939145618044745E-8</v>
      </c>
      <c r="PI88" s="284" t="str">
        <f t="shared" si="128"/>
        <v/>
      </c>
      <c r="PJ88" s="284" t="str">
        <f t="shared" si="128"/>
        <v/>
      </c>
      <c r="PK88" s="284" t="str">
        <f t="shared" si="128"/>
        <v/>
      </c>
      <c r="PL88" s="284" t="str">
        <f t="shared" si="128"/>
        <v/>
      </c>
      <c r="PM88" s="284">
        <f t="shared" si="128"/>
        <v>1.8494252333280261E-8</v>
      </c>
      <c r="PN88" s="284" t="str">
        <f t="shared" si="128"/>
        <v/>
      </c>
      <c r="PO88" s="284" t="str">
        <f t="shared" si="128"/>
        <v/>
      </c>
      <c r="PP88" s="284" t="str">
        <f t="shared" si="128"/>
        <v/>
      </c>
      <c r="PQ88" s="284" t="str">
        <f t="shared" si="128"/>
        <v/>
      </c>
      <c r="PR88" s="284">
        <f t="shared" si="128"/>
        <v>1.3186146313512411E-8</v>
      </c>
      <c r="PS88" s="284" t="str">
        <f t="shared" si="128"/>
        <v/>
      </c>
      <c r="PT88" s="284" t="str">
        <f t="shared" si="128"/>
        <v/>
      </c>
      <c r="PU88" s="284" t="str">
        <f t="shared" si="128"/>
        <v/>
      </c>
      <c r="PV88" s="284" t="str">
        <f t="shared" si="128"/>
        <v/>
      </c>
      <c r="PW88" s="284">
        <f t="shared" si="128"/>
        <v>9.401540082183874E-9</v>
      </c>
      <c r="PX88" s="284" t="str">
        <f t="shared" si="128"/>
        <v/>
      </c>
      <c r="PY88" s="284" t="str">
        <f t="shared" si="128"/>
        <v/>
      </c>
      <c r="PZ88" s="284" t="str">
        <f t="shared" si="128"/>
        <v/>
      </c>
      <c r="QA88" s="284" t="str">
        <f t="shared" si="128"/>
        <v/>
      </c>
      <c r="QB88" s="284">
        <f t="shared" si="128"/>
        <v>6.7031681444588539E-9</v>
      </c>
      <c r="QC88" s="284" t="str">
        <f t="shared" si="128"/>
        <v/>
      </c>
      <c r="QD88" s="284" t="str">
        <f t="shared" si="128"/>
        <v/>
      </c>
      <c r="QE88" s="284" t="str">
        <f t="shared" si="128"/>
        <v/>
      </c>
      <c r="QF88" s="284" t="str">
        <f t="shared" si="128"/>
        <v/>
      </c>
      <c r="QG88" s="284">
        <f t="shared" si="128"/>
        <v>4.7792662457543497E-9</v>
      </c>
      <c r="QH88" s="284" t="str">
        <f t="shared" si="128"/>
        <v/>
      </c>
      <c r="QI88" s="284" t="str">
        <f t="shared" si="128"/>
        <v/>
      </c>
      <c r="QJ88" s="284" t="str">
        <f t="shared" ref="QJ88:SA89" si="129">IF(QJ34="","",($C11*QJ34)/((1+$H$4)^QJ$79))</f>
        <v/>
      </c>
      <c r="QK88" s="284" t="str">
        <f t="shared" si="129"/>
        <v/>
      </c>
      <c r="QL88" s="284">
        <f t="shared" si="129"/>
        <v>3.4075507812956486E-9</v>
      </c>
      <c r="QM88" s="284" t="str">
        <f t="shared" si="129"/>
        <v/>
      </c>
      <c r="QN88" s="284" t="str">
        <f t="shared" si="129"/>
        <v/>
      </c>
      <c r="QO88" s="284" t="str">
        <f t="shared" si="129"/>
        <v/>
      </c>
      <c r="QP88" s="284" t="str">
        <f t="shared" si="129"/>
        <v/>
      </c>
      <c r="QQ88" s="284">
        <f t="shared" si="129"/>
        <v>2.4295366129525735E-9</v>
      </c>
      <c r="QR88" s="284" t="str">
        <f t="shared" si="129"/>
        <v/>
      </c>
      <c r="QS88" s="284" t="str">
        <f t="shared" si="129"/>
        <v/>
      </c>
      <c r="QT88" s="284" t="str">
        <f t="shared" si="129"/>
        <v/>
      </c>
      <c r="QU88" s="284" t="str">
        <f t="shared" si="129"/>
        <v/>
      </c>
      <c r="QV88" s="284">
        <f t="shared" si="129"/>
        <v>1.7322260275847474E-9</v>
      </c>
      <c r="QW88" s="284" t="str">
        <f t="shared" si="129"/>
        <v/>
      </c>
      <c r="QX88" s="284" t="str">
        <f t="shared" si="129"/>
        <v/>
      </c>
      <c r="QY88" s="284" t="str">
        <f t="shared" si="129"/>
        <v/>
      </c>
      <c r="QZ88" s="284" t="str">
        <f t="shared" si="129"/>
        <v/>
      </c>
      <c r="RA88" s="284">
        <f t="shared" si="129"/>
        <v>1.2350532174098207E-9</v>
      </c>
      <c r="RB88" s="284" t="str">
        <f t="shared" si="129"/>
        <v/>
      </c>
      <c r="RC88" s="284" t="str">
        <f t="shared" si="129"/>
        <v/>
      </c>
      <c r="RD88" s="284" t="str">
        <f t="shared" si="129"/>
        <v/>
      </c>
      <c r="RE88" s="284" t="str">
        <f t="shared" si="129"/>
        <v/>
      </c>
      <c r="RF88" s="284">
        <f t="shared" si="129"/>
        <v>8.8057587494004057E-10</v>
      </c>
      <c r="RG88" s="284" t="str">
        <f t="shared" si="129"/>
        <v/>
      </c>
      <c r="RH88" s="284" t="str">
        <f t="shared" si="129"/>
        <v/>
      </c>
      <c r="RI88" s="284" t="str">
        <f t="shared" si="129"/>
        <v/>
      </c>
      <c r="RJ88" s="284" t="str">
        <f t="shared" si="129"/>
        <v/>
      </c>
      <c r="RK88" s="284">
        <f t="shared" si="129"/>
        <v>6.2783842881898824E-10</v>
      </c>
      <c r="RL88" s="284" t="str">
        <f t="shared" si="129"/>
        <v/>
      </c>
      <c r="RM88" s="284" t="str">
        <f t="shared" si="129"/>
        <v/>
      </c>
      <c r="RN88" s="284" t="str">
        <f t="shared" si="129"/>
        <v/>
      </c>
      <c r="RO88" s="284" t="str">
        <f t="shared" si="129"/>
        <v/>
      </c>
      <c r="RP88" s="284">
        <f t="shared" si="129"/>
        <v>4.476401226966795E-10</v>
      </c>
      <c r="RQ88" s="284" t="str">
        <f t="shared" si="129"/>
        <v/>
      </c>
      <c r="RR88" s="284" t="str">
        <f t="shared" si="129"/>
        <v/>
      </c>
      <c r="RS88" s="284" t="str">
        <f t="shared" si="129"/>
        <v/>
      </c>
      <c r="RT88" s="284" t="str">
        <f t="shared" si="129"/>
        <v/>
      </c>
      <c r="RU88" s="284">
        <f t="shared" si="129"/>
        <v>3.1916122086510604E-10</v>
      </c>
      <c r="RV88" s="284" t="str">
        <f t="shared" si="129"/>
        <v/>
      </c>
      <c r="RW88" s="284" t="str">
        <f t="shared" si="129"/>
        <v/>
      </c>
      <c r="RX88" s="284" t="str">
        <f t="shared" si="129"/>
        <v/>
      </c>
      <c r="RY88" s="284" t="str">
        <f t="shared" si="129"/>
        <v/>
      </c>
      <c r="RZ88" s="284">
        <f t="shared" si="129"/>
        <v>2.2755753950395521E-10</v>
      </c>
      <c r="SA88" s="284" t="str">
        <f t="shared" si="129"/>
        <v/>
      </c>
    </row>
    <row r="89" spans="1:495">
      <c r="A89" s="282"/>
      <c r="B89" s="283" t="str">
        <f>$B$12</f>
        <v>Site Maintenance</v>
      </c>
      <c r="C89" s="290">
        <f>SUM(D89:S89,T89:INDEX(T89:SA89,$H$5))</f>
        <v>98827.580438440447</v>
      </c>
      <c r="D89" s="284" t="str">
        <f t="shared" si="122"/>
        <v/>
      </c>
      <c r="E89" s="284" t="str">
        <f t="shared" si="122"/>
        <v/>
      </c>
      <c r="F89" s="284">
        <f t="shared" si="122"/>
        <v>14534.673476767752</v>
      </c>
      <c r="G89" s="284">
        <f t="shared" si="122"/>
        <v>13583.806987633414</v>
      </c>
      <c r="H89" s="284">
        <f t="shared" si="122"/>
        <v>12695.146717414404</v>
      </c>
      <c r="I89" s="284">
        <f t="shared" si="122"/>
        <v>11864.623100387294</v>
      </c>
      <c r="J89" s="284">
        <f t="shared" si="122"/>
        <v>11088.432804100275</v>
      </c>
      <c r="K89" s="284">
        <f t="shared" si="122"/>
        <v>10363.021312243247</v>
      </c>
      <c r="L89" s="284">
        <f t="shared" si="122"/>
        <v>4842.5333234781529</v>
      </c>
      <c r="M89" s="284">
        <f t="shared" si="122"/>
        <v>4525.7320780169648</v>
      </c>
      <c r="N89" s="284">
        <f t="shared" si="122"/>
        <v>4229.6561476794059</v>
      </c>
      <c r="O89" s="284">
        <f t="shared" si="122"/>
        <v>3952.9496707284179</v>
      </c>
      <c r="P89" s="284">
        <f t="shared" si="122"/>
        <v>3694.3454866620723</v>
      </c>
      <c r="Q89" s="284">
        <f t="shared" si="122"/>
        <v>3452.6593333290398</v>
      </c>
      <c r="R89" s="284" t="str">
        <f t="shared" si="122"/>
        <v/>
      </c>
      <c r="S89" s="284" t="str">
        <f t="shared" si="122"/>
        <v/>
      </c>
      <c r="T89" s="284" t="str">
        <f t="shared" si="122"/>
        <v/>
      </c>
      <c r="U89" s="284" t="str">
        <f t="shared" si="122"/>
        <v/>
      </c>
      <c r="V89" s="284" t="str">
        <f t="shared" si="122"/>
        <v/>
      </c>
      <c r="W89" s="284" t="str">
        <f t="shared" si="122"/>
        <v/>
      </c>
      <c r="X89" s="284" t="str">
        <f t="shared" si="122"/>
        <v/>
      </c>
      <c r="Y89" s="284" t="str">
        <f t="shared" si="122"/>
        <v/>
      </c>
      <c r="Z89" s="284" t="str">
        <f t="shared" si="122"/>
        <v/>
      </c>
      <c r="AA89" s="284" t="str">
        <f t="shared" si="122"/>
        <v/>
      </c>
      <c r="AB89" s="284" t="str">
        <f t="shared" si="122"/>
        <v/>
      </c>
      <c r="AC89" s="284" t="str">
        <f t="shared" si="122"/>
        <v/>
      </c>
      <c r="AD89" s="284" t="str">
        <f t="shared" si="122"/>
        <v/>
      </c>
      <c r="AE89" s="284" t="str">
        <f t="shared" si="122"/>
        <v/>
      </c>
      <c r="AF89" s="284" t="str">
        <f t="shared" si="122"/>
        <v/>
      </c>
      <c r="AG89" s="284" t="str">
        <f t="shared" si="122"/>
        <v/>
      </c>
      <c r="AH89" s="284" t="str">
        <f t="shared" si="122"/>
        <v/>
      </c>
      <c r="AI89" s="284" t="str">
        <f t="shared" si="122"/>
        <v/>
      </c>
      <c r="AJ89" s="284" t="str">
        <f t="shared" si="122"/>
        <v/>
      </c>
      <c r="AK89" s="284" t="str">
        <f t="shared" si="122"/>
        <v/>
      </c>
      <c r="AL89" s="284" t="str">
        <f t="shared" si="122"/>
        <v/>
      </c>
      <c r="AM89" s="284" t="str">
        <f t="shared" si="122"/>
        <v/>
      </c>
      <c r="AN89" s="284" t="str">
        <f t="shared" si="122"/>
        <v/>
      </c>
      <c r="AO89" s="284" t="str">
        <f t="shared" si="122"/>
        <v/>
      </c>
      <c r="AP89" s="284" t="str">
        <f t="shared" si="122"/>
        <v/>
      </c>
      <c r="AQ89" s="284" t="str">
        <f t="shared" si="122"/>
        <v/>
      </c>
      <c r="AR89" s="284">
        <f t="shared" si="122"/>
        <v>1111.2754693516631</v>
      </c>
      <c r="AS89" s="284" t="str">
        <f t="shared" si="122"/>
        <v/>
      </c>
      <c r="AT89" s="284" t="str">
        <f t="shared" si="122"/>
        <v/>
      </c>
      <c r="AU89" s="284" t="str">
        <f t="shared" si="122"/>
        <v/>
      </c>
      <c r="AV89" s="284" t="str">
        <f t="shared" si="122"/>
        <v/>
      </c>
      <c r="AW89" s="284">
        <f t="shared" si="122"/>
        <v>792.32405124696277</v>
      </c>
      <c r="AX89" s="284" t="str">
        <f t="shared" si="122"/>
        <v/>
      </c>
      <c r="AY89" s="284" t="str">
        <f t="shared" si="122"/>
        <v/>
      </c>
      <c r="AZ89" s="284" t="str">
        <f t="shared" si="122"/>
        <v/>
      </c>
      <c r="BA89" s="284" t="str">
        <f t="shared" si="122"/>
        <v/>
      </c>
      <c r="BB89" s="284">
        <f t="shared" si="122"/>
        <v>564.91609821159432</v>
      </c>
      <c r="BC89" s="284" t="str">
        <f t="shared" si="122"/>
        <v/>
      </c>
      <c r="BD89" s="284" t="str">
        <f t="shared" si="122"/>
        <v/>
      </c>
      <c r="BE89" s="284" t="str">
        <f t="shared" si="122"/>
        <v/>
      </c>
      <c r="BF89" s="284" t="str">
        <f t="shared" si="122"/>
        <v/>
      </c>
      <c r="BG89" s="284">
        <f t="shared" si="122"/>
        <v>402.77737059270544</v>
      </c>
      <c r="BH89" s="284" t="str">
        <f t="shared" si="122"/>
        <v/>
      </c>
      <c r="BI89" s="284" t="str">
        <f t="shared" si="122"/>
        <v/>
      </c>
      <c r="BJ89" s="284" t="str">
        <f t="shared" si="122"/>
        <v/>
      </c>
      <c r="BK89" s="284" t="str">
        <f t="shared" si="122"/>
        <v/>
      </c>
      <c r="BL89" s="284">
        <f t="shared" si="122"/>
        <v>287.1746986413707</v>
      </c>
      <c r="BM89" s="284" t="str">
        <f t="shared" si="122"/>
        <v/>
      </c>
      <c r="BN89" s="284" t="str">
        <f t="shared" si="122"/>
        <v/>
      </c>
      <c r="BO89" s="284" t="str">
        <f t="shared" si="122"/>
        <v/>
      </c>
      <c r="BP89" s="284" t="str">
        <f t="shared" si="123"/>
        <v/>
      </c>
      <c r="BQ89" s="284">
        <f t="shared" si="123"/>
        <v>204.75159122868473</v>
      </c>
      <c r="BR89" s="284" t="str">
        <f t="shared" si="123"/>
        <v/>
      </c>
      <c r="BS89" s="284" t="str">
        <f t="shared" si="123"/>
        <v/>
      </c>
      <c r="BT89" s="284" t="str">
        <f t="shared" si="123"/>
        <v/>
      </c>
      <c r="BU89" s="284" t="str">
        <f t="shared" si="123"/>
        <v/>
      </c>
      <c r="BV89" s="284">
        <f t="shared" si="123"/>
        <v>145.98505477334172</v>
      </c>
      <c r="BW89" s="284" t="str">
        <f t="shared" si="123"/>
        <v/>
      </c>
      <c r="BX89" s="284" t="str">
        <f t="shared" si="123"/>
        <v/>
      </c>
      <c r="BY89" s="284" t="str">
        <f t="shared" si="123"/>
        <v/>
      </c>
      <c r="BZ89" s="284" t="str">
        <f t="shared" si="123"/>
        <v/>
      </c>
      <c r="CA89" s="284">
        <f t="shared" si="123"/>
        <v>104.08532646455897</v>
      </c>
      <c r="CB89" s="284" t="str">
        <f t="shared" si="123"/>
        <v/>
      </c>
      <c r="CC89" s="284" t="str">
        <f t="shared" si="123"/>
        <v/>
      </c>
      <c r="CD89" s="284" t="str">
        <f t="shared" si="123"/>
        <v/>
      </c>
      <c r="CE89" s="284" t="str">
        <f t="shared" si="123"/>
        <v/>
      </c>
      <c r="CF89" s="284">
        <f t="shared" si="123"/>
        <v>74.21139925627628</v>
      </c>
      <c r="CG89" s="284" t="str">
        <f t="shared" si="123"/>
        <v/>
      </c>
      <c r="CH89" s="284" t="str">
        <f t="shared" si="123"/>
        <v/>
      </c>
      <c r="CI89" s="284" t="str">
        <f t="shared" si="123"/>
        <v/>
      </c>
      <c r="CJ89" s="284" t="str">
        <f t="shared" si="123"/>
        <v/>
      </c>
      <c r="CK89" s="284">
        <f t="shared" si="123"/>
        <v>52.911702029869573</v>
      </c>
      <c r="CL89" s="284" t="str">
        <f t="shared" si="123"/>
        <v/>
      </c>
      <c r="CM89" s="284" t="str">
        <f t="shared" si="123"/>
        <v/>
      </c>
      <c r="CN89" s="284" t="str">
        <f t="shared" si="123"/>
        <v/>
      </c>
      <c r="CO89" s="284" t="str">
        <f t="shared" si="123"/>
        <v/>
      </c>
      <c r="CP89" s="284">
        <f t="shared" si="123"/>
        <v>37.725312280254961</v>
      </c>
      <c r="CQ89" s="284" t="str">
        <f t="shared" si="123"/>
        <v/>
      </c>
      <c r="CR89" s="284" t="str">
        <f t="shared" si="123"/>
        <v/>
      </c>
      <c r="CS89" s="284" t="str">
        <f t="shared" si="123"/>
        <v/>
      </c>
      <c r="CT89" s="284" t="str">
        <f t="shared" si="123"/>
        <v/>
      </c>
      <c r="CU89" s="284">
        <f t="shared" si="123"/>
        <v>26.897626272527312</v>
      </c>
      <c r="CV89" s="284" t="str">
        <f t="shared" si="123"/>
        <v/>
      </c>
      <c r="CW89" s="284" t="str">
        <f t="shared" si="123"/>
        <v/>
      </c>
      <c r="CX89" s="284" t="str">
        <f t="shared" si="123"/>
        <v/>
      </c>
      <c r="CY89" s="284" t="str">
        <f t="shared" si="123"/>
        <v/>
      </c>
      <c r="CZ89" s="284">
        <f t="shared" si="123"/>
        <v>19.177635793228788</v>
      </c>
      <c r="DA89" s="284" t="str">
        <f t="shared" si="123"/>
        <v/>
      </c>
      <c r="DB89" s="284" t="str">
        <f t="shared" si="123"/>
        <v/>
      </c>
      <c r="DC89" s="284" t="str">
        <f t="shared" si="123"/>
        <v/>
      </c>
      <c r="DD89" s="284" t="str">
        <f t="shared" si="123"/>
        <v/>
      </c>
      <c r="DE89" s="284">
        <f t="shared" si="123"/>
        <v>13.673389275743446</v>
      </c>
      <c r="DF89" s="284" t="str">
        <f t="shared" si="123"/>
        <v/>
      </c>
      <c r="DG89" s="284" t="str">
        <f t="shared" si="123"/>
        <v/>
      </c>
      <c r="DH89" s="284" t="str">
        <f t="shared" si="123"/>
        <v/>
      </c>
      <c r="DI89" s="284" t="str">
        <f t="shared" si="123"/>
        <v/>
      </c>
      <c r="DJ89" s="284">
        <f t="shared" si="123"/>
        <v>9.7489375803052827</v>
      </c>
      <c r="DK89" s="284" t="str">
        <f t="shared" si="123"/>
        <v/>
      </c>
      <c r="DL89" s="284" t="str">
        <f t="shared" si="123"/>
        <v/>
      </c>
      <c r="DM89" s="284" t="str">
        <f t="shared" si="123"/>
        <v/>
      </c>
      <c r="DN89" s="284" t="str">
        <f t="shared" si="123"/>
        <v/>
      </c>
      <c r="DO89" s="284">
        <f t="shared" si="123"/>
        <v>6.950857759406623</v>
      </c>
      <c r="DP89" s="284" t="str">
        <f t="shared" si="123"/>
        <v/>
      </c>
      <c r="DQ89" s="284" t="str">
        <f t="shared" si="123"/>
        <v/>
      </c>
      <c r="DR89" s="284" t="str">
        <f t="shared" si="123"/>
        <v/>
      </c>
      <c r="DS89" s="284" t="str">
        <f t="shared" si="123"/>
        <v/>
      </c>
      <c r="DT89" s="284">
        <f t="shared" si="123"/>
        <v>4.9558655180137396</v>
      </c>
      <c r="DU89" s="284" t="str">
        <f t="shared" si="123"/>
        <v/>
      </c>
      <c r="DV89" s="284" t="str">
        <f t="shared" si="123"/>
        <v/>
      </c>
      <c r="DW89" s="284" t="str">
        <f t="shared" si="123"/>
        <v/>
      </c>
      <c r="DX89" s="284" t="str">
        <f t="shared" si="123"/>
        <v/>
      </c>
      <c r="DY89" s="284">
        <f t="shared" si="123"/>
        <v>3.5334636217234681</v>
      </c>
      <c r="DZ89" s="284" t="str">
        <f t="shared" si="123"/>
        <v/>
      </c>
      <c r="EA89" s="284" t="str">
        <f t="shared" si="123"/>
        <v/>
      </c>
      <c r="EB89" s="284" t="str">
        <f t="shared" si="124"/>
        <v/>
      </c>
      <c r="EC89" s="284" t="str">
        <f t="shared" si="124"/>
        <v/>
      </c>
      <c r="ED89" s="284">
        <f t="shared" si="124"/>
        <v>2.5193107279971412</v>
      </c>
      <c r="EE89" s="284" t="str">
        <f t="shared" si="124"/>
        <v/>
      </c>
      <c r="EF89" s="284" t="str">
        <f t="shared" si="124"/>
        <v/>
      </c>
      <c r="EG89" s="284" t="str">
        <f t="shared" si="124"/>
        <v/>
      </c>
      <c r="EH89" s="284" t="str">
        <f t="shared" si="124"/>
        <v/>
      </c>
      <c r="EI89" s="284">
        <f t="shared" si="124"/>
        <v>1.7962337308869012</v>
      </c>
      <c r="EJ89" s="284" t="str">
        <f t="shared" si="124"/>
        <v/>
      </c>
      <c r="EK89" s="284" t="str">
        <f t="shared" si="124"/>
        <v/>
      </c>
      <c r="EL89" s="284" t="str">
        <f t="shared" si="124"/>
        <v/>
      </c>
      <c r="EM89" s="284" t="str">
        <f t="shared" si="124"/>
        <v/>
      </c>
      <c r="EN89" s="284">
        <f t="shared" si="124"/>
        <v>1.2806898252447474</v>
      </c>
      <c r="EO89" s="284" t="str">
        <f t="shared" si="124"/>
        <v/>
      </c>
      <c r="EP89" s="284" t="str">
        <f t="shared" si="124"/>
        <v/>
      </c>
      <c r="EQ89" s="284" t="str">
        <f t="shared" si="124"/>
        <v/>
      </c>
      <c r="ER89" s="284" t="str">
        <f t="shared" si="124"/>
        <v/>
      </c>
      <c r="ES89" s="284">
        <f t="shared" si="124"/>
        <v>0.91311414560485937</v>
      </c>
      <c r="ET89" s="284" t="str">
        <f t="shared" si="124"/>
        <v/>
      </c>
      <c r="EU89" s="284" t="str">
        <f t="shared" si="124"/>
        <v/>
      </c>
      <c r="EV89" s="284" t="str">
        <f t="shared" si="124"/>
        <v/>
      </c>
      <c r="EW89" s="284" t="str">
        <f t="shared" si="124"/>
        <v/>
      </c>
      <c r="EX89" s="284">
        <f t="shared" si="124"/>
        <v>0.6510377661073028</v>
      </c>
      <c r="EY89" s="284" t="str">
        <f t="shared" si="124"/>
        <v/>
      </c>
      <c r="EZ89" s="284" t="str">
        <f t="shared" si="124"/>
        <v/>
      </c>
      <c r="FA89" s="284" t="str">
        <f t="shared" si="124"/>
        <v/>
      </c>
      <c r="FB89" s="284" t="str">
        <f t="shared" si="124"/>
        <v/>
      </c>
      <c r="FC89" s="284">
        <f t="shared" si="124"/>
        <v>0.46418092955642798</v>
      </c>
      <c r="FD89" s="284" t="str">
        <f t="shared" si="124"/>
        <v/>
      </c>
      <c r="FE89" s="284" t="str">
        <f t="shared" si="124"/>
        <v/>
      </c>
      <c r="FF89" s="284" t="str">
        <f t="shared" si="124"/>
        <v/>
      </c>
      <c r="FG89" s="284" t="str">
        <f t="shared" si="124"/>
        <v/>
      </c>
      <c r="FH89" s="284">
        <f t="shared" si="124"/>
        <v>0.33095458755361534</v>
      </c>
      <c r="FI89" s="284" t="str">
        <f t="shared" si="124"/>
        <v/>
      </c>
      <c r="FJ89" s="284" t="str">
        <f t="shared" si="124"/>
        <v/>
      </c>
      <c r="FK89" s="284" t="str">
        <f t="shared" si="124"/>
        <v/>
      </c>
      <c r="FL89" s="284" t="str">
        <f t="shared" si="124"/>
        <v/>
      </c>
      <c r="FM89" s="284">
        <f t="shared" si="124"/>
        <v>0.23596604696244544</v>
      </c>
      <c r="FN89" s="284" t="str">
        <f t="shared" si="124"/>
        <v/>
      </c>
      <c r="FO89" s="284" t="str">
        <f t="shared" si="124"/>
        <v/>
      </c>
      <c r="FP89" s="284" t="str">
        <f t="shared" si="124"/>
        <v/>
      </c>
      <c r="FQ89" s="284" t="str">
        <f t="shared" si="124"/>
        <v/>
      </c>
      <c r="FR89" s="284">
        <f t="shared" si="124"/>
        <v>0.16824053031161787</v>
      </c>
      <c r="FS89" s="284" t="str">
        <f t="shared" si="124"/>
        <v/>
      </c>
      <c r="FT89" s="284" t="str">
        <f t="shared" si="124"/>
        <v/>
      </c>
      <c r="FU89" s="284" t="str">
        <f t="shared" si="124"/>
        <v/>
      </c>
      <c r="FV89" s="284" t="str">
        <f t="shared" si="124"/>
        <v/>
      </c>
      <c r="FW89" s="284">
        <f t="shared" si="124"/>
        <v>0.11995317294118674</v>
      </c>
      <c r="FX89" s="284" t="str">
        <f t="shared" si="124"/>
        <v/>
      </c>
      <c r="FY89" s="284" t="str">
        <f t="shared" si="124"/>
        <v/>
      </c>
      <c r="FZ89" s="284" t="str">
        <f t="shared" si="124"/>
        <v/>
      </c>
      <c r="GA89" s="284" t="str">
        <f t="shared" si="124"/>
        <v/>
      </c>
      <c r="GB89" s="284">
        <f t="shared" si="124"/>
        <v>8.5524954492280481E-2</v>
      </c>
      <c r="GC89" s="284" t="str">
        <f t="shared" si="124"/>
        <v/>
      </c>
      <c r="GD89" s="284" t="str">
        <f t="shared" si="124"/>
        <v/>
      </c>
      <c r="GE89" s="284" t="str">
        <f t="shared" si="124"/>
        <v/>
      </c>
      <c r="GF89" s="284" t="str">
        <f t="shared" si="124"/>
        <v/>
      </c>
      <c r="GG89" s="284">
        <f t="shared" si="124"/>
        <v>6.0978110553965674E-2</v>
      </c>
      <c r="GH89" s="284" t="str">
        <f t="shared" si="124"/>
        <v/>
      </c>
      <c r="GI89" s="284" t="str">
        <f t="shared" si="124"/>
        <v/>
      </c>
      <c r="GJ89" s="284" t="str">
        <f t="shared" si="124"/>
        <v/>
      </c>
      <c r="GK89" s="284" t="str">
        <f t="shared" si="124"/>
        <v/>
      </c>
      <c r="GL89" s="284">
        <f t="shared" si="124"/>
        <v>4.347655007600474E-2</v>
      </c>
      <c r="GM89" s="284" t="str">
        <f t="shared" si="124"/>
        <v/>
      </c>
      <c r="GN89" s="284" t="str">
        <f t="shared" si="125"/>
        <v/>
      </c>
      <c r="GO89" s="284" t="str">
        <f t="shared" si="125"/>
        <v/>
      </c>
      <c r="GP89" s="284" t="str">
        <f t="shared" si="125"/>
        <v/>
      </c>
      <c r="GQ89" s="284">
        <f t="shared" si="125"/>
        <v>3.0998179335821014E-2</v>
      </c>
      <c r="GR89" s="284" t="str">
        <f t="shared" si="125"/>
        <v/>
      </c>
      <c r="GS89" s="284" t="str">
        <f t="shared" si="125"/>
        <v/>
      </c>
      <c r="GT89" s="284" t="str">
        <f t="shared" si="125"/>
        <v/>
      </c>
      <c r="GU89" s="284" t="str">
        <f t="shared" si="125"/>
        <v/>
      </c>
      <c r="GV89" s="284">
        <f t="shared" si="125"/>
        <v>2.2101273455596621E-2</v>
      </c>
      <c r="GW89" s="284" t="str">
        <f t="shared" si="125"/>
        <v/>
      </c>
      <c r="GX89" s="284" t="str">
        <f t="shared" si="125"/>
        <v/>
      </c>
      <c r="GY89" s="284" t="str">
        <f t="shared" si="125"/>
        <v/>
      </c>
      <c r="GZ89" s="284" t="str">
        <f t="shared" si="125"/>
        <v/>
      </c>
      <c r="HA89" s="284">
        <f t="shared" si="125"/>
        <v>1.5757902522829652E-2</v>
      </c>
      <c r="HB89" s="284" t="str">
        <f t="shared" si="125"/>
        <v/>
      </c>
      <c r="HC89" s="284" t="str">
        <f t="shared" si="125"/>
        <v/>
      </c>
      <c r="HD89" s="284" t="str">
        <f t="shared" si="125"/>
        <v/>
      </c>
      <c r="HE89" s="284" t="str">
        <f t="shared" si="125"/>
        <v/>
      </c>
      <c r="HF89" s="284">
        <f t="shared" si="125"/>
        <v>1.1235166716428373E-2</v>
      </c>
      <c r="HG89" s="284" t="str">
        <f t="shared" si="125"/>
        <v/>
      </c>
      <c r="HH89" s="284" t="str">
        <f t="shared" si="125"/>
        <v/>
      </c>
      <c r="HI89" s="284" t="str">
        <f t="shared" si="125"/>
        <v/>
      </c>
      <c r="HJ89" s="284" t="str">
        <f t="shared" si="125"/>
        <v/>
      </c>
      <c r="HK89" s="284">
        <f t="shared" si="125"/>
        <v>8.0105185930083363E-3</v>
      </c>
      <c r="HL89" s="284" t="str">
        <f t="shared" si="125"/>
        <v/>
      </c>
      <c r="HM89" s="284" t="str">
        <f t="shared" si="125"/>
        <v/>
      </c>
      <c r="HN89" s="284" t="str">
        <f t="shared" si="125"/>
        <v/>
      </c>
      <c r="HO89" s="284" t="str">
        <f t="shared" si="125"/>
        <v/>
      </c>
      <c r="HP89" s="284">
        <f t="shared" si="125"/>
        <v>5.7113890473119051E-3</v>
      </c>
      <c r="HQ89" s="284" t="str">
        <f t="shared" si="125"/>
        <v/>
      </c>
      <c r="HR89" s="284" t="str">
        <f t="shared" si="125"/>
        <v/>
      </c>
      <c r="HS89" s="284" t="str">
        <f t="shared" si="125"/>
        <v/>
      </c>
      <c r="HT89" s="284" t="str">
        <f t="shared" si="125"/>
        <v/>
      </c>
      <c r="HU89" s="284">
        <f t="shared" si="125"/>
        <v>4.0721414563877839E-3</v>
      </c>
      <c r="HV89" s="284" t="str">
        <f t="shared" si="125"/>
        <v/>
      </c>
      <c r="HW89" s="284" t="str">
        <f t="shared" si="125"/>
        <v/>
      </c>
      <c r="HX89" s="284" t="str">
        <f t="shared" si="125"/>
        <v/>
      </c>
      <c r="HY89" s="284" t="str">
        <f t="shared" si="125"/>
        <v/>
      </c>
      <c r="HZ89" s="284">
        <f t="shared" si="125"/>
        <v>2.9033805793069875E-3</v>
      </c>
      <c r="IA89" s="284" t="str">
        <f t="shared" si="125"/>
        <v/>
      </c>
      <c r="IB89" s="284" t="str">
        <f t="shared" si="125"/>
        <v/>
      </c>
      <c r="IC89" s="284" t="str">
        <f t="shared" si="125"/>
        <v/>
      </c>
      <c r="ID89" s="284" t="str">
        <f t="shared" si="125"/>
        <v/>
      </c>
      <c r="IE89" s="284">
        <f t="shared" si="125"/>
        <v>2.0700702268271693E-3</v>
      </c>
      <c r="IF89" s="284" t="str">
        <f t="shared" si="125"/>
        <v/>
      </c>
      <c r="IG89" s="284" t="str">
        <f t="shared" si="125"/>
        <v/>
      </c>
      <c r="IH89" s="284" t="str">
        <f t="shared" si="125"/>
        <v/>
      </c>
      <c r="II89" s="284" t="str">
        <f t="shared" si="125"/>
        <v/>
      </c>
      <c r="IJ89" s="284">
        <f t="shared" si="125"/>
        <v>1.4759314622883942E-3</v>
      </c>
      <c r="IK89" s="284" t="str">
        <f t="shared" si="125"/>
        <v/>
      </c>
      <c r="IL89" s="284" t="str">
        <f t="shared" si="125"/>
        <v/>
      </c>
      <c r="IM89" s="284" t="str">
        <f t="shared" si="125"/>
        <v/>
      </c>
      <c r="IN89" s="284" t="str">
        <f t="shared" si="125"/>
        <v/>
      </c>
      <c r="IO89" s="284">
        <f t="shared" si="125"/>
        <v>1.0523187344767461E-3</v>
      </c>
      <c r="IP89" s="284" t="str">
        <f t="shared" si="125"/>
        <v/>
      </c>
      <c r="IQ89" s="284" t="str">
        <f t="shared" si="125"/>
        <v/>
      </c>
      <c r="IR89" s="284" t="str">
        <f t="shared" si="125"/>
        <v/>
      </c>
      <c r="IS89" s="284" t="str">
        <f t="shared" si="125"/>
        <v/>
      </c>
      <c r="IT89" s="284">
        <f t="shared" si="125"/>
        <v>7.5028871409366397E-4</v>
      </c>
      <c r="IU89" s="284" t="str">
        <f t="shared" si="125"/>
        <v/>
      </c>
      <c r="IV89" s="284" t="str">
        <f t="shared" si="125"/>
        <v/>
      </c>
      <c r="IW89" s="284" t="str">
        <f t="shared" si="125"/>
        <v/>
      </c>
      <c r="IX89" s="284" t="str">
        <f t="shared" si="125"/>
        <v/>
      </c>
      <c r="IY89" s="284">
        <f t="shared" si="125"/>
        <v>5.3494548377135598E-4</v>
      </c>
      <c r="IZ89" s="284" t="str">
        <f t="shared" si="126"/>
        <v/>
      </c>
      <c r="JA89" s="284" t="str">
        <f t="shared" si="126"/>
        <v/>
      </c>
      <c r="JB89" s="284" t="str">
        <f t="shared" si="126"/>
        <v/>
      </c>
      <c r="JC89" s="284" t="str">
        <f t="shared" si="126"/>
        <v/>
      </c>
      <c r="JD89" s="284">
        <f t="shared" si="126"/>
        <v>3.8140873670618181E-4</v>
      </c>
      <c r="JE89" s="284" t="str">
        <f t="shared" si="126"/>
        <v/>
      </c>
      <c r="JF89" s="284" t="str">
        <f t="shared" si="126"/>
        <v/>
      </c>
      <c r="JG89" s="284" t="str">
        <f t="shared" si="126"/>
        <v/>
      </c>
      <c r="JH89" s="284" t="str">
        <f t="shared" si="126"/>
        <v/>
      </c>
      <c r="JI89" s="284">
        <f t="shared" si="126"/>
        <v>2.7193915800583299E-4</v>
      </c>
      <c r="JJ89" s="284" t="str">
        <f t="shared" si="126"/>
        <v/>
      </c>
      <c r="JK89" s="284" t="str">
        <f t="shared" si="126"/>
        <v/>
      </c>
      <c r="JL89" s="284" t="str">
        <f t="shared" si="126"/>
        <v/>
      </c>
      <c r="JM89" s="284" t="str">
        <f t="shared" si="126"/>
        <v/>
      </c>
      <c r="JN89" s="284">
        <f t="shared" si="126"/>
        <v>1.9388886131858451E-4</v>
      </c>
      <c r="JO89" s="284" t="str">
        <f t="shared" si="126"/>
        <v/>
      </c>
      <c r="JP89" s="284" t="str">
        <f t="shared" si="126"/>
        <v/>
      </c>
      <c r="JQ89" s="284" t="str">
        <f t="shared" si="126"/>
        <v/>
      </c>
      <c r="JR89" s="284" t="str">
        <f t="shared" si="126"/>
        <v/>
      </c>
      <c r="JS89" s="284">
        <f t="shared" si="126"/>
        <v>1.382400784759764E-4</v>
      </c>
      <c r="JT89" s="284" t="str">
        <f t="shared" si="126"/>
        <v/>
      </c>
      <c r="JU89" s="284" t="str">
        <f t="shared" si="126"/>
        <v/>
      </c>
      <c r="JV89" s="284" t="str">
        <f t="shared" si="126"/>
        <v/>
      </c>
      <c r="JW89" s="284" t="str">
        <f t="shared" si="126"/>
        <v/>
      </c>
      <c r="JX89" s="284">
        <f t="shared" si="126"/>
        <v>9.8563265404108899E-5</v>
      </c>
      <c r="JY89" s="284" t="str">
        <f t="shared" si="126"/>
        <v/>
      </c>
      <c r="JZ89" s="284" t="str">
        <f t="shared" si="126"/>
        <v/>
      </c>
      <c r="KA89" s="284" t="str">
        <f t="shared" si="126"/>
        <v/>
      </c>
      <c r="KB89" s="284" t="str">
        <f t="shared" si="126"/>
        <v/>
      </c>
      <c r="KC89" s="284">
        <f t="shared" si="126"/>
        <v>7.0274246037910435E-5</v>
      </c>
      <c r="KD89" s="284" t="str">
        <f t="shared" si="126"/>
        <v/>
      </c>
      <c r="KE89" s="284" t="str">
        <f t="shared" si="126"/>
        <v/>
      </c>
      <c r="KF89" s="284" t="str">
        <f t="shared" si="126"/>
        <v/>
      </c>
      <c r="KG89" s="284" t="str">
        <f t="shared" si="126"/>
        <v/>
      </c>
      <c r="KH89" s="284">
        <f t="shared" si="126"/>
        <v>5.0104566198665081E-5</v>
      </c>
      <c r="KI89" s="284" t="str">
        <f t="shared" si="126"/>
        <v/>
      </c>
      <c r="KJ89" s="284" t="str">
        <f t="shared" si="126"/>
        <v/>
      </c>
      <c r="KK89" s="284" t="str">
        <f t="shared" si="126"/>
        <v/>
      </c>
      <c r="KL89" s="284" t="str">
        <f t="shared" si="126"/>
        <v/>
      </c>
      <c r="KM89" s="284">
        <f t="shared" si="126"/>
        <v>3.5723863228672771E-5</v>
      </c>
      <c r="KN89" s="284" t="str">
        <f t="shared" si="126"/>
        <v/>
      </c>
      <c r="KO89" s="284" t="str">
        <f t="shared" si="126"/>
        <v/>
      </c>
      <c r="KP89" s="284" t="str">
        <f t="shared" si="126"/>
        <v/>
      </c>
      <c r="KQ89" s="284" t="str">
        <f t="shared" si="126"/>
        <v/>
      </c>
      <c r="KR89" s="284">
        <f t="shared" si="126"/>
        <v>2.5470620759808508E-5</v>
      </c>
      <c r="KS89" s="284" t="str">
        <f t="shared" si="126"/>
        <v/>
      </c>
      <c r="KT89" s="284" t="str">
        <f t="shared" si="126"/>
        <v/>
      </c>
      <c r="KU89" s="284" t="str">
        <f t="shared" si="126"/>
        <v/>
      </c>
      <c r="KV89" s="284" t="str">
        <f t="shared" si="126"/>
        <v/>
      </c>
      <c r="KW89" s="284">
        <f t="shared" si="126"/>
        <v>1.816020058461328E-5</v>
      </c>
      <c r="KX89" s="284" t="str">
        <f t="shared" si="126"/>
        <v/>
      </c>
      <c r="KY89" s="284" t="str">
        <f t="shared" si="126"/>
        <v/>
      </c>
      <c r="KZ89" s="284" t="str">
        <f t="shared" si="126"/>
        <v/>
      </c>
      <c r="LA89" s="284" t="str">
        <f t="shared" si="126"/>
        <v/>
      </c>
      <c r="LB89" s="284">
        <f t="shared" si="126"/>
        <v>1.2947972033480502E-5</v>
      </c>
      <c r="LC89" s="284" t="str">
        <f t="shared" si="126"/>
        <v/>
      </c>
      <c r="LD89" s="284" t="str">
        <f t="shared" si="126"/>
        <v/>
      </c>
      <c r="LE89" s="284" t="str">
        <f t="shared" si="126"/>
        <v/>
      </c>
      <c r="LF89" s="284" t="str">
        <f t="shared" si="126"/>
        <v/>
      </c>
      <c r="LG89" s="284">
        <f t="shared" si="126"/>
        <v>9.2317251122126481E-6</v>
      </c>
      <c r="LH89" s="284" t="str">
        <f t="shared" si="126"/>
        <v/>
      </c>
      <c r="LI89" s="284" t="str">
        <f t="shared" si="126"/>
        <v/>
      </c>
      <c r="LJ89" s="284" t="str">
        <f t="shared" si="126"/>
        <v/>
      </c>
      <c r="LK89" s="284" t="str">
        <f t="shared" si="126"/>
        <v/>
      </c>
      <c r="LL89" s="284">
        <f t="shared" si="127"/>
        <v>6.582092417799937E-6</v>
      </c>
      <c r="LM89" s="284" t="str">
        <f t="shared" si="127"/>
        <v/>
      </c>
      <c r="LN89" s="284" t="str">
        <f t="shared" si="127"/>
        <v/>
      </c>
      <c r="LO89" s="284" t="str">
        <f t="shared" si="127"/>
        <v/>
      </c>
      <c r="LP89" s="284" t="str">
        <f t="shared" si="127"/>
        <v/>
      </c>
      <c r="LQ89" s="284">
        <f t="shared" si="127"/>
        <v>4.6929409259755987E-6</v>
      </c>
      <c r="LR89" s="284" t="str">
        <f t="shared" si="127"/>
        <v/>
      </c>
      <c r="LS89" s="284" t="str">
        <f t="shared" si="127"/>
        <v/>
      </c>
      <c r="LT89" s="284" t="str">
        <f t="shared" si="127"/>
        <v/>
      </c>
      <c r="LU89" s="284" t="str">
        <f t="shared" si="127"/>
        <v/>
      </c>
      <c r="LV89" s="284">
        <f t="shared" si="127"/>
        <v>3.3460020213538902E-6</v>
      </c>
      <c r="LW89" s="284" t="str">
        <f t="shared" si="127"/>
        <v/>
      </c>
      <c r="LX89" s="284" t="str">
        <f t="shared" si="127"/>
        <v/>
      </c>
      <c r="LY89" s="284" t="str">
        <f t="shared" si="127"/>
        <v/>
      </c>
      <c r="LZ89" s="284" t="str">
        <f t="shared" si="127"/>
        <v/>
      </c>
      <c r="MA89" s="284">
        <f t="shared" si="127"/>
        <v>2.385653197749743E-6</v>
      </c>
      <c r="MB89" s="284" t="str">
        <f t="shared" si="127"/>
        <v/>
      </c>
      <c r="MC89" s="284" t="str">
        <f t="shared" si="127"/>
        <v/>
      </c>
      <c r="MD89" s="284" t="str">
        <f t="shared" si="127"/>
        <v/>
      </c>
      <c r="ME89" s="284" t="str">
        <f t="shared" si="127"/>
        <v/>
      </c>
      <c r="MF89" s="284">
        <f t="shared" si="127"/>
        <v>1.7009377590365856E-6</v>
      </c>
      <c r="MG89" s="284" t="str">
        <f t="shared" si="127"/>
        <v/>
      </c>
      <c r="MH89" s="284" t="str">
        <f t="shared" si="127"/>
        <v/>
      </c>
      <c r="MI89" s="284" t="str">
        <f t="shared" si="127"/>
        <v/>
      </c>
      <c r="MJ89" s="284" t="str">
        <f t="shared" si="127"/>
        <v/>
      </c>
      <c r="MK89" s="284">
        <f t="shared" si="127"/>
        <v>1.2127451143550076E-6</v>
      </c>
      <c r="ML89" s="284" t="str">
        <f t="shared" si="127"/>
        <v/>
      </c>
      <c r="MM89" s="284" t="str">
        <f t="shared" si="127"/>
        <v/>
      </c>
      <c r="MN89" s="284" t="str">
        <f t="shared" si="127"/>
        <v/>
      </c>
      <c r="MO89" s="284" t="str">
        <f t="shared" si="127"/>
        <v/>
      </c>
      <c r="MP89" s="284">
        <f t="shared" si="127"/>
        <v>8.6467050577146141E-7</v>
      </c>
      <c r="MQ89" s="284" t="str">
        <f t="shared" si="127"/>
        <v/>
      </c>
      <c r="MR89" s="284" t="str">
        <f t="shared" si="127"/>
        <v/>
      </c>
      <c r="MS89" s="284" t="str">
        <f t="shared" si="127"/>
        <v/>
      </c>
      <c r="MT89" s="284" t="str">
        <f t="shared" si="127"/>
        <v/>
      </c>
      <c r="MU89" s="284">
        <f t="shared" si="127"/>
        <v>6.1649812042220559E-7</v>
      </c>
      <c r="MV89" s="284" t="str">
        <f t="shared" si="127"/>
        <v/>
      </c>
      <c r="MW89" s="284" t="str">
        <f t="shared" si="127"/>
        <v/>
      </c>
      <c r="MX89" s="284" t="str">
        <f t="shared" si="127"/>
        <v/>
      </c>
      <c r="MY89" s="284" t="str">
        <f t="shared" si="127"/>
        <v/>
      </c>
      <c r="MZ89" s="284">
        <f t="shared" si="127"/>
        <v>4.3955463953869086E-7</v>
      </c>
      <c r="NA89" s="284" t="str">
        <f t="shared" si="127"/>
        <v/>
      </c>
      <c r="NB89" s="284" t="str">
        <f t="shared" si="127"/>
        <v/>
      </c>
      <c r="NC89" s="284" t="str">
        <f t="shared" si="127"/>
        <v/>
      </c>
      <c r="ND89" s="284" t="str">
        <f t="shared" si="127"/>
        <v/>
      </c>
      <c r="NE89" s="284">
        <f t="shared" si="127"/>
        <v>3.1339638311901225E-7</v>
      </c>
      <c r="NF89" s="284" t="str">
        <f t="shared" si="127"/>
        <v/>
      </c>
      <c r="NG89" s="284" t="str">
        <f t="shared" si="127"/>
        <v/>
      </c>
      <c r="NH89" s="284" t="str">
        <f t="shared" si="127"/>
        <v/>
      </c>
      <c r="NI89" s="284" t="str">
        <f t="shared" si="127"/>
        <v/>
      </c>
      <c r="NJ89" s="284">
        <f t="shared" si="127"/>
        <v>2.2344728986402455E-7</v>
      </c>
      <c r="NK89" s="284" t="str">
        <f t="shared" si="127"/>
        <v/>
      </c>
      <c r="NL89" s="284" t="str">
        <f t="shared" si="127"/>
        <v/>
      </c>
      <c r="NM89" s="284" t="str">
        <f t="shared" si="127"/>
        <v/>
      </c>
      <c r="NN89" s="284" t="str">
        <f t="shared" si="127"/>
        <v/>
      </c>
      <c r="NO89" s="284">
        <f t="shared" si="127"/>
        <v>1.5931482951613069E-7</v>
      </c>
      <c r="NP89" s="284" t="str">
        <f t="shared" si="127"/>
        <v/>
      </c>
      <c r="NQ89" s="284" t="str">
        <f t="shared" si="127"/>
        <v/>
      </c>
      <c r="NR89" s="284" t="str">
        <f t="shared" si="127"/>
        <v/>
      </c>
      <c r="NS89" s="284" t="str">
        <f t="shared" si="127"/>
        <v/>
      </c>
      <c r="NT89" s="284">
        <f t="shared" si="127"/>
        <v>1.1358927163179801E-7</v>
      </c>
      <c r="NU89" s="284" t="str">
        <f t="shared" si="127"/>
        <v/>
      </c>
      <c r="NV89" s="284" t="str">
        <f t="shared" si="127"/>
        <v/>
      </c>
      <c r="NW89" s="284" t="str">
        <f t="shared" si="127"/>
        <v/>
      </c>
      <c r="NX89" s="284" t="str">
        <f t="shared" si="128"/>
        <v/>
      </c>
      <c r="NY89" s="284">
        <f t="shared" si="128"/>
        <v>8.0987580811088306E-8</v>
      </c>
      <c r="NZ89" s="284" t="str">
        <f t="shared" si="128"/>
        <v/>
      </c>
      <c r="OA89" s="284" t="str">
        <f t="shared" si="128"/>
        <v/>
      </c>
      <c r="OB89" s="284" t="str">
        <f t="shared" si="128"/>
        <v/>
      </c>
      <c r="OC89" s="284" t="str">
        <f t="shared" si="128"/>
        <v/>
      </c>
      <c r="OD89" s="284">
        <f t="shared" si="128"/>
        <v>5.7743025828122699E-8</v>
      </c>
      <c r="OE89" s="284" t="str">
        <f t="shared" si="128"/>
        <v/>
      </c>
      <c r="OF89" s="284" t="str">
        <f t="shared" si="128"/>
        <v/>
      </c>
      <c r="OG89" s="284" t="str">
        <f t="shared" si="128"/>
        <v/>
      </c>
      <c r="OH89" s="284" t="str">
        <f t="shared" si="128"/>
        <v/>
      </c>
      <c r="OI89" s="284">
        <f t="shared" si="128"/>
        <v>4.1169979377019997E-8</v>
      </c>
      <c r="OJ89" s="284" t="str">
        <f t="shared" si="128"/>
        <v/>
      </c>
      <c r="OK89" s="284" t="str">
        <f t="shared" si="128"/>
        <v/>
      </c>
      <c r="OL89" s="284" t="str">
        <f t="shared" si="128"/>
        <v/>
      </c>
      <c r="OM89" s="284" t="str">
        <f t="shared" si="128"/>
        <v/>
      </c>
      <c r="ON89" s="284">
        <f t="shared" si="128"/>
        <v>2.9353626305442909E-8</v>
      </c>
      <c r="OO89" s="284" t="str">
        <f t="shared" si="128"/>
        <v/>
      </c>
      <c r="OP89" s="284" t="str">
        <f t="shared" si="128"/>
        <v/>
      </c>
      <c r="OQ89" s="284" t="str">
        <f t="shared" si="128"/>
        <v/>
      </c>
      <c r="OR89" s="284" t="str">
        <f t="shared" si="128"/>
        <v/>
      </c>
      <c r="OS89" s="284">
        <f t="shared" si="128"/>
        <v>2.0928729873509048E-8</v>
      </c>
      <c r="OT89" s="284" t="str">
        <f t="shared" si="128"/>
        <v/>
      </c>
      <c r="OU89" s="284" t="str">
        <f t="shared" si="128"/>
        <v/>
      </c>
      <c r="OV89" s="284" t="str">
        <f t="shared" si="128"/>
        <v/>
      </c>
      <c r="OW89" s="284" t="str">
        <f t="shared" si="128"/>
        <v/>
      </c>
      <c r="OX89" s="284">
        <f t="shared" si="128"/>
        <v>1.4921895153958931E-8</v>
      </c>
      <c r="OY89" s="284" t="str">
        <f t="shared" si="128"/>
        <v/>
      </c>
      <c r="OZ89" s="284" t="str">
        <f t="shared" si="128"/>
        <v/>
      </c>
      <c r="PA89" s="284" t="str">
        <f t="shared" si="128"/>
        <v/>
      </c>
      <c r="PB89" s="284" t="str">
        <f t="shared" si="128"/>
        <v/>
      </c>
      <c r="PC89" s="284">
        <f t="shared" si="128"/>
        <v>1.0639105016477045E-8</v>
      </c>
      <c r="PD89" s="284" t="str">
        <f t="shared" si="128"/>
        <v/>
      </c>
      <c r="PE89" s="284" t="str">
        <f t="shared" si="128"/>
        <v/>
      </c>
      <c r="PF89" s="284" t="str">
        <f t="shared" si="128"/>
        <v/>
      </c>
      <c r="PG89" s="284" t="str">
        <f t="shared" si="128"/>
        <v/>
      </c>
      <c r="PH89" s="284">
        <f t="shared" si="128"/>
        <v>7.5855348388235002E-9</v>
      </c>
      <c r="PI89" s="284" t="str">
        <f t="shared" si="128"/>
        <v/>
      </c>
      <c r="PJ89" s="284" t="str">
        <f t="shared" si="128"/>
        <v/>
      </c>
      <c r="PK89" s="284" t="str">
        <f t="shared" si="128"/>
        <v/>
      </c>
      <c r="PL89" s="284" t="str">
        <f t="shared" si="128"/>
        <v/>
      </c>
      <c r="PM89" s="284">
        <f t="shared" si="128"/>
        <v>5.4083815040730319E-9</v>
      </c>
      <c r="PN89" s="284" t="str">
        <f t="shared" si="128"/>
        <v/>
      </c>
      <c r="PO89" s="284" t="str">
        <f t="shared" si="128"/>
        <v/>
      </c>
      <c r="PP89" s="284" t="str">
        <f t="shared" si="128"/>
        <v/>
      </c>
      <c r="PQ89" s="284" t="str">
        <f t="shared" si="128"/>
        <v/>
      </c>
      <c r="PR89" s="284">
        <f t="shared" si="128"/>
        <v>3.8561012657791666E-9</v>
      </c>
      <c r="PS89" s="284" t="str">
        <f t="shared" si="128"/>
        <v/>
      </c>
      <c r="PT89" s="284" t="str">
        <f t="shared" si="128"/>
        <v/>
      </c>
      <c r="PU89" s="284" t="str">
        <f t="shared" si="128"/>
        <v/>
      </c>
      <c r="PV89" s="284" t="str">
        <f t="shared" si="128"/>
        <v/>
      </c>
      <c r="PW89" s="284">
        <f t="shared" si="128"/>
        <v>2.7493469091900259E-9</v>
      </c>
      <c r="PX89" s="284" t="str">
        <f t="shared" si="128"/>
        <v/>
      </c>
      <c r="PY89" s="284" t="str">
        <f t="shared" si="128"/>
        <v/>
      </c>
      <c r="PZ89" s="284" t="str">
        <f t="shared" si="128"/>
        <v/>
      </c>
      <c r="QA89" s="284" t="str">
        <f t="shared" si="128"/>
        <v/>
      </c>
      <c r="QB89" s="284">
        <f t="shared" si="128"/>
        <v>1.9602463488586287E-9</v>
      </c>
      <c r="QC89" s="284" t="str">
        <f t="shared" si="128"/>
        <v/>
      </c>
      <c r="QD89" s="284" t="str">
        <f t="shared" si="128"/>
        <v/>
      </c>
      <c r="QE89" s="284" t="str">
        <f t="shared" si="128"/>
        <v/>
      </c>
      <c r="QF89" s="284" t="str">
        <f t="shared" si="128"/>
        <v/>
      </c>
      <c r="QG89" s="284">
        <f t="shared" si="128"/>
        <v>1.3976285551195242E-9</v>
      </c>
      <c r="QH89" s="284" t="str">
        <f t="shared" si="128"/>
        <v/>
      </c>
      <c r="QI89" s="284" t="str">
        <f t="shared" si="128"/>
        <v/>
      </c>
      <c r="QJ89" s="284" t="str">
        <f t="shared" si="129"/>
        <v/>
      </c>
      <c r="QK89" s="284" t="str">
        <f t="shared" si="129"/>
        <v/>
      </c>
      <c r="QL89" s="284">
        <f t="shared" si="129"/>
        <v>9.9648984385194917E-10</v>
      </c>
      <c r="QM89" s="284" t="str">
        <f t="shared" si="129"/>
        <v/>
      </c>
      <c r="QN89" s="284" t="str">
        <f t="shared" si="129"/>
        <v/>
      </c>
      <c r="QO89" s="284" t="str">
        <f t="shared" si="129"/>
        <v/>
      </c>
      <c r="QP89" s="284" t="str">
        <f t="shared" si="129"/>
        <v/>
      </c>
      <c r="QQ89" s="284">
        <f t="shared" si="129"/>
        <v>7.104834866622784E-10</v>
      </c>
      <c r="QR89" s="284" t="str">
        <f t="shared" si="129"/>
        <v/>
      </c>
      <c r="QS89" s="284" t="str">
        <f t="shared" si="129"/>
        <v/>
      </c>
      <c r="QT89" s="284" t="str">
        <f t="shared" si="129"/>
        <v/>
      </c>
      <c r="QU89" s="284" t="str">
        <f t="shared" si="129"/>
        <v/>
      </c>
      <c r="QV89" s="284">
        <f t="shared" si="129"/>
        <v>5.0656490674157376E-10</v>
      </c>
      <c r="QW89" s="284" t="str">
        <f t="shared" si="129"/>
        <v/>
      </c>
      <c r="QX89" s="284" t="str">
        <f t="shared" si="129"/>
        <v/>
      </c>
      <c r="QY89" s="284" t="str">
        <f t="shared" si="129"/>
        <v/>
      </c>
      <c r="QZ89" s="284" t="str">
        <f t="shared" si="129"/>
        <v/>
      </c>
      <c r="RA89" s="284">
        <f t="shared" si="129"/>
        <v>3.6117377751817546E-10</v>
      </c>
      <c r="RB89" s="284" t="str">
        <f t="shared" si="129"/>
        <v/>
      </c>
      <c r="RC89" s="284" t="str">
        <f t="shared" si="129"/>
        <v/>
      </c>
      <c r="RD89" s="284" t="str">
        <f t="shared" si="129"/>
        <v/>
      </c>
      <c r="RE89" s="284" t="str">
        <f t="shared" si="129"/>
        <v/>
      </c>
      <c r="RF89" s="284">
        <f t="shared" si="129"/>
        <v>2.5751191176236842E-10</v>
      </c>
      <c r="RG89" s="284" t="str">
        <f t="shared" si="129"/>
        <v/>
      </c>
      <c r="RH89" s="284" t="str">
        <f t="shared" si="129"/>
        <v/>
      </c>
      <c r="RI89" s="284" t="str">
        <f t="shared" si="129"/>
        <v/>
      </c>
      <c r="RJ89" s="284" t="str">
        <f t="shared" si="129"/>
        <v/>
      </c>
      <c r="RK89" s="284">
        <f t="shared" si="129"/>
        <v>1.836024341389866E-10</v>
      </c>
      <c r="RL89" s="284" t="str">
        <f t="shared" si="129"/>
        <v/>
      </c>
      <c r="RM89" s="284" t="str">
        <f t="shared" si="129"/>
        <v/>
      </c>
      <c r="RN89" s="284" t="str">
        <f t="shared" si="129"/>
        <v/>
      </c>
      <c r="RO89" s="284" t="str">
        <f t="shared" si="129"/>
        <v/>
      </c>
      <c r="RP89" s="284">
        <f t="shared" si="129"/>
        <v>1.309059980606579E-10</v>
      </c>
      <c r="RQ89" s="284" t="str">
        <f t="shared" si="129"/>
        <v/>
      </c>
      <c r="RR89" s="284" t="str">
        <f t="shared" si="129"/>
        <v/>
      </c>
      <c r="RS89" s="284" t="str">
        <f t="shared" si="129"/>
        <v/>
      </c>
      <c r="RT89" s="284" t="str">
        <f t="shared" si="129"/>
        <v/>
      </c>
      <c r="RU89" s="284">
        <f t="shared" si="129"/>
        <v>9.3334167428764971E-11</v>
      </c>
      <c r="RV89" s="284" t="str">
        <f t="shared" si="129"/>
        <v/>
      </c>
      <c r="RW89" s="284" t="str">
        <f t="shared" si="129"/>
        <v/>
      </c>
      <c r="RX89" s="284" t="str">
        <f t="shared" si="129"/>
        <v/>
      </c>
      <c r="RY89" s="284" t="str">
        <f t="shared" si="129"/>
        <v/>
      </c>
      <c r="RZ89" s="284">
        <f t="shared" si="129"/>
        <v>6.6545971450324182E-11</v>
      </c>
      <c r="SA89" s="284" t="str">
        <f t="shared" si="129"/>
        <v/>
      </c>
    </row>
    <row r="90" spans="1:495">
      <c r="A90" s="282" t="s">
        <v>331</v>
      </c>
      <c r="B90" s="290">
        <f>SUM(C91)</f>
        <v>252167.21028888706</v>
      </c>
      <c r="C90" s="290"/>
      <c r="D90" s="284"/>
      <c r="E90" s="284"/>
      <c r="F90" s="284"/>
      <c r="G90" s="284"/>
      <c r="H90" s="284"/>
      <c r="I90" s="284"/>
      <c r="J90" s="284"/>
      <c r="K90" s="284"/>
      <c r="L90" s="284"/>
      <c r="M90" s="284"/>
      <c r="N90" s="284"/>
      <c r="O90" s="284"/>
      <c r="P90" s="284"/>
      <c r="Q90" s="284"/>
      <c r="R90" s="284"/>
      <c r="S90" s="284"/>
      <c r="T90" s="284"/>
      <c r="U90" s="284"/>
      <c r="V90" s="284"/>
      <c r="W90" s="284"/>
      <c r="X90" s="284"/>
      <c r="Y90" s="284"/>
      <c r="Z90" s="284"/>
      <c r="AA90" s="284"/>
      <c r="AB90" s="284"/>
      <c r="AC90" s="284"/>
      <c r="AD90" s="284"/>
      <c r="AE90" s="284"/>
      <c r="AF90" s="284"/>
      <c r="AG90" s="284"/>
      <c r="AH90" s="284"/>
      <c r="AI90" s="284"/>
      <c r="AJ90" s="284"/>
      <c r="AK90" s="284"/>
      <c r="AL90" s="284"/>
      <c r="AM90" s="284"/>
      <c r="AN90" s="284"/>
      <c r="AO90" s="284"/>
      <c r="AP90" s="284"/>
      <c r="AQ90" s="284"/>
      <c r="AR90" s="284"/>
      <c r="AS90" s="284"/>
      <c r="AT90" s="284"/>
      <c r="AU90" s="284"/>
      <c r="AV90" s="284"/>
      <c r="AW90" s="284"/>
      <c r="AX90" s="284"/>
      <c r="AY90" s="284"/>
      <c r="AZ90" s="284"/>
      <c r="BA90" s="284"/>
      <c r="BB90" s="284"/>
      <c r="BC90" s="284"/>
      <c r="BD90" s="284"/>
      <c r="BE90" s="284"/>
      <c r="BF90" s="284"/>
      <c r="BG90" s="284"/>
      <c r="BH90" s="284"/>
      <c r="BI90" s="284"/>
      <c r="BJ90" s="284"/>
      <c r="BK90" s="284"/>
      <c r="BL90" s="284"/>
      <c r="BM90" s="284"/>
      <c r="BN90" s="284"/>
      <c r="BO90" s="284"/>
      <c r="BP90" s="284"/>
      <c r="BQ90" s="284"/>
      <c r="BR90" s="284"/>
      <c r="BS90" s="284"/>
      <c r="BT90" s="284"/>
      <c r="BU90" s="284"/>
      <c r="BV90" s="284"/>
      <c r="BW90" s="284"/>
      <c r="BX90" s="284"/>
      <c r="BY90" s="284"/>
      <c r="BZ90" s="284"/>
      <c r="CA90" s="284"/>
      <c r="CB90" s="284"/>
      <c r="CC90" s="284"/>
      <c r="CD90" s="284"/>
      <c r="CE90" s="284"/>
      <c r="CF90" s="284"/>
      <c r="CG90" s="284"/>
      <c r="CH90" s="284"/>
      <c r="CI90" s="284"/>
      <c r="CJ90" s="284"/>
      <c r="CK90" s="284"/>
      <c r="CL90" s="284"/>
      <c r="CM90" s="284"/>
      <c r="CN90" s="284"/>
      <c r="CO90" s="284"/>
      <c r="CP90" s="284"/>
      <c r="CQ90" s="284"/>
      <c r="CR90" s="284"/>
      <c r="CS90" s="284"/>
      <c r="CT90" s="284"/>
      <c r="CU90" s="284"/>
      <c r="CV90" s="284"/>
      <c r="CW90" s="284"/>
      <c r="CX90" s="284"/>
      <c r="CY90" s="284"/>
      <c r="CZ90" s="284"/>
      <c r="DA90" s="284"/>
      <c r="DB90" s="284"/>
      <c r="DC90" s="284"/>
      <c r="DD90" s="284"/>
      <c r="DE90" s="284"/>
      <c r="DF90" s="284"/>
      <c r="DG90" s="284"/>
      <c r="DH90" s="284"/>
      <c r="DI90" s="284"/>
      <c r="DJ90" s="284"/>
      <c r="DK90" s="284"/>
      <c r="DL90" s="284"/>
      <c r="DM90" s="284"/>
      <c r="DN90" s="284"/>
      <c r="DO90" s="284"/>
      <c r="DP90" s="284"/>
      <c r="DQ90" s="284"/>
      <c r="DR90" s="284"/>
      <c r="DS90" s="284"/>
      <c r="DT90" s="284"/>
      <c r="DU90" s="284"/>
      <c r="DV90" s="284"/>
      <c r="DW90" s="284"/>
      <c r="DX90" s="284"/>
      <c r="DY90" s="284"/>
      <c r="DZ90" s="284"/>
      <c r="EA90" s="284"/>
      <c r="EB90" s="284"/>
      <c r="EC90" s="284"/>
      <c r="ED90" s="284"/>
      <c r="EE90" s="284"/>
      <c r="EF90" s="284"/>
      <c r="EG90" s="284"/>
      <c r="EH90" s="284"/>
      <c r="EI90" s="284"/>
      <c r="EJ90" s="284"/>
      <c r="EK90" s="284"/>
      <c r="EL90" s="284"/>
      <c r="EM90" s="284"/>
      <c r="EN90" s="284"/>
      <c r="EO90" s="284"/>
      <c r="EP90" s="284"/>
      <c r="EQ90" s="284"/>
      <c r="ER90" s="284"/>
      <c r="ES90" s="284"/>
      <c r="ET90" s="284"/>
      <c r="EU90" s="284"/>
      <c r="EV90" s="284"/>
      <c r="EW90" s="284"/>
      <c r="EX90" s="284"/>
      <c r="EY90" s="284"/>
      <c r="EZ90" s="284"/>
      <c r="FA90" s="284"/>
      <c r="FB90" s="284"/>
      <c r="FC90" s="284"/>
      <c r="FD90" s="284"/>
      <c r="FE90" s="284"/>
      <c r="FF90" s="284"/>
      <c r="FG90" s="284"/>
      <c r="FH90" s="284"/>
      <c r="FI90" s="284"/>
      <c r="FJ90" s="284"/>
      <c r="FK90" s="284"/>
      <c r="FL90" s="284"/>
      <c r="FM90" s="284"/>
      <c r="FN90" s="284"/>
      <c r="FO90" s="284"/>
      <c r="FP90" s="284"/>
      <c r="FQ90" s="284"/>
      <c r="FR90" s="284"/>
      <c r="FS90" s="284"/>
      <c r="FT90" s="284"/>
      <c r="FU90" s="284"/>
      <c r="FV90" s="284"/>
      <c r="FW90" s="284"/>
      <c r="FX90" s="284"/>
      <c r="FY90" s="284"/>
      <c r="FZ90" s="284"/>
      <c r="GA90" s="284"/>
      <c r="GB90" s="284"/>
      <c r="GC90" s="284"/>
      <c r="GD90" s="284"/>
      <c r="GE90" s="284"/>
      <c r="GF90" s="284"/>
      <c r="GG90" s="284"/>
      <c r="GH90" s="284"/>
      <c r="GI90" s="284"/>
      <c r="GJ90" s="284"/>
      <c r="GK90" s="284"/>
      <c r="GL90" s="284"/>
      <c r="GM90" s="284"/>
      <c r="GN90" s="284"/>
      <c r="GO90" s="284"/>
      <c r="GP90" s="284"/>
      <c r="GQ90" s="284"/>
      <c r="GR90" s="284"/>
      <c r="GS90" s="284"/>
      <c r="GT90" s="284"/>
      <c r="GU90" s="284"/>
      <c r="GV90" s="284"/>
      <c r="GW90" s="284"/>
      <c r="GX90" s="284"/>
      <c r="GY90" s="284"/>
      <c r="GZ90" s="284"/>
      <c r="HA90" s="284"/>
      <c r="HB90" s="284"/>
      <c r="HC90" s="284"/>
      <c r="HD90" s="284"/>
      <c r="HE90" s="284"/>
      <c r="HF90" s="284"/>
      <c r="HG90" s="284"/>
      <c r="HH90" s="284"/>
      <c r="HI90" s="284"/>
      <c r="HJ90" s="284"/>
      <c r="HK90" s="284"/>
      <c r="HL90" s="284"/>
      <c r="HM90" s="284"/>
      <c r="HN90" s="284"/>
      <c r="HO90" s="284"/>
      <c r="HP90" s="284"/>
      <c r="HQ90" s="284"/>
      <c r="HR90" s="284"/>
      <c r="HS90" s="284"/>
      <c r="HT90" s="284"/>
      <c r="HU90" s="284"/>
      <c r="HV90" s="284"/>
      <c r="HW90" s="284"/>
      <c r="HX90" s="284"/>
      <c r="HY90" s="284"/>
      <c r="HZ90" s="284"/>
      <c r="IA90" s="284"/>
      <c r="IB90" s="284"/>
      <c r="IC90" s="284"/>
      <c r="ID90" s="284"/>
      <c r="IE90" s="284"/>
      <c r="IF90" s="284"/>
      <c r="IG90" s="284"/>
      <c r="IH90" s="284"/>
      <c r="II90" s="284"/>
      <c r="IJ90" s="284"/>
      <c r="IK90" s="284"/>
      <c r="IL90" s="284"/>
      <c r="IM90" s="284"/>
      <c r="IN90" s="284"/>
      <c r="IO90" s="284"/>
      <c r="IP90" s="284"/>
      <c r="IQ90" s="284"/>
      <c r="IR90" s="284"/>
      <c r="IS90" s="284"/>
      <c r="IT90" s="284"/>
      <c r="IU90" s="284"/>
      <c r="IV90" s="284"/>
      <c r="IW90" s="284"/>
      <c r="IX90" s="284"/>
      <c r="IY90" s="284"/>
      <c r="IZ90" s="284"/>
      <c r="JA90" s="284"/>
      <c r="JB90" s="284"/>
      <c r="JC90" s="284"/>
      <c r="JD90" s="284"/>
      <c r="JE90" s="284"/>
      <c r="JF90" s="284"/>
      <c r="JG90" s="284"/>
      <c r="JH90" s="284"/>
      <c r="JI90" s="284"/>
      <c r="JJ90" s="284"/>
      <c r="JK90" s="284"/>
      <c r="JL90" s="284"/>
      <c r="JM90" s="284"/>
      <c r="JN90" s="284"/>
      <c r="JO90" s="284"/>
      <c r="JP90" s="284"/>
      <c r="JQ90" s="284"/>
      <c r="JR90" s="284"/>
      <c r="JS90" s="284"/>
      <c r="JT90" s="284"/>
      <c r="JU90" s="284"/>
      <c r="JV90" s="284"/>
      <c r="JW90" s="284"/>
      <c r="JX90" s="284"/>
      <c r="JY90" s="284"/>
      <c r="JZ90" s="284"/>
      <c r="KA90" s="284"/>
      <c r="KB90" s="284"/>
      <c r="KC90" s="284"/>
      <c r="KD90" s="284"/>
      <c r="KE90" s="284"/>
      <c r="KF90" s="284"/>
      <c r="KG90" s="284"/>
      <c r="KH90" s="284"/>
      <c r="KI90" s="284"/>
      <c r="KJ90" s="284"/>
      <c r="KK90" s="284"/>
      <c r="KL90" s="284"/>
      <c r="KM90" s="284"/>
      <c r="KN90" s="284"/>
      <c r="KO90" s="284"/>
      <c r="KP90" s="284"/>
      <c r="KQ90" s="284"/>
      <c r="KR90" s="284"/>
      <c r="KS90" s="284"/>
      <c r="KT90" s="284"/>
      <c r="KU90" s="284"/>
      <c r="KV90" s="284"/>
      <c r="KW90" s="284"/>
      <c r="KX90" s="284"/>
      <c r="KY90" s="284"/>
      <c r="KZ90" s="284"/>
      <c r="LA90" s="284"/>
      <c r="LB90" s="284"/>
      <c r="LC90" s="284"/>
      <c r="LD90" s="284"/>
      <c r="LE90" s="284"/>
      <c r="LF90" s="284"/>
      <c r="LG90" s="284"/>
      <c r="LH90" s="284"/>
      <c r="LI90" s="284"/>
      <c r="LJ90" s="284"/>
      <c r="LK90" s="284"/>
      <c r="LL90" s="284"/>
      <c r="LM90" s="284"/>
      <c r="LN90" s="284"/>
      <c r="LO90" s="284"/>
      <c r="LP90" s="284"/>
      <c r="LQ90" s="284"/>
      <c r="LR90" s="284"/>
      <c r="LS90" s="284"/>
      <c r="LT90" s="284"/>
      <c r="LU90" s="284"/>
      <c r="LV90" s="284"/>
      <c r="LW90" s="284"/>
      <c r="LX90" s="284"/>
      <c r="LY90" s="284"/>
      <c r="LZ90" s="284"/>
      <c r="MA90" s="284"/>
      <c r="MB90" s="284"/>
      <c r="MC90" s="284"/>
      <c r="MD90" s="284"/>
      <c r="ME90" s="284"/>
      <c r="MF90" s="284"/>
      <c r="MG90" s="284"/>
      <c r="MH90" s="284"/>
      <c r="MI90" s="284"/>
      <c r="MJ90" s="284"/>
      <c r="MK90" s="284"/>
      <c r="ML90" s="284"/>
      <c r="MM90" s="284"/>
      <c r="MN90" s="284"/>
      <c r="MO90" s="284"/>
      <c r="MP90" s="284"/>
      <c r="MQ90" s="284"/>
      <c r="MR90" s="284"/>
      <c r="MS90" s="284"/>
      <c r="MT90" s="284"/>
      <c r="MU90" s="284"/>
      <c r="MV90" s="284"/>
      <c r="MW90" s="284"/>
      <c r="MX90" s="284"/>
      <c r="MY90" s="284"/>
      <c r="MZ90" s="284"/>
      <c r="NA90" s="284"/>
      <c r="NB90" s="284"/>
      <c r="NC90" s="284"/>
      <c r="ND90" s="284"/>
      <c r="NE90" s="284"/>
      <c r="NF90" s="284"/>
      <c r="NG90" s="284"/>
      <c r="NH90" s="284"/>
      <c r="NI90" s="284"/>
      <c r="NJ90" s="284"/>
      <c r="NK90" s="284"/>
      <c r="NL90" s="284"/>
      <c r="NM90" s="284"/>
      <c r="NN90" s="284"/>
      <c r="NO90" s="284"/>
      <c r="NP90" s="284"/>
      <c r="NQ90" s="284"/>
      <c r="NR90" s="284"/>
      <c r="NS90" s="284"/>
      <c r="NT90" s="284"/>
      <c r="NU90" s="284"/>
      <c r="NV90" s="284"/>
      <c r="NW90" s="284"/>
      <c r="NX90" s="284"/>
      <c r="NY90" s="284"/>
      <c r="NZ90" s="284"/>
      <c r="OA90" s="284"/>
      <c r="OB90" s="284"/>
      <c r="OC90" s="284"/>
      <c r="OD90" s="284"/>
      <c r="OE90" s="284"/>
      <c r="OF90" s="284"/>
      <c r="OG90" s="284"/>
      <c r="OH90" s="284"/>
      <c r="OI90" s="284"/>
      <c r="OJ90" s="284"/>
      <c r="OK90" s="284"/>
      <c r="OL90" s="284"/>
      <c r="OM90" s="284"/>
      <c r="ON90" s="284"/>
      <c r="OO90" s="284"/>
      <c r="OP90" s="284"/>
      <c r="OQ90" s="284"/>
      <c r="OR90" s="284"/>
      <c r="OS90" s="284"/>
      <c r="OT90" s="284"/>
      <c r="OU90" s="284"/>
      <c r="OV90" s="284"/>
      <c r="OW90" s="284"/>
      <c r="OX90" s="284"/>
      <c r="OY90" s="284"/>
      <c r="OZ90" s="284"/>
      <c r="PA90" s="284"/>
      <c r="PB90" s="284"/>
      <c r="PC90" s="284"/>
      <c r="PD90" s="284"/>
      <c r="PE90" s="284"/>
      <c r="PF90" s="284"/>
      <c r="PG90" s="284"/>
      <c r="PH90" s="284"/>
      <c r="PI90" s="284"/>
      <c r="PJ90" s="284"/>
      <c r="PK90" s="284"/>
      <c r="PL90" s="284"/>
      <c r="PM90" s="284"/>
      <c r="PN90" s="284"/>
      <c r="PO90" s="284"/>
      <c r="PP90" s="284"/>
      <c r="PQ90" s="284"/>
      <c r="PR90" s="284"/>
      <c r="PS90" s="284"/>
      <c r="PT90" s="284"/>
      <c r="PU90" s="284"/>
      <c r="PV90" s="284"/>
      <c r="PW90" s="284"/>
      <c r="PX90" s="284"/>
      <c r="PY90" s="284"/>
      <c r="PZ90" s="284"/>
      <c r="QA90" s="284"/>
      <c r="QB90" s="284"/>
      <c r="QC90" s="284"/>
      <c r="QD90" s="284"/>
      <c r="QE90" s="284"/>
      <c r="QF90" s="284"/>
      <c r="QG90" s="284"/>
      <c r="QH90" s="284"/>
      <c r="QI90" s="284"/>
      <c r="QJ90" s="284"/>
      <c r="QK90" s="284"/>
      <c r="QL90" s="284"/>
      <c r="QM90" s="284"/>
      <c r="QN90" s="284"/>
      <c r="QO90" s="284"/>
      <c r="QP90" s="284"/>
      <c r="QQ90" s="284"/>
      <c r="QR90" s="284"/>
      <c r="QS90" s="284"/>
      <c r="QT90" s="284"/>
      <c r="QU90" s="284"/>
      <c r="QV90" s="284"/>
      <c r="QW90" s="284"/>
      <c r="QX90" s="284"/>
      <c r="QY90" s="284"/>
      <c r="QZ90" s="284"/>
      <c r="RA90" s="284"/>
      <c r="RB90" s="284"/>
      <c r="RC90" s="284"/>
      <c r="RD90" s="284"/>
      <c r="RE90" s="284"/>
      <c r="RF90" s="284"/>
      <c r="RG90" s="284"/>
      <c r="RH90" s="284"/>
      <c r="RI90" s="284"/>
      <c r="RJ90" s="284"/>
      <c r="RK90" s="284"/>
      <c r="RL90" s="284"/>
      <c r="RM90" s="284"/>
      <c r="RN90" s="284"/>
      <c r="RO90" s="284"/>
      <c r="RP90" s="284"/>
      <c r="RQ90" s="284"/>
      <c r="RR90" s="284"/>
      <c r="RS90" s="284"/>
      <c r="RT90" s="284"/>
      <c r="RU90" s="284"/>
      <c r="RV90" s="284"/>
      <c r="RW90" s="284"/>
      <c r="RX90" s="284"/>
      <c r="RY90" s="284"/>
      <c r="RZ90" s="284"/>
      <c r="SA90" s="284"/>
    </row>
    <row r="91" spans="1:495">
      <c r="A91" s="282"/>
      <c r="B91" s="283" t="str">
        <f>$B$13</f>
        <v>Transportation Costs</v>
      </c>
      <c r="C91" s="290">
        <f>SUM(D91:S91,T91:INDEX(T91:SA91,$H$5))</f>
        <v>252167.21028888706</v>
      </c>
      <c r="D91" s="284" t="str">
        <f t="shared" ref="D91:BO91" si="130">IF(D36="","",($C13*D36)/((1+$H$4)^D$79))</f>
        <v/>
      </c>
      <c r="E91" s="284" t="str">
        <f t="shared" si="130"/>
        <v/>
      </c>
      <c r="F91" s="284">
        <f t="shared" si="130"/>
        <v>52494.075718158463</v>
      </c>
      <c r="G91" s="284">
        <f t="shared" si="130"/>
        <v>49059.883848746227</v>
      </c>
      <c r="H91" s="284">
        <f t="shared" si="130"/>
        <v>45850.358737146002</v>
      </c>
      <c r="I91" s="284">
        <f t="shared" si="130"/>
        <v>21425.40127904019</v>
      </c>
      <c r="J91" s="284">
        <f t="shared" si="130"/>
        <v>20023.739513121673</v>
      </c>
      <c r="K91" s="284">
        <f t="shared" si="130"/>
        <v>18713.775245908106</v>
      </c>
      <c r="L91" s="284">
        <f t="shared" si="130"/>
        <v>8744.7547878075238</v>
      </c>
      <c r="M91" s="284">
        <f t="shared" si="130"/>
        <v>8172.6680259883415</v>
      </c>
      <c r="N91" s="284">
        <f t="shared" si="130"/>
        <v>7638.0075009236825</v>
      </c>
      <c r="O91" s="284">
        <f t="shared" si="130"/>
        <v>7138.3247672183961</v>
      </c>
      <c r="P91" s="284">
        <f t="shared" si="130"/>
        <v>6671.3315581480329</v>
      </c>
      <c r="Q91" s="284">
        <f t="shared" si="130"/>
        <v>6234.8893066804048</v>
      </c>
      <c r="R91" s="284">
        <f t="shared" si="130"/>
        <v>0</v>
      </c>
      <c r="S91" s="284">
        <f t="shared" si="130"/>
        <v>0</v>
      </c>
      <c r="T91" s="284">
        <f t="shared" si="130"/>
        <v>0</v>
      </c>
      <c r="U91" s="284">
        <f t="shared" si="130"/>
        <v>0</v>
      </c>
      <c r="V91" s="284">
        <f t="shared" si="130"/>
        <v>0</v>
      </c>
      <c r="W91" s="284">
        <f t="shared" si="130"/>
        <v>0</v>
      </c>
      <c r="X91" s="284" t="str">
        <f t="shared" si="130"/>
        <v/>
      </c>
      <c r="Y91" s="284" t="str">
        <f t="shared" si="130"/>
        <v/>
      </c>
      <c r="Z91" s="284" t="str">
        <f t="shared" si="130"/>
        <v/>
      </c>
      <c r="AA91" s="284" t="str">
        <f t="shared" si="130"/>
        <v/>
      </c>
      <c r="AB91" s="284" t="str">
        <f t="shared" si="130"/>
        <v/>
      </c>
      <c r="AC91" s="284" t="str">
        <f t="shared" si="130"/>
        <v/>
      </c>
      <c r="AD91" s="284" t="str">
        <f t="shared" si="130"/>
        <v/>
      </c>
      <c r="AE91" s="284" t="str">
        <f t="shared" si="130"/>
        <v/>
      </c>
      <c r="AF91" s="284" t="str">
        <f t="shared" si="130"/>
        <v/>
      </c>
      <c r="AG91" s="284" t="str">
        <f t="shared" si="130"/>
        <v/>
      </c>
      <c r="AH91" s="284" t="str">
        <f t="shared" si="130"/>
        <v/>
      </c>
      <c r="AI91" s="284" t="str">
        <f t="shared" si="130"/>
        <v/>
      </c>
      <c r="AJ91" s="284" t="str">
        <f t="shared" si="130"/>
        <v/>
      </c>
      <c r="AK91" s="284" t="str">
        <f t="shared" si="130"/>
        <v/>
      </c>
      <c r="AL91" s="284" t="str">
        <f t="shared" si="130"/>
        <v/>
      </c>
      <c r="AM91" s="284" t="str">
        <f t="shared" si="130"/>
        <v/>
      </c>
      <c r="AN91" s="284" t="str">
        <f t="shared" si="130"/>
        <v/>
      </c>
      <c r="AO91" s="284" t="str">
        <f t="shared" si="130"/>
        <v/>
      </c>
      <c r="AP91" s="284" t="str">
        <f t="shared" si="130"/>
        <v/>
      </c>
      <c r="AQ91" s="284" t="str">
        <f t="shared" si="130"/>
        <v/>
      </c>
      <c r="AR91" s="284">
        <f t="shared" si="130"/>
        <v>4013.5321048059086</v>
      </c>
      <c r="AS91" s="284" t="str">
        <f t="shared" si="130"/>
        <v/>
      </c>
      <c r="AT91" s="284" t="str">
        <f t="shared" si="130"/>
        <v/>
      </c>
      <c r="AU91" s="284" t="str">
        <f t="shared" si="130"/>
        <v/>
      </c>
      <c r="AV91" s="284" t="str">
        <f t="shared" si="130"/>
        <v/>
      </c>
      <c r="AW91" s="284">
        <f t="shared" si="130"/>
        <v>2861.5929216406112</v>
      </c>
      <c r="AX91" s="284" t="str">
        <f t="shared" si="130"/>
        <v/>
      </c>
      <c r="AY91" s="284" t="str">
        <f t="shared" si="130"/>
        <v/>
      </c>
      <c r="AZ91" s="284" t="str">
        <f t="shared" si="130"/>
        <v/>
      </c>
      <c r="BA91" s="284" t="str">
        <f t="shared" si="130"/>
        <v/>
      </c>
      <c r="BB91" s="284">
        <f t="shared" si="130"/>
        <v>2040.2762044380477</v>
      </c>
      <c r="BC91" s="284" t="str">
        <f t="shared" si="130"/>
        <v/>
      </c>
      <c r="BD91" s="284" t="str">
        <f t="shared" si="130"/>
        <v/>
      </c>
      <c r="BE91" s="284" t="str">
        <f t="shared" si="130"/>
        <v/>
      </c>
      <c r="BF91" s="284" t="str">
        <f t="shared" si="130"/>
        <v/>
      </c>
      <c r="BG91" s="284">
        <f t="shared" si="130"/>
        <v>1454.6887360937237</v>
      </c>
      <c r="BH91" s="284" t="str">
        <f t="shared" si="130"/>
        <v/>
      </c>
      <c r="BI91" s="284" t="str">
        <f t="shared" si="130"/>
        <v/>
      </c>
      <c r="BJ91" s="284" t="str">
        <f t="shared" si="130"/>
        <v/>
      </c>
      <c r="BK91" s="284" t="str">
        <f t="shared" si="130"/>
        <v/>
      </c>
      <c r="BL91" s="284">
        <f t="shared" si="130"/>
        <v>1037.1729642853904</v>
      </c>
      <c r="BM91" s="284" t="str">
        <f t="shared" si="130"/>
        <v/>
      </c>
      <c r="BN91" s="284" t="str">
        <f t="shared" si="130"/>
        <v/>
      </c>
      <c r="BO91" s="284" t="str">
        <f t="shared" si="130"/>
        <v/>
      </c>
      <c r="BP91" s="284" t="str">
        <f t="shared" ref="BP91:EA91" si="131">IF(BP36="","",($C13*BP36)/((1+$H$4)^BP$79))</f>
        <v/>
      </c>
      <c r="BQ91" s="284">
        <f t="shared" si="131"/>
        <v>739.48998926959189</v>
      </c>
      <c r="BR91" s="284" t="str">
        <f t="shared" si="131"/>
        <v/>
      </c>
      <c r="BS91" s="284" t="str">
        <f t="shared" si="131"/>
        <v/>
      </c>
      <c r="BT91" s="284" t="str">
        <f t="shared" si="131"/>
        <v/>
      </c>
      <c r="BU91" s="284" t="str">
        <f t="shared" si="131"/>
        <v/>
      </c>
      <c r="BV91" s="284">
        <f t="shared" si="131"/>
        <v>527.24614221574518</v>
      </c>
      <c r="BW91" s="284" t="str">
        <f t="shared" si="131"/>
        <v/>
      </c>
      <c r="BX91" s="284" t="str">
        <f t="shared" si="131"/>
        <v/>
      </c>
      <c r="BY91" s="284" t="str">
        <f t="shared" si="131"/>
        <v/>
      </c>
      <c r="BZ91" s="284" t="str">
        <f t="shared" si="131"/>
        <v/>
      </c>
      <c r="CA91" s="284">
        <f t="shared" si="131"/>
        <v>375.91921258590708</v>
      </c>
      <c r="CB91" s="284" t="str">
        <f t="shared" si="131"/>
        <v/>
      </c>
      <c r="CC91" s="284" t="str">
        <f t="shared" si="131"/>
        <v/>
      </c>
      <c r="CD91" s="284" t="str">
        <f t="shared" si="131"/>
        <v/>
      </c>
      <c r="CE91" s="284" t="str">
        <f t="shared" si="131"/>
        <v/>
      </c>
      <c r="CF91" s="284">
        <f t="shared" si="131"/>
        <v>268.02520317613488</v>
      </c>
      <c r="CG91" s="284" t="str">
        <f t="shared" si="131"/>
        <v/>
      </c>
      <c r="CH91" s="284" t="str">
        <f t="shared" si="131"/>
        <v/>
      </c>
      <c r="CI91" s="284" t="str">
        <f t="shared" si="131"/>
        <v/>
      </c>
      <c r="CJ91" s="284" t="str">
        <f t="shared" si="131"/>
        <v/>
      </c>
      <c r="CK91" s="284">
        <f t="shared" si="131"/>
        <v>191.09826561788637</v>
      </c>
      <c r="CL91" s="284" t="str">
        <f t="shared" si="131"/>
        <v/>
      </c>
      <c r="CM91" s="284" t="str">
        <f t="shared" si="131"/>
        <v/>
      </c>
      <c r="CN91" s="284" t="str">
        <f t="shared" si="131"/>
        <v/>
      </c>
      <c r="CO91" s="284" t="str">
        <f t="shared" si="131"/>
        <v/>
      </c>
      <c r="CP91" s="284">
        <f t="shared" si="131"/>
        <v>136.25042230885205</v>
      </c>
      <c r="CQ91" s="284" t="str">
        <f t="shared" si="131"/>
        <v/>
      </c>
      <c r="CR91" s="284" t="str">
        <f t="shared" si="131"/>
        <v/>
      </c>
      <c r="CS91" s="284" t="str">
        <f t="shared" si="131"/>
        <v/>
      </c>
      <c r="CT91" s="284" t="str">
        <f t="shared" si="131"/>
        <v/>
      </c>
      <c r="CU91" s="284">
        <f t="shared" si="131"/>
        <v>97.144668055024837</v>
      </c>
      <c r="CV91" s="284" t="str">
        <f t="shared" si="131"/>
        <v/>
      </c>
      <c r="CW91" s="284" t="str">
        <f t="shared" si="131"/>
        <v/>
      </c>
      <c r="CX91" s="284" t="str">
        <f t="shared" si="131"/>
        <v/>
      </c>
      <c r="CY91" s="284" t="str">
        <f t="shared" si="131"/>
        <v/>
      </c>
      <c r="CZ91" s="284">
        <f t="shared" si="131"/>
        <v>69.262805733761311</v>
      </c>
      <c r="DA91" s="284" t="str">
        <f t="shared" si="131"/>
        <v/>
      </c>
      <c r="DB91" s="284" t="str">
        <f t="shared" si="131"/>
        <v/>
      </c>
      <c r="DC91" s="284" t="str">
        <f t="shared" si="131"/>
        <v/>
      </c>
      <c r="DD91" s="284" t="str">
        <f t="shared" si="131"/>
        <v/>
      </c>
      <c r="DE91" s="284">
        <f t="shared" si="131"/>
        <v>49.383423240434006</v>
      </c>
      <c r="DF91" s="284" t="str">
        <f t="shared" si="131"/>
        <v/>
      </c>
      <c r="DG91" s="284" t="str">
        <f t="shared" si="131"/>
        <v/>
      </c>
      <c r="DH91" s="284" t="str">
        <f t="shared" si="131"/>
        <v/>
      </c>
      <c r="DI91" s="284" t="str">
        <f t="shared" si="131"/>
        <v/>
      </c>
      <c r="DJ91" s="284">
        <f t="shared" si="131"/>
        <v>35.209698266022045</v>
      </c>
      <c r="DK91" s="284" t="str">
        <f t="shared" si="131"/>
        <v/>
      </c>
      <c r="DL91" s="284" t="str">
        <f t="shared" si="131"/>
        <v/>
      </c>
      <c r="DM91" s="284" t="str">
        <f t="shared" si="131"/>
        <v/>
      </c>
      <c r="DN91" s="284" t="str">
        <f t="shared" si="131"/>
        <v/>
      </c>
      <c r="DO91" s="284">
        <f t="shared" si="131"/>
        <v>25.104028247463802</v>
      </c>
      <c r="DP91" s="284" t="str">
        <f t="shared" si="131"/>
        <v/>
      </c>
      <c r="DQ91" s="284" t="str">
        <f t="shared" si="131"/>
        <v/>
      </c>
      <c r="DR91" s="284" t="str">
        <f t="shared" si="131"/>
        <v/>
      </c>
      <c r="DS91" s="284" t="str">
        <f t="shared" si="131"/>
        <v/>
      </c>
      <c r="DT91" s="284">
        <f t="shared" si="131"/>
        <v>17.898825189809305</v>
      </c>
      <c r="DU91" s="284" t="str">
        <f t="shared" si="131"/>
        <v/>
      </c>
      <c r="DV91" s="284" t="str">
        <f t="shared" si="131"/>
        <v/>
      </c>
      <c r="DW91" s="284" t="str">
        <f t="shared" si="131"/>
        <v/>
      </c>
      <c r="DX91" s="284" t="str">
        <f t="shared" si="131"/>
        <v/>
      </c>
      <c r="DY91" s="284">
        <f t="shared" si="131"/>
        <v>12.761614989328185</v>
      </c>
      <c r="DZ91" s="284" t="str">
        <f t="shared" si="131"/>
        <v/>
      </c>
      <c r="EA91" s="284" t="str">
        <f t="shared" si="131"/>
        <v/>
      </c>
      <c r="EB91" s="284" t="str">
        <f t="shared" ref="EB91:GM91" si="132">IF(EB36="","",($C13*EB36)/((1+$H$4)^EB$79))</f>
        <v/>
      </c>
      <c r="EC91" s="284" t="str">
        <f t="shared" si="132"/>
        <v/>
      </c>
      <c r="ED91" s="284">
        <f t="shared" si="132"/>
        <v>9.0988551152826176</v>
      </c>
      <c r="EE91" s="284" t="str">
        <f t="shared" si="132"/>
        <v/>
      </c>
      <c r="EF91" s="284" t="str">
        <f t="shared" si="132"/>
        <v/>
      </c>
      <c r="EG91" s="284" t="str">
        <f t="shared" si="132"/>
        <v/>
      </c>
      <c r="EH91" s="284" t="str">
        <f t="shared" si="132"/>
        <v/>
      </c>
      <c r="EI91" s="284">
        <f t="shared" si="132"/>
        <v>6.4873579463207873</v>
      </c>
      <c r="EJ91" s="284" t="str">
        <f t="shared" si="132"/>
        <v/>
      </c>
      <c r="EK91" s="284" t="str">
        <f t="shared" si="132"/>
        <v/>
      </c>
      <c r="EL91" s="284" t="str">
        <f t="shared" si="132"/>
        <v/>
      </c>
      <c r="EM91" s="284" t="str">
        <f t="shared" si="132"/>
        <v/>
      </c>
      <c r="EN91" s="284">
        <f t="shared" si="132"/>
        <v>4.6253965570902746</v>
      </c>
      <c r="EO91" s="284" t="str">
        <f t="shared" si="132"/>
        <v/>
      </c>
      <c r="EP91" s="284" t="str">
        <f t="shared" si="132"/>
        <v/>
      </c>
      <c r="EQ91" s="284" t="str">
        <f t="shared" si="132"/>
        <v/>
      </c>
      <c r="ER91" s="284" t="str">
        <f t="shared" si="132"/>
        <v/>
      </c>
      <c r="ES91" s="284">
        <f t="shared" si="132"/>
        <v>3.2978438198367086</v>
      </c>
      <c r="ET91" s="284" t="str">
        <f t="shared" si="132"/>
        <v/>
      </c>
      <c r="EU91" s="284" t="str">
        <f t="shared" si="132"/>
        <v/>
      </c>
      <c r="EV91" s="284" t="str">
        <f t="shared" si="132"/>
        <v/>
      </c>
      <c r="EW91" s="284" t="str">
        <f t="shared" si="132"/>
        <v/>
      </c>
      <c r="EX91" s="284">
        <f t="shared" si="132"/>
        <v>2.3513170656392024</v>
      </c>
      <c r="EY91" s="284" t="str">
        <f t="shared" si="132"/>
        <v/>
      </c>
      <c r="EZ91" s="284" t="str">
        <f t="shared" si="132"/>
        <v/>
      </c>
      <c r="FA91" s="284" t="str">
        <f t="shared" si="132"/>
        <v/>
      </c>
      <c r="FB91" s="284" t="str">
        <f t="shared" si="132"/>
        <v/>
      </c>
      <c r="FC91" s="284">
        <f t="shared" si="132"/>
        <v>1.6764565713848447</v>
      </c>
      <c r="FD91" s="284" t="str">
        <f t="shared" si="132"/>
        <v/>
      </c>
      <c r="FE91" s="284" t="str">
        <f t="shared" si="132"/>
        <v/>
      </c>
      <c r="FF91" s="284" t="str">
        <f t="shared" si="132"/>
        <v/>
      </c>
      <c r="FG91" s="284" t="str">
        <f t="shared" si="132"/>
        <v/>
      </c>
      <c r="FH91" s="284">
        <f t="shared" si="132"/>
        <v>1.1952903659019702</v>
      </c>
      <c r="FI91" s="284" t="str">
        <f t="shared" si="132"/>
        <v/>
      </c>
      <c r="FJ91" s="284" t="str">
        <f t="shared" si="132"/>
        <v/>
      </c>
      <c r="FK91" s="284" t="str">
        <f t="shared" si="132"/>
        <v/>
      </c>
      <c r="FL91" s="284" t="str">
        <f t="shared" si="132"/>
        <v/>
      </c>
      <c r="FM91" s="284">
        <f t="shared" si="132"/>
        <v>0.85222551135808178</v>
      </c>
      <c r="FN91" s="284" t="str">
        <f t="shared" si="132"/>
        <v/>
      </c>
      <c r="FO91" s="284" t="str">
        <f t="shared" si="132"/>
        <v/>
      </c>
      <c r="FP91" s="284" t="str">
        <f t="shared" si="132"/>
        <v/>
      </c>
      <c r="FQ91" s="284" t="str">
        <f t="shared" si="132"/>
        <v/>
      </c>
      <c r="FR91" s="284">
        <f t="shared" si="132"/>
        <v>0.60762501140171443</v>
      </c>
      <c r="FS91" s="284" t="str">
        <f t="shared" si="132"/>
        <v/>
      </c>
      <c r="FT91" s="284" t="str">
        <f t="shared" si="132"/>
        <v/>
      </c>
      <c r="FU91" s="284" t="str">
        <f t="shared" si="132"/>
        <v/>
      </c>
      <c r="FV91" s="284" t="str">
        <f t="shared" si="132"/>
        <v/>
      </c>
      <c r="FW91" s="284">
        <f t="shared" si="132"/>
        <v>0.43322823543802885</v>
      </c>
      <c r="FX91" s="284" t="str">
        <f t="shared" si="132"/>
        <v/>
      </c>
      <c r="FY91" s="284" t="str">
        <f t="shared" si="132"/>
        <v/>
      </c>
      <c r="FZ91" s="284" t="str">
        <f t="shared" si="132"/>
        <v/>
      </c>
      <c r="GA91" s="284" t="str">
        <f t="shared" si="132"/>
        <v/>
      </c>
      <c r="GB91" s="284">
        <f t="shared" si="132"/>
        <v>0.30888574442941136</v>
      </c>
      <c r="GC91" s="284" t="str">
        <f t="shared" si="132"/>
        <v/>
      </c>
      <c r="GD91" s="284" t="str">
        <f t="shared" si="132"/>
        <v/>
      </c>
      <c r="GE91" s="284" t="str">
        <f t="shared" si="132"/>
        <v/>
      </c>
      <c r="GF91" s="284" t="str">
        <f t="shared" si="132"/>
        <v/>
      </c>
      <c r="GG91" s="284">
        <f t="shared" si="132"/>
        <v>0.22023126681769487</v>
      </c>
      <c r="GH91" s="284" t="str">
        <f t="shared" si="132"/>
        <v/>
      </c>
      <c r="GI91" s="284" t="str">
        <f t="shared" si="132"/>
        <v/>
      </c>
      <c r="GJ91" s="284" t="str">
        <f t="shared" si="132"/>
        <v/>
      </c>
      <c r="GK91" s="284" t="str">
        <f t="shared" si="132"/>
        <v/>
      </c>
      <c r="GL91" s="284">
        <f t="shared" si="132"/>
        <v>0.15702184953119663</v>
      </c>
      <c r="GM91" s="284" t="str">
        <f t="shared" si="132"/>
        <v/>
      </c>
      <c r="GN91" s="284" t="str">
        <f t="shared" ref="GN91:IY91" si="133">IF(GN36="","",($C13*GN36)/((1+$H$4)^GN$79))</f>
        <v/>
      </c>
      <c r="GO91" s="284" t="str">
        <f t="shared" si="133"/>
        <v/>
      </c>
      <c r="GP91" s="284" t="str">
        <f t="shared" si="133"/>
        <v/>
      </c>
      <c r="GQ91" s="284">
        <f t="shared" si="133"/>
        <v>0.11195440859270735</v>
      </c>
      <c r="GR91" s="284" t="str">
        <f t="shared" si="133"/>
        <v/>
      </c>
      <c r="GS91" s="284" t="str">
        <f t="shared" si="133"/>
        <v/>
      </c>
      <c r="GT91" s="284" t="str">
        <f t="shared" si="133"/>
        <v/>
      </c>
      <c r="GU91" s="284" t="str">
        <f t="shared" si="133"/>
        <v/>
      </c>
      <c r="GV91" s="284">
        <f t="shared" si="133"/>
        <v>7.9821946058867985E-2</v>
      </c>
      <c r="GW91" s="284" t="str">
        <f t="shared" si="133"/>
        <v/>
      </c>
      <c r="GX91" s="284" t="str">
        <f t="shared" si="133"/>
        <v/>
      </c>
      <c r="GY91" s="284" t="str">
        <f t="shared" si="133"/>
        <v/>
      </c>
      <c r="GZ91" s="284" t="str">
        <f t="shared" si="133"/>
        <v/>
      </c>
      <c r="HA91" s="284">
        <f t="shared" si="133"/>
        <v>5.6911944359463756E-2</v>
      </c>
      <c r="HB91" s="284" t="str">
        <f t="shared" si="133"/>
        <v/>
      </c>
      <c r="HC91" s="284" t="str">
        <f t="shared" si="133"/>
        <v/>
      </c>
      <c r="HD91" s="284" t="str">
        <f t="shared" si="133"/>
        <v/>
      </c>
      <c r="HE91" s="284" t="str">
        <f t="shared" si="133"/>
        <v/>
      </c>
      <c r="HF91" s="284">
        <f t="shared" si="133"/>
        <v>4.0577429775841174E-2</v>
      </c>
      <c r="HG91" s="284" t="str">
        <f t="shared" si="133"/>
        <v/>
      </c>
      <c r="HH91" s="284" t="str">
        <f t="shared" si="133"/>
        <v/>
      </c>
      <c r="HI91" s="284" t="str">
        <f t="shared" si="133"/>
        <v/>
      </c>
      <c r="HJ91" s="284" t="str">
        <f t="shared" si="133"/>
        <v/>
      </c>
      <c r="HK91" s="284">
        <f t="shared" si="133"/>
        <v>2.8931146629143843E-2</v>
      </c>
      <c r="HL91" s="284" t="str">
        <f t="shared" si="133"/>
        <v/>
      </c>
      <c r="HM91" s="284" t="str">
        <f t="shared" si="133"/>
        <v/>
      </c>
      <c r="HN91" s="284" t="str">
        <f t="shared" si="133"/>
        <v/>
      </c>
      <c r="HO91" s="284" t="str">
        <f t="shared" si="133"/>
        <v/>
      </c>
      <c r="HP91" s="284">
        <f t="shared" si="133"/>
        <v>2.0627507703195085E-2</v>
      </c>
      <c r="HQ91" s="284" t="str">
        <f t="shared" si="133"/>
        <v/>
      </c>
      <c r="HR91" s="284" t="str">
        <f t="shared" si="133"/>
        <v/>
      </c>
      <c r="HS91" s="284" t="str">
        <f t="shared" si="133"/>
        <v/>
      </c>
      <c r="HT91" s="284" t="str">
        <f t="shared" si="133"/>
        <v/>
      </c>
      <c r="HU91" s="284">
        <f t="shared" si="133"/>
        <v>1.4707127909571002E-2</v>
      </c>
      <c r="HV91" s="284" t="str">
        <f t="shared" si="133"/>
        <v/>
      </c>
      <c r="HW91" s="284" t="str">
        <f t="shared" si="133"/>
        <v/>
      </c>
      <c r="HX91" s="284" t="str">
        <f t="shared" si="133"/>
        <v/>
      </c>
      <c r="HY91" s="284" t="str">
        <f t="shared" si="133"/>
        <v/>
      </c>
      <c r="HZ91" s="284">
        <f t="shared" si="133"/>
        <v>1.0485978939422659E-2</v>
      </c>
      <c r="IA91" s="284" t="str">
        <f t="shared" si="133"/>
        <v/>
      </c>
      <c r="IB91" s="284" t="str">
        <f t="shared" si="133"/>
        <v/>
      </c>
      <c r="IC91" s="284" t="str">
        <f t="shared" si="133"/>
        <v/>
      </c>
      <c r="ID91" s="284" t="str">
        <f t="shared" si="133"/>
        <v/>
      </c>
      <c r="IE91" s="284">
        <f t="shared" si="133"/>
        <v>7.4763580621651721E-3</v>
      </c>
      <c r="IF91" s="284" t="str">
        <f t="shared" si="133"/>
        <v/>
      </c>
      <c r="IG91" s="284" t="str">
        <f t="shared" si="133"/>
        <v/>
      </c>
      <c r="IH91" s="284" t="str">
        <f t="shared" si="133"/>
        <v/>
      </c>
      <c r="II91" s="284" t="str">
        <f t="shared" si="133"/>
        <v/>
      </c>
      <c r="IJ91" s="284">
        <f t="shared" si="133"/>
        <v>5.3305399711950693E-3</v>
      </c>
      <c r="IK91" s="284" t="str">
        <f t="shared" si="133"/>
        <v/>
      </c>
      <c r="IL91" s="284" t="str">
        <f t="shared" si="133"/>
        <v/>
      </c>
      <c r="IM91" s="284" t="str">
        <f t="shared" si="133"/>
        <v/>
      </c>
      <c r="IN91" s="284" t="str">
        <f t="shared" si="133"/>
        <v/>
      </c>
      <c r="IO91" s="284">
        <f t="shared" si="133"/>
        <v>3.8006013286473552E-3</v>
      </c>
      <c r="IP91" s="284" t="str">
        <f t="shared" si="133"/>
        <v/>
      </c>
      <c r="IQ91" s="284" t="str">
        <f t="shared" si="133"/>
        <v/>
      </c>
      <c r="IR91" s="284" t="str">
        <f t="shared" si="133"/>
        <v/>
      </c>
      <c r="IS91" s="284" t="str">
        <f t="shared" si="133"/>
        <v/>
      </c>
      <c r="IT91" s="284">
        <f t="shared" si="133"/>
        <v>2.7097762210528315E-3</v>
      </c>
      <c r="IU91" s="284" t="str">
        <f t="shared" si="133"/>
        <v/>
      </c>
      <c r="IV91" s="284" t="str">
        <f t="shared" si="133"/>
        <v/>
      </c>
      <c r="IW91" s="284" t="str">
        <f t="shared" si="133"/>
        <v/>
      </c>
      <c r="IX91" s="284" t="str">
        <f t="shared" si="133"/>
        <v/>
      </c>
      <c r="IY91" s="284">
        <f t="shared" si="133"/>
        <v>1.9320329951041514E-3</v>
      </c>
      <c r="IZ91" s="284" t="str">
        <f t="shared" ref="IZ91:LK91" si="134">IF(IZ36="","",($C13*IZ36)/((1+$H$4)^IZ$79))</f>
        <v/>
      </c>
      <c r="JA91" s="284" t="str">
        <f t="shared" si="134"/>
        <v/>
      </c>
      <c r="JB91" s="284" t="str">
        <f t="shared" si="134"/>
        <v/>
      </c>
      <c r="JC91" s="284" t="str">
        <f t="shared" si="134"/>
        <v/>
      </c>
      <c r="JD91" s="284">
        <f t="shared" si="134"/>
        <v>1.377512823815698E-3</v>
      </c>
      <c r="JE91" s="284" t="str">
        <f t="shared" si="134"/>
        <v/>
      </c>
      <c r="JF91" s="284" t="str">
        <f t="shared" si="134"/>
        <v/>
      </c>
      <c r="JG91" s="284" t="str">
        <f t="shared" si="134"/>
        <v/>
      </c>
      <c r="JH91" s="284" t="str">
        <f t="shared" si="134"/>
        <v/>
      </c>
      <c r="JI91" s="284">
        <f t="shared" si="134"/>
        <v>9.8214760544211403E-4</v>
      </c>
      <c r="JJ91" s="284" t="str">
        <f t="shared" si="134"/>
        <v/>
      </c>
      <c r="JK91" s="284" t="str">
        <f t="shared" si="134"/>
        <v/>
      </c>
      <c r="JL91" s="284" t="str">
        <f t="shared" si="134"/>
        <v/>
      </c>
      <c r="JM91" s="284" t="str">
        <f t="shared" si="134"/>
        <v/>
      </c>
      <c r="JN91" s="284">
        <f t="shared" si="134"/>
        <v>7.0025766889320626E-4</v>
      </c>
      <c r="JO91" s="284" t="str">
        <f t="shared" si="134"/>
        <v/>
      </c>
      <c r="JP91" s="284" t="str">
        <f t="shared" si="134"/>
        <v/>
      </c>
      <c r="JQ91" s="284" t="str">
        <f t="shared" si="134"/>
        <v/>
      </c>
      <c r="JR91" s="284" t="str">
        <f t="shared" si="134"/>
        <v/>
      </c>
      <c r="JS91" s="284">
        <f t="shared" si="134"/>
        <v>4.9927403999830682E-4</v>
      </c>
      <c r="JT91" s="284" t="str">
        <f t="shared" si="134"/>
        <v/>
      </c>
      <c r="JU91" s="284" t="str">
        <f t="shared" si="134"/>
        <v/>
      </c>
      <c r="JV91" s="284" t="str">
        <f t="shared" si="134"/>
        <v/>
      </c>
      <c r="JW91" s="284" t="str">
        <f t="shared" si="134"/>
        <v/>
      </c>
      <c r="JX91" s="284">
        <f t="shared" si="134"/>
        <v>3.5597549029376904E-4</v>
      </c>
      <c r="JY91" s="284" t="str">
        <f t="shared" si="134"/>
        <v/>
      </c>
      <c r="JZ91" s="284" t="str">
        <f t="shared" si="134"/>
        <v/>
      </c>
      <c r="KA91" s="284" t="str">
        <f t="shared" si="134"/>
        <v/>
      </c>
      <c r="KB91" s="284" t="str">
        <f t="shared" si="134"/>
        <v/>
      </c>
      <c r="KC91" s="284">
        <f t="shared" si="134"/>
        <v>2.5380560481438007E-4</v>
      </c>
      <c r="KD91" s="284" t="str">
        <f t="shared" si="134"/>
        <v/>
      </c>
      <c r="KE91" s="284" t="str">
        <f t="shared" si="134"/>
        <v/>
      </c>
      <c r="KF91" s="284" t="str">
        <f t="shared" si="134"/>
        <v/>
      </c>
      <c r="KG91" s="284" t="str">
        <f t="shared" si="134"/>
        <v/>
      </c>
      <c r="KH91" s="284">
        <f t="shared" si="134"/>
        <v>1.809598885081466E-4</v>
      </c>
      <c r="KI91" s="284" t="str">
        <f t="shared" si="134"/>
        <v/>
      </c>
      <c r="KJ91" s="284" t="str">
        <f t="shared" si="134"/>
        <v/>
      </c>
      <c r="KK91" s="284" t="str">
        <f t="shared" si="134"/>
        <v/>
      </c>
      <c r="KL91" s="284" t="str">
        <f t="shared" si="134"/>
        <v/>
      </c>
      <c r="KM91" s="284">
        <f t="shared" si="134"/>
        <v>1.2902189954721406E-4</v>
      </c>
      <c r="KN91" s="284" t="str">
        <f t="shared" si="134"/>
        <v/>
      </c>
      <c r="KO91" s="284" t="str">
        <f t="shared" si="134"/>
        <v/>
      </c>
      <c r="KP91" s="284" t="str">
        <f t="shared" si="134"/>
        <v/>
      </c>
      <c r="KQ91" s="284" t="str">
        <f t="shared" si="134"/>
        <v/>
      </c>
      <c r="KR91" s="284">
        <f t="shared" si="134"/>
        <v>9.1990831227893786E-5</v>
      </c>
      <c r="KS91" s="284" t="str">
        <f t="shared" si="134"/>
        <v/>
      </c>
      <c r="KT91" s="284" t="str">
        <f t="shared" si="134"/>
        <v/>
      </c>
      <c r="KU91" s="284" t="str">
        <f t="shared" si="134"/>
        <v/>
      </c>
      <c r="KV91" s="284" t="str">
        <f t="shared" si="134"/>
        <v/>
      </c>
      <c r="KW91" s="284">
        <f t="shared" si="134"/>
        <v>6.5588191304702937E-5</v>
      </c>
      <c r="KX91" s="284" t="str">
        <f t="shared" si="134"/>
        <v/>
      </c>
      <c r="KY91" s="284" t="str">
        <f t="shared" si="134"/>
        <v/>
      </c>
      <c r="KZ91" s="284" t="str">
        <f t="shared" si="134"/>
        <v/>
      </c>
      <c r="LA91" s="284" t="str">
        <f t="shared" si="134"/>
        <v/>
      </c>
      <c r="LB91" s="284">
        <f t="shared" si="134"/>
        <v>4.6763473937584103E-5</v>
      </c>
      <c r="LC91" s="284" t="str">
        <f t="shared" si="134"/>
        <v/>
      </c>
      <c r="LD91" s="284" t="str">
        <f t="shared" si="134"/>
        <v/>
      </c>
      <c r="LE91" s="284" t="str">
        <f t="shared" si="134"/>
        <v/>
      </c>
      <c r="LF91" s="284" t="str">
        <f t="shared" si="134"/>
        <v/>
      </c>
      <c r="LG91" s="284">
        <f t="shared" si="134"/>
        <v>3.334171062214219E-5</v>
      </c>
      <c r="LH91" s="284" t="str">
        <f t="shared" si="134"/>
        <v/>
      </c>
      <c r="LI91" s="284" t="str">
        <f t="shared" si="134"/>
        <v/>
      </c>
      <c r="LJ91" s="284" t="str">
        <f t="shared" si="134"/>
        <v/>
      </c>
      <c r="LK91" s="284" t="str">
        <f t="shared" si="134"/>
        <v/>
      </c>
      <c r="LL91" s="284">
        <f t="shared" ref="LL91:NW91" si="135">IF(LL36="","",($C13*LL36)/((1+$H$4)^LL$79))</f>
        <v>2.3772178873931206E-5</v>
      </c>
      <c r="LM91" s="284" t="str">
        <f t="shared" si="135"/>
        <v/>
      </c>
      <c r="LN91" s="284" t="str">
        <f t="shared" si="135"/>
        <v/>
      </c>
      <c r="LO91" s="284" t="str">
        <f t="shared" si="135"/>
        <v/>
      </c>
      <c r="LP91" s="284" t="str">
        <f t="shared" si="135"/>
        <v/>
      </c>
      <c r="LQ91" s="284">
        <f t="shared" si="135"/>
        <v>1.6949234993326586E-5</v>
      </c>
      <c r="LR91" s="284" t="str">
        <f t="shared" si="135"/>
        <v/>
      </c>
      <c r="LS91" s="284" t="str">
        <f t="shared" si="135"/>
        <v/>
      </c>
      <c r="LT91" s="284" t="str">
        <f t="shared" si="135"/>
        <v/>
      </c>
      <c r="LU91" s="284" t="str">
        <f t="shared" si="135"/>
        <v/>
      </c>
      <c r="LV91" s="284">
        <f t="shared" si="135"/>
        <v>1.2084570303062819E-5</v>
      </c>
      <c r="LW91" s="284" t="str">
        <f t="shared" si="135"/>
        <v/>
      </c>
      <c r="LX91" s="284" t="str">
        <f t="shared" si="135"/>
        <v/>
      </c>
      <c r="LY91" s="284" t="str">
        <f t="shared" si="135"/>
        <v/>
      </c>
      <c r="LZ91" s="284" t="str">
        <f t="shared" si="135"/>
        <v/>
      </c>
      <c r="MA91" s="284">
        <f t="shared" si="135"/>
        <v>8.6161316110825586E-6</v>
      </c>
      <c r="MB91" s="284" t="str">
        <f t="shared" si="135"/>
        <v/>
      </c>
      <c r="MC91" s="284" t="str">
        <f t="shared" si="135"/>
        <v/>
      </c>
      <c r="MD91" s="284" t="str">
        <f t="shared" si="135"/>
        <v/>
      </c>
      <c r="ME91" s="284" t="str">
        <f t="shared" si="135"/>
        <v/>
      </c>
      <c r="MF91" s="284">
        <f t="shared" si="135"/>
        <v>6.1431827593142185E-6</v>
      </c>
      <c r="MG91" s="284" t="str">
        <f t="shared" si="135"/>
        <v/>
      </c>
      <c r="MH91" s="284" t="str">
        <f t="shared" si="135"/>
        <v/>
      </c>
      <c r="MI91" s="284" t="str">
        <f t="shared" si="135"/>
        <v/>
      </c>
      <c r="MJ91" s="284" t="str">
        <f t="shared" si="135"/>
        <v/>
      </c>
      <c r="MK91" s="284">
        <f t="shared" si="135"/>
        <v>4.3800044054333838E-6</v>
      </c>
      <c r="ML91" s="284" t="str">
        <f t="shared" si="135"/>
        <v/>
      </c>
      <c r="MM91" s="284" t="str">
        <f t="shared" si="135"/>
        <v/>
      </c>
      <c r="MN91" s="284" t="str">
        <f t="shared" si="135"/>
        <v/>
      </c>
      <c r="MO91" s="284" t="str">
        <f t="shared" si="135"/>
        <v/>
      </c>
      <c r="MP91" s="284">
        <f t="shared" si="135"/>
        <v>3.1228826071515849E-6</v>
      </c>
      <c r="MQ91" s="284" t="str">
        <f t="shared" si="135"/>
        <v/>
      </c>
      <c r="MR91" s="284" t="str">
        <f t="shared" si="135"/>
        <v/>
      </c>
      <c r="MS91" s="284" t="str">
        <f t="shared" si="135"/>
        <v/>
      </c>
      <c r="MT91" s="284" t="str">
        <f t="shared" si="135"/>
        <v/>
      </c>
      <c r="MU91" s="284">
        <f t="shared" si="135"/>
        <v>2.2265721390490062E-6</v>
      </c>
      <c r="MV91" s="284" t="str">
        <f t="shared" si="135"/>
        <v/>
      </c>
      <c r="MW91" s="284" t="str">
        <f t="shared" si="135"/>
        <v/>
      </c>
      <c r="MX91" s="284" t="str">
        <f t="shared" si="135"/>
        <v/>
      </c>
      <c r="MY91" s="284" t="str">
        <f t="shared" si="135"/>
        <v/>
      </c>
      <c r="MZ91" s="284">
        <f t="shared" si="135"/>
        <v>1.5875151627653305E-6</v>
      </c>
      <c r="NA91" s="284" t="str">
        <f t="shared" si="135"/>
        <v/>
      </c>
      <c r="NB91" s="284" t="str">
        <f t="shared" si="135"/>
        <v/>
      </c>
      <c r="NC91" s="284" t="str">
        <f t="shared" si="135"/>
        <v/>
      </c>
      <c r="ND91" s="284" t="str">
        <f t="shared" si="135"/>
        <v/>
      </c>
      <c r="NE91" s="284">
        <f t="shared" si="135"/>
        <v>1.131876370772447E-6</v>
      </c>
      <c r="NF91" s="284" t="str">
        <f t="shared" si="135"/>
        <v/>
      </c>
      <c r="NG91" s="284" t="str">
        <f t="shared" si="135"/>
        <v/>
      </c>
      <c r="NH91" s="284" t="str">
        <f t="shared" si="135"/>
        <v/>
      </c>
      <c r="NI91" s="284" t="str">
        <f t="shared" si="135"/>
        <v/>
      </c>
      <c r="NJ91" s="284">
        <f t="shared" si="135"/>
        <v>8.0701220924488696E-7</v>
      </c>
      <c r="NK91" s="284" t="str">
        <f t="shared" si="135"/>
        <v/>
      </c>
      <c r="NL91" s="284" t="str">
        <f t="shared" si="135"/>
        <v/>
      </c>
      <c r="NM91" s="284" t="str">
        <f t="shared" si="135"/>
        <v/>
      </c>
      <c r="NN91" s="284" t="str">
        <f t="shared" si="135"/>
        <v/>
      </c>
      <c r="NO91" s="284">
        <f t="shared" si="135"/>
        <v>5.753885518661868E-7</v>
      </c>
      <c r="NP91" s="284" t="str">
        <f t="shared" si="135"/>
        <v/>
      </c>
      <c r="NQ91" s="284" t="str">
        <f t="shared" si="135"/>
        <v/>
      </c>
      <c r="NR91" s="284" t="str">
        <f t="shared" si="135"/>
        <v/>
      </c>
      <c r="NS91" s="284" t="str">
        <f t="shared" si="135"/>
        <v/>
      </c>
      <c r="NT91" s="284">
        <f t="shared" si="135"/>
        <v>4.1024408531371315E-7</v>
      </c>
      <c r="NU91" s="284" t="str">
        <f t="shared" si="135"/>
        <v/>
      </c>
      <c r="NV91" s="284" t="str">
        <f t="shared" si="135"/>
        <v/>
      </c>
      <c r="NW91" s="284" t="str">
        <f t="shared" si="135"/>
        <v/>
      </c>
      <c r="NX91" s="284" t="str">
        <f t="shared" ref="NX91:QI91" si="136">IF(NX36="","",($C13*NX36)/((1+$H$4)^NX$79))</f>
        <v/>
      </c>
      <c r="NY91" s="284">
        <f t="shared" si="136"/>
        <v>2.9249836304359646E-7</v>
      </c>
      <c r="NZ91" s="284" t="str">
        <f t="shared" si="136"/>
        <v/>
      </c>
      <c r="OA91" s="284" t="str">
        <f t="shared" si="136"/>
        <v/>
      </c>
      <c r="OB91" s="284" t="str">
        <f t="shared" si="136"/>
        <v/>
      </c>
      <c r="OC91" s="284" t="str">
        <f t="shared" si="136"/>
        <v/>
      </c>
      <c r="OD91" s="284">
        <f t="shared" si="136"/>
        <v>2.0854729037168088E-7</v>
      </c>
      <c r="OE91" s="284" t="str">
        <f t="shared" si="136"/>
        <v/>
      </c>
      <c r="OF91" s="284" t="str">
        <f t="shared" si="136"/>
        <v/>
      </c>
      <c r="OG91" s="284" t="str">
        <f t="shared" si="136"/>
        <v/>
      </c>
      <c r="OH91" s="284" t="str">
        <f t="shared" si="136"/>
        <v/>
      </c>
      <c r="OI91" s="284">
        <f t="shared" si="136"/>
        <v>1.4869133580377597E-7</v>
      </c>
      <c r="OJ91" s="284" t="str">
        <f t="shared" si="136"/>
        <v/>
      </c>
      <c r="OK91" s="284" t="str">
        <f t="shared" si="136"/>
        <v/>
      </c>
      <c r="OL91" s="284" t="str">
        <f t="shared" si="136"/>
        <v/>
      </c>
      <c r="OM91" s="284" t="str">
        <f t="shared" si="136"/>
        <v/>
      </c>
      <c r="ON91" s="284">
        <f t="shared" si="136"/>
        <v>1.0601486743705745E-7</v>
      </c>
      <c r="OO91" s="284" t="str">
        <f t="shared" si="136"/>
        <v/>
      </c>
      <c r="OP91" s="284" t="str">
        <f t="shared" si="136"/>
        <v/>
      </c>
      <c r="OQ91" s="284" t="str">
        <f t="shared" si="136"/>
        <v/>
      </c>
      <c r="OR91" s="284" t="str">
        <f t="shared" si="136"/>
        <v/>
      </c>
      <c r="OS91" s="284">
        <f t="shared" si="136"/>
        <v>7.5587135302415141E-8</v>
      </c>
      <c r="OT91" s="284" t="str">
        <f t="shared" si="136"/>
        <v/>
      </c>
      <c r="OU91" s="284" t="str">
        <f t="shared" si="136"/>
        <v/>
      </c>
      <c r="OV91" s="284" t="str">
        <f t="shared" si="136"/>
        <v/>
      </c>
      <c r="OW91" s="284" t="str">
        <f t="shared" si="136"/>
        <v/>
      </c>
      <c r="OX91" s="284">
        <f t="shared" si="136"/>
        <v>5.3892582817384078E-8</v>
      </c>
      <c r="OY91" s="284" t="str">
        <f t="shared" si="136"/>
        <v/>
      </c>
      <c r="OZ91" s="284" t="str">
        <f t="shared" si="136"/>
        <v/>
      </c>
      <c r="PA91" s="284" t="str">
        <f t="shared" si="136"/>
        <v/>
      </c>
      <c r="PB91" s="284" t="str">
        <f t="shared" si="136"/>
        <v/>
      </c>
      <c r="PC91" s="284">
        <f t="shared" si="136"/>
        <v>3.8424666725473874E-8</v>
      </c>
      <c r="PD91" s="284" t="str">
        <f t="shared" si="136"/>
        <v/>
      </c>
      <c r="PE91" s="284" t="str">
        <f t="shared" si="136"/>
        <v/>
      </c>
      <c r="PF91" s="284" t="str">
        <f t="shared" si="136"/>
        <v/>
      </c>
      <c r="PG91" s="284" t="str">
        <f t="shared" si="136"/>
        <v/>
      </c>
      <c r="PH91" s="284">
        <f t="shared" si="136"/>
        <v>2.739625632652886E-8</v>
      </c>
      <c r="PI91" s="284" t="str">
        <f t="shared" si="136"/>
        <v/>
      </c>
      <c r="PJ91" s="284" t="str">
        <f t="shared" si="136"/>
        <v/>
      </c>
      <c r="PK91" s="284" t="str">
        <f t="shared" si="136"/>
        <v/>
      </c>
      <c r="PL91" s="284" t="str">
        <f t="shared" si="136"/>
        <v/>
      </c>
      <c r="PM91" s="284">
        <f t="shared" si="136"/>
        <v>1.9533152130407091E-8</v>
      </c>
      <c r="PN91" s="284" t="str">
        <f t="shared" si="136"/>
        <v/>
      </c>
      <c r="PO91" s="284" t="str">
        <f t="shared" si="136"/>
        <v/>
      </c>
      <c r="PP91" s="284" t="str">
        <f t="shared" si="136"/>
        <v/>
      </c>
      <c r="PQ91" s="284" t="str">
        <f t="shared" si="136"/>
        <v/>
      </c>
      <c r="PR91" s="284">
        <f t="shared" si="136"/>
        <v>1.3926867510732227E-8</v>
      </c>
      <c r="PS91" s="284" t="str">
        <f t="shared" si="136"/>
        <v/>
      </c>
      <c r="PT91" s="284" t="str">
        <f t="shared" si="136"/>
        <v/>
      </c>
      <c r="PU91" s="284" t="str">
        <f t="shared" si="136"/>
        <v/>
      </c>
      <c r="PV91" s="284" t="str">
        <f t="shared" si="136"/>
        <v/>
      </c>
      <c r="PW91" s="284">
        <f t="shared" si="136"/>
        <v>9.9296640586521999E-9</v>
      </c>
      <c r="PX91" s="284" t="str">
        <f t="shared" si="136"/>
        <v/>
      </c>
      <c r="PY91" s="284" t="str">
        <f t="shared" si="136"/>
        <v/>
      </c>
      <c r="PZ91" s="284" t="str">
        <f t="shared" si="136"/>
        <v/>
      </c>
      <c r="QA91" s="284" t="str">
        <f t="shared" si="136"/>
        <v/>
      </c>
      <c r="QB91" s="284">
        <f t="shared" si="136"/>
        <v>7.0797132407347284E-9</v>
      </c>
      <c r="QC91" s="284" t="str">
        <f t="shared" si="136"/>
        <v/>
      </c>
      <c r="QD91" s="284" t="str">
        <f t="shared" si="136"/>
        <v/>
      </c>
      <c r="QE91" s="284" t="str">
        <f t="shared" si="136"/>
        <v/>
      </c>
      <c r="QF91" s="284" t="str">
        <f t="shared" si="136"/>
        <v/>
      </c>
      <c r="QG91" s="284">
        <f t="shared" si="136"/>
        <v>5.0477376953513962E-9</v>
      </c>
      <c r="QH91" s="284" t="str">
        <f t="shared" si="136"/>
        <v/>
      </c>
      <c r="QI91" s="284" t="str">
        <f t="shared" si="136"/>
        <v/>
      </c>
      <c r="QJ91" s="284" t="str">
        <f t="shared" ref="QJ91:SA91" si="137">IF(QJ36="","",($C13*QJ36)/((1+$H$4)^QJ$79))</f>
        <v/>
      </c>
      <c r="QK91" s="284" t="str">
        <f t="shared" si="137"/>
        <v/>
      </c>
      <c r="QL91" s="284">
        <f t="shared" si="137"/>
        <v>3.5989672144442886E-9</v>
      </c>
      <c r="QM91" s="284" t="str">
        <f t="shared" si="137"/>
        <v/>
      </c>
      <c r="QN91" s="284" t="str">
        <f t="shared" si="137"/>
        <v/>
      </c>
      <c r="QO91" s="284" t="str">
        <f t="shared" si="137"/>
        <v/>
      </c>
      <c r="QP91" s="284" t="str">
        <f t="shared" si="137"/>
        <v/>
      </c>
      <c r="QQ91" s="284">
        <f t="shared" si="137"/>
        <v>2.5660138843136135E-9</v>
      </c>
      <c r="QR91" s="284" t="str">
        <f t="shared" si="137"/>
        <v/>
      </c>
      <c r="QS91" s="284" t="str">
        <f t="shared" si="137"/>
        <v/>
      </c>
      <c r="QT91" s="284" t="str">
        <f t="shared" si="137"/>
        <v/>
      </c>
      <c r="QU91" s="284" t="str">
        <f t="shared" si="137"/>
        <v/>
      </c>
      <c r="QV91" s="284">
        <f t="shared" si="137"/>
        <v>1.8295324358788111E-9</v>
      </c>
      <c r="QW91" s="284" t="str">
        <f t="shared" si="137"/>
        <v/>
      </c>
      <c r="QX91" s="284" t="str">
        <f t="shared" si="137"/>
        <v/>
      </c>
      <c r="QY91" s="284" t="str">
        <f t="shared" si="137"/>
        <v/>
      </c>
      <c r="QZ91" s="284" t="str">
        <f t="shared" si="137"/>
        <v/>
      </c>
      <c r="RA91" s="284">
        <f t="shared" si="137"/>
        <v>1.3044313416986832E-9</v>
      </c>
      <c r="RB91" s="284" t="str">
        <f t="shared" si="137"/>
        <v/>
      </c>
      <c r="RC91" s="284" t="str">
        <f t="shared" si="137"/>
        <v/>
      </c>
      <c r="RD91" s="284" t="str">
        <f t="shared" si="137"/>
        <v/>
      </c>
      <c r="RE91" s="284" t="str">
        <f t="shared" si="137"/>
        <v/>
      </c>
      <c r="RF91" s="284">
        <f t="shared" si="137"/>
        <v>9.300415187164998E-10</v>
      </c>
      <c r="RG91" s="284" t="str">
        <f t="shared" si="137"/>
        <v/>
      </c>
      <c r="RH91" s="284" t="str">
        <f t="shared" si="137"/>
        <v/>
      </c>
      <c r="RI91" s="284" t="str">
        <f t="shared" si="137"/>
        <v/>
      </c>
      <c r="RJ91" s="284" t="str">
        <f t="shared" si="137"/>
        <v/>
      </c>
      <c r="RK91" s="284">
        <f t="shared" si="137"/>
        <v>6.6310674919086588E-10</v>
      </c>
      <c r="RL91" s="284" t="str">
        <f t="shared" si="137"/>
        <v/>
      </c>
      <c r="RM91" s="284" t="str">
        <f t="shared" si="137"/>
        <v/>
      </c>
      <c r="RN91" s="284" t="str">
        <f t="shared" si="137"/>
        <v/>
      </c>
      <c r="RO91" s="284" t="str">
        <f t="shared" si="137"/>
        <v/>
      </c>
      <c r="RP91" s="284">
        <f t="shared" si="137"/>
        <v>4.7278594769543059E-10</v>
      </c>
      <c r="RQ91" s="284" t="str">
        <f t="shared" si="137"/>
        <v/>
      </c>
      <c r="RR91" s="284" t="str">
        <f t="shared" si="137"/>
        <v/>
      </c>
      <c r="RS91" s="284" t="str">
        <f t="shared" si="137"/>
        <v/>
      </c>
      <c r="RT91" s="284" t="str">
        <f t="shared" si="137"/>
        <v/>
      </c>
      <c r="RU91" s="284">
        <f t="shared" si="137"/>
        <v>3.3708984656093051E-10</v>
      </c>
      <c r="RV91" s="284" t="str">
        <f t="shared" si="137"/>
        <v/>
      </c>
      <c r="RW91" s="284" t="str">
        <f t="shared" si="137"/>
        <v/>
      </c>
      <c r="RX91" s="284" t="str">
        <f t="shared" si="137"/>
        <v/>
      </c>
      <c r="RY91" s="284" t="str">
        <f t="shared" si="137"/>
        <v/>
      </c>
      <c r="RZ91" s="284">
        <f t="shared" si="137"/>
        <v>2.4034040184221383E-10</v>
      </c>
      <c r="SA91" s="284" t="str">
        <f t="shared" si="137"/>
        <v/>
      </c>
    </row>
    <row r="92" spans="1:495">
      <c r="A92" s="282" t="s">
        <v>163</v>
      </c>
      <c r="B92" s="290">
        <f>SUM(C93:C103)</f>
        <v>4460678.0775387827</v>
      </c>
      <c r="C92" s="290"/>
      <c r="D92" s="284"/>
      <c r="E92" s="284"/>
      <c r="F92" s="284"/>
      <c r="G92" s="284"/>
      <c r="H92" s="284"/>
      <c r="I92" s="284"/>
      <c r="J92" s="284"/>
      <c r="K92" s="284"/>
      <c r="L92" s="284"/>
      <c r="M92" s="284"/>
      <c r="N92" s="284"/>
      <c r="O92" s="284"/>
      <c r="P92" s="284"/>
      <c r="Q92" s="284"/>
      <c r="R92" s="284"/>
      <c r="S92" s="284"/>
      <c r="T92" s="284"/>
      <c r="U92" s="284"/>
      <c r="V92" s="284"/>
      <c r="W92" s="284"/>
      <c r="X92" s="284"/>
      <c r="Y92" s="284"/>
      <c r="Z92" s="284"/>
      <c r="AA92" s="284"/>
      <c r="AB92" s="284"/>
      <c r="AC92" s="284"/>
      <c r="AD92" s="284"/>
      <c r="AE92" s="284"/>
      <c r="AF92" s="284"/>
      <c r="AG92" s="284"/>
      <c r="AH92" s="284"/>
      <c r="AI92" s="284"/>
      <c r="AJ92" s="284"/>
      <c r="AK92" s="284"/>
      <c r="AL92" s="284"/>
      <c r="AM92" s="284"/>
      <c r="AN92" s="284"/>
      <c r="AO92" s="284"/>
      <c r="AP92" s="284"/>
      <c r="AQ92" s="284"/>
      <c r="AR92" s="284"/>
      <c r="AS92" s="284"/>
      <c r="AT92" s="284"/>
      <c r="AU92" s="284"/>
      <c r="AV92" s="284"/>
      <c r="AW92" s="284"/>
      <c r="AX92" s="284"/>
      <c r="AY92" s="284"/>
      <c r="AZ92" s="284"/>
      <c r="BA92" s="284"/>
      <c r="BB92" s="284"/>
      <c r="BC92" s="284"/>
      <c r="BD92" s="284"/>
      <c r="BE92" s="284"/>
      <c r="BF92" s="284"/>
      <c r="BG92" s="284"/>
      <c r="BH92" s="284"/>
      <c r="BI92" s="284"/>
      <c r="BJ92" s="284"/>
      <c r="BK92" s="284"/>
      <c r="BL92" s="284"/>
      <c r="BM92" s="284"/>
      <c r="BN92" s="284"/>
      <c r="BO92" s="284"/>
      <c r="BP92" s="284"/>
      <c r="BQ92" s="284"/>
      <c r="BR92" s="284"/>
      <c r="BS92" s="284"/>
      <c r="BT92" s="284"/>
      <c r="BU92" s="284"/>
      <c r="BV92" s="284"/>
      <c r="BW92" s="284"/>
      <c r="BX92" s="284"/>
      <c r="BY92" s="284"/>
      <c r="BZ92" s="284"/>
      <c r="CA92" s="284"/>
      <c r="CB92" s="284"/>
      <c r="CC92" s="284"/>
      <c r="CD92" s="284"/>
      <c r="CE92" s="284"/>
      <c r="CF92" s="284"/>
      <c r="CG92" s="284"/>
      <c r="CH92" s="284"/>
      <c r="CI92" s="284"/>
      <c r="CJ92" s="284"/>
      <c r="CK92" s="284"/>
      <c r="CL92" s="284"/>
      <c r="CM92" s="284"/>
      <c r="CN92" s="284"/>
      <c r="CO92" s="284"/>
      <c r="CP92" s="284"/>
      <c r="CQ92" s="284"/>
      <c r="CR92" s="284"/>
      <c r="CS92" s="284"/>
      <c r="CT92" s="284"/>
      <c r="CU92" s="284"/>
      <c r="CV92" s="284"/>
      <c r="CW92" s="284"/>
      <c r="CX92" s="284"/>
      <c r="CY92" s="284"/>
      <c r="CZ92" s="284"/>
      <c r="DA92" s="284"/>
      <c r="DB92" s="284"/>
      <c r="DC92" s="284"/>
      <c r="DD92" s="284"/>
      <c r="DE92" s="284"/>
      <c r="DF92" s="284"/>
      <c r="DG92" s="284"/>
      <c r="DH92" s="284"/>
      <c r="DI92" s="284"/>
      <c r="DJ92" s="284"/>
      <c r="DK92" s="284"/>
      <c r="DL92" s="284"/>
      <c r="DM92" s="284"/>
      <c r="DN92" s="284"/>
      <c r="DO92" s="284"/>
      <c r="DP92" s="284"/>
      <c r="DQ92" s="284"/>
      <c r="DR92" s="284"/>
      <c r="DS92" s="284"/>
      <c r="DT92" s="284"/>
      <c r="DU92" s="284"/>
      <c r="DV92" s="284"/>
      <c r="DW92" s="284"/>
      <c r="DX92" s="284"/>
      <c r="DY92" s="284"/>
      <c r="DZ92" s="284"/>
      <c r="EA92" s="284"/>
      <c r="EB92" s="284"/>
      <c r="EC92" s="284"/>
      <c r="ED92" s="284"/>
      <c r="EE92" s="284"/>
      <c r="EF92" s="284"/>
      <c r="EG92" s="284"/>
      <c r="EH92" s="284"/>
      <c r="EI92" s="284"/>
      <c r="EJ92" s="284"/>
      <c r="EK92" s="284"/>
      <c r="EL92" s="284"/>
      <c r="EM92" s="284"/>
      <c r="EN92" s="284"/>
      <c r="EO92" s="284"/>
      <c r="EP92" s="284"/>
      <c r="EQ92" s="284"/>
      <c r="ER92" s="284"/>
      <c r="ES92" s="284"/>
      <c r="ET92" s="284"/>
      <c r="EU92" s="284"/>
      <c r="EV92" s="284"/>
      <c r="EW92" s="284"/>
      <c r="EX92" s="284"/>
      <c r="EY92" s="284"/>
      <c r="EZ92" s="284"/>
      <c r="FA92" s="284"/>
      <c r="FB92" s="284"/>
      <c r="FC92" s="284"/>
      <c r="FD92" s="284"/>
      <c r="FE92" s="284"/>
      <c r="FF92" s="284"/>
      <c r="FG92" s="284"/>
      <c r="FH92" s="284"/>
      <c r="FI92" s="284"/>
      <c r="FJ92" s="284"/>
      <c r="FK92" s="284"/>
      <c r="FL92" s="284"/>
      <c r="FM92" s="284"/>
      <c r="FN92" s="284"/>
      <c r="FO92" s="284"/>
      <c r="FP92" s="284"/>
      <c r="FQ92" s="284"/>
      <c r="FR92" s="284"/>
      <c r="FS92" s="284"/>
      <c r="FT92" s="284"/>
      <c r="FU92" s="284"/>
      <c r="FV92" s="284"/>
      <c r="FW92" s="284"/>
      <c r="FX92" s="284"/>
      <c r="FY92" s="284"/>
      <c r="FZ92" s="284"/>
      <c r="GA92" s="284"/>
      <c r="GB92" s="284"/>
      <c r="GC92" s="284"/>
      <c r="GD92" s="284"/>
      <c r="GE92" s="284"/>
      <c r="GF92" s="284"/>
      <c r="GG92" s="284"/>
      <c r="GH92" s="284"/>
      <c r="GI92" s="284"/>
      <c r="GJ92" s="284"/>
      <c r="GK92" s="284"/>
      <c r="GL92" s="284"/>
      <c r="GM92" s="284"/>
      <c r="GN92" s="284"/>
      <c r="GO92" s="284"/>
      <c r="GP92" s="284"/>
      <c r="GQ92" s="284"/>
      <c r="GR92" s="284"/>
      <c r="GS92" s="284"/>
      <c r="GT92" s="284"/>
      <c r="GU92" s="284"/>
      <c r="GV92" s="284"/>
      <c r="GW92" s="284"/>
      <c r="GX92" s="284"/>
      <c r="GY92" s="284"/>
      <c r="GZ92" s="284"/>
      <c r="HA92" s="284"/>
      <c r="HB92" s="284"/>
      <c r="HC92" s="284"/>
      <c r="HD92" s="284"/>
      <c r="HE92" s="284"/>
      <c r="HF92" s="284"/>
      <c r="HG92" s="284"/>
      <c r="HH92" s="284"/>
      <c r="HI92" s="284"/>
      <c r="HJ92" s="284"/>
      <c r="HK92" s="284"/>
      <c r="HL92" s="284"/>
      <c r="HM92" s="284"/>
      <c r="HN92" s="284"/>
      <c r="HO92" s="284"/>
      <c r="HP92" s="284"/>
      <c r="HQ92" s="284"/>
      <c r="HR92" s="284"/>
      <c r="HS92" s="284"/>
      <c r="HT92" s="284"/>
      <c r="HU92" s="284"/>
      <c r="HV92" s="284"/>
      <c r="HW92" s="284"/>
      <c r="HX92" s="284"/>
      <c r="HY92" s="284"/>
      <c r="HZ92" s="284"/>
      <c r="IA92" s="284"/>
      <c r="IB92" s="284"/>
      <c r="IC92" s="284"/>
      <c r="ID92" s="284"/>
      <c r="IE92" s="284"/>
      <c r="IF92" s="284"/>
      <c r="IG92" s="284"/>
      <c r="IH92" s="284"/>
      <c r="II92" s="284"/>
      <c r="IJ92" s="284"/>
      <c r="IK92" s="284"/>
      <c r="IL92" s="284"/>
      <c r="IM92" s="284"/>
      <c r="IN92" s="284"/>
      <c r="IO92" s="284"/>
      <c r="IP92" s="284"/>
      <c r="IQ92" s="284"/>
      <c r="IR92" s="284"/>
      <c r="IS92" s="284"/>
      <c r="IT92" s="284"/>
      <c r="IU92" s="284"/>
      <c r="IV92" s="284"/>
      <c r="IW92" s="284"/>
      <c r="IX92" s="284"/>
      <c r="IY92" s="284"/>
      <c r="IZ92" s="284"/>
      <c r="JA92" s="284"/>
      <c r="JB92" s="284"/>
      <c r="JC92" s="284"/>
      <c r="JD92" s="284"/>
      <c r="JE92" s="284"/>
      <c r="JF92" s="284"/>
      <c r="JG92" s="284"/>
      <c r="JH92" s="284"/>
      <c r="JI92" s="284"/>
      <c r="JJ92" s="284"/>
      <c r="JK92" s="284"/>
      <c r="JL92" s="284"/>
      <c r="JM92" s="284"/>
      <c r="JN92" s="284"/>
      <c r="JO92" s="284"/>
      <c r="JP92" s="284"/>
      <c r="JQ92" s="284"/>
      <c r="JR92" s="284"/>
      <c r="JS92" s="284"/>
      <c r="JT92" s="284"/>
      <c r="JU92" s="284"/>
      <c r="JV92" s="284"/>
      <c r="JW92" s="284"/>
      <c r="JX92" s="284"/>
      <c r="JY92" s="284"/>
      <c r="JZ92" s="284"/>
      <c r="KA92" s="284"/>
      <c r="KB92" s="284"/>
      <c r="KC92" s="284"/>
      <c r="KD92" s="284"/>
      <c r="KE92" s="284"/>
      <c r="KF92" s="284"/>
      <c r="KG92" s="284"/>
      <c r="KH92" s="284"/>
      <c r="KI92" s="284"/>
      <c r="KJ92" s="284"/>
      <c r="KK92" s="284"/>
      <c r="KL92" s="284"/>
      <c r="KM92" s="284"/>
      <c r="KN92" s="284"/>
      <c r="KO92" s="284"/>
      <c r="KP92" s="284"/>
      <c r="KQ92" s="284"/>
      <c r="KR92" s="284"/>
      <c r="KS92" s="284"/>
      <c r="KT92" s="284"/>
      <c r="KU92" s="284"/>
      <c r="KV92" s="284"/>
      <c r="KW92" s="284"/>
      <c r="KX92" s="284"/>
      <c r="KY92" s="284"/>
      <c r="KZ92" s="284"/>
      <c r="LA92" s="284"/>
      <c r="LB92" s="284"/>
      <c r="LC92" s="284"/>
      <c r="LD92" s="284"/>
      <c r="LE92" s="284"/>
      <c r="LF92" s="284"/>
      <c r="LG92" s="284"/>
      <c r="LH92" s="284"/>
      <c r="LI92" s="284"/>
      <c r="LJ92" s="284"/>
      <c r="LK92" s="284"/>
      <c r="LL92" s="284"/>
      <c r="LM92" s="284"/>
      <c r="LN92" s="284"/>
      <c r="LO92" s="284"/>
      <c r="LP92" s="284"/>
      <c r="LQ92" s="284"/>
      <c r="LR92" s="284"/>
      <c r="LS92" s="284"/>
      <c r="LT92" s="284"/>
      <c r="LU92" s="284"/>
      <c r="LV92" s="284"/>
      <c r="LW92" s="284"/>
      <c r="LX92" s="284"/>
      <c r="LY92" s="284"/>
      <c r="LZ92" s="284"/>
      <c r="MA92" s="284"/>
      <c r="MB92" s="284"/>
      <c r="MC92" s="284"/>
      <c r="MD92" s="284"/>
      <c r="ME92" s="284"/>
      <c r="MF92" s="284"/>
      <c r="MG92" s="284"/>
      <c r="MH92" s="284"/>
      <c r="MI92" s="284"/>
      <c r="MJ92" s="284"/>
      <c r="MK92" s="284"/>
      <c r="ML92" s="284"/>
      <c r="MM92" s="284"/>
      <c r="MN92" s="284"/>
      <c r="MO92" s="284"/>
      <c r="MP92" s="284"/>
      <c r="MQ92" s="284"/>
      <c r="MR92" s="284"/>
      <c r="MS92" s="284"/>
      <c r="MT92" s="284"/>
      <c r="MU92" s="284"/>
      <c r="MV92" s="284"/>
      <c r="MW92" s="284"/>
      <c r="MX92" s="284"/>
      <c r="MY92" s="284"/>
      <c r="MZ92" s="284"/>
      <c r="NA92" s="284"/>
      <c r="NB92" s="284"/>
      <c r="NC92" s="284"/>
      <c r="ND92" s="284"/>
      <c r="NE92" s="284"/>
      <c r="NF92" s="284"/>
      <c r="NG92" s="284"/>
      <c r="NH92" s="284"/>
      <c r="NI92" s="284"/>
      <c r="NJ92" s="284"/>
      <c r="NK92" s="284"/>
      <c r="NL92" s="284"/>
      <c r="NM92" s="284"/>
      <c r="NN92" s="284"/>
      <c r="NO92" s="284"/>
      <c r="NP92" s="284"/>
      <c r="NQ92" s="284"/>
      <c r="NR92" s="284"/>
      <c r="NS92" s="284"/>
      <c r="NT92" s="284"/>
      <c r="NU92" s="284"/>
      <c r="NV92" s="284"/>
      <c r="NW92" s="284"/>
      <c r="NX92" s="284"/>
      <c r="NY92" s="284"/>
      <c r="NZ92" s="284"/>
      <c r="OA92" s="284"/>
      <c r="OB92" s="284"/>
      <c r="OC92" s="284"/>
      <c r="OD92" s="284"/>
      <c r="OE92" s="284"/>
      <c r="OF92" s="284"/>
      <c r="OG92" s="284"/>
      <c r="OH92" s="284"/>
      <c r="OI92" s="284"/>
      <c r="OJ92" s="284"/>
      <c r="OK92" s="284"/>
      <c r="OL92" s="284"/>
      <c r="OM92" s="284"/>
      <c r="ON92" s="284"/>
      <c r="OO92" s="284"/>
      <c r="OP92" s="284"/>
      <c r="OQ92" s="284"/>
      <c r="OR92" s="284"/>
      <c r="OS92" s="284"/>
      <c r="OT92" s="284"/>
      <c r="OU92" s="284"/>
      <c r="OV92" s="284"/>
      <c r="OW92" s="284"/>
      <c r="OX92" s="284"/>
      <c r="OY92" s="284"/>
      <c r="OZ92" s="284"/>
      <c r="PA92" s="284"/>
      <c r="PB92" s="284"/>
      <c r="PC92" s="284"/>
      <c r="PD92" s="284"/>
      <c r="PE92" s="284"/>
      <c r="PF92" s="284"/>
      <c r="PG92" s="284"/>
      <c r="PH92" s="284"/>
      <c r="PI92" s="284"/>
      <c r="PJ92" s="284"/>
      <c r="PK92" s="284"/>
      <c r="PL92" s="284"/>
      <c r="PM92" s="284"/>
      <c r="PN92" s="284"/>
      <c r="PO92" s="284"/>
      <c r="PP92" s="284"/>
      <c r="PQ92" s="284"/>
      <c r="PR92" s="284"/>
      <c r="PS92" s="284"/>
      <c r="PT92" s="284"/>
      <c r="PU92" s="284"/>
      <c r="PV92" s="284"/>
      <c r="PW92" s="284"/>
      <c r="PX92" s="284"/>
      <c r="PY92" s="284"/>
      <c r="PZ92" s="284"/>
      <c r="QA92" s="284"/>
      <c r="QB92" s="284"/>
      <c r="QC92" s="284"/>
      <c r="QD92" s="284"/>
      <c r="QE92" s="284"/>
      <c r="QF92" s="284"/>
      <c r="QG92" s="284"/>
      <c r="QH92" s="284"/>
      <c r="QI92" s="284"/>
      <c r="QJ92" s="284"/>
      <c r="QK92" s="284"/>
      <c r="QL92" s="284"/>
      <c r="QM92" s="284"/>
      <c r="QN92" s="284"/>
      <c r="QO92" s="284"/>
      <c r="QP92" s="284"/>
      <c r="QQ92" s="284"/>
      <c r="QR92" s="284"/>
      <c r="QS92" s="284"/>
      <c r="QT92" s="284"/>
      <c r="QU92" s="284"/>
      <c r="QV92" s="284"/>
      <c r="QW92" s="284"/>
      <c r="QX92" s="284"/>
      <c r="QY92" s="284"/>
      <c r="QZ92" s="284"/>
      <c r="RA92" s="284"/>
      <c r="RB92" s="284"/>
      <c r="RC92" s="284"/>
      <c r="RD92" s="284"/>
      <c r="RE92" s="284"/>
      <c r="RF92" s="284"/>
      <c r="RG92" s="284"/>
      <c r="RH92" s="284"/>
      <c r="RI92" s="284"/>
      <c r="RJ92" s="284"/>
      <c r="RK92" s="284"/>
      <c r="RL92" s="284"/>
      <c r="RM92" s="284"/>
      <c r="RN92" s="284"/>
      <c r="RO92" s="284"/>
      <c r="RP92" s="284"/>
      <c r="RQ92" s="284"/>
      <c r="RR92" s="284"/>
      <c r="RS92" s="284"/>
      <c r="RT92" s="284"/>
      <c r="RU92" s="284"/>
      <c r="RV92" s="284"/>
      <c r="RW92" s="284"/>
      <c r="RX92" s="284"/>
      <c r="RY92" s="284"/>
      <c r="RZ92" s="284"/>
      <c r="SA92" s="284"/>
    </row>
    <row r="93" spans="1:495">
      <c r="A93" s="282"/>
      <c r="B93" s="283" t="str">
        <f>$B$14</f>
        <v>Water Quality Monitoring</v>
      </c>
      <c r="C93" s="290">
        <f>SUM(D93:S93,T93:INDEX(T93:SA93,$H$5))</f>
        <v>0</v>
      </c>
      <c r="D93" s="284" t="str">
        <f t="shared" ref="D93:BO96" si="138">IF(D37="","",($C14*D37)/((1+$H$4)^D$79))</f>
        <v/>
      </c>
      <c r="E93" s="284" t="str">
        <f t="shared" si="138"/>
        <v/>
      </c>
      <c r="F93" s="284" t="str">
        <f t="shared" si="138"/>
        <v/>
      </c>
      <c r="G93" s="284" t="str">
        <f t="shared" si="138"/>
        <v/>
      </c>
      <c r="H93" s="284" t="str">
        <f t="shared" si="138"/>
        <v/>
      </c>
      <c r="I93" s="284" t="str">
        <f t="shared" si="138"/>
        <v/>
      </c>
      <c r="J93" s="284" t="str">
        <f t="shared" si="138"/>
        <v/>
      </c>
      <c r="K93" s="284" t="str">
        <f t="shared" si="138"/>
        <v/>
      </c>
      <c r="L93" s="284" t="str">
        <f t="shared" si="138"/>
        <v/>
      </c>
      <c r="M93" s="284" t="str">
        <f t="shared" si="138"/>
        <v/>
      </c>
      <c r="N93" s="284" t="str">
        <f t="shared" si="138"/>
        <v/>
      </c>
      <c r="O93" s="284" t="str">
        <f t="shared" si="138"/>
        <v/>
      </c>
      <c r="P93" s="284" t="str">
        <f t="shared" si="138"/>
        <v/>
      </c>
      <c r="Q93" s="284" t="str">
        <f t="shared" si="138"/>
        <v/>
      </c>
      <c r="R93" s="284" t="str">
        <f t="shared" si="138"/>
        <v/>
      </c>
      <c r="S93" s="284" t="str">
        <f t="shared" si="138"/>
        <v/>
      </c>
      <c r="T93" s="284" t="str">
        <f t="shared" si="138"/>
        <v/>
      </c>
      <c r="U93" s="284" t="str">
        <f t="shared" si="138"/>
        <v/>
      </c>
      <c r="V93" s="284" t="str">
        <f t="shared" si="138"/>
        <v/>
      </c>
      <c r="W93" s="284" t="str">
        <f t="shared" si="138"/>
        <v/>
      </c>
      <c r="X93" s="284" t="str">
        <f t="shared" si="138"/>
        <v/>
      </c>
      <c r="Y93" s="284" t="str">
        <f t="shared" si="138"/>
        <v/>
      </c>
      <c r="Z93" s="284" t="str">
        <f t="shared" si="138"/>
        <v/>
      </c>
      <c r="AA93" s="284" t="str">
        <f t="shared" si="138"/>
        <v/>
      </c>
      <c r="AB93" s="284" t="str">
        <f t="shared" si="138"/>
        <v/>
      </c>
      <c r="AC93" s="284" t="str">
        <f t="shared" si="138"/>
        <v/>
      </c>
      <c r="AD93" s="284" t="str">
        <f t="shared" si="138"/>
        <v/>
      </c>
      <c r="AE93" s="284" t="str">
        <f t="shared" si="138"/>
        <v/>
      </c>
      <c r="AF93" s="284" t="str">
        <f t="shared" si="138"/>
        <v/>
      </c>
      <c r="AG93" s="284" t="str">
        <f t="shared" si="138"/>
        <v/>
      </c>
      <c r="AH93" s="284" t="str">
        <f t="shared" si="138"/>
        <v/>
      </c>
      <c r="AI93" s="284" t="str">
        <f t="shared" si="138"/>
        <v/>
      </c>
      <c r="AJ93" s="284" t="str">
        <f t="shared" si="138"/>
        <v/>
      </c>
      <c r="AK93" s="284" t="str">
        <f t="shared" si="138"/>
        <v/>
      </c>
      <c r="AL93" s="284" t="str">
        <f t="shared" si="138"/>
        <v/>
      </c>
      <c r="AM93" s="284" t="str">
        <f t="shared" si="138"/>
        <v/>
      </c>
      <c r="AN93" s="284" t="str">
        <f t="shared" si="138"/>
        <v/>
      </c>
      <c r="AO93" s="284" t="str">
        <f t="shared" si="138"/>
        <v/>
      </c>
      <c r="AP93" s="284" t="str">
        <f t="shared" si="138"/>
        <v/>
      </c>
      <c r="AQ93" s="284" t="str">
        <f t="shared" si="138"/>
        <v/>
      </c>
      <c r="AR93" s="284">
        <f t="shared" si="138"/>
        <v>0</v>
      </c>
      <c r="AS93" s="284" t="str">
        <f t="shared" si="138"/>
        <v/>
      </c>
      <c r="AT93" s="284" t="str">
        <f t="shared" si="138"/>
        <v/>
      </c>
      <c r="AU93" s="284" t="str">
        <f t="shared" si="138"/>
        <v/>
      </c>
      <c r="AV93" s="284" t="str">
        <f t="shared" si="138"/>
        <v/>
      </c>
      <c r="AW93" s="284">
        <f t="shared" si="138"/>
        <v>0</v>
      </c>
      <c r="AX93" s="284" t="str">
        <f t="shared" si="138"/>
        <v/>
      </c>
      <c r="AY93" s="284" t="str">
        <f t="shared" si="138"/>
        <v/>
      </c>
      <c r="AZ93" s="284" t="str">
        <f t="shared" si="138"/>
        <v/>
      </c>
      <c r="BA93" s="284" t="str">
        <f t="shared" si="138"/>
        <v/>
      </c>
      <c r="BB93" s="284">
        <f t="shared" si="138"/>
        <v>0</v>
      </c>
      <c r="BC93" s="284" t="str">
        <f t="shared" si="138"/>
        <v/>
      </c>
      <c r="BD93" s="284" t="str">
        <f t="shared" si="138"/>
        <v/>
      </c>
      <c r="BE93" s="284" t="str">
        <f t="shared" si="138"/>
        <v/>
      </c>
      <c r="BF93" s="284" t="str">
        <f t="shared" si="138"/>
        <v/>
      </c>
      <c r="BG93" s="284">
        <f t="shared" si="138"/>
        <v>0</v>
      </c>
      <c r="BH93" s="284" t="str">
        <f t="shared" si="138"/>
        <v/>
      </c>
      <c r="BI93" s="284" t="str">
        <f t="shared" si="138"/>
        <v/>
      </c>
      <c r="BJ93" s="284" t="str">
        <f t="shared" si="138"/>
        <v/>
      </c>
      <c r="BK93" s="284" t="str">
        <f t="shared" si="138"/>
        <v/>
      </c>
      <c r="BL93" s="284">
        <f t="shared" si="138"/>
        <v>0</v>
      </c>
      <c r="BM93" s="284" t="str">
        <f t="shared" si="138"/>
        <v/>
      </c>
      <c r="BN93" s="284" t="str">
        <f t="shared" si="138"/>
        <v/>
      </c>
      <c r="BO93" s="284" t="str">
        <f t="shared" si="138"/>
        <v/>
      </c>
      <c r="BP93" s="284" t="str">
        <f t="shared" ref="BP93:EA96" si="139">IF(BP37="","",($C14*BP37)/((1+$H$4)^BP$79))</f>
        <v/>
      </c>
      <c r="BQ93" s="284">
        <f t="shared" si="139"/>
        <v>0</v>
      </c>
      <c r="BR93" s="284" t="str">
        <f t="shared" si="139"/>
        <v/>
      </c>
      <c r="BS93" s="284" t="str">
        <f t="shared" si="139"/>
        <v/>
      </c>
      <c r="BT93" s="284" t="str">
        <f t="shared" si="139"/>
        <v/>
      </c>
      <c r="BU93" s="284" t="str">
        <f t="shared" si="139"/>
        <v/>
      </c>
      <c r="BV93" s="284">
        <f t="shared" si="139"/>
        <v>0</v>
      </c>
      <c r="BW93" s="284" t="str">
        <f t="shared" si="139"/>
        <v/>
      </c>
      <c r="BX93" s="284" t="str">
        <f t="shared" si="139"/>
        <v/>
      </c>
      <c r="BY93" s="284" t="str">
        <f t="shared" si="139"/>
        <v/>
      </c>
      <c r="BZ93" s="284" t="str">
        <f t="shared" si="139"/>
        <v/>
      </c>
      <c r="CA93" s="284">
        <f t="shared" si="139"/>
        <v>0</v>
      </c>
      <c r="CB93" s="284" t="str">
        <f t="shared" si="139"/>
        <v/>
      </c>
      <c r="CC93" s="284" t="str">
        <f t="shared" si="139"/>
        <v/>
      </c>
      <c r="CD93" s="284" t="str">
        <f t="shared" si="139"/>
        <v/>
      </c>
      <c r="CE93" s="284" t="str">
        <f t="shared" si="139"/>
        <v/>
      </c>
      <c r="CF93" s="284">
        <f t="shared" si="139"/>
        <v>0</v>
      </c>
      <c r="CG93" s="284" t="str">
        <f t="shared" si="139"/>
        <v/>
      </c>
      <c r="CH93" s="284" t="str">
        <f t="shared" si="139"/>
        <v/>
      </c>
      <c r="CI93" s="284" t="str">
        <f t="shared" si="139"/>
        <v/>
      </c>
      <c r="CJ93" s="284" t="str">
        <f t="shared" si="139"/>
        <v/>
      </c>
      <c r="CK93" s="284">
        <f t="shared" si="139"/>
        <v>0</v>
      </c>
      <c r="CL93" s="284" t="str">
        <f t="shared" si="139"/>
        <v/>
      </c>
      <c r="CM93" s="284" t="str">
        <f t="shared" si="139"/>
        <v/>
      </c>
      <c r="CN93" s="284" t="str">
        <f t="shared" si="139"/>
        <v/>
      </c>
      <c r="CO93" s="284" t="str">
        <f t="shared" si="139"/>
        <v/>
      </c>
      <c r="CP93" s="284">
        <f t="shared" si="139"/>
        <v>0</v>
      </c>
      <c r="CQ93" s="284" t="str">
        <f t="shared" si="139"/>
        <v/>
      </c>
      <c r="CR93" s="284" t="str">
        <f t="shared" si="139"/>
        <v/>
      </c>
      <c r="CS93" s="284" t="str">
        <f t="shared" si="139"/>
        <v/>
      </c>
      <c r="CT93" s="284" t="str">
        <f t="shared" si="139"/>
        <v/>
      </c>
      <c r="CU93" s="284">
        <f t="shared" si="139"/>
        <v>0</v>
      </c>
      <c r="CV93" s="284" t="str">
        <f t="shared" si="139"/>
        <v/>
      </c>
      <c r="CW93" s="284" t="str">
        <f t="shared" si="139"/>
        <v/>
      </c>
      <c r="CX93" s="284" t="str">
        <f t="shared" si="139"/>
        <v/>
      </c>
      <c r="CY93" s="284" t="str">
        <f t="shared" si="139"/>
        <v/>
      </c>
      <c r="CZ93" s="284">
        <f t="shared" si="139"/>
        <v>0</v>
      </c>
      <c r="DA93" s="284" t="str">
        <f t="shared" si="139"/>
        <v/>
      </c>
      <c r="DB93" s="284" t="str">
        <f t="shared" si="139"/>
        <v/>
      </c>
      <c r="DC93" s="284" t="str">
        <f t="shared" si="139"/>
        <v/>
      </c>
      <c r="DD93" s="284" t="str">
        <f t="shared" si="139"/>
        <v/>
      </c>
      <c r="DE93" s="284">
        <f t="shared" si="139"/>
        <v>0</v>
      </c>
      <c r="DF93" s="284" t="str">
        <f t="shared" si="139"/>
        <v/>
      </c>
      <c r="DG93" s="284" t="str">
        <f t="shared" si="139"/>
        <v/>
      </c>
      <c r="DH93" s="284" t="str">
        <f t="shared" si="139"/>
        <v/>
      </c>
      <c r="DI93" s="284" t="str">
        <f t="shared" si="139"/>
        <v/>
      </c>
      <c r="DJ93" s="284">
        <f t="shared" si="139"/>
        <v>0</v>
      </c>
      <c r="DK93" s="284" t="str">
        <f t="shared" si="139"/>
        <v/>
      </c>
      <c r="DL93" s="284" t="str">
        <f t="shared" si="139"/>
        <v/>
      </c>
      <c r="DM93" s="284" t="str">
        <f t="shared" si="139"/>
        <v/>
      </c>
      <c r="DN93" s="284" t="str">
        <f t="shared" si="139"/>
        <v/>
      </c>
      <c r="DO93" s="284">
        <f t="shared" si="139"/>
        <v>0</v>
      </c>
      <c r="DP93" s="284" t="str">
        <f t="shared" si="139"/>
        <v/>
      </c>
      <c r="DQ93" s="284" t="str">
        <f t="shared" si="139"/>
        <v/>
      </c>
      <c r="DR93" s="284" t="str">
        <f t="shared" si="139"/>
        <v/>
      </c>
      <c r="DS93" s="284" t="str">
        <f t="shared" si="139"/>
        <v/>
      </c>
      <c r="DT93" s="284">
        <f t="shared" si="139"/>
        <v>0</v>
      </c>
      <c r="DU93" s="284" t="str">
        <f t="shared" si="139"/>
        <v/>
      </c>
      <c r="DV93" s="284" t="str">
        <f t="shared" si="139"/>
        <v/>
      </c>
      <c r="DW93" s="284" t="str">
        <f t="shared" si="139"/>
        <v/>
      </c>
      <c r="DX93" s="284" t="str">
        <f t="shared" si="139"/>
        <v/>
      </c>
      <c r="DY93" s="284">
        <f t="shared" si="139"/>
        <v>0</v>
      </c>
      <c r="DZ93" s="284" t="str">
        <f t="shared" si="139"/>
        <v/>
      </c>
      <c r="EA93" s="284" t="str">
        <f t="shared" si="139"/>
        <v/>
      </c>
      <c r="EB93" s="284" t="str">
        <f t="shared" ref="EB93:GM96" si="140">IF(EB37="","",($C14*EB37)/((1+$H$4)^EB$79))</f>
        <v/>
      </c>
      <c r="EC93" s="284" t="str">
        <f t="shared" si="140"/>
        <v/>
      </c>
      <c r="ED93" s="284">
        <f t="shared" si="140"/>
        <v>0</v>
      </c>
      <c r="EE93" s="284" t="str">
        <f t="shared" si="140"/>
        <v/>
      </c>
      <c r="EF93" s="284" t="str">
        <f t="shared" si="140"/>
        <v/>
      </c>
      <c r="EG93" s="284" t="str">
        <f t="shared" si="140"/>
        <v/>
      </c>
      <c r="EH93" s="284" t="str">
        <f t="shared" si="140"/>
        <v/>
      </c>
      <c r="EI93" s="284">
        <f t="shared" si="140"/>
        <v>0</v>
      </c>
      <c r="EJ93" s="284" t="str">
        <f t="shared" si="140"/>
        <v/>
      </c>
      <c r="EK93" s="284" t="str">
        <f t="shared" si="140"/>
        <v/>
      </c>
      <c r="EL93" s="284" t="str">
        <f t="shared" si="140"/>
        <v/>
      </c>
      <c r="EM93" s="284" t="str">
        <f t="shared" si="140"/>
        <v/>
      </c>
      <c r="EN93" s="284">
        <f t="shared" si="140"/>
        <v>0</v>
      </c>
      <c r="EO93" s="284" t="str">
        <f t="shared" si="140"/>
        <v/>
      </c>
      <c r="EP93" s="284" t="str">
        <f t="shared" si="140"/>
        <v/>
      </c>
      <c r="EQ93" s="284" t="str">
        <f t="shared" si="140"/>
        <v/>
      </c>
      <c r="ER93" s="284" t="str">
        <f t="shared" si="140"/>
        <v/>
      </c>
      <c r="ES93" s="284">
        <f t="shared" si="140"/>
        <v>0</v>
      </c>
      <c r="ET93" s="284" t="str">
        <f t="shared" si="140"/>
        <v/>
      </c>
      <c r="EU93" s="284" t="str">
        <f t="shared" si="140"/>
        <v/>
      </c>
      <c r="EV93" s="284" t="str">
        <f t="shared" si="140"/>
        <v/>
      </c>
      <c r="EW93" s="284" t="str">
        <f t="shared" si="140"/>
        <v/>
      </c>
      <c r="EX93" s="284">
        <f t="shared" si="140"/>
        <v>0</v>
      </c>
      <c r="EY93" s="284" t="str">
        <f t="shared" si="140"/>
        <v/>
      </c>
      <c r="EZ93" s="284" t="str">
        <f t="shared" si="140"/>
        <v/>
      </c>
      <c r="FA93" s="284" t="str">
        <f t="shared" si="140"/>
        <v/>
      </c>
      <c r="FB93" s="284" t="str">
        <f t="shared" si="140"/>
        <v/>
      </c>
      <c r="FC93" s="284">
        <f t="shared" si="140"/>
        <v>0</v>
      </c>
      <c r="FD93" s="284" t="str">
        <f t="shared" si="140"/>
        <v/>
      </c>
      <c r="FE93" s="284" t="str">
        <f t="shared" si="140"/>
        <v/>
      </c>
      <c r="FF93" s="284" t="str">
        <f t="shared" si="140"/>
        <v/>
      </c>
      <c r="FG93" s="284" t="str">
        <f t="shared" si="140"/>
        <v/>
      </c>
      <c r="FH93" s="284">
        <f t="shared" si="140"/>
        <v>0</v>
      </c>
      <c r="FI93" s="284" t="str">
        <f t="shared" si="140"/>
        <v/>
      </c>
      <c r="FJ93" s="284" t="str">
        <f t="shared" si="140"/>
        <v/>
      </c>
      <c r="FK93" s="284" t="str">
        <f t="shared" si="140"/>
        <v/>
      </c>
      <c r="FL93" s="284" t="str">
        <f t="shared" si="140"/>
        <v/>
      </c>
      <c r="FM93" s="284">
        <f t="shared" si="140"/>
        <v>0</v>
      </c>
      <c r="FN93" s="284" t="str">
        <f t="shared" si="140"/>
        <v/>
      </c>
      <c r="FO93" s="284" t="str">
        <f t="shared" si="140"/>
        <v/>
      </c>
      <c r="FP93" s="284" t="str">
        <f t="shared" si="140"/>
        <v/>
      </c>
      <c r="FQ93" s="284" t="str">
        <f t="shared" si="140"/>
        <v/>
      </c>
      <c r="FR93" s="284">
        <f t="shared" si="140"/>
        <v>0</v>
      </c>
      <c r="FS93" s="284" t="str">
        <f t="shared" si="140"/>
        <v/>
      </c>
      <c r="FT93" s="284" t="str">
        <f t="shared" si="140"/>
        <v/>
      </c>
      <c r="FU93" s="284" t="str">
        <f t="shared" si="140"/>
        <v/>
      </c>
      <c r="FV93" s="284" t="str">
        <f t="shared" si="140"/>
        <v/>
      </c>
      <c r="FW93" s="284">
        <f t="shared" si="140"/>
        <v>0</v>
      </c>
      <c r="FX93" s="284" t="str">
        <f t="shared" si="140"/>
        <v/>
      </c>
      <c r="FY93" s="284" t="str">
        <f t="shared" si="140"/>
        <v/>
      </c>
      <c r="FZ93" s="284" t="str">
        <f t="shared" si="140"/>
        <v/>
      </c>
      <c r="GA93" s="284" t="str">
        <f t="shared" si="140"/>
        <v/>
      </c>
      <c r="GB93" s="284">
        <f t="shared" si="140"/>
        <v>0</v>
      </c>
      <c r="GC93" s="284" t="str">
        <f t="shared" si="140"/>
        <v/>
      </c>
      <c r="GD93" s="284" t="str">
        <f t="shared" si="140"/>
        <v/>
      </c>
      <c r="GE93" s="284" t="str">
        <f t="shared" si="140"/>
        <v/>
      </c>
      <c r="GF93" s="284" t="str">
        <f t="shared" si="140"/>
        <v/>
      </c>
      <c r="GG93" s="284">
        <f t="shared" si="140"/>
        <v>0</v>
      </c>
      <c r="GH93" s="284" t="str">
        <f t="shared" si="140"/>
        <v/>
      </c>
      <c r="GI93" s="284" t="str">
        <f t="shared" si="140"/>
        <v/>
      </c>
      <c r="GJ93" s="284" t="str">
        <f t="shared" si="140"/>
        <v/>
      </c>
      <c r="GK93" s="284" t="str">
        <f t="shared" si="140"/>
        <v/>
      </c>
      <c r="GL93" s="284">
        <f t="shared" si="140"/>
        <v>0</v>
      </c>
      <c r="GM93" s="284" t="str">
        <f t="shared" si="140"/>
        <v/>
      </c>
      <c r="GN93" s="284" t="str">
        <f t="shared" ref="GN93:IY96" si="141">IF(GN37="","",($C14*GN37)/((1+$H$4)^GN$79))</f>
        <v/>
      </c>
      <c r="GO93" s="284" t="str">
        <f t="shared" si="141"/>
        <v/>
      </c>
      <c r="GP93" s="284" t="str">
        <f t="shared" si="141"/>
        <v/>
      </c>
      <c r="GQ93" s="284">
        <f t="shared" si="141"/>
        <v>0</v>
      </c>
      <c r="GR93" s="284" t="str">
        <f t="shared" si="141"/>
        <v/>
      </c>
      <c r="GS93" s="284" t="str">
        <f t="shared" si="141"/>
        <v/>
      </c>
      <c r="GT93" s="284" t="str">
        <f t="shared" si="141"/>
        <v/>
      </c>
      <c r="GU93" s="284" t="str">
        <f t="shared" si="141"/>
        <v/>
      </c>
      <c r="GV93" s="284">
        <f t="shared" si="141"/>
        <v>0</v>
      </c>
      <c r="GW93" s="284" t="str">
        <f t="shared" si="141"/>
        <v/>
      </c>
      <c r="GX93" s="284" t="str">
        <f t="shared" si="141"/>
        <v/>
      </c>
      <c r="GY93" s="284" t="str">
        <f t="shared" si="141"/>
        <v/>
      </c>
      <c r="GZ93" s="284" t="str">
        <f t="shared" si="141"/>
        <v/>
      </c>
      <c r="HA93" s="284">
        <f t="shared" si="141"/>
        <v>0</v>
      </c>
      <c r="HB93" s="284" t="str">
        <f t="shared" si="141"/>
        <v/>
      </c>
      <c r="HC93" s="284" t="str">
        <f t="shared" si="141"/>
        <v/>
      </c>
      <c r="HD93" s="284" t="str">
        <f t="shared" si="141"/>
        <v/>
      </c>
      <c r="HE93" s="284" t="str">
        <f t="shared" si="141"/>
        <v/>
      </c>
      <c r="HF93" s="284">
        <f t="shared" si="141"/>
        <v>0</v>
      </c>
      <c r="HG93" s="284" t="str">
        <f t="shared" si="141"/>
        <v/>
      </c>
      <c r="HH93" s="284" t="str">
        <f t="shared" si="141"/>
        <v/>
      </c>
      <c r="HI93" s="284" t="str">
        <f t="shared" si="141"/>
        <v/>
      </c>
      <c r="HJ93" s="284" t="str">
        <f t="shared" si="141"/>
        <v/>
      </c>
      <c r="HK93" s="284">
        <f t="shared" si="141"/>
        <v>0</v>
      </c>
      <c r="HL93" s="284" t="str">
        <f t="shared" si="141"/>
        <v/>
      </c>
      <c r="HM93" s="284" t="str">
        <f t="shared" si="141"/>
        <v/>
      </c>
      <c r="HN93" s="284" t="str">
        <f t="shared" si="141"/>
        <v/>
      </c>
      <c r="HO93" s="284" t="str">
        <f t="shared" si="141"/>
        <v/>
      </c>
      <c r="HP93" s="284">
        <f t="shared" si="141"/>
        <v>0</v>
      </c>
      <c r="HQ93" s="284" t="str">
        <f t="shared" si="141"/>
        <v/>
      </c>
      <c r="HR93" s="284" t="str">
        <f t="shared" si="141"/>
        <v/>
      </c>
      <c r="HS93" s="284" t="str">
        <f t="shared" si="141"/>
        <v/>
      </c>
      <c r="HT93" s="284" t="str">
        <f t="shared" si="141"/>
        <v/>
      </c>
      <c r="HU93" s="284">
        <f t="shared" si="141"/>
        <v>0</v>
      </c>
      <c r="HV93" s="284" t="str">
        <f t="shared" si="141"/>
        <v/>
      </c>
      <c r="HW93" s="284" t="str">
        <f t="shared" si="141"/>
        <v/>
      </c>
      <c r="HX93" s="284" t="str">
        <f t="shared" si="141"/>
        <v/>
      </c>
      <c r="HY93" s="284" t="str">
        <f t="shared" si="141"/>
        <v/>
      </c>
      <c r="HZ93" s="284">
        <f t="shared" si="141"/>
        <v>0</v>
      </c>
      <c r="IA93" s="284" t="str">
        <f t="shared" si="141"/>
        <v/>
      </c>
      <c r="IB93" s="284" t="str">
        <f t="shared" si="141"/>
        <v/>
      </c>
      <c r="IC93" s="284" t="str">
        <f t="shared" si="141"/>
        <v/>
      </c>
      <c r="ID93" s="284" t="str">
        <f t="shared" si="141"/>
        <v/>
      </c>
      <c r="IE93" s="284">
        <f t="shared" si="141"/>
        <v>0</v>
      </c>
      <c r="IF93" s="284" t="str">
        <f t="shared" si="141"/>
        <v/>
      </c>
      <c r="IG93" s="284" t="str">
        <f t="shared" si="141"/>
        <v/>
      </c>
      <c r="IH93" s="284" t="str">
        <f t="shared" si="141"/>
        <v/>
      </c>
      <c r="II93" s="284" t="str">
        <f t="shared" si="141"/>
        <v/>
      </c>
      <c r="IJ93" s="284">
        <f t="shared" si="141"/>
        <v>0</v>
      </c>
      <c r="IK93" s="284" t="str">
        <f t="shared" si="141"/>
        <v/>
      </c>
      <c r="IL93" s="284" t="str">
        <f t="shared" si="141"/>
        <v/>
      </c>
      <c r="IM93" s="284" t="str">
        <f t="shared" si="141"/>
        <v/>
      </c>
      <c r="IN93" s="284" t="str">
        <f t="shared" si="141"/>
        <v/>
      </c>
      <c r="IO93" s="284">
        <f t="shared" si="141"/>
        <v>0</v>
      </c>
      <c r="IP93" s="284" t="str">
        <f t="shared" si="141"/>
        <v/>
      </c>
      <c r="IQ93" s="284" t="str">
        <f t="shared" si="141"/>
        <v/>
      </c>
      <c r="IR93" s="284" t="str">
        <f t="shared" si="141"/>
        <v/>
      </c>
      <c r="IS93" s="284" t="str">
        <f t="shared" si="141"/>
        <v/>
      </c>
      <c r="IT93" s="284">
        <f t="shared" si="141"/>
        <v>0</v>
      </c>
      <c r="IU93" s="284" t="str">
        <f t="shared" si="141"/>
        <v/>
      </c>
      <c r="IV93" s="284" t="str">
        <f t="shared" si="141"/>
        <v/>
      </c>
      <c r="IW93" s="284" t="str">
        <f t="shared" si="141"/>
        <v/>
      </c>
      <c r="IX93" s="284" t="str">
        <f t="shared" si="141"/>
        <v/>
      </c>
      <c r="IY93" s="284">
        <f t="shared" si="141"/>
        <v>0</v>
      </c>
      <c r="IZ93" s="284" t="str">
        <f t="shared" ref="IZ93:LK96" si="142">IF(IZ37="","",($C14*IZ37)/((1+$H$4)^IZ$79))</f>
        <v/>
      </c>
      <c r="JA93" s="284" t="str">
        <f t="shared" si="142"/>
        <v/>
      </c>
      <c r="JB93" s="284" t="str">
        <f t="shared" si="142"/>
        <v/>
      </c>
      <c r="JC93" s="284" t="str">
        <f t="shared" si="142"/>
        <v/>
      </c>
      <c r="JD93" s="284">
        <f t="shared" si="142"/>
        <v>0</v>
      </c>
      <c r="JE93" s="284" t="str">
        <f t="shared" si="142"/>
        <v/>
      </c>
      <c r="JF93" s="284" t="str">
        <f t="shared" si="142"/>
        <v/>
      </c>
      <c r="JG93" s="284" t="str">
        <f t="shared" si="142"/>
        <v/>
      </c>
      <c r="JH93" s="284" t="str">
        <f t="shared" si="142"/>
        <v/>
      </c>
      <c r="JI93" s="284">
        <f t="shared" si="142"/>
        <v>0</v>
      </c>
      <c r="JJ93" s="284" t="str">
        <f t="shared" si="142"/>
        <v/>
      </c>
      <c r="JK93" s="284" t="str">
        <f t="shared" si="142"/>
        <v/>
      </c>
      <c r="JL93" s="284" t="str">
        <f t="shared" si="142"/>
        <v/>
      </c>
      <c r="JM93" s="284" t="str">
        <f t="shared" si="142"/>
        <v/>
      </c>
      <c r="JN93" s="284">
        <f t="shared" si="142"/>
        <v>0</v>
      </c>
      <c r="JO93" s="284" t="str">
        <f t="shared" si="142"/>
        <v/>
      </c>
      <c r="JP93" s="284" t="str">
        <f t="shared" si="142"/>
        <v/>
      </c>
      <c r="JQ93" s="284" t="str">
        <f t="shared" si="142"/>
        <v/>
      </c>
      <c r="JR93" s="284" t="str">
        <f t="shared" si="142"/>
        <v/>
      </c>
      <c r="JS93" s="284">
        <f t="shared" si="142"/>
        <v>0</v>
      </c>
      <c r="JT93" s="284" t="str">
        <f t="shared" si="142"/>
        <v/>
      </c>
      <c r="JU93" s="284" t="str">
        <f t="shared" si="142"/>
        <v/>
      </c>
      <c r="JV93" s="284" t="str">
        <f t="shared" si="142"/>
        <v/>
      </c>
      <c r="JW93" s="284" t="str">
        <f t="shared" si="142"/>
        <v/>
      </c>
      <c r="JX93" s="284">
        <f t="shared" si="142"/>
        <v>0</v>
      </c>
      <c r="JY93" s="284" t="str">
        <f t="shared" si="142"/>
        <v/>
      </c>
      <c r="JZ93" s="284" t="str">
        <f t="shared" si="142"/>
        <v/>
      </c>
      <c r="KA93" s="284" t="str">
        <f t="shared" si="142"/>
        <v/>
      </c>
      <c r="KB93" s="284" t="str">
        <f t="shared" si="142"/>
        <v/>
      </c>
      <c r="KC93" s="284">
        <f t="shared" si="142"/>
        <v>0</v>
      </c>
      <c r="KD93" s="284" t="str">
        <f t="shared" si="142"/>
        <v/>
      </c>
      <c r="KE93" s="284" t="str">
        <f t="shared" si="142"/>
        <v/>
      </c>
      <c r="KF93" s="284" t="str">
        <f t="shared" si="142"/>
        <v/>
      </c>
      <c r="KG93" s="284" t="str">
        <f t="shared" si="142"/>
        <v/>
      </c>
      <c r="KH93" s="284">
        <f t="shared" si="142"/>
        <v>0</v>
      </c>
      <c r="KI93" s="284" t="str">
        <f t="shared" si="142"/>
        <v/>
      </c>
      <c r="KJ93" s="284" t="str">
        <f t="shared" si="142"/>
        <v/>
      </c>
      <c r="KK93" s="284" t="str">
        <f t="shared" si="142"/>
        <v/>
      </c>
      <c r="KL93" s="284" t="str">
        <f t="shared" si="142"/>
        <v/>
      </c>
      <c r="KM93" s="284">
        <f t="shared" si="142"/>
        <v>0</v>
      </c>
      <c r="KN93" s="284" t="str">
        <f t="shared" si="142"/>
        <v/>
      </c>
      <c r="KO93" s="284" t="str">
        <f t="shared" si="142"/>
        <v/>
      </c>
      <c r="KP93" s="284" t="str">
        <f t="shared" si="142"/>
        <v/>
      </c>
      <c r="KQ93" s="284" t="str">
        <f t="shared" si="142"/>
        <v/>
      </c>
      <c r="KR93" s="284">
        <f t="shared" si="142"/>
        <v>0</v>
      </c>
      <c r="KS93" s="284" t="str">
        <f t="shared" si="142"/>
        <v/>
      </c>
      <c r="KT93" s="284" t="str">
        <f t="shared" si="142"/>
        <v/>
      </c>
      <c r="KU93" s="284" t="str">
        <f t="shared" si="142"/>
        <v/>
      </c>
      <c r="KV93" s="284" t="str">
        <f t="shared" si="142"/>
        <v/>
      </c>
      <c r="KW93" s="284">
        <f t="shared" si="142"/>
        <v>0</v>
      </c>
      <c r="KX93" s="284" t="str">
        <f t="shared" si="142"/>
        <v/>
      </c>
      <c r="KY93" s="284" t="str">
        <f t="shared" si="142"/>
        <v/>
      </c>
      <c r="KZ93" s="284" t="str">
        <f t="shared" si="142"/>
        <v/>
      </c>
      <c r="LA93" s="284" t="str">
        <f t="shared" si="142"/>
        <v/>
      </c>
      <c r="LB93" s="284">
        <f t="shared" si="142"/>
        <v>0</v>
      </c>
      <c r="LC93" s="284" t="str">
        <f t="shared" si="142"/>
        <v/>
      </c>
      <c r="LD93" s="284" t="str">
        <f t="shared" si="142"/>
        <v/>
      </c>
      <c r="LE93" s="284" t="str">
        <f t="shared" si="142"/>
        <v/>
      </c>
      <c r="LF93" s="284" t="str">
        <f t="shared" si="142"/>
        <v/>
      </c>
      <c r="LG93" s="284">
        <f t="shared" si="142"/>
        <v>0</v>
      </c>
      <c r="LH93" s="284" t="str">
        <f t="shared" si="142"/>
        <v/>
      </c>
      <c r="LI93" s="284" t="str">
        <f t="shared" si="142"/>
        <v/>
      </c>
      <c r="LJ93" s="284" t="str">
        <f t="shared" si="142"/>
        <v/>
      </c>
      <c r="LK93" s="284" t="str">
        <f t="shared" si="142"/>
        <v/>
      </c>
      <c r="LL93" s="284">
        <f t="shared" ref="LL93:NW96" si="143">IF(LL37="","",($C14*LL37)/((1+$H$4)^LL$79))</f>
        <v>0</v>
      </c>
      <c r="LM93" s="284" t="str">
        <f t="shared" si="143"/>
        <v/>
      </c>
      <c r="LN93" s="284" t="str">
        <f t="shared" si="143"/>
        <v/>
      </c>
      <c r="LO93" s="284" t="str">
        <f t="shared" si="143"/>
        <v/>
      </c>
      <c r="LP93" s="284" t="str">
        <f t="shared" si="143"/>
        <v/>
      </c>
      <c r="LQ93" s="284">
        <f t="shared" si="143"/>
        <v>0</v>
      </c>
      <c r="LR93" s="284" t="str">
        <f t="shared" si="143"/>
        <v/>
      </c>
      <c r="LS93" s="284" t="str">
        <f t="shared" si="143"/>
        <v/>
      </c>
      <c r="LT93" s="284" t="str">
        <f t="shared" si="143"/>
        <v/>
      </c>
      <c r="LU93" s="284" t="str">
        <f t="shared" si="143"/>
        <v/>
      </c>
      <c r="LV93" s="284">
        <f t="shared" si="143"/>
        <v>0</v>
      </c>
      <c r="LW93" s="284" t="str">
        <f t="shared" si="143"/>
        <v/>
      </c>
      <c r="LX93" s="284" t="str">
        <f t="shared" si="143"/>
        <v/>
      </c>
      <c r="LY93" s="284" t="str">
        <f t="shared" si="143"/>
        <v/>
      </c>
      <c r="LZ93" s="284" t="str">
        <f t="shared" si="143"/>
        <v/>
      </c>
      <c r="MA93" s="284">
        <f t="shared" si="143"/>
        <v>0</v>
      </c>
      <c r="MB93" s="284" t="str">
        <f t="shared" si="143"/>
        <v/>
      </c>
      <c r="MC93" s="284" t="str">
        <f t="shared" si="143"/>
        <v/>
      </c>
      <c r="MD93" s="284" t="str">
        <f t="shared" si="143"/>
        <v/>
      </c>
      <c r="ME93" s="284" t="str">
        <f t="shared" si="143"/>
        <v/>
      </c>
      <c r="MF93" s="284">
        <f t="shared" si="143"/>
        <v>0</v>
      </c>
      <c r="MG93" s="284" t="str">
        <f t="shared" si="143"/>
        <v/>
      </c>
      <c r="MH93" s="284" t="str">
        <f t="shared" si="143"/>
        <v/>
      </c>
      <c r="MI93" s="284" t="str">
        <f t="shared" si="143"/>
        <v/>
      </c>
      <c r="MJ93" s="284" t="str">
        <f t="shared" si="143"/>
        <v/>
      </c>
      <c r="MK93" s="284">
        <f t="shared" si="143"/>
        <v>0</v>
      </c>
      <c r="ML93" s="284" t="str">
        <f t="shared" si="143"/>
        <v/>
      </c>
      <c r="MM93" s="284" t="str">
        <f t="shared" si="143"/>
        <v/>
      </c>
      <c r="MN93" s="284" t="str">
        <f t="shared" si="143"/>
        <v/>
      </c>
      <c r="MO93" s="284" t="str">
        <f t="shared" si="143"/>
        <v/>
      </c>
      <c r="MP93" s="284">
        <f t="shared" si="143"/>
        <v>0</v>
      </c>
      <c r="MQ93" s="284" t="str">
        <f t="shared" si="143"/>
        <v/>
      </c>
      <c r="MR93" s="284" t="str">
        <f t="shared" si="143"/>
        <v/>
      </c>
      <c r="MS93" s="284" t="str">
        <f t="shared" si="143"/>
        <v/>
      </c>
      <c r="MT93" s="284" t="str">
        <f t="shared" si="143"/>
        <v/>
      </c>
      <c r="MU93" s="284">
        <f t="shared" si="143"/>
        <v>0</v>
      </c>
      <c r="MV93" s="284" t="str">
        <f t="shared" si="143"/>
        <v/>
      </c>
      <c r="MW93" s="284" t="str">
        <f t="shared" si="143"/>
        <v/>
      </c>
      <c r="MX93" s="284" t="str">
        <f t="shared" si="143"/>
        <v/>
      </c>
      <c r="MY93" s="284" t="str">
        <f t="shared" si="143"/>
        <v/>
      </c>
      <c r="MZ93" s="284">
        <f t="shared" si="143"/>
        <v>0</v>
      </c>
      <c r="NA93" s="284" t="str">
        <f t="shared" si="143"/>
        <v/>
      </c>
      <c r="NB93" s="284" t="str">
        <f t="shared" si="143"/>
        <v/>
      </c>
      <c r="NC93" s="284" t="str">
        <f t="shared" si="143"/>
        <v/>
      </c>
      <c r="ND93" s="284" t="str">
        <f t="shared" si="143"/>
        <v/>
      </c>
      <c r="NE93" s="284">
        <f t="shared" si="143"/>
        <v>0</v>
      </c>
      <c r="NF93" s="284" t="str">
        <f t="shared" si="143"/>
        <v/>
      </c>
      <c r="NG93" s="284" t="str">
        <f t="shared" si="143"/>
        <v/>
      </c>
      <c r="NH93" s="284" t="str">
        <f t="shared" si="143"/>
        <v/>
      </c>
      <c r="NI93" s="284" t="str">
        <f t="shared" si="143"/>
        <v/>
      </c>
      <c r="NJ93" s="284">
        <f t="shared" si="143"/>
        <v>0</v>
      </c>
      <c r="NK93" s="284" t="str">
        <f t="shared" si="143"/>
        <v/>
      </c>
      <c r="NL93" s="284" t="str">
        <f t="shared" si="143"/>
        <v/>
      </c>
      <c r="NM93" s="284" t="str">
        <f t="shared" si="143"/>
        <v/>
      </c>
      <c r="NN93" s="284" t="str">
        <f t="shared" si="143"/>
        <v/>
      </c>
      <c r="NO93" s="284">
        <f t="shared" si="143"/>
        <v>0</v>
      </c>
      <c r="NP93" s="284" t="str">
        <f t="shared" si="143"/>
        <v/>
      </c>
      <c r="NQ93" s="284" t="str">
        <f t="shared" si="143"/>
        <v/>
      </c>
      <c r="NR93" s="284" t="str">
        <f t="shared" si="143"/>
        <v/>
      </c>
      <c r="NS93" s="284" t="str">
        <f t="shared" si="143"/>
        <v/>
      </c>
      <c r="NT93" s="284">
        <f t="shared" si="143"/>
        <v>0</v>
      </c>
      <c r="NU93" s="284" t="str">
        <f t="shared" si="143"/>
        <v/>
      </c>
      <c r="NV93" s="284" t="str">
        <f t="shared" si="143"/>
        <v/>
      </c>
      <c r="NW93" s="284" t="str">
        <f t="shared" si="143"/>
        <v/>
      </c>
      <c r="NX93" s="284" t="str">
        <f t="shared" ref="NX93:QI96" si="144">IF(NX37="","",($C14*NX37)/((1+$H$4)^NX$79))</f>
        <v/>
      </c>
      <c r="NY93" s="284">
        <f t="shared" si="144"/>
        <v>0</v>
      </c>
      <c r="NZ93" s="284" t="str">
        <f t="shared" si="144"/>
        <v/>
      </c>
      <c r="OA93" s="284" t="str">
        <f t="shared" si="144"/>
        <v/>
      </c>
      <c r="OB93" s="284" t="str">
        <f t="shared" si="144"/>
        <v/>
      </c>
      <c r="OC93" s="284" t="str">
        <f t="shared" si="144"/>
        <v/>
      </c>
      <c r="OD93" s="284">
        <f t="shared" si="144"/>
        <v>0</v>
      </c>
      <c r="OE93" s="284" t="str">
        <f t="shared" si="144"/>
        <v/>
      </c>
      <c r="OF93" s="284" t="str">
        <f t="shared" si="144"/>
        <v/>
      </c>
      <c r="OG93" s="284" t="str">
        <f t="shared" si="144"/>
        <v/>
      </c>
      <c r="OH93" s="284" t="str">
        <f t="shared" si="144"/>
        <v/>
      </c>
      <c r="OI93" s="284">
        <f t="shared" si="144"/>
        <v>0</v>
      </c>
      <c r="OJ93" s="284" t="str">
        <f t="shared" si="144"/>
        <v/>
      </c>
      <c r="OK93" s="284" t="str">
        <f t="shared" si="144"/>
        <v/>
      </c>
      <c r="OL93" s="284" t="str">
        <f t="shared" si="144"/>
        <v/>
      </c>
      <c r="OM93" s="284" t="str">
        <f t="shared" si="144"/>
        <v/>
      </c>
      <c r="ON93" s="284">
        <f t="shared" si="144"/>
        <v>0</v>
      </c>
      <c r="OO93" s="284" t="str">
        <f t="shared" si="144"/>
        <v/>
      </c>
      <c r="OP93" s="284" t="str">
        <f t="shared" si="144"/>
        <v/>
      </c>
      <c r="OQ93" s="284" t="str">
        <f t="shared" si="144"/>
        <v/>
      </c>
      <c r="OR93" s="284" t="str">
        <f t="shared" si="144"/>
        <v/>
      </c>
      <c r="OS93" s="284">
        <f t="shared" si="144"/>
        <v>0</v>
      </c>
      <c r="OT93" s="284" t="str">
        <f t="shared" si="144"/>
        <v/>
      </c>
      <c r="OU93" s="284" t="str">
        <f t="shared" si="144"/>
        <v/>
      </c>
      <c r="OV93" s="284" t="str">
        <f t="shared" si="144"/>
        <v/>
      </c>
      <c r="OW93" s="284" t="str">
        <f t="shared" si="144"/>
        <v/>
      </c>
      <c r="OX93" s="284">
        <f t="shared" si="144"/>
        <v>0</v>
      </c>
      <c r="OY93" s="284" t="str">
        <f t="shared" si="144"/>
        <v/>
      </c>
      <c r="OZ93" s="284" t="str">
        <f t="shared" si="144"/>
        <v/>
      </c>
      <c r="PA93" s="284" t="str">
        <f t="shared" si="144"/>
        <v/>
      </c>
      <c r="PB93" s="284" t="str">
        <f t="shared" si="144"/>
        <v/>
      </c>
      <c r="PC93" s="284">
        <f t="shared" si="144"/>
        <v>0</v>
      </c>
      <c r="PD93" s="284" t="str">
        <f t="shared" si="144"/>
        <v/>
      </c>
      <c r="PE93" s="284" t="str">
        <f t="shared" si="144"/>
        <v/>
      </c>
      <c r="PF93" s="284" t="str">
        <f t="shared" si="144"/>
        <v/>
      </c>
      <c r="PG93" s="284" t="str">
        <f t="shared" si="144"/>
        <v/>
      </c>
      <c r="PH93" s="284">
        <f t="shared" si="144"/>
        <v>0</v>
      </c>
      <c r="PI93" s="284" t="str">
        <f t="shared" si="144"/>
        <v/>
      </c>
      <c r="PJ93" s="284" t="str">
        <f t="shared" si="144"/>
        <v/>
      </c>
      <c r="PK93" s="284" t="str">
        <f t="shared" si="144"/>
        <v/>
      </c>
      <c r="PL93" s="284" t="str">
        <f t="shared" si="144"/>
        <v/>
      </c>
      <c r="PM93" s="284">
        <f t="shared" si="144"/>
        <v>0</v>
      </c>
      <c r="PN93" s="284" t="str">
        <f t="shared" si="144"/>
        <v/>
      </c>
      <c r="PO93" s="284" t="str">
        <f t="shared" si="144"/>
        <v/>
      </c>
      <c r="PP93" s="284" t="str">
        <f t="shared" si="144"/>
        <v/>
      </c>
      <c r="PQ93" s="284" t="str">
        <f t="shared" si="144"/>
        <v/>
      </c>
      <c r="PR93" s="284">
        <f t="shared" si="144"/>
        <v>0</v>
      </c>
      <c r="PS93" s="284" t="str">
        <f t="shared" si="144"/>
        <v/>
      </c>
      <c r="PT93" s="284" t="str">
        <f t="shared" si="144"/>
        <v/>
      </c>
      <c r="PU93" s="284" t="str">
        <f t="shared" si="144"/>
        <v/>
      </c>
      <c r="PV93" s="284" t="str">
        <f t="shared" si="144"/>
        <v/>
      </c>
      <c r="PW93" s="284">
        <f t="shared" si="144"/>
        <v>0</v>
      </c>
      <c r="PX93" s="284" t="str">
        <f t="shared" si="144"/>
        <v/>
      </c>
      <c r="PY93" s="284" t="str">
        <f t="shared" si="144"/>
        <v/>
      </c>
      <c r="PZ93" s="284" t="str">
        <f t="shared" si="144"/>
        <v/>
      </c>
      <c r="QA93" s="284" t="str">
        <f t="shared" si="144"/>
        <v/>
      </c>
      <c r="QB93" s="284">
        <f t="shared" si="144"/>
        <v>0</v>
      </c>
      <c r="QC93" s="284" t="str">
        <f t="shared" si="144"/>
        <v/>
      </c>
      <c r="QD93" s="284" t="str">
        <f t="shared" si="144"/>
        <v/>
      </c>
      <c r="QE93" s="284" t="str">
        <f t="shared" si="144"/>
        <v/>
      </c>
      <c r="QF93" s="284" t="str">
        <f t="shared" si="144"/>
        <v/>
      </c>
      <c r="QG93" s="284">
        <f t="shared" si="144"/>
        <v>0</v>
      </c>
      <c r="QH93" s="284" t="str">
        <f t="shared" si="144"/>
        <v/>
      </c>
      <c r="QI93" s="284" t="str">
        <f t="shared" si="144"/>
        <v/>
      </c>
      <c r="QJ93" s="284" t="str">
        <f t="shared" ref="QJ93:SA98" si="145">IF(QJ37="","",($C14*QJ37)/((1+$H$4)^QJ$79))</f>
        <v/>
      </c>
      <c r="QK93" s="284" t="str">
        <f t="shared" si="145"/>
        <v/>
      </c>
      <c r="QL93" s="284">
        <f t="shared" si="145"/>
        <v>0</v>
      </c>
      <c r="QM93" s="284" t="str">
        <f t="shared" si="145"/>
        <v/>
      </c>
      <c r="QN93" s="284" t="str">
        <f t="shared" si="145"/>
        <v/>
      </c>
      <c r="QO93" s="284" t="str">
        <f t="shared" si="145"/>
        <v/>
      </c>
      <c r="QP93" s="284" t="str">
        <f t="shared" si="145"/>
        <v/>
      </c>
      <c r="QQ93" s="284">
        <f t="shared" si="145"/>
        <v>0</v>
      </c>
      <c r="QR93" s="284" t="str">
        <f t="shared" si="145"/>
        <v/>
      </c>
      <c r="QS93" s="284" t="str">
        <f t="shared" si="145"/>
        <v/>
      </c>
      <c r="QT93" s="284" t="str">
        <f t="shared" si="145"/>
        <v/>
      </c>
      <c r="QU93" s="284" t="str">
        <f t="shared" si="145"/>
        <v/>
      </c>
      <c r="QV93" s="284">
        <f t="shared" si="145"/>
        <v>0</v>
      </c>
      <c r="QW93" s="284" t="str">
        <f t="shared" si="145"/>
        <v/>
      </c>
      <c r="QX93" s="284" t="str">
        <f t="shared" si="145"/>
        <v/>
      </c>
      <c r="QY93" s="284" t="str">
        <f t="shared" si="145"/>
        <v/>
      </c>
      <c r="QZ93" s="284" t="str">
        <f t="shared" si="145"/>
        <v/>
      </c>
      <c r="RA93" s="284">
        <f t="shared" si="145"/>
        <v>0</v>
      </c>
      <c r="RB93" s="284" t="str">
        <f t="shared" si="145"/>
        <v/>
      </c>
      <c r="RC93" s="284" t="str">
        <f t="shared" si="145"/>
        <v/>
      </c>
      <c r="RD93" s="284" t="str">
        <f t="shared" si="145"/>
        <v/>
      </c>
      <c r="RE93" s="284" t="str">
        <f t="shared" si="145"/>
        <v/>
      </c>
      <c r="RF93" s="284">
        <f t="shared" si="145"/>
        <v>0</v>
      </c>
      <c r="RG93" s="284" t="str">
        <f t="shared" si="145"/>
        <v/>
      </c>
      <c r="RH93" s="284" t="str">
        <f t="shared" si="145"/>
        <v/>
      </c>
      <c r="RI93" s="284" t="str">
        <f t="shared" si="145"/>
        <v/>
      </c>
      <c r="RJ93" s="284" t="str">
        <f t="shared" si="145"/>
        <v/>
      </c>
      <c r="RK93" s="284">
        <f t="shared" si="145"/>
        <v>0</v>
      </c>
      <c r="RL93" s="284" t="str">
        <f t="shared" si="145"/>
        <v/>
      </c>
      <c r="RM93" s="284" t="str">
        <f t="shared" si="145"/>
        <v/>
      </c>
      <c r="RN93" s="284" t="str">
        <f t="shared" si="145"/>
        <v/>
      </c>
      <c r="RO93" s="284" t="str">
        <f t="shared" si="145"/>
        <v/>
      </c>
      <c r="RP93" s="284">
        <f t="shared" si="145"/>
        <v>0</v>
      </c>
      <c r="RQ93" s="284" t="str">
        <f t="shared" si="145"/>
        <v/>
      </c>
      <c r="RR93" s="284" t="str">
        <f t="shared" si="145"/>
        <v/>
      </c>
      <c r="RS93" s="284" t="str">
        <f t="shared" si="145"/>
        <v/>
      </c>
      <c r="RT93" s="284" t="str">
        <f t="shared" si="145"/>
        <v/>
      </c>
      <c r="RU93" s="284">
        <f t="shared" si="145"/>
        <v>0</v>
      </c>
      <c r="RV93" s="284" t="str">
        <f t="shared" si="145"/>
        <v/>
      </c>
      <c r="RW93" s="284" t="str">
        <f t="shared" si="145"/>
        <v/>
      </c>
      <c r="RX93" s="284" t="str">
        <f t="shared" si="145"/>
        <v/>
      </c>
      <c r="RY93" s="284" t="str">
        <f t="shared" si="145"/>
        <v/>
      </c>
      <c r="RZ93" s="284">
        <f t="shared" si="145"/>
        <v>0</v>
      </c>
      <c r="SA93" s="284" t="str">
        <f t="shared" si="145"/>
        <v/>
      </c>
    </row>
    <row r="94" spans="1:495">
      <c r="A94" s="282"/>
      <c r="B94" s="283" t="str">
        <f>$B$15</f>
        <v>Physical/Geotech Stability Monitoring</v>
      </c>
      <c r="C94" s="290">
        <f>SUM(D94:S94,T94:INDEX(T94:SA94,$H$5))</f>
        <v>0</v>
      </c>
      <c r="D94" s="284" t="str">
        <f t="shared" si="138"/>
        <v/>
      </c>
      <c r="E94" s="284">
        <f t="shared" si="138"/>
        <v>0</v>
      </c>
      <c r="F94" s="284">
        <f t="shared" si="138"/>
        <v>0</v>
      </c>
      <c r="G94" s="284">
        <f t="shared" si="138"/>
        <v>0</v>
      </c>
      <c r="H94" s="284">
        <f t="shared" si="138"/>
        <v>0</v>
      </c>
      <c r="I94" s="284">
        <f t="shared" si="138"/>
        <v>0</v>
      </c>
      <c r="J94" s="284" t="str">
        <f t="shared" si="138"/>
        <v/>
      </c>
      <c r="K94" s="284">
        <f t="shared" si="138"/>
        <v>0</v>
      </c>
      <c r="L94" s="284" t="str">
        <f t="shared" si="138"/>
        <v/>
      </c>
      <c r="M94" s="284">
        <f t="shared" si="138"/>
        <v>0</v>
      </c>
      <c r="N94" s="284" t="str">
        <f t="shared" si="138"/>
        <v/>
      </c>
      <c r="O94" s="284" t="str">
        <f t="shared" si="138"/>
        <v/>
      </c>
      <c r="P94" s="284">
        <f t="shared" si="138"/>
        <v>0</v>
      </c>
      <c r="Q94" s="284" t="str">
        <f t="shared" si="138"/>
        <v/>
      </c>
      <c r="R94" s="284" t="str">
        <f t="shared" si="138"/>
        <v/>
      </c>
      <c r="S94" s="284" t="str">
        <f t="shared" si="138"/>
        <v/>
      </c>
      <c r="T94" s="284">
        <f t="shared" si="138"/>
        <v>0</v>
      </c>
      <c r="U94" s="284" t="str">
        <f t="shared" si="138"/>
        <v/>
      </c>
      <c r="V94" s="284" t="str">
        <f t="shared" si="138"/>
        <v/>
      </c>
      <c r="W94" s="284" t="str">
        <f t="shared" si="138"/>
        <v/>
      </c>
      <c r="X94" s="284" t="str">
        <f t="shared" si="138"/>
        <v/>
      </c>
      <c r="Y94" s="284" t="str">
        <f t="shared" si="138"/>
        <v/>
      </c>
      <c r="Z94" s="284" t="str">
        <f t="shared" si="138"/>
        <v/>
      </c>
      <c r="AA94" s="284" t="str">
        <f t="shared" si="138"/>
        <v/>
      </c>
      <c r="AB94" s="284" t="str">
        <f t="shared" si="138"/>
        <v/>
      </c>
      <c r="AC94" s="284" t="str">
        <f t="shared" si="138"/>
        <v/>
      </c>
      <c r="AD94" s="284" t="str">
        <f t="shared" si="138"/>
        <v/>
      </c>
      <c r="AE94" s="284" t="str">
        <f t="shared" si="138"/>
        <v/>
      </c>
      <c r="AF94" s="284" t="str">
        <f t="shared" si="138"/>
        <v/>
      </c>
      <c r="AG94" s="284" t="str">
        <f t="shared" si="138"/>
        <v/>
      </c>
      <c r="AH94" s="284" t="str">
        <f t="shared" si="138"/>
        <v/>
      </c>
      <c r="AI94" s="284" t="str">
        <f t="shared" si="138"/>
        <v/>
      </c>
      <c r="AJ94" s="284" t="str">
        <f t="shared" si="138"/>
        <v/>
      </c>
      <c r="AK94" s="284" t="str">
        <f t="shared" si="138"/>
        <v/>
      </c>
      <c r="AL94" s="284" t="str">
        <f t="shared" si="138"/>
        <v/>
      </c>
      <c r="AM94" s="284" t="str">
        <f t="shared" si="138"/>
        <v/>
      </c>
      <c r="AN94" s="284" t="str">
        <f t="shared" si="138"/>
        <v/>
      </c>
      <c r="AO94" s="284" t="str">
        <f t="shared" si="138"/>
        <v/>
      </c>
      <c r="AP94" s="284" t="str">
        <f t="shared" si="138"/>
        <v/>
      </c>
      <c r="AQ94" s="284" t="str">
        <f t="shared" si="138"/>
        <v/>
      </c>
      <c r="AR94" s="284">
        <f t="shared" si="138"/>
        <v>0</v>
      </c>
      <c r="AS94" s="284" t="str">
        <f t="shared" si="138"/>
        <v/>
      </c>
      <c r="AT94" s="284" t="str">
        <f t="shared" si="138"/>
        <v/>
      </c>
      <c r="AU94" s="284" t="str">
        <f t="shared" si="138"/>
        <v/>
      </c>
      <c r="AV94" s="284" t="str">
        <f t="shared" si="138"/>
        <v/>
      </c>
      <c r="AW94" s="284">
        <f t="shared" si="138"/>
        <v>0</v>
      </c>
      <c r="AX94" s="284" t="str">
        <f t="shared" si="138"/>
        <v/>
      </c>
      <c r="AY94" s="284" t="str">
        <f t="shared" si="138"/>
        <v/>
      </c>
      <c r="AZ94" s="284" t="str">
        <f t="shared" si="138"/>
        <v/>
      </c>
      <c r="BA94" s="284" t="str">
        <f t="shared" si="138"/>
        <v/>
      </c>
      <c r="BB94" s="284">
        <f t="shared" si="138"/>
        <v>0</v>
      </c>
      <c r="BC94" s="284" t="str">
        <f t="shared" si="138"/>
        <v/>
      </c>
      <c r="BD94" s="284" t="str">
        <f t="shared" si="138"/>
        <v/>
      </c>
      <c r="BE94" s="284" t="str">
        <f t="shared" si="138"/>
        <v/>
      </c>
      <c r="BF94" s="284" t="str">
        <f t="shared" si="138"/>
        <v/>
      </c>
      <c r="BG94" s="284">
        <f t="shared" si="138"/>
        <v>0</v>
      </c>
      <c r="BH94" s="284" t="str">
        <f t="shared" si="138"/>
        <v/>
      </c>
      <c r="BI94" s="284" t="str">
        <f t="shared" si="138"/>
        <v/>
      </c>
      <c r="BJ94" s="284" t="str">
        <f t="shared" si="138"/>
        <v/>
      </c>
      <c r="BK94" s="284" t="str">
        <f t="shared" si="138"/>
        <v/>
      </c>
      <c r="BL94" s="284">
        <f t="shared" si="138"/>
        <v>0</v>
      </c>
      <c r="BM94" s="284" t="str">
        <f t="shared" si="138"/>
        <v/>
      </c>
      <c r="BN94" s="284" t="str">
        <f t="shared" si="138"/>
        <v/>
      </c>
      <c r="BO94" s="284" t="str">
        <f t="shared" si="138"/>
        <v/>
      </c>
      <c r="BP94" s="284" t="str">
        <f t="shared" si="139"/>
        <v/>
      </c>
      <c r="BQ94" s="284">
        <f t="shared" si="139"/>
        <v>0</v>
      </c>
      <c r="BR94" s="284" t="str">
        <f t="shared" si="139"/>
        <v/>
      </c>
      <c r="BS94" s="284" t="str">
        <f t="shared" si="139"/>
        <v/>
      </c>
      <c r="BT94" s="284" t="str">
        <f t="shared" si="139"/>
        <v/>
      </c>
      <c r="BU94" s="284" t="str">
        <f t="shared" si="139"/>
        <v/>
      </c>
      <c r="BV94" s="284">
        <f t="shared" si="139"/>
        <v>0</v>
      </c>
      <c r="BW94" s="284" t="str">
        <f t="shared" si="139"/>
        <v/>
      </c>
      <c r="BX94" s="284" t="str">
        <f t="shared" si="139"/>
        <v/>
      </c>
      <c r="BY94" s="284" t="str">
        <f t="shared" si="139"/>
        <v/>
      </c>
      <c r="BZ94" s="284" t="str">
        <f t="shared" si="139"/>
        <v/>
      </c>
      <c r="CA94" s="284">
        <f t="shared" si="139"/>
        <v>0</v>
      </c>
      <c r="CB94" s="284" t="str">
        <f t="shared" si="139"/>
        <v/>
      </c>
      <c r="CC94" s="284" t="str">
        <f t="shared" si="139"/>
        <v/>
      </c>
      <c r="CD94" s="284" t="str">
        <f t="shared" si="139"/>
        <v/>
      </c>
      <c r="CE94" s="284" t="str">
        <f t="shared" si="139"/>
        <v/>
      </c>
      <c r="CF94" s="284">
        <f t="shared" si="139"/>
        <v>0</v>
      </c>
      <c r="CG94" s="284" t="str">
        <f t="shared" si="139"/>
        <v/>
      </c>
      <c r="CH94" s="284" t="str">
        <f t="shared" si="139"/>
        <v/>
      </c>
      <c r="CI94" s="284" t="str">
        <f t="shared" si="139"/>
        <v/>
      </c>
      <c r="CJ94" s="284" t="str">
        <f t="shared" si="139"/>
        <v/>
      </c>
      <c r="CK94" s="284">
        <f t="shared" si="139"/>
        <v>0</v>
      </c>
      <c r="CL94" s="284" t="str">
        <f t="shared" si="139"/>
        <v/>
      </c>
      <c r="CM94" s="284" t="str">
        <f t="shared" si="139"/>
        <v/>
      </c>
      <c r="CN94" s="284" t="str">
        <f t="shared" si="139"/>
        <v/>
      </c>
      <c r="CO94" s="284" t="str">
        <f t="shared" si="139"/>
        <v/>
      </c>
      <c r="CP94" s="284">
        <f t="shared" si="139"/>
        <v>0</v>
      </c>
      <c r="CQ94" s="284" t="str">
        <f t="shared" si="139"/>
        <v/>
      </c>
      <c r="CR94" s="284" t="str">
        <f t="shared" si="139"/>
        <v/>
      </c>
      <c r="CS94" s="284" t="str">
        <f t="shared" si="139"/>
        <v/>
      </c>
      <c r="CT94" s="284" t="str">
        <f t="shared" si="139"/>
        <v/>
      </c>
      <c r="CU94" s="284">
        <f t="shared" si="139"/>
        <v>0</v>
      </c>
      <c r="CV94" s="284" t="str">
        <f t="shared" si="139"/>
        <v/>
      </c>
      <c r="CW94" s="284" t="str">
        <f t="shared" si="139"/>
        <v/>
      </c>
      <c r="CX94" s="284" t="str">
        <f t="shared" si="139"/>
        <v/>
      </c>
      <c r="CY94" s="284" t="str">
        <f t="shared" si="139"/>
        <v/>
      </c>
      <c r="CZ94" s="284">
        <f t="shared" si="139"/>
        <v>0</v>
      </c>
      <c r="DA94" s="284" t="str">
        <f t="shared" si="139"/>
        <v/>
      </c>
      <c r="DB94" s="284" t="str">
        <f t="shared" si="139"/>
        <v/>
      </c>
      <c r="DC94" s="284" t="str">
        <f t="shared" si="139"/>
        <v/>
      </c>
      <c r="DD94" s="284" t="str">
        <f t="shared" si="139"/>
        <v/>
      </c>
      <c r="DE94" s="284">
        <f t="shared" si="139"/>
        <v>0</v>
      </c>
      <c r="DF94" s="284" t="str">
        <f t="shared" si="139"/>
        <v/>
      </c>
      <c r="DG94" s="284" t="str">
        <f t="shared" si="139"/>
        <v/>
      </c>
      <c r="DH94" s="284" t="str">
        <f t="shared" si="139"/>
        <v/>
      </c>
      <c r="DI94" s="284" t="str">
        <f t="shared" si="139"/>
        <v/>
      </c>
      <c r="DJ94" s="284">
        <f t="shared" si="139"/>
        <v>0</v>
      </c>
      <c r="DK94" s="284" t="str">
        <f t="shared" si="139"/>
        <v/>
      </c>
      <c r="DL94" s="284" t="str">
        <f t="shared" si="139"/>
        <v/>
      </c>
      <c r="DM94" s="284" t="str">
        <f t="shared" si="139"/>
        <v/>
      </c>
      <c r="DN94" s="284" t="str">
        <f t="shared" si="139"/>
        <v/>
      </c>
      <c r="DO94" s="284">
        <f t="shared" si="139"/>
        <v>0</v>
      </c>
      <c r="DP94" s="284" t="str">
        <f t="shared" si="139"/>
        <v/>
      </c>
      <c r="DQ94" s="284" t="str">
        <f t="shared" si="139"/>
        <v/>
      </c>
      <c r="DR94" s="284" t="str">
        <f t="shared" si="139"/>
        <v/>
      </c>
      <c r="DS94" s="284" t="str">
        <f t="shared" si="139"/>
        <v/>
      </c>
      <c r="DT94" s="284">
        <f t="shared" si="139"/>
        <v>0</v>
      </c>
      <c r="DU94" s="284" t="str">
        <f t="shared" si="139"/>
        <v/>
      </c>
      <c r="DV94" s="284" t="str">
        <f t="shared" si="139"/>
        <v/>
      </c>
      <c r="DW94" s="284" t="str">
        <f t="shared" si="139"/>
        <v/>
      </c>
      <c r="DX94" s="284" t="str">
        <f t="shared" si="139"/>
        <v/>
      </c>
      <c r="DY94" s="284">
        <f t="shared" si="139"/>
        <v>0</v>
      </c>
      <c r="DZ94" s="284" t="str">
        <f t="shared" si="139"/>
        <v/>
      </c>
      <c r="EA94" s="284" t="str">
        <f t="shared" si="139"/>
        <v/>
      </c>
      <c r="EB94" s="284" t="str">
        <f t="shared" si="140"/>
        <v/>
      </c>
      <c r="EC94" s="284" t="str">
        <f t="shared" si="140"/>
        <v/>
      </c>
      <c r="ED94" s="284">
        <f t="shared" si="140"/>
        <v>0</v>
      </c>
      <c r="EE94" s="284" t="str">
        <f t="shared" si="140"/>
        <v/>
      </c>
      <c r="EF94" s="284" t="str">
        <f t="shared" si="140"/>
        <v/>
      </c>
      <c r="EG94" s="284" t="str">
        <f t="shared" si="140"/>
        <v/>
      </c>
      <c r="EH94" s="284" t="str">
        <f t="shared" si="140"/>
        <v/>
      </c>
      <c r="EI94" s="284">
        <f t="shared" si="140"/>
        <v>0</v>
      </c>
      <c r="EJ94" s="284" t="str">
        <f t="shared" si="140"/>
        <v/>
      </c>
      <c r="EK94" s="284" t="str">
        <f t="shared" si="140"/>
        <v/>
      </c>
      <c r="EL94" s="284" t="str">
        <f t="shared" si="140"/>
        <v/>
      </c>
      <c r="EM94" s="284" t="str">
        <f t="shared" si="140"/>
        <v/>
      </c>
      <c r="EN94" s="284">
        <f t="shared" si="140"/>
        <v>0</v>
      </c>
      <c r="EO94" s="284" t="str">
        <f t="shared" si="140"/>
        <v/>
      </c>
      <c r="EP94" s="284" t="str">
        <f t="shared" si="140"/>
        <v/>
      </c>
      <c r="EQ94" s="284" t="str">
        <f t="shared" si="140"/>
        <v/>
      </c>
      <c r="ER94" s="284" t="str">
        <f t="shared" si="140"/>
        <v/>
      </c>
      <c r="ES94" s="284">
        <f t="shared" si="140"/>
        <v>0</v>
      </c>
      <c r="ET94" s="284" t="str">
        <f t="shared" si="140"/>
        <v/>
      </c>
      <c r="EU94" s="284" t="str">
        <f t="shared" si="140"/>
        <v/>
      </c>
      <c r="EV94" s="284" t="str">
        <f t="shared" si="140"/>
        <v/>
      </c>
      <c r="EW94" s="284" t="str">
        <f t="shared" si="140"/>
        <v/>
      </c>
      <c r="EX94" s="284">
        <f t="shared" si="140"/>
        <v>0</v>
      </c>
      <c r="EY94" s="284" t="str">
        <f t="shared" si="140"/>
        <v/>
      </c>
      <c r="EZ94" s="284" t="str">
        <f t="shared" si="140"/>
        <v/>
      </c>
      <c r="FA94" s="284" t="str">
        <f t="shared" si="140"/>
        <v/>
      </c>
      <c r="FB94" s="284" t="str">
        <f t="shared" si="140"/>
        <v/>
      </c>
      <c r="FC94" s="284">
        <f t="shared" si="140"/>
        <v>0</v>
      </c>
      <c r="FD94" s="284" t="str">
        <f t="shared" si="140"/>
        <v/>
      </c>
      <c r="FE94" s="284" t="str">
        <f t="shared" si="140"/>
        <v/>
      </c>
      <c r="FF94" s="284" t="str">
        <f t="shared" si="140"/>
        <v/>
      </c>
      <c r="FG94" s="284" t="str">
        <f t="shared" si="140"/>
        <v/>
      </c>
      <c r="FH94" s="284">
        <f t="shared" si="140"/>
        <v>0</v>
      </c>
      <c r="FI94" s="284" t="str">
        <f t="shared" si="140"/>
        <v/>
      </c>
      <c r="FJ94" s="284" t="str">
        <f t="shared" si="140"/>
        <v/>
      </c>
      <c r="FK94" s="284" t="str">
        <f t="shared" si="140"/>
        <v/>
      </c>
      <c r="FL94" s="284" t="str">
        <f t="shared" si="140"/>
        <v/>
      </c>
      <c r="FM94" s="284">
        <f t="shared" si="140"/>
        <v>0</v>
      </c>
      <c r="FN94" s="284" t="str">
        <f t="shared" si="140"/>
        <v/>
      </c>
      <c r="FO94" s="284" t="str">
        <f t="shared" si="140"/>
        <v/>
      </c>
      <c r="FP94" s="284" t="str">
        <f t="shared" si="140"/>
        <v/>
      </c>
      <c r="FQ94" s="284" t="str">
        <f t="shared" si="140"/>
        <v/>
      </c>
      <c r="FR94" s="284">
        <f t="shared" si="140"/>
        <v>0</v>
      </c>
      <c r="FS94" s="284" t="str">
        <f t="shared" si="140"/>
        <v/>
      </c>
      <c r="FT94" s="284" t="str">
        <f t="shared" si="140"/>
        <v/>
      </c>
      <c r="FU94" s="284" t="str">
        <f t="shared" si="140"/>
        <v/>
      </c>
      <c r="FV94" s="284" t="str">
        <f t="shared" si="140"/>
        <v/>
      </c>
      <c r="FW94" s="284">
        <f t="shared" si="140"/>
        <v>0</v>
      </c>
      <c r="FX94" s="284" t="str">
        <f t="shared" si="140"/>
        <v/>
      </c>
      <c r="FY94" s="284" t="str">
        <f t="shared" si="140"/>
        <v/>
      </c>
      <c r="FZ94" s="284" t="str">
        <f t="shared" si="140"/>
        <v/>
      </c>
      <c r="GA94" s="284" t="str">
        <f t="shared" si="140"/>
        <v/>
      </c>
      <c r="GB94" s="284">
        <f t="shared" si="140"/>
        <v>0</v>
      </c>
      <c r="GC94" s="284" t="str">
        <f t="shared" si="140"/>
        <v/>
      </c>
      <c r="GD94" s="284" t="str">
        <f t="shared" si="140"/>
        <v/>
      </c>
      <c r="GE94" s="284" t="str">
        <f t="shared" si="140"/>
        <v/>
      </c>
      <c r="GF94" s="284" t="str">
        <f t="shared" si="140"/>
        <v/>
      </c>
      <c r="GG94" s="284">
        <f t="shared" si="140"/>
        <v>0</v>
      </c>
      <c r="GH94" s="284" t="str">
        <f t="shared" si="140"/>
        <v/>
      </c>
      <c r="GI94" s="284" t="str">
        <f t="shared" si="140"/>
        <v/>
      </c>
      <c r="GJ94" s="284" t="str">
        <f t="shared" si="140"/>
        <v/>
      </c>
      <c r="GK94" s="284" t="str">
        <f t="shared" si="140"/>
        <v/>
      </c>
      <c r="GL94" s="284">
        <f t="shared" si="140"/>
        <v>0</v>
      </c>
      <c r="GM94" s="284" t="str">
        <f t="shared" si="140"/>
        <v/>
      </c>
      <c r="GN94" s="284" t="str">
        <f t="shared" si="141"/>
        <v/>
      </c>
      <c r="GO94" s="284" t="str">
        <f t="shared" si="141"/>
        <v/>
      </c>
      <c r="GP94" s="284" t="str">
        <f t="shared" si="141"/>
        <v/>
      </c>
      <c r="GQ94" s="284">
        <f t="shared" si="141"/>
        <v>0</v>
      </c>
      <c r="GR94" s="284" t="str">
        <f t="shared" si="141"/>
        <v/>
      </c>
      <c r="GS94" s="284" t="str">
        <f t="shared" si="141"/>
        <v/>
      </c>
      <c r="GT94" s="284" t="str">
        <f t="shared" si="141"/>
        <v/>
      </c>
      <c r="GU94" s="284" t="str">
        <f t="shared" si="141"/>
        <v/>
      </c>
      <c r="GV94" s="284">
        <f t="shared" si="141"/>
        <v>0</v>
      </c>
      <c r="GW94" s="284" t="str">
        <f t="shared" si="141"/>
        <v/>
      </c>
      <c r="GX94" s="284" t="str">
        <f t="shared" si="141"/>
        <v/>
      </c>
      <c r="GY94" s="284" t="str">
        <f t="shared" si="141"/>
        <v/>
      </c>
      <c r="GZ94" s="284" t="str">
        <f t="shared" si="141"/>
        <v/>
      </c>
      <c r="HA94" s="284">
        <f t="shared" si="141"/>
        <v>0</v>
      </c>
      <c r="HB94" s="284" t="str">
        <f t="shared" si="141"/>
        <v/>
      </c>
      <c r="HC94" s="284" t="str">
        <f t="shared" si="141"/>
        <v/>
      </c>
      <c r="HD94" s="284" t="str">
        <f t="shared" si="141"/>
        <v/>
      </c>
      <c r="HE94" s="284" t="str">
        <f t="shared" si="141"/>
        <v/>
      </c>
      <c r="HF94" s="284">
        <f t="shared" si="141"/>
        <v>0</v>
      </c>
      <c r="HG94" s="284" t="str">
        <f t="shared" si="141"/>
        <v/>
      </c>
      <c r="HH94" s="284" t="str">
        <f t="shared" si="141"/>
        <v/>
      </c>
      <c r="HI94" s="284" t="str">
        <f t="shared" si="141"/>
        <v/>
      </c>
      <c r="HJ94" s="284" t="str">
        <f t="shared" si="141"/>
        <v/>
      </c>
      <c r="HK94" s="284">
        <f t="shared" si="141"/>
        <v>0</v>
      </c>
      <c r="HL94" s="284" t="str">
        <f t="shared" si="141"/>
        <v/>
      </c>
      <c r="HM94" s="284" t="str">
        <f t="shared" si="141"/>
        <v/>
      </c>
      <c r="HN94" s="284" t="str">
        <f t="shared" si="141"/>
        <v/>
      </c>
      <c r="HO94" s="284" t="str">
        <f t="shared" si="141"/>
        <v/>
      </c>
      <c r="HP94" s="284">
        <f t="shared" si="141"/>
        <v>0</v>
      </c>
      <c r="HQ94" s="284" t="str">
        <f t="shared" si="141"/>
        <v/>
      </c>
      <c r="HR94" s="284" t="str">
        <f t="shared" si="141"/>
        <v/>
      </c>
      <c r="HS94" s="284" t="str">
        <f t="shared" si="141"/>
        <v/>
      </c>
      <c r="HT94" s="284" t="str">
        <f t="shared" si="141"/>
        <v/>
      </c>
      <c r="HU94" s="284">
        <f t="shared" si="141"/>
        <v>0</v>
      </c>
      <c r="HV94" s="284" t="str">
        <f t="shared" si="141"/>
        <v/>
      </c>
      <c r="HW94" s="284" t="str">
        <f t="shared" si="141"/>
        <v/>
      </c>
      <c r="HX94" s="284" t="str">
        <f t="shared" si="141"/>
        <v/>
      </c>
      <c r="HY94" s="284" t="str">
        <f t="shared" si="141"/>
        <v/>
      </c>
      <c r="HZ94" s="284">
        <f t="shared" si="141"/>
        <v>0</v>
      </c>
      <c r="IA94" s="284" t="str">
        <f t="shared" si="141"/>
        <v/>
      </c>
      <c r="IB94" s="284" t="str">
        <f t="shared" si="141"/>
        <v/>
      </c>
      <c r="IC94" s="284" t="str">
        <f t="shared" si="141"/>
        <v/>
      </c>
      <c r="ID94" s="284" t="str">
        <f t="shared" si="141"/>
        <v/>
      </c>
      <c r="IE94" s="284">
        <f t="shared" si="141"/>
        <v>0</v>
      </c>
      <c r="IF94" s="284" t="str">
        <f t="shared" si="141"/>
        <v/>
      </c>
      <c r="IG94" s="284" t="str">
        <f t="shared" si="141"/>
        <v/>
      </c>
      <c r="IH94" s="284" t="str">
        <f t="shared" si="141"/>
        <v/>
      </c>
      <c r="II94" s="284" t="str">
        <f t="shared" si="141"/>
        <v/>
      </c>
      <c r="IJ94" s="284">
        <f t="shared" si="141"/>
        <v>0</v>
      </c>
      <c r="IK94" s="284" t="str">
        <f t="shared" si="141"/>
        <v/>
      </c>
      <c r="IL94" s="284" t="str">
        <f t="shared" si="141"/>
        <v/>
      </c>
      <c r="IM94" s="284" t="str">
        <f t="shared" si="141"/>
        <v/>
      </c>
      <c r="IN94" s="284" t="str">
        <f t="shared" si="141"/>
        <v/>
      </c>
      <c r="IO94" s="284">
        <f t="shared" si="141"/>
        <v>0</v>
      </c>
      <c r="IP94" s="284" t="str">
        <f t="shared" si="141"/>
        <v/>
      </c>
      <c r="IQ94" s="284" t="str">
        <f t="shared" si="141"/>
        <v/>
      </c>
      <c r="IR94" s="284" t="str">
        <f t="shared" si="141"/>
        <v/>
      </c>
      <c r="IS94" s="284" t="str">
        <f t="shared" si="141"/>
        <v/>
      </c>
      <c r="IT94" s="284">
        <f t="shared" si="141"/>
        <v>0</v>
      </c>
      <c r="IU94" s="284" t="str">
        <f t="shared" si="141"/>
        <v/>
      </c>
      <c r="IV94" s="284" t="str">
        <f t="shared" si="141"/>
        <v/>
      </c>
      <c r="IW94" s="284" t="str">
        <f t="shared" si="141"/>
        <v/>
      </c>
      <c r="IX94" s="284" t="str">
        <f t="shared" si="141"/>
        <v/>
      </c>
      <c r="IY94" s="284">
        <f t="shared" si="141"/>
        <v>0</v>
      </c>
      <c r="IZ94" s="284" t="str">
        <f t="shared" si="142"/>
        <v/>
      </c>
      <c r="JA94" s="284" t="str">
        <f t="shared" si="142"/>
        <v/>
      </c>
      <c r="JB94" s="284" t="str">
        <f t="shared" si="142"/>
        <v/>
      </c>
      <c r="JC94" s="284" t="str">
        <f t="shared" si="142"/>
        <v/>
      </c>
      <c r="JD94" s="284">
        <f t="shared" si="142"/>
        <v>0</v>
      </c>
      <c r="JE94" s="284" t="str">
        <f t="shared" si="142"/>
        <v/>
      </c>
      <c r="JF94" s="284" t="str">
        <f t="shared" si="142"/>
        <v/>
      </c>
      <c r="JG94" s="284" t="str">
        <f t="shared" si="142"/>
        <v/>
      </c>
      <c r="JH94" s="284" t="str">
        <f t="shared" si="142"/>
        <v/>
      </c>
      <c r="JI94" s="284">
        <f t="shared" si="142"/>
        <v>0</v>
      </c>
      <c r="JJ94" s="284" t="str">
        <f t="shared" si="142"/>
        <v/>
      </c>
      <c r="JK94" s="284" t="str">
        <f t="shared" si="142"/>
        <v/>
      </c>
      <c r="JL94" s="284" t="str">
        <f t="shared" si="142"/>
        <v/>
      </c>
      <c r="JM94" s="284" t="str">
        <f t="shared" si="142"/>
        <v/>
      </c>
      <c r="JN94" s="284">
        <f t="shared" si="142"/>
        <v>0</v>
      </c>
      <c r="JO94" s="284" t="str">
        <f t="shared" si="142"/>
        <v/>
      </c>
      <c r="JP94" s="284" t="str">
        <f t="shared" si="142"/>
        <v/>
      </c>
      <c r="JQ94" s="284" t="str">
        <f t="shared" si="142"/>
        <v/>
      </c>
      <c r="JR94" s="284" t="str">
        <f t="shared" si="142"/>
        <v/>
      </c>
      <c r="JS94" s="284">
        <f t="shared" si="142"/>
        <v>0</v>
      </c>
      <c r="JT94" s="284" t="str">
        <f t="shared" si="142"/>
        <v/>
      </c>
      <c r="JU94" s="284" t="str">
        <f t="shared" si="142"/>
        <v/>
      </c>
      <c r="JV94" s="284" t="str">
        <f t="shared" si="142"/>
        <v/>
      </c>
      <c r="JW94" s="284" t="str">
        <f t="shared" si="142"/>
        <v/>
      </c>
      <c r="JX94" s="284">
        <f t="shared" si="142"/>
        <v>0</v>
      </c>
      <c r="JY94" s="284" t="str">
        <f t="shared" si="142"/>
        <v/>
      </c>
      <c r="JZ94" s="284" t="str">
        <f t="shared" si="142"/>
        <v/>
      </c>
      <c r="KA94" s="284" t="str">
        <f t="shared" si="142"/>
        <v/>
      </c>
      <c r="KB94" s="284" t="str">
        <f t="shared" si="142"/>
        <v/>
      </c>
      <c r="KC94" s="284">
        <f t="shared" si="142"/>
        <v>0</v>
      </c>
      <c r="KD94" s="284" t="str">
        <f t="shared" si="142"/>
        <v/>
      </c>
      <c r="KE94" s="284" t="str">
        <f t="shared" si="142"/>
        <v/>
      </c>
      <c r="KF94" s="284" t="str">
        <f t="shared" si="142"/>
        <v/>
      </c>
      <c r="KG94" s="284" t="str">
        <f t="shared" si="142"/>
        <v/>
      </c>
      <c r="KH94" s="284">
        <f t="shared" si="142"/>
        <v>0</v>
      </c>
      <c r="KI94" s="284" t="str">
        <f t="shared" si="142"/>
        <v/>
      </c>
      <c r="KJ94" s="284" t="str">
        <f t="shared" si="142"/>
        <v/>
      </c>
      <c r="KK94" s="284" t="str">
        <f t="shared" si="142"/>
        <v/>
      </c>
      <c r="KL94" s="284" t="str">
        <f t="shared" si="142"/>
        <v/>
      </c>
      <c r="KM94" s="284">
        <f t="shared" si="142"/>
        <v>0</v>
      </c>
      <c r="KN94" s="284" t="str">
        <f t="shared" si="142"/>
        <v/>
      </c>
      <c r="KO94" s="284" t="str">
        <f t="shared" si="142"/>
        <v/>
      </c>
      <c r="KP94" s="284" t="str">
        <f t="shared" si="142"/>
        <v/>
      </c>
      <c r="KQ94" s="284" t="str">
        <f t="shared" si="142"/>
        <v/>
      </c>
      <c r="KR94" s="284">
        <f t="shared" si="142"/>
        <v>0</v>
      </c>
      <c r="KS94" s="284" t="str">
        <f t="shared" si="142"/>
        <v/>
      </c>
      <c r="KT94" s="284" t="str">
        <f t="shared" si="142"/>
        <v/>
      </c>
      <c r="KU94" s="284" t="str">
        <f t="shared" si="142"/>
        <v/>
      </c>
      <c r="KV94" s="284" t="str">
        <f t="shared" si="142"/>
        <v/>
      </c>
      <c r="KW94" s="284">
        <f t="shared" si="142"/>
        <v>0</v>
      </c>
      <c r="KX94" s="284" t="str">
        <f t="shared" si="142"/>
        <v/>
      </c>
      <c r="KY94" s="284" t="str">
        <f t="shared" si="142"/>
        <v/>
      </c>
      <c r="KZ94" s="284" t="str">
        <f t="shared" si="142"/>
        <v/>
      </c>
      <c r="LA94" s="284" t="str">
        <f t="shared" si="142"/>
        <v/>
      </c>
      <c r="LB94" s="284">
        <f t="shared" si="142"/>
        <v>0</v>
      </c>
      <c r="LC94" s="284" t="str">
        <f t="shared" si="142"/>
        <v/>
      </c>
      <c r="LD94" s="284" t="str">
        <f t="shared" si="142"/>
        <v/>
      </c>
      <c r="LE94" s="284" t="str">
        <f t="shared" si="142"/>
        <v/>
      </c>
      <c r="LF94" s="284" t="str">
        <f t="shared" si="142"/>
        <v/>
      </c>
      <c r="LG94" s="284">
        <f t="shared" si="142"/>
        <v>0</v>
      </c>
      <c r="LH94" s="284" t="str">
        <f t="shared" si="142"/>
        <v/>
      </c>
      <c r="LI94" s="284" t="str">
        <f t="shared" si="142"/>
        <v/>
      </c>
      <c r="LJ94" s="284" t="str">
        <f t="shared" si="142"/>
        <v/>
      </c>
      <c r="LK94" s="284" t="str">
        <f t="shared" si="142"/>
        <v/>
      </c>
      <c r="LL94" s="284">
        <f t="shared" si="143"/>
        <v>0</v>
      </c>
      <c r="LM94" s="284" t="str">
        <f t="shared" si="143"/>
        <v/>
      </c>
      <c r="LN94" s="284" t="str">
        <f t="shared" si="143"/>
        <v/>
      </c>
      <c r="LO94" s="284" t="str">
        <f t="shared" si="143"/>
        <v/>
      </c>
      <c r="LP94" s="284" t="str">
        <f t="shared" si="143"/>
        <v/>
      </c>
      <c r="LQ94" s="284">
        <f t="shared" si="143"/>
        <v>0</v>
      </c>
      <c r="LR94" s="284" t="str">
        <f t="shared" si="143"/>
        <v/>
      </c>
      <c r="LS94" s="284" t="str">
        <f t="shared" si="143"/>
        <v/>
      </c>
      <c r="LT94" s="284" t="str">
        <f t="shared" si="143"/>
        <v/>
      </c>
      <c r="LU94" s="284" t="str">
        <f t="shared" si="143"/>
        <v/>
      </c>
      <c r="LV94" s="284">
        <f t="shared" si="143"/>
        <v>0</v>
      </c>
      <c r="LW94" s="284" t="str">
        <f t="shared" si="143"/>
        <v/>
      </c>
      <c r="LX94" s="284" t="str">
        <f t="shared" si="143"/>
        <v/>
      </c>
      <c r="LY94" s="284" t="str">
        <f t="shared" si="143"/>
        <v/>
      </c>
      <c r="LZ94" s="284" t="str">
        <f t="shared" si="143"/>
        <v/>
      </c>
      <c r="MA94" s="284">
        <f t="shared" si="143"/>
        <v>0</v>
      </c>
      <c r="MB94" s="284" t="str">
        <f t="shared" si="143"/>
        <v/>
      </c>
      <c r="MC94" s="284" t="str">
        <f t="shared" si="143"/>
        <v/>
      </c>
      <c r="MD94" s="284" t="str">
        <f t="shared" si="143"/>
        <v/>
      </c>
      <c r="ME94" s="284" t="str">
        <f t="shared" si="143"/>
        <v/>
      </c>
      <c r="MF94" s="284">
        <f t="shared" si="143"/>
        <v>0</v>
      </c>
      <c r="MG94" s="284" t="str">
        <f t="shared" si="143"/>
        <v/>
      </c>
      <c r="MH94" s="284" t="str">
        <f t="shared" si="143"/>
        <v/>
      </c>
      <c r="MI94" s="284" t="str">
        <f t="shared" si="143"/>
        <v/>
      </c>
      <c r="MJ94" s="284" t="str">
        <f t="shared" si="143"/>
        <v/>
      </c>
      <c r="MK94" s="284">
        <f t="shared" si="143"/>
        <v>0</v>
      </c>
      <c r="ML94" s="284" t="str">
        <f t="shared" si="143"/>
        <v/>
      </c>
      <c r="MM94" s="284" t="str">
        <f t="shared" si="143"/>
        <v/>
      </c>
      <c r="MN94" s="284" t="str">
        <f t="shared" si="143"/>
        <v/>
      </c>
      <c r="MO94" s="284" t="str">
        <f t="shared" si="143"/>
        <v/>
      </c>
      <c r="MP94" s="284">
        <f t="shared" si="143"/>
        <v>0</v>
      </c>
      <c r="MQ94" s="284" t="str">
        <f t="shared" si="143"/>
        <v/>
      </c>
      <c r="MR94" s="284" t="str">
        <f t="shared" si="143"/>
        <v/>
      </c>
      <c r="MS94" s="284" t="str">
        <f t="shared" si="143"/>
        <v/>
      </c>
      <c r="MT94" s="284" t="str">
        <f t="shared" si="143"/>
        <v/>
      </c>
      <c r="MU94" s="284">
        <f t="shared" si="143"/>
        <v>0</v>
      </c>
      <c r="MV94" s="284" t="str">
        <f t="shared" si="143"/>
        <v/>
      </c>
      <c r="MW94" s="284" t="str">
        <f t="shared" si="143"/>
        <v/>
      </c>
      <c r="MX94" s="284" t="str">
        <f t="shared" si="143"/>
        <v/>
      </c>
      <c r="MY94" s="284" t="str">
        <f t="shared" si="143"/>
        <v/>
      </c>
      <c r="MZ94" s="284">
        <f t="shared" si="143"/>
        <v>0</v>
      </c>
      <c r="NA94" s="284" t="str">
        <f t="shared" si="143"/>
        <v/>
      </c>
      <c r="NB94" s="284" t="str">
        <f t="shared" si="143"/>
        <v/>
      </c>
      <c r="NC94" s="284" t="str">
        <f t="shared" si="143"/>
        <v/>
      </c>
      <c r="ND94" s="284" t="str">
        <f t="shared" si="143"/>
        <v/>
      </c>
      <c r="NE94" s="284">
        <f t="shared" si="143"/>
        <v>0</v>
      </c>
      <c r="NF94" s="284" t="str">
        <f t="shared" si="143"/>
        <v/>
      </c>
      <c r="NG94" s="284" t="str">
        <f t="shared" si="143"/>
        <v/>
      </c>
      <c r="NH94" s="284" t="str">
        <f t="shared" si="143"/>
        <v/>
      </c>
      <c r="NI94" s="284" t="str">
        <f t="shared" si="143"/>
        <v/>
      </c>
      <c r="NJ94" s="284">
        <f t="shared" si="143"/>
        <v>0</v>
      </c>
      <c r="NK94" s="284" t="str">
        <f t="shared" si="143"/>
        <v/>
      </c>
      <c r="NL94" s="284" t="str">
        <f t="shared" si="143"/>
        <v/>
      </c>
      <c r="NM94" s="284" t="str">
        <f t="shared" si="143"/>
        <v/>
      </c>
      <c r="NN94" s="284" t="str">
        <f t="shared" si="143"/>
        <v/>
      </c>
      <c r="NO94" s="284">
        <f t="shared" si="143"/>
        <v>0</v>
      </c>
      <c r="NP94" s="284" t="str">
        <f t="shared" si="143"/>
        <v/>
      </c>
      <c r="NQ94" s="284" t="str">
        <f t="shared" si="143"/>
        <v/>
      </c>
      <c r="NR94" s="284" t="str">
        <f t="shared" si="143"/>
        <v/>
      </c>
      <c r="NS94" s="284" t="str">
        <f t="shared" si="143"/>
        <v/>
      </c>
      <c r="NT94" s="284">
        <f t="shared" si="143"/>
        <v>0</v>
      </c>
      <c r="NU94" s="284" t="str">
        <f t="shared" si="143"/>
        <v/>
      </c>
      <c r="NV94" s="284" t="str">
        <f t="shared" si="143"/>
        <v/>
      </c>
      <c r="NW94" s="284" t="str">
        <f t="shared" si="143"/>
        <v/>
      </c>
      <c r="NX94" s="284" t="str">
        <f t="shared" si="144"/>
        <v/>
      </c>
      <c r="NY94" s="284">
        <f t="shared" si="144"/>
        <v>0</v>
      </c>
      <c r="NZ94" s="284" t="str">
        <f t="shared" si="144"/>
        <v/>
      </c>
      <c r="OA94" s="284" t="str">
        <f t="shared" si="144"/>
        <v/>
      </c>
      <c r="OB94" s="284" t="str">
        <f t="shared" si="144"/>
        <v/>
      </c>
      <c r="OC94" s="284" t="str">
        <f t="shared" si="144"/>
        <v/>
      </c>
      <c r="OD94" s="284">
        <f t="shared" si="144"/>
        <v>0</v>
      </c>
      <c r="OE94" s="284" t="str">
        <f t="shared" si="144"/>
        <v/>
      </c>
      <c r="OF94" s="284" t="str">
        <f t="shared" si="144"/>
        <v/>
      </c>
      <c r="OG94" s="284" t="str">
        <f t="shared" si="144"/>
        <v/>
      </c>
      <c r="OH94" s="284" t="str">
        <f t="shared" si="144"/>
        <v/>
      </c>
      <c r="OI94" s="284">
        <f t="shared" si="144"/>
        <v>0</v>
      </c>
      <c r="OJ94" s="284" t="str">
        <f t="shared" si="144"/>
        <v/>
      </c>
      <c r="OK94" s="284" t="str">
        <f t="shared" si="144"/>
        <v/>
      </c>
      <c r="OL94" s="284" t="str">
        <f t="shared" si="144"/>
        <v/>
      </c>
      <c r="OM94" s="284" t="str">
        <f t="shared" si="144"/>
        <v/>
      </c>
      <c r="ON94" s="284">
        <f t="shared" si="144"/>
        <v>0</v>
      </c>
      <c r="OO94" s="284" t="str">
        <f t="shared" si="144"/>
        <v/>
      </c>
      <c r="OP94" s="284" t="str">
        <f t="shared" si="144"/>
        <v/>
      </c>
      <c r="OQ94" s="284" t="str">
        <f t="shared" si="144"/>
        <v/>
      </c>
      <c r="OR94" s="284" t="str">
        <f t="shared" si="144"/>
        <v/>
      </c>
      <c r="OS94" s="284">
        <f t="shared" si="144"/>
        <v>0</v>
      </c>
      <c r="OT94" s="284" t="str">
        <f t="shared" si="144"/>
        <v/>
      </c>
      <c r="OU94" s="284" t="str">
        <f t="shared" si="144"/>
        <v/>
      </c>
      <c r="OV94" s="284" t="str">
        <f t="shared" si="144"/>
        <v/>
      </c>
      <c r="OW94" s="284" t="str">
        <f t="shared" si="144"/>
        <v/>
      </c>
      <c r="OX94" s="284">
        <f t="shared" si="144"/>
        <v>0</v>
      </c>
      <c r="OY94" s="284" t="str">
        <f t="shared" si="144"/>
        <v/>
      </c>
      <c r="OZ94" s="284" t="str">
        <f t="shared" si="144"/>
        <v/>
      </c>
      <c r="PA94" s="284" t="str">
        <f t="shared" si="144"/>
        <v/>
      </c>
      <c r="PB94" s="284" t="str">
        <f t="shared" si="144"/>
        <v/>
      </c>
      <c r="PC94" s="284">
        <f t="shared" si="144"/>
        <v>0</v>
      </c>
      <c r="PD94" s="284" t="str">
        <f t="shared" si="144"/>
        <v/>
      </c>
      <c r="PE94" s="284" t="str">
        <f t="shared" si="144"/>
        <v/>
      </c>
      <c r="PF94" s="284" t="str">
        <f t="shared" si="144"/>
        <v/>
      </c>
      <c r="PG94" s="284" t="str">
        <f t="shared" si="144"/>
        <v/>
      </c>
      <c r="PH94" s="284">
        <f t="shared" si="144"/>
        <v>0</v>
      </c>
      <c r="PI94" s="284" t="str">
        <f t="shared" si="144"/>
        <v/>
      </c>
      <c r="PJ94" s="284" t="str">
        <f t="shared" si="144"/>
        <v/>
      </c>
      <c r="PK94" s="284" t="str">
        <f t="shared" si="144"/>
        <v/>
      </c>
      <c r="PL94" s="284" t="str">
        <f t="shared" si="144"/>
        <v/>
      </c>
      <c r="PM94" s="284">
        <f t="shared" si="144"/>
        <v>0</v>
      </c>
      <c r="PN94" s="284" t="str">
        <f t="shared" si="144"/>
        <v/>
      </c>
      <c r="PO94" s="284" t="str">
        <f t="shared" si="144"/>
        <v/>
      </c>
      <c r="PP94" s="284" t="str">
        <f t="shared" si="144"/>
        <v/>
      </c>
      <c r="PQ94" s="284" t="str">
        <f t="shared" si="144"/>
        <v/>
      </c>
      <c r="PR94" s="284">
        <f t="shared" si="144"/>
        <v>0</v>
      </c>
      <c r="PS94" s="284" t="str">
        <f t="shared" si="144"/>
        <v/>
      </c>
      <c r="PT94" s="284" t="str">
        <f t="shared" si="144"/>
        <v/>
      </c>
      <c r="PU94" s="284" t="str">
        <f t="shared" si="144"/>
        <v/>
      </c>
      <c r="PV94" s="284" t="str">
        <f t="shared" si="144"/>
        <v/>
      </c>
      <c r="PW94" s="284">
        <f t="shared" si="144"/>
        <v>0</v>
      </c>
      <c r="PX94" s="284" t="str">
        <f t="shared" si="144"/>
        <v/>
      </c>
      <c r="PY94" s="284" t="str">
        <f t="shared" si="144"/>
        <v/>
      </c>
      <c r="PZ94" s="284" t="str">
        <f t="shared" si="144"/>
        <v/>
      </c>
      <c r="QA94" s="284" t="str">
        <f t="shared" si="144"/>
        <v/>
      </c>
      <c r="QB94" s="284">
        <f t="shared" si="144"/>
        <v>0</v>
      </c>
      <c r="QC94" s="284" t="str">
        <f t="shared" si="144"/>
        <v/>
      </c>
      <c r="QD94" s="284" t="str">
        <f t="shared" si="144"/>
        <v/>
      </c>
      <c r="QE94" s="284" t="str">
        <f t="shared" si="144"/>
        <v/>
      </c>
      <c r="QF94" s="284" t="str">
        <f t="shared" si="144"/>
        <v/>
      </c>
      <c r="QG94" s="284">
        <f t="shared" si="144"/>
        <v>0</v>
      </c>
      <c r="QH94" s="284" t="str">
        <f t="shared" si="144"/>
        <v/>
      </c>
      <c r="QI94" s="284" t="str">
        <f t="shared" si="144"/>
        <v/>
      </c>
      <c r="QJ94" s="284" t="str">
        <f t="shared" si="145"/>
        <v/>
      </c>
      <c r="QK94" s="284" t="str">
        <f t="shared" si="145"/>
        <v/>
      </c>
      <c r="QL94" s="284">
        <f t="shared" si="145"/>
        <v>0</v>
      </c>
      <c r="QM94" s="284" t="str">
        <f t="shared" si="145"/>
        <v/>
      </c>
      <c r="QN94" s="284" t="str">
        <f t="shared" si="145"/>
        <v/>
      </c>
      <c r="QO94" s="284" t="str">
        <f t="shared" si="145"/>
        <v/>
      </c>
      <c r="QP94" s="284" t="str">
        <f t="shared" si="145"/>
        <v/>
      </c>
      <c r="QQ94" s="284">
        <f t="shared" si="145"/>
        <v>0</v>
      </c>
      <c r="QR94" s="284" t="str">
        <f t="shared" si="145"/>
        <v/>
      </c>
      <c r="QS94" s="284" t="str">
        <f t="shared" si="145"/>
        <v/>
      </c>
      <c r="QT94" s="284" t="str">
        <f t="shared" si="145"/>
        <v/>
      </c>
      <c r="QU94" s="284" t="str">
        <f t="shared" si="145"/>
        <v/>
      </c>
      <c r="QV94" s="284">
        <f t="shared" si="145"/>
        <v>0</v>
      </c>
      <c r="QW94" s="284" t="str">
        <f t="shared" si="145"/>
        <v/>
      </c>
      <c r="QX94" s="284" t="str">
        <f t="shared" si="145"/>
        <v/>
      </c>
      <c r="QY94" s="284" t="str">
        <f t="shared" si="145"/>
        <v/>
      </c>
      <c r="QZ94" s="284" t="str">
        <f t="shared" si="145"/>
        <v/>
      </c>
      <c r="RA94" s="284">
        <f t="shared" si="145"/>
        <v>0</v>
      </c>
      <c r="RB94" s="284" t="str">
        <f t="shared" si="145"/>
        <v/>
      </c>
      <c r="RC94" s="284" t="str">
        <f t="shared" si="145"/>
        <v/>
      </c>
      <c r="RD94" s="284" t="str">
        <f t="shared" si="145"/>
        <v/>
      </c>
      <c r="RE94" s="284" t="str">
        <f t="shared" si="145"/>
        <v/>
      </c>
      <c r="RF94" s="284">
        <f t="shared" si="145"/>
        <v>0</v>
      </c>
      <c r="RG94" s="284" t="str">
        <f t="shared" si="145"/>
        <v/>
      </c>
      <c r="RH94" s="284" t="str">
        <f t="shared" si="145"/>
        <v/>
      </c>
      <c r="RI94" s="284" t="str">
        <f t="shared" si="145"/>
        <v/>
      </c>
      <c r="RJ94" s="284" t="str">
        <f t="shared" si="145"/>
        <v/>
      </c>
      <c r="RK94" s="284">
        <f t="shared" si="145"/>
        <v>0</v>
      </c>
      <c r="RL94" s="284" t="str">
        <f t="shared" si="145"/>
        <v/>
      </c>
      <c r="RM94" s="284" t="str">
        <f t="shared" si="145"/>
        <v/>
      </c>
      <c r="RN94" s="284" t="str">
        <f t="shared" si="145"/>
        <v/>
      </c>
      <c r="RO94" s="284" t="str">
        <f t="shared" si="145"/>
        <v/>
      </c>
      <c r="RP94" s="284">
        <f t="shared" si="145"/>
        <v>0</v>
      </c>
      <c r="RQ94" s="284" t="str">
        <f t="shared" si="145"/>
        <v/>
      </c>
      <c r="RR94" s="284" t="str">
        <f t="shared" si="145"/>
        <v/>
      </c>
      <c r="RS94" s="284" t="str">
        <f t="shared" si="145"/>
        <v/>
      </c>
      <c r="RT94" s="284" t="str">
        <f t="shared" si="145"/>
        <v/>
      </c>
      <c r="RU94" s="284">
        <f t="shared" si="145"/>
        <v>0</v>
      </c>
      <c r="RV94" s="284" t="str">
        <f t="shared" si="145"/>
        <v/>
      </c>
      <c r="RW94" s="284" t="str">
        <f t="shared" si="145"/>
        <v/>
      </c>
      <c r="RX94" s="284" t="str">
        <f t="shared" si="145"/>
        <v/>
      </c>
      <c r="RY94" s="284" t="str">
        <f t="shared" si="145"/>
        <v/>
      </c>
      <c r="RZ94" s="284">
        <f t="shared" si="145"/>
        <v>0</v>
      </c>
      <c r="SA94" s="284" t="str">
        <f t="shared" si="145"/>
        <v/>
      </c>
    </row>
    <row r="95" spans="1:495">
      <c r="A95" s="282"/>
      <c r="B95" s="283" t="str">
        <f>$B$16</f>
        <v>Surface Water Monitoring</v>
      </c>
      <c r="C95" s="290">
        <f>SUM(D95:S95,T95:INDEX(T95:SA95,$H$5))</f>
        <v>1317580.220461804</v>
      </c>
      <c r="D95" s="284">
        <f t="shared" si="138"/>
        <v>225072.89719626168</v>
      </c>
      <c r="E95" s="284">
        <f t="shared" si="138"/>
        <v>210348.502052581</v>
      </c>
      <c r="F95" s="284">
        <f t="shared" si="138"/>
        <v>196587.38509587009</v>
      </c>
      <c r="G95" s="284">
        <f t="shared" si="138"/>
        <v>183726.5281269814</v>
      </c>
      <c r="H95" s="284">
        <f t="shared" si="138"/>
        <v>85853.517816346444</v>
      </c>
      <c r="I95" s="284">
        <f t="shared" si="138"/>
        <v>80236.932538641544</v>
      </c>
      <c r="J95" s="284">
        <f t="shared" si="138"/>
        <v>74987.787419291155</v>
      </c>
      <c r="K95" s="284">
        <f t="shared" si="138"/>
        <v>70082.044317094536</v>
      </c>
      <c r="L95" s="284">
        <f t="shared" si="138"/>
        <v>43664.825119685069</v>
      </c>
      <c r="M95" s="284">
        <f t="shared" si="138"/>
        <v>40808.247775406606</v>
      </c>
      <c r="N95" s="284">
        <f t="shared" si="138"/>
        <v>19069.274661404954</v>
      </c>
      <c r="O95" s="284">
        <f t="shared" si="138"/>
        <v>17821.752020004635</v>
      </c>
      <c r="P95" s="284">
        <f t="shared" si="138"/>
        <v>16655.843009350123</v>
      </c>
      <c r="Q95" s="284">
        <f t="shared" si="138"/>
        <v>15566.208419953387</v>
      </c>
      <c r="R95" s="284">
        <f t="shared" si="138"/>
        <v>7273.9291682025159</v>
      </c>
      <c r="S95" s="284">
        <f t="shared" si="138"/>
        <v>6798.0646431799223</v>
      </c>
      <c r="T95" s="284">
        <f t="shared" si="138"/>
        <v>6353.3314422242265</v>
      </c>
      <c r="U95" s="284">
        <f t="shared" si="138"/>
        <v>5937.6929366581553</v>
      </c>
      <c r="V95" s="284">
        <f t="shared" si="138"/>
        <v>5549.2457351945377</v>
      </c>
      <c r="W95" s="284">
        <f t="shared" si="138"/>
        <v>5186.2109674715311</v>
      </c>
      <c r="X95" s="284" t="str">
        <f t="shared" si="138"/>
        <v/>
      </c>
      <c r="Y95" s="284" t="str">
        <f t="shared" si="138"/>
        <v/>
      </c>
      <c r="Z95" s="284" t="str">
        <f t="shared" si="138"/>
        <v/>
      </c>
      <c r="AA95" s="284" t="str">
        <f t="shared" si="138"/>
        <v/>
      </c>
      <c r="AB95" s="284" t="str">
        <f t="shared" si="138"/>
        <v/>
      </c>
      <c r="AC95" s="284" t="str">
        <f t="shared" si="138"/>
        <v/>
      </c>
      <c r="AD95" s="284" t="str">
        <f t="shared" si="138"/>
        <v/>
      </c>
      <c r="AE95" s="284" t="str">
        <f t="shared" si="138"/>
        <v/>
      </c>
      <c r="AF95" s="284" t="str">
        <f t="shared" si="138"/>
        <v/>
      </c>
      <c r="AG95" s="284" t="str">
        <f t="shared" si="138"/>
        <v/>
      </c>
      <c r="AH95" s="284" t="str">
        <f t="shared" si="138"/>
        <v/>
      </c>
      <c r="AI95" s="284" t="str">
        <f t="shared" si="138"/>
        <v/>
      </c>
      <c r="AJ95" s="284" t="str">
        <f t="shared" si="138"/>
        <v/>
      </c>
      <c r="AK95" s="284" t="str">
        <f t="shared" si="138"/>
        <v/>
      </c>
      <c r="AL95" s="284" t="str">
        <f t="shared" si="138"/>
        <v/>
      </c>
      <c r="AM95" s="284" t="str">
        <f t="shared" si="138"/>
        <v/>
      </c>
      <c r="AN95" s="284" t="str">
        <f t="shared" si="138"/>
        <v/>
      </c>
      <c r="AO95" s="284" t="str">
        <f t="shared" si="138"/>
        <v/>
      </c>
      <c r="AP95" s="284" t="str">
        <f t="shared" si="138"/>
        <v/>
      </c>
      <c r="AQ95" s="284" t="str">
        <f t="shared" si="138"/>
        <v/>
      </c>
      <c r="AR95" s="284">
        <f t="shared" si="138"/>
        <v>1252.5378192489179</v>
      </c>
      <c r="AS95" s="284" t="str">
        <f t="shared" si="138"/>
        <v/>
      </c>
      <c r="AT95" s="284" t="str">
        <f t="shared" si="138"/>
        <v/>
      </c>
      <c r="AU95" s="284" t="str">
        <f t="shared" si="138"/>
        <v/>
      </c>
      <c r="AV95" s="284" t="str">
        <f t="shared" si="138"/>
        <v/>
      </c>
      <c r="AW95" s="284">
        <f t="shared" si="138"/>
        <v>893.04215440509154</v>
      </c>
      <c r="AX95" s="284" t="str">
        <f t="shared" si="138"/>
        <v/>
      </c>
      <c r="AY95" s="284" t="str">
        <f t="shared" si="138"/>
        <v/>
      </c>
      <c r="AZ95" s="284" t="str">
        <f t="shared" si="138"/>
        <v/>
      </c>
      <c r="BA95" s="284" t="str">
        <f t="shared" si="138"/>
        <v/>
      </c>
      <c r="BB95" s="284">
        <f t="shared" si="138"/>
        <v>636.72671378715052</v>
      </c>
      <c r="BC95" s="284" t="str">
        <f t="shared" si="138"/>
        <v/>
      </c>
      <c r="BD95" s="284" t="str">
        <f t="shared" si="138"/>
        <v/>
      </c>
      <c r="BE95" s="284" t="str">
        <f t="shared" si="138"/>
        <v/>
      </c>
      <c r="BF95" s="284" t="str">
        <f t="shared" si="138"/>
        <v/>
      </c>
      <c r="BG95" s="284">
        <f t="shared" si="138"/>
        <v>453.97734703829167</v>
      </c>
      <c r="BH95" s="284" t="str">
        <f t="shared" si="138"/>
        <v/>
      </c>
      <c r="BI95" s="284" t="str">
        <f t="shared" si="138"/>
        <v/>
      </c>
      <c r="BJ95" s="284" t="str">
        <f t="shared" si="138"/>
        <v/>
      </c>
      <c r="BK95" s="284" t="str">
        <f t="shared" si="138"/>
        <v/>
      </c>
      <c r="BL95" s="284">
        <f t="shared" si="138"/>
        <v>323.67957423696305</v>
      </c>
      <c r="BM95" s="284" t="str">
        <f t="shared" si="138"/>
        <v/>
      </c>
      <c r="BN95" s="284" t="str">
        <f t="shared" si="138"/>
        <v/>
      </c>
      <c r="BO95" s="284" t="str">
        <f t="shared" si="138"/>
        <v/>
      </c>
      <c r="BP95" s="284" t="str">
        <f t="shared" si="139"/>
        <v/>
      </c>
      <c r="BQ95" s="284">
        <f t="shared" si="139"/>
        <v>230.77906301211272</v>
      </c>
      <c r="BR95" s="284" t="str">
        <f t="shared" si="139"/>
        <v/>
      </c>
      <c r="BS95" s="284" t="str">
        <f t="shared" si="139"/>
        <v/>
      </c>
      <c r="BT95" s="284" t="str">
        <f t="shared" si="139"/>
        <v/>
      </c>
      <c r="BU95" s="284" t="str">
        <f t="shared" si="139"/>
        <v/>
      </c>
      <c r="BV95" s="284">
        <f t="shared" si="139"/>
        <v>164.54228244182701</v>
      </c>
      <c r="BW95" s="284" t="str">
        <f t="shared" si="139"/>
        <v/>
      </c>
      <c r="BX95" s="284" t="str">
        <f t="shared" si="139"/>
        <v/>
      </c>
      <c r="BY95" s="284" t="str">
        <f t="shared" si="139"/>
        <v/>
      </c>
      <c r="BZ95" s="284" t="str">
        <f t="shared" si="139"/>
        <v/>
      </c>
      <c r="CA95" s="284">
        <f t="shared" si="139"/>
        <v>117.31637332172095</v>
      </c>
      <c r="CB95" s="284" t="str">
        <f t="shared" si="139"/>
        <v/>
      </c>
      <c r="CC95" s="284" t="str">
        <f t="shared" si="139"/>
        <v/>
      </c>
      <c r="CD95" s="284" t="str">
        <f t="shared" si="139"/>
        <v/>
      </c>
      <c r="CE95" s="284" t="str">
        <f t="shared" si="139"/>
        <v/>
      </c>
      <c r="CF95" s="284">
        <f t="shared" si="139"/>
        <v>83.644952805533578</v>
      </c>
      <c r="CG95" s="284" t="str">
        <f t="shared" si="139"/>
        <v/>
      </c>
      <c r="CH95" s="284" t="str">
        <f t="shared" si="139"/>
        <v/>
      </c>
      <c r="CI95" s="284" t="str">
        <f t="shared" si="139"/>
        <v/>
      </c>
      <c r="CJ95" s="284" t="str">
        <f t="shared" si="139"/>
        <v/>
      </c>
      <c r="CK95" s="284">
        <f t="shared" si="139"/>
        <v>59.637695333909136</v>
      </c>
      <c r="CL95" s="284" t="str">
        <f t="shared" si="139"/>
        <v/>
      </c>
      <c r="CM95" s="284" t="str">
        <f t="shared" si="139"/>
        <v/>
      </c>
      <c r="CN95" s="284" t="str">
        <f t="shared" si="139"/>
        <v/>
      </c>
      <c r="CO95" s="284" t="str">
        <f t="shared" si="139"/>
        <v/>
      </c>
      <c r="CP95" s="284">
        <f t="shared" si="139"/>
        <v>42.520852549334869</v>
      </c>
      <c r="CQ95" s="284" t="str">
        <f t="shared" si="139"/>
        <v/>
      </c>
      <c r="CR95" s="284" t="str">
        <f t="shared" si="139"/>
        <v/>
      </c>
      <c r="CS95" s="284" t="str">
        <f t="shared" si="139"/>
        <v/>
      </c>
      <c r="CT95" s="284" t="str">
        <f t="shared" si="139"/>
        <v/>
      </c>
      <c r="CU95" s="284">
        <f t="shared" si="139"/>
        <v>30.316780207538677</v>
      </c>
      <c r="CV95" s="284" t="str">
        <f t="shared" si="139"/>
        <v/>
      </c>
      <c r="CW95" s="284" t="str">
        <f t="shared" si="139"/>
        <v/>
      </c>
      <c r="CX95" s="284" t="str">
        <f t="shared" si="139"/>
        <v/>
      </c>
      <c r="CY95" s="284" t="str">
        <f t="shared" si="139"/>
        <v/>
      </c>
      <c r="CZ95" s="284">
        <f t="shared" si="139"/>
        <v>21.615445294419093</v>
      </c>
      <c r="DA95" s="284" t="str">
        <f t="shared" si="139"/>
        <v/>
      </c>
      <c r="DB95" s="284" t="str">
        <f t="shared" si="139"/>
        <v/>
      </c>
      <c r="DC95" s="284" t="str">
        <f t="shared" si="139"/>
        <v/>
      </c>
      <c r="DD95" s="284" t="str">
        <f t="shared" si="139"/>
        <v/>
      </c>
      <c r="DE95" s="284">
        <f t="shared" si="139"/>
        <v>15.411513758306109</v>
      </c>
      <c r="DF95" s="284" t="str">
        <f t="shared" si="139"/>
        <v/>
      </c>
      <c r="DG95" s="284" t="str">
        <f t="shared" si="139"/>
        <v/>
      </c>
      <c r="DH95" s="284" t="str">
        <f t="shared" si="139"/>
        <v/>
      </c>
      <c r="DI95" s="284" t="str">
        <f t="shared" si="139"/>
        <v/>
      </c>
      <c r="DJ95" s="284">
        <f t="shared" si="139"/>
        <v>10.988196314594664</v>
      </c>
      <c r="DK95" s="284" t="str">
        <f t="shared" si="139"/>
        <v/>
      </c>
      <c r="DL95" s="284" t="str">
        <f t="shared" si="139"/>
        <v/>
      </c>
      <c r="DM95" s="284" t="str">
        <f t="shared" si="139"/>
        <v/>
      </c>
      <c r="DN95" s="284" t="str">
        <f t="shared" si="139"/>
        <v/>
      </c>
      <c r="DO95" s="284">
        <f t="shared" si="139"/>
        <v>7.8344321097593754</v>
      </c>
      <c r="DP95" s="284" t="str">
        <f t="shared" si="139"/>
        <v/>
      </c>
      <c r="DQ95" s="284" t="str">
        <f t="shared" si="139"/>
        <v/>
      </c>
      <c r="DR95" s="284" t="str">
        <f t="shared" si="139"/>
        <v/>
      </c>
      <c r="DS95" s="284" t="str">
        <f t="shared" si="139"/>
        <v/>
      </c>
      <c r="DT95" s="284">
        <f t="shared" si="139"/>
        <v>5.5858418183615122</v>
      </c>
      <c r="DU95" s="284" t="str">
        <f t="shared" si="139"/>
        <v/>
      </c>
      <c r="DV95" s="284" t="str">
        <f t="shared" si="139"/>
        <v/>
      </c>
      <c r="DW95" s="284" t="str">
        <f t="shared" si="139"/>
        <v/>
      </c>
      <c r="DX95" s="284" t="str">
        <f t="shared" si="139"/>
        <v/>
      </c>
      <c r="DY95" s="284">
        <f t="shared" si="139"/>
        <v>3.982628017273683</v>
      </c>
      <c r="DZ95" s="284" t="str">
        <f t="shared" si="139"/>
        <v/>
      </c>
      <c r="EA95" s="284" t="str">
        <f t="shared" si="139"/>
        <v/>
      </c>
      <c r="EB95" s="284" t="str">
        <f t="shared" si="140"/>
        <v/>
      </c>
      <c r="EC95" s="284" t="str">
        <f t="shared" si="140"/>
        <v/>
      </c>
      <c r="ED95" s="284">
        <f t="shared" si="140"/>
        <v>2.8395587343405801</v>
      </c>
      <c r="EE95" s="284" t="str">
        <f t="shared" si="140"/>
        <v/>
      </c>
      <c r="EF95" s="284" t="str">
        <f t="shared" si="140"/>
        <v/>
      </c>
      <c r="EG95" s="284" t="str">
        <f t="shared" si="140"/>
        <v/>
      </c>
      <c r="EH95" s="284" t="str">
        <f t="shared" si="140"/>
        <v/>
      </c>
      <c r="EI95" s="284">
        <f t="shared" si="140"/>
        <v>2.0245661334169713</v>
      </c>
      <c r="EJ95" s="284" t="str">
        <f t="shared" si="140"/>
        <v/>
      </c>
      <c r="EK95" s="284" t="str">
        <f t="shared" si="140"/>
        <v/>
      </c>
      <c r="EL95" s="284" t="str">
        <f t="shared" si="140"/>
        <v/>
      </c>
      <c r="EM95" s="284" t="str">
        <f t="shared" si="140"/>
        <v/>
      </c>
      <c r="EN95" s="284">
        <f t="shared" si="140"/>
        <v>1.4434876725769892</v>
      </c>
      <c r="EO95" s="284" t="str">
        <f t="shared" si="140"/>
        <v/>
      </c>
      <c r="EP95" s="284" t="str">
        <f t="shared" si="140"/>
        <v/>
      </c>
      <c r="EQ95" s="284" t="str">
        <f t="shared" si="140"/>
        <v/>
      </c>
      <c r="ER95" s="284" t="str">
        <f t="shared" si="140"/>
        <v/>
      </c>
      <c r="ES95" s="284">
        <f t="shared" si="140"/>
        <v>1.0291867608024399</v>
      </c>
      <c r="ET95" s="284" t="str">
        <f t="shared" si="140"/>
        <v/>
      </c>
      <c r="EU95" s="284" t="str">
        <f t="shared" si="140"/>
        <v/>
      </c>
      <c r="EV95" s="284" t="str">
        <f t="shared" si="140"/>
        <v/>
      </c>
      <c r="EW95" s="284" t="str">
        <f t="shared" si="140"/>
        <v/>
      </c>
      <c r="EX95" s="284">
        <f t="shared" si="140"/>
        <v>0.73379593655970377</v>
      </c>
      <c r="EY95" s="284" t="str">
        <f t="shared" si="140"/>
        <v/>
      </c>
      <c r="EZ95" s="284" t="str">
        <f t="shared" si="140"/>
        <v/>
      </c>
      <c r="FA95" s="284" t="str">
        <f t="shared" si="140"/>
        <v/>
      </c>
      <c r="FB95" s="284" t="str">
        <f t="shared" si="140"/>
        <v/>
      </c>
      <c r="FC95" s="284">
        <f t="shared" si="140"/>
        <v>0.52318636132834351</v>
      </c>
      <c r="FD95" s="284" t="str">
        <f t="shared" si="140"/>
        <v/>
      </c>
      <c r="FE95" s="284" t="str">
        <f t="shared" si="140"/>
        <v/>
      </c>
      <c r="FF95" s="284" t="str">
        <f t="shared" si="140"/>
        <v/>
      </c>
      <c r="FG95" s="284" t="str">
        <f t="shared" si="140"/>
        <v/>
      </c>
      <c r="FH95" s="284">
        <f t="shared" si="140"/>
        <v>0.3730246449214577</v>
      </c>
      <c r="FI95" s="284" t="str">
        <f t="shared" si="140"/>
        <v/>
      </c>
      <c r="FJ95" s="284" t="str">
        <f t="shared" si="140"/>
        <v/>
      </c>
      <c r="FK95" s="284" t="str">
        <f t="shared" si="140"/>
        <v/>
      </c>
      <c r="FL95" s="284" t="str">
        <f t="shared" si="140"/>
        <v/>
      </c>
      <c r="FM95" s="284">
        <f t="shared" si="140"/>
        <v>0.26596141643580212</v>
      </c>
      <c r="FN95" s="284" t="str">
        <f t="shared" si="140"/>
        <v/>
      </c>
      <c r="FO95" s="284" t="str">
        <f t="shared" si="140"/>
        <v/>
      </c>
      <c r="FP95" s="284" t="str">
        <f t="shared" si="140"/>
        <v/>
      </c>
      <c r="FQ95" s="284" t="str">
        <f t="shared" si="140"/>
        <v/>
      </c>
      <c r="FR95" s="284">
        <f t="shared" si="140"/>
        <v>0.18962681419462749</v>
      </c>
      <c r="FS95" s="284" t="str">
        <f t="shared" si="140"/>
        <v/>
      </c>
      <c r="FT95" s="284" t="str">
        <f t="shared" si="140"/>
        <v/>
      </c>
      <c r="FU95" s="284" t="str">
        <f t="shared" si="140"/>
        <v/>
      </c>
      <c r="FV95" s="284" t="str">
        <f t="shared" si="140"/>
        <v/>
      </c>
      <c r="FW95" s="284">
        <f t="shared" si="140"/>
        <v>0.13520129778028692</v>
      </c>
      <c r="FX95" s="284" t="str">
        <f t="shared" si="140"/>
        <v/>
      </c>
      <c r="FY95" s="284" t="str">
        <f t="shared" si="140"/>
        <v/>
      </c>
      <c r="FZ95" s="284" t="str">
        <f t="shared" si="140"/>
        <v/>
      </c>
      <c r="GA95" s="284" t="str">
        <f t="shared" si="140"/>
        <v/>
      </c>
      <c r="GB95" s="284">
        <f t="shared" si="140"/>
        <v>9.6396656765600539E-2</v>
      </c>
      <c r="GC95" s="284" t="str">
        <f t="shared" si="140"/>
        <v/>
      </c>
      <c r="GD95" s="284" t="str">
        <f t="shared" si="140"/>
        <v/>
      </c>
      <c r="GE95" s="284" t="str">
        <f t="shared" si="140"/>
        <v/>
      </c>
      <c r="GF95" s="284" t="str">
        <f t="shared" si="140"/>
        <v/>
      </c>
      <c r="GG95" s="284">
        <f t="shared" si="140"/>
        <v>6.8729484022304069E-2</v>
      </c>
      <c r="GH95" s="284" t="str">
        <f t="shared" si="140"/>
        <v/>
      </c>
      <c r="GI95" s="284" t="str">
        <f t="shared" si="140"/>
        <v/>
      </c>
      <c r="GJ95" s="284" t="str">
        <f t="shared" si="140"/>
        <v/>
      </c>
      <c r="GK95" s="284" t="str">
        <f t="shared" si="140"/>
        <v/>
      </c>
      <c r="GL95" s="284">
        <f t="shared" si="140"/>
        <v>4.9003172230946399E-2</v>
      </c>
      <c r="GM95" s="284" t="str">
        <f t="shared" si="140"/>
        <v/>
      </c>
      <c r="GN95" s="284" t="str">
        <f t="shared" si="141"/>
        <v/>
      </c>
      <c r="GO95" s="284" t="str">
        <f t="shared" si="141"/>
        <v/>
      </c>
      <c r="GP95" s="284" t="str">
        <f t="shared" si="141"/>
        <v/>
      </c>
      <c r="GQ95" s="284">
        <f t="shared" si="141"/>
        <v>3.4938584551522663E-2</v>
      </c>
      <c r="GR95" s="284" t="str">
        <f t="shared" si="141"/>
        <v/>
      </c>
      <c r="GS95" s="284" t="str">
        <f t="shared" si="141"/>
        <v/>
      </c>
      <c r="GT95" s="284" t="str">
        <f t="shared" si="141"/>
        <v/>
      </c>
      <c r="GU95" s="284" t="str">
        <f t="shared" si="141"/>
        <v/>
      </c>
      <c r="GV95" s="284">
        <f t="shared" si="141"/>
        <v>2.4910727915957259E-2</v>
      </c>
      <c r="GW95" s="284" t="str">
        <f t="shared" si="141"/>
        <v/>
      </c>
      <c r="GX95" s="284" t="str">
        <f t="shared" si="141"/>
        <v/>
      </c>
      <c r="GY95" s="284" t="str">
        <f t="shared" si="141"/>
        <v/>
      </c>
      <c r="GZ95" s="284" t="str">
        <f t="shared" si="141"/>
        <v/>
      </c>
      <c r="HA95" s="284">
        <f t="shared" si="141"/>
        <v>1.7761004724955537E-2</v>
      </c>
      <c r="HB95" s="284" t="str">
        <f t="shared" si="141"/>
        <v/>
      </c>
      <c r="HC95" s="284" t="str">
        <f t="shared" si="141"/>
        <v/>
      </c>
      <c r="HD95" s="284" t="str">
        <f t="shared" si="141"/>
        <v/>
      </c>
      <c r="HE95" s="284" t="str">
        <f t="shared" si="141"/>
        <v/>
      </c>
      <c r="HF95" s="284">
        <f t="shared" si="141"/>
        <v>1.266335090263743E-2</v>
      </c>
      <c r="HG95" s="284" t="str">
        <f t="shared" si="141"/>
        <v/>
      </c>
      <c r="HH95" s="284" t="str">
        <f t="shared" si="141"/>
        <v/>
      </c>
      <c r="HI95" s="284" t="str">
        <f t="shared" si="141"/>
        <v/>
      </c>
      <c r="HJ95" s="284" t="str">
        <f t="shared" si="141"/>
        <v/>
      </c>
      <c r="HK95" s="284">
        <f t="shared" si="141"/>
        <v>9.028794179532524E-3</v>
      </c>
      <c r="HL95" s="284" t="str">
        <f t="shared" si="141"/>
        <v/>
      </c>
      <c r="HM95" s="284" t="str">
        <f t="shared" si="141"/>
        <v/>
      </c>
      <c r="HN95" s="284" t="str">
        <f t="shared" si="141"/>
        <v/>
      </c>
      <c r="HO95" s="284" t="str">
        <f t="shared" si="141"/>
        <v/>
      </c>
      <c r="HP95" s="284">
        <f t="shared" si="141"/>
        <v>6.4374054674092782E-3</v>
      </c>
      <c r="HQ95" s="284" t="str">
        <f t="shared" si="141"/>
        <v/>
      </c>
      <c r="HR95" s="284" t="str">
        <f t="shared" si="141"/>
        <v/>
      </c>
      <c r="HS95" s="284" t="str">
        <f t="shared" si="141"/>
        <v/>
      </c>
      <c r="HT95" s="284" t="str">
        <f t="shared" si="141"/>
        <v/>
      </c>
      <c r="HU95" s="284">
        <f t="shared" si="141"/>
        <v>4.5897811299954201E-3</v>
      </c>
      <c r="HV95" s="284" t="str">
        <f t="shared" si="141"/>
        <v/>
      </c>
      <c r="HW95" s="284" t="str">
        <f t="shared" si="141"/>
        <v/>
      </c>
      <c r="HX95" s="284" t="str">
        <f t="shared" si="141"/>
        <v/>
      </c>
      <c r="HY95" s="284" t="str">
        <f t="shared" si="141"/>
        <v/>
      </c>
      <c r="HZ95" s="284">
        <f t="shared" si="141"/>
        <v>3.2724505125416689E-3</v>
      </c>
      <c r="IA95" s="284" t="str">
        <f t="shared" si="141"/>
        <v/>
      </c>
      <c r="IB95" s="284" t="str">
        <f t="shared" si="141"/>
        <v/>
      </c>
      <c r="IC95" s="284" t="str">
        <f t="shared" si="141"/>
        <v/>
      </c>
      <c r="ID95" s="284" t="str">
        <f t="shared" si="141"/>
        <v/>
      </c>
      <c r="IE95" s="284">
        <f t="shared" si="141"/>
        <v>2.3332119884864571E-3</v>
      </c>
      <c r="IF95" s="284" t="str">
        <f t="shared" si="141"/>
        <v/>
      </c>
      <c r="IG95" s="284" t="str">
        <f t="shared" si="141"/>
        <v/>
      </c>
      <c r="IH95" s="284" t="str">
        <f t="shared" si="141"/>
        <v/>
      </c>
      <c r="II95" s="284" t="str">
        <f t="shared" si="141"/>
        <v/>
      </c>
      <c r="IJ95" s="284">
        <f t="shared" si="141"/>
        <v>1.663547901596452E-3</v>
      </c>
      <c r="IK95" s="284" t="str">
        <f t="shared" si="141"/>
        <v/>
      </c>
      <c r="IL95" s="284" t="str">
        <f t="shared" si="141"/>
        <v/>
      </c>
      <c r="IM95" s="284" t="str">
        <f t="shared" si="141"/>
        <v/>
      </c>
      <c r="IN95" s="284" t="str">
        <f t="shared" si="141"/>
        <v/>
      </c>
      <c r="IO95" s="284">
        <f t="shared" si="141"/>
        <v>1.1860866627473278E-3</v>
      </c>
      <c r="IP95" s="284" t="str">
        <f t="shared" si="141"/>
        <v/>
      </c>
      <c r="IQ95" s="284" t="str">
        <f t="shared" si="141"/>
        <v/>
      </c>
      <c r="IR95" s="284" t="str">
        <f t="shared" si="141"/>
        <v/>
      </c>
      <c r="IS95" s="284" t="str">
        <f t="shared" si="141"/>
        <v/>
      </c>
      <c r="IT95" s="284">
        <f t="shared" si="141"/>
        <v>8.4566339820875143E-4</v>
      </c>
      <c r="IU95" s="284" t="str">
        <f t="shared" si="141"/>
        <v/>
      </c>
      <c r="IV95" s="284" t="str">
        <f t="shared" si="141"/>
        <v/>
      </c>
      <c r="IW95" s="284" t="str">
        <f t="shared" si="141"/>
        <v/>
      </c>
      <c r="IX95" s="284" t="str">
        <f t="shared" si="141"/>
        <v/>
      </c>
      <c r="IY95" s="284">
        <f t="shared" si="141"/>
        <v>6.0294631541803385E-4</v>
      </c>
      <c r="IZ95" s="284" t="str">
        <f t="shared" si="142"/>
        <v/>
      </c>
      <c r="JA95" s="284" t="str">
        <f t="shared" si="142"/>
        <v/>
      </c>
      <c r="JB95" s="284" t="str">
        <f t="shared" si="142"/>
        <v/>
      </c>
      <c r="JC95" s="284" t="str">
        <f t="shared" si="142"/>
        <v/>
      </c>
      <c r="JD95" s="284">
        <f t="shared" si="142"/>
        <v>4.2989238986365885E-4</v>
      </c>
      <c r="JE95" s="284" t="str">
        <f t="shared" si="142"/>
        <v/>
      </c>
      <c r="JF95" s="284" t="str">
        <f t="shared" si="142"/>
        <v/>
      </c>
      <c r="JG95" s="284" t="str">
        <f t="shared" si="142"/>
        <v/>
      </c>
      <c r="JH95" s="284" t="str">
        <f t="shared" si="142"/>
        <v/>
      </c>
      <c r="JI95" s="284">
        <f t="shared" si="142"/>
        <v>3.0650733263799378E-4</v>
      </c>
      <c r="JJ95" s="284" t="str">
        <f t="shared" si="142"/>
        <v/>
      </c>
      <c r="JK95" s="284" t="str">
        <f t="shared" si="142"/>
        <v/>
      </c>
      <c r="JL95" s="284" t="str">
        <f t="shared" si="142"/>
        <v/>
      </c>
      <c r="JM95" s="284" t="str">
        <f t="shared" si="142"/>
        <v/>
      </c>
      <c r="JN95" s="284">
        <f t="shared" si="142"/>
        <v>2.1853549208129312E-4</v>
      </c>
      <c r="JO95" s="284" t="str">
        <f t="shared" si="142"/>
        <v/>
      </c>
      <c r="JP95" s="284" t="str">
        <f t="shared" si="142"/>
        <v/>
      </c>
      <c r="JQ95" s="284" t="str">
        <f t="shared" si="142"/>
        <v/>
      </c>
      <c r="JR95" s="284" t="str">
        <f t="shared" si="142"/>
        <v/>
      </c>
      <c r="JS95" s="284">
        <f t="shared" si="142"/>
        <v>1.5581278558062466E-4</v>
      </c>
      <c r="JT95" s="284" t="str">
        <f t="shared" si="142"/>
        <v/>
      </c>
      <c r="JU95" s="284" t="str">
        <f t="shared" si="142"/>
        <v/>
      </c>
      <c r="JV95" s="284" t="str">
        <f t="shared" si="142"/>
        <v/>
      </c>
      <c r="JW95" s="284" t="str">
        <f t="shared" si="142"/>
        <v/>
      </c>
      <c r="JX95" s="284">
        <f t="shared" si="142"/>
        <v>1.1109236270583759E-4</v>
      </c>
      <c r="JY95" s="284" t="str">
        <f t="shared" si="142"/>
        <v/>
      </c>
      <c r="JZ95" s="284" t="str">
        <f t="shared" si="142"/>
        <v/>
      </c>
      <c r="KA95" s="284" t="str">
        <f t="shared" si="142"/>
        <v/>
      </c>
      <c r="KB95" s="284" t="str">
        <f t="shared" si="142"/>
        <v/>
      </c>
      <c r="KC95" s="284">
        <f t="shared" si="142"/>
        <v>7.920731925544912E-5</v>
      </c>
      <c r="KD95" s="284" t="str">
        <f t="shared" si="142"/>
        <v/>
      </c>
      <c r="KE95" s="284" t="str">
        <f t="shared" si="142"/>
        <v/>
      </c>
      <c r="KF95" s="284" t="str">
        <f t="shared" si="142"/>
        <v/>
      </c>
      <c r="KG95" s="284" t="str">
        <f t="shared" si="142"/>
        <v/>
      </c>
      <c r="KH95" s="284">
        <f t="shared" si="142"/>
        <v>5.6473723943085864E-5</v>
      </c>
      <c r="KI95" s="284" t="str">
        <f t="shared" si="142"/>
        <v/>
      </c>
      <c r="KJ95" s="284" t="str">
        <f t="shared" si="142"/>
        <v/>
      </c>
      <c r="KK95" s="284" t="str">
        <f t="shared" si="142"/>
        <v/>
      </c>
      <c r="KL95" s="284" t="str">
        <f t="shared" si="142"/>
        <v/>
      </c>
      <c r="KM95" s="284">
        <f t="shared" si="142"/>
        <v>4.0264984675396158E-5</v>
      </c>
      <c r="KN95" s="284" t="str">
        <f t="shared" si="142"/>
        <v/>
      </c>
      <c r="KO95" s="284" t="str">
        <f t="shared" si="142"/>
        <v/>
      </c>
      <c r="KP95" s="284" t="str">
        <f t="shared" si="142"/>
        <v/>
      </c>
      <c r="KQ95" s="284" t="str">
        <f t="shared" si="142"/>
        <v/>
      </c>
      <c r="KR95" s="284">
        <f t="shared" si="142"/>
        <v>2.8708377590679166E-5</v>
      </c>
      <c r="KS95" s="284" t="str">
        <f t="shared" si="142"/>
        <v/>
      </c>
      <c r="KT95" s="284" t="str">
        <f t="shared" si="142"/>
        <v/>
      </c>
      <c r="KU95" s="284" t="str">
        <f t="shared" si="142"/>
        <v/>
      </c>
      <c r="KV95" s="284" t="str">
        <f t="shared" si="142"/>
        <v/>
      </c>
      <c r="KW95" s="284">
        <f t="shared" si="142"/>
        <v>2.0468676457552901E-5</v>
      </c>
      <c r="KX95" s="284" t="str">
        <f t="shared" si="142"/>
        <v/>
      </c>
      <c r="KY95" s="284" t="str">
        <f t="shared" si="142"/>
        <v/>
      </c>
      <c r="KZ95" s="284" t="str">
        <f t="shared" si="142"/>
        <v/>
      </c>
      <c r="LA95" s="284" t="str">
        <f t="shared" si="142"/>
        <v/>
      </c>
      <c r="LB95" s="284">
        <f t="shared" si="142"/>
        <v>1.459388342655795E-5</v>
      </c>
      <c r="LC95" s="284" t="str">
        <f t="shared" si="142"/>
        <v/>
      </c>
      <c r="LD95" s="284" t="str">
        <f t="shared" si="142"/>
        <v/>
      </c>
      <c r="LE95" s="284" t="str">
        <f t="shared" si="142"/>
        <v/>
      </c>
      <c r="LF95" s="284" t="str">
        <f t="shared" si="142"/>
        <v/>
      </c>
      <c r="LG95" s="284">
        <f t="shared" si="142"/>
        <v>1.040523718813158E-5</v>
      </c>
      <c r="LH95" s="284" t="str">
        <f t="shared" si="142"/>
        <v/>
      </c>
      <c r="LI95" s="284" t="str">
        <f t="shared" si="142"/>
        <v/>
      </c>
      <c r="LJ95" s="284" t="str">
        <f t="shared" si="142"/>
        <v/>
      </c>
      <c r="LK95" s="284" t="str">
        <f t="shared" si="142"/>
        <v/>
      </c>
      <c r="LL95" s="284">
        <f t="shared" si="143"/>
        <v>7.4187903093873239E-6</v>
      </c>
      <c r="LM95" s="284" t="str">
        <f t="shared" si="143"/>
        <v/>
      </c>
      <c r="LN95" s="284" t="str">
        <f t="shared" si="143"/>
        <v/>
      </c>
      <c r="LO95" s="284" t="str">
        <f t="shared" si="143"/>
        <v/>
      </c>
      <c r="LP95" s="284" t="str">
        <f t="shared" si="143"/>
        <v/>
      </c>
      <c r="LQ95" s="284">
        <f t="shared" si="143"/>
        <v>5.2894949590805308E-6</v>
      </c>
      <c r="LR95" s="284" t="str">
        <f t="shared" si="143"/>
        <v/>
      </c>
      <c r="LS95" s="284" t="str">
        <f t="shared" si="143"/>
        <v/>
      </c>
      <c r="LT95" s="284" t="str">
        <f t="shared" si="143"/>
        <v/>
      </c>
      <c r="LU95" s="284" t="str">
        <f t="shared" si="143"/>
        <v/>
      </c>
      <c r="LV95" s="284">
        <f t="shared" si="143"/>
        <v>3.7713368022729497E-6</v>
      </c>
      <c r="LW95" s="284" t="str">
        <f t="shared" si="143"/>
        <v/>
      </c>
      <c r="LX95" s="284" t="str">
        <f t="shared" si="143"/>
        <v/>
      </c>
      <c r="LY95" s="284" t="str">
        <f t="shared" si="143"/>
        <v/>
      </c>
      <c r="LZ95" s="284" t="str">
        <f t="shared" si="143"/>
        <v/>
      </c>
      <c r="MA95" s="284">
        <f t="shared" si="143"/>
        <v>2.6889110181987463E-6</v>
      </c>
      <c r="MB95" s="284" t="str">
        <f t="shared" si="143"/>
        <v/>
      </c>
      <c r="MC95" s="284" t="str">
        <f t="shared" si="143"/>
        <v/>
      </c>
      <c r="MD95" s="284" t="str">
        <f t="shared" si="143"/>
        <v/>
      </c>
      <c r="ME95" s="284" t="str">
        <f t="shared" si="143"/>
        <v/>
      </c>
      <c r="MF95" s="284">
        <f t="shared" si="143"/>
        <v>1.9171563938370648E-6</v>
      </c>
      <c r="MG95" s="284" t="str">
        <f t="shared" si="143"/>
        <v/>
      </c>
      <c r="MH95" s="284" t="str">
        <f t="shared" si="143"/>
        <v/>
      </c>
      <c r="MI95" s="284" t="str">
        <f t="shared" si="143"/>
        <v/>
      </c>
      <c r="MJ95" s="284" t="str">
        <f t="shared" si="143"/>
        <v/>
      </c>
      <c r="MK95" s="284">
        <f t="shared" si="143"/>
        <v>1.3669060127145758E-6</v>
      </c>
      <c r="ML95" s="284" t="str">
        <f t="shared" si="143"/>
        <v/>
      </c>
      <c r="MM95" s="284" t="str">
        <f t="shared" si="143"/>
        <v/>
      </c>
      <c r="MN95" s="284" t="str">
        <f t="shared" si="143"/>
        <v/>
      </c>
      <c r="MO95" s="284" t="str">
        <f t="shared" si="143"/>
        <v/>
      </c>
      <c r="MP95" s="284">
        <f t="shared" si="143"/>
        <v>9.7458509571861999E-7</v>
      </c>
      <c r="MQ95" s="284" t="str">
        <f t="shared" si="143"/>
        <v/>
      </c>
      <c r="MR95" s="284" t="str">
        <f t="shared" si="143"/>
        <v/>
      </c>
      <c r="MS95" s="284" t="str">
        <f t="shared" si="143"/>
        <v/>
      </c>
      <c r="MT95" s="284" t="str">
        <f t="shared" si="143"/>
        <v/>
      </c>
      <c r="MU95" s="284">
        <f t="shared" si="143"/>
        <v>6.9486570397814423E-7</v>
      </c>
      <c r="MV95" s="284" t="str">
        <f t="shared" si="143"/>
        <v/>
      </c>
      <c r="MW95" s="284" t="str">
        <f t="shared" si="143"/>
        <v/>
      </c>
      <c r="MX95" s="284" t="str">
        <f t="shared" si="143"/>
        <v/>
      </c>
      <c r="MY95" s="284" t="str">
        <f t="shared" si="143"/>
        <v/>
      </c>
      <c r="MZ95" s="284">
        <f t="shared" si="143"/>
        <v>4.9542964353360673E-7</v>
      </c>
      <c r="NA95" s="284" t="str">
        <f t="shared" si="143"/>
        <v/>
      </c>
      <c r="NB95" s="284" t="str">
        <f t="shared" si="143"/>
        <v/>
      </c>
      <c r="NC95" s="284" t="str">
        <f t="shared" si="143"/>
        <v/>
      </c>
      <c r="ND95" s="284" t="str">
        <f t="shared" si="143"/>
        <v/>
      </c>
      <c r="NE95" s="284">
        <f t="shared" si="143"/>
        <v>3.5323448874598199E-7</v>
      </c>
      <c r="NF95" s="284" t="str">
        <f t="shared" si="143"/>
        <v/>
      </c>
      <c r="NG95" s="284" t="str">
        <f t="shared" si="143"/>
        <v/>
      </c>
      <c r="NH95" s="284" t="str">
        <f t="shared" si="143"/>
        <v/>
      </c>
      <c r="NI95" s="284" t="str">
        <f t="shared" si="143"/>
        <v/>
      </c>
      <c r="NJ95" s="284">
        <f t="shared" si="143"/>
        <v>2.5185130859286457E-7</v>
      </c>
      <c r="NK95" s="284" t="str">
        <f t="shared" si="143"/>
        <v/>
      </c>
      <c r="NL95" s="284" t="str">
        <f t="shared" si="143"/>
        <v/>
      </c>
      <c r="NM95" s="284" t="str">
        <f t="shared" si="143"/>
        <v/>
      </c>
      <c r="NN95" s="284" t="str">
        <f t="shared" si="143"/>
        <v/>
      </c>
      <c r="NO95" s="284">
        <f t="shared" si="143"/>
        <v>1.7956650231158891E-7</v>
      </c>
      <c r="NP95" s="284" t="str">
        <f t="shared" si="143"/>
        <v/>
      </c>
      <c r="NQ95" s="284" t="str">
        <f t="shared" si="143"/>
        <v/>
      </c>
      <c r="NR95" s="284" t="str">
        <f t="shared" si="143"/>
        <v/>
      </c>
      <c r="NS95" s="284" t="str">
        <f t="shared" si="143"/>
        <v/>
      </c>
      <c r="NT95" s="284">
        <f t="shared" si="143"/>
        <v>1.2802843444638509E-7</v>
      </c>
      <c r="NU95" s="284" t="str">
        <f t="shared" si="143"/>
        <v/>
      </c>
      <c r="NV95" s="284" t="str">
        <f t="shared" si="143"/>
        <v/>
      </c>
      <c r="NW95" s="284" t="str">
        <f t="shared" si="143"/>
        <v/>
      </c>
      <c r="NX95" s="284" t="str">
        <f t="shared" si="144"/>
        <v/>
      </c>
      <c r="NY95" s="284">
        <f t="shared" si="144"/>
        <v>9.1282504341203398E-8</v>
      </c>
      <c r="NZ95" s="284" t="str">
        <f t="shared" si="144"/>
        <v/>
      </c>
      <c r="OA95" s="284" t="str">
        <f t="shared" si="144"/>
        <v/>
      </c>
      <c r="OB95" s="284" t="str">
        <f t="shared" si="144"/>
        <v/>
      </c>
      <c r="OC95" s="284" t="str">
        <f t="shared" si="144"/>
        <v/>
      </c>
      <c r="OD95" s="284">
        <f t="shared" si="144"/>
        <v>6.5083164023935987E-8</v>
      </c>
      <c r="OE95" s="284" t="str">
        <f t="shared" si="144"/>
        <v/>
      </c>
      <c r="OF95" s="284" t="str">
        <f t="shared" si="144"/>
        <v/>
      </c>
      <c r="OG95" s="284" t="str">
        <f t="shared" si="144"/>
        <v/>
      </c>
      <c r="OH95" s="284" t="str">
        <f t="shared" si="144"/>
        <v/>
      </c>
      <c r="OI95" s="284">
        <f t="shared" si="144"/>
        <v>4.6403396466135058E-8</v>
      </c>
      <c r="OJ95" s="284" t="str">
        <f t="shared" si="144"/>
        <v/>
      </c>
      <c r="OK95" s="284" t="str">
        <f t="shared" si="144"/>
        <v/>
      </c>
      <c r="OL95" s="284" t="str">
        <f t="shared" si="144"/>
        <v/>
      </c>
      <c r="OM95" s="284" t="str">
        <f t="shared" si="144"/>
        <v/>
      </c>
      <c r="ON95" s="284">
        <f t="shared" si="144"/>
        <v>3.3084980361455602E-8</v>
      </c>
      <c r="OO95" s="284" t="str">
        <f t="shared" si="144"/>
        <v/>
      </c>
      <c r="OP95" s="284" t="str">
        <f t="shared" si="144"/>
        <v/>
      </c>
      <c r="OQ95" s="284" t="str">
        <f t="shared" si="144"/>
        <v/>
      </c>
      <c r="OR95" s="284" t="str">
        <f t="shared" si="144"/>
        <v/>
      </c>
      <c r="OS95" s="284">
        <f t="shared" si="144"/>
        <v>2.3589133746206423E-8</v>
      </c>
      <c r="OT95" s="284" t="str">
        <f t="shared" si="144"/>
        <v/>
      </c>
      <c r="OU95" s="284" t="str">
        <f t="shared" si="144"/>
        <v/>
      </c>
      <c r="OV95" s="284" t="str">
        <f t="shared" si="144"/>
        <v/>
      </c>
      <c r="OW95" s="284" t="str">
        <f t="shared" si="144"/>
        <v/>
      </c>
      <c r="OX95" s="284">
        <f t="shared" si="144"/>
        <v>1.6818726347036987E-8</v>
      </c>
      <c r="OY95" s="284" t="str">
        <f t="shared" si="144"/>
        <v/>
      </c>
      <c r="OZ95" s="284" t="str">
        <f t="shared" si="144"/>
        <v/>
      </c>
      <c r="PA95" s="284" t="str">
        <f t="shared" si="144"/>
        <v/>
      </c>
      <c r="PB95" s="284" t="str">
        <f t="shared" si="144"/>
        <v/>
      </c>
      <c r="PC95" s="284">
        <f t="shared" si="144"/>
        <v>1.1991519441955218E-8</v>
      </c>
      <c r="PD95" s="284" t="str">
        <f t="shared" si="144"/>
        <v/>
      </c>
      <c r="PE95" s="284" t="str">
        <f t="shared" si="144"/>
        <v/>
      </c>
      <c r="PF95" s="284" t="str">
        <f t="shared" si="144"/>
        <v/>
      </c>
      <c r="PG95" s="284" t="str">
        <f t="shared" si="144"/>
        <v/>
      </c>
      <c r="PH95" s="284">
        <f t="shared" si="144"/>
        <v>8.5497876331237832E-9</v>
      </c>
      <c r="PI95" s="284" t="str">
        <f t="shared" si="144"/>
        <v/>
      </c>
      <c r="PJ95" s="284" t="str">
        <f t="shared" si="144"/>
        <v/>
      </c>
      <c r="PK95" s="284" t="str">
        <f t="shared" si="144"/>
        <v/>
      </c>
      <c r="PL95" s="284" t="str">
        <f t="shared" si="144"/>
        <v/>
      </c>
      <c r="PM95" s="284">
        <f t="shared" si="144"/>
        <v>6.0958804199376422E-9</v>
      </c>
      <c r="PN95" s="284" t="str">
        <f t="shared" si="144"/>
        <v/>
      </c>
      <c r="PO95" s="284" t="str">
        <f t="shared" si="144"/>
        <v/>
      </c>
      <c r="PP95" s="284" t="str">
        <f t="shared" si="144"/>
        <v/>
      </c>
      <c r="PQ95" s="284" t="str">
        <f t="shared" si="144"/>
        <v/>
      </c>
      <c r="PR95" s="284">
        <f t="shared" si="144"/>
        <v>4.3462784912006387E-9</v>
      </c>
      <c r="PS95" s="284" t="str">
        <f t="shared" si="144"/>
        <v/>
      </c>
      <c r="PT95" s="284" t="str">
        <f t="shared" si="144"/>
        <v/>
      </c>
      <c r="PU95" s="284" t="str">
        <f t="shared" si="144"/>
        <v/>
      </c>
      <c r="PV95" s="284" t="str">
        <f t="shared" si="144"/>
        <v/>
      </c>
      <c r="PW95" s="284">
        <f t="shared" si="144"/>
        <v>3.0988364964131866E-9</v>
      </c>
      <c r="PX95" s="284" t="str">
        <f t="shared" si="144"/>
        <v/>
      </c>
      <c r="PY95" s="284" t="str">
        <f t="shared" si="144"/>
        <v/>
      </c>
      <c r="PZ95" s="284" t="str">
        <f t="shared" si="144"/>
        <v/>
      </c>
      <c r="QA95" s="284" t="str">
        <f t="shared" si="144"/>
        <v/>
      </c>
      <c r="QB95" s="284">
        <f t="shared" si="144"/>
        <v>2.2094275944221945E-9</v>
      </c>
      <c r="QC95" s="284" t="str">
        <f t="shared" si="144"/>
        <v/>
      </c>
      <c r="QD95" s="284" t="str">
        <f t="shared" si="144"/>
        <v/>
      </c>
      <c r="QE95" s="284" t="str">
        <f t="shared" si="144"/>
        <v/>
      </c>
      <c r="QF95" s="284" t="str">
        <f t="shared" si="144"/>
        <v/>
      </c>
      <c r="QG95" s="284">
        <f t="shared" si="144"/>
        <v>1.5752913393928728E-9</v>
      </c>
      <c r="QH95" s="284" t="str">
        <f t="shared" si="144"/>
        <v/>
      </c>
      <c r="QI95" s="284" t="str">
        <f t="shared" si="144"/>
        <v/>
      </c>
      <c r="QJ95" s="284" t="str">
        <f t="shared" si="145"/>
        <v/>
      </c>
      <c r="QK95" s="284" t="str">
        <f t="shared" si="145"/>
        <v/>
      </c>
      <c r="QL95" s="284">
        <f t="shared" si="145"/>
        <v>1.1231609536474351E-9</v>
      </c>
      <c r="QM95" s="284" t="str">
        <f t="shared" si="145"/>
        <v/>
      </c>
      <c r="QN95" s="284" t="str">
        <f t="shared" si="145"/>
        <v/>
      </c>
      <c r="QO95" s="284" t="str">
        <f t="shared" si="145"/>
        <v/>
      </c>
      <c r="QP95" s="284" t="str">
        <f t="shared" si="145"/>
        <v/>
      </c>
      <c r="QQ95" s="284">
        <f t="shared" si="145"/>
        <v>8.0079823728631818E-10</v>
      </c>
      <c r="QR95" s="284" t="str">
        <f t="shared" si="145"/>
        <v/>
      </c>
      <c r="QS95" s="284" t="str">
        <f t="shared" si="145"/>
        <v/>
      </c>
      <c r="QT95" s="284" t="str">
        <f t="shared" si="145"/>
        <v/>
      </c>
      <c r="QU95" s="284" t="str">
        <f t="shared" si="145"/>
        <v/>
      </c>
      <c r="QV95" s="284">
        <f t="shared" si="145"/>
        <v>5.7095807574002811E-10</v>
      </c>
      <c r="QW95" s="284" t="str">
        <f t="shared" si="145"/>
        <v/>
      </c>
      <c r="QX95" s="284" t="str">
        <f t="shared" si="145"/>
        <v/>
      </c>
      <c r="QY95" s="284" t="str">
        <f t="shared" si="145"/>
        <v/>
      </c>
      <c r="QZ95" s="284" t="str">
        <f t="shared" si="145"/>
        <v/>
      </c>
      <c r="RA95" s="284">
        <f t="shared" si="145"/>
        <v>4.0708521706722968E-10</v>
      </c>
      <c r="RB95" s="284" t="str">
        <f t="shared" si="145"/>
        <v/>
      </c>
      <c r="RC95" s="284" t="str">
        <f t="shared" si="145"/>
        <v/>
      </c>
      <c r="RD95" s="284" t="str">
        <f t="shared" si="145"/>
        <v/>
      </c>
      <c r="RE95" s="284" t="str">
        <f t="shared" si="145"/>
        <v/>
      </c>
      <c r="RF95" s="284">
        <f t="shared" si="145"/>
        <v>2.9024613364104395E-10</v>
      </c>
      <c r="RG95" s="284" t="str">
        <f t="shared" si="145"/>
        <v/>
      </c>
      <c r="RH95" s="284" t="str">
        <f t="shared" si="145"/>
        <v/>
      </c>
      <c r="RI95" s="284" t="str">
        <f t="shared" si="145"/>
        <v/>
      </c>
      <c r="RJ95" s="284" t="str">
        <f t="shared" si="145"/>
        <v/>
      </c>
      <c r="RK95" s="284">
        <f t="shared" si="145"/>
        <v>2.0694148193463417E-10</v>
      </c>
      <c r="RL95" s="284" t="str">
        <f t="shared" si="145"/>
        <v/>
      </c>
      <c r="RM95" s="284" t="str">
        <f t="shared" si="145"/>
        <v/>
      </c>
      <c r="RN95" s="284" t="str">
        <f t="shared" si="145"/>
        <v/>
      </c>
      <c r="RO95" s="284" t="str">
        <f t="shared" si="145"/>
        <v/>
      </c>
      <c r="RP95" s="284">
        <f t="shared" si="145"/>
        <v>1.4754641658126341E-10</v>
      </c>
      <c r="RQ95" s="284" t="str">
        <f t="shared" si="145"/>
        <v/>
      </c>
      <c r="RR95" s="284" t="str">
        <f t="shared" si="145"/>
        <v/>
      </c>
      <c r="RS95" s="284" t="str">
        <f t="shared" si="145"/>
        <v/>
      </c>
      <c r="RT95" s="284" t="str">
        <f t="shared" si="145"/>
        <v/>
      </c>
      <c r="RU95" s="284">
        <f t="shared" si="145"/>
        <v>1.0519855585478077E-10</v>
      </c>
      <c r="RV95" s="284" t="str">
        <f t="shared" si="145"/>
        <v/>
      </c>
      <c r="RW95" s="284" t="str">
        <f t="shared" si="145"/>
        <v/>
      </c>
      <c r="RX95" s="284" t="str">
        <f t="shared" si="145"/>
        <v/>
      </c>
      <c r="RY95" s="284" t="str">
        <f t="shared" si="145"/>
        <v/>
      </c>
      <c r="RZ95" s="284">
        <f t="shared" si="145"/>
        <v>7.5005116426099429E-11</v>
      </c>
      <c r="SA95" s="284" t="str">
        <f t="shared" si="145"/>
        <v/>
      </c>
    </row>
    <row r="96" spans="1:495">
      <c r="A96" s="282"/>
      <c r="B96" s="283" t="str">
        <f>$B$17</f>
        <v>Groundwater Monitoring</v>
      </c>
      <c r="C96" s="290">
        <f>SUM(D96:S96,T96:INDEX(T96:SA96,$H$5))</f>
        <v>1338853.492434483</v>
      </c>
      <c r="D96" s="284">
        <f t="shared" si="138"/>
        <v>205192.52336448597</v>
      </c>
      <c r="E96" s="284">
        <f t="shared" si="138"/>
        <v>191768.71342475325</v>
      </c>
      <c r="F96" s="284">
        <f t="shared" si="138"/>
        <v>179223.09665864788</v>
      </c>
      <c r="G96" s="284">
        <f t="shared" si="138"/>
        <v>167498.22117630646</v>
      </c>
      <c r="H96" s="284">
        <f t="shared" si="138"/>
        <v>78270.196811358139</v>
      </c>
      <c r="I96" s="284">
        <f t="shared" si="138"/>
        <v>73149.71664612912</v>
      </c>
      <c r="J96" s="284">
        <f t="shared" si="138"/>
        <v>68364.221164606643</v>
      </c>
      <c r="K96" s="284">
        <f t="shared" si="138"/>
        <v>63891.795480940789</v>
      </c>
      <c r="L96" s="284">
        <f t="shared" si="138"/>
        <v>59711.958393402601</v>
      </c>
      <c r="M96" s="284">
        <f t="shared" si="138"/>
        <v>55805.56859196505</v>
      </c>
      <c r="N96" s="284">
        <f t="shared" si="138"/>
        <v>26077.368500918245</v>
      </c>
      <c r="O96" s="284">
        <f t="shared" si="138"/>
        <v>24371.372430764721</v>
      </c>
      <c r="P96" s="284">
        <f t="shared" si="138"/>
        <v>22776.983580153941</v>
      </c>
      <c r="Q96" s="284">
        <f t="shared" si="138"/>
        <v>21286.900542199946</v>
      </c>
      <c r="R96" s="284">
        <f t="shared" si="138"/>
        <v>19894.299572149481</v>
      </c>
      <c r="S96" s="284">
        <f t="shared" si="138"/>
        <v>18592.803338457459</v>
      </c>
      <c r="T96" s="284">
        <f t="shared" si="138"/>
        <v>17376.451718184544</v>
      </c>
      <c r="U96" s="284">
        <f t="shared" si="138"/>
        <v>16239.674502976208</v>
      </c>
      <c r="V96" s="284">
        <f t="shared" si="138"/>
        <v>15177.265890631968</v>
      </c>
      <c r="W96" s="284">
        <f t="shared" si="138"/>
        <v>14184.360645450439</v>
      </c>
      <c r="X96" s="284" t="str">
        <f t="shared" si="138"/>
        <v/>
      </c>
      <c r="Y96" s="284" t="str">
        <f t="shared" si="138"/>
        <v/>
      </c>
      <c r="Z96" s="284" t="str">
        <f t="shared" si="138"/>
        <v/>
      </c>
      <c r="AA96" s="284" t="str">
        <f t="shared" si="138"/>
        <v/>
      </c>
      <c r="AB96" s="284" t="str">
        <f t="shared" si="138"/>
        <v/>
      </c>
      <c r="AC96" s="284" t="str">
        <f t="shared" si="138"/>
        <v/>
      </c>
      <c r="AD96" s="284" t="str">
        <f t="shared" si="138"/>
        <v/>
      </c>
      <c r="AE96" s="284" t="str">
        <f t="shared" si="138"/>
        <v/>
      </c>
      <c r="AF96" s="284" t="str">
        <f t="shared" si="138"/>
        <v/>
      </c>
      <c r="AG96" s="284" t="str">
        <f t="shared" si="138"/>
        <v/>
      </c>
      <c r="AH96" s="284" t="str">
        <f t="shared" si="138"/>
        <v/>
      </c>
      <c r="AI96" s="284" t="str">
        <f t="shared" si="138"/>
        <v/>
      </c>
      <c r="AJ96" s="284" t="str">
        <f t="shared" si="138"/>
        <v/>
      </c>
      <c r="AK96" s="284" t="str">
        <f t="shared" si="138"/>
        <v/>
      </c>
      <c r="AL96" s="284" t="str">
        <f t="shared" si="138"/>
        <v/>
      </c>
      <c r="AM96" s="284" t="str">
        <f t="shared" si="138"/>
        <v/>
      </c>
      <c r="AN96" s="284" t="str">
        <f t="shared" si="138"/>
        <v/>
      </c>
      <c r="AO96" s="284" t="str">
        <f t="shared" si="138"/>
        <v/>
      </c>
      <c r="AP96" s="284" t="str">
        <f t="shared" si="138"/>
        <v/>
      </c>
      <c r="AQ96" s="284" t="str">
        <f t="shared" si="138"/>
        <v/>
      </c>
      <c r="AR96" s="284">
        <f t="shared" si="138"/>
        <v>3425.7087229435374</v>
      </c>
      <c r="AS96" s="284" t="str">
        <f t="shared" si="138"/>
        <v/>
      </c>
      <c r="AT96" s="284" t="str">
        <f t="shared" si="138"/>
        <v/>
      </c>
      <c r="AU96" s="284" t="str">
        <f t="shared" si="138"/>
        <v/>
      </c>
      <c r="AV96" s="284" t="str">
        <f t="shared" si="138"/>
        <v/>
      </c>
      <c r="AW96" s="284">
        <f t="shared" si="138"/>
        <v>2442.4829743953892</v>
      </c>
      <c r="AX96" s="284" t="str">
        <f t="shared" si="138"/>
        <v/>
      </c>
      <c r="AY96" s="284" t="str">
        <f t="shared" si="138"/>
        <v/>
      </c>
      <c r="AZ96" s="284" t="str">
        <f t="shared" si="138"/>
        <v/>
      </c>
      <c r="BA96" s="284" t="str">
        <f t="shared" si="138"/>
        <v/>
      </c>
      <c r="BB96" s="284">
        <f t="shared" si="138"/>
        <v>1741.4566043680752</v>
      </c>
      <c r="BC96" s="284" t="str">
        <f t="shared" si="138"/>
        <v/>
      </c>
      <c r="BD96" s="284" t="str">
        <f t="shared" si="138"/>
        <v/>
      </c>
      <c r="BE96" s="284" t="str">
        <f t="shared" si="138"/>
        <v/>
      </c>
      <c r="BF96" s="284" t="str">
        <f t="shared" si="138"/>
        <v/>
      </c>
      <c r="BG96" s="284">
        <f t="shared" si="138"/>
        <v>1241.6344910849964</v>
      </c>
      <c r="BH96" s="284" t="str">
        <f t="shared" si="138"/>
        <v/>
      </c>
      <c r="BI96" s="284" t="str">
        <f t="shared" si="138"/>
        <v/>
      </c>
      <c r="BJ96" s="284" t="str">
        <f t="shared" si="138"/>
        <v/>
      </c>
      <c r="BK96" s="284" t="str">
        <f t="shared" si="138"/>
        <v/>
      </c>
      <c r="BL96" s="284">
        <f t="shared" si="138"/>
        <v>885.26823211384055</v>
      </c>
      <c r="BM96" s="284" t="str">
        <f t="shared" si="138"/>
        <v/>
      </c>
      <c r="BN96" s="284" t="str">
        <f t="shared" si="138"/>
        <v/>
      </c>
      <c r="BO96" s="284" t="str">
        <f t="shared" ref="BO96" si="146">IF(BO40="","",($C17*BO40)/((1+$H$4)^BO$79))</f>
        <v/>
      </c>
      <c r="BP96" s="284" t="str">
        <f t="shared" si="139"/>
        <v/>
      </c>
      <c r="BQ96" s="284">
        <f t="shared" si="139"/>
        <v>631.18401463310852</v>
      </c>
      <c r="BR96" s="284" t="str">
        <f t="shared" si="139"/>
        <v/>
      </c>
      <c r="BS96" s="284" t="str">
        <f t="shared" si="139"/>
        <v/>
      </c>
      <c r="BT96" s="284" t="str">
        <f t="shared" si="139"/>
        <v/>
      </c>
      <c r="BU96" s="284" t="str">
        <f t="shared" si="139"/>
        <v/>
      </c>
      <c r="BV96" s="284">
        <f t="shared" si="139"/>
        <v>450.02547914442391</v>
      </c>
      <c r="BW96" s="284" t="str">
        <f t="shared" si="139"/>
        <v/>
      </c>
      <c r="BX96" s="284" t="str">
        <f t="shared" si="139"/>
        <v/>
      </c>
      <c r="BY96" s="284" t="str">
        <f t="shared" si="139"/>
        <v/>
      </c>
      <c r="BZ96" s="284" t="str">
        <f t="shared" si="139"/>
        <v/>
      </c>
      <c r="CA96" s="284">
        <f t="shared" si="139"/>
        <v>320.86194704549007</v>
      </c>
      <c r="CB96" s="284" t="str">
        <f t="shared" si="139"/>
        <v/>
      </c>
      <c r="CC96" s="284" t="str">
        <f t="shared" si="139"/>
        <v/>
      </c>
      <c r="CD96" s="284" t="str">
        <f t="shared" si="139"/>
        <v/>
      </c>
      <c r="CE96" s="284" t="str">
        <f t="shared" si="139"/>
        <v/>
      </c>
      <c r="CF96" s="284">
        <f t="shared" si="139"/>
        <v>228.77013376565512</v>
      </c>
      <c r="CG96" s="284" t="str">
        <f t="shared" si="139"/>
        <v/>
      </c>
      <c r="CH96" s="284" t="str">
        <f t="shared" si="139"/>
        <v/>
      </c>
      <c r="CI96" s="284" t="str">
        <f t="shared" si="139"/>
        <v/>
      </c>
      <c r="CJ96" s="284" t="str">
        <f t="shared" si="139"/>
        <v/>
      </c>
      <c r="CK96" s="284">
        <f t="shared" si="139"/>
        <v>163.10994365354222</v>
      </c>
      <c r="CL96" s="284" t="str">
        <f t="shared" si="139"/>
        <v/>
      </c>
      <c r="CM96" s="284" t="str">
        <f t="shared" si="139"/>
        <v/>
      </c>
      <c r="CN96" s="284" t="str">
        <f t="shared" si="139"/>
        <v/>
      </c>
      <c r="CO96" s="284" t="str">
        <f t="shared" si="139"/>
        <v/>
      </c>
      <c r="CP96" s="284">
        <f t="shared" si="139"/>
        <v>116.29513556133547</v>
      </c>
      <c r="CQ96" s="284" t="str">
        <f t="shared" si="139"/>
        <v/>
      </c>
      <c r="CR96" s="284" t="str">
        <f t="shared" si="139"/>
        <v/>
      </c>
      <c r="CS96" s="284" t="str">
        <f t="shared" si="139"/>
        <v/>
      </c>
      <c r="CT96" s="284" t="str">
        <f t="shared" si="139"/>
        <v/>
      </c>
      <c r="CU96" s="284">
        <f t="shared" si="139"/>
        <v>82.916824396411897</v>
      </c>
      <c r="CV96" s="284" t="str">
        <f t="shared" si="139"/>
        <v/>
      </c>
      <c r="CW96" s="284" t="str">
        <f t="shared" si="139"/>
        <v/>
      </c>
      <c r="CX96" s="284" t="str">
        <f t="shared" si="139"/>
        <v/>
      </c>
      <c r="CY96" s="284" t="str">
        <f t="shared" si="139"/>
        <v/>
      </c>
      <c r="CZ96" s="284">
        <f t="shared" si="139"/>
        <v>59.118549841315939</v>
      </c>
      <c r="DA96" s="284" t="str">
        <f t="shared" si="139"/>
        <v/>
      </c>
      <c r="DB96" s="284" t="str">
        <f t="shared" si="139"/>
        <v/>
      </c>
      <c r="DC96" s="284" t="str">
        <f t="shared" si="139"/>
        <v/>
      </c>
      <c r="DD96" s="284" t="str">
        <f t="shared" si="139"/>
        <v/>
      </c>
      <c r="DE96" s="284">
        <f t="shared" si="139"/>
        <v>42.150708987974689</v>
      </c>
      <c r="DF96" s="284" t="str">
        <f t="shared" si="139"/>
        <v/>
      </c>
      <c r="DG96" s="284" t="str">
        <f t="shared" si="139"/>
        <v/>
      </c>
      <c r="DH96" s="284" t="str">
        <f t="shared" si="139"/>
        <v/>
      </c>
      <c r="DI96" s="284" t="str">
        <f t="shared" si="139"/>
        <v/>
      </c>
      <c r="DJ96" s="284">
        <f t="shared" si="139"/>
        <v>30.052872963863994</v>
      </c>
      <c r="DK96" s="284" t="str">
        <f t="shared" si="139"/>
        <v/>
      </c>
      <c r="DL96" s="284" t="str">
        <f t="shared" si="139"/>
        <v/>
      </c>
      <c r="DM96" s="284" t="str">
        <f t="shared" si="139"/>
        <v/>
      </c>
      <c r="DN96" s="284" t="str">
        <f t="shared" si="139"/>
        <v/>
      </c>
      <c r="DO96" s="284">
        <f t="shared" si="139"/>
        <v>21.427283077013421</v>
      </c>
      <c r="DP96" s="284" t="str">
        <f t="shared" si="139"/>
        <v/>
      </c>
      <c r="DQ96" s="284" t="str">
        <f t="shared" si="139"/>
        <v/>
      </c>
      <c r="DR96" s="284" t="str">
        <f t="shared" si="139"/>
        <v/>
      </c>
      <c r="DS96" s="284" t="str">
        <f t="shared" si="139"/>
        <v/>
      </c>
      <c r="DT96" s="284">
        <f t="shared" si="139"/>
        <v>15.277356697794859</v>
      </c>
      <c r="DU96" s="284" t="str">
        <f t="shared" si="139"/>
        <v/>
      </c>
      <c r="DV96" s="284" t="str">
        <f t="shared" si="139"/>
        <v/>
      </c>
      <c r="DW96" s="284" t="str">
        <f t="shared" si="139"/>
        <v/>
      </c>
      <c r="DX96" s="284" t="str">
        <f t="shared" si="139"/>
        <v/>
      </c>
      <c r="DY96" s="284">
        <f t="shared" si="139"/>
        <v>10.892544184569992</v>
      </c>
      <c r="DZ96" s="284" t="str">
        <f t="shared" si="139"/>
        <v/>
      </c>
      <c r="EA96" s="284" t="str">
        <f t="shared" ref="EA96" si="147">IF(EA40="","",($C17*EA40)/((1+$H$4)^EA$79))</f>
        <v/>
      </c>
      <c r="EB96" s="284" t="str">
        <f t="shared" si="140"/>
        <v/>
      </c>
      <c r="EC96" s="284" t="str">
        <f t="shared" si="140"/>
        <v/>
      </c>
      <c r="ED96" s="284">
        <f t="shared" si="140"/>
        <v>7.7662334630136076</v>
      </c>
      <c r="EE96" s="284" t="str">
        <f t="shared" si="140"/>
        <v/>
      </c>
      <c r="EF96" s="284" t="str">
        <f t="shared" si="140"/>
        <v/>
      </c>
      <c r="EG96" s="284" t="str">
        <f t="shared" si="140"/>
        <v/>
      </c>
      <c r="EH96" s="284" t="str">
        <f t="shared" si="140"/>
        <v/>
      </c>
      <c r="EI96" s="284">
        <f t="shared" si="140"/>
        <v>5.5372171257722922</v>
      </c>
      <c r="EJ96" s="284" t="str">
        <f t="shared" si="140"/>
        <v/>
      </c>
      <c r="EK96" s="284" t="str">
        <f t="shared" si="140"/>
        <v/>
      </c>
      <c r="EL96" s="284" t="str">
        <f t="shared" si="140"/>
        <v/>
      </c>
      <c r="EM96" s="284" t="str">
        <f t="shared" si="140"/>
        <v/>
      </c>
      <c r="EN96" s="284">
        <f t="shared" si="140"/>
        <v>3.9479592834759258</v>
      </c>
      <c r="EO96" s="284" t="str">
        <f t="shared" si="140"/>
        <v/>
      </c>
      <c r="EP96" s="284" t="str">
        <f t="shared" si="140"/>
        <v/>
      </c>
      <c r="EQ96" s="284" t="str">
        <f t="shared" si="140"/>
        <v/>
      </c>
      <c r="ER96" s="284" t="str">
        <f t="shared" si="140"/>
        <v/>
      </c>
      <c r="ES96" s="284">
        <f t="shared" si="140"/>
        <v>2.8148404062825816</v>
      </c>
      <c r="ET96" s="284" t="str">
        <f t="shared" si="140"/>
        <v/>
      </c>
      <c r="EU96" s="284" t="str">
        <f t="shared" si="140"/>
        <v/>
      </c>
      <c r="EV96" s="284" t="str">
        <f t="shared" si="140"/>
        <v/>
      </c>
      <c r="EW96" s="284" t="str">
        <f t="shared" si="140"/>
        <v/>
      </c>
      <c r="EX96" s="284">
        <f t="shared" si="140"/>
        <v>2.0069423071316748</v>
      </c>
      <c r="EY96" s="284" t="str">
        <f t="shared" si="140"/>
        <v/>
      </c>
      <c r="EZ96" s="284" t="str">
        <f t="shared" si="140"/>
        <v/>
      </c>
      <c r="FA96" s="284" t="str">
        <f t="shared" si="140"/>
        <v/>
      </c>
      <c r="FB96" s="284" t="str">
        <f t="shared" si="140"/>
        <v/>
      </c>
      <c r="FC96" s="284">
        <f t="shared" si="140"/>
        <v>1.4309221280059519</v>
      </c>
      <c r="FD96" s="284" t="str">
        <f t="shared" si="140"/>
        <v/>
      </c>
      <c r="FE96" s="284" t="str">
        <f t="shared" si="140"/>
        <v/>
      </c>
      <c r="FF96" s="284" t="str">
        <f t="shared" si="140"/>
        <v/>
      </c>
      <c r="FG96" s="284" t="str">
        <f t="shared" si="140"/>
        <v/>
      </c>
      <c r="FH96" s="284">
        <f t="shared" si="140"/>
        <v>1.0202277011856042</v>
      </c>
      <c r="FI96" s="284" t="str">
        <f t="shared" si="140"/>
        <v/>
      </c>
      <c r="FJ96" s="284" t="str">
        <f t="shared" si="140"/>
        <v/>
      </c>
      <c r="FK96" s="284" t="str">
        <f t="shared" si="140"/>
        <v/>
      </c>
      <c r="FL96" s="284" t="str">
        <f t="shared" si="140"/>
        <v/>
      </c>
      <c r="FM96" s="284">
        <f t="shared" si="140"/>
        <v>0.72740825087172967</v>
      </c>
      <c r="FN96" s="284" t="str">
        <f t="shared" si="140"/>
        <v/>
      </c>
      <c r="FO96" s="284" t="str">
        <f t="shared" si="140"/>
        <v/>
      </c>
      <c r="FP96" s="284" t="str">
        <f t="shared" si="140"/>
        <v/>
      </c>
      <c r="FQ96" s="284" t="str">
        <f t="shared" si="140"/>
        <v/>
      </c>
      <c r="FR96" s="284">
        <f t="shared" si="140"/>
        <v>0.5186320297139323</v>
      </c>
      <c r="FS96" s="284" t="str">
        <f t="shared" si="140"/>
        <v/>
      </c>
      <c r="FT96" s="284" t="str">
        <f t="shared" si="140"/>
        <v/>
      </c>
      <c r="FU96" s="284" t="str">
        <f t="shared" si="140"/>
        <v/>
      </c>
      <c r="FV96" s="284" t="str">
        <f t="shared" si="140"/>
        <v/>
      </c>
      <c r="FW96" s="284">
        <f t="shared" si="140"/>
        <v>0.36977746942359702</v>
      </c>
      <c r="FX96" s="284" t="str">
        <f t="shared" si="140"/>
        <v/>
      </c>
      <c r="FY96" s="284" t="str">
        <f t="shared" si="140"/>
        <v/>
      </c>
      <c r="FZ96" s="284" t="str">
        <f t="shared" si="140"/>
        <v/>
      </c>
      <c r="GA96" s="284" t="str">
        <f t="shared" si="140"/>
        <v/>
      </c>
      <c r="GB96" s="284">
        <f t="shared" si="140"/>
        <v>0.26364622518346942</v>
      </c>
      <c r="GC96" s="284" t="str">
        <f t="shared" si="140"/>
        <v/>
      </c>
      <c r="GD96" s="284" t="str">
        <f t="shared" si="140"/>
        <v/>
      </c>
      <c r="GE96" s="284" t="str">
        <f t="shared" si="140"/>
        <v/>
      </c>
      <c r="GF96" s="284" t="str">
        <f t="shared" si="140"/>
        <v/>
      </c>
      <c r="GG96" s="284">
        <f t="shared" si="140"/>
        <v>0.18797611482885285</v>
      </c>
      <c r="GH96" s="284" t="str">
        <f t="shared" si="140"/>
        <v/>
      </c>
      <c r="GI96" s="284" t="str">
        <f t="shared" si="140"/>
        <v/>
      </c>
      <c r="GJ96" s="284" t="str">
        <f t="shared" si="140"/>
        <v/>
      </c>
      <c r="GK96" s="284" t="str">
        <f t="shared" si="140"/>
        <v/>
      </c>
      <c r="GL96" s="284">
        <f t="shared" si="140"/>
        <v>0.13402437194600711</v>
      </c>
      <c r="GM96" s="284" t="str">
        <f t="shared" ref="GM96" si="148">IF(GM40="","",($C17*GM40)/((1+$H$4)^GM$79))</f>
        <v/>
      </c>
      <c r="GN96" s="284" t="str">
        <f t="shared" si="141"/>
        <v/>
      </c>
      <c r="GO96" s="284" t="str">
        <f t="shared" si="141"/>
        <v/>
      </c>
      <c r="GP96" s="284" t="str">
        <f t="shared" si="141"/>
        <v/>
      </c>
      <c r="GQ96" s="284">
        <f t="shared" si="141"/>
        <v>9.555752491148177E-2</v>
      </c>
      <c r="GR96" s="284" t="str">
        <f t="shared" si="141"/>
        <v/>
      </c>
      <c r="GS96" s="284" t="str">
        <f t="shared" si="141"/>
        <v/>
      </c>
      <c r="GT96" s="284" t="str">
        <f t="shared" si="141"/>
        <v/>
      </c>
      <c r="GU96" s="284" t="str">
        <f t="shared" si="141"/>
        <v/>
      </c>
      <c r="GV96" s="284">
        <f t="shared" si="141"/>
        <v>6.8131194607552847E-2</v>
      </c>
      <c r="GW96" s="284" t="str">
        <f t="shared" si="141"/>
        <v/>
      </c>
      <c r="GX96" s="284" t="str">
        <f t="shared" si="141"/>
        <v/>
      </c>
      <c r="GY96" s="284" t="str">
        <f t="shared" si="141"/>
        <v/>
      </c>
      <c r="GZ96" s="284" t="str">
        <f t="shared" si="141"/>
        <v/>
      </c>
      <c r="HA96" s="284">
        <f t="shared" si="141"/>
        <v>4.8576600146897422E-2</v>
      </c>
      <c r="HB96" s="284" t="str">
        <f t="shared" si="141"/>
        <v/>
      </c>
      <c r="HC96" s="284" t="str">
        <f t="shared" si="141"/>
        <v/>
      </c>
      <c r="HD96" s="284" t="str">
        <f t="shared" si="141"/>
        <v/>
      </c>
      <c r="HE96" s="284" t="str">
        <f t="shared" si="141"/>
        <v/>
      </c>
      <c r="HF96" s="284">
        <f t="shared" si="141"/>
        <v>3.4634444551042198E-2</v>
      </c>
      <c r="HG96" s="284" t="str">
        <f t="shared" si="141"/>
        <v/>
      </c>
      <c r="HH96" s="284" t="str">
        <f t="shared" si="141"/>
        <v/>
      </c>
      <c r="HI96" s="284" t="str">
        <f t="shared" si="141"/>
        <v/>
      </c>
      <c r="HJ96" s="284" t="str">
        <f t="shared" si="141"/>
        <v/>
      </c>
      <c r="HK96" s="284">
        <f t="shared" si="141"/>
        <v>2.4693880298986531E-2</v>
      </c>
      <c r="HL96" s="284" t="str">
        <f t="shared" si="141"/>
        <v/>
      </c>
      <c r="HM96" s="284" t="str">
        <f t="shared" si="141"/>
        <v/>
      </c>
      <c r="HN96" s="284" t="str">
        <f t="shared" si="141"/>
        <v/>
      </c>
      <c r="HO96" s="284" t="str">
        <f t="shared" si="141"/>
        <v/>
      </c>
      <c r="HP96" s="284">
        <f t="shared" si="141"/>
        <v>1.7606395371001438E-2</v>
      </c>
      <c r="HQ96" s="284" t="str">
        <f t="shared" si="141"/>
        <v/>
      </c>
      <c r="HR96" s="284" t="str">
        <f t="shared" si="141"/>
        <v/>
      </c>
      <c r="HS96" s="284" t="str">
        <f t="shared" si="141"/>
        <v/>
      </c>
      <c r="HT96" s="284" t="str">
        <f t="shared" si="141"/>
        <v/>
      </c>
      <c r="HU96" s="284">
        <f t="shared" si="141"/>
        <v>1.2553116570049259E-2</v>
      </c>
      <c r="HV96" s="284" t="str">
        <f t="shared" si="141"/>
        <v/>
      </c>
      <c r="HW96" s="284" t="str">
        <f t="shared" si="141"/>
        <v/>
      </c>
      <c r="HX96" s="284" t="str">
        <f t="shared" si="141"/>
        <v/>
      </c>
      <c r="HY96" s="284" t="str">
        <f t="shared" si="141"/>
        <v/>
      </c>
      <c r="HZ96" s="284">
        <f t="shared" si="141"/>
        <v>8.9501986238925534E-3</v>
      </c>
      <c r="IA96" s="284" t="str">
        <f t="shared" si="141"/>
        <v/>
      </c>
      <c r="IB96" s="284" t="str">
        <f t="shared" si="141"/>
        <v/>
      </c>
      <c r="IC96" s="284" t="str">
        <f t="shared" si="141"/>
        <v/>
      </c>
      <c r="ID96" s="284" t="str">
        <f t="shared" si="141"/>
        <v/>
      </c>
      <c r="IE96" s="284">
        <f t="shared" si="141"/>
        <v>6.381367922469139E-3</v>
      </c>
      <c r="IF96" s="284" t="str">
        <f t="shared" si="141"/>
        <v/>
      </c>
      <c r="IG96" s="284" t="str">
        <f t="shared" si="141"/>
        <v/>
      </c>
      <c r="IH96" s="284" t="str">
        <f t="shared" si="141"/>
        <v/>
      </c>
      <c r="II96" s="284" t="str">
        <f t="shared" si="141"/>
        <v/>
      </c>
      <c r="IJ96" s="284">
        <f t="shared" si="141"/>
        <v>4.5498271349209054E-3</v>
      </c>
      <c r="IK96" s="284" t="str">
        <f t="shared" si="141"/>
        <v/>
      </c>
      <c r="IL96" s="284" t="str">
        <f t="shared" si="141"/>
        <v/>
      </c>
      <c r="IM96" s="284" t="str">
        <f t="shared" si="141"/>
        <v/>
      </c>
      <c r="IN96" s="284" t="str">
        <f t="shared" si="141"/>
        <v/>
      </c>
      <c r="IO96" s="284">
        <f t="shared" si="141"/>
        <v>3.2439638662383813E-3</v>
      </c>
      <c r="IP96" s="284" t="str">
        <f t="shared" si="141"/>
        <v/>
      </c>
      <c r="IQ96" s="284" t="str">
        <f t="shared" si="141"/>
        <v/>
      </c>
      <c r="IR96" s="284" t="str">
        <f t="shared" si="141"/>
        <v/>
      </c>
      <c r="IS96" s="284" t="str">
        <f t="shared" si="141"/>
        <v/>
      </c>
      <c r="IT96" s="284">
        <f t="shared" si="141"/>
        <v>2.3129014033723728E-3</v>
      </c>
      <c r="IU96" s="284" t="str">
        <f t="shared" si="141"/>
        <v/>
      </c>
      <c r="IV96" s="284" t="str">
        <f t="shared" si="141"/>
        <v/>
      </c>
      <c r="IW96" s="284" t="str">
        <f t="shared" si="141"/>
        <v/>
      </c>
      <c r="IX96" s="284" t="str">
        <f t="shared" si="141"/>
        <v/>
      </c>
      <c r="IY96" s="284">
        <f t="shared" ref="IY96" si="149">IF(IY40="","",($C17*IY40)/((1+$H$4)^IY$79))</f>
        <v>1.6490667351128836E-3</v>
      </c>
      <c r="IZ96" s="284" t="str">
        <f t="shared" si="142"/>
        <v/>
      </c>
      <c r="JA96" s="284" t="str">
        <f t="shared" si="142"/>
        <v/>
      </c>
      <c r="JB96" s="284" t="str">
        <f t="shared" si="142"/>
        <v/>
      </c>
      <c r="JC96" s="284" t="str">
        <f t="shared" si="142"/>
        <v/>
      </c>
      <c r="JD96" s="284">
        <f t="shared" si="142"/>
        <v>1.1757617911817414E-3</v>
      </c>
      <c r="JE96" s="284" t="str">
        <f t="shared" si="142"/>
        <v/>
      </c>
      <c r="JF96" s="284" t="str">
        <f t="shared" si="142"/>
        <v/>
      </c>
      <c r="JG96" s="284" t="str">
        <f t="shared" si="142"/>
        <v/>
      </c>
      <c r="JH96" s="284" t="str">
        <f t="shared" si="142"/>
        <v/>
      </c>
      <c r="JI96" s="284">
        <f t="shared" si="142"/>
        <v>8.3830190747754456E-4</v>
      </c>
      <c r="JJ96" s="284" t="str">
        <f t="shared" si="142"/>
        <v/>
      </c>
      <c r="JK96" s="284" t="str">
        <f t="shared" si="142"/>
        <v/>
      </c>
      <c r="JL96" s="284" t="str">
        <f t="shared" si="142"/>
        <v/>
      </c>
      <c r="JM96" s="284" t="str">
        <f t="shared" si="142"/>
        <v/>
      </c>
      <c r="JN96" s="284">
        <f t="shared" si="142"/>
        <v>5.9769767426628615E-4</v>
      </c>
      <c r="JO96" s="284" t="str">
        <f t="shared" si="142"/>
        <v/>
      </c>
      <c r="JP96" s="284" t="str">
        <f t="shared" si="142"/>
        <v/>
      </c>
      <c r="JQ96" s="284" t="str">
        <f t="shared" si="142"/>
        <v/>
      </c>
      <c r="JR96" s="284" t="str">
        <f t="shared" si="142"/>
        <v/>
      </c>
      <c r="JS96" s="284">
        <f t="shared" si="142"/>
        <v>4.2615018126139357E-4</v>
      </c>
      <c r="JT96" s="284" t="str">
        <f t="shared" si="142"/>
        <v/>
      </c>
      <c r="JU96" s="284" t="str">
        <f t="shared" si="142"/>
        <v/>
      </c>
      <c r="JV96" s="284" t="str">
        <f t="shared" si="142"/>
        <v/>
      </c>
      <c r="JW96" s="284" t="str">
        <f t="shared" si="142"/>
        <v/>
      </c>
      <c r="JX96" s="284">
        <f t="shared" si="142"/>
        <v>3.0383918962383375E-4</v>
      </c>
      <c r="JY96" s="284" t="str">
        <f t="shared" si="142"/>
        <v/>
      </c>
      <c r="JZ96" s="284" t="str">
        <f t="shared" si="142"/>
        <v/>
      </c>
      <c r="KA96" s="284" t="str">
        <f t="shared" si="142"/>
        <v/>
      </c>
      <c r="KB96" s="284" t="str">
        <f t="shared" si="142"/>
        <v/>
      </c>
      <c r="KC96" s="284">
        <f t="shared" si="142"/>
        <v>2.166331429873111E-4</v>
      </c>
      <c r="KD96" s="284" t="str">
        <f t="shared" si="142"/>
        <v/>
      </c>
      <c r="KE96" s="284" t="str">
        <f t="shared" si="142"/>
        <v/>
      </c>
      <c r="KF96" s="284" t="str">
        <f t="shared" si="142"/>
        <v/>
      </c>
      <c r="KG96" s="284" t="str">
        <f t="shared" si="142"/>
        <v/>
      </c>
      <c r="KH96" s="284">
        <f t="shared" si="142"/>
        <v>1.5445643696806218E-4</v>
      </c>
      <c r="KI96" s="284" t="str">
        <f t="shared" si="142"/>
        <v/>
      </c>
      <c r="KJ96" s="284" t="str">
        <f t="shared" si="142"/>
        <v/>
      </c>
      <c r="KK96" s="284" t="str">
        <f t="shared" si="142"/>
        <v/>
      </c>
      <c r="KL96" s="284" t="str">
        <f t="shared" si="142"/>
        <v/>
      </c>
      <c r="KM96" s="284">
        <f t="shared" si="142"/>
        <v>1.1012530489051871E-4</v>
      </c>
      <c r="KN96" s="284" t="str">
        <f t="shared" si="142"/>
        <v/>
      </c>
      <c r="KO96" s="284" t="str">
        <f t="shared" si="142"/>
        <v/>
      </c>
      <c r="KP96" s="284" t="str">
        <f t="shared" si="142"/>
        <v/>
      </c>
      <c r="KQ96" s="284" t="str">
        <f t="shared" si="142"/>
        <v/>
      </c>
      <c r="KR96" s="284">
        <f t="shared" si="142"/>
        <v>7.8517820398365081E-5</v>
      </c>
      <c r="KS96" s="284" t="str">
        <f t="shared" si="142"/>
        <v/>
      </c>
      <c r="KT96" s="284" t="str">
        <f t="shared" si="142"/>
        <v/>
      </c>
      <c r="KU96" s="284" t="str">
        <f t="shared" si="142"/>
        <v/>
      </c>
      <c r="KV96" s="284" t="str">
        <f t="shared" si="142"/>
        <v/>
      </c>
      <c r="KW96" s="284">
        <f t="shared" si="142"/>
        <v>5.5982120787215164E-5</v>
      </c>
      <c r="KX96" s="284" t="str">
        <f t="shared" si="142"/>
        <v/>
      </c>
      <c r="KY96" s="284" t="str">
        <f t="shared" si="142"/>
        <v/>
      </c>
      <c r="KZ96" s="284" t="str">
        <f t="shared" si="142"/>
        <v/>
      </c>
      <c r="LA96" s="284" t="str">
        <f t="shared" si="142"/>
        <v/>
      </c>
      <c r="LB96" s="284">
        <f t="shared" si="142"/>
        <v>3.9914478419469796E-5</v>
      </c>
      <c r="LC96" s="284" t="str">
        <f t="shared" si="142"/>
        <v/>
      </c>
      <c r="LD96" s="284" t="str">
        <f t="shared" si="142"/>
        <v/>
      </c>
      <c r="LE96" s="284" t="str">
        <f t="shared" si="142"/>
        <v/>
      </c>
      <c r="LF96" s="284" t="str">
        <f t="shared" si="142"/>
        <v/>
      </c>
      <c r="LG96" s="284">
        <f t="shared" si="142"/>
        <v>2.84584714743811E-5</v>
      </c>
      <c r="LH96" s="284" t="str">
        <f t="shared" si="142"/>
        <v/>
      </c>
      <c r="LI96" s="284" t="str">
        <f t="shared" si="142"/>
        <v/>
      </c>
      <c r="LJ96" s="284" t="str">
        <f t="shared" si="142"/>
        <v/>
      </c>
      <c r="LK96" s="284" t="str">
        <f t="shared" ref="LK96" si="150">IF(LK40="","",($C17*LK40)/((1+$H$4)^LK$79))</f>
        <v/>
      </c>
      <c r="LL96" s="284">
        <f t="shared" si="143"/>
        <v>2.0290496850463943E-5</v>
      </c>
      <c r="LM96" s="284" t="str">
        <f t="shared" si="143"/>
        <v/>
      </c>
      <c r="LN96" s="284" t="str">
        <f t="shared" si="143"/>
        <v/>
      </c>
      <c r="LO96" s="284" t="str">
        <f t="shared" si="143"/>
        <v/>
      </c>
      <c r="LP96" s="284" t="str">
        <f t="shared" si="143"/>
        <v/>
      </c>
      <c r="LQ96" s="284">
        <f t="shared" si="143"/>
        <v>1.4466843829237692E-5</v>
      </c>
      <c r="LR96" s="284" t="str">
        <f t="shared" si="143"/>
        <v/>
      </c>
      <c r="LS96" s="284" t="str">
        <f t="shared" si="143"/>
        <v/>
      </c>
      <c r="LT96" s="284" t="str">
        <f t="shared" si="143"/>
        <v/>
      </c>
      <c r="LU96" s="284" t="str">
        <f t="shared" si="143"/>
        <v/>
      </c>
      <c r="LV96" s="284">
        <f t="shared" si="143"/>
        <v>1.0314659710995064E-5</v>
      </c>
      <c r="LW96" s="284" t="str">
        <f t="shared" si="143"/>
        <v/>
      </c>
      <c r="LX96" s="284" t="str">
        <f t="shared" si="143"/>
        <v/>
      </c>
      <c r="LY96" s="284" t="str">
        <f t="shared" si="143"/>
        <v/>
      </c>
      <c r="LZ96" s="284" t="str">
        <f t="shared" si="143"/>
        <v/>
      </c>
      <c r="MA96" s="284">
        <f t="shared" si="143"/>
        <v>7.354209820016492E-6</v>
      </c>
      <c r="MB96" s="284" t="str">
        <f t="shared" si="143"/>
        <v/>
      </c>
      <c r="MC96" s="284" t="str">
        <f t="shared" si="143"/>
        <v/>
      </c>
      <c r="MD96" s="284" t="str">
        <f t="shared" si="143"/>
        <v/>
      </c>
      <c r="ME96" s="284" t="str">
        <f t="shared" si="143"/>
        <v/>
      </c>
      <c r="MF96" s="284">
        <f t="shared" si="143"/>
        <v>5.2434499626948349E-6</v>
      </c>
      <c r="MG96" s="284" t="str">
        <f t="shared" si="143"/>
        <v/>
      </c>
      <c r="MH96" s="284" t="str">
        <f t="shared" si="143"/>
        <v/>
      </c>
      <c r="MI96" s="284" t="str">
        <f t="shared" si="143"/>
        <v/>
      </c>
      <c r="MJ96" s="284" t="str">
        <f t="shared" si="143"/>
        <v/>
      </c>
      <c r="MK96" s="284">
        <f t="shared" si="143"/>
        <v>3.738507356215574E-6</v>
      </c>
      <c r="ML96" s="284" t="str">
        <f t="shared" si="143"/>
        <v/>
      </c>
      <c r="MM96" s="284" t="str">
        <f t="shared" si="143"/>
        <v/>
      </c>
      <c r="MN96" s="284" t="str">
        <f t="shared" si="143"/>
        <v/>
      </c>
      <c r="MO96" s="284" t="str">
        <f t="shared" si="143"/>
        <v/>
      </c>
      <c r="MP96" s="284">
        <f t="shared" si="143"/>
        <v>2.6655040768797315E-6</v>
      </c>
      <c r="MQ96" s="284" t="str">
        <f t="shared" si="143"/>
        <v/>
      </c>
      <c r="MR96" s="284" t="str">
        <f t="shared" si="143"/>
        <v/>
      </c>
      <c r="MS96" s="284" t="str">
        <f t="shared" si="143"/>
        <v/>
      </c>
      <c r="MT96" s="284" t="str">
        <f t="shared" si="143"/>
        <v/>
      </c>
      <c r="MU96" s="284">
        <f t="shared" si="143"/>
        <v>1.9004675681726223E-6</v>
      </c>
      <c r="MV96" s="284" t="str">
        <f t="shared" si="143"/>
        <v/>
      </c>
      <c r="MW96" s="284" t="str">
        <f t="shared" si="143"/>
        <v/>
      </c>
      <c r="MX96" s="284" t="str">
        <f t="shared" si="143"/>
        <v/>
      </c>
      <c r="MY96" s="284" t="str">
        <f t="shared" si="143"/>
        <v/>
      </c>
      <c r="MZ96" s="284">
        <f t="shared" si="143"/>
        <v>1.3550071106640161E-6</v>
      </c>
      <c r="NA96" s="284" t="str">
        <f t="shared" si="143"/>
        <v/>
      </c>
      <c r="NB96" s="284" t="str">
        <f t="shared" si="143"/>
        <v/>
      </c>
      <c r="NC96" s="284" t="str">
        <f t="shared" si="143"/>
        <v/>
      </c>
      <c r="ND96" s="284" t="str">
        <f t="shared" si="143"/>
        <v/>
      </c>
      <c r="NE96" s="284">
        <f t="shared" si="143"/>
        <v>9.6610134300554113E-7</v>
      </c>
      <c r="NF96" s="284" t="str">
        <f t="shared" si="143"/>
        <v/>
      </c>
      <c r="NG96" s="284" t="str">
        <f t="shared" si="143"/>
        <v/>
      </c>
      <c r="NH96" s="284" t="str">
        <f t="shared" si="143"/>
        <v/>
      </c>
      <c r="NI96" s="284" t="str">
        <f t="shared" si="143"/>
        <v/>
      </c>
      <c r="NJ96" s="284">
        <f t="shared" si="143"/>
        <v>6.8881690554356179E-7</v>
      </c>
      <c r="NK96" s="284" t="str">
        <f t="shared" si="143"/>
        <v/>
      </c>
      <c r="NL96" s="284" t="str">
        <f t="shared" si="143"/>
        <v/>
      </c>
      <c r="NM96" s="284" t="str">
        <f t="shared" si="143"/>
        <v/>
      </c>
      <c r="NN96" s="284" t="str">
        <f t="shared" si="143"/>
        <v/>
      </c>
      <c r="NO96" s="284">
        <f t="shared" si="143"/>
        <v>4.9111693384726711E-7</v>
      </c>
      <c r="NP96" s="284" t="str">
        <f t="shared" si="143"/>
        <v/>
      </c>
      <c r="NQ96" s="284" t="str">
        <f t="shared" si="143"/>
        <v/>
      </c>
      <c r="NR96" s="284" t="str">
        <f t="shared" si="143"/>
        <v/>
      </c>
      <c r="NS96" s="284" t="str">
        <f t="shared" si="143"/>
        <v/>
      </c>
      <c r="NT96" s="284">
        <f t="shared" si="143"/>
        <v>3.5015958634349652E-7</v>
      </c>
      <c r="NU96" s="284" t="str">
        <f t="shared" si="143"/>
        <v/>
      </c>
      <c r="NV96" s="284" t="str">
        <f t="shared" si="143"/>
        <v/>
      </c>
      <c r="NW96" s="284" t="str">
        <f t="shared" ref="NW96" si="151">IF(NW40="","",($C17*NW40)/((1+$H$4)^NW$79))</f>
        <v/>
      </c>
      <c r="NX96" s="284" t="str">
        <f t="shared" si="144"/>
        <v/>
      </c>
      <c r="NY96" s="284">
        <f t="shared" si="144"/>
        <v>2.4965894567663126E-7</v>
      </c>
      <c r="NZ96" s="284" t="str">
        <f t="shared" si="144"/>
        <v/>
      </c>
      <c r="OA96" s="284" t="str">
        <f t="shared" si="144"/>
        <v/>
      </c>
      <c r="OB96" s="284" t="str">
        <f t="shared" si="144"/>
        <v/>
      </c>
      <c r="OC96" s="284" t="str">
        <f t="shared" si="144"/>
        <v/>
      </c>
      <c r="OD96" s="284">
        <f t="shared" si="144"/>
        <v>1.7800337785190206E-7</v>
      </c>
      <c r="OE96" s="284" t="str">
        <f t="shared" si="144"/>
        <v/>
      </c>
      <c r="OF96" s="284" t="str">
        <f t="shared" si="144"/>
        <v/>
      </c>
      <c r="OG96" s="284" t="str">
        <f t="shared" si="144"/>
        <v/>
      </c>
      <c r="OH96" s="284" t="str">
        <f t="shared" si="144"/>
        <v/>
      </c>
      <c r="OI96" s="284">
        <f t="shared" si="144"/>
        <v>1.269139483098155E-7</v>
      </c>
      <c r="OJ96" s="284" t="str">
        <f t="shared" si="144"/>
        <v/>
      </c>
      <c r="OK96" s="284" t="str">
        <f t="shared" si="144"/>
        <v/>
      </c>
      <c r="OL96" s="284" t="str">
        <f t="shared" si="144"/>
        <v/>
      </c>
      <c r="OM96" s="284" t="str">
        <f t="shared" si="144"/>
        <v/>
      </c>
      <c r="ON96" s="284">
        <f t="shared" si="144"/>
        <v>9.0487891128603144E-8</v>
      </c>
      <c r="OO96" s="284" t="str">
        <f t="shared" si="144"/>
        <v/>
      </c>
      <c r="OP96" s="284" t="str">
        <f t="shared" si="144"/>
        <v/>
      </c>
      <c r="OQ96" s="284" t="str">
        <f t="shared" si="144"/>
        <v/>
      </c>
      <c r="OR96" s="284" t="str">
        <f t="shared" si="144"/>
        <v/>
      </c>
      <c r="OS96" s="284">
        <f t="shared" si="144"/>
        <v>6.451661578531687E-8</v>
      </c>
      <c r="OT96" s="284" t="str">
        <f t="shared" si="144"/>
        <v/>
      </c>
      <c r="OU96" s="284" t="str">
        <f t="shared" si="144"/>
        <v/>
      </c>
      <c r="OV96" s="284" t="str">
        <f t="shared" si="144"/>
        <v/>
      </c>
      <c r="OW96" s="284" t="str">
        <f t="shared" si="144"/>
        <v/>
      </c>
      <c r="OX96" s="284">
        <f t="shared" si="144"/>
        <v>4.5999455401988797E-8</v>
      </c>
      <c r="OY96" s="284" t="str">
        <f t="shared" si="144"/>
        <v/>
      </c>
      <c r="OZ96" s="284" t="str">
        <f t="shared" si="144"/>
        <v/>
      </c>
      <c r="PA96" s="284" t="str">
        <f t="shared" si="144"/>
        <v/>
      </c>
      <c r="PB96" s="284" t="str">
        <f t="shared" si="144"/>
        <v/>
      </c>
      <c r="PC96" s="284">
        <f t="shared" si="144"/>
        <v>3.2796975965393388E-8</v>
      </c>
      <c r="PD96" s="284" t="str">
        <f t="shared" si="144"/>
        <v/>
      </c>
      <c r="PE96" s="284" t="str">
        <f t="shared" si="144"/>
        <v/>
      </c>
      <c r="PF96" s="284" t="str">
        <f t="shared" si="144"/>
        <v/>
      </c>
      <c r="PG96" s="284" t="str">
        <f t="shared" si="144"/>
        <v/>
      </c>
      <c r="PH96" s="284">
        <f t="shared" si="144"/>
        <v>2.3383790592183533E-8</v>
      </c>
      <c r="PI96" s="284" t="str">
        <f t="shared" si="144"/>
        <v/>
      </c>
      <c r="PJ96" s="284" t="str">
        <f t="shared" si="144"/>
        <v/>
      </c>
      <c r="PK96" s="284" t="str">
        <f t="shared" si="144"/>
        <v/>
      </c>
      <c r="PL96" s="284" t="str">
        <f t="shared" si="144"/>
        <v/>
      </c>
      <c r="PM96" s="284">
        <f t="shared" si="144"/>
        <v>1.6672319516167086E-8</v>
      </c>
      <c r="PN96" s="284" t="str">
        <f t="shared" si="144"/>
        <v/>
      </c>
      <c r="PO96" s="284" t="str">
        <f t="shared" si="144"/>
        <v/>
      </c>
      <c r="PP96" s="284" t="str">
        <f t="shared" si="144"/>
        <v/>
      </c>
      <c r="PQ96" s="284" t="str">
        <f t="shared" si="144"/>
        <v/>
      </c>
      <c r="PR96" s="284">
        <f t="shared" si="144"/>
        <v>1.188713339496297E-8</v>
      </c>
      <c r="PS96" s="284" t="str">
        <f t="shared" si="144"/>
        <v/>
      </c>
      <c r="PT96" s="284" t="str">
        <f t="shared" si="144"/>
        <v/>
      </c>
      <c r="PU96" s="284" t="str">
        <f t="shared" si="144"/>
        <v/>
      </c>
      <c r="PV96" s="284" t="str">
        <f t="shared" si="144"/>
        <v/>
      </c>
      <c r="PW96" s="284">
        <f t="shared" si="144"/>
        <v>8.4753618242873787E-9</v>
      </c>
      <c r="PX96" s="284" t="str">
        <f t="shared" si="144"/>
        <v/>
      </c>
      <c r="PY96" s="284" t="str">
        <f t="shared" si="144"/>
        <v/>
      </c>
      <c r="PZ96" s="284" t="str">
        <f t="shared" si="144"/>
        <v/>
      </c>
      <c r="QA96" s="284" t="str">
        <f t="shared" si="144"/>
        <v/>
      </c>
      <c r="QB96" s="284">
        <f t="shared" si="144"/>
        <v>6.0428158468403917E-9</v>
      </c>
      <c r="QC96" s="284" t="str">
        <f t="shared" si="144"/>
        <v/>
      </c>
      <c r="QD96" s="284" t="str">
        <f t="shared" si="144"/>
        <v/>
      </c>
      <c r="QE96" s="284" t="str">
        <f t="shared" si="144"/>
        <v/>
      </c>
      <c r="QF96" s="284" t="str">
        <f t="shared" si="144"/>
        <v/>
      </c>
      <c r="QG96" s="284">
        <f t="shared" si="144"/>
        <v>4.3084441839621001E-9</v>
      </c>
      <c r="QH96" s="284" t="str">
        <f t="shared" si="144"/>
        <v/>
      </c>
      <c r="QI96" s="284" t="str">
        <f t="shared" ref="QI96" si="152">IF(QI40="","",($C17*QI40)/((1+$H$4)^QI$79))</f>
        <v/>
      </c>
      <c r="QJ96" s="284" t="str">
        <f t="shared" si="145"/>
        <v/>
      </c>
      <c r="QK96" s="284" t="str">
        <f t="shared" si="145"/>
        <v/>
      </c>
      <c r="QL96" s="284">
        <f t="shared" si="145"/>
        <v>3.0718611582417689E-9</v>
      </c>
      <c r="QM96" s="284" t="str">
        <f t="shared" si="145"/>
        <v/>
      </c>
      <c r="QN96" s="284" t="str">
        <f t="shared" si="145"/>
        <v/>
      </c>
      <c r="QO96" s="284" t="str">
        <f t="shared" si="145"/>
        <v/>
      </c>
      <c r="QP96" s="284" t="str">
        <f t="shared" si="145"/>
        <v/>
      </c>
      <c r="QQ96" s="284">
        <f t="shared" si="145"/>
        <v>2.1901945511190753E-9</v>
      </c>
      <c r="QR96" s="284" t="str">
        <f t="shared" si="145"/>
        <v/>
      </c>
      <c r="QS96" s="284" t="str">
        <f t="shared" si="145"/>
        <v/>
      </c>
      <c r="QT96" s="284" t="str">
        <f t="shared" si="145"/>
        <v/>
      </c>
      <c r="QU96" s="284" t="str">
        <f t="shared" si="145"/>
        <v/>
      </c>
      <c r="QV96" s="284">
        <f t="shared" si="145"/>
        <v>1.5615784453283375E-9</v>
      </c>
      <c r="QW96" s="284" t="str">
        <f t="shared" si="145"/>
        <v/>
      </c>
      <c r="QX96" s="284" t="str">
        <f t="shared" si="145"/>
        <v/>
      </c>
      <c r="QY96" s="284" t="str">
        <f t="shared" si="145"/>
        <v/>
      </c>
      <c r="QZ96" s="284" t="str">
        <f t="shared" si="145"/>
        <v/>
      </c>
      <c r="RA96" s="284">
        <f t="shared" si="145"/>
        <v>1.1133838496986979E-9</v>
      </c>
      <c r="RB96" s="284" t="str">
        <f t="shared" si="145"/>
        <v/>
      </c>
      <c r="RC96" s="284" t="str">
        <f t="shared" si="145"/>
        <v/>
      </c>
      <c r="RD96" s="284" t="str">
        <f t="shared" si="145"/>
        <v/>
      </c>
      <c r="RE96" s="284" t="str">
        <f t="shared" si="145"/>
        <v/>
      </c>
      <c r="RF96" s="284">
        <f t="shared" si="145"/>
        <v>7.938272972954936E-10</v>
      </c>
      <c r="RG96" s="284" t="str">
        <f t="shared" si="145"/>
        <v/>
      </c>
      <c r="RH96" s="284" t="str">
        <f t="shared" si="145"/>
        <v/>
      </c>
      <c r="RI96" s="284" t="str">
        <f t="shared" si="145"/>
        <v/>
      </c>
      <c r="RJ96" s="284" t="str">
        <f t="shared" si="145"/>
        <v/>
      </c>
      <c r="RK96" s="284">
        <f t="shared" si="145"/>
        <v>5.659878918685602E-10</v>
      </c>
      <c r="RL96" s="284" t="str">
        <f t="shared" si="145"/>
        <v/>
      </c>
      <c r="RM96" s="284" t="str">
        <f t="shared" si="145"/>
        <v/>
      </c>
      <c r="RN96" s="284" t="str">
        <f t="shared" si="145"/>
        <v/>
      </c>
      <c r="RO96" s="284" t="str">
        <f t="shared" si="145"/>
        <v/>
      </c>
      <c r="RP96" s="284">
        <f t="shared" si="145"/>
        <v>4.0354154465738038E-10</v>
      </c>
      <c r="RQ96" s="284" t="str">
        <f t="shared" si="145"/>
        <v/>
      </c>
      <c r="RR96" s="284" t="str">
        <f t="shared" si="145"/>
        <v/>
      </c>
      <c r="RS96" s="284" t="str">
        <f t="shared" si="145"/>
        <v/>
      </c>
      <c r="RT96" s="284" t="str">
        <f t="shared" si="145"/>
        <v/>
      </c>
      <c r="RU96" s="284">
        <f t="shared" si="145"/>
        <v>2.8771954418820376E-10</v>
      </c>
      <c r="RV96" s="284" t="str">
        <f t="shared" si="145"/>
        <v/>
      </c>
      <c r="RW96" s="284" t="str">
        <f t="shared" si="145"/>
        <v/>
      </c>
      <c r="RX96" s="284" t="str">
        <f t="shared" si="145"/>
        <v/>
      </c>
      <c r="RY96" s="284" t="str">
        <f t="shared" si="145"/>
        <v/>
      </c>
      <c r="RZ96" s="284">
        <f t="shared" si="145"/>
        <v>2.0514005857352991E-10</v>
      </c>
      <c r="SA96" s="284" t="str">
        <f t="shared" si="145"/>
        <v/>
      </c>
    </row>
    <row r="97" spans="1:495">
      <c r="A97" s="282"/>
      <c r="B97" s="283" t="str">
        <f>$B$18</f>
        <v>Revegetation Success</v>
      </c>
      <c r="C97" s="290">
        <f>SUM(D97:S97,T97:INDEX(T97:SA97,$H$5))</f>
        <v>500753.0578749078</v>
      </c>
      <c r="D97" s="284">
        <f t="shared" ref="D97:BO100" si="153">IF(D41="","",($C18*D41)/((1+$H$4)^D$79))</f>
        <v>80993.457943925227</v>
      </c>
      <c r="E97" s="284">
        <f t="shared" si="153"/>
        <v>75694.820508341334</v>
      </c>
      <c r="F97" s="284">
        <f t="shared" si="153"/>
        <v>70742.822904991903</v>
      </c>
      <c r="G97" s="284">
        <f t="shared" si="153"/>
        <v>66114.787761674685</v>
      </c>
      <c r="H97" s="284">
        <f t="shared" si="153"/>
        <v>61789.521272593149</v>
      </c>
      <c r="I97" s="284" t="str">
        <f t="shared" si="153"/>
        <v/>
      </c>
      <c r="J97" s="284" t="str">
        <f t="shared" si="153"/>
        <v/>
      </c>
      <c r="K97" s="284">
        <f t="shared" si="153"/>
        <v>50438.655028919929</v>
      </c>
      <c r="L97" s="284" t="str">
        <f t="shared" si="153"/>
        <v/>
      </c>
      <c r="M97" s="284" t="str">
        <f t="shared" si="153"/>
        <v/>
      </c>
      <c r="N97" s="284">
        <f t="shared" si="153"/>
        <v>41172.967013337424</v>
      </c>
      <c r="O97" s="284" t="str">
        <f t="shared" si="153"/>
        <v/>
      </c>
      <c r="P97" s="284" t="str">
        <f t="shared" si="153"/>
        <v/>
      </c>
      <c r="Q97" s="284" t="str">
        <f t="shared" si="153"/>
        <v/>
      </c>
      <c r="R97" s="284">
        <f t="shared" si="153"/>
        <v>31410.659400265817</v>
      </c>
      <c r="S97" s="284" t="str">
        <f t="shared" si="153"/>
        <v/>
      </c>
      <c r="T97" s="284" t="str">
        <f t="shared" si="153"/>
        <v/>
      </c>
      <c r="U97" s="284" t="str">
        <f t="shared" si="153"/>
        <v/>
      </c>
      <c r="V97" s="284" t="str">
        <f t="shared" si="153"/>
        <v/>
      </c>
      <c r="W97" s="284">
        <f t="shared" si="153"/>
        <v>22395.366040858302</v>
      </c>
      <c r="X97" s="284" t="str">
        <f t="shared" si="153"/>
        <v/>
      </c>
      <c r="Y97" s="284" t="str">
        <f t="shared" si="153"/>
        <v/>
      </c>
      <c r="Z97" s="284" t="str">
        <f t="shared" si="153"/>
        <v/>
      </c>
      <c r="AA97" s="284" t="str">
        <f t="shared" si="153"/>
        <v/>
      </c>
      <c r="AB97" s="284" t="str">
        <f t="shared" si="153"/>
        <v/>
      </c>
      <c r="AC97" s="284" t="str">
        <f t="shared" si="153"/>
        <v/>
      </c>
      <c r="AD97" s="284" t="str">
        <f t="shared" si="153"/>
        <v/>
      </c>
      <c r="AE97" s="284" t="str">
        <f t="shared" si="153"/>
        <v/>
      </c>
      <c r="AF97" s="284" t="str">
        <f t="shared" si="153"/>
        <v/>
      </c>
      <c r="AG97" s="284" t="str">
        <f t="shared" si="153"/>
        <v/>
      </c>
      <c r="AH97" s="284" t="str">
        <f t="shared" si="153"/>
        <v/>
      </c>
      <c r="AI97" s="284" t="str">
        <f t="shared" si="153"/>
        <v/>
      </c>
      <c r="AJ97" s="284" t="str">
        <f t="shared" si="153"/>
        <v/>
      </c>
      <c r="AK97" s="284" t="str">
        <f t="shared" si="153"/>
        <v/>
      </c>
      <c r="AL97" s="284" t="str">
        <f t="shared" si="153"/>
        <v/>
      </c>
      <c r="AM97" s="284" t="str">
        <f t="shared" si="153"/>
        <v/>
      </c>
      <c r="AN97" s="284" t="str">
        <f t="shared" si="153"/>
        <v/>
      </c>
      <c r="AO97" s="284" t="str">
        <f t="shared" si="153"/>
        <v/>
      </c>
      <c r="AP97" s="284" t="str">
        <f t="shared" si="153"/>
        <v/>
      </c>
      <c r="AQ97" s="284" t="str">
        <f t="shared" si="153"/>
        <v/>
      </c>
      <c r="AR97" s="284">
        <f t="shared" si="153"/>
        <v>5408.7739812431591</v>
      </c>
      <c r="AS97" s="284" t="str">
        <f t="shared" si="153"/>
        <v/>
      </c>
      <c r="AT97" s="284" t="str">
        <f t="shared" si="153"/>
        <v/>
      </c>
      <c r="AU97" s="284" t="str">
        <f t="shared" si="153"/>
        <v/>
      </c>
      <c r="AV97" s="284" t="str">
        <f t="shared" si="153"/>
        <v/>
      </c>
      <c r="AW97" s="284">
        <f t="shared" si="153"/>
        <v>3856.3810965772309</v>
      </c>
      <c r="AX97" s="284" t="str">
        <f t="shared" si="153"/>
        <v/>
      </c>
      <c r="AY97" s="284" t="str">
        <f t="shared" si="153"/>
        <v/>
      </c>
      <c r="AZ97" s="284" t="str">
        <f t="shared" si="153"/>
        <v/>
      </c>
      <c r="BA97" s="284" t="str">
        <f t="shared" si="153"/>
        <v/>
      </c>
      <c r="BB97" s="284">
        <f t="shared" si="153"/>
        <v>2749.5464246816396</v>
      </c>
      <c r="BC97" s="284" t="str">
        <f t="shared" si="153"/>
        <v/>
      </c>
      <c r="BD97" s="284" t="str">
        <f t="shared" si="153"/>
        <v/>
      </c>
      <c r="BE97" s="284" t="str">
        <f t="shared" si="153"/>
        <v/>
      </c>
      <c r="BF97" s="284" t="str">
        <f t="shared" si="153"/>
        <v/>
      </c>
      <c r="BG97" s="284">
        <f t="shared" si="153"/>
        <v>1960.3886006467424</v>
      </c>
      <c r="BH97" s="284" t="str">
        <f t="shared" si="153"/>
        <v/>
      </c>
      <c r="BI97" s="284" t="str">
        <f t="shared" si="153"/>
        <v/>
      </c>
      <c r="BJ97" s="284" t="str">
        <f t="shared" si="153"/>
        <v/>
      </c>
      <c r="BK97" s="284" t="str">
        <f t="shared" si="153"/>
        <v/>
      </c>
      <c r="BL97" s="284">
        <f t="shared" si="153"/>
        <v>1397.7299786784558</v>
      </c>
      <c r="BM97" s="284" t="str">
        <f t="shared" si="153"/>
        <v/>
      </c>
      <c r="BN97" s="284" t="str">
        <f t="shared" si="153"/>
        <v/>
      </c>
      <c r="BO97" s="284" t="str">
        <f t="shared" si="153"/>
        <v/>
      </c>
      <c r="BP97" s="284" t="str">
        <f t="shared" ref="BP97:EA100" si="154">IF(BP41="","",($C18*BP41)/((1+$H$4)^BP$79))</f>
        <v/>
      </c>
      <c r="BQ97" s="284">
        <f t="shared" si="154"/>
        <v>996.56215744774147</v>
      </c>
      <c r="BR97" s="284" t="str">
        <f t="shared" si="154"/>
        <v/>
      </c>
      <c r="BS97" s="284" t="str">
        <f t="shared" si="154"/>
        <v/>
      </c>
      <c r="BT97" s="284" t="str">
        <f t="shared" si="154"/>
        <v/>
      </c>
      <c r="BU97" s="284" t="str">
        <f t="shared" si="154"/>
        <v/>
      </c>
      <c r="BV97" s="284">
        <f t="shared" si="154"/>
        <v>710.53504525666722</v>
      </c>
      <c r="BW97" s="284" t="str">
        <f t="shared" si="154"/>
        <v/>
      </c>
      <c r="BX97" s="284" t="str">
        <f t="shared" si="154"/>
        <v/>
      </c>
      <c r="BY97" s="284" t="str">
        <f t="shared" si="154"/>
        <v/>
      </c>
      <c r="BZ97" s="284" t="str">
        <f t="shared" si="154"/>
        <v/>
      </c>
      <c r="CA97" s="284">
        <f t="shared" si="154"/>
        <v>506.60166730680663</v>
      </c>
      <c r="CB97" s="284" t="str">
        <f t="shared" si="154"/>
        <v/>
      </c>
      <c r="CC97" s="284" t="str">
        <f t="shared" si="154"/>
        <v/>
      </c>
      <c r="CD97" s="284" t="str">
        <f t="shared" si="154"/>
        <v/>
      </c>
      <c r="CE97" s="284" t="str">
        <f t="shared" si="154"/>
        <v/>
      </c>
      <c r="CF97" s="284">
        <f t="shared" si="154"/>
        <v>361.19998729313653</v>
      </c>
      <c r="CG97" s="284" t="str">
        <f t="shared" si="154"/>
        <v/>
      </c>
      <c r="CH97" s="284" t="str">
        <f t="shared" si="154"/>
        <v/>
      </c>
      <c r="CI97" s="284" t="str">
        <f t="shared" si="154"/>
        <v/>
      </c>
      <c r="CJ97" s="284" t="str">
        <f t="shared" si="154"/>
        <v/>
      </c>
      <c r="CK97" s="284">
        <f t="shared" si="154"/>
        <v>257.53059896968296</v>
      </c>
      <c r="CL97" s="284" t="str">
        <f t="shared" si="154"/>
        <v/>
      </c>
      <c r="CM97" s="284" t="str">
        <f t="shared" si="154"/>
        <v/>
      </c>
      <c r="CN97" s="284" t="str">
        <f t="shared" si="154"/>
        <v/>
      </c>
      <c r="CO97" s="284" t="str">
        <f t="shared" si="154"/>
        <v/>
      </c>
      <c r="CP97" s="284">
        <f t="shared" si="154"/>
        <v>183.61575785953499</v>
      </c>
      <c r="CQ97" s="284" t="str">
        <f t="shared" si="154"/>
        <v/>
      </c>
      <c r="CR97" s="284" t="str">
        <f t="shared" si="154"/>
        <v/>
      </c>
      <c r="CS97" s="284" t="str">
        <f t="shared" si="154"/>
        <v/>
      </c>
      <c r="CT97" s="284" t="str">
        <f t="shared" si="154"/>
        <v/>
      </c>
      <c r="CU97" s="284">
        <f t="shared" si="154"/>
        <v>130.91549768926825</v>
      </c>
      <c r="CV97" s="284" t="str">
        <f t="shared" si="154"/>
        <v/>
      </c>
      <c r="CW97" s="284" t="str">
        <f t="shared" si="154"/>
        <v/>
      </c>
      <c r="CX97" s="284" t="str">
        <f t="shared" si="154"/>
        <v/>
      </c>
      <c r="CY97" s="284" t="str">
        <f t="shared" si="154"/>
        <v/>
      </c>
      <c r="CZ97" s="284">
        <f t="shared" si="154"/>
        <v>93.340940532674367</v>
      </c>
      <c r="DA97" s="284" t="str">
        <f t="shared" si="154"/>
        <v/>
      </c>
      <c r="DB97" s="284" t="str">
        <f t="shared" si="154"/>
        <v/>
      </c>
      <c r="DC97" s="284" t="str">
        <f t="shared" si="154"/>
        <v/>
      </c>
      <c r="DD97" s="284" t="str">
        <f t="shared" si="154"/>
        <v/>
      </c>
      <c r="DE97" s="284">
        <f t="shared" si="154"/>
        <v>66.550800579803791</v>
      </c>
      <c r="DF97" s="284" t="str">
        <f t="shared" si="154"/>
        <v/>
      </c>
      <c r="DG97" s="284" t="str">
        <f t="shared" si="154"/>
        <v/>
      </c>
      <c r="DH97" s="284" t="str">
        <f t="shared" si="154"/>
        <v/>
      </c>
      <c r="DI97" s="284" t="str">
        <f t="shared" si="154"/>
        <v/>
      </c>
      <c r="DJ97" s="284">
        <f t="shared" si="154"/>
        <v>47.449801046973811</v>
      </c>
      <c r="DK97" s="284" t="str">
        <f t="shared" si="154"/>
        <v/>
      </c>
      <c r="DL97" s="284" t="str">
        <f t="shared" si="154"/>
        <v/>
      </c>
      <c r="DM97" s="284" t="str">
        <f t="shared" si="154"/>
        <v/>
      </c>
      <c r="DN97" s="284" t="str">
        <f t="shared" si="154"/>
        <v/>
      </c>
      <c r="DO97" s="284">
        <f t="shared" si="154"/>
        <v>33.831052365742025</v>
      </c>
      <c r="DP97" s="284" t="str">
        <f t="shared" si="154"/>
        <v/>
      </c>
      <c r="DQ97" s="284" t="str">
        <f t="shared" si="154"/>
        <v/>
      </c>
      <c r="DR97" s="284" t="str">
        <f t="shared" si="154"/>
        <v/>
      </c>
      <c r="DS97" s="284" t="str">
        <f t="shared" si="154"/>
        <v/>
      </c>
      <c r="DT97" s="284">
        <f t="shared" si="154"/>
        <v>24.121072774162325</v>
      </c>
      <c r="DU97" s="284" t="str">
        <f t="shared" si="154"/>
        <v/>
      </c>
      <c r="DV97" s="284" t="str">
        <f t="shared" si="154"/>
        <v/>
      </c>
      <c r="DW97" s="284" t="str">
        <f t="shared" si="154"/>
        <v/>
      </c>
      <c r="DX97" s="284" t="str">
        <f t="shared" si="154"/>
        <v/>
      </c>
      <c r="DY97" s="284">
        <f t="shared" si="154"/>
        <v>17.197991522297531</v>
      </c>
      <c r="DZ97" s="284" t="str">
        <f t="shared" si="154"/>
        <v/>
      </c>
      <c r="EA97" s="284" t="str">
        <f t="shared" si="154"/>
        <v/>
      </c>
      <c r="EB97" s="284" t="str">
        <f t="shared" ref="EB97:GM100" si="155">IF(EB41="","",($C18*EB41)/((1+$H$4)^EB$79))</f>
        <v/>
      </c>
      <c r="EC97" s="284" t="str">
        <f t="shared" si="155"/>
        <v/>
      </c>
      <c r="ED97" s="284">
        <f t="shared" si="155"/>
        <v>12.261930270275434</v>
      </c>
      <c r="EE97" s="284" t="str">
        <f t="shared" si="155"/>
        <v/>
      </c>
      <c r="EF97" s="284" t="str">
        <f t="shared" si="155"/>
        <v/>
      </c>
      <c r="EG97" s="284" t="str">
        <f t="shared" si="155"/>
        <v/>
      </c>
      <c r="EH97" s="284" t="str">
        <f t="shared" si="155"/>
        <v/>
      </c>
      <c r="EI97" s="284">
        <f t="shared" si="155"/>
        <v>8.7425868164988287</v>
      </c>
      <c r="EJ97" s="284" t="str">
        <f t="shared" si="155"/>
        <v/>
      </c>
      <c r="EK97" s="284" t="str">
        <f t="shared" si="155"/>
        <v/>
      </c>
      <c r="EL97" s="284" t="str">
        <f t="shared" si="155"/>
        <v/>
      </c>
      <c r="EM97" s="284" t="str">
        <f t="shared" si="155"/>
        <v/>
      </c>
      <c r="EN97" s="284">
        <f t="shared" si="155"/>
        <v>6.2333435730997859</v>
      </c>
      <c r="EO97" s="284" t="str">
        <f t="shared" si="155"/>
        <v/>
      </c>
      <c r="EP97" s="284" t="str">
        <f t="shared" si="155"/>
        <v/>
      </c>
      <c r="EQ97" s="284" t="str">
        <f t="shared" si="155"/>
        <v/>
      </c>
      <c r="ER97" s="284" t="str">
        <f t="shared" si="155"/>
        <v/>
      </c>
      <c r="ES97" s="284">
        <f t="shared" si="155"/>
        <v>4.4442878195934954</v>
      </c>
      <c r="ET97" s="284" t="str">
        <f t="shared" si="155"/>
        <v/>
      </c>
      <c r="EU97" s="284" t="str">
        <f t="shared" si="155"/>
        <v/>
      </c>
      <c r="EV97" s="284" t="str">
        <f t="shared" si="155"/>
        <v/>
      </c>
      <c r="EW97" s="284" t="str">
        <f t="shared" si="155"/>
        <v/>
      </c>
      <c r="EX97" s="284">
        <f t="shared" si="155"/>
        <v>3.168715793017769</v>
      </c>
      <c r="EY97" s="284" t="str">
        <f t="shared" si="155"/>
        <v/>
      </c>
      <c r="EZ97" s="284" t="str">
        <f t="shared" si="155"/>
        <v/>
      </c>
      <c r="FA97" s="284" t="str">
        <f t="shared" si="155"/>
        <v/>
      </c>
      <c r="FB97" s="284" t="str">
        <f t="shared" si="155"/>
        <v/>
      </c>
      <c r="FC97" s="284">
        <f t="shared" si="155"/>
        <v>2.2592505671333019</v>
      </c>
      <c r="FD97" s="284" t="str">
        <f t="shared" si="155"/>
        <v/>
      </c>
      <c r="FE97" s="284" t="str">
        <f t="shared" si="155"/>
        <v/>
      </c>
      <c r="FF97" s="284" t="str">
        <f t="shared" si="155"/>
        <v/>
      </c>
      <c r="FG97" s="284" t="str">
        <f t="shared" si="155"/>
        <v/>
      </c>
      <c r="FH97" s="284">
        <f t="shared" si="155"/>
        <v>1.6108144303566838</v>
      </c>
      <c r="FI97" s="284" t="str">
        <f t="shared" si="155"/>
        <v/>
      </c>
      <c r="FJ97" s="284" t="str">
        <f t="shared" si="155"/>
        <v/>
      </c>
      <c r="FK97" s="284" t="str">
        <f t="shared" si="155"/>
        <v/>
      </c>
      <c r="FL97" s="284" t="str">
        <f t="shared" si="155"/>
        <v/>
      </c>
      <c r="FM97" s="284">
        <f t="shared" si="155"/>
        <v>1.1484884265571738</v>
      </c>
      <c r="FN97" s="284" t="str">
        <f t="shared" si="155"/>
        <v/>
      </c>
      <c r="FO97" s="284" t="str">
        <f t="shared" si="155"/>
        <v/>
      </c>
      <c r="FP97" s="284" t="str">
        <f t="shared" si="155"/>
        <v/>
      </c>
      <c r="FQ97" s="284" t="str">
        <f t="shared" si="155"/>
        <v/>
      </c>
      <c r="FR97" s="284">
        <f t="shared" si="155"/>
        <v>0.81885637543220902</v>
      </c>
      <c r="FS97" s="284" t="str">
        <f t="shared" si="155"/>
        <v/>
      </c>
      <c r="FT97" s="284" t="str">
        <f t="shared" si="155"/>
        <v/>
      </c>
      <c r="FU97" s="284" t="str">
        <f t="shared" si="155"/>
        <v/>
      </c>
      <c r="FV97" s="284" t="str">
        <f t="shared" si="155"/>
        <v/>
      </c>
      <c r="FW97" s="284">
        <f t="shared" si="155"/>
        <v>0.58383327866525514</v>
      </c>
      <c r="FX97" s="284" t="str">
        <f t="shared" si="155"/>
        <v/>
      </c>
      <c r="FY97" s="284" t="str">
        <f t="shared" si="155"/>
        <v/>
      </c>
      <c r="FZ97" s="284" t="str">
        <f t="shared" si="155"/>
        <v/>
      </c>
      <c r="GA97" s="284" t="str">
        <f t="shared" si="155"/>
        <v/>
      </c>
      <c r="GB97" s="284">
        <f t="shared" si="155"/>
        <v>0.41626505881096415</v>
      </c>
      <c r="GC97" s="284" t="str">
        <f t="shared" si="155"/>
        <v/>
      </c>
      <c r="GD97" s="284" t="str">
        <f t="shared" si="155"/>
        <v/>
      </c>
      <c r="GE97" s="284" t="str">
        <f t="shared" si="155"/>
        <v/>
      </c>
      <c r="GF97" s="284" t="str">
        <f t="shared" si="155"/>
        <v/>
      </c>
      <c r="GG97" s="284">
        <f t="shared" si="155"/>
        <v>0.29679123393417395</v>
      </c>
      <c r="GH97" s="284" t="str">
        <f t="shared" si="155"/>
        <v/>
      </c>
      <c r="GI97" s="284" t="str">
        <f t="shared" si="155"/>
        <v/>
      </c>
      <c r="GJ97" s="284" t="str">
        <f t="shared" si="155"/>
        <v/>
      </c>
      <c r="GK97" s="284" t="str">
        <f t="shared" si="155"/>
        <v/>
      </c>
      <c r="GL97" s="284">
        <f t="shared" si="155"/>
        <v>0.21160804798697033</v>
      </c>
      <c r="GM97" s="284" t="str">
        <f t="shared" si="155"/>
        <v/>
      </c>
      <c r="GN97" s="284" t="str">
        <f t="shared" ref="GN97:IY100" si="156">IF(GN41="","",($C18*GN41)/((1+$H$4)^GN$79))</f>
        <v/>
      </c>
      <c r="GO97" s="284" t="str">
        <f t="shared" si="156"/>
        <v/>
      </c>
      <c r="GP97" s="284" t="str">
        <f t="shared" si="156"/>
        <v/>
      </c>
      <c r="GQ97" s="284">
        <f t="shared" si="156"/>
        <v>0.15087361368222676</v>
      </c>
      <c r="GR97" s="284" t="str">
        <f t="shared" si="156"/>
        <v/>
      </c>
      <c r="GS97" s="284" t="str">
        <f t="shared" si="156"/>
        <v/>
      </c>
      <c r="GT97" s="284" t="str">
        <f t="shared" si="156"/>
        <v/>
      </c>
      <c r="GU97" s="284" t="str">
        <f t="shared" si="156"/>
        <v/>
      </c>
      <c r="GV97" s="284">
        <f t="shared" si="156"/>
        <v>0.10757080140418576</v>
      </c>
      <c r="GW97" s="284" t="str">
        <f t="shared" si="156"/>
        <v/>
      </c>
      <c r="GX97" s="284" t="str">
        <f t="shared" si="156"/>
        <v/>
      </c>
      <c r="GY97" s="284" t="str">
        <f t="shared" si="156"/>
        <v/>
      </c>
      <c r="GZ97" s="284" t="str">
        <f t="shared" si="156"/>
        <v/>
      </c>
      <c r="HA97" s="284">
        <f t="shared" si="156"/>
        <v>7.6696494717166858E-2</v>
      </c>
      <c r="HB97" s="284" t="str">
        <f t="shared" si="156"/>
        <v/>
      </c>
      <c r="HC97" s="284" t="str">
        <f t="shared" si="156"/>
        <v/>
      </c>
      <c r="HD97" s="284" t="str">
        <f t="shared" si="156"/>
        <v/>
      </c>
      <c r="HE97" s="284" t="str">
        <f t="shared" si="156"/>
        <v/>
      </c>
      <c r="HF97" s="284">
        <f t="shared" si="156"/>
        <v>5.4683540748182151E-2</v>
      </c>
      <c r="HG97" s="284" t="str">
        <f t="shared" si="156"/>
        <v/>
      </c>
      <c r="HH97" s="284" t="str">
        <f t="shared" si="156"/>
        <v/>
      </c>
      <c r="HI97" s="284" t="str">
        <f t="shared" si="156"/>
        <v/>
      </c>
      <c r="HJ97" s="284" t="str">
        <f t="shared" si="156"/>
        <v/>
      </c>
      <c r="HK97" s="284">
        <f t="shared" si="156"/>
        <v>3.8988608798685889E-2</v>
      </c>
      <c r="HL97" s="284" t="str">
        <f t="shared" si="156"/>
        <v/>
      </c>
      <c r="HM97" s="284" t="str">
        <f t="shared" si="156"/>
        <v/>
      </c>
      <c r="HN97" s="284" t="str">
        <f t="shared" si="156"/>
        <v/>
      </c>
      <c r="HO97" s="284" t="str">
        <f t="shared" si="156"/>
        <v/>
      </c>
      <c r="HP97" s="284">
        <f t="shared" si="156"/>
        <v>2.7798339230758397E-2</v>
      </c>
      <c r="HQ97" s="284" t="str">
        <f t="shared" si="156"/>
        <v/>
      </c>
      <c r="HR97" s="284" t="str">
        <f t="shared" si="156"/>
        <v/>
      </c>
      <c r="HS97" s="284" t="str">
        <f t="shared" si="156"/>
        <v/>
      </c>
      <c r="HT97" s="284" t="str">
        <f t="shared" si="156"/>
        <v/>
      </c>
      <c r="HU97" s="284">
        <f t="shared" si="156"/>
        <v>1.9819831684129405E-2</v>
      </c>
      <c r="HV97" s="284" t="str">
        <f t="shared" si="156"/>
        <v/>
      </c>
      <c r="HW97" s="284" t="str">
        <f t="shared" si="156"/>
        <v/>
      </c>
      <c r="HX97" s="284" t="str">
        <f t="shared" si="156"/>
        <v/>
      </c>
      <c r="HY97" s="284" t="str">
        <f t="shared" si="156"/>
        <v/>
      </c>
      <c r="HZ97" s="284">
        <f t="shared" si="156"/>
        <v>1.4131266070476788E-2</v>
      </c>
      <c r="IA97" s="284" t="str">
        <f t="shared" si="156"/>
        <v/>
      </c>
      <c r="IB97" s="284" t="str">
        <f t="shared" si="156"/>
        <v/>
      </c>
      <c r="IC97" s="284" t="str">
        <f t="shared" si="156"/>
        <v/>
      </c>
      <c r="ID97" s="284" t="str">
        <f t="shared" si="156"/>
        <v/>
      </c>
      <c r="IE97" s="284">
        <f t="shared" si="156"/>
        <v>1.0075397406856437E-2</v>
      </c>
      <c r="IF97" s="284" t="str">
        <f t="shared" si="156"/>
        <v/>
      </c>
      <c r="IG97" s="284" t="str">
        <f t="shared" si="156"/>
        <v/>
      </c>
      <c r="IH97" s="284" t="str">
        <f t="shared" si="156"/>
        <v/>
      </c>
      <c r="II97" s="284" t="str">
        <f t="shared" si="156"/>
        <v/>
      </c>
      <c r="IJ97" s="284">
        <f t="shared" si="156"/>
        <v>7.1836191038942314E-3</v>
      </c>
      <c r="IK97" s="284" t="str">
        <f t="shared" si="156"/>
        <v/>
      </c>
      <c r="IL97" s="284" t="str">
        <f t="shared" si="156"/>
        <v/>
      </c>
      <c r="IM97" s="284" t="str">
        <f t="shared" si="156"/>
        <v/>
      </c>
      <c r="IN97" s="284" t="str">
        <f t="shared" si="156"/>
        <v/>
      </c>
      <c r="IO97" s="284">
        <f t="shared" si="156"/>
        <v>5.1218211397514408E-3</v>
      </c>
      <c r="IP97" s="284" t="str">
        <f t="shared" si="156"/>
        <v/>
      </c>
      <c r="IQ97" s="284" t="str">
        <f t="shared" si="156"/>
        <v/>
      </c>
      <c r="IR97" s="284" t="str">
        <f t="shared" si="156"/>
        <v/>
      </c>
      <c r="IS97" s="284" t="str">
        <f t="shared" si="156"/>
        <v/>
      </c>
      <c r="IT97" s="284">
        <f t="shared" si="156"/>
        <v>3.6517876864300674E-3</v>
      </c>
      <c r="IU97" s="284" t="str">
        <f t="shared" si="156"/>
        <v/>
      </c>
      <c r="IV97" s="284" t="str">
        <f t="shared" si="156"/>
        <v/>
      </c>
      <c r="IW97" s="284" t="str">
        <f t="shared" si="156"/>
        <v/>
      </c>
      <c r="IX97" s="284" t="str">
        <f t="shared" si="156"/>
        <v/>
      </c>
      <c r="IY97" s="284">
        <f t="shared" si="156"/>
        <v>2.6036741508332789E-3</v>
      </c>
      <c r="IZ97" s="284" t="str">
        <f t="shared" ref="IZ97:LK100" si="157">IF(IZ41="","",($C18*IZ41)/((1+$H$4)^IZ$79))</f>
        <v/>
      </c>
      <c r="JA97" s="284" t="str">
        <f t="shared" si="157"/>
        <v/>
      </c>
      <c r="JB97" s="284" t="str">
        <f t="shared" si="157"/>
        <v/>
      </c>
      <c r="JC97" s="284" t="str">
        <f t="shared" si="157"/>
        <v/>
      </c>
      <c r="JD97" s="284">
        <f t="shared" si="157"/>
        <v>1.856383685423004E-3</v>
      </c>
      <c r="JE97" s="284" t="str">
        <f t="shared" si="157"/>
        <v/>
      </c>
      <c r="JF97" s="284" t="str">
        <f t="shared" si="157"/>
        <v/>
      </c>
      <c r="JG97" s="284" t="str">
        <f t="shared" si="157"/>
        <v/>
      </c>
      <c r="JH97" s="284" t="str">
        <f t="shared" si="157"/>
        <v/>
      </c>
      <c r="JI97" s="284">
        <f t="shared" si="157"/>
        <v>1.3235759115255597E-3</v>
      </c>
      <c r="JJ97" s="284" t="str">
        <f t="shared" si="157"/>
        <v/>
      </c>
      <c r="JK97" s="284" t="str">
        <f t="shared" si="157"/>
        <v/>
      </c>
      <c r="JL97" s="284" t="str">
        <f t="shared" si="157"/>
        <v/>
      </c>
      <c r="JM97" s="284" t="str">
        <f t="shared" si="157"/>
        <v/>
      </c>
      <c r="JN97" s="284">
        <f t="shared" si="157"/>
        <v>9.4369133241522271E-4</v>
      </c>
      <c r="JO97" s="284" t="str">
        <f t="shared" si="157"/>
        <v/>
      </c>
      <c r="JP97" s="284" t="str">
        <f t="shared" si="157"/>
        <v/>
      </c>
      <c r="JQ97" s="284" t="str">
        <f t="shared" si="157"/>
        <v/>
      </c>
      <c r="JR97" s="284" t="str">
        <f t="shared" si="157"/>
        <v/>
      </c>
      <c r="JS97" s="284">
        <f t="shared" si="157"/>
        <v>6.728388777105822E-4</v>
      </c>
      <c r="JT97" s="284" t="str">
        <f t="shared" si="157"/>
        <v/>
      </c>
      <c r="JU97" s="284" t="str">
        <f t="shared" si="157"/>
        <v/>
      </c>
      <c r="JV97" s="284" t="str">
        <f t="shared" si="157"/>
        <v/>
      </c>
      <c r="JW97" s="284" t="str">
        <f t="shared" si="157"/>
        <v/>
      </c>
      <c r="JX97" s="284">
        <f t="shared" si="157"/>
        <v>4.7972482082694716E-4</v>
      </c>
      <c r="JY97" s="284" t="str">
        <f t="shared" si="157"/>
        <v/>
      </c>
      <c r="JZ97" s="284" t="str">
        <f t="shared" si="157"/>
        <v/>
      </c>
      <c r="KA97" s="284" t="str">
        <f t="shared" si="157"/>
        <v/>
      </c>
      <c r="KB97" s="284" t="str">
        <f t="shared" si="157"/>
        <v/>
      </c>
      <c r="KC97" s="284">
        <f t="shared" si="157"/>
        <v>3.4203716720489246E-4</v>
      </c>
      <c r="KD97" s="284" t="str">
        <f t="shared" si="157"/>
        <v/>
      </c>
      <c r="KE97" s="284" t="str">
        <f t="shared" si="157"/>
        <v/>
      </c>
      <c r="KF97" s="284" t="str">
        <f t="shared" si="157"/>
        <v/>
      </c>
      <c r="KG97" s="284" t="str">
        <f t="shared" si="157"/>
        <v/>
      </c>
      <c r="KH97" s="284">
        <f t="shared" si="157"/>
        <v>2.4386777308683293E-4</v>
      </c>
      <c r="KI97" s="284" t="str">
        <f t="shared" si="157"/>
        <v/>
      </c>
      <c r="KJ97" s="284" t="str">
        <f t="shared" si="157"/>
        <v/>
      </c>
      <c r="KK97" s="284" t="str">
        <f t="shared" si="157"/>
        <v/>
      </c>
      <c r="KL97" s="284" t="str">
        <f t="shared" si="157"/>
        <v/>
      </c>
      <c r="KM97" s="284">
        <f t="shared" si="157"/>
        <v>1.738743518323712E-4</v>
      </c>
      <c r="KN97" s="284" t="str">
        <f t="shared" si="157"/>
        <v/>
      </c>
      <c r="KO97" s="284" t="str">
        <f t="shared" si="157"/>
        <v/>
      </c>
      <c r="KP97" s="284" t="str">
        <f t="shared" si="157"/>
        <v/>
      </c>
      <c r="KQ97" s="284" t="str">
        <f t="shared" si="157"/>
        <v/>
      </c>
      <c r="KR97" s="284">
        <f t="shared" si="157"/>
        <v>1.2397000982316151E-4</v>
      </c>
      <c r="KS97" s="284" t="str">
        <f t="shared" si="157"/>
        <v/>
      </c>
      <c r="KT97" s="284" t="str">
        <f t="shared" si="157"/>
        <v/>
      </c>
      <c r="KU97" s="284" t="str">
        <f t="shared" si="157"/>
        <v/>
      </c>
      <c r="KV97" s="284" t="str">
        <f t="shared" si="157"/>
        <v/>
      </c>
      <c r="KW97" s="284">
        <f t="shared" si="157"/>
        <v>8.8388903674368782E-5</v>
      </c>
      <c r="KX97" s="284" t="str">
        <f t="shared" si="157"/>
        <v/>
      </c>
      <c r="KY97" s="284" t="str">
        <f t="shared" si="157"/>
        <v/>
      </c>
      <c r="KZ97" s="284" t="str">
        <f t="shared" si="157"/>
        <v/>
      </c>
      <c r="LA97" s="284" t="str">
        <f t="shared" si="157"/>
        <v/>
      </c>
      <c r="LB97" s="284">
        <f t="shared" si="157"/>
        <v>6.3020066739538175E-5</v>
      </c>
      <c r="LC97" s="284" t="str">
        <f t="shared" si="157"/>
        <v/>
      </c>
      <c r="LD97" s="284" t="str">
        <f t="shared" si="157"/>
        <v/>
      </c>
      <c r="LE97" s="284" t="str">
        <f t="shared" si="157"/>
        <v/>
      </c>
      <c r="LF97" s="284" t="str">
        <f t="shared" si="157"/>
        <v/>
      </c>
      <c r="LG97" s="284">
        <f t="shared" si="157"/>
        <v>4.4932436615429124E-5</v>
      </c>
      <c r="LH97" s="284" t="str">
        <f t="shared" si="157"/>
        <v/>
      </c>
      <c r="LI97" s="284" t="str">
        <f t="shared" si="157"/>
        <v/>
      </c>
      <c r="LJ97" s="284" t="str">
        <f t="shared" si="157"/>
        <v/>
      </c>
      <c r="LK97" s="284" t="str">
        <f t="shared" si="157"/>
        <v/>
      </c>
      <c r="LL97" s="284">
        <f t="shared" ref="LL97:NW100" si="158">IF(LL41="","",($C18*LL41)/((1+$H$4)^LL$79))</f>
        <v>3.2036206317326907E-5</v>
      </c>
      <c r="LM97" s="284" t="str">
        <f t="shared" si="158"/>
        <v/>
      </c>
      <c r="LN97" s="284" t="str">
        <f t="shared" si="158"/>
        <v/>
      </c>
      <c r="LO97" s="284" t="str">
        <f t="shared" si="158"/>
        <v/>
      </c>
      <c r="LP97" s="284" t="str">
        <f t="shared" si="158"/>
        <v/>
      </c>
      <c r="LQ97" s="284">
        <f t="shared" si="158"/>
        <v>2.2841372347341474E-5</v>
      </c>
      <c r="LR97" s="284" t="str">
        <f t="shared" si="158"/>
        <v/>
      </c>
      <c r="LS97" s="284" t="str">
        <f t="shared" si="158"/>
        <v/>
      </c>
      <c r="LT97" s="284" t="str">
        <f t="shared" si="158"/>
        <v/>
      </c>
      <c r="LU97" s="284" t="str">
        <f t="shared" si="158"/>
        <v/>
      </c>
      <c r="LV97" s="284">
        <f t="shared" si="158"/>
        <v>1.6285582804094905E-5</v>
      </c>
      <c r="LW97" s="284" t="str">
        <f t="shared" si="158"/>
        <v/>
      </c>
      <c r="LX97" s="284" t="str">
        <f t="shared" si="158"/>
        <v/>
      </c>
      <c r="LY97" s="284" t="str">
        <f t="shared" si="158"/>
        <v/>
      </c>
      <c r="LZ97" s="284" t="str">
        <f t="shared" si="158"/>
        <v/>
      </c>
      <c r="MA97" s="284">
        <f t="shared" si="158"/>
        <v>1.1611395464156557E-5</v>
      </c>
      <c r="MB97" s="284" t="str">
        <f t="shared" si="158"/>
        <v/>
      </c>
      <c r="MC97" s="284" t="str">
        <f t="shared" si="158"/>
        <v/>
      </c>
      <c r="MD97" s="284" t="str">
        <f t="shared" si="158"/>
        <v/>
      </c>
      <c r="ME97" s="284" t="str">
        <f t="shared" si="158"/>
        <v/>
      </c>
      <c r="MF97" s="284">
        <f t="shared" si="158"/>
        <v>8.2787644904629806E-6</v>
      </c>
      <c r="MG97" s="284" t="str">
        <f t="shared" si="158"/>
        <v/>
      </c>
      <c r="MH97" s="284" t="str">
        <f t="shared" si="158"/>
        <v/>
      </c>
      <c r="MI97" s="284" t="str">
        <f t="shared" si="158"/>
        <v/>
      </c>
      <c r="MJ97" s="284" t="str">
        <f t="shared" si="158"/>
        <v/>
      </c>
      <c r="MK97" s="284">
        <f t="shared" si="158"/>
        <v>5.9026446649002582E-6</v>
      </c>
      <c r="ML97" s="284" t="str">
        <f t="shared" si="158"/>
        <v/>
      </c>
      <c r="MM97" s="284" t="str">
        <f t="shared" si="158"/>
        <v/>
      </c>
      <c r="MN97" s="284" t="str">
        <f t="shared" si="158"/>
        <v/>
      </c>
      <c r="MO97" s="284" t="str">
        <f t="shared" si="158"/>
        <v/>
      </c>
      <c r="MP97" s="284">
        <f t="shared" si="158"/>
        <v>4.2085040684768926E-6</v>
      </c>
      <c r="MQ97" s="284" t="str">
        <f t="shared" si="158"/>
        <v/>
      </c>
      <c r="MR97" s="284" t="str">
        <f t="shared" si="158"/>
        <v/>
      </c>
      <c r="MS97" s="284" t="str">
        <f t="shared" si="158"/>
        <v/>
      </c>
      <c r="MT97" s="284" t="str">
        <f t="shared" si="158"/>
        <v/>
      </c>
      <c r="MU97" s="284">
        <f t="shared" si="158"/>
        <v>3.0006052371248149E-6</v>
      </c>
      <c r="MV97" s="284" t="str">
        <f t="shared" si="158"/>
        <v/>
      </c>
      <c r="MW97" s="284" t="str">
        <f t="shared" si="158"/>
        <v/>
      </c>
      <c r="MX97" s="284" t="str">
        <f t="shared" si="158"/>
        <v/>
      </c>
      <c r="MY97" s="284" t="str">
        <f t="shared" si="158"/>
        <v/>
      </c>
      <c r="MZ97" s="284">
        <f t="shared" si="158"/>
        <v>2.1393900641563087E-6</v>
      </c>
      <c r="NA97" s="284" t="str">
        <f t="shared" si="158"/>
        <v/>
      </c>
      <c r="NB97" s="284" t="str">
        <f t="shared" si="158"/>
        <v/>
      </c>
      <c r="NC97" s="284" t="str">
        <f t="shared" si="158"/>
        <v/>
      </c>
      <c r="ND97" s="284" t="str">
        <f t="shared" si="158"/>
        <v/>
      </c>
      <c r="NE97" s="284">
        <f t="shared" si="158"/>
        <v>1.5253555482681269E-6</v>
      </c>
      <c r="NF97" s="284" t="str">
        <f t="shared" si="158"/>
        <v/>
      </c>
      <c r="NG97" s="284" t="str">
        <f t="shared" si="158"/>
        <v/>
      </c>
      <c r="NH97" s="284" t="str">
        <f t="shared" si="158"/>
        <v/>
      </c>
      <c r="NI97" s="284" t="str">
        <f t="shared" si="158"/>
        <v/>
      </c>
      <c r="NJ97" s="284">
        <f t="shared" si="158"/>
        <v>1.0875574247139081E-6</v>
      </c>
      <c r="NK97" s="284" t="str">
        <f t="shared" si="158"/>
        <v/>
      </c>
      <c r="NL97" s="284" t="str">
        <f t="shared" si="158"/>
        <v/>
      </c>
      <c r="NM97" s="284" t="str">
        <f t="shared" si="158"/>
        <v/>
      </c>
      <c r="NN97" s="284" t="str">
        <f t="shared" si="158"/>
        <v/>
      </c>
      <c r="NO97" s="284">
        <f t="shared" si="158"/>
        <v>7.7541341321586674E-7</v>
      </c>
      <c r="NP97" s="284" t="str">
        <f t="shared" si="158"/>
        <v/>
      </c>
      <c r="NQ97" s="284" t="str">
        <f t="shared" si="158"/>
        <v/>
      </c>
      <c r="NR97" s="284" t="str">
        <f t="shared" si="158"/>
        <v/>
      </c>
      <c r="NS97" s="284" t="str">
        <f t="shared" si="158"/>
        <v/>
      </c>
      <c r="NT97" s="284">
        <f t="shared" si="158"/>
        <v>5.5285904700917191E-7</v>
      </c>
      <c r="NU97" s="284" t="str">
        <f t="shared" si="158"/>
        <v/>
      </c>
      <c r="NV97" s="284" t="str">
        <f t="shared" si="158"/>
        <v/>
      </c>
      <c r="NW97" s="284" t="str">
        <f t="shared" si="158"/>
        <v/>
      </c>
      <c r="NX97" s="284" t="str">
        <f t="shared" ref="NX97:QI100" si="159">IF(NX41="","",($C18*NX41)/((1+$H$4)^NX$79))</f>
        <v/>
      </c>
      <c r="NY97" s="284">
        <f t="shared" si="159"/>
        <v>3.9418085972005132E-7</v>
      </c>
      <c r="NZ97" s="284" t="str">
        <f t="shared" si="159"/>
        <v/>
      </c>
      <c r="OA97" s="284" t="str">
        <f t="shared" si="159"/>
        <v/>
      </c>
      <c r="OB97" s="284" t="str">
        <f t="shared" si="159"/>
        <v/>
      </c>
      <c r="OC97" s="284" t="str">
        <f t="shared" si="159"/>
        <v/>
      </c>
      <c r="OD97" s="284">
        <f t="shared" si="159"/>
        <v>2.8104550519738726E-7</v>
      </c>
      <c r="OE97" s="284" t="str">
        <f t="shared" si="159"/>
        <v/>
      </c>
      <c r="OF97" s="284" t="str">
        <f t="shared" si="159"/>
        <v/>
      </c>
      <c r="OG97" s="284" t="str">
        <f t="shared" si="159"/>
        <v/>
      </c>
      <c r="OH97" s="284" t="str">
        <f t="shared" si="159"/>
        <v/>
      </c>
      <c r="OI97" s="284">
        <f t="shared" si="159"/>
        <v>2.003815610117426E-7</v>
      </c>
      <c r="OJ97" s="284" t="str">
        <f t="shared" si="159"/>
        <v/>
      </c>
      <c r="OK97" s="284" t="str">
        <f t="shared" si="159"/>
        <v/>
      </c>
      <c r="OL97" s="284" t="str">
        <f t="shared" si="159"/>
        <v/>
      </c>
      <c r="OM97" s="284" t="str">
        <f t="shared" si="159"/>
        <v/>
      </c>
      <c r="ON97" s="284">
        <f t="shared" si="159"/>
        <v>1.4286928362473598E-7</v>
      </c>
      <c r="OO97" s="284" t="str">
        <f t="shared" si="159"/>
        <v/>
      </c>
      <c r="OP97" s="284" t="str">
        <f t="shared" si="159"/>
        <v/>
      </c>
      <c r="OQ97" s="284" t="str">
        <f t="shared" si="159"/>
        <v/>
      </c>
      <c r="OR97" s="284" t="str">
        <f t="shared" si="159"/>
        <v/>
      </c>
      <c r="OS97" s="284">
        <f t="shared" si="159"/>
        <v>1.0186382469716913E-7</v>
      </c>
      <c r="OT97" s="284" t="str">
        <f t="shared" si="159"/>
        <v/>
      </c>
      <c r="OU97" s="284" t="str">
        <f t="shared" si="159"/>
        <v/>
      </c>
      <c r="OV97" s="284" t="str">
        <f t="shared" si="159"/>
        <v/>
      </c>
      <c r="OW97" s="284" t="str">
        <f t="shared" si="159"/>
        <v/>
      </c>
      <c r="OX97" s="284">
        <f t="shared" si="159"/>
        <v>7.2627499198428747E-8</v>
      </c>
      <c r="OY97" s="284" t="str">
        <f t="shared" si="159"/>
        <v/>
      </c>
      <c r="OZ97" s="284" t="str">
        <f t="shared" si="159"/>
        <v/>
      </c>
      <c r="PA97" s="284" t="str">
        <f t="shared" si="159"/>
        <v/>
      </c>
      <c r="PB97" s="284" t="str">
        <f t="shared" si="159"/>
        <v/>
      </c>
      <c r="PC97" s="284">
        <f t="shared" si="159"/>
        <v>5.1782403178940904E-8</v>
      </c>
      <c r="PD97" s="284" t="str">
        <f t="shared" si="159"/>
        <v/>
      </c>
      <c r="PE97" s="284" t="str">
        <f t="shared" si="159"/>
        <v/>
      </c>
      <c r="PF97" s="284" t="str">
        <f t="shared" si="159"/>
        <v/>
      </c>
      <c r="PG97" s="284" t="str">
        <f t="shared" si="159"/>
        <v/>
      </c>
      <c r="PH97" s="284">
        <f t="shared" si="159"/>
        <v>3.6920137807036048E-8</v>
      </c>
      <c r="PI97" s="284" t="str">
        <f t="shared" si="159"/>
        <v/>
      </c>
      <c r="PJ97" s="284" t="str">
        <f t="shared" si="159"/>
        <v/>
      </c>
      <c r="PK97" s="284" t="str">
        <f t="shared" si="159"/>
        <v/>
      </c>
      <c r="PL97" s="284" t="str">
        <f t="shared" si="159"/>
        <v/>
      </c>
      <c r="PM97" s="284">
        <f t="shared" si="159"/>
        <v>2.6323548001049176E-8</v>
      </c>
      <c r="PN97" s="284" t="str">
        <f t="shared" si="159"/>
        <v/>
      </c>
      <c r="PO97" s="284" t="str">
        <f t="shared" si="159"/>
        <v/>
      </c>
      <c r="PP97" s="284" t="str">
        <f t="shared" si="159"/>
        <v/>
      </c>
      <c r="PQ97" s="284" t="str">
        <f t="shared" si="159"/>
        <v/>
      </c>
      <c r="PR97" s="284">
        <f t="shared" si="159"/>
        <v>1.8768325919723003E-8</v>
      </c>
      <c r="PS97" s="284" t="str">
        <f t="shared" si="159"/>
        <v/>
      </c>
      <c r="PT97" s="284" t="str">
        <f t="shared" si="159"/>
        <v/>
      </c>
      <c r="PU97" s="284" t="str">
        <f t="shared" si="159"/>
        <v/>
      </c>
      <c r="PV97" s="284" t="str">
        <f t="shared" si="159"/>
        <v/>
      </c>
      <c r="PW97" s="284">
        <f t="shared" si="159"/>
        <v>1.3381556992807615E-8</v>
      </c>
      <c r="PX97" s="284" t="str">
        <f t="shared" si="159"/>
        <v/>
      </c>
      <c r="PY97" s="284" t="str">
        <f t="shared" si="159"/>
        <v/>
      </c>
      <c r="PZ97" s="284" t="str">
        <f t="shared" si="159"/>
        <v/>
      </c>
      <c r="QA97" s="284" t="str">
        <f t="shared" si="159"/>
        <v/>
      </c>
      <c r="QB97" s="284">
        <f t="shared" si="159"/>
        <v>9.5408651958448659E-9</v>
      </c>
      <c r="QC97" s="284" t="str">
        <f t="shared" si="159"/>
        <v/>
      </c>
      <c r="QD97" s="284" t="str">
        <f t="shared" si="159"/>
        <v/>
      </c>
      <c r="QE97" s="284" t="str">
        <f t="shared" si="159"/>
        <v/>
      </c>
      <c r="QF97" s="284" t="str">
        <f t="shared" si="159"/>
        <v/>
      </c>
      <c r="QG97" s="284">
        <f t="shared" si="159"/>
        <v>6.8025050249541349E-9</v>
      </c>
      <c r="QH97" s="284" t="str">
        <f t="shared" si="159"/>
        <v/>
      </c>
      <c r="QI97" s="284" t="str">
        <f t="shared" si="159"/>
        <v/>
      </c>
      <c r="QJ97" s="284" t="str">
        <f t="shared" si="145"/>
        <v/>
      </c>
      <c r="QK97" s="284" t="str">
        <f t="shared" si="145"/>
        <v/>
      </c>
      <c r="QL97" s="284">
        <f t="shared" si="145"/>
        <v>4.8500920686605047E-9</v>
      </c>
      <c r="QM97" s="284" t="str">
        <f t="shared" si="145"/>
        <v/>
      </c>
      <c r="QN97" s="284" t="str">
        <f t="shared" si="145"/>
        <v/>
      </c>
      <c r="QO97" s="284" t="str">
        <f t="shared" si="145"/>
        <v/>
      </c>
      <c r="QP97" s="284" t="str">
        <f t="shared" si="145"/>
        <v/>
      </c>
      <c r="QQ97" s="284">
        <f t="shared" si="145"/>
        <v>3.4580486141782947E-9</v>
      </c>
      <c r="QR97" s="284" t="str">
        <f t="shared" si="145"/>
        <v/>
      </c>
      <c r="QS97" s="284" t="str">
        <f t="shared" si="145"/>
        <v/>
      </c>
      <c r="QT97" s="284" t="str">
        <f t="shared" si="145"/>
        <v/>
      </c>
      <c r="QU97" s="284" t="str">
        <f t="shared" si="145"/>
        <v/>
      </c>
      <c r="QV97" s="284">
        <f t="shared" si="145"/>
        <v>2.4655408698917763E-9</v>
      </c>
      <c r="QW97" s="284" t="str">
        <f t="shared" si="145"/>
        <v/>
      </c>
      <c r="QX97" s="284" t="str">
        <f t="shared" si="145"/>
        <v/>
      </c>
      <c r="QY97" s="284" t="str">
        <f t="shared" si="145"/>
        <v/>
      </c>
      <c r="QZ97" s="284" t="str">
        <f t="shared" si="145"/>
        <v/>
      </c>
      <c r="RA97" s="284">
        <f t="shared" si="145"/>
        <v>1.7578965651849781E-9</v>
      </c>
      <c r="RB97" s="284" t="str">
        <f t="shared" si="145"/>
        <v/>
      </c>
      <c r="RC97" s="284" t="str">
        <f t="shared" si="145"/>
        <v/>
      </c>
      <c r="RD97" s="284" t="str">
        <f t="shared" si="145"/>
        <v/>
      </c>
      <c r="RE97" s="284" t="str">
        <f t="shared" si="145"/>
        <v/>
      </c>
      <c r="RF97" s="284">
        <f t="shared" si="145"/>
        <v>1.2533559559387011E-9</v>
      </c>
      <c r="RG97" s="284" t="str">
        <f t="shared" si="145"/>
        <v/>
      </c>
      <c r="RH97" s="284" t="str">
        <f t="shared" si="145"/>
        <v/>
      </c>
      <c r="RI97" s="284" t="str">
        <f t="shared" si="145"/>
        <v/>
      </c>
      <c r="RJ97" s="284" t="str">
        <f t="shared" si="145"/>
        <v/>
      </c>
      <c r="RK97" s="284">
        <f t="shared" si="145"/>
        <v>8.9362547455783551E-10</v>
      </c>
      <c r="RL97" s="284" t="str">
        <f t="shared" si="145"/>
        <v/>
      </c>
      <c r="RM97" s="284" t="str">
        <f t="shared" si="145"/>
        <v/>
      </c>
      <c r="RN97" s="284" t="str">
        <f t="shared" si="145"/>
        <v/>
      </c>
      <c r="RO97" s="284" t="str">
        <f t="shared" si="145"/>
        <v/>
      </c>
      <c r="RP97" s="284">
        <f t="shared" si="145"/>
        <v>6.3714261299427127E-10</v>
      </c>
      <c r="RQ97" s="284" t="str">
        <f t="shared" si="145"/>
        <v/>
      </c>
      <c r="RR97" s="284" t="str">
        <f t="shared" si="145"/>
        <v/>
      </c>
      <c r="RS97" s="284" t="str">
        <f t="shared" si="145"/>
        <v/>
      </c>
      <c r="RT97" s="284" t="str">
        <f t="shared" si="145"/>
        <v/>
      </c>
      <c r="RU97" s="284">
        <f t="shared" si="145"/>
        <v>4.5427387742502696E-10</v>
      </c>
      <c r="RV97" s="284" t="str">
        <f t="shared" si="145"/>
        <v/>
      </c>
      <c r="RW97" s="284" t="str">
        <f t="shared" si="145"/>
        <v/>
      </c>
      <c r="RX97" s="284" t="str">
        <f t="shared" si="145"/>
        <v/>
      </c>
      <c r="RY97" s="284" t="str">
        <f t="shared" si="145"/>
        <v/>
      </c>
      <c r="RZ97" s="284">
        <f t="shared" si="145"/>
        <v>3.2389099630450223E-10</v>
      </c>
      <c r="SA97" s="284" t="str">
        <f t="shared" si="145"/>
        <v/>
      </c>
    </row>
    <row r="98" spans="1:495">
      <c r="A98" s="282"/>
      <c r="B98" s="283" t="str">
        <f>$B$19</f>
        <v>Soil and Vegetation Chemistry</v>
      </c>
      <c r="C98" s="290">
        <f>SUM(D98:S98,T98:INDEX(T98:SA98,$H$5))</f>
        <v>514030.72408634337</v>
      </c>
      <c r="D98" s="284" t="str">
        <f t="shared" si="153"/>
        <v/>
      </c>
      <c r="E98" s="284">
        <f t="shared" si="153"/>
        <v>137536.90278626955</v>
      </c>
      <c r="F98" s="284" t="str">
        <f t="shared" si="153"/>
        <v/>
      </c>
      <c r="G98" s="284" t="str">
        <f t="shared" si="153"/>
        <v/>
      </c>
      <c r="H98" s="284">
        <f t="shared" si="153"/>
        <v>112271.08173857532</v>
      </c>
      <c r="I98" s="284" t="str">
        <f t="shared" si="153"/>
        <v/>
      </c>
      <c r="J98" s="284" t="str">
        <f t="shared" si="153"/>
        <v/>
      </c>
      <c r="K98" s="284">
        <f t="shared" si="153"/>
        <v>91646.645659438349</v>
      </c>
      <c r="L98" s="284" t="str">
        <f t="shared" si="153"/>
        <v/>
      </c>
      <c r="M98" s="284" t="str">
        <f t="shared" si="153"/>
        <v/>
      </c>
      <c r="N98" s="284">
        <f t="shared" si="153"/>
        <v>74810.962275967715</v>
      </c>
      <c r="O98" s="284" t="str">
        <f t="shared" si="153"/>
        <v/>
      </c>
      <c r="P98" s="284" t="str">
        <f t="shared" si="153"/>
        <v/>
      </c>
      <c r="Q98" s="284" t="str">
        <f t="shared" si="153"/>
        <v/>
      </c>
      <c r="R98" s="284">
        <f t="shared" si="153"/>
        <v>57072.924929003806</v>
      </c>
      <c r="S98" s="284" t="str">
        <f t="shared" si="153"/>
        <v/>
      </c>
      <c r="T98" s="284" t="str">
        <f t="shared" si="153"/>
        <v/>
      </c>
      <c r="U98" s="284" t="str">
        <f t="shared" si="153"/>
        <v/>
      </c>
      <c r="V98" s="284" t="str">
        <f t="shared" si="153"/>
        <v/>
      </c>
      <c r="W98" s="284">
        <f t="shared" si="153"/>
        <v>40692.206697088652</v>
      </c>
      <c r="X98" s="284" t="str">
        <f t="shared" si="153"/>
        <v/>
      </c>
      <c r="Y98" s="284" t="str">
        <f t="shared" si="153"/>
        <v/>
      </c>
      <c r="Z98" s="284" t="str">
        <f t="shared" si="153"/>
        <v/>
      </c>
      <c r="AA98" s="284" t="str">
        <f t="shared" si="153"/>
        <v/>
      </c>
      <c r="AB98" s="284" t="str">
        <f t="shared" si="153"/>
        <v/>
      </c>
      <c r="AC98" s="284" t="str">
        <f t="shared" si="153"/>
        <v/>
      </c>
      <c r="AD98" s="284" t="str">
        <f t="shared" si="153"/>
        <v/>
      </c>
      <c r="AE98" s="284" t="str">
        <f t="shared" si="153"/>
        <v/>
      </c>
      <c r="AF98" s="284" t="str">
        <f t="shared" si="153"/>
        <v/>
      </c>
      <c r="AG98" s="284" t="str">
        <f t="shared" si="153"/>
        <v/>
      </c>
      <c r="AH98" s="284" t="str">
        <f t="shared" si="153"/>
        <v/>
      </c>
      <c r="AI98" s="284" t="str">
        <f t="shared" si="153"/>
        <v/>
      </c>
      <c r="AJ98" s="284" t="str">
        <f t="shared" si="153"/>
        <v/>
      </c>
      <c r="AK98" s="284" t="str">
        <f t="shared" si="153"/>
        <v/>
      </c>
      <c r="AL98" s="284" t="str">
        <f t="shared" si="153"/>
        <v/>
      </c>
      <c r="AM98" s="284" t="str">
        <f t="shared" si="153"/>
        <v/>
      </c>
      <c r="AN98" s="284" t="str">
        <f t="shared" si="153"/>
        <v/>
      </c>
      <c r="AO98" s="284" t="str">
        <f t="shared" si="153"/>
        <v/>
      </c>
      <c r="AP98" s="284" t="str">
        <f t="shared" si="153"/>
        <v/>
      </c>
      <c r="AQ98" s="284" t="str">
        <f t="shared" si="153"/>
        <v/>
      </c>
      <c r="AR98" s="284">
        <f t="shared" si="153"/>
        <v>9827.7004457546518</v>
      </c>
      <c r="AS98" s="284" t="str">
        <f t="shared" si="153"/>
        <v/>
      </c>
      <c r="AT98" s="284" t="str">
        <f t="shared" si="153"/>
        <v/>
      </c>
      <c r="AU98" s="284" t="str">
        <f t="shared" si="153"/>
        <v/>
      </c>
      <c r="AV98" s="284" t="str">
        <f t="shared" si="153"/>
        <v/>
      </c>
      <c r="AW98" s="284">
        <f t="shared" si="153"/>
        <v>7007.0145939285539</v>
      </c>
      <c r="AX98" s="284" t="str">
        <f t="shared" si="153"/>
        <v/>
      </c>
      <c r="AY98" s="284" t="str">
        <f t="shared" si="153"/>
        <v/>
      </c>
      <c r="AZ98" s="284" t="str">
        <f t="shared" si="153"/>
        <v/>
      </c>
      <c r="BA98" s="284" t="str">
        <f t="shared" si="153"/>
        <v/>
      </c>
      <c r="BB98" s="284">
        <f t="shared" si="153"/>
        <v>4995.9045649114278</v>
      </c>
      <c r="BC98" s="284" t="str">
        <f t="shared" si="153"/>
        <v/>
      </c>
      <c r="BD98" s="284" t="str">
        <f t="shared" si="153"/>
        <v/>
      </c>
      <c r="BE98" s="284" t="str">
        <f t="shared" si="153"/>
        <v/>
      </c>
      <c r="BF98" s="284" t="str">
        <f t="shared" si="153"/>
        <v/>
      </c>
      <c r="BG98" s="284">
        <f t="shared" si="153"/>
        <v>3562.0109088012177</v>
      </c>
      <c r="BH98" s="284" t="str">
        <f t="shared" si="153"/>
        <v/>
      </c>
      <c r="BI98" s="284" t="str">
        <f t="shared" si="153"/>
        <v/>
      </c>
      <c r="BJ98" s="284" t="str">
        <f t="shared" si="153"/>
        <v/>
      </c>
      <c r="BK98" s="284" t="str">
        <f t="shared" si="153"/>
        <v/>
      </c>
      <c r="BL98" s="284">
        <f t="shared" si="153"/>
        <v>2539.6645491453296</v>
      </c>
      <c r="BM98" s="284" t="str">
        <f t="shared" si="153"/>
        <v/>
      </c>
      <c r="BN98" s="284" t="str">
        <f t="shared" si="153"/>
        <v/>
      </c>
      <c r="BO98" s="284" t="str">
        <f t="shared" si="153"/>
        <v/>
      </c>
      <c r="BP98" s="284" t="str">
        <f t="shared" si="154"/>
        <v/>
      </c>
      <c r="BQ98" s="284">
        <f t="shared" si="154"/>
        <v>1810.745724065242</v>
      </c>
      <c r="BR98" s="284" t="str">
        <f t="shared" si="154"/>
        <v/>
      </c>
      <c r="BS98" s="284" t="str">
        <f t="shared" si="154"/>
        <v/>
      </c>
      <c r="BT98" s="284" t="str">
        <f t="shared" si="154"/>
        <v/>
      </c>
      <c r="BU98" s="284" t="str">
        <f t="shared" si="154"/>
        <v/>
      </c>
      <c r="BV98" s="284">
        <f t="shared" si="154"/>
        <v>1291.0366758176656</v>
      </c>
      <c r="BW98" s="284" t="str">
        <f t="shared" si="154"/>
        <v/>
      </c>
      <c r="BX98" s="284" t="str">
        <f t="shared" si="154"/>
        <v/>
      </c>
      <c r="BY98" s="284" t="str">
        <f t="shared" si="154"/>
        <v/>
      </c>
      <c r="BZ98" s="284" t="str">
        <f t="shared" si="154"/>
        <v/>
      </c>
      <c r="CA98" s="284">
        <f t="shared" si="154"/>
        <v>920.49130706453286</v>
      </c>
      <c r="CB98" s="284" t="str">
        <f t="shared" si="154"/>
        <v/>
      </c>
      <c r="CC98" s="284" t="str">
        <f t="shared" si="154"/>
        <v/>
      </c>
      <c r="CD98" s="284" t="str">
        <f t="shared" si="154"/>
        <v/>
      </c>
      <c r="CE98" s="284" t="str">
        <f t="shared" si="154"/>
        <v/>
      </c>
      <c r="CF98" s="284">
        <f t="shared" si="154"/>
        <v>656.29758027186961</v>
      </c>
      <c r="CG98" s="284" t="str">
        <f t="shared" si="154"/>
        <v/>
      </c>
      <c r="CH98" s="284" t="str">
        <f t="shared" si="154"/>
        <v/>
      </c>
      <c r="CI98" s="284" t="str">
        <f t="shared" si="154"/>
        <v/>
      </c>
      <c r="CJ98" s="284" t="str">
        <f t="shared" si="154"/>
        <v/>
      </c>
      <c r="CK98" s="284">
        <f t="shared" si="154"/>
        <v>467.93110436241648</v>
      </c>
      <c r="CL98" s="284" t="str">
        <f t="shared" si="154"/>
        <v/>
      </c>
      <c r="CM98" s="284" t="str">
        <f t="shared" si="154"/>
        <v/>
      </c>
      <c r="CN98" s="284" t="str">
        <f t="shared" si="154"/>
        <v/>
      </c>
      <c r="CO98" s="284" t="str">
        <f t="shared" si="154"/>
        <v/>
      </c>
      <c r="CP98" s="284">
        <f t="shared" si="154"/>
        <v>333.628410360933</v>
      </c>
      <c r="CQ98" s="284" t="str">
        <f t="shared" si="154"/>
        <v/>
      </c>
      <c r="CR98" s="284" t="str">
        <f t="shared" si="154"/>
        <v/>
      </c>
      <c r="CS98" s="284" t="str">
        <f t="shared" si="154"/>
        <v/>
      </c>
      <c r="CT98" s="284" t="str">
        <f t="shared" si="154"/>
        <v/>
      </c>
      <c r="CU98" s="284">
        <f t="shared" si="154"/>
        <v>237.87244567045121</v>
      </c>
      <c r="CV98" s="284" t="str">
        <f t="shared" si="154"/>
        <v/>
      </c>
      <c r="CW98" s="284" t="str">
        <f t="shared" si="154"/>
        <v/>
      </c>
      <c r="CX98" s="284" t="str">
        <f t="shared" si="154"/>
        <v/>
      </c>
      <c r="CY98" s="284" t="str">
        <f t="shared" si="154"/>
        <v/>
      </c>
      <c r="CZ98" s="284">
        <f t="shared" si="154"/>
        <v>169.59976624301146</v>
      </c>
      <c r="DA98" s="284" t="str">
        <f t="shared" si="154"/>
        <v/>
      </c>
      <c r="DB98" s="284" t="str">
        <f t="shared" si="154"/>
        <v/>
      </c>
      <c r="DC98" s="284" t="str">
        <f t="shared" si="154"/>
        <v/>
      </c>
      <c r="DD98" s="284" t="str">
        <f t="shared" si="154"/>
        <v/>
      </c>
      <c r="DE98" s="284">
        <f t="shared" si="154"/>
        <v>120.92228937492798</v>
      </c>
      <c r="DF98" s="284" t="str">
        <f t="shared" si="154"/>
        <v/>
      </c>
      <c r="DG98" s="284" t="str">
        <f t="shared" si="154"/>
        <v/>
      </c>
      <c r="DH98" s="284" t="str">
        <f t="shared" si="154"/>
        <v/>
      </c>
      <c r="DI98" s="284" t="str">
        <f t="shared" si="154"/>
        <v/>
      </c>
      <c r="DJ98" s="284">
        <f t="shared" si="154"/>
        <v>86.215921115848488</v>
      </c>
      <c r="DK98" s="284" t="str">
        <f t="shared" si="154"/>
        <v/>
      </c>
      <c r="DL98" s="284" t="str">
        <f t="shared" si="154"/>
        <v/>
      </c>
      <c r="DM98" s="284" t="str">
        <f t="shared" si="154"/>
        <v/>
      </c>
      <c r="DN98" s="284" t="str">
        <f t="shared" si="154"/>
        <v/>
      </c>
      <c r="DO98" s="284">
        <f t="shared" si="154"/>
        <v>61.470760207054148</v>
      </c>
      <c r="DP98" s="284" t="str">
        <f t="shared" si="154"/>
        <v/>
      </c>
      <c r="DQ98" s="284" t="str">
        <f t="shared" si="154"/>
        <v/>
      </c>
      <c r="DR98" s="284" t="str">
        <f t="shared" si="154"/>
        <v/>
      </c>
      <c r="DS98" s="284" t="str">
        <f t="shared" si="154"/>
        <v/>
      </c>
      <c r="DT98" s="284">
        <f t="shared" si="154"/>
        <v>43.827802469984249</v>
      </c>
      <c r="DU98" s="284" t="str">
        <f t="shared" si="154"/>
        <v/>
      </c>
      <c r="DV98" s="284" t="str">
        <f t="shared" si="154"/>
        <v/>
      </c>
      <c r="DW98" s="284" t="str">
        <f t="shared" si="154"/>
        <v/>
      </c>
      <c r="DX98" s="284" t="str">
        <f t="shared" si="154"/>
        <v/>
      </c>
      <c r="DY98" s="284">
        <f t="shared" si="154"/>
        <v>31.248617438238963</v>
      </c>
      <c r="DZ98" s="284" t="str">
        <f t="shared" si="154"/>
        <v/>
      </c>
      <c r="EA98" s="284" t="str">
        <f t="shared" si="154"/>
        <v/>
      </c>
      <c r="EB98" s="284" t="str">
        <f t="shared" si="155"/>
        <v/>
      </c>
      <c r="EC98" s="284" t="str">
        <f t="shared" si="155"/>
        <v/>
      </c>
      <c r="ED98" s="284">
        <f t="shared" si="155"/>
        <v>22.279832361436732</v>
      </c>
      <c r="EE98" s="284" t="str">
        <f t="shared" si="155"/>
        <v/>
      </c>
      <c r="EF98" s="284" t="str">
        <f t="shared" si="155"/>
        <v/>
      </c>
      <c r="EG98" s="284" t="str">
        <f t="shared" si="155"/>
        <v/>
      </c>
      <c r="EH98" s="284" t="str">
        <f t="shared" si="155"/>
        <v/>
      </c>
      <c r="EI98" s="284">
        <f t="shared" si="155"/>
        <v>15.885212554917375</v>
      </c>
      <c r="EJ98" s="284" t="str">
        <f t="shared" si="155"/>
        <v/>
      </c>
      <c r="EK98" s="284" t="str">
        <f t="shared" si="155"/>
        <v/>
      </c>
      <c r="EL98" s="284" t="str">
        <f t="shared" si="155"/>
        <v/>
      </c>
      <c r="EM98" s="284" t="str">
        <f t="shared" si="155"/>
        <v/>
      </c>
      <c r="EN98" s="284">
        <f t="shared" si="155"/>
        <v>11.325937009816542</v>
      </c>
      <c r="EO98" s="284" t="str">
        <f t="shared" si="155"/>
        <v/>
      </c>
      <c r="EP98" s="284" t="str">
        <f t="shared" si="155"/>
        <v/>
      </c>
      <c r="EQ98" s="284" t="str">
        <f t="shared" si="155"/>
        <v/>
      </c>
      <c r="ER98" s="284" t="str">
        <f t="shared" si="155"/>
        <v/>
      </c>
      <c r="ES98" s="284">
        <f t="shared" si="155"/>
        <v>8.0752365577017802</v>
      </c>
      <c r="ET98" s="284" t="str">
        <f t="shared" si="155"/>
        <v/>
      </c>
      <c r="EU98" s="284" t="str">
        <f t="shared" si="155"/>
        <v/>
      </c>
      <c r="EV98" s="284" t="str">
        <f t="shared" si="155"/>
        <v/>
      </c>
      <c r="EW98" s="284" t="str">
        <f t="shared" si="155"/>
        <v/>
      </c>
      <c r="EX98" s="284">
        <f t="shared" si="155"/>
        <v>5.7575320617026415</v>
      </c>
      <c r="EY98" s="284" t="str">
        <f t="shared" si="155"/>
        <v/>
      </c>
      <c r="EZ98" s="284" t="str">
        <f t="shared" si="155"/>
        <v/>
      </c>
      <c r="FA98" s="284" t="str">
        <f t="shared" si="155"/>
        <v/>
      </c>
      <c r="FB98" s="284" t="str">
        <f t="shared" si="155"/>
        <v/>
      </c>
      <c r="FC98" s="284">
        <f t="shared" si="155"/>
        <v>4.105040787928095</v>
      </c>
      <c r="FD98" s="284" t="str">
        <f t="shared" si="155"/>
        <v/>
      </c>
      <c r="FE98" s="284" t="str">
        <f t="shared" si="155"/>
        <v/>
      </c>
      <c r="FF98" s="284" t="str">
        <f t="shared" si="155"/>
        <v/>
      </c>
      <c r="FG98" s="284" t="str">
        <f t="shared" si="155"/>
        <v/>
      </c>
      <c r="FH98" s="284">
        <f t="shared" si="155"/>
        <v>2.9268373480094803</v>
      </c>
      <c r="FI98" s="284" t="str">
        <f t="shared" si="155"/>
        <v/>
      </c>
      <c r="FJ98" s="284" t="str">
        <f t="shared" si="155"/>
        <v/>
      </c>
      <c r="FK98" s="284" t="str">
        <f t="shared" si="155"/>
        <v/>
      </c>
      <c r="FL98" s="284" t="str">
        <f t="shared" si="155"/>
        <v/>
      </c>
      <c r="FM98" s="284">
        <f t="shared" si="155"/>
        <v>2.0867945787273912</v>
      </c>
      <c r="FN98" s="284" t="str">
        <f t="shared" si="155"/>
        <v/>
      </c>
      <c r="FO98" s="284" t="str">
        <f t="shared" si="155"/>
        <v/>
      </c>
      <c r="FP98" s="284" t="str">
        <f t="shared" si="155"/>
        <v/>
      </c>
      <c r="FQ98" s="284" t="str">
        <f t="shared" si="155"/>
        <v/>
      </c>
      <c r="FR98" s="284">
        <f t="shared" si="155"/>
        <v>1.4878556940540741</v>
      </c>
      <c r="FS98" s="284" t="str">
        <f t="shared" si="155"/>
        <v/>
      </c>
      <c r="FT98" s="284" t="str">
        <f t="shared" si="155"/>
        <v/>
      </c>
      <c r="FU98" s="284" t="str">
        <f t="shared" si="155"/>
        <v/>
      </c>
      <c r="FV98" s="284" t="str">
        <f t="shared" si="155"/>
        <v/>
      </c>
      <c r="FW98" s="284">
        <f t="shared" si="155"/>
        <v>1.0608205469266361</v>
      </c>
      <c r="FX98" s="284" t="str">
        <f t="shared" si="155"/>
        <v/>
      </c>
      <c r="FY98" s="284" t="str">
        <f t="shared" si="155"/>
        <v/>
      </c>
      <c r="FZ98" s="284" t="str">
        <f t="shared" si="155"/>
        <v/>
      </c>
      <c r="GA98" s="284" t="str">
        <f t="shared" si="155"/>
        <v/>
      </c>
      <c r="GB98" s="284">
        <f t="shared" si="155"/>
        <v>0.75635038887099781</v>
      </c>
      <c r="GC98" s="284" t="str">
        <f t="shared" si="155"/>
        <v/>
      </c>
      <c r="GD98" s="284" t="str">
        <f t="shared" si="155"/>
        <v/>
      </c>
      <c r="GE98" s="284" t="str">
        <f t="shared" si="155"/>
        <v/>
      </c>
      <c r="GF98" s="284" t="str">
        <f t="shared" si="155"/>
        <v/>
      </c>
      <c r="GG98" s="284">
        <f t="shared" si="155"/>
        <v>0.53926737411211978</v>
      </c>
      <c r="GH98" s="284" t="str">
        <f t="shared" si="155"/>
        <v/>
      </c>
      <c r="GI98" s="284" t="str">
        <f t="shared" si="155"/>
        <v/>
      </c>
      <c r="GJ98" s="284" t="str">
        <f t="shared" si="155"/>
        <v/>
      </c>
      <c r="GK98" s="284" t="str">
        <f t="shared" si="155"/>
        <v/>
      </c>
      <c r="GL98" s="284">
        <f t="shared" si="155"/>
        <v>0.38449018478839031</v>
      </c>
      <c r="GM98" s="284" t="str">
        <f t="shared" si="155"/>
        <v/>
      </c>
      <c r="GN98" s="284" t="str">
        <f t="shared" si="156"/>
        <v/>
      </c>
      <c r="GO98" s="284" t="str">
        <f t="shared" si="156"/>
        <v/>
      </c>
      <c r="GP98" s="284" t="str">
        <f t="shared" si="156"/>
        <v/>
      </c>
      <c r="GQ98" s="284">
        <f t="shared" si="156"/>
        <v>0.27413618790124411</v>
      </c>
      <c r="GR98" s="284" t="str">
        <f t="shared" si="156"/>
        <v/>
      </c>
      <c r="GS98" s="284" t="str">
        <f t="shared" si="156"/>
        <v/>
      </c>
      <c r="GT98" s="284" t="str">
        <f t="shared" si="156"/>
        <v/>
      </c>
      <c r="GU98" s="284" t="str">
        <f t="shared" si="156"/>
        <v/>
      </c>
      <c r="GV98" s="284">
        <f t="shared" si="156"/>
        <v>0.19545531326992505</v>
      </c>
      <c r="GW98" s="284" t="str">
        <f t="shared" si="156"/>
        <v/>
      </c>
      <c r="GX98" s="284" t="str">
        <f t="shared" si="156"/>
        <v/>
      </c>
      <c r="GY98" s="284" t="str">
        <f t="shared" si="156"/>
        <v/>
      </c>
      <c r="GZ98" s="284" t="str">
        <f t="shared" si="156"/>
        <v/>
      </c>
      <c r="HA98" s="284">
        <f t="shared" si="156"/>
        <v>0.13935693706810745</v>
      </c>
      <c r="HB98" s="284" t="str">
        <f t="shared" si="156"/>
        <v/>
      </c>
      <c r="HC98" s="284" t="str">
        <f t="shared" si="156"/>
        <v/>
      </c>
      <c r="HD98" s="284" t="str">
        <f t="shared" si="156"/>
        <v/>
      </c>
      <c r="HE98" s="284" t="str">
        <f t="shared" si="156"/>
        <v/>
      </c>
      <c r="HF98" s="284">
        <f t="shared" si="156"/>
        <v>9.935957014473594E-2</v>
      </c>
      <c r="HG98" s="284" t="str">
        <f t="shared" si="156"/>
        <v/>
      </c>
      <c r="HH98" s="284" t="str">
        <f t="shared" si="156"/>
        <v/>
      </c>
      <c r="HI98" s="284" t="str">
        <f t="shared" si="156"/>
        <v/>
      </c>
      <c r="HJ98" s="284" t="str">
        <f t="shared" si="156"/>
        <v/>
      </c>
      <c r="HK98" s="284">
        <f t="shared" si="156"/>
        <v>7.0842000312634823E-2</v>
      </c>
      <c r="HL98" s="284" t="str">
        <f t="shared" si="156"/>
        <v/>
      </c>
      <c r="HM98" s="284" t="str">
        <f t="shared" si="156"/>
        <v/>
      </c>
      <c r="HN98" s="284" t="str">
        <f t="shared" si="156"/>
        <v/>
      </c>
      <c r="HO98" s="284" t="str">
        <f t="shared" si="156"/>
        <v/>
      </c>
      <c r="HP98" s="284">
        <f t="shared" si="156"/>
        <v>5.050936714988636E-2</v>
      </c>
      <c r="HQ98" s="284" t="str">
        <f t="shared" si="156"/>
        <v/>
      </c>
      <c r="HR98" s="284" t="str">
        <f t="shared" si="156"/>
        <v/>
      </c>
      <c r="HS98" s="284" t="str">
        <f t="shared" si="156"/>
        <v/>
      </c>
      <c r="HT98" s="284" t="str">
        <f t="shared" si="156"/>
        <v/>
      </c>
      <c r="HU98" s="284">
        <f t="shared" si="156"/>
        <v>3.6012480712335378E-2</v>
      </c>
      <c r="HV98" s="284" t="str">
        <f t="shared" si="156"/>
        <v/>
      </c>
      <c r="HW98" s="284" t="str">
        <f t="shared" si="156"/>
        <v/>
      </c>
      <c r="HX98" s="284" t="str">
        <f t="shared" si="156"/>
        <v/>
      </c>
      <c r="HY98" s="284" t="str">
        <f t="shared" si="156"/>
        <v/>
      </c>
      <c r="HZ98" s="284">
        <f t="shared" si="156"/>
        <v>2.5676401036817301E-2</v>
      </c>
      <c r="IA98" s="284" t="str">
        <f t="shared" si="156"/>
        <v/>
      </c>
      <c r="IB98" s="284" t="str">
        <f t="shared" si="156"/>
        <v/>
      </c>
      <c r="IC98" s="284" t="str">
        <f t="shared" si="156"/>
        <v/>
      </c>
      <c r="ID98" s="284" t="str">
        <f t="shared" si="156"/>
        <v/>
      </c>
      <c r="IE98" s="284">
        <f t="shared" si="156"/>
        <v>1.8306919078130871E-2</v>
      </c>
      <c r="IF98" s="284" t="str">
        <f t="shared" si="156"/>
        <v/>
      </c>
      <c r="IG98" s="284" t="str">
        <f t="shared" si="156"/>
        <v/>
      </c>
      <c r="IH98" s="284" t="str">
        <f t="shared" si="156"/>
        <v/>
      </c>
      <c r="II98" s="284" t="str">
        <f t="shared" si="156"/>
        <v/>
      </c>
      <c r="IJ98" s="284">
        <f t="shared" si="156"/>
        <v>1.3052580291633212E-2</v>
      </c>
      <c r="IK98" s="284" t="str">
        <f t="shared" si="156"/>
        <v/>
      </c>
      <c r="IL98" s="284" t="str">
        <f t="shared" si="156"/>
        <v/>
      </c>
      <c r="IM98" s="284" t="str">
        <f t="shared" si="156"/>
        <v/>
      </c>
      <c r="IN98" s="284" t="str">
        <f t="shared" si="156"/>
        <v/>
      </c>
      <c r="IO98" s="284">
        <f t="shared" si="156"/>
        <v>9.3063093545353876E-3</v>
      </c>
      <c r="IP98" s="284" t="str">
        <f t="shared" si="156"/>
        <v/>
      </c>
      <c r="IQ98" s="284" t="str">
        <f t="shared" si="156"/>
        <v/>
      </c>
      <c r="IR98" s="284" t="str">
        <f t="shared" si="156"/>
        <v/>
      </c>
      <c r="IS98" s="284" t="str">
        <f t="shared" si="156"/>
        <v/>
      </c>
      <c r="IT98" s="284">
        <f t="shared" si="156"/>
        <v>6.6352699517833102E-3</v>
      </c>
      <c r="IU98" s="284" t="str">
        <f t="shared" si="156"/>
        <v/>
      </c>
      <c r="IV98" s="284" t="str">
        <f t="shared" si="156"/>
        <v/>
      </c>
      <c r="IW98" s="284" t="str">
        <f t="shared" si="156"/>
        <v/>
      </c>
      <c r="IX98" s="284" t="str">
        <f t="shared" si="156"/>
        <v/>
      </c>
      <c r="IY98" s="284">
        <f t="shared" si="156"/>
        <v>4.7308557727647679E-3</v>
      </c>
      <c r="IZ98" s="284" t="str">
        <f t="shared" si="157"/>
        <v/>
      </c>
      <c r="JA98" s="284" t="str">
        <f t="shared" si="157"/>
        <v/>
      </c>
      <c r="JB98" s="284" t="str">
        <f t="shared" si="157"/>
        <v/>
      </c>
      <c r="JC98" s="284" t="str">
        <f t="shared" si="157"/>
        <v/>
      </c>
      <c r="JD98" s="284">
        <f t="shared" si="157"/>
        <v>3.3730347831118094E-3</v>
      </c>
      <c r="JE98" s="284" t="str">
        <f t="shared" si="157"/>
        <v/>
      </c>
      <c r="JF98" s="284" t="str">
        <f t="shared" si="157"/>
        <v/>
      </c>
      <c r="JG98" s="284" t="str">
        <f t="shared" si="157"/>
        <v/>
      </c>
      <c r="JH98" s="284" t="str">
        <f t="shared" si="157"/>
        <v/>
      </c>
      <c r="JI98" s="284">
        <f t="shared" si="157"/>
        <v>2.404927183276413E-3</v>
      </c>
      <c r="JJ98" s="284" t="str">
        <f t="shared" si="157"/>
        <v/>
      </c>
      <c r="JK98" s="284" t="str">
        <f t="shared" si="157"/>
        <v/>
      </c>
      <c r="JL98" s="284" t="str">
        <f t="shared" si="157"/>
        <v/>
      </c>
      <c r="JM98" s="284" t="str">
        <f t="shared" si="157"/>
        <v/>
      </c>
      <c r="JN98" s="284">
        <f t="shared" si="157"/>
        <v>1.7146798443406698E-3</v>
      </c>
      <c r="JO98" s="284" t="str">
        <f t="shared" si="157"/>
        <v/>
      </c>
      <c r="JP98" s="284" t="str">
        <f t="shared" si="157"/>
        <v/>
      </c>
      <c r="JQ98" s="284" t="str">
        <f t="shared" si="157"/>
        <v/>
      </c>
      <c r="JR98" s="284" t="str">
        <f t="shared" si="157"/>
        <v/>
      </c>
      <c r="JS98" s="284">
        <f t="shared" si="157"/>
        <v>1.2225430312541054E-3</v>
      </c>
      <c r="JT98" s="284" t="str">
        <f t="shared" si="157"/>
        <v/>
      </c>
      <c r="JU98" s="284" t="str">
        <f t="shared" si="157"/>
        <v/>
      </c>
      <c r="JV98" s="284" t="str">
        <f t="shared" si="157"/>
        <v/>
      </c>
      <c r="JW98" s="284" t="str">
        <f t="shared" si="157"/>
        <v/>
      </c>
      <c r="JX98" s="284">
        <f t="shared" si="157"/>
        <v>8.7165628510824762E-4</v>
      </c>
      <c r="JY98" s="284" t="str">
        <f t="shared" si="157"/>
        <v/>
      </c>
      <c r="JZ98" s="284" t="str">
        <f t="shared" si="157"/>
        <v/>
      </c>
      <c r="KA98" s="284" t="str">
        <f t="shared" si="157"/>
        <v/>
      </c>
      <c r="KB98" s="284" t="str">
        <f t="shared" si="157"/>
        <v/>
      </c>
      <c r="KC98" s="284">
        <f t="shared" si="157"/>
        <v>6.2147888454225678E-4</v>
      </c>
      <c r="KD98" s="284" t="str">
        <f t="shared" si="157"/>
        <v/>
      </c>
      <c r="KE98" s="284" t="str">
        <f t="shared" si="157"/>
        <v/>
      </c>
      <c r="KF98" s="284" t="str">
        <f t="shared" si="157"/>
        <v/>
      </c>
      <c r="KG98" s="284" t="str">
        <f t="shared" si="157"/>
        <v/>
      </c>
      <c r="KH98" s="284">
        <f t="shared" si="157"/>
        <v>4.4310585551955543E-4</v>
      </c>
      <c r="KI98" s="284" t="str">
        <f t="shared" si="157"/>
        <v/>
      </c>
      <c r="KJ98" s="284" t="str">
        <f t="shared" si="157"/>
        <v/>
      </c>
      <c r="KK98" s="284" t="str">
        <f t="shared" si="157"/>
        <v/>
      </c>
      <c r="KL98" s="284" t="str">
        <f t="shared" si="157"/>
        <v/>
      </c>
      <c r="KM98" s="284">
        <f t="shared" si="157"/>
        <v>3.1592835103373023E-4</v>
      </c>
      <c r="KN98" s="284" t="str">
        <f t="shared" si="157"/>
        <v/>
      </c>
      <c r="KO98" s="284" t="str">
        <f t="shared" si="157"/>
        <v/>
      </c>
      <c r="KP98" s="284" t="str">
        <f t="shared" si="157"/>
        <v/>
      </c>
      <c r="KQ98" s="284" t="str">
        <f t="shared" si="157"/>
        <v/>
      </c>
      <c r="KR98" s="284">
        <f t="shared" si="157"/>
        <v>2.2525254799411458E-4</v>
      </c>
      <c r="KS98" s="284" t="str">
        <f t="shared" si="157"/>
        <v/>
      </c>
      <c r="KT98" s="284" t="str">
        <f t="shared" si="157"/>
        <v/>
      </c>
      <c r="KU98" s="284" t="str">
        <f t="shared" si="157"/>
        <v/>
      </c>
      <c r="KV98" s="284" t="str">
        <f t="shared" si="157"/>
        <v/>
      </c>
      <c r="KW98" s="284">
        <f t="shared" si="157"/>
        <v>1.6060195361328541E-4</v>
      </c>
      <c r="KX98" s="284" t="str">
        <f t="shared" si="157"/>
        <v/>
      </c>
      <c r="KY98" s="284" t="str">
        <f t="shared" si="157"/>
        <v/>
      </c>
      <c r="KZ98" s="284" t="str">
        <f t="shared" si="157"/>
        <v/>
      </c>
      <c r="LA98" s="284" t="str">
        <f t="shared" si="157"/>
        <v/>
      </c>
      <c r="LB98" s="284">
        <f t="shared" si="157"/>
        <v>1.145069733243497E-4</v>
      </c>
      <c r="LC98" s="284" t="str">
        <f t="shared" si="157"/>
        <v/>
      </c>
      <c r="LD98" s="284" t="str">
        <f t="shared" si="157"/>
        <v/>
      </c>
      <c r="LE98" s="284" t="str">
        <f t="shared" si="157"/>
        <v/>
      </c>
      <c r="LF98" s="284" t="str">
        <f t="shared" si="157"/>
        <v/>
      </c>
      <c r="LG98" s="284">
        <f t="shared" si="157"/>
        <v>8.1641889434766425E-5</v>
      </c>
      <c r="LH98" s="284" t="str">
        <f t="shared" si="157"/>
        <v/>
      </c>
      <c r="LI98" s="284" t="str">
        <f t="shared" si="157"/>
        <v/>
      </c>
      <c r="LJ98" s="284" t="str">
        <f t="shared" si="157"/>
        <v/>
      </c>
      <c r="LK98" s="284" t="str">
        <f t="shared" si="157"/>
        <v/>
      </c>
      <c r="LL98" s="284">
        <f t="shared" si="158"/>
        <v>5.8209538833922188E-5</v>
      </c>
      <c r="LM98" s="284" t="str">
        <f t="shared" si="158"/>
        <v/>
      </c>
      <c r="LN98" s="284" t="str">
        <f t="shared" si="158"/>
        <v/>
      </c>
      <c r="LO98" s="284" t="str">
        <f t="shared" si="158"/>
        <v/>
      </c>
      <c r="LP98" s="284" t="str">
        <f t="shared" si="158"/>
        <v/>
      </c>
      <c r="LQ98" s="284">
        <f t="shared" si="158"/>
        <v>4.1502596702704408E-5</v>
      </c>
      <c r="LR98" s="284" t="str">
        <f t="shared" si="158"/>
        <v/>
      </c>
      <c r="LS98" s="284" t="str">
        <f t="shared" si="158"/>
        <v/>
      </c>
      <c r="LT98" s="284" t="str">
        <f t="shared" si="158"/>
        <v/>
      </c>
      <c r="LU98" s="284" t="str">
        <f t="shared" si="158"/>
        <v/>
      </c>
      <c r="LV98" s="284">
        <f t="shared" si="158"/>
        <v>2.9590777861712704E-5</v>
      </c>
      <c r="LW98" s="284" t="str">
        <f t="shared" si="158"/>
        <v/>
      </c>
      <c r="LX98" s="284" t="str">
        <f t="shared" si="158"/>
        <v/>
      </c>
      <c r="LY98" s="284" t="str">
        <f t="shared" si="158"/>
        <v/>
      </c>
      <c r="LZ98" s="284" t="str">
        <f t="shared" si="158"/>
        <v/>
      </c>
      <c r="MA98" s="284">
        <f t="shared" si="158"/>
        <v>2.1097815655572463E-5</v>
      </c>
      <c r="MB98" s="284" t="str">
        <f t="shared" si="158"/>
        <v/>
      </c>
      <c r="MC98" s="284" t="str">
        <f t="shared" si="158"/>
        <v/>
      </c>
      <c r="MD98" s="284" t="str">
        <f t="shared" si="158"/>
        <v/>
      </c>
      <c r="ME98" s="284" t="str">
        <f t="shared" si="158"/>
        <v/>
      </c>
      <c r="MF98" s="284">
        <f t="shared" si="158"/>
        <v>1.5042450979717337E-5</v>
      </c>
      <c r="MG98" s="284" t="str">
        <f t="shared" si="158"/>
        <v/>
      </c>
      <c r="MH98" s="284" t="str">
        <f t="shared" si="158"/>
        <v/>
      </c>
      <c r="MI98" s="284" t="str">
        <f t="shared" si="158"/>
        <v/>
      </c>
      <c r="MJ98" s="284" t="str">
        <f t="shared" si="158"/>
        <v/>
      </c>
      <c r="MK98" s="284">
        <f t="shared" si="158"/>
        <v>1.0725059654099028E-5</v>
      </c>
      <c r="ML98" s="284" t="str">
        <f t="shared" si="158"/>
        <v/>
      </c>
      <c r="MM98" s="284" t="str">
        <f t="shared" si="158"/>
        <v/>
      </c>
      <c r="MN98" s="284" t="str">
        <f t="shared" si="158"/>
        <v/>
      </c>
      <c r="MO98" s="284" t="str">
        <f t="shared" si="158"/>
        <v/>
      </c>
      <c r="MP98" s="284">
        <f t="shared" si="158"/>
        <v>7.6468193075105E-6</v>
      </c>
      <c r="MQ98" s="284" t="str">
        <f t="shared" si="158"/>
        <v/>
      </c>
      <c r="MR98" s="284" t="str">
        <f t="shared" si="158"/>
        <v/>
      </c>
      <c r="MS98" s="284" t="str">
        <f t="shared" si="158"/>
        <v/>
      </c>
      <c r="MT98" s="284" t="str">
        <f t="shared" si="158"/>
        <v/>
      </c>
      <c r="MU98" s="284">
        <f t="shared" si="158"/>
        <v>5.4520764832638628E-6</v>
      </c>
      <c r="MV98" s="284" t="str">
        <f t="shared" si="158"/>
        <v/>
      </c>
      <c r="MW98" s="284" t="str">
        <f t="shared" si="158"/>
        <v/>
      </c>
      <c r="MX98" s="284" t="str">
        <f t="shared" si="158"/>
        <v/>
      </c>
      <c r="MY98" s="284" t="str">
        <f t="shared" si="158"/>
        <v/>
      </c>
      <c r="MZ98" s="284">
        <f t="shared" si="158"/>
        <v>3.8872551820550557E-6</v>
      </c>
      <c r="NA98" s="284" t="str">
        <f t="shared" si="158"/>
        <v/>
      </c>
      <c r="NB98" s="284" t="str">
        <f t="shared" si="158"/>
        <v/>
      </c>
      <c r="NC98" s="284" t="str">
        <f t="shared" si="158"/>
        <v/>
      </c>
      <c r="ND98" s="284" t="str">
        <f t="shared" si="158"/>
        <v/>
      </c>
      <c r="NE98" s="284">
        <f t="shared" si="158"/>
        <v>2.7715592209315263E-6</v>
      </c>
      <c r="NF98" s="284" t="str">
        <f t="shared" si="158"/>
        <v/>
      </c>
      <c r="NG98" s="284" t="str">
        <f t="shared" si="158"/>
        <v/>
      </c>
      <c r="NH98" s="284" t="str">
        <f t="shared" si="158"/>
        <v/>
      </c>
      <c r="NI98" s="284" t="str">
        <f t="shared" si="158"/>
        <v/>
      </c>
      <c r="NJ98" s="284">
        <f t="shared" si="158"/>
        <v>1.9760834201447012E-6</v>
      </c>
      <c r="NK98" s="284" t="str">
        <f t="shared" si="158"/>
        <v/>
      </c>
      <c r="NL98" s="284" t="str">
        <f t="shared" si="158"/>
        <v/>
      </c>
      <c r="NM98" s="284" t="str">
        <f t="shared" si="158"/>
        <v/>
      </c>
      <c r="NN98" s="284" t="str">
        <f t="shared" si="158"/>
        <v/>
      </c>
      <c r="NO98" s="284">
        <f t="shared" si="158"/>
        <v>1.4089201680699915E-6</v>
      </c>
      <c r="NP98" s="284" t="str">
        <f t="shared" si="158"/>
        <v/>
      </c>
      <c r="NQ98" s="284" t="str">
        <f t="shared" si="158"/>
        <v/>
      </c>
      <c r="NR98" s="284" t="str">
        <f t="shared" si="158"/>
        <v/>
      </c>
      <c r="NS98" s="284" t="str">
        <f t="shared" si="158"/>
        <v/>
      </c>
      <c r="NT98" s="284">
        <f t="shared" si="158"/>
        <v>1.0045406078297112E-6</v>
      </c>
      <c r="NU98" s="284" t="str">
        <f t="shared" si="158"/>
        <v/>
      </c>
      <c r="NV98" s="284" t="str">
        <f t="shared" si="158"/>
        <v/>
      </c>
      <c r="NW98" s="284" t="str">
        <f t="shared" si="158"/>
        <v/>
      </c>
      <c r="NX98" s="284" t="str">
        <f t="shared" si="159"/>
        <v/>
      </c>
      <c r="NY98" s="284">
        <f t="shared" si="159"/>
        <v>7.1622357011270787E-7</v>
      </c>
      <c r="NZ98" s="284" t="str">
        <f t="shared" si="159"/>
        <v/>
      </c>
      <c r="OA98" s="284" t="str">
        <f t="shared" si="159"/>
        <v/>
      </c>
      <c r="OB98" s="284" t="str">
        <f t="shared" si="159"/>
        <v/>
      </c>
      <c r="OC98" s="284" t="str">
        <f t="shared" si="159"/>
        <v/>
      </c>
      <c r="OD98" s="284">
        <f t="shared" si="159"/>
        <v>5.1065750691081289E-7</v>
      </c>
      <c r="OE98" s="284" t="str">
        <f t="shared" si="159"/>
        <v/>
      </c>
      <c r="OF98" s="284" t="str">
        <f t="shared" si="159"/>
        <v/>
      </c>
      <c r="OG98" s="284" t="str">
        <f t="shared" si="159"/>
        <v/>
      </c>
      <c r="OH98" s="284" t="str">
        <f t="shared" si="159"/>
        <v/>
      </c>
      <c r="OI98" s="284">
        <f t="shared" si="159"/>
        <v>3.6409174487699552E-7</v>
      </c>
      <c r="OJ98" s="284" t="str">
        <f t="shared" si="159"/>
        <v/>
      </c>
      <c r="OK98" s="284" t="str">
        <f t="shared" si="159"/>
        <v/>
      </c>
      <c r="OL98" s="284" t="str">
        <f t="shared" si="159"/>
        <v/>
      </c>
      <c r="OM98" s="284" t="str">
        <f t="shared" si="159"/>
        <v/>
      </c>
      <c r="ON98" s="284">
        <f t="shared" si="159"/>
        <v>2.5959238216139156E-7</v>
      </c>
      <c r="OO98" s="284" t="str">
        <f t="shared" si="159"/>
        <v/>
      </c>
      <c r="OP98" s="284" t="str">
        <f t="shared" si="159"/>
        <v/>
      </c>
      <c r="OQ98" s="284" t="str">
        <f t="shared" si="159"/>
        <v/>
      </c>
      <c r="OR98" s="284" t="str">
        <f t="shared" si="159"/>
        <v/>
      </c>
      <c r="OS98" s="284">
        <f t="shared" si="159"/>
        <v>1.8508578078031496E-7</v>
      </c>
      <c r="OT98" s="284" t="str">
        <f t="shared" si="159"/>
        <v/>
      </c>
      <c r="OU98" s="284" t="str">
        <f t="shared" si="159"/>
        <v/>
      </c>
      <c r="OV98" s="284" t="str">
        <f t="shared" si="159"/>
        <v/>
      </c>
      <c r="OW98" s="284" t="str">
        <f t="shared" si="159"/>
        <v/>
      </c>
      <c r="OX98" s="284">
        <f t="shared" si="159"/>
        <v>1.3196360371530849E-7</v>
      </c>
      <c r="OY98" s="284" t="str">
        <f t="shared" si="159"/>
        <v/>
      </c>
      <c r="OZ98" s="284" t="str">
        <f t="shared" si="159"/>
        <v/>
      </c>
      <c r="PA98" s="284" t="str">
        <f t="shared" si="159"/>
        <v/>
      </c>
      <c r="PB98" s="284" t="str">
        <f t="shared" si="159"/>
        <v/>
      </c>
      <c r="PC98" s="284">
        <f t="shared" si="159"/>
        <v>9.4088225643874647E-8</v>
      </c>
      <c r="PD98" s="284" t="str">
        <f t="shared" si="159"/>
        <v/>
      </c>
      <c r="PE98" s="284" t="str">
        <f t="shared" si="159"/>
        <v/>
      </c>
      <c r="PF98" s="284" t="str">
        <f t="shared" si="159"/>
        <v/>
      </c>
      <c r="PG98" s="284" t="str">
        <f t="shared" si="159"/>
        <v/>
      </c>
      <c r="PH98" s="284">
        <f t="shared" si="159"/>
        <v>6.7083604536223511E-8</v>
      </c>
      <c r="PI98" s="284" t="str">
        <f t="shared" si="159"/>
        <v/>
      </c>
      <c r="PJ98" s="284" t="str">
        <f t="shared" si="159"/>
        <v/>
      </c>
      <c r="PK98" s="284" t="str">
        <f t="shared" si="159"/>
        <v/>
      </c>
      <c r="PL98" s="284" t="str">
        <f t="shared" si="159"/>
        <v/>
      </c>
      <c r="PM98" s="284">
        <f t="shared" si="159"/>
        <v>4.7829682904275292E-8</v>
      </c>
      <c r="PN98" s="284" t="str">
        <f t="shared" si="159"/>
        <v/>
      </c>
      <c r="PO98" s="284" t="str">
        <f t="shared" si="159"/>
        <v/>
      </c>
      <c r="PP98" s="284" t="str">
        <f t="shared" si="159"/>
        <v/>
      </c>
      <c r="PQ98" s="284" t="str">
        <f t="shared" si="159"/>
        <v/>
      </c>
      <c r="PR98" s="284">
        <f t="shared" si="159"/>
        <v>3.4101902879834561E-8</v>
      </c>
      <c r="PS98" s="284" t="str">
        <f t="shared" si="159"/>
        <v/>
      </c>
      <c r="PT98" s="284" t="str">
        <f t="shared" si="159"/>
        <v/>
      </c>
      <c r="PU98" s="284" t="str">
        <f t="shared" si="159"/>
        <v/>
      </c>
      <c r="PV98" s="284" t="str">
        <f t="shared" si="159"/>
        <v/>
      </c>
      <c r="PW98" s="284">
        <f t="shared" si="159"/>
        <v>2.4314185447416357E-8</v>
      </c>
      <c r="PX98" s="284" t="str">
        <f t="shared" si="159"/>
        <v/>
      </c>
      <c r="PY98" s="284" t="str">
        <f t="shared" si="159"/>
        <v/>
      </c>
      <c r="PZ98" s="284" t="str">
        <f t="shared" si="159"/>
        <v/>
      </c>
      <c r="QA98" s="284" t="str">
        <f t="shared" si="159"/>
        <v/>
      </c>
      <c r="QB98" s="284">
        <f t="shared" si="159"/>
        <v>1.7335678189410795E-8</v>
      </c>
      <c r="QC98" s="284" t="str">
        <f t="shared" si="159"/>
        <v/>
      </c>
      <c r="QD98" s="284" t="str">
        <f t="shared" si="159"/>
        <v/>
      </c>
      <c r="QE98" s="284" t="str">
        <f t="shared" si="159"/>
        <v/>
      </c>
      <c r="QF98" s="284" t="str">
        <f t="shared" si="159"/>
        <v/>
      </c>
      <c r="QG98" s="284">
        <f t="shared" si="159"/>
        <v>1.2360098961026364E-8</v>
      </c>
      <c r="QH98" s="284" t="str">
        <f t="shared" si="159"/>
        <v/>
      </c>
      <c r="QI98" s="284" t="str">
        <f t="shared" si="159"/>
        <v/>
      </c>
      <c r="QJ98" s="284" t="str">
        <f t="shared" si="145"/>
        <v/>
      </c>
      <c r="QK98" s="284" t="str">
        <f t="shared" si="145"/>
        <v/>
      </c>
      <c r="QL98" s="284">
        <f t="shared" si="145"/>
        <v>8.8125797362622457E-9</v>
      </c>
      <c r="QM98" s="284" t="str">
        <f t="shared" si="145"/>
        <v/>
      </c>
      <c r="QN98" s="284" t="str">
        <f t="shared" si="145"/>
        <v/>
      </c>
      <c r="QO98" s="284" t="str">
        <f t="shared" si="145"/>
        <v/>
      </c>
      <c r="QP98" s="284" t="str">
        <f t="shared" si="145"/>
        <v/>
      </c>
      <c r="QQ98" s="284">
        <f t="shared" si="145"/>
        <v>6.2832475575528119E-9</v>
      </c>
      <c r="QR98" s="284" t="str">
        <f t="shared" si="145"/>
        <v/>
      </c>
      <c r="QS98" s="284" t="str">
        <f t="shared" si="145"/>
        <v/>
      </c>
      <c r="QT98" s="284" t="str">
        <f t="shared" si="145"/>
        <v/>
      </c>
      <c r="QU98" s="284" t="str">
        <f t="shared" si="145"/>
        <v/>
      </c>
      <c r="QV98" s="284">
        <f t="shared" si="145"/>
        <v>4.4798686708096703E-9</v>
      </c>
      <c r="QW98" s="284" t="str">
        <f t="shared" si="145"/>
        <v/>
      </c>
      <c r="QX98" s="284" t="str">
        <f t="shared" si="145"/>
        <v/>
      </c>
      <c r="QY98" s="284" t="str">
        <f t="shared" si="145"/>
        <v/>
      </c>
      <c r="QZ98" s="284" t="str">
        <f t="shared" si="145"/>
        <v/>
      </c>
      <c r="RA98" s="284">
        <f t="shared" si="145"/>
        <v>3.1940844481891668E-9</v>
      </c>
      <c r="RB98" s="284" t="str">
        <f t="shared" si="145"/>
        <v/>
      </c>
      <c r="RC98" s="284" t="str">
        <f t="shared" si="145"/>
        <v/>
      </c>
      <c r="RD98" s="284" t="str">
        <f t="shared" si="145"/>
        <v/>
      </c>
      <c r="RE98" s="284" t="str">
        <f t="shared" si="145"/>
        <v/>
      </c>
      <c r="RF98" s="284">
        <f t="shared" si="145"/>
        <v>2.2773380676625954E-9</v>
      </c>
      <c r="RG98" s="284" t="str">
        <f t="shared" si="145"/>
        <v/>
      </c>
      <c r="RH98" s="284" t="str">
        <f t="shared" si="145"/>
        <v/>
      </c>
      <c r="RI98" s="284" t="str">
        <f t="shared" si="145"/>
        <v/>
      </c>
      <c r="RJ98" s="284" t="str">
        <f t="shared" si="145"/>
        <v/>
      </c>
      <c r="RK98" s="284">
        <f t="shared" si="145"/>
        <v>1.6237105682554738E-9</v>
      </c>
      <c r="RL98" s="284" t="str">
        <f t="shared" si="145"/>
        <v/>
      </c>
      <c r="RM98" s="284" t="str">
        <f t="shared" si="145"/>
        <v/>
      </c>
      <c r="RN98" s="284" t="str">
        <f t="shared" si="145"/>
        <v/>
      </c>
      <c r="RO98" s="284" t="str">
        <f t="shared" si="145"/>
        <v/>
      </c>
      <c r="RP98" s="284">
        <f t="shared" si="145"/>
        <v>1.1576831946477265E-9</v>
      </c>
      <c r="RQ98" s="284" t="str">
        <f t="shared" si="145"/>
        <v/>
      </c>
      <c r="RR98" s="284" t="str">
        <f t="shared" si="145"/>
        <v/>
      </c>
      <c r="RS98" s="284" t="str">
        <f t="shared" ref="RS98:SA98" si="160">IF(RS42="","",($C19*RS42)/((1+$H$4)^RS$79))</f>
        <v/>
      </c>
      <c r="RT98" s="284" t="str">
        <f t="shared" si="160"/>
        <v/>
      </c>
      <c r="RU98" s="284">
        <f t="shared" si="160"/>
        <v>8.2541211800433049E-10</v>
      </c>
      <c r="RV98" s="284" t="str">
        <f t="shared" si="160"/>
        <v/>
      </c>
      <c r="RW98" s="284" t="str">
        <f t="shared" si="160"/>
        <v/>
      </c>
      <c r="RX98" s="284" t="str">
        <f t="shared" si="160"/>
        <v/>
      </c>
      <c r="RY98" s="284" t="str">
        <f t="shared" si="160"/>
        <v/>
      </c>
      <c r="RZ98" s="284">
        <f t="shared" si="160"/>
        <v>5.8850743251543039E-10</v>
      </c>
      <c r="SA98" s="284" t="str">
        <f t="shared" si="160"/>
        <v/>
      </c>
    </row>
    <row r="99" spans="1:495">
      <c r="A99" s="282"/>
      <c r="B99" s="283" t="str">
        <f>$B$20</f>
        <v>Wildlife Aerial Surveys</v>
      </c>
      <c r="C99" s="290">
        <f>SUM(D99:S99,T99:INDEX(T99:SA99,$H$5))</f>
        <v>435953.99317988573</v>
      </c>
      <c r="D99" s="284">
        <f t="shared" si="153"/>
        <v>97031.775700934581</v>
      </c>
      <c r="E99" s="284">
        <f t="shared" si="153"/>
        <v>90683.902524237928</v>
      </c>
      <c r="F99" s="284" t="str">
        <f t="shared" si="153"/>
        <v/>
      </c>
      <c r="G99" s="284" t="str">
        <f t="shared" si="153"/>
        <v/>
      </c>
      <c r="H99" s="284">
        <f t="shared" si="153"/>
        <v>74025.077098712383</v>
      </c>
      <c r="I99" s="284" t="str">
        <f t="shared" si="153"/>
        <v/>
      </c>
      <c r="J99" s="284" t="str">
        <f t="shared" si="153"/>
        <v/>
      </c>
      <c r="K99" s="284">
        <f t="shared" si="153"/>
        <v>60426.513272360549</v>
      </c>
      <c r="L99" s="284" t="str">
        <f t="shared" si="153"/>
        <v/>
      </c>
      <c r="M99" s="284" t="str">
        <f t="shared" si="153"/>
        <v/>
      </c>
      <c r="N99" s="284">
        <f t="shared" si="153"/>
        <v>49326.034492144798</v>
      </c>
      <c r="O99" s="284" t="str">
        <f t="shared" si="153"/>
        <v/>
      </c>
      <c r="P99" s="284" t="str">
        <f t="shared" si="153"/>
        <v/>
      </c>
      <c r="Q99" s="284" t="str">
        <f t="shared" si="153"/>
        <v/>
      </c>
      <c r="R99" s="284">
        <f t="shared" si="153"/>
        <v>37630.595543348347</v>
      </c>
      <c r="S99" s="284" t="str">
        <f t="shared" si="153"/>
        <v/>
      </c>
      <c r="T99" s="284" t="str">
        <f t="shared" si="153"/>
        <v/>
      </c>
      <c r="U99" s="284" t="str">
        <f t="shared" si="153"/>
        <v/>
      </c>
      <c r="V99" s="284" t="str">
        <f t="shared" si="153"/>
        <v/>
      </c>
      <c r="W99" s="284">
        <f t="shared" si="153"/>
        <v>26830.094548147103</v>
      </c>
      <c r="X99" s="284" t="str">
        <f t="shared" si="153"/>
        <v/>
      </c>
      <c r="Y99" s="284" t="str">
        <f t="shared" si="153"/>
        <v/>
      </c>
      <c r="Z99" s="284" t="str">
        <f t="shared" si="153"/>
        <v/>
      </c>
      <c r="AA99" s="284" t="str">
        <f t="shared" si="153"/>
        <v/>
      </c>
      <c r="AB99" s="284" t="str">
        <f t="shared" si="153"/>
        <v/>
      </c>
      <c r="AC99" s="284" t="str">
        <f t="shared" si="153"/>
        <v/>
      </c>
      <c r="AD99" s="284" t="str">
        <f t="shared" si="153"/>
        <v/>
      </c>
      <c r="AE99" s="284" t="str">
        <f t="shared" si="153"/>
        <v/>
      </c>
      <c r="AF99" s="284" t="str">
        <f t="shared" si="153"/>
        <v/>
      </c>
      <c r="AG99" s="284" t="str">
        <f t="shared" si="153"/>
        <v/>
      </c>
      <c r="AH99" s="284" t="str">
        <f t="shared" si="153"/>
        <v/>
      </c>
      <c r="AI99" s="284" t="str">
        <f t="shared" si="153"/>
        <v/>
      </c>
      <c r="AJ99" s="284" t="str">
        <f t="shared" si="153"/>
        <v/>
      </c>
      <c r="AK99" s="284" t="str">
        <f t="shared" si="153"/>
        <v/>
      </c>
      <c r="AL99" s="284" t="str">
        <f t="shared" si="153"/>
        <v/>
      </c>
      <c r="AM99" s="284" t="str">
        <f t="shared" si="153"/>
        <v/>
      </c>
      <c r="AN99" s="284" t="str">
        <f t="shared" si="153"/>
        <v/>
      </c>
      <c r="AO99" s="284" t="str">
        <f t="shared" si="153"/>
        <v/>
      </c>
      <c r="AP99" s="284" t="str">
        <f t="shared" si="153"/>
        <v/>
      </c>
      <c r="AQ99" s="284" t="str">
        <f t="shared" si="153"/>
        <v/>
      </c>
      <c r="AR99" s="284">
        <f t="shared" si="153"/>
        <v>6479.8189519009238</v>
      </c>
      <c r="AS99" s="284" t="str">
        <f t="shared" si="153"/>
        <v/>
      </c>
      <c r="AT99" s="284" t="str">
        <f t="shared" si="153"/>
        <v/>
      </c>
      <c r="AU99" s="284" t="str">
        <f t="shared" si="153"/>
        <v/>
      </c>
      <c r="AV99" s="284" t="str">
        <f t="shared" si="153"/>
        <v/>
      </c>
      <c r="AW99" s="284">
        <f t="shared" si="153"/>
        <v>4620.021358261708</v>
      </c>
      <c r="AX99" s="284" t="str">
        <f t="shared" si="153"/>
        <v/>
      </c>
      <c r="AY99" s="284" t="str">
        <f t="shared" si="153"/>
        <v/>
      </c>
      <c r="AZ99" s="284" t="str">
        <f t="shared" si="153"/>
        <v/>
      </c>
      <c r="BA99" s="284" t="str">
        <f t="shared" si="153"/>
        <v/>
      </c>
      <c r="BB99" s="284">
        <f t="shared" si="153"/>
        <v>3294.0113773599637</v>
      </c>
      <c r="BC99" s="284" t="str">
        <f t="shared" si="153"/>
        <v/>
      </c>
      <c r="BD99" s="284" t="str">
        <f t="shared" si="153"/>
        <v/>
      </c>
      <c r="BE99" s="284" t="str">
        <f t="shared" si="153"/>
        <v/>
      </c>
      <c r="BF99" s="284" t="str">
        <f t="shared" si="153"/>
        <v/>
      </c>
      <c r="BG99" s="284">
        <f t="shared" si="153"/>
        <v>2348.584587119617</v>
      </c>
      <c r="BH99" s="284" t="str">
        <f t="shared" si="153"/>
        <v/>
      </c>
      <c r="BI99" s="284" t="str">
        <f t="shared" si="153"/>
        <v/>
      </c>
      <c r="BJ99" s="284" t="str">
        <f t="shared" si="153"/>
        <v/>
      </c>
      <c r="BK99" s="284" t="str">
        <f t="shared" si="153"/>
        <v/>
      </c>
      <c r="BL99" s="284">
        <f t="shared" si="153"/>
        <v>1674.5083519646446</v>
      </c>
      <c r="BM99" s="284" t="str">
        <f t="shared" si="153"/>
        <v/>
      </c>
      <c r="BN99" s="284" t="str">
        <f t="shared" si="153"/>
        <v/>
      </c>
      <c r="BO99" s="284" t="str">
        <f t="shared" si="153"/>
        <v/>
      </c>
      <c r="BP99" s="284" t="str">
        <f t="shared" si="154"/>
        <v/>
      </c>
      <c r="BQ99" s="284">
        <f t="shared" si="154"/>
        <v>1193.9013123807658</v>
      </c>
      <c r="BR99" s="284" t="str">
        <f t="shared" si="154"/>
        <v/>
      </c>
      <c r="BS99" s="284" t="str">
        <f t="shared" si="154"/>
        <v/>
      </c>
      <c r="BT99" s="284" t="str">
        <f t="shared" si="154"/>
        <v/>
      </c>
      <c r="BU99" s="284" t="str">
        <f t="shared" si="154"/>
        <v/>
      </c>
      <c r="BV99" s="284">
        <f t="shared" si="154"/>
        <v>851.2351353949</v>
      </c>
      <c r="BW99" s="284" t="str">
        <f t="shared" si="154"/>
        <v/>
      </c>
      <c r="BX99" s="284" t="str">
        <f t="shared" si="154"/>
        <v/>
      </c>
      <c r="BY99" s="284" t="str">
        <f t="shared" si="154"/>
        <v/>
      </c>
      <c r="BZ99" s="284" t="str">
        <f t="shared" si="154"/>
        <v/>
      </c>
      <c r="CA99" s="284">
        <f t="shared" si="154"/>
        <v>606.91888702747292</v>
      </c>
      <c r="CB99" s="284" t="str">
        <f t="shared" si="154"/>
        <v/>
      </c>
      <c r="CC99" s="284" t="str">
        <f t="shared" si="154"/>
        <v/>
      </c>
      <c r="CD99" s="284" t="str">
        <f t="shared" si="154"/>
        <v/>
      </c>
      <c r="CE99" s="284" t="str">
        <f t="shared" si="154"/>
        <v/>
      </c>
      <c r="CF99" s="284">
        <f t="shared" si="154"/>
        <v>432.72477851819815</v>
      </c>
      <c r="CG99" s="284" t="str">
        <f t="shared" si="154"/>
        <v/>
      </c>
      <c r="CH99" s="284" t="str">
        <f t="shared" si="154"/>
        <v/>
      </c>
      <c r="CI99" s="284" t="str">
        <f t="shared" si="154"/>
        <v/>
      </c>
      <c r="CJ99" s="284" t="str">
        <f t="shared" si="154"/>
        <v/>
      </c>
      <c r="CK99" s="284">
        <f t="shared" si="154"/>
        <v>308.52678660360669</v>
      </c>
      <c r="CL99" s="284" t="str">
        <f t="shared" si="154"/>
        <v/>
      </c>
      <c r="CM99" s="284" t="str">
        <f t="shared" si="154"/>
        <v/>
      </c>
      <c r="CN99" s="284" t="str">
        <f t="shared" si="154"/>
        <v/>
      </c>
      <c r="CO99" s="284" t="str">
        <f t="shared" si="154"/>
        <v/>
      </c>
      <c r="CP99" s="284">
        <f t="shared" si="154"/>
        <v>219.97533484887853</v>
      </c>
      <c r="CQ99" s="284" t="str">
        <f t="shared" si="154"/>
        <v/>
      </c>
      <c r="CR99" s="284" t="str">
        <f t="shared" si="154"/>
        <v/>
      </c>
      <c r="CS99" s="284" t="str">
        <f t="shared" si="154"/>
        <v/>
      </c>
      <c r="CT99" s="284" t="str">
        <f t="shared" si="154"/>
        <v/>
      </c>
      <c r="CU99" s="284">
        <f t="shared" si="154"/>
        <v>156.83937357454261</v>
      </c>
      <c r="CV99" s="284" t="str">
        <f t="shared" si="154"/>
        <v/>
      </c>
      <c r="CW99" s="284" t="str">
        <f t="shared" si="154"/>
        <v/>
      </c>
      <c r="CX99" s="284" t="str">
        <f t="shared" si="154"/>
        <v/>
      </c>
      <c r="CY99" s="284" t="str">
        <f t="shared" si="154"/>
        <v/>
      </c>
      <c r="CZ99" s="284">
        <f t="shared" si="154"/>
        <v>111.82430575752493</v>
      </c>
      <c r="DA99" s="284" t="str">
        <f t="shared" si="154"/>
        <v/>
      </c>
      <c r="DB99" s="284" t="str">
        <f t="shared" si="154"/>
        <v/>
      </c>
      <c r="DC99" s="284" t="str">
        <f t="shared" si="154"/>
        <v/>
      </c>
      <c r="DD99" s="284" t="str">
        <f t="shared" si="154"/>
        <v/>
      </c>
      <c r="DE99" s="284">
        <f t="shared" si="154"/>
        <v>79.72918453547129</v>
      </c>
      <c r="DF99" s="284" t="str">
        <f t="shared" si="154"/>
        <v/>
      </c>
      <c r="DG99" s="284" t="str">
        <f t="shared" si="154"/>
        <v/>
      </c>
      <c r="DH99" s="284" t="str">
        <f t="shared" si="154"/>
        <v/>
      </c>
      <c r="DI99" s="284" t="str">
        <f t="shared" si="154"/>
        <v/>
      </c>
      <c r="DJ99" s="284">
        <f t="shared" si="154"/>
        <v>56.845806675294057</v>
      </c>
      <c r="DK99" s="284" t="str">
        <f t="shared" si="154"/>
        <v/>
      </c>
      <c r="DL99" s="284" t="str">
        <f t="shared" si="154"/>
        <v/>
      </c>
      <c r="DM99" s="284" t="str">
        <f t="shared" si="154"/>
        <v/>
      </c>
      <c r="DN99" s="284" t="str">
        <f t="shared" si="154"/>
        <v/>
      </c>
      <c r="DO99" s="284">
        <f t="shared" si="154"/>
        <v>40.530274521085126</v>
      </c>
      <c r="DP99" s="284" t="str">
        <f t="shared" si="154"/>
        <v/>
      </c>
      <c r="DQ99" s="284" t="str">
        <f t="shared" si="154"/>
        <v/>
      </c>
      <c r="DR99" s="284" t="str">
        <f t="shared" si="154"/>
        <v/>
      </c>
      <c r="DS99" s="284" t="str">
        <f t="shared" si="154"/>
        <v/>
      </c>
      <c r="DT99" s="284">
        <f t="shared" si="154"/>
        <v>28.897525584212747</v>
      </c>
      <c r="DU99" s="284" t="str">
        <f t="shared" si="154"/>
        <v/>
      </c>
      <c r="DV99" s="284" t="str">
        <f t="shared" si="154"/>
        <v/>
      </c>
      <c r="DW99" s="284" t="str">
        <f t="shared" si="154"/>
        <v/>
      </c>
      <c r="DX99" s="284" t="str">
        <f t="shared" si="154"/>
        <v/>
      </c>
      <c r="DY99" s="284">
        <f t="shared" si="154"/>
        <v>20.603536362819415</v>
      </c>
      <c r="DZ99" s="284" t="str">
        <f t="shared" si="154"/>
        <v/>
      </c>
      <c r="EA99" s="284" t="str">
        <f t="shared" si="154"/>
        <v/>
      </c>
      <c r="EB99" s="284" t="str">
        <f t="shared" si="155"/>
        <v/>
      </c>
      <c r="EC99" s="284" t="str">
        <f t="shared" si="155"/>
        <v/>
      </c>
      <c r="ED99" s="284">
        <f t="shared" si="155"/>
        <v>14.690036675179449</v>
      </c>
      <c r="EE99" s="284" t="str">
        <f t="shared" si="155"/>
        <v/>
      </c>
      <c r="EF99" s="284" t="str">
        <f t="shared" si="155"/>
        <v/>
      </c>
      <c r="EG99" s="284" t="str">
        <f t="shared" si="155"/>
        <v/>
      </c>
      <c r="EH99" s="284" t="str">
        <f t="shared" si="155"/>
        <v/>
      </c>
      <c r="EI99" s="284">
        <f t="shared" si="155"/>
        <v>10.473793125511168</v>
      </c>
      <c r="EJ99" s="284" t="str">
        <f t="shared" si="155"/>
        <v/>
      </c>
      <c r="EK99" s="284" t="str">
        <f t="shared" si="155"/>
        <v/>
      </c>
      <c r="EL99" s="284" t="str">
        <f t="shared" si="155"/>
        <v/>
      </c>
      <c r="EM99" s="284" t="str">
        <f t="shared" si="155"/>
        <v/>
      </c>
      <c r="EN99" s="284">
        <f t="shared" si="155"/>
        <v>7.4676697452605172</v>
      </c>
      <c r="EO99" s="284" t="str">
        <f t="shared" si="155"/>
        <v/>
      </c>
      <c r="EP99" s="284" t="str">
        <f t="shared" si="155"/>
        <v/>
      </c>
      <c r="EQ99" s="284" t="str">
        <f t="shared" si="155"/>
        <v/>
      </c>
      <c r="ER99" s="284" t="str">
        <f t="shared" si="155"/>
        <v/>
      </c>
      <c r="ES99" s="284">
        <f t="shared" si="155"/>
        <v>5.3243453213190755</v>
      </c>
      <c r="ET99" s="284" t="str">
        <f t="shared" si="155"/>
        <v/>
      </c>
      <c r="EU99" s="284" t="str">
        <f t="shared" si="155"/>
        <v/>
      </c>
      <c r="EV99" s="284" t="str">
        <f t="shared" si="155"/>
        <v/>
      </c>
      <c r="EW99" s="284" t="str">
        <f t="shared" si="155"/>
        <v/>
      </c>
      <c r="EX99" s="284">
        <f t="shared" si="155"/>
        <v>3.7961846288990326</v>
      </c>
      <c r="EY99" s="284" t="str">
        <f t="shared" si="155"/>
        <v/>
      </c>
      <c r="EZ99" s="284" t="str">
        <f t="shared" si="155"/>
        <v/>
      </c>
      <c r="FA99" s="284" t="str">
        <f t="shared" si="155"/>
        <v/>
      </c>
      <c r="FB99" s="284" t="str">
        <f t="shared" si="155"/>
        <v/>
      </c>
      <c r="FC99" s="284">
        <f t="shared" si="155"/>
        <v>2.7066271751733488</v>
      </c>
      <c r="FD99" s="284" t="str">
        <f t="shared" si="155"/>
        <v/>
      </c>
      <c r="FE99" s="284" t="str">
        <f t="shared" si="155"/>
        <v/>
      </c>
      <c r="FF99" s="284" t="str">
        <f t="shared" si="155"/>
        <v/>
      </c>
      <c r="FG99" s="284" t="str">
        <f t="shared" si="155"/>
        <v/>
      </c>
      <c r="FH99" s="284">
        <f t="shared" si="155"/>
        <v>1.9297877689135197</v>
      </c>
      <c r="FI99" s="284" t="str">
        <f t="shared" si="155"/>
        <v/>
      </c>
      <c r="FJ99" s="284" t="str">
        <f t="shared" si="155"/>
        <v/>
      </c>
      <c r="FK99" s="284" t="str">
        <f t="shared" si="155"/>
        <v/>
      </c>
      <c r="FL99" s="284" t="str">
        <f t="shared" si="155"/>
        <v/>
      </c>
      <c r="FM99" s="284">
        <f t="shared" si="155"/>
        <v>1.3759120085719627</v>
      </c>
      <c r="FN99" s="284" t="str">
        <f t="shared" si="155"/>
        <v/>
      </c>
      <c r="FO99" s="284" t="str">
        <f t="shared" si="155"/>
        <v/>
      </c>
      <c r="FP99" s="284" t="str">
        <f t="shared" si="155"/>
        <v/>
      </c>
      <c r="FQ99" s="284" t="str">
        <f t="shared" si="155"/>
        <v/>
      </c>
      <c r="FR99" s="284">
        <f t="shared" si="155"/>
        <v>0.98100624629742406</v>
      </c>
      <c r="FS99" s="284" t="str">
        <f t="shared" si="155"/>
        <v/>
      </c>
      <c r="FT99" s="284" t="str">
        <f t="shared" si="155"/>
        <v/>
      </c>
      <c r="FU99" s="284" t="str">
        <f t="shared" si="155"/>
        <v/>
      </c>
      <c r="FV99" s="284" t="str">
        <f t="shared" si="155"/>
        <v/>
      </c>
      <c r="FW99" s="284">
        <f t="shared" si="155"/>
        <v>0.69944389559721498</v>
      </c>
      <c r="FX99" s="284" t="str">
        <f t="shared" si="155"/>
        <v/>
      </c>
      <c r="FY99" s="284" t="str">
        <f t="shared" si="155"/>
        <v/>
      </c>
      <c r="FZ99" s="284" t="str">
        <f t="shared" si="155"/>
        <v/>
      </c>
      <c r="GA99" s="284" t="str">
        <f t="shared" si="155"/>
        <v/>
      </c>
      <c r="GB99" s="284">
        <f t="shared" si="155"/>
        <v>0.49869383088503216</v>
      </c>
      <c r="GC99" s="284" t="str">
        <f t="shared" si="155"/>
        <v/>
      </c>
      <c r="GD99" s="284" t="str">
        <f t="shared" si="155"/>
        <v/>
      </c>
      <c r="GE99" s="284" t="str">
        <f t="shared" si="155"/>
        <v/>
      </c>
      <c r="GF99" s="284" t="str">
        <f t="shared" si="155"/>
        <v/>
      </c>
      <c r="GG99" s="284">
        <f t="shared" si="155"/>
        <v>0.3555618092147938</v>
      </c>
      <c r="GH99" s="284" t="str">
        <f t="shared" si="155"/>
        <v/>
      </c>
      <c r="GI99" s="284" t="str">
        <f t="shared" si="155"/>
        <v/>
      </c>
      <c r="GJ99" s="284" t="str">
        <f t="shared" si="155"/>
        <v/>
      </c>
      <c r="GK99" s="284" t="str">
        <f t="shared" si="155"/>
        <v/>
      </c>
      <c r="GL99" s="284">
        <f t="shared" si="155"/>
        <v>0.25351065592235678</v>
      </c>
      <c r="GM99" s="284" t="str">
        <f t="shared" si="155"/>
        <v/>
      </c>
      <c r="GN99" s="284" t="str">
        <f t="shared" si="156"/>
        <v/>
      </c>
      <c r="GO99" s="284" t="str">
        <f t="shared" si="156"/>
        <v/>
      </c>
      <c r="GP99" s="284" t="str">
        <f t="shared" si="156"/>
        <v/>
      </c>
      <c r="GQ99" s="284">
        <f t="shared" si="156"/>
        <v>0.18074959402448001</v>
      </c>
      <c r="GR99" s="284" t="str">
        <f t="shared" si="156"/>
        <v/>
      </c>
      <c r="GS99" s="284" t="str">
        <f t="shared" si="156"/>
        <v/>
      </c>
      <c r="GT99" s="284" t="str">
        <f t="shared" si="156"/>
        <v/>
      </c>
      <c r="GU99" s="284" t="str">
        <f t="shared" si="156"/>
        <v/>
      </c>
      <c r="GV99" s="284">
        <f t="shared" si="156"/>
        <v>0.12887196248673807</v>
      </c>
      <c r="GW99" s="284" t="str">
        <f t="shared" si="156"/>
        <v/>
      </c>
      <c r="GX99" s="284" t="str">
        <f t="shared" si="156"/>
        <v/>
      </c>
      <c r="GY99" s="284" t="str">
        <f t="shared" si="156"/>
        <v/>
      </c>
      <c r="GZ99" s="284" t="str">
        <f t="shared" si="156"/>
        <v/>
      </c>
      <c r="HA99" s="284">
        <f t="shared" si="156"/>
        <v>9.1883928175982038E-2</v>
      </c>
      <c r="HB99" s="284" t="str">
        <f t="shared" si="156"/>
        <v/>
      </c>
      <c r="HC99" s="284" t="str">
        <f t="shared" si="156"/>
        <v/>
      </c>
      <c r="HD99" s="284" t="str">
        <f t="shared" si="156"/>
        <v/>
      </c>
      <c r="HE99" s="284" t="str">
        <f t="shared" si="156"/>
        <v/>
      </c>
      <c r="HF99" s="284">
        <f t="shared" si="156"/>
        <v>6.5511970906145231E-2</v>
      </c>
      <c r="HG99" s="284" t="str">
        <f t="shared" si="156"/>
        <v/>
      </c>
      <c r="HH99" s="284" t="str">
        <f t="shared" si="156"/>
        <v/>
      </c>
      <c r="HI99" s="284" t="str">
        <f t="shared" si="156"/>
        <v/>
      </c>
      <c r="HJ99" s="284" t="str">
        <f t="shared" si="156"/>
        <v/>
      </c>
      <c r="HK99" s="284">
        <f t="shared" si="156"/>
        <v>4.6709129846817715E-2</v>
      </c>
      <c r="HL99" s="284" t="str">
        <f t="shared" si="156"/>
        <v/>
      </c>
      <c r="HM99" s="284" t="str">
        <f t="shared" si="156"/>
        <v/>
      </c>
      <c r="HN99" s="284" t="str">
        <f t="shared" si="156"/>
        <v/>
      </c>
      <c r="HO99" s="284" t="str">
        <f t="shared" si="156"/>
        <v/>
      </c>
      <c r="HP99" s="284">
        <f t="shared" si="156"/>
        <v>3.3302964036489156E-2</v>
      </c>
      <c r="HQ99" s="284" t="str">
        <f t="shared" si="156"/>
        <v/>
      </c>
      <c r="HR99" s="284" t="str">
        <f t="shared" si="156"/>
        <v/>
      </c>
      <c r="HS99" s="284" t="str">
        <f t="shared" si="156"/>
        <v/>
      </c>
      <c r="HT99" s="284" t="str">
        <f t="shared" si="156"/>
        <v/>
      </c>
      <c r="HU99" s="284">
        <f t="shared" si="156"/>
        <v>2.3744553093858412E-2</v>
      </c>
      <c r="HV99" s="284" t="str">
        <f t="shared" si="156"/>
        <v/>
      </c>
      <c r="HW99" s="284" t="str">
        <f t="shared" si="156"/>
        <v/>
      </c>
      <c r="HX99" s="284" t="str">
        <f t="shared" si="156"/>
        <v/>
      </c>
      <c r="HY99" s="284" t="str">
        <f t="shared" si="156"/>
        <v/>
      </c>
      <c r="HZ99" s="284">
        <f t="shared" si="156"/>
        <v>1.6929538193937228E-2</v>
      </c>
      <c r="IA99" s="284" t="str">
        <f t="shared" si="156"/>
        <v/>
      </c>
      <c r="IB99" s="284" t="str">
        <f t="shared" si="156"/>
        <v/>
      </c>
      <c r="IC99" s="284" t="str">
        <f t="shared" si="156"/>
        <v/>
      </c>
      <c r="ID99" s="284" t="str">
        <f t="shared" si="156"/>
        <v/>
      </c>
      <c r="IE99" s="284">
        <f t="shared" si="156"/>
        <v>1.2070526757318149E-2</v>
      </c>
      <c r="IF99" s="284" t="str">
        <f t="shared" si="156"/>
        <v/>
      </c>
      <c r="IG99" s="284" t="str">
        <f t="shared" si="156"/>
        <v/>
      </c>
      <c r="IH99" s="284" t="str">
        <f t="shared" si="156"/>
        <v/>
      </c>
      <c r="II99" s="284" t="str">
        <f t="shared" si="156"/>
        <v/>
      </c>
      <c r="IJ99" s="284">
        <f t="shared" si="156"/>
        <v>8.6061187570556606E-3</v>
      </c>
      <c r="IK99" s="284" t="str">
        <f t="shared" si="156"/>
        <v/>
      </c>
      <c r="IL99" s="284" t="str">
        <f t="shared" si="156"/>
        <v/>
      </c>
      <c r="IM99" s="284" t="str">
        <f t="shared" si="156"/>
        <v/>
      </c>
      <c r="IN99" s="284" t="str">
        <f t="shared" si="156"/>
        <v/>
      </c>
      <c r="IO99" s="284">
        <f t="shared" si="156"/>
        <v>6.1360437327758512E-3</v>
      </c>
      <c r="IP99" s="284" t="str">
        <f t="shared" si="156"/>
        <v/>
      </c>
      <c r="IQ99" s="284" t="str">
        <f t="shared" si="156"/>
        <v/>
      </c>
      <c r="IR99" s="284" t="str">
        <f t="shared" si="156"/>
        <v/>
      </c>
      <c r="IS99" s="284" t="str">
        <f t="shared" si="156"/>
        <v/>
      </c>
      <c r="IT99" s="284">
        <f t="shared" si="156"/>
        <v>4.374914378176561E-3</v>
      </c>
      <c r="IU99" s="284" t="str">
        <f t="shared" si="156"/>
        <v/>
      </c>
      <c r="IV99" s="284" t="str">
        <f t="shared" si="156"/>
        <v/>
      </c>
      <c r="IW99" s="284" t="str">
        <f t="shared" si="156"/>
        <v/>
      </c>
      <c r="IX99" s="284" t="str">
        <f t="shared" si="156"/>
        <v/>
      </c>
      <c r="IY99" s="284">
        <f t="shared" si="156"/>
        <v>3.1192534880642758E-3</v>
      </c>
      <c r="IZ99" s="284" t="str">
        <f t="shared" si="157"/>
        <v/>
      </c>
      <c r="JA99" s="284" t="str">
        <f t="shared" si="157"/>
        <v/>
      </c>
      <c r="JB99" s="284" t="str">
        <f t="shared" si="157"/>
        <v/>
      </c>
      <c r="JC99" s="284" t="str">
        <f t="shared" si="157"/>
        <v/>
      </c>
      <c r="JD99" s="284">
        <f t="shared" si="157"/>
        <v>2.2239846272960545E-3</v>
      </c>
      <c r="JE99" s="284" t="str">
        <f t="shared" si="157"/>
        <v/>
      </c>
      <c r="JF99" s="284" t="str">
        <f t="shared" si="157"/>
        <v/>
      </c>
      <c r="JG99" s="284" t="str">
        <f t="shared" si="157"/>
        <v/>
      </c>
      <c r="JH99" s="284" t="str">
        <f t="shared" si="157"/>
        <v/>
      </c>
      <c r="JI99" s="284">
        <f t="shared" si="157"/>
        <v>1.5856703026462238E-3</v>
      </c>
      <c r="JJ99" s="284" t="str">
        <f t="shared" si="157"/>
        <v/>
      </c>
      <c r="JK99" s="284" t="str">
        <f t="shared" si="157"/>
        <v/>
      </c>
      <c r="JL99" s="284" t="str">
        <f t="shared" si="157"/>
        <v/>
      </c>
      <c r="JM99" s="284" t="str">
        <f t="shared" si="157"/>
        <v/>
      </c>
      <c r="JN99" s="284">
        <f t="shared" si="157"/>
        <v>1.1305610110044434E-3</v>
      </c>
      <c r="JO99" s="284" t="str">
        <f t="shared" si="157"/>
        <v/>
      </c>
      <c r="JP99" s="284" t="str">
        <f t="shared" si="157"/>
        <v/>
      </c>
      <c r="JQ99" s="284" t="str">
        <f t="shared" si="157"/>
        <v/>
      </c>
      <c r="JR99" s="284" t="str">
        <f t="shared" si="157"/>
        <v/>
      </c>
      <c r="JS99" s="284">
        <f t="shared" si="157"/>
        <v>8.060743759092518E-4</v>
      </c>
      <c r="JT99" s="284" t="str">
        <f t="shared" si="157"/>
        <v/>
      </c>
      <c r="JU99" s="284" t="str">
        <f t="shared" si="157"/>
        <v/>
      </c>
      <c r="JV99" s="284" t="str">
        <f t="shared" si="157"/>
        <v/>
      </c>
      <c r="JW99" s="284" t="str">
        <f t="shared" si="157"/>
        <v/>
      </c>
      <c r="JX99" s="284">
        <f t="shared" si="157"/>
        <v>5.7471988965921979E-4</v>
      </c>
      <c r="JY99" s="284" t="str">
        <f t="shared" si="157"/>
        <v/>
      </c>
      <c r="JZ99" s="284" t="str">
        <f t="shared" si="157"/>
        <v/>
      </c>
      <c r="KA99" s="284" t="str">
        <f t="shared" si="157"/>
        <v/>
      </c>
      <c r="KB99" s="284" t="str">
        <f t="shared" si="157"/>
        <v/>
      </c>
      <c r="KC99" s="284">
        <f t="shared" si="157"/>
        <v>4.0976733840140261E-4</v>
      </c>
      <c r="KD99" s="284" t="str">
        <f t="shared" si="157"/>
        <v/>
      </c>
      <c r="KE99" s="284" t="str">
        <f t="shared" si="157"/>
        <v/>
      </c>
      <c r="KF99" s="284" t="str">
        <f t="shared" si="157"/>
        <v/>
      </c>
      <c r="KG99" s="284" t="str">
        <f t="shared" si="157"/>
        <v/>
      </c>
      <c r="KH99" s="284">
        <f t="shared" si="157"/>
        <v>2.9215844908400749E-4</v>
      </c>
      <c r="KI99" s="284" t="str">
        <f t="shared" si="157"/>
        <v/>
      </c>
      <c r="KJ99" s="284" t="str">
        <f t="shared" si="157"/>
        <v/>
      </c>
      <c r="KK99" s="284" t="str">
        <f t="shared" si="157"/>
        <v/>
      </c>
      <c r="KL99" s="284" t="str">
        <f t="shared" si="157"/>
        <v/>
      </c>
      <c r="KM99" s="284">
        <f t="shared" si="157"/>
        <v>2.0830493641628038E-4</v>
      </c>
      <c r="KN99" s="284" t="str">
        <f t="shared" si="157"/>
        <v/>
      </c>
      <c r="KO99" s="284" t="str">
        <f t="shared" si="157"/>
        <v/>
      </c>
      <c r="KP99" s="284" t="str">
        <f t="shared" si="157"/>
        <v/>
      </c>
      <c r="KQ99" s="284" t="str">
        <f t="shared" si="157"/>
        <v/>
      </c>
      <c r="KR99" s="284">
        <f t="shared" si="157"/>
        <v>1.4851854078303222E-4</v>
      </c>
      <c r="KS99" s="284" t="str">
        <f t="shared" si="157"/>
        <v/>
      </c>
      <c r="KT99" s="284" t="str">
        <f t="shared" si="157"/>
        <v/>
      </c>
      <c r="KU99" s="284" t="str">
        <f t="shared" si="157"/>
        <v/>
      </c>
      <c r="KV99" s="284" t="str">
        <f t="shared" si="157"/>
        <v/>
      </c>
      <c r="KW99" s="284">
        <f t="shared" si="157"/>
        <v>1.0589166697538354E-4</v>
      </c>
      <c r="KX99" s="284" t="str">
        <f t="shared" si="157"/>
        <v/>
      </c>
      <c r="KY99" s="284" t="str">
        <f t="shared" si="157"/>
        <v/>
      </c>
      <c r="KZ99" s="284" t="str">
        <f t="shared" si="157"/>
        <v/>
      </c>
      <c r="LA99" s="284" t="str">
        <f t="shared" si="157"/>
        <v/>
      </c>
      <c r="LB99" s="284">
        <f t="shared" si="157"/>
        <v>7.5499295075935654E-5</v>
      </c>
      <c r="LC99" s="284" t="str">
        <f t="shared" si="157"/>
        <v/>
      </c>
      <c r="LD99" s="284" t="str">
        <f t="shared" si="157"/>
        <v/>
      </c>
      <c r="LE99" s="284" t="str">
        <f t="shared" si="157"/>
        <v/>
      </c>
      <c r="LF99" s="284" t="str">
        <f t="shared" si="157"/>
        <v/>
      </c>
      <c r="LG99" s="284">
        <f t="shared" si="157"/>
        <v>5.3829953949901496E-5</v>
      </c>
      <c r="LH99" s="284" t="str">
        <f t="shared" si="157"/>
        <v/>
      </c>
      <c r="LI99" s="284" t="str">
        <f t="shared" si="157"/>
        <v/>
      </c>
      <c r="LJ99" s="284" t="str">
        <f t="shared" si="157"/>
        <v/>
      </c>
      <c r="LK99" s="284" t="str">
        <f t="shared" si="157"/>
        <v/>
      </c>
      <c r="LL99" s="284">
        <f t="shared" si="158"/>
        <v>3.8380013208522074E-5</v>
      </c>
      <c r="LM99" s="284" t="str">
        <f t="shared" si="158"/>
        <v/>
      </c>
      <c r="LN99" s="284" t="str">
        <f t="shared" si="158"/>
        <v/>
      </c>
      <c r="LO99" s="284" t="str">
        <f t="shared" si="158"/>
        <v/>
      </c>
      <c r="LP99" s="284" t="str">
        <f t="shared" si="158"/>
        <v/>
      </c>
      <c r="LQ99" s="284">
        <f t="shared" si="158"/>
        <v>2.7364418986076886E-5</v>
      </c>
      <c r="LR99" s="284" t="str">
        <f t="shared" si="158"/>
        <v/>
      </c>
      <c r="LS99" s="284" t="str">
        <f t="shared" si="158"/>
        <v/>
      </c>
      <c r="LT99" s="284" t="str">
        <f t="shared" si="158"/>
        <v/>
      </c>
      <c r="LU99" s="284" t="str">
        <f t="shared" si="158"/>
        <v/>
      </c>
      <c r="LV99" s="284">
        <f t="shared" si="158"/>
        <v>1.9510452546673314E-5</v>
      </c>
      <c r="LW99" s="284" t="str">
        <f t="shared" si="158"/>
        <v/>
      </c>
      <c r="LX99" s="284" t="str">
        <f t="shared" si="158"/>
        <v/>
      </c>
      <c r="LY99" s="284" t="str">
        <f t="shared" si="158"/>
        <v/>
      </c>
      <c r="LZ99" s="284" t="str">
        <f t="shared" si="158"/>
        <v/>
      </c>
      <c r="MA99" s="284">
        <f t="shared" si="158"/>
        <v>1.3910683021250018E-5</v>
      </c>
      <c r="MB99" s="284" t="str">
        <f t="shared" si="158"/>
        <v/>
      </c>
      <c r="MC99" s="284" t="str">
        <f t="shared" si="158"/>
        <v/>
      </c>
      <c r="MD99" s="284" t="str">
        <f t="shared" si="158"/>
        <v/>
      </c>
      <c r="ME99" s="284" t="str">
        <f t="shared" si="158"/>
        <v/>
      </c>
      <c r="MF99" s="284">
        <f t="shared" si="158"/>
        <v>9.9181247413293847E-6</v>
      </c>
      <c r="MG99" s="284" t="str">
        <f t="shared" si="158"/>
        <v/>
      </c>
      <c r="MH99" s="284" t="str">
        <f t="shared" si="158"/>
        <v/>
      </c>
      <c r="MI99" s="284" t="str">
        <f t="shared" si="158"/>
        <v/>
      </c>
      <c r="MJ99" s="284" t="str">
        <f t="shared" si="158"/>
        <v/>
      </c>
      <c r="MK99" s="284">
        <f t="shared" si="158"/>
        <v>7.0714858669628843E-6</v>
      </c>
      <c r="ML99" s="284" t="str">
        <f t="shared" si="158"/>
        <v/>
      </c>
      <c r="MM99" s="284" t="str">
        <f t="shared" si="158"/>
        <v/>
      </c>
      <c r="MN99" s="284" t="str">
        <f t="shared" si="158"/>
        <v/>
      </c>
      <c r="MO99" s="284" t="str">
        <f t="shared" si="158"/>
        <v/>
      </c>
      <c r="MP99" s="284">
        <f t="shared" si="158"/>
        <v>5.0418716915586232E-6</v>
      </c>
      <c r="MQ99" s="284" t="str">
        <f t="shared" si="158"/>
        <v/>
      </c>
      <c r="MR99" s="284" t="str">
        <f t="shared" si="158"/>
        <v/>
      </c>
      <c r="MS99" s="284" t="str">
        <f t="shared" si="158"/>
        <v/>
      </c>
      <c r="MT99" s="284" t="str">
        <f t="shared" si="158"/>
        <v/>
      </c>
      <c r="MU99" s="284">
        <f t="shared" si="158"/>
        <v>3.5947848348112434E-6</v>
      </c>
      <c r="MV99" s="284" t="str">
        <f t="shared" si="158"/>
        <v/>
      </c>
      <c r="MW99" s="284" t="str">
        <f t="shared" si="158"/>
        <v/>
      </c>
      <c r="MX99" s="284" t="str">
        <f t="shared" si="158"/>
        <v/>
      </c>
      <c r="MY99" s="284" t="str">
        <f t="shared" si="158"/>
        <v/>
      </c>
      <c r="MZ99" s="284">
        <f t="shared" si="158"/>
        <v>2.5630319054378985E-6</v>
      </c>
      <c r="NA99" s="284" t="str">
        <f t="shared" si="158"/>
        <v/>
      </c>
      <c r="NB99" s="284" t="str">
        <f t="shared" si="158"/>
        <v/>
      </c>
      <c r="NC99" s="284" t="str">
        <f t="shared" si="158"/>
        <v/>
      </c>
      <c r="ND99" s="284" t="str">
        <f t="shared" si="158"/>
        <v/>
      </c>
      <c r="NE99" s="284">
        <f t="shared" si="158"/>
        <v>1.8274063261529142E-6</v>
      </c>
      <c r="NF99" s="284" t="str">
        <f t="shared" si="158"/>
        <v/>
      </c>
      <c r="NG99" s="284" t="str">
        <f t="shared" si="158"/>
        <v/>
      </c>
      <c r="NH99" s="284" t="str">
        <f t="shared" si="158"/>
        <v/>
      </c>
      <c r="NI99" s="284" t="str">
        <f t="shared" si="158"/>
        <v/>
      </c>
      <c r="NJ99" s="284">
        <f t="shared" si="158"/>
        <v>1.3029154548480528E-6</v>
      </c>
      <c r="NK99" s="284" t="str">
        <f t="shared" si="158"/>
        <v/>
      </c>
      <c r="NL99" s="284" t="str">
        <f t="shared" si="158"/>
        <v/>
      </c>
      <c r="NM99" s="284" t="str">
        <f t="shared" si="158"/>
        <v/>
      </c>
      <c r="NN99" s="284" t="str">
        <f t="shared" si="158"/>
        <v/>
      </c>
      <c r="NO99" s="284">
        <f t="shared" si="158"/>
        <v>9.2896071234233929E-7</v>
      </c>
      <c r="NP99" s="284" t="str">
        <f t="shared" si="158"/>
        <v/>
      </c>
      <c r="NQ99" s="284" t="str">
        <f t="shared" si="158"/>
        <v/>
      </c>
      <c r="NR99" s="284" t="str">
        <f t="shared" si="158"/>
        <v/>
      </c>
      <c r="NS99" s="284" t="str">
        <f t="shared" si="158"/>
        <v/>
      </c>
      <c r="NT99" s="284">
        <f t="shared" si="158"/>
        <v>6.6233614918339157E-7</v>
      </c>
      <c r="NU99" s="284" t="str">
        <f t="shared" si="158"/>
        <v/>
      </c>
      <c r="NV99" s="284" t="str">
        <f t="shared" si="158"/>
        <v/>
      </c>
      <c r="NW99" s="284" t="str">
        <f t="shared" si="158"/>
        <v/>
      </c>
      <c r="NX99" s="284" t="str">
        <f t="shared" si="159"/>
        <v/>
      </c>
      <c r="NY99" s="284">
        <f t="shared" si="159"/>
        <v>4.7223652054019143E-7</v>
      </c>
      <c r="NZ99" s="284" t="str">
        <f t="shared" si="159"/>
        <v/>
      </c>
      <c r="OA99" s="284" t="str">
        <f t="shared" si="159"/>
        <v/>
      </c>
      <c r="OB99" s="284" t="str">
        <f t="shared" si="159"/>
        <v/>
      </c>
      <c r="OC99" s="284" t="str">
        <f t="shared" si="159"/>
        <v/>
      </c>
      <c r="OD99" s="284">
        <f t="shared" si="159"/>
        <v>3.3669811259261196E-7</v>
      </c>
      <c r="OE99" s="284" t="str">
        <f t="shared" si="159"/>
        <v/>
      </c>
      <c r="OF99" s="284" t="str">
        <f t="shared" si="159"/>
        <v/>
      </c>
      <c r="OG99" s="284" t="str">
        <f t="shared" si="159"/>
        <v/>
      </c>
      <c r="OH99" s="284" t="str">
        <f t="shared" si="159"/>
        <v/>
      </c>
      <c r="OI99" s="284">
        <f t="shared" si="159"/>
        <v>2.4006110093676848E-7</v>
      </c>
      <c r="OJ99" s="284" t="str">
        <f t="shared" si="159"/>
        <v/>
      </c>
      <c r="OK99" s="284" t="str">
        <f t="shared" si="159"/>
        <v/>
      </c>
      <c r="OL99" s="284" t="str">
        <f t="shared" si="159"/>
        <v/>
      </c>
      <c r="OM99" s="284" t="str">
        <f t="shared" si="159"/>
        <v/>
      </c>
      <c r="ON99" s="284">
        <f t="shared" si="159"/>
        <v>1.7116024719954985E-7</v>
      </c>
      <c r="OO99" s="284" t="str">
        <f t="shared" si="159"/>
        <v/>
      </c>
      <c r="OP99" s="284" t="str">
        <f t="shared" si="159"/>
        <v/>
      </c>
      <c r="OQ99" s="284" t="str">
        <f t="shared" si="159"/>
        <v/>
      </c>
      <c r="OR99" s="284" t="str">
        <f t="shared" si="159"/>
        <v/>
      </c>
      <c r="OS99" s="284">
        <f t="shared" si="159"/>
        <v>1.2203489073028729E-7</v>
      </c>
      <c r="OT99" s="284" t="str">
        <f t="shared" si="159"/>
        <v/>
      </c>
      <c r="OU99" s="284" t="str">
        <f t="shared" si="159"/>
        <v/>
      </c>
      <c r="OV99" s="284" t="str">
        <f t="shared" si="159"/>
        <v/>
      </c>
      <c r="OW99" s="284" t="str">
        <f t="shared" si="159"/>
        <v/>
      </c>
      <c r="OX99" s="284">
        <f t="shared" si="159"/>
        <v>8.7009190505494449E-8</v>
      </c>
      <c r="OY99" s="284" t="str">
        <f t="shared" si="159"/>
        <v/>
      </c>
      <c r="OZ99" s="284" t="str">
        <f t="shared" si="159"/>
        <v/>
      </c>
      <c r="PA99" s="284" t="str">
        <f t="shared" si="159"/>
        <v/>
      </c>
      <c r="PB99" s="284" t="str">
        <f t="shared" si="159"/>
        <v/>
      </c>
      <c r="PC99" s="284">
        <f t="shared" si="159"/>
        <v>6.2036350318479173E-8</v>
      </c>
      <c r="PD99" s="284" t="str">
        <f t="shared" si="159"/>
        <v/>
      </c>
      <c r="PE99" s="284" t="str">
        <f t="shared" si="159"/>
        <v/>
      </c>
      <c r="PF99" s="284" t="str">
        <f t="shared" si="159"/>
        <v/>
      </c>
      <c r="PG99" s="284" t="str">
        <f t="shared" si="159"/>
        <v/>
      </c>
      <c r="PH99" s="284">
        <f t="shared" si="159"/>
        <v>4.4231060402682924E-8</v>
      </c>
      <c r="PI99" s="284" t="str">
        <f t="shared" si="159"/>
        <v/>
      </c>
      <c r="PJ99" s="284" t="str">
        <f t="shared" si="159"/>
        <v/>
      </c>
      <c r="PK99" s="284" t="str">
        <f t="shared" si="159"/>
        <v/>
      </c>
      <c r="PL99" s="284" t="str">
        <f t="shared" si="159"/>
        <v/>
      </c>
      <c r="PM99" s="284">
        <f t="shared" si="159"/>
        <v>3.1536134771020265E-8</v>
      </c>
      <c r="PN99" s="284" t="str">
        <f t="shared" si="159"/>
        <v/>
      </c>
      <c r="PO99" s="284" t="str">
        <f t="shared" si="159"/>
        <v/>
      </c>
      <c r="PP99" s="284" t="str">
        <f t="shared" si="159"/>
        <v/>
      </c>
      <c r="PQ99" s="284" t="str">
        <f t="shared" si="159"/>
        <v/>
      </c>
      <c r="PR99" s="284">
        <f t="shared" si="159"/>
        <v>2.2484828246071807E-8</v>
      </c>
      <c r="PS99" s="284" t="str">
        <f t="shared" si="159"/>
        <v/>
      </c>
      <c r="PT99" s="284" t="str">
        <f t="shared" si="159"/>
        <v/>
      </c>
      <c r="PU99" s="284" t="str">
        <f t="shared" si="159"/>
        <v/>
      </c>
      <c r="PV99" s="284" t="str">
        <f t="shared" si="159"/>
        <v/>
      </c>
      <c r="PW99" s="284">
        <f t="shared" si="159"/>
        <v>1.6031371787513215E-8</v>
      </c>
      <c r="PX99" s="284" t="str">
        <f t="shared" si="159"/>
        <v/>
      </c>
      <c r="PY99" s="284" t="str">
        <f t="shared" si="159"/>
        <v/>
      </c>
      <c r="PZ99" s="284" t="str">
        <f t="shared" si="159"/>
        <v/>
      </c>
      <c r="QA99" s="284" t="str">
        <f t="shared" si="159"/>
        <v/>
      </c>
      <c r="QB99" s="284">
        <f t="shared" si="159"/>
        <v>1.1430146522661313E-8</v>
      </c>
      <c r="QC99" s="284" t="str">
        <f t="shared" si="159"/>
        <v/>
      </c>
      <c r="QD99" s="284" t="str">
        <f t="shared" si="159"/>
        <v/>
      </c>
      <c r="QE99" s="284" t="str">
        <f t="shared" si="159"/>
        <v/>
      </c>
      <c r="QF99" s="284" t="str">
        <f t="shared" si="159"/>
        <v/>
      </c>
      <c r="QG99" s="284">
        <f t="shared" si="159"/>
        <v>8.1495365001308299E-9</v>
      </c>
      <c r="QH99" s="284" t="str">
        <f t="shared" si="159"/>
        <v/>
      </c>
      <c r="QI99" s="284" t="str">
        <f t="shared" si="159"/>
        <v/>
      </c>
      <c r="QJ99" s="284" t="str">
        <f t="shared" ref="QJ99:SA103" si="161">IF(QJ43="","",($C20*QJ43)/((1+$H$4)^QJ$79))</f>
        <v/>
      </c>
      <c r="QK99" s="284" t="str">
        <f t="shared" si="161"/>
        <v/>
      </c>
      <c r="QL99" s="284">
        <f t="shared" si="161"/>
        <v>5.8105068937909861E-9</v>
      </c>
      <c r="QM99" s="284" t="str">
        <f t="shared" si="161"/>
        <v/>
      </c>
      <c r="QN99" s="284" t="str">
        <f t="shared" si="161"/>
        <v/>
      </c>
      <c r="QO99" s="284" t="str">
        <f t="shared" si="161"/>
        <v/>
      </c>
      <c r="QP99" s="284" t="str">
        <f t="shared" si="161"/>
        <v/>
      </c>
      <c r="QQ99" s="284">
        <f t="shared" si="161"/>
        <v>4.1428111110675521E-9</v>
      </c>
      <c r="QR99" s="284" t="str">
        <f t="shared" si="161"/>
        <v/>
      </c>
      <c r="QS99" s="284" t="str">
        <f t="shared" si="161"/>
        <v/>
      </c>
      <c r="QT99" s="284" t="str">
        <f t="shared" si="161"/>
        <v/>
      </c>
      <c r="QU99" s="284" t="str">
        <f t="shared" si="161"/>
        <v/>
      </c>
      <c r="QV99" s="284">
        <f t="shared" si="161"/>
        <v>2.9537670664025454E-9</v>
      </c>
      <c r="QW99" s="284" t="str">
        <f t="shared" si="161"/>
        <v/>
      </c>
      <c r="QX99" s="284" t="str">
        <f t="shared" si="161"/>
        <v/>
      </c>
      <c r="QY99" s="284" t="str">
        <f t="shared" si="161"/>
        <v/>
      </c>
      <c r="QZ99" s="284" t="str">
        <f t="shared" si="161"/>
        <v/>
      </c>
      <c r="RA99" s="284">
        <f t="shared" si="161"/>
        <v>2.1059950957590339E-9</v>
      </c>
      <c r="RB99" s="284" t="str">
        <f t="shared" si="161"/>
        <v/>
      </c>
      <c r="RC99" s="284" t="str">
        <f t="shared" si="161"/>
        <v/>
      </c>
      <c r="RD99" s="284" t="str">
        <f t="shared" si="161"/>
        <v/>
      </c>
      <c r="RE99" s="284" t="str">
        <f t="shared" si="161"/>
        <v/>
      </c>
      <c r="RF99" s="284">
        <f t="shared" si="161"/>
        <v>1.5015453973365761E-9</v>
      </c>
      <c r="RG99" s="284" t="str">
        <f t="shared" si="161"/>
        <v/>
      </c>
      <c r="RH99" s="284" t="str">
        <f t="shared" si="161"/>
        <v/>
      </c>
      <c r="RI99" s="284" t="str">
        <f t="shared" si="161"/>
        <v/>
      </c>
      <c r="RJ99" s="284" t="str">
        <f t="shared" si="161"/>
        <v/>
      </c>
      <c r="RK99" s="284">
        <f t="shared" si="161"/>
        <v>1.0705811161682923E-9</v>
      </c>
      <c r="RL99" s="284" t="str">
        <f t="shared" si="161"/>
        <v/>
      </c>
      <c r="RM99" s="284" t="str">
        <f t="shared" si="161"/>
        <v/>
      </c>
      <c r="RN99" s="284" t="str">
        <f t="shared" si="161"/>
        <v/>
      </c>
      <c r="RO99" s="284" t="str">
        <f t="shared" si="161"/>
        <v/>
      </c>
      <c r="RP99" s="284">
        <f t="shared" si="161"/>
        <v>7.633095398441922E-10</v>
      </c>
      <c r="RQ99" s="284" t="str">
        <f t="shared" si="161"/>
        <v/>
      </c>
      <c r="RR99" s="284" t="str">
        <f t="shared" si="161"/>
        <v/>
      </c>
      <c r="RS99" s="284" t="str">
        <f t="shared" si="161"/>
        <v/>
      </c>
      <c r="RT99" s="284" t="str">
        <f t="shared" si="161"/>
        <v/>
      </c>
      <c r="RU99" s="284">
        <f t="shared" si="161"/>
        <v>5.4422915257694743E-10</v>
      </c>
      <c r="RV99" s="284" t="str">
        <f t="shared" si="161"/>
        <v/>
      </c>
      <c r="RW99" s="284" t="str">
        <f t="shared" si="161"/>
        <v/>
      </c>
      <c r="RX99" s="284" t="str">
        <f t="shared" si="161"/>
        <v/>
      </c>
      <c r="RY99" s="284" t="str">
        <f t="shared" si="161"/>
        <v/>
      </c>
      <c r="RZ99" s="284">
        <f t="shared" si="161"/>
        <v>3.880278642594722E-10</v>
      </c>
      <c r="SA99" s="284" t="str">
        <f t="shared" si="161"/>
        <v/>
      </c>
    </row>
    <row r="100" spans="1:495">
      <c r="A100" s="282"/>
      <c r="B100" s="283" t="str">
        <f>$B$21</f>
        <v>Aquatics</v>
      </c>
      <c r="C100" s="290">
        <f>SUM(D100:S100,T100:INDEX(T100:SA100,$H$5))</f>
        <v>90088.928606819696</v>
      </c>
      <c r="D100" s="284">
        <f t="shared" si="153"/>
        <v>20051.401869158879</v>
      </c>
      <c r="E100" s="284">
        <f t="shared" si="153"/>
        <v>18739.627915101755</v>
      </c>
      <c r="F100" s="284" t="str">
        <f t="shared" si="153"/>
        <v/>
      </c>
      <c r="G100" s="284" t="str">
        <f t="shared" si="153"/>
        <v/>
      </c>
      <c r="H100" s="284">
        <f t="shared" si="153"/>
        <v>15297.118480822104</v>
      </c>
      <c r="I100" s="284" t="str">
        <f t="shared" si="153"/>
        <v/>
      </c>
      <c r="J100" s="284" t="str">
        <f t="shared" si="153"/>
        <v/>
      </c>
      <c r="K100" s="284">
        <f t="shared" si="153"/>
        <v>12487.005338442899</v>
      </c>
      <c r="L100" s="284" t="str">
        <f t="shared" si="153"/>
        <v/>
      </c>
      <c r="M100" s="284" t="str">
        <f t="shared" si="153"/>
        <v/>
      </c>
      <c r="N100" s="284">
        <f t="shared" si="153"/>
        <v>10193.115946495673</v>
      </c>
      <c r="O100" s="284" t="str">
        <f t="shared" si="153"/>
        <v/>
      </c>
      <c r="P100" s="284" t="str">
        <f t="shared" si="153"/>
        <v/>
      </c>
      <c r="Q100" s="284" t="str">
        <f t="shared" si="153"/>
        <v/>
      </c>
      <c r="R100" s="284">
        <f t="shared" si="153"/>
        <v>7776.2793514268269</v>
      </c>
      <c r="S100" s="284" t="str">
        <f t="shared" si="153"/>
        <v/>
      </c>
      <c r="T100" s="284" t="str">
        <f t="shared" si="153"/>
        <v/>
      </c>
      <c r="U100" s="284" t="str">
        <f t="shared" si="153"/>
        <v/>
      </c>
      <c r="V100" s="284" t="str">
        <f t="shared" si="153"/>
        <v/>
      </c>
      <c r="W100" s="284">
        <f t="shared" si="153"/>
        <v>5544.3797053715525</v>
      </c>
      <c r="X100" s="284" t="str">
        <f t="shared" si="153"/>
        <v/>
      </c>
      <c r="Y100" s="284" t="str">
        <f t="shared" si="153"/>
        <v/>
      </c>
      <c r="Z100" s="284" t="str">
        <f t="shared" si="153"/>
        <v/>
      </c>
      <c r="AA100" s="284" t="str">
        <f t="shared" si="153"/>
        <v/>
      </c>
      <c r="AB100" s="284" t="str">
        <f t="shared" si="153"/>
        <v/>
      </c>
      <c r="AC100" s="284" t="str">
        <f t="shared" si="153"/>
        <v/>
      </c>
      <c r="AD100" s="284" t="str">
        <f t="shared" si="153"/>
        <v/>
      </c>
      <c r="AE100" s="284" t="str">
        <f t="shared" si="153"/>
        <v/>
      </c>
      <c r="AF100" s="284" t="str">
        <f t="shared" si="153"/>
        <v/>
      </c>
      <c r="AG100" s="284" t="str">
        <f t="shared" si="153"/>
        <v/>
      </c>
      <c r="AH100" s="284" t="str">
        <f t="shared" si="153"/>
        <v/>
      </c>
      <c r="AI100" s="284" t="str">
        <f t="shared" si="153"/>
        <v/>
      </c>
      <c r="AJ100" s="284" t="str">
        <f t="shared" si="153"/>
        <v/>
      </c>
      <c r="AK100" s="284" t="str">
        <f t="shared" si="153"/>
        <v/>
      </c>
      <c r="AL100" s="284" t="str">
        <f t="shared" si="153"/>
        <v/>
      </c>
      <c r="AM100" s="284" t="str">
        <f t="shared" si="153"/>
        <v/>
      </c>
      <c r="AN100" s="284" t="str">
        <f t="shared" si="153"/>
        <v/>
      </c>
      <c r="AO100" s="284" t="str">
        <f t="shared" si="153"/>
        <v/>
      </c>
      <c r="AP100" s="284" t="str">
        <f t="shared" si="153"/>
        <v/>
      </c>
      <c r="AQ100" s="284" t="str">
        <f t="shared" si="153"/>
        <v/>
      </c>
      <c r="AR100" s="284">
        <f t="shared" si="153"/>
        <v>1339.0402567136146</v>
      </c>
      <c r="AS100" s="284" t="str">
        <f t="shared" si="153"/>
        <v/>
      </c>
      <c r="AT100" s="284" t="str">
        <f t="shared" si="153"/>
        <v/>
      </c>
      <c r="AU100" s="284" t="str">
        <f t="shared" si="153"/>
        <v/>
      </c>
      <c r="AV100" s="284" t="str">
        <f t="shared" si="153"/>
        <v/>
      </c>
      <c r="AW100" s="284">
        <f t="shared" si="153"/>
        <v>954.71719680907063</v>
      </c>
      <c r="AX100" s="284" t="str">
        <f t="shared" si="153"/>
        <v/>
      </c>
      <c r="AY100" s="284" t="str">
        <f t="shared" si="153"/>
        <v/>
      </c>
      <c r="AZ100" s="284" t="str">
        <f t="shared" si="153"/>
        <v/>
      </c>
      <c r="BA100" s="284" t="str">
        <f t="shared" si="153"/>
        <v/>
      </c>
      <c r="BB100" s="284">
        <f t="shared" si="153"/>
        <v>680.70016664025684</v>
      </c>
      <c r="BC100" s="284" t="str">
        <f t="shared" si="153"/>
        <v/>
      </c>
      <c r="BD100" s="284" t="str">
        <f t="shared" si="153"/>
        <v/>
      </c>
      <c r="BE100" s="284" t="str">
        <f t="shared" si="153"/>
        <v/>
      </c>
      <c r="BF100" s="284" t="str">
        <f t="shared" si="153"/>
        <v/>
      </c>
      <c r="BG100" s="284">
        <f t="shared" si="153"/>
        <v>485.32981118673314</v>
      </c>
      <c r="BH100" s="284" t="str">
        <f t="shared" si="153"/>
        <v/>
      </c>
      <c r="BI100" s="284" t="str">
        <f t="shared" si="153"/>
        <v/>
      </c>
      <c r="BJ100" s="284" t="str">
        <f t="shared" si="153"/>
        <v/>
      </c>
      <c r="BK100" s="284" t="str">
        <f t="shared" si="153"/>
        <v/>
      </c>
      <c r="BL100" s="284">
        <f t="shared" si="153"/>
        <v>346.03344786755906</v>
      </c>
      <c r="BM100" s="284" t="str">
        <f t="shared" si="153"/>
        <v/>
      </c>
      <c r="BN100" s="284" t="str">
        <f t="shared" si="153"/>
        <v/>
      </c>
      <c r="BO100" s="284" t="str">
        <f t="shared" ref="BO100" si="162">IF(BO44="","",($C21*BO44)/((1+$H$4)^BO$79))</f>
        <v/>
      </c>
      <c r="BP100" s="284" t="str">
        <f t="shared" si="154"/>
        <v/>
      </c>
      <c r="BQ100" s="284">
        <f t="shared" si="154"/>
        <v>246.71706596865207</v>
      </c>
      <c r="BR100" s="284" t="str">
        <f t="shared" si="154"/>
        <v/>
      </c>
      <c r="BS100" s="284" t="str">
        <f t="shared" si="154"/>
        <v/>
      </c>
      <c r="BT100" s="284" t="str">
        <f t="shared" si="154"/>
        <v/>
      </c>
      <c r="BU100" s="284" t="str">
        <f t="shared" si="154"/>
        <v/>
      </c>
      <c r="BV100" s="284">
        <f t="shared" si="154"/>
        <v>175.90585827840943</v>
      </c>
      <c r="BW100" s="284" t="str">
        <f t="shared" si="154"/>
        <v/>
      </c>
      <c r="BX100" s="284" t="str">
        <f t="shared" si="154"/>
        <v/>
      </c>
      <c r="BY100" s="284" t="str">
        <f t="shared" si="154"/>
        <v/>
      </c>
      <c r="BZ100" s="284" t="str">
        <f t="shared" si="154"/>
        <v/>
      </c>
      <c r="CA100" s="284">
        <f t="shared" si="154"/>
        <v>125.41844584271875</v>
      </c>
      <c r="CB100" s="284" t="str">
        <f t="shared" si="154"/>
        <v/>
      </c>
      <c r="CC100" s="284" t="str">
        <f t="shared" si="154"/>
        <v/>
      </c>
      <c r="CD100" s="284" t="str">
        <f t="shared" si="154"/>
        <v/>
      </c>
      <c r="CE100" s="284" t="str">
        <f t="shared" si="154"/>
        <v/>
      </c>
      <c r="CF100" s="284">
        <f t="shared" si="154"/>
        <v>89.42161853817943</v>
      </c>
      <c r="CG100" s="284" t="str">
        <f t="shared" si="154"/>
        <v/>
      </c>
      <c r="CH100" s="284" t="str">
        <f t="shared" si="154"/>
        <v/>
      </c>
      <c r="CI100" s="284" t="str">
        <f t="shared" si="154"/>
        <v/>
      </c>
      <c r="CJ100" s="284" t="str">
        <f t="shared" si="154"/>
        <v/>
      </c>
      <c r="CK100" s="284">
        <f t="shared" si="154"/>
        <v>63.756378164782525</v>
      </c>
      <c r="CL100" s="284" t="str">
        <f t="shared" si="154"/>
        <v/>
      </c>
      <c r="CM100" s="284" t="str">
        <f t="shared" si="154"/>
        <v/>
      </c>
      <c r="CN100" s="284" t="str">
        <f t="shared" si="154"/>
        <v/>
      </c>
      <c r="CO100" s="284" t="str">
        <f t="shared" si="154"/>
        <v/>
      </c>
      <c r="CP100" s="284">
        <f t="shared" si="154"/>
        <v>45.457416485424261</v>
      </c>
      <c r="CQ100" s="284" t="str">
        <f t="shared" si="154"/>
        <v/>
      </c>
      <c r="CR100" s="284" t="str">
        <f t="shared" si="154"/>
        <v/>
      </c>
      <c r="CS100" s="284" t="str">
        <f t="shared" si="154"/>
        <v/>
      </c>
      <c r="CT100" s="284" t="str">
        <f t="shared" si="154"/>
        <v/>
      </c>
      <c r="CU100" s="284">
        <f t="shared" si="154"/>
        <v>32.410509709140577</v>
      </c>
      <c r="CV100" s="284" t="str">
        <f t="shared" si="154"/>
        <v/>
      </c>
      <c r="CW100" s="284" t="str">
        <f t="shared" si="154"/>
        <v/>
      </c>
      <c r="CX100" s="284" t="str">
        <f t="shared" si="154"/>
        <v/>
      </c>
      <c r="CY100" s="284" t="str">
        <f t="shared" si="154"/>
        <v/>
      </c>
      <c r="CZ100" s="284">
        <f t="shared" si="154"/>
        <v>23.108245492638478</v>
      </c>
      <c r="DA100" s="284" t="str">
        <f t="shared" si="154"/>
        <v/>
      </c>
      <c r="DB100" s="284" t="str">
        <f t="shared" si="154"/>
        <v/>
      </c>
      <c r="DC100" s="284" t="str">
        <f t="shared" si="154"/>
        <v/>
      </c>
      <c r="DD100" s="284" t="str">
        <f t="shared" si="154"/>
        <v/>
      </c>
      <c r="DE100" s="284">
        <f t="shared" si="154"/>
        <v>16.475859668367011</v>
      </c>
      <c r="DF100" s="284" t="str">
        <f t="shared" si="154"/>
        <v/>
      </c>
      <c r="DG100" s="284" t="str">
        <f t="shared" si="154"/>
        <v/>
      </c>
      <c r="DH100" s="284" t="str">
        <f t="shared" si="154"/>
        <v/>
      </c>
      <c r="DI100" s="284" t="str">
        <f t="shared" si="154"/>
        <v/>
      </c>
      <c r="DJ100" s="284">
        <f t="shared" si="154"/>
        <v>11.747060238658056</v>
      </c>
      <c r="DK100" s="284" t="str">
        <f t="shared" si="154"/>
        <v/>
      </c>
      <c r="DL100" s="284" t="str">
        <f t="shared" si="154"/>
        <v/>
      </c>
      <c r="DM100" s="284" t="str">
        <f t="shared" si="154"/>
        <v/>
      </c>
      <c r="DN100" s="284" t="str">
        <f t="shared" si="154"/>
        <v/>
      </c>
      <c r="DO100" s="284">
        <f t="shared" si="154"/>
        <v>8.3754915997253168</v>
      </c>
      <c r="DP100" s="284" t="str">
        <f t="shared" si="154"/>
        <v/>
      </c>
      <c r="DQ100" s="284" t="str">
        <f t="shared" si="154"/>
        <v/>
      </c>
      <c r="DR100" s="284" t="str">
        <f t="shared" si="154"/>
        <v/>
      </c>
      <c r="DS100" s="284" t="str">
        <f t="shared" si="154"/>
        <v/>
      </c>
      <c r="DT100" s="284">
        <f t="shared" si="154"/>
        <v>5.9716097569857114</v>
      </c>
      <c r="DU100" s="284" t="str">
        <f t="shared" si="154"/>
        <v/>
      </c>
      <c r="DV100" s="284" t="str">
        <f t="shared" si="154"/>
        <v/>
      </c>
      <c r="DW100" s="284" t="str">
        <f t="shared" si="154"/>
        <v/>
      </c>
      <c r="DX100" s="284" t="str">
        <f t="shared" si="154"/>
        <v/>
      </c>
      <c r="DY100" s="284">
        <f t="shared" si="154"/>
        <v>4.2576752260006412</v>
      </c>
      <c r="DZ100" s="284" t="str">
        <f t="shared" si="154"/>
        <v/>
      </c>
      <c r="EA100" s="284" t="str">
        <f t="shared" ref="EA100" si="163">IF(EA44="","",($C21*EA44)/((1+$H$4)^EA$79))</f>
        <v/>
      </c>
      <c r="EB100" s="284" t="str">
        <f t="shared" si="155"/>
        <v/>
      </c>
      <c r="EC100" s="284" t="str">
        <f t="shared" si="155"/>
        <v/>
      </c>
      <c r="ED100" s="284">
        <f t="shared" si="155"/>
        <v>3.035663592868461</v>
      </c>
      <c r="EE100" s="284" t="str">
        <f t="shared" si="155"/>
        <v/>
      </c>
      <c r="EF100" s="284" t="str">
        <f t="shared" si="155"/>
        <v/>
      </c>
      <c r="EG100" s="284" t="str">
        <f t="shared" si="155"/>
        <v/>
      </c>
      <c r="EH100" s="284" t="str">
        <f t="shared" si="155"/>
        <v/>
      </c>
      <c r="EI100" s="284">
        <f t="shared" si="155"/>
        <v>2.1643861872769503</v>
      </c>
      <c r="EJ100" s="284" t="str">
        <f t="shared" si="155"/>
        <v/>
      </c>
      <c r="EK100" s="284" t="str">
        <f t="shared" si="155"/>
        <v/>
      </c>
      <c r="EL100" s="284" t="str">
        <f t="shared" si="155"/>
        <v/>
      </c>
      <c r="EM100" s="284" t="str">
        <f t="shared" si="155"/>
        <v/>
      </c>
      <c r="EN100" s="284">
        <f t="shared" si="155"/>
        <v>1.5431774385938164</v>
      </c>
      <c r="EO100" s="284" t="str">
        <f t="shared" si="155"/>
        <v/>
      </c>
      <c r="EP100" s="284" t="str">
        <f t="shared" si="155"/>
        <v/>
      </c>
      <c r="EQ100" s="284" t="str">
        <f t="shared" si="155"/>
        <v/>
      </c>
      <c r="ER100" s="284" t="str">
        <f t="shared" si="155"/>
        <v/>
      </c>
      <c r="ES100" s="284">
        <f t="shared" si="155"/>
        <v>1.1002641862083984</v>
      </c>
      <c r="ET100" s="284" t="str">
        <f t="shared" si="155"/>
        <v/>
      </c>
      <c r="EU100" s="284" t="str">
        <f t="shared" si="155"/>
        <v/>
      </c>
      <c r="EV100" s="284" t="str">
        <f t="shared" si="155"/>
        <v/>
      </c>
      <c r="EW100" s="284" t="str">
        <f t="shared" si="155"/>
        <v/>
      </c>
      <c r="EX100" s="284">
        <f t="shared" si="155"/>
        <v>0.7844731585474336</v>
      </c>
      <c r="EY100" s="284" t="str">
        <f t="shared" si="155"/>
        <v/>
      </c>
      <c r="EZ100" s="284" t="str">
        <f t="shared" si="155"/>
        <v/>
      </c>
      <c r="FA100" s="284" t="str">
        <f t="shared" si="155"/>
        <v/>
      </c>
      <c r="FB100" s="284" t="str">
        <f t="shared" si="155"/>
        <v/>
      </c>
      <c r="FC100" s="284">
        <f t="shared" si="155"/>
        <v>0.55931852022022077</v>
      </c>
      <c r="FD100" s="284" t="str">
        <f t="shared" si="155"/>
        <v/>
      </c>
      <c r="FE100" s="284" t="str">
        <f t="shared" si="155"/>
        <v/>
      </c>
      <c r="FF100" s="284" t="str">
        <f t="shared" si="155"/>
        <v/>
      </c>
      <c r="FG100" s="284" t="str">
        <f t="shared" si="155"/>
        <v/>
      </c>
      <c r="FH100" s="284">
        <f t="shared" si="155"/>
        <v>0.39878637484627411</v>
      </c>
      <c r="FI100" s="284" t="str">
        <f t="shared" si="155"/>
        <v/>
      </c>
      <c r="FJ100" s="284" t="str">
        <f t="shared" si="155"/>
        <v/>
      </c>
      <c r="FK100" s="284" t="str">
        <f t="shared" si="155"/>
        <v/>
      </c>
      <c r="FL100" s="284" t="str">
        <f t="shared" si="155"/>
        <v/>
      </c>
      <c r="FM100" s="284">
        <f t="shared" si="155"/>
        <v>0.28432917383178702</v>
      </c>
      <c r="FN100" s="284" t="str">
        <f t="shared" si="155"/>
        <v/>
      </c>
      <c r="FO100" s="284" t="str">
        <f t="shared" si="155"/>
        <v/>
      </c>
      <c r="FP100" s="284" t="str">
        <f t="shared" si="155"/>
        <v/>
      </c>
      <c r="FQ100" s="284" t="str">
        <f t="shared" si="155"/>
        <v/>
      </c>
      <c r="FR100" s="284">
        <f t="shared" si="155"/>
        <v>0.2027227713660737</v>
      </c>
      <c r="FS100" s="284" t="str">
        <f t="shared" si="155"/>
        <v/>
      </c>
      <c r="FT100" s="284" t="str">
        <f t="shared" si="155"/>
        <v/>
      </c>
      <c r="FU100" s="284" t="str">
        <f t="shared" si="155"/>
        <v/>
      </c>
      <c r="FV100" s="284" t="str">
        <f t="shared" si="155"/>
        <v/>
      </c>
      <c r="FW100" s="284">
        <f t="shared" si="155"/>
        <v>0.14453853425063809</v>
      </c>
      <c r="FX100" s="284" t="str">
        <f t="shared" si="155"/>
        <v/>
      </c>
      <c r="FY100" s="284" t="str">
        <f t="shared" si="155"/>
        <v/>
      </c>
      <c r="FZ100" s="284" t="str">
        <f t="shared" si="155"/>
        <v/>
      </c>
      <c r="GA100" s="284" t="str">
        <f t="shared" si="155"/>
        <v/>
      </c>
      <c r="GB100" s="284">
        <f t="shared" si="155"/>
        <v>0.10305397732353179</v>
      </c>
      <c r="GC100" s="284" t="str">
        <f t="shared" si="155"/>
        <v/>
      </c>
      <c r="GD100" s="284" t="str">
        <f t="shared" si="155"/>
        <v/>
      </c>
      <c r="GE100" s="284" t="str">
        <f t="shared" si="155"/>
        <v/>
      </c>
      <c r="GF100" s="284" t="str">
        <f t="shared" si="155"/>
        <v/>
      </c>
      <c r="GG100" s="284">
        <f t="shared" si="155"/>
        <v>7.3476061572501555E-2</v>
      </c>
      <c r="GH100" s="284" t="str">
        <f t="shared" si="155"/>
        <v/>
      </c>
      <c r="GI100" s="284" t="str">
        <f t="shared" si="155"/>
        <v/>
      </c>
      <c r="GJ100" s="284" t="str">
        <f t="shared" si="155"/>
        <v/>
      </c>
      <c r="GK100" s="284" t="str">
        <f t="shared" si="155"/>
        <v/>
      </c>
      <c r="GL100" s="284">
        <f t="shared" si="155"/>
        <v>5.2387416424084655E-2</v>
      </c>
      <c r="GM100" s="284" t="str">
        <f t="shared" ref="GM100" si="164">IF(GM44="","",($C21*GM44)/((1+$H$4)^GM$79))</f>
        <v/>
      </c>
      <c r="GN100" s="284" t="str">
        <f t="shared" si="156"/>
        <v/>
      </c>
      <c r="GO100" s="284" t="str">
        <f t="shared" si="156"/>
        <v/>
      </c>
      <c r="GP100" s="284" t="str">
        <f t="shared" si="156"/>
        <v/>
      </c>
      <c r="GQ100" s="284">
        <f t="shared" si="156"/>
        <v>3.7351503889228102E-2</v>
      </c>
      <c r="GR100" s="284" t="str">
        <f t="shared" si="156"/>
        <v/>
      </c>
      <c r="GS100" s="284" t="str">
        <f t="shared" si="156"/>
        <v/>
      </c>
      <c r="GT100" s="284" t="str">
        <f t="shared" si="156"/>
        <v/>
      </c>
      <c r="GU100" s="284" t="str">
        <f t="shared" si="156"/>
        <v/>
      </c>
      <c r="GV100" s="284">
        <f t="shared" si="156"/>
        <v>2.6631106055950121E-2</v>
      </c>
      <c r="GW100" s="284" t="str">
        <f t="shared" si="156"/>
        <v/>
      </c>
      <c r="GX100" s="284" t="str">
        <f t="shared" si="156"/>
        <v/>
      </c>
      <c r="GY100" s="284" t="str">
        <f t="shared" si="156"/>
        <v/>
      </c>
      <c r="GZ100" s="284" t="str">
        <f t="shared" si="156"/>
        <v/>
      </c>
      <c r="HA100" s="284">
        <f t="shared" si="156"/>
        <v>1.8987610562256268E-2</v>
      </c>
      <c r="HB100" s="284" t="str">
        <f t="shared" si="156"/>
        <v/>
      </c>
      <c r="HC100" s="284" t="str">
        <f t="shared" si="156"/>
        <v/>
      </c>
      <c r="HD100" s="284" t="str">
        <f t="shared" si="156"/>
        <v/>
      </c>
      <c r="HE100" s="284" t="str">
        <f t="shared" si="156"/>
        <v/>
      </c>
      <c r="HF100" s="284">
        <f t="shared" si="156"/>
        <v>1.3537903912306845E-2</v>
      </c>
      <c r="HG100" s="284" t="str">
        <f t="shared" si="156"/>
        <v/>
      </c>
      <c r="HH100" s="284" t="str">
        <f t="shared" si="156"/>
        <v/>
      </c>
      <c r="HI100" s="284" t="str">
        <f t="shared" si="156"/>
        <v/>
      </c>
      <c r="HJ100" s="284" t="str">
        <f t="shared" si="156"/>
        <v/>
      </c>
      <c r="HK100" s="284">
        <f t="shared" si="156"/>
        <v>9.6523383886526638E-3</v>
      </c>
      <c r="HL100" s="284" t="str">
        <f t="shared" si="156"/>
        <v/>
      </c>
      <c r="HM100" s="284" t="str">
        <f t="shared" si="156"/>
        <v/>
      </c>
      <c r="HN100" s="284" t="str">
        <f t="shared" si="156"/>
        <v/>
      </c>
      <c r="HO100" s="284" t="str">
        <f t="shared" si="156"/>
        <v/>
      </c>
      <c r="HP100" s="284">
        <f t="shared" si="156"/>
        <v>6.8819838708090121E-3</v>
      </c>
      <c r="HQ100" s="284" t="str">
        <f t="shared" si="156"/>
        <v/>
      </c>
      <c r="HR100" s="284" t="str">
        <f t="shared" si="156"/>
        <v/>
      </c>
      <c r="HS100" s="284" t="str">
        <f t="shared" si="156"/>
        <v/>
      </c>
      <c r="HT100" s="284" t="str">
        <f t="shared" si="156"/>
        <v/>
      </c>
      <c r="HU100" s="284">
        <f t="shared" si="156"/>
        <v>4.9067593873163449E-3</v>
      </c>
      <c r="HV100" s="284" t="str">
        <f t="shared" si="156"/>
        <v/>
      </c>
      <c r="HW100" s="284" t="str">
        <f t="shared" si="156"/>
        <v/>
      </c>
      <c r="HX100" s="284" t="str">
        <f t="shared" si="156"/>
        <v/>
      </c>
      <c r="HY100" s="284" t="str">
        <f t="shared" si="156"/>
        <v/>
      </c>
      <c r="HZ100" s="284">
        <f t="shared" si="156"/>
        <v>3.4984516292083066E-3</v>
      </c>
      <c r="IA100" s="284" t="str">
        <f t="shared" si="156"/>
        <v/>
      </c>
      <c r="IB100" s="284" t="str">
        <f t="shared" si="156"/>
        <v/>
      </c>
      <c r="IC100" s="284" t="str">
        <f t="shared" si="156"/>
        <v/>
      </c>
      <c r="ID100" s="284" t="str">
        <f t="shared" si="156"/>
        <v/>
      </c>
      <c r="IE100" s="284">
        <f t="shared" si="156"/>
        <v>2.4943476612176458E-3</v>
      </c>
      <c r="IF100" s="284" t="str">
        <f t="shared" si="156"/>
        <v/>
      </c>
      <c r="IG100" s="284" t="str">
        <f t="shared" si="156"/>
        <v/>
      </c>
      <c r="IH100" s="284" t="str">
        <f t="shared" si="156"/>
        <v/>
      </c>
      <c r="II100" s="284" t="str">
        <f t="shared" si="156"/>
        <v/>
      </c>
      <c r="IJ100" s="284">
        <f t="shared" si="156"/>
        <v>1.7784354092755931E-3</v>
      </c>
      <c r="IK100" s="284" t="str">
        <f t="shared" si="156"/>
        <v/>
      </c>
      <c r="IL100" s="284" t="str">
        <f t="shared" si="156"/>
        <v/>
      </c>
      <c r="IM100" s="284" t="str">
        <f t="shared" si="156"/>
        <v/>
      </c>
      <c r="IN100" s="284" t="str">
        <f t="shared" si="156"/>
        <v/>
      </c>
      <c r="IO100" s="284">
        <f t="shared" si="156"/>
        <v>1.2679998679178792E-3</v>
      </c>
      <c r="IP100" s="284" t="str">
        <f t="shared" si="156"/>
        <v/>
      </c>
      <c r="IQ100" s="284" t="str">
        <f t="shared" si="156"/>
        <v/>
      </c>
      <c r="IR100" s="284" t="str">
        <f t="shared" si="156"/>
        <v/>
      </c>
      <c r="IS100" s="284" t="str">
        <f t="shared" si="156"/>
        <v/>
      </c>
      <c r="IT100" s="284">
        <f t="shared" si="156"/>
        <v>9.0406638141256465E-4</v>
      </c>
      <c r="IU100" s="284" t="str">
        <f t="shared" si="156"/>
        <v/>
      </c>
      <c r="IV100" s="284" t="str">
        <f t="shared" si="156"/>
        <v/>
      </c>
      <c r="IW100" s="284" t="str">
        <f t="shared" si="156"/>
        <v/>
      </c>
      <c r="IX100" s="284" t="str">
        <f t="shared" si="156"/>
        <v/>
      </c>
      <c r="IY100" s="284">
        <f t="shared" ref="IY100" si="165">IF(IY44="","",($C21*IY44)/((1+$H$4)^IY$79))</f>
        <v>6.4458683528296958E-4</v>
      </c>
      <c r="IZ100" s="284" t="str">
        <f t="shared" si="157"/>
        <v/>
      </c>
      <c r="JA100" s="284" t="str">
        <f t="shared" si="157"/>
        <v/>
      </c>
      <c r="JB100" s="284" t="str">
        <f t="shared" si="157"/>
        <v/>
      </c>
      <c r="JC100" s="284" t="str">
        <f t="shared" si="157"/>
        <v/>
      </c>
      <c r="JD100" s="284">
        <f t="shared" si="157"/>
        <v>4.5958150503387315E-4</v>
      </c>
      <c r="JE100" s="284" t="str">
        <f t="shared" si="157"/>
        <v/>
      </c>
      <c r="JF100" s="284" t="str">
        <f t="shared" si="157"/>
        <v/>
      </c>
      <c r="JG100" s="284" t="str">
        <f t="shared" si="157"/>
        <v/>
      </c>
      <c r="JH100" s="284" t="str">
        <f t="shared" si="157"/>
        <v/>
      </c>
      <c r="JI100" s="284">
        <f t="shared" si="157"/>
        <v>3.2767526143545551E-4</v>
      </c>
      <c r="JJ100" s="284" t="str">
        <f t="shared" si="157"/>
        <v/>
      </c>
      <c r="JK100" s="284" t="str">
        <f t="shared" si="157"/>
        <v/>
      </c>
      <c r="JL100" s="284" t="str">
        <f t="shared" si="157"/>
        <v/>
      </c>
      <c r="JM100" s="284" t="str">
        <f t="shared" si="157"/>
        <v/>
      </c>
      <c r="JN100" s="284">
        <f t="shared" si="157"/>
        <v>2.3362793276217767E-4</v>
      </c>
      <c r="JO100" s="284" t="str">
        <f t="shared" si="157"/>
        <v/>
      </c>
      <c r="JP100" s="284" t="str">
        <f t="shared" si="157"/>
        <v/>
      </c>
      <c r="JQ100" s="284" t="str">
        <f t="shared" si="157"/>
        <v/>
      </c>
      <c r="JR100" s="284" t="str">
        <f t="shared" si="157"/>
        <v/>
      </c>
      <c r="JS100" s="284">
        <f t="shared" si="157"/>
        <v>1.6657348720077245E-4</v>
      </c>
      <c r="JT100" s="284" t="str">
        <f t="shared" si="157"/>
        <v/>
      </c>
      <c r="JU100" s="284" t="str">
        <f t="shared" si="157"/>
        <v/>
      </c>
      <c r="JV100" s="284" t="str">
        <f t="shared" si="157"/>
        <v/>
      </c>
      <c r="JW100" s="284" t="str">
        <f t="shared" si="157"/>
        <v/>
      </c>
      <c r="JX100" s="284">
        <f t="shared" si="157"/>
        <v>1.1876459424255047E-4</v>
      </c>
      <c r="JY100" s="284" t="str">
        <f t="shared" si="157"/>
        <v/>
      </c>
      <c r="JZ100" s="284" t="str">
        <f t="shared" si="157"/>
        <v/>
      </c>
      <c r="KA100" s="284" t="str">
        <f t="shared" si="157"/>
        <v/>
      </c>
      <c r="KB100" s="284" t="str">
        <f t="shared" si="157"/>
        <v/>
      </c>
      <c r="KC100" s="284">
        <f t="shared" si="157"/>
        <v>8.4677514306924145E-5</v>
      </c>
      <c r="KD100" s="284" t="str">
        <f t="shared" si="157"/>
        <v/>
      </c>
      <c r="KE100" s="284" t="str">
        <f t="shared" si="157"/>
        <v/>
      </c>
      <c r="KF100" s="284" t="str">
        <f t="shared" si="157"/>
        <v/>
      </c>
      <c r="KG100" s="284" t="str">
        <f t="shared" si="157"/>
        <v/>
      </c>
      <c r="KH100" s="284">
        <f t="shared" si="157"/>
        <v>6.0373897413867515E-5</v>
      </c>
      <c r="KI100" s="284" t="str">
        <f t="shared" si="157"/>
        <v/>
      </c>
      <c r="KJ100" s="284" t="str">
        <f t="shared" si="157"/>
        <v/>
      </c>
      <c r="KK100" s="284" t="str">
        <f t="shared" si="157"/>
        <v/>
      </c>
      <c r="KL100" s="284" t="str">
        <f t="shared" si="157"/>
        <v/>
      </c>
      <c r="KM100" s="284">
        <f t="shared" si="157"/>
        <v>4.304575445765233E-5</v>
      </c>
      <c r="KN100" s="284" t="str">
        <f t="shared" si="157"/>
        <v/>
      </c>
      <c r="KO100" s="284" t="str">
        <f t="shared" si="157"/>
        <v/>
      </c>
      <c r="KP100" s="284" t="str">
        <f t="shared" si="157"/>
        <v/>
      </c>
      <c r="KQ100" s="284" t="str">
        <f t="shared" si="157"/>
        <v/>
      </c>
      <c r="KR100" s="284">
        <f t="shared" si="157"/>
        <v>3.0691028013753624E-5</v>
      </c>
      <c r="KS100" s="284" t="str">
        <f t="shared" si="157"/>
        <v/>
      </c>
      <c r="KT100" s="284" t="str">
        <f t="shared" si="157"/>
        <v/>
      </c>
      <c r="KU100" s="284" t="str">
        <f t="shared" si="157"/>
        <v/>
      </c>
      <c r="KV100" s="284" t="str">
        <f t="shared" si="157"/>
        <v/>
      </c>
      <c r="KW100" s="284">
        <f t="shared" si="157"/>
        <v>2.1882278807952438E-5</v>
      </c>
      <c r="KX100" s="284" t="str">
        <f t="shared" si="157"/>
        <v/>
      </c>
      <c r="KY100" s="284" t="str">
        <f t="shared" si="157"/>
        <v/>
      </c>
      <c r="KZ100" s="284" t="str">
        <f t="shared" si="157"/>
        <v/>
      </c>
      <c r="LA100" s="284" t="str">
        <f t="shared" si="157"/>
        <v/>
      </c>
      <c r="LB100" s="284">
        <f t="shared" si="157"/>
        <v>1.5601762365678451E-5</v>
      </c>
      <c r="LC100" s="284" t="str">
        <f t="shared" si="157"/>
        <v/>
      </c>
      <c r="LD100" s="284" t="str">
        <f t="shared" si="157"/>
        <v/>
      </c>
      <c r="LE100" s="284" t="str">
        <f t="shared" si="157"/>
        <v/>
      </c>
      <c r="LF100" s="284" t="str">
        <f t="shared" si="157"/>
        <v/>
      </c>
      <c r="LG100" s="284">
        <f t="shared" si="157"/>
        <v>1.1123840942317159E-5</v>
      </c>
      <c r="LH100" s="284" t="str">
        <f t="shared" si="157"/>
        <v/>
      </c>
      <c r="LI100" s="284" t="str">
        <f t="shared" si="157"/>
        <v/>
      </c>
      <c r="LJ100" s="284" t="str">
        <f t="shared" si="157"/>
        <v/>
      </c>
      <c r="LK100" s="284" t="str">
        <f t="shared" ref="LK100" si="166">IF(LK44="","",($C21*LK44)/((1+$H$4)^LK$79))</f>
        <v/>
      </c>
      <c r="LL100" s="284">
        <f t="shared" si="158"/>
        <v>7.9311448546467211E-6</v>
      </c>
      <c r="LM100" s="284" t="str">
        <f t="shared" si="158"/>
        <v/>
      </c>
      <c r="LN100" s="284" t="str">
        <f t="shared" si="158"/>
        <v/>
      </c>
      <c r="LO100" s="284" t="str">
        <f t="shared" si="158"/>
        <v/>
      </c>
      <c r="LP100" s="284" t="str">
        <f t="shared" si="158"/>
        <v/>
      </c>
      <c r="LQ100" s="284">
        <f t="shared" si="158"/>
        <v>5.6547966688461197E-6</v>
      </c>
      <c r="LR100" s="284" t="str">
        <f t="shared" si="158"/>
        <v/>
      </c>
      <c r="LS100" s="284" t="str">
        <f t="shared" si="158"/>
        <v/>
      </c>
      <c r="LT100" s="284" t="str">
        <f t="shared" si="158"/>
        <v/>
      </c>
      <c r="LU100" s="284" t="str">
        <f t="shared" si="158"/>
        <v/>
      </c>
      <c r="LV100" s="284">
        <f t="shared" si="158"/>
        <v>4.031791872677569E-6</v>
      </c>
      <c r="LW100" s="284" t="str">
        <f t="shared" si="158"/>
        <v/>
      </c>
      <c r="LX100" s="284" t="str">
        <f t="shared" si="158"/>
        <v/>
      </c>
      <c r="LY100" s="284" t="str">
        <f t="shared" si="158"/>
        <v/>
      </c>
      <c r="LZ100" s="284" t="str">
        <f t="shared" si="158"/>
        <v/>
      </c>
      <c r="MA100" s="284">
        <f t="shared" si="158"/>
        <v>2.8746118837736858E-6</v>
      </c>
      <c r="MB100" s="284" t="str">
        <f t="shared" si="158"/>
        <v/>
      </c>
      <c r="MC100" s="284" t="str">
        <f t="shared" si="158"/>
        <v/>
      </c>
      <c r="MD100" s="284" t="str">
        <f t="shared" si="158"/>
        <v/>
      </c>
      <c r="ME100" s="284" t="str">
        <f t="shared" si="158"/>
        <v/>
      </c>
      <c r="MF100" s="284">
        <f t="shared" si="158"/>
        <v>2.0495585445101512E-6</v>
      </c>
      <c r="MG100" s="284" t="str">
        <f t="shared" si="158"/>
        <v/>
      </c>
      <c r="MH100" s="284" t="str">
        <f t="shared" si="158"/>
        <v/>
      </c>
      <c r="MI100" s="284" t="str">
        <f t="shared" si="158"/>
        <v/>
      </c>
      <c r="MJ100" s="284" t="str">
        <f t="shared" si="158"/>
        <v/>
      </c>
      <c r="MK100" s="284">
        <f t="shared" si="158"/>
        <v>1.4613069162784007E-6</v>
      </c>
      <c r="ML100" s="284" t="str">
        <f t="shared" si="158"/>
        <v/>
      </c>
      <c r="MM100" s="284" t="str">
        <f t="shared" si="158"/>
        <v/>
      </c>
      <c r="MN100" s="284" t="str">
        <f t="shared" si="158"/>
        <v/>
      </c>
      <c r="MO100" s="284" t="str">
        <f t="shared" si="158"/>
        <v/>
      </c>
      <c r="MP100" s="284">
        <f t="shared" si="158"/>
        <v>1.0418916352903978E-6</v>
      </c>
      <c r="MQ100" s="284" t="str">
        <f t="shared" si="158"/>
        <v/>
      </c>
      <c r="MR100" s="284" t="str">
        <f t="shared" si="158"/>
        <v/>
      </c>
      <c r="MS100" s="284" t="str">
        <f t="shared" si="158"/>
        <v/>
      </c>
      <c r="MT100" s="284" t="str">
        <f t="shared" si="158"/>
        <v/>
      </c>
      <c r="MU100" s="284">
        <f t="shared" si="158"/>
        <v>7.4285433648169235E-7</v>
      </c>
      <c r="MV100" s="284" t="str">
        <f t="shared" si="158"/>
        <v/>
      </c>
      <c r="MW100" s="284" t="str">
        <f t="shared" si="158"/>
        <v/>
      </c>
      <c r="MX100" s="284" t="str">
        <f t="shared" si="158"/>
        <v/>
      </c>
      <c r="MY100" s="284" t="str">
        <f t="shared" si="158"/>
        <v/>
      </c>
      <c r="MZ100" s="284">
        <f t="shared" si="158"/>
        <v>5.2964487528095736E-7</v>
      </c>
      <c r="NA100" s="284" t="str">
        <f t="shared" si="158"/>
        <v/>
      </c>
      <c r="NB100" s="284" t="str">
        <f t="shared" si="158"/>
        <v/>
      </c>
      <c r="NC100" s="284" t="str">
        <f t="shared" si="158"/>
        <v/>
      </c>
      <c r="ND100" s="284" t="str">
        <f t="shared" si="158"/>
        <v/>
      </c>
      <c r="NE100" s="284">
        <f t="shared" si="158"/>
        <v>3.7762947610967381E-7</v>
      </c>
      <c r="NF100" s="284" t="str">
        <f t="shared" si="158"/>
        <v/>
      </c>
      <c r="NG100" s="284" t="str">
        <f t="shared" si="158"/>
        <v/>
      </c>
      <c r="NH100" s="284" t="str">
        <f t="shared" si="158"/>
        <v/>
      </c>
      <c r="NI100" s="284" t="str">
        <f t="shared" si="158"/>
        <v/>
      </c>
      <c r="NJ100" s="284">
        <f t="shared" si="158"/>
        <v>2.6924459743185556E-7</v>
      </c>
      <c r="NK100" s="284" t="str">
        <f t="shared" si="158"/>
        <v/>
      </c>
      <c r="NL100" s="284" t="str">
        <f t="shared" si="158"/>
        <v/>
      </c>
      <c r="NM100" s="284" t="str">
        <f t="shared" si="158"/>
        <v/>
      </c>
      <c r="NN100" s="284" t="str">
        <f t="shared" si="158"/>
        <v/>
      </c>
      <c r="NO100" s="284">
        <f t="shared" si="158"/>
        <v>1.9196767686955704E-7</v>
      </c>
      <c r="NP100" s="284" t="str">
        <f t="shared" si="158"/>
        <v/>
      </c>
      <c r="NQ100" s="284" t="str">
        <f t="shared" si="158"/>
        <v/>
      </c>
      <c r="NR100" s="284" t="str">
        <f t="shared" si="158"/>
        <v/>
      </c>
      <c r="NS100" s="284" t="str">
        <f t="shared" si="158"/>
        <v/>
      </c>
      <c r="NT100" s="284">
        <f t="shared" si="158"/>
        <v>1.3687030051558087E-7</v>
      </c>
      <c r="NU100" s="284" t="str">
        <f t="shared" si="158"/>
        <v/>
      </c>
      <c r="NV100" s="284" t="str">
        <f t="shared" si="158"/>
        <v/>
      </c>
      <c r="NW100" s="284" t="str">
        <f t="shared" ref="NW100" si="167">IF(NW44="","",($C21*NW44)/((1+$H$4)^NW$79))</f>
        <v/>
      </c>
      <c r="NX100" s="284" t="str">
        <f t="shared" si="159"/>
        <v/>
      </c>
      <c r="NY100" s="284">
        <f t="shared" si="159"/>
        <v>9.7586632649385565E-8</v>
      </c>
      <c r="NZ100" s="284" t="str">
        <f t="shared" si="159"/>
        <v/>
      </c>
      <c r="OA100" s="284" t="str">
        <f t="shared" si="159"/>
        <v/>
      </c>
      <c r="OB100" s="284" t="str">
        <f t="shared" si="159"/>
        <v/>
      </c>
      <c r="OC100" s="284" t="str">
        <f t="shared" si="159"/>
        <v/>
      </c>
      <c r="OD100" s="284">
        <f t="shared" si="159"/>
        <v>6.9577920381361633E-8</v>
      </c>
      <c r="OE100" s="284" t="str">
        <f t="shared" si="159"/>
        <v/>
      </c>
      <c r="OF100" s="284" t="str">
        <f t="shared" si="159"/>
        <v/>
      </c>
      <c r="OG100" s="284" t="str">
        <f t="shared" si="159"/>
        <v/>
      </c>
      <c r="OH100" s="284" t="str">
        <f t="shared" si="159"/>
        <v/>
      </c>
      <c r="OI100" s="284">
        <f t="shared" si="159"/>
        <v>4.9608095629125897E-8</v>
      </c>
      <c r="OJ100" s="284" t="str">
        <f t="shared" si="159"/>
        <v/>
      </c>
      <c r="OK100" s="284" t="str">
        <f t="shared" si="159"/>
        <v/>
      </c>
      <c r="OL100" s="284" t="str">
        <f t="shared" si="159"/>
        <v/>
      </c>
      <c r="OM100" s="284" t="str">
        <f t="shared" si="159"/>
        <v/>
      </c>
      <c r="ON100" s="284">
        <f t="shared" si="159"/>
        <v>3.536988657407095E-8</v>
      </c>
      <c r="OO100" s="284" t="str">
        <f t="shared" si="159"/>
        <v/>
      </c>
      <c r="OP100" s="284" t="str">
        <f t="shared" si="159"/>
        <v/>
      </c>
      <c r="OQ100" s="284" t="str">
        <f t="shared" si="159"/>
        <v/>
      </c>
      <c r="OR100" s="284" t="str">
        <f t="shared" si="159"/>
        <v/>
      </c>
      <c r="OS100" s="284">
        <f t="shared" si="159"/>
        <v>2.521824029721754E-8</v>
      </c>
      <c r="OT100" s="284" t="str">
        <f t="shared" si="159"/>
        <v/>
      </c>
      <c r="OU100" s="284" t="str">
        <f t="shared" si="159"/>
        <v/>
      </c>
      <c r="OV100" s="284" t="str">
        <f t="shared" si="159"/>
        <v/>
      </c>
      <c r="OW100" s="284" t="str">
        <f t="shared" si="159"/>
        <v/>
      </c>
      <c r="OX100" s="284">
        <f t="shared" si="159"/>
        <v>1.7980256802814219E-8</v>
      </c>
      <c r="OY100" s="284" t="str">
        <f t="shared" si="159"/>
        <v/>
      </c>
      <c r="OZ100" s="284" t="str">
        <f t="shared" si="159"/>
        <v/>
      </c>
      <c r="PA100" s="284" t="str">
        <f t="shared" si="159"/>
        <v/>
      </c>
      <c r="PB100" s="284" t="str">
        <f t="shared" si="159"/>
        <v/>
      </c>
      <c r="PC100" s="284">
        <f t="shared" si="159"/>
        <v>1.281967460397375E-8</v>
      </c>
      <c r="PD100" s="284" t="str">
        <f t="shared" si="159"/>
        <v/>
      </c>
      <c r="PE100" s="284" t="str">
        <f t="shared" si="159"/>
        <v/>
      </c>
      <c r="PF100" s="284" t="str">
        <f t="shared" si="159"/>
        <v/>
      </c>
      <c r="PG100" s="284" t="str">
        <f t="shared" si="159"/>
        <v/>
      </c>
      <c r="PH100" s="284">
        <f t="shared" si="159"/>
        <v>9.140250818111055E-9</v>
      </c>
      <c r="PI100" s="284" t="str">
        <f t="shared" si="159"/>
        <v/>
      </c>
      <c r="PJ100" s="284" t="str">
        <f t="shared" si="159"/>
        <v/>
      </c>
      <c r="PK100" s="284" t="str">
        <f t="shared" si="159"/>
        <v/>
      </c>
      <c r="PL100" s="284" t="str">
        <f t="shared" si="159"/>
        <v/>
      </c>
      <c r="PM100" s="284">
        <f t="shared" si="159"/>
        <v>6.5168725103274761E-9</v>
      </c>
      <c r="PN100" s="284" t="str">
        <f t="shared" si="159"/>
        <v/>
      </c>
      <c r="PO100" s="284" t="str">
        <f t="shared" si="159"/>
        <v/>
      </c>
      <c r="PP100" s="284" t="str">
        <f t="shared" si="159"/>
        <v/>
      </c>
      <c r="PQ100" s="284" t="str">
        <f t="shared" si="159"/>
        <v/>
      </c>
      <c r="PR100" s="284">
        <f t="shared" si="159"/>
        <v>4.6464400333205295E-9</v>
      </c>
      <c r="PS100" s="284" t="str">
        <f t="shared" si="159"/>
        <v/>
      </c>
      <c r="PT100" s="284" t="str">
        <f t="shared" si="159"/>
        <v/>
      </c>
      <c r="PU100" s="284" t="str">
        <f t="shared" si="159"/>
        <v/>
      </c>
      <c r="PV100" s="284" t="str">
        <f t="shared" si="159"/>
        <v/>
      </c>
      <c r="PW100" s="284">
        <f t="shared" si="159"/>
        <v>3.3128475275571737E-9</v>
      </c>
      <c r="PX100" s="284" t="str">
        <f t="shared" si="159"/>
        <v/>
      </c>
      <c r="PY100" s="284" t="str">
        <f t="shared" si="159"/>
        <v/>
      </c>
      <c r="PZ100" s="284" t="str">
        <f t="shared" si="159"/>
        <v/>
      </c>
      <c r="QA100" s="284" t="str">
        <f t="shared" si="159"/>
        <v/>
      </c>
      <c r="QB100" s="284">
        <f t="shared" si="159"/>
        <v>2.362014501884906E-9</v>
      </c>
      <c r="QC100" s="284" t="str">
        <f t="shared" si="159"/>
        <v/>
      </c>
      <c r="QD100" s="284" t="str">
        <f t="shared" si="159"/>
        <v/>
      </c>
      <c r="QE100" s="284" t="str">
        <f t="shared" si="159"/>
        <v/>
      </c>
      <c r="QF100" s="284" t="str">
        <f t="shared" si="159"/>
        <v/>
      </c>
      <c r="QG100" s="284">
        <f t="shared" si="159"/>
        <v>1.6840836955839397E-9</v>
      </c>
      <c r="QH100" s="284" t="str">
        <f t="shared" si="159"/>
        <v/>
      </c>
      <c r="QI100" s="284" t="str">
        <f t="shared" ref="QI100" si="168">IF(QI44="","",($C21*QI44)/((1+$H$4)^QI$79))</f>
        <v/>
      </c>
      <c r="QJ100" s="284" t="str">
        <f t="shared" si="161"/>
        <v/>
      </c>
      <c r="QK100" s="284" t="str">
        <f t="shared" si="161"/>
        <v/>
      </c>
      <c r="QL100" s="284">
        <f t="shared" si="161"/>
        <v>1.2007284000451303E-9</v>
      </c>
      <c r="QM100" s="284" t="str">
        <f t="shared" si="161"/>
        <v/>
      </c>
      <c r="QN100" s="284" t="str">
        <f t="shared" si="161"/>
        <v/>
      </c>
      <c r="QO100" s="284" t="str">
        <f t="shared" si="161"/>
        <v/>
      </c>
      <c r="QP100" s="284" t="str">
        <f t="shared" si="161"/>
        <v/>
      </c>
      <c r="QQ100" s="284">
        <f t="shared" si="161"/>
        <v>8.5610275454571514E-10</v>
      </c>
      <c r="QR100" s="284" t="str">
        <f t="shared" si="161"/>
        <v/>
      </c>
      <c r="QS100" s="284" t="str">
        <f t="shared" si="161"/>
        <v/>
      </c>
      <c r="QT100" s="284" t="str">
        <f t="shared" si="161"/>
        <v/>
      </c>
      <c r="QU100" s="284" t="str">
        <f t="shared" si="161"/>
        <v/>
      </c>
      <c r="QV100" s="284">
        <f t="shared" si="161"/>
        <v>6.1038943220899414E-10</v>
      </c>
      <c r="QW100" s="284" t="str">
        <f t="shared" si="161"/>
        <v/>
      </c>
      <c r="QX100" s="284" t="str">
        <f t="shared" si="161"/>
        <v/>
      </c>
      <c r="QY100" s="284" t="str">
        <f t="shared" si="161"/>
        <v/>
      </c>
      <c r="QZ100" s="284" t="str">
        <f t="shared" si="161"/>
        <v/>
      </c>
      <c r="RA100" s="284">
        <f t="shared" si="161"/>
        <v>4.3519922926789639E-10</v>
      </c>
      <c r="RB100" s="284" t="str">
        <f t="shared" si="161"/>
        <v/>
      </c>
      <c r="RC100" s="284" t="str">
        <f t="shared" si="161"/>
        <v/>
      </c>
      <c r="RD100" s="284" t="str">
        <f t="shared" si="161"/>
        <v/>
      </c>
      <c r="RE100" s="284" t="str">
        <f t="shared" si="161"/>
        <v/>
      </c>
      <c r="RF100" s="284">
        <f t="shared" si="161"/>
        <v>3.1029103578995457E-10</v>
      </c>
      <c r="RG100" s="284" t="str">
        <f t="shared" si="161"/>
        <v/>
      </c>
      <c r="RH100" s="284" t="str">
        <f t="shared" si="161"/>
        <v/>
      </c>
      <c r="RI100" s="284" t="str">
        <f t="shared" si="161"/>
        <v/>
      </c>
      <c r="RJ100" s="284" t="str">
        <f t="shared" si="161"/>
        <v/>
      </c>
      <c r="RK100" s="284">
        <f t="shared" si="161"/>
        <v>2.2123322013590993E-10</v>
      </c>
      <c r="RL100" s="284" t="str">
        <f t="shared" si="161"/>
        <v/>
      </c>
      <c r="RM100" s="284" t="str">
        <f t="shared" si="161"/>
        <v/>
      </c>
      <c r="RN100" s="284" t="str">
        <f t="shared" si="161"/>
        <v/>
      </c>
      <c r="RO100" s="284" t="str">
        <f t="shared" si="161"/>
        <v/>
      </c>
      <c r="RP100" s="284">
        <f t="shared" si="161"/>
        <v>1.577362283995718E-10</v>
      </c>
      <c r="RQ100" s="284" t="str">
        <f t="shared" si="161"/>
        <v/>
      </c>
      <c r="RR100" s="284" t="str">
        <f t="shared" si="161"/>
        <v/>
      </c>
      <c r="RS100" s="284" t="str">
        <f t="shared" si="161"/>
        <v/>
      </c>
      <c r="RT100" s="284" t="str">
        <f t="shared" si="161"/>
        <v/>
      </c>
      <c r="RU100" s="284">
        <f t="shared" si="161"/>
        <v>1.1246375085277401E-10</v>
      </c>
      <c r="RV100" s="284" t="str">
        <f t="shared" si="161"/>
        <v/>
      </c>
      <c r="RW100" s="284" t="str">
        <f t="shared" si="161"/>
        <v/>
      </c>
      <c r="RX100" s="284" t="str">
        <f t="shared" si="161"/>
        <v/>
      </c>
      <c r="RY100" s="284" t="str">
        <f t="shared" si="161"/>
        <v/>
      </c>
      <c r="RZ100" s="284">
        <f t="shared" si="161"/>
        <v>8.0185100050922491E-11</v>
      </c>
      <c r="SA100" s="284" t="str">
        <f t="shared" si="161"/>
        <v/>
      </c>
    </row>
    <row r="101" spans="1:495">
      <c r="A101" s="282"/>
      <c r="B101" s="283" t="str">
        <f>$B$22</f>
        <v>Effluent</v>
      </c>
      <c r="C101" s="290">
        <f>SUM(D101:S101,T101:INDEX(T101:SA101,$H$5))</f>
        <v>0</v>
      </c>
      <c r="D101" s="284">
        <f t="shared" ref="D101:BO103" si="169">IF(D45="","",($C22*D45)/((1+$H$4)^D$79))</f>
        <v>0</v>
      </c>
      <c r="E101" s="284">
        <f t="shared" si="169"/>
        <v>0</v>
      </c>
      <c r="F101" s="284" t="str">
        <f t="shared" si="169"/>
        <v/>
      </c>
      <c r="G101" s="284" t="str">
        <f t="shared" si="169"/>
        <v/>
      </c>
      <c r="H101" s="284">
        <f t="shared" si="169"/>
        <v>0</v>
      </c>
      <c r="I101" s="284" t="str">
        <f t="shared" si="169"/>
        <v/>
      </c>
      <c r="J101" s="284" t="str">
        <f t="shared" si="169"/>
        <v/>
      </c>
      <c r="K101" s="284">
        <f t="shared" si="169"/>
        <v>0</v>
      </c>
      <c r="L101" s="284" t="str">
        <f t="shared" si="169"/>
        <v/>
      </c>
      <c r="M101" s="284" t="str">
        <f t="shared" si="169"/>
        <v/>
      </c>
      <c r="N101" s="284">
        <f t="shared" si="169"/>
        <v>0</v>
      </c>
      <c r="O101" s="284" t="str">
        <f t="shared" si="169"/>
        <v/>
      </c>
      <c r="P101" s="284" t="str">
        <f t="shared" si="169"/>
        <v/>
      </c>
      <c r="Q101" s="284" t="str">
        <f t="shared" si="169"/>
        <v/>
      </c>
      <c r="R101" s="284">
        <f t="shared" si="169"/>
        <v>0</v>
      </c>
      <c r="S101" s="284" t="str">
        <f t="shared" si="169"/>
        <v/>
      </c>
      <c r="T101" s="284" t="str">
        <f t="shared" si="169"/>
        <v/>
      </c>
      <c r="U101" s="284" t="str">
        <f t="shared" si="169"/>
        <v/>
      </c>
      <c r="V101" s="284" t="str">
        <f t="shared" si="169"/>
        <v/>
      </c>
      <c r="W101" s="284">
        <f t="shared" si="169"/>
        <v>0</v>
      </c>
      <c r="X101" s="284" t="str">
        <f t="shared" si="169"/>
        <v/>
      </c>
      <c r="Y101" s="284" t="str">
        <f t="shared" si="169"/>
        <v/>
      </c>
      <c r="Z101" s="284" t="str">
        <f t="shared" si="169"/>
        <v/>
      </c>
      <c r="AA101" s="284" t="str">
        <f t="shared" si="169"/>
        <v/>
      </c>
      <c r="AB101" s="284" t="str">
        <f t="shared" si="169"/>
        <v/>
      </c>
      <c r="AC101" s="284" t="str">
        <f t="shared" si="169"/>
        <v/>
      </c>
      <c r="AD101" s="284" t="str">
        <f t="shared" si="169"/>
        <v/>
      </c>
      <c r="AE101" s="284" t="str">
        <f t="shared" si="169"/>
        <v/>
      </c>
      <c r="AF101" s="284" t="str">
        <f t="shared" si="169"/>
        <v/>
      </c>
      <c r="AG101" s="284" t="str">
        <f t="shared" si="169"/>
        <v/>
      </c>
      <c r="AH101" s="284" t="str">
        <f t="shared" si="169"/>
        <v/>
      </c>
      <c r="AI101" s="284" t="str">
        <f t="shared" si="169"/>
        <v/>
      </c>
      <c r="AJ101" s="284" t="str">
        <f t="shared" si="169"/>
        <v/>
      </c>
      <c r="AK101" s="284" t="str">
        <f t="shared" si="169"/>
        <v/>
      </c>
      <c r="AL101" s="284" t="str">
        <f t="shared" si="169"/>
        <v/>
      </c>
      <c r="AM101" s="284" t="str">
        <f t="shared" si="169"/>
        <v/>
      </c>
      <c r="AN101" s="284" t="str">
        <f t="shared" si="169"/>
        <v/>
      </c>
      <c r="AO101" s="284" t="str">
        <f t="shared" si="169"/>
        <v/>
      </c>
      <c r="AP101" s="284" t="str">
        <f t="shared" si="169"/>
        <v/>
      </c>
      <c r="AQ101" s="284" t="str">
        <f t="shared" si="169"/>
        <v/>
      </c>
      <c r="AR101" s="284">
        <f t="shared" si="169"/>
        <v>0</v>
      </c>
      <c r="AS101" s="284" t="str">
        <f t="shared" si="169"/>
        <v/>
      </c>
      <c r="AT101" s="284" t="str">
        <f t="shared" si="169"/>
        <v/>
      </c>
      <c r="AU101" s="284" t="str">
        <f t="shared" si="169"/>
        <v/>
      </c>
      <c r="AV101" s="284" t="str">
        <f t="shared" si="169"/>
        <v/>
      </c>
      <c r="AW101" s="284">
        <f t="shared" si="169"/>
        <v>0</v>
      </c>
      <c r="AX101" s="284" t="str">
        <f t="shared" si="169"/>
        <v/>
      </c>
      <c r="AY101" s="284" t="str">
        <f t="shared" si="169"/>
        <v/>
      </c>
      <c r="AZ101" s="284" t="str">
        <f t="shared" si="169"/>
        <v/>
      </c>
      <c r="BA101" s="284" t="str">
        <f t="shared" si="169"/>
        <v/>
      </c>
      <c r="BB101" s="284">
        <f t="shared" si="169"/>
        <v>0</v>
      </c>
      <c r="BC101" s="284" t="str">
        <f t="shared" si="169"/>
        <v/>
      </c>
      <c r="BD101" s="284" t="str">
        <f t="shared" si="169"/>
        <v/>
      </c>
      <c r="BE101" s="284" t="str">
        <f t="shared" si="169"/>
        <v/>
      </c>
      <c r="BF101" s="284" t="str">
        <f t="shared" si="169"/>
        <v/>
      </c>
      <c r="BG101" s="284">
        <f t="shared" si="169"/>
        <v>0</v>
      </c>
      <c r="BH101" s="284" t="str">
        <f t="shared" si="169"/>
        <v/>
      </c>
      <c r="BI101" s="284" t="str">
        <f t="shared" si="169"/>
        <v/>
      </c>
      <c r="BJ101" s="284" t="str">
        <f t="shared" si="169"/>
        <v/>
      </c>
      <c r="BK101" s="284" t="str">
        <f t="shared" si="169"/>
        <v/>
      </c>
      <c r="BL101" s="284">
        <f t="shared" si="169"/>
        <v>0</v>
      </c>
      <c r="BM101" s="284" t="str">
        <f t="shared" si="169"/>
        <v/>
      </c>
      <c r="BN101" s="284" t="str">
        <f t="shared" si="169"/>
        <v/>
      </c>
      <c r="BO101" s="284" t="str">
        <f t="shared" si="169"/>
        <v/>
      </c>
      <c r="BP101" s="284" t="str">
        <f t="shared" ref="BP101:EA103" si="170">IF(BP45="","",($C22*BP45)/((1+$H$4)^BP$79))</f>
        <v/>
      </c>
      <c r="BQ101" s="284">
        <f t="shared" si="170"/>
        <v>0</v>
      </c>
      <c r="BR101" s="284" t="str">
        <f t="shared" si="170"/>
        <v/>
      </c>
      <c r="BS101" s="284" t="str">
        <f t="shared" si="170"/>
        <v/>
      </c>
      <c r="BT101" s="284" t="str">
        <f t="shared" si="170"/>
        <v/>
      </c>
      <c r="BU101" s="284" t="str">
        <f t="shared" si="170"/>
        <v/>
      </c>
      <c r="BV101" s="284">
        <f t="shared" si="170"/>
        <v>0</v>
      </c>
      <c r="BW101" s="284" t="str">
        <f t="shared" si="170"/>
        <v/>
      </c>
      <c r="BX101" s="284" t="str">
        <f t="shared" si="170"/>
        <v/>
      </c>
      <c r="BY101" s="284" t="str">
        <f t="shared" si="170"/>
        <v/>
      </c>
      <c r="BZ101" s="284" t="str">
        <f t="shared" si="170"/>
        <v/>
      </c>
      <c r="CA101" s="284">
        <f t="shared" si="170"/>
        <v>0</v>
      </c>
      <c r="CB101" s="284" t="str">
        <f t="shared" si="170"/>
        <v/>
      </c>
      <c r="CC101" s="284" t="str">
        <f t="shared" si="170"/>
        <v/>
      </c>
      <c r="CD101" s="284" t="str">
        <f t="shared" si="170"/>
        <v/>
      </c>
      <c r="CE101" s="284" t="str">
        <f t="shared" si="170"/>
        <v/>
      </c>
      <c r="CF101" s="284">
        <f t="shared" si="170"/>
        <v>0</v>
      </c>
      <c r="CG101" s="284" t="str">
        <f t="shared" si="170"/>
        <v/>
      </c>
      <c r="CH101" s="284" t="str">
        <f t="shared" si="170"/>
        <v/>
      </c>
      <c r="CI101" s="284" t="str">
        <f t="shared" si="170"/>
        <v/>
      </c>
      <c r="CJ101" s="284" t="str">
        <f t="shared" si="170"/>
        <v/>
      </c>
      <c r="CK101" s="284">
        <f t="shared" si="170"/>
        <v>0</v>
      </c>
      <c r="CL101" s="284" t="str">
        <f t="shared" si="170"/>
        <v/>
      </c>
      <c r="CM101" s="284" t="str">
        <f t="shared" si="170"/>
        <v/>
      </c>
      <c r="CN101" s="284" t="str">
        <f t="shared" si="170"/>
        <v/>
      </c>
      <c r="CO101" s="284" t="str">
        <f t="shared" si="170"/>
        <v/>
      </c>
      <c r="CP101" s="284">
        <f t="shared" si="170"/>
        <v>0</v>
      </c>
      <c r="CQ101" s="284" t="str">
        <f t="shared" si="170"/>
        <v/>
      </c>
      <c r="CR101" s="284" t="str">
        <f t="shared" si="170"/>
        <v/>
      </c>
      <c r="CS101" s="284" t="str">
        <f t="shared" si="170"/>
        <v/>
      </c>
      <c r="CT101" s="284" t="str">
        <f t="shared" si="170"/>
        <v/>
      </c>
      <c r="CU101" s="284">
        <f t="shared" si="170"/>
        <v>0</v>
      </c>
      <c r="CV101" s="284" t="str">
        <f t="shared" si="170"/>
        <v/>
      </c>
      <c r="CW101" s="284" t="str">
        <f t="shared" si="170"/>
        <v/>
      </c>
      <c r="CX101" s="284" t="str">
        <f t="shared" si="170"/>
        <v/>
      </c>
      <c r="CY101" s="284" t="str">
        <f t="shared" si="170"/>
        <v/>
      </c>
      <c r="CZ101" s="284">
        <f t="shared" si="170"/>
        <v>0</v>
      </c>
      <c r="DA101" s="284" t="str">
        <f t="shared" si="170"/>
        <v/>
      </c>
      <c r="DB101" s="284" t="str">
        <f t="shared" si="170"/>
        <v/>
      </c>
      <c r="DC101" s="284" t="str">
        <f t="shared" si="170"/>
        <v/>
      </c>
      <c r="DD101" s="284" t="str">
        <f t="shared" si="170"/>
        <v/>
      </c>
      <c r="DE101" s="284">
        <f t="shared" si="170"/>
        <v>0</v>
      </c>
      <c r="DF101" s="284" t="str">
        <f t="shared" si="170"/>
        <v/>
      </c>
      <c r="DG101" s="284" t="str">
        <f t="shared" si="170"/>
        <v/>
      </c>
      <c r="DH101" s="284" t="str">
        <f t="shared" si="170"/>
        <v/>
      </c>
      <c r="DI101" s="284" t="str">
        <f t="shared" si="170"/>
        <v/>
      </c>
      <c r="DJ101" s="284">
        <f t="shared" si="170"/>
        <v>0</v>
      </c>
      <c r="DK101" s="284" t="str">
        <f t="shared" si="170"/>
        <v/>
      </c>
      <c r="DL101" s="284" t="str">
        <f t="shared" si="170"/>
        <v/>
      </c>
      <c r="DM101" s="284" t="str">
        <f t="shared" si="170"/>
        <v/>
      </c>
      <c r="DN101" s="284" t="str">
        <f t="shared" si="170"/>
        <v/>
      </c>
      <c r="DO101" s="284">
        <f t="shared" si="170"/>
        <v>0</v>
      </c>
      <c r="DP101" s="284" t="str">
        <f t="shared" si="170"/>
        <v/>
      </c>
      <c r="DQ101" s="284" t="str">
        <f t="shared" si="170"/>
        <v/>
      </c>
      <c r="DR101" s="284" t="str">
        <f t="shared" si="170"/>
        <v/>
      </c>
      <c r="DS101" s="284" t="str">
        <f t="shared" si="170"/>
        <v/>
      </c>
      <c r="DT101" s="284">
        <f t="shared" si="170"/>
        <v>0</v>
      </c>
      <c r="DU101" s="284" t="str">
        <f t="shared" si="170"/>
        <v/>
      </c>
      <c r="DV101" s="284" t="str">
        <f t="shared" si="170"/>
        <v/>
      </c>
      <c r="DW101" s="284" t="str">
        <f t="shared" si="170"/>
        <v/>
      </c>
      <c r="DX101" s="284" t="str">
        <f t="shared" si="170"/>
        <v/>
      </c>
      <c r="DY101" s="284">
        <f t="shared" si="170"/>
        <v>0</v>
      </c>
      <c r="DZ101" s="284" t="str">
        <f t="shared" si="170"/>
        <v/>
      </c>
      <c r="EA101" s="284" t="str">
        <f t="shared" si="170"/>
        <v/>
      </c>
      <c r="EB101" s="284" t="str">
        <f t="shared" ref="EB101:GM103" si="171">IF(EB45="","",($C22*EB45)/((1+$H$4)^EB$79))</f>
        <v/>
      </c>
      <c r="EC101" s="284" t="str">
        <f t="shared" si="171"/>
        <v/>
      </c>
      <c r="ED101" s="284">
        <f t="shared" si="171"/>
        <v>0</v>
      </c>
      <c r="EE101" s="284" t="str">
        <f t="shared" si="171"/>
        <v/>
      </c>
      <c r="EF101" s="284" t="str">
        <f t="shared" si="171"/>
        <v/>
      </c>
      <c r="EG101" s="284" t="str">
        <f t="shared" si="171"/>
        <v/>
      </c>
      <c r="EH101" s="284" t="str">
        <f t="shared" si="171"/>
        <v/>
      </c>
      <c r="EI101" s="284">
        <f t="shared" si="171"/>
        <v>0</v>
      </c>
      <c r="EJ101" s="284" t="str">
        <f t="shared" si="171"/>
        <v/>
      </c>
      <c r="EK101" s="284" t="str">
        <f t="shared" si="171"/>
        <v/>
      </c>
      <c r="EL101" s="284" t="str">
        <f t="shared" si="171"/>
        <v/>
      </c>
      <c r="EM101" s="284" t="str">
        <f t="shared" si="171"/>
        <v/>
      </c>
      <c r="EN101" s="284">
        <f t="shared" si="171"/>
        <v>0</v>
      </c>
      <c r="EO101" s="284" t="str">
        <f t="shared" si="171"/>
        <v/>
      </c>
      <c r="EP101" s="284" t="str">
        <f t="shared" si="171"/>
        <v/>
      </c>
      <c r="EQ101" s="284" t="str">
        <f t="shared" si="171"/>
        <v/>
      </c>
      <c r="ER101" s="284" t="str">
        <f t="shared" si="171"/>
        <v/>
      </c>
      <c r="ES101" s="284">
        <f t="shared" si="171"/>
        <v>0</v>
      </c>
      <c r="ET101" s="284" t="str">
        <f t="shared" si="171"/>
        <v/>
      </c>
      <c r="EU101" s="284" t="str">
        <f t="shared" si="171"/>
        <v/>
      </c>
      <c r="EV101" s="284" t="str">
        <f t="shared" si="171"/>
        <v/>
      </c>
      <c r="EW101" s="284" t="str">
        <f t="shared" si="171"/>
        <v/>
      </c>
      <c r="EX101" s="284">
        <f t="shared" si="171"/>
        <v>0</v>
      </c>
      <c r="EY101" s="284" t="str">
        <f t="shared" si="171"/>
        <v/>
      </c>
      <c r="EZ101" s="284" t="str">
        <f t="shared" si="171"/>
        <v/>
      </c>
      <c r="FA101" s="284" t="str">
        <f t="shared" si="171"/>
        <v/>
      </c>
      <c r="FB101" s="284" t="str">
        <f t="shared" si="171"/>
        <v/>
      </c>
      <c r="FC101" s="284">
        <f t="shared" si="171"/>
        <v>0</v>
      </c>
      <c r="FD101" s="284" t="str">
        <f t="shared" si="171"/>
        <v/>
      </c>
      <c r="FE101" s="284" t="str">
        <f t="shared" si="171"/>
        <v/>
      </c>
      <c r="FF101" s="284" t="str">
        <f t="shared" si="171"/>
        <v/>
      </c>
      <c r="FG101" s="284" t="str">
        <f t="shared" si="171"/>
        <v/>
      </c>
      <c r="FH101" s="284">
        <f t="shared" si="171"/>
        <v>0</v>
      </c>
      <c r="FI101" s="284" t="str">
        <f t="shared" si="171"/>
        <v/>
      </c>
      <c r="FJ101" s="284" t="str">
        <f t="shared" si="171"/>
        <v/>
      </c>
      <c r="FK101" s="284" t="str">
        <f t="shared" si="171"/>
        <v/>
      </c>
      <c r="FL101" s="284" t="str">
        <f t="shared" si="171"/>
        <v/>
      </c>
      <c r="FM101" s="284">
        <f t="shared" si="171"/>
        <v>0</v>
      </c>
      <c r="FN101" s="284" t="str">
        <f t="shared" si="171"/>
        <v/>
      </c>
      <c r="FO101" s="284" t="str">
        <f t="shared" si="171"/>
        <v/>
      </c>
      <c r="FP101" s="284" t="str">
        <f t="shared" si="171"/>
        <v/>
      </c>
      <c r="FQ101" s="284" t="str">
        <f t="shared" si="171"/>
        <v/>
      </c>
      <c r="FR101" s="284">
        <f t="shared" si="171"/>
        <v>0</v>
      </c>
      <c r="FS101" s="284" t="str">
        <f t="shared" si="171"/>
        <v/>
      </c>
      <c r="FT101" s="284" t="str">
        <f t="shared" si="171"/>
        <v/>
      </c>
      <c r="FU101" s="284" t="str">
        <f t="shared" si="171"/>
        <v/>
      </c>
      <c r="FV101" s="284" t="str">
        <f t="shared" si="171"/>
        <v/>
      </c>
      <c r="FW101" s="284">
        <f t="shared" si="171"/>
        <v>0</v>
      </c>
      <c r="FX101" s="284" t="str">
        <f t="shared" si="171"/>
        <v/>
      </c>
      <c r="FY101" s="284" t="str">
        <f t="shared" si="171"/>
        <v/>
      </c>
      <c r="FZ101" s="284" t="str">
        <f t="shared" si="171"/>
        <v/>
      </c>
      <c r="GA101" s="284" t="str">
        <f t="shared" si="171"/>
        <v/>
      </c>
      <c r="GB101" s="284">
        <f t="shared" si="171"/>
        <v>0</v>
      </c>
      <c r="GC101" s="284" t="str">
        <f t="shared" si="171"/>
        <v/>
      </c>
      <c r="GD101" s="284" t="str">
        <f t="shared" si="171"/>
        <v/>
      </c>
      <c r="GE101" s="284" t="str">
        <f t="shared" si="171"/>
        <v/>
      </c>
      <c r="GF101" s="284" t="str">
        <f t="shared" si="171"/>
        <v/>
      </c>
      <c r="GG101" s="284">
        <f t="shared" si="171"/>
        <v>0</v>
      </c>
      <c r="GH101" s="284" t="str">
        <f t="shared" si="171"/>
        <v/>
      </c>
      <c r="GI101" s="284" t="str">
        <f t="shared" si="171"/>
        <v/>
      </c>
      <c r="GJ101" s="284" t="str">
        <f t="shared" si="171"/>
        <v/>
      </c>
      <c r="GK101" s="284" t="str">
        <f t="shared" si="171"/>
        <v/>
      </c>
      <c r="GL101" s="284">
        <f t="shared" si="171"/>
        <v>0</v>
      </c>
      <c r="GM101" s="284" t="str">
        <f t="shared" si="171"/>
        <v/>
      </c>
      <c r="GN101" s="284" t="str">
        <f t="shared" ref="GN101:IY103" si="172">IF(GN45="","",($C22*GN45)/((1+$H$4)^GN$79))</f>
        <v/>
      </c>
      <c r="GO101" s="284" t="str">
        <f t="shared" si="172"/>
        <v/>
      </c>
      <c r="GP101" s="284" t="str">
        <f t="shared" si="172"/>
        <v/>
      </c>
      <c r="GQ101" s="284">
        <f t="shared" si="172"/>
        <v>0</v>
      </c>
      <c r="GR101" s="284" t="str">
        <f t="shared" si="172"/>
        <v/>
      </c>
      <c r="GS101" s="284" t="str">
        <f t="shared" si="172"/>
        <v/>
      </c>
      <c r="GT101" s="284" t="str">
        <f t="shared" si="172"/>
        <v/>
      </c>
      <c r="GU101" s="284" t="str">
        <f t="shared" si="172"/>
        <v/>
      </c>
      <c r="GV101" s="284">
        <f t="shared" si="172"/>
        <v>0</v>
      </c>
      <c r="GW101" s="284" t="str">
        <f t="shared" si="172"/>
        <v/>
      </c>
      <c r="GX101" s="284" t="str">
        <f t="shared" si="172"/>
        <v/>
      </c>
      <c r="GY101" s="284" t="str">
        <f t="shared" si="172"/>
        <v/>
      </c>
      <c r="GZ101" s="284" t="str">
        <f t="shared" si="172"/>
        <v/>
      </c>
      <c r="HA101" s="284">
        <f t="shared" si="172"/>
        <v>0</v>
      </c>
      <c r="HB101" s="284" t="str">
        <f t="shared" si="172"/>
        <v/>
      </c>
      <c r="HC101" s="284" t="str">
        <f t="shared" si="172"/>
        <v/>
      </c>
      <c r="HD101" s="284" t="str">
        <f t="shared" si="172"/>
        <v/>
      </c>
      <c r="HE101" s="284" t="str">
        <f t="shared" si="172"/>
        <v/>
      </c>
      <c r="HF101" s="284">
        <f t="shared" si="172"/>
        <v>0</v>
      </c>
      <c r="HG101" s="284" t="str">
        <f t="shared" si="172"/>
        <v/>
      </c>
      <c r="HH101" s="284" t="str">
        <f t="shared" si="172"/>
        <v/>
      </c>
      <c r="HI101" s="284" t="str">
        <f t="shared" si="172"/>
        <v/>
      </c>
      <c r="HJ101" s="284" t="str">
        <f t="shared" si="172"/>
        <v/>
      </c>
      <c r="HK101" s="284">
        <f t="shared" si="172"/>
        <v>0</v>
      </c>
      <c r="HL101" s="284" t="str">
        <f t="shared" si="172"/>
        <v/>
      </c>
      <c r="HM101" s="284" t="str">
        <f t="shared" si="172"/>
        <v/>
      </c>
      <c r="HN101" s="284" t="str">
        <f t="shared" si="172"/>
        <v/>
      </c>
      <c r="HO101" s="284" t="str">
        <f t="shared" si="172"/>
        <v/>
      </c>
      <c r="HP101" s="284">
        <f t="shared" si="172"/>
        <v>0</v>
      </c>
      <c r="HQ101" s="284" t="str">
        <f t="shared" si="172"/>
        <v/>
      </c>
      <c r="HR101" s="284" t="str">
        <f t="shared" si="172"/>
        <v/>
      </c>
      <c r="HS101" s="284" t="str">
        <f t="shared" si="172"/>
        <v/>
      </c>
      <c r="HT101" s="284" t="str">
        <f t="shared" si="172"/>
        <v/>
      </c>
      <c r="HU101" s="284">
        <f t="shared" si="172"/>
        <v>0</v>
      </c>
      <c r="HV101" s="284" t="str">
        <f t="shared" si="172"/>
        <v/>
      </c>
      <c r="HW101" s="284" t="str">
        <f t="shared" si="172"/>
        <v/>
      </c>
      <c r="HX101" s="284" t="str">
        <f t="shared" si="172"/>
        <v/>
      </c>
      <c r="HY101" s="284" t="str">
        <f t="shared" si="172"/>
        <v/>
      </c>
      <c r="HZ101" s="284">
        <f t="shared" si="172"/>
        <v>0</v>
      </c>
      <c r="IA101" s="284" t="str">
        <f t="shared" si="172"/>
        <v/>
      </c>
      <c r="IB101" s="284" t="str">
        <f t="shared" si="172"/>
        <v/>
      </c>
      <c r="IC101" s="284" t="str">
        <f t="shared" si="172"/>
        <v/>
      </c>
      <c r="ID101" s="284" t="str">
        <f t="shared" si="172"/>
        <v/>
      </c>
      <c r="IE101" s="284">
        <f t="shared" si="172"/>
        <v>0</v>
      </c>
      <c r="IF101" s="284" t="str">
        <f t="shared" si="172"/>
        <v/>
      </c>
      <c r="IG101" s="284" t="str">
        <f t="shared" si="172"/>
        <v/>
      </c>
      <c r="IH101" s="284" t="str">
        <f t="shared" si="172"/>
        <v/>
      </c>
      <c r="II101" s="284" t="str">
        <f t="shared" si="172"/>
        <v/>
      </c>
      <c r="IJ101" s="284">
        <f t="shared" si="172"/>
        <v>0</v>
      </c>
      <c r="IK101" s="284" t="str">
        <f t="shared" si="172"/>
        <v/>
      </c>
      <c r="IL101" s="284" t="str">
        <f t="shared" si="172"/>
        <v/>
      </c>
      <c r="IM101" s="284" t="str">
        <f t="shared" si="172"/>
        <v/>
      </c>
      <c r="IN101" s="284" t="str">
        <f t="shared" si="172"/>
        <v/>
      </c>
      <c r="IO101" s="284">
        <f t="shared" si="172"/>
        <v>0</v>
      </c>
      <c r="IP101" s="284" t="str">
        <f t="shared" si="172"/>
        <v/>
      </c>
      <c r="IQ101" s="284" t="str">
        <f t="shared" si="172"/>
        <v/>
      </c>
      <c r="IR101" s="284" t="str">
        <f t="shared" si="172"/>
        <v/>
      </c>
      <c r="IS101" s="284" t="str">
        <f t="shared" si="172"/>
        <v/>
      </c>
      <c r="IT101" s="284">
        <f t="shared" si="172"/>
        <v>0</v>
      </c>
      <c r="IU101" s="284" t="str">
        <f t="shared" si="172"/>
        <v/>
      </c>
      <c r="IV101" s="284" t="str">
        <f t="shared" si="172"/>
        <v/>
      </c>
      <c r="IW101" s="284" t="str">
        <f t="shared" si="172"/>
        <v/>
      </c>
      <c r="IX101" s="284" t="str">
        <f t="shared" si="172"/>
        <v/>
      </c>
      <c r="IY101" s="284">
        <f t="shared" si="172"/>
        <v>0</v>
      </c>
      <c r="IZ101" s="284" t="str">
        <f t="shared" ref="IZ101:LK103" si="173">IF(IZ45="","",($C22*IZ45)/((1+$H$4)^IZ$79))</f>
        <v/>
      </c>
      <c r="JA101" s="284" t="str">
        <f t="shared" si="173"/>
        <v/>
      </c>
      <c r="JB101" s="284" t="str">
        <f t="shared" si="173"/>
        <v/>
      </c>
      <c r="JC101" s="284" t="str">
        <f t="shared" si="173"/>
        <v/>
      </c>
      <c r="JD101" s="284">
        <f t="shared" si="173"/>
        <v>0</v>
      </c>
      <c r="JE101" s="284" t="str">
        <f t="shared" si="173"/>
        <v/>
      </c>
      <c r="JF101" s="284" t="str">
        <f t="shared" si="173"/>
        <v/>
      </c>
      <c r="JG101" s="284" t="str">
        <f t="shared" si="173"/>
        <v/>
      </c>
      <c r="JH101" s="284" t="str">
        <f t="shared" si="173"/>
        <v/>
      </c>
      <c r="JI101" s="284">
        <f t="shared" si="173"/>
        <v>0</v>
      </c>
      <c r="JJ101" s="284" t="str">
        <f t="shared" si="173"/>
        <v/>
      </c>
      <c r="JK101" s="284" t="str">
        <f t="shared" si="173"/>
        <v/>
      </c>
      <c r="JL101" s="284" t="str">
        <f t="shared" si="173"/>
        <v/>
      </c>
      <c r="JM101" s="284" t="str">
        <f t="shared" si="173"/>
        <v/>
      </c>
      <c r="JN101" s="284">
        <f t="shared" si="173"/>
        <v>0</v>
      </c>
      <c r="JO101" s="284" t="str">
        <f t="shared" si="173"/>
        <v/>
      </c>
      <c r="JP101" s="284" t="str">
        <f t="shared" si="173"/>
        <v/>
      </c>
      <c r="JQ101" s="284" t="str">
        <f t="shared" si="173"/>
        <v/>
      </c>
      <c r="JR101" s="284" t="str">
        <f t="shared" si="173"/>
        <v/>
      </c>
      <c r="JS101" s="284">
        <f t="shared" si="173"/>
        <v>0</v>
      </c>
      <c r="JT101" s="284" t="str">
        <f t="shared" si="173"/>
        <v/>
      </c>
      <c r="JU101" s="284" t="str">
        <f t="shared" si="173"/>
        <v/>
      </c>
      <c r="JV101" s="284" t="str">
        <f t="shared" si="173"/>
        <v/>
      </c>
      <c r="JW101" s="284" t="str">
        <f t="shared" si="173"/>
        <v/>
      </c>
      <c r="JX101" s="284">
        <f t="shared" si="173"/>
        <v>0</v>
      </c>
      <c r="JY101" s="284" t="str">
        <f t="shared" si="173"/>
        <v/>
      </c>
      <c r="JZ101" s="284" t="str">
        <f t="shared" si="173"/>
        <v/>
      </c>
      <c r="KA101" s="284" t="str">
        <f t="shared" si="173"/>
        <v/>
      </c>
      <c r="KB101" s="284" t="str">
        <f t="shared" si="173"/>
        <v/>
      </c>
      <c r="KC101" s="284">
        <f t="shared" si="173"/>
        <v>0</v>
      </c>
      <c r="KD101" s="284" t="str">
        <f t="shared" si="173"/>
        <v/>
      </c>
      <c r="KE101" s="284" t="str">
        <f t="shared" si="173"/>
        <v/>
      </c>
      <c r="KF101" s="284" t="str">
        <f t="shared" si="173"/>
        <v/>
      </c>
      <c r="KG101" s="284" t="str">
        <f t="shared" si="173"/>
        <v/>
      </c>
      <c r="KH101" s="284">
        <f t="shared" si="173"/>
        <v>0</v>
      </c>
      <c r="KI101" s="284" t="str">
        <f t="shared" si="173"/>
        <v/>
      </c>
      <c r="KJ101" s="284" t="str">
        <f t="shared" si="173"/>
        <v/>
      </c>
      <c r="KK101" s="284" t="str">
        <f t="shared" si="173"/>
        <v/>
      </c>
      <c r="KL101" s="284" t="str">
        <f t="shared" si="173"/>
        <v/>
      </c>
      <c r="KM101" s="284">
        <f t="shared" si="173"/>
        <v>0</v>
      </c>
      <c r="KN101" s="284" t="str">
        <f t="shared" si="173"/>
        <v/>
      </c>
      <c r="KO101" s="284" t="str">
        <f t="shared" si="173"/>
        <v/>
      </c>
      <c r="KP101" s="284" t="str">
        <f t="shared" si="173"/>
        <v/>
      </c>
      <c r="KQ101" s="284" t="str">
        <f t="shared" si="173"/>
        <v/>
      </c>
      <c r="KR101" s="284">
        <f t="shared" si="173"/>
        <v>0</v>
      </c>
      <c r="KS101" s="284" t="str">
        <f t="shared" si="173"/>
        <v/>
      </c>
      <c r="KT101" s="284" t="str">
        <f t="shared" si="173"/>
        <v/>
      </c>
      <c r="KU101" s="284" t="str">
        <f t="shared" si="173"/>
        <v/>
      </c>
      <c r="KV101" s="284" t="str">
        <f t="shared" si="173"/>
        <v/>
      </c>
      <c r="KW101" s="284">
        <f t="shared" si="173"/>
        <v>0</v>
      </c>
      <c r="KX101" s="284" t="str">
        <f t="shared" si="173"/>
        <v/>
      </c>
      <c r="KY101" s="284" t="str">
        <f t="shared" si="173"/>
        <v/>
      </c>
      <c r="KZ101" s="284" t="str">
        <f t="shared" si="173"/>
        <v/>
      </c>
      <c r="LA101" s="284" t="str">
        <f t="shared" si="173"/>
        <v/>
      </c>
      <c r="LB101" s="284">
        <f t="shared" si="173"/>
        <v>0</v>
      </c>
      <c r="LC101" s="284" t="str">
        <f t="shared" si="173"/>
        <v/>
      </c>
      <c r="LD101" s="284" t="str">
        <f t="shared" si="173"/>
        <v/>
      </c>
      <c r="LE101" s="284" t="str">
        <f t="shared" si="173"/>
        <v/>
      </c>
      <c r="LF101" s="284" t="str">
        <f t="shared" si="173"/>
        <v/>
      </c>
      <c r="LG101" s="284">
        <f t="shared" si="173"/>
        <v>0</v>
      </c>
      <c r="LH101" s="284" t="str">
        <f t="shared" si="173"/>
        <v/>
      </c>
      <c r="LI101" s="284" t="str">
        <f t="shared" si="173"/>
        <v/>
      </c>
      <c r="LJ101" s="284" t="str">
        <f t="shared" si="173"/>
        <v/>
      </c>
      <c r="LK101" s="284" t="str">
        <f t="shared" si="173"/>
        <v/>
      </c>
      <c r="LL101" s="284">
        <f t="shared" ref="LL101:NW103" si="174">IF(LL45="","",($C22*LL45)/((1+$H$4)^LL$79))</f>
        <v>0</v>
      </c>
      <c r="LM101" s="284" t="str">
        <f t="shared" si="174"/>
        <v/>
      </c>
      <c r="LN101" s="284" t="str">
        <f t="shared" si="174"/>
        <v/>
      </c>
      <c r="LO101" s="284" t="str">
        <f t="shared" si="174"/>
        <v/>
      </c>
      <c r="LP101" s="284" t="str">
        <f t="shared" si="174"/>
        <v/>
      </c>
      <c r="LQ101" s="284">
        <f t="shared" si="174"/>
        <v>0</v>
      </c>
      <c r="LR101" s="284" t="str">
        <f t="shared" si="174"/>
        <v/>
      </c>
      <c r="LS101" s="284" t="str">
        <f t="shared" si="174"/>
        <v/>
      </c>
      <c r="LT101" s="284" t="str">
        <f t="shared" si="174"/>
        <v/>
      </c>
      <c r="LU101" s="284" t="str">
        <f t="shared" si="174"/>
        <v/>
      </c>
      <c r="LV101" s="284">
        <f t="shared" si="174"/>
        <v>0</v>
      </c>
      <c r="LW101" s="284" t="str">
        <f t="shared" si="174"/>
        <v/>
      </c>
      <c r="LX101" s="284" t="str">
        <f t="shared" si="174"/>
        <v/>
      </c>
      <c r="LY101" s="284" t="str">
        <f t="shared" si="174"/>
        <v/>
      </c>
      <c r="LZ101" s="284" t="str">
        <f t="shared" si="174"/>
        <v/>
      </c>
      <c r="MA101" s="284">
        <f t="shared" si="174"/>
        <v>0</v>
      </c>
      <c r="MB101" s="284" t="str">
        <f t="shared" si="174"/>
        <v/>
      </c>
      <c r="MC101" s="284" t="str">
        <f t="shared" si="174"/>
        <v/>
      </c>
      <c r="MD101" s="284" t="str">
        <f t="shared" si="174"/>
        <v/>
      </c>
      <c r="ME101" s="284" t="str">
        <f t="shared" si="174"/>
        <v/>
      </c>
      <c r="MF101" s="284">
        <f t="shared" si="174"/>
        <v>0</v>
      </c>
      <c r="MG101" s="284" t="str">
        <f t="shared" si="174"/>
        <v/>
      </c>
      <c r="MH101" s="284" t="str">
        <f t="shared" si="174"/>
        <v/>
      </c>
      <c r="MI101" s="284" t="str">
        <f t="shared" si="174"/>
        <v/>
      </c>
      <c r="MJ101" s="284" t="str">
        <f t="shared" si="174"/>
        <v/>
      </c>
      <c r="MK101" s="284">
        <f t="shared" si="174"/>
        <v>0</v>
      </c>
      <c r="ML101" s="284" t="str">
        <f t="shared" si="174"/>
        <v/>
      </c>
      <c r="MM101" s="284" t="str">
        <f t="shared" si="174"/>
        <v/>
      </c>
      <c r="MN101" s="284" t="str">
        <f t="shared" si="174"/>
        <v/>
      </c>
      <c r="MO101" s="284" t="str">
        <f t="shared" si="174"/>
        <v/>
      </c>
      <c r="MP101" s="284">
        <f t="shared" si="174"/>
        <v>0</v>
      </c>
      <c r="MQ101" s="284" t="str">
        <f t="shared" si="174"/>
        <v/>
      </c>
      <c r="MR101" s="284" t="str">
        <f t="shared" si="174"/>
        <v/>
      </c>
      <c r="MS101" s="284" t="str">
        <f t="shared" si="174"/>
        <v/>
      </c>
      <c r="MT101" s="284" t="str">
        <f t="shared" si="174"/>
        <v/>
      </c>
      <c r="MU101" s="284">
        <f t="shared" si="174"/>
        <v>0</v>
      </c>
      <c r="MV101" s="284" t="str">
        <f t="shared" si="174"/>
        <v/>
      </c>
      <c r="MW101" s="284" t="str">
        <f t="shared" si="174"/>
        <v/>
      </c>
      <c r="MX101" s="284" t="str">
        <f t="shared" si="174"/>
        <v/>
      </c>
      <c r="MY101" s="284" t="str">
        <f t="shared" si="174"/>
        <v/>
      </c>
      <c r="MZ101" s="284">
        <f t="shared" si="174"/>
        <v>0</v>
      </c>
      <c r="NA101" s="284" t="str">
        <f t="shared" si="174"/>
        <v/>
      </c>
      <c r="NB101" s="284" t="str">
        <f t="shared" si="174"/>
        <v/>
      </c>
      <c r="NC101" s="284" t="str">
        <f t="shared" si="174"/>
        <v/>
      </c>
      <c r="ND101" s="284" t="str">
        <f t="shared" si="174"/>
        <v/>
      </c>
      <c r="NE101" s="284">
        <f t="shared" si="174"/>
        <v>0</v>
      </c>
      <c r="NF101" s="284" t="str">
        <f t="shared" si="174"/>
        <v/>
      </c>
      <c r="NG101" s="284" t="str">
        <f t="shared" si="174"/>
        <v/>
      </c>
      <c r="NH101" s="284" t="str">
        <f t="shared" si="174"/>
        <v/>
      </c>
      <c r="NI101" s="284" t="str">
        <f t="shared" si="174"/>
        <v/>
      </c>
      <c r="NJ101" s="284">
        <f t="shared" si="174"/>
        <v>0</v>
      </c>
      <c r="NK101" s="284" t="str">
        <f t="shared" si="174"/>
        <v/>
      </c>
      <c r="NL101" s="284" t="str">
        <f t="shared" si="174"/>
        <v/>
      </c>
      <c r="NM101" s="284" t="str">
        <f t="shared" si="174"/>
        <v/>
      </c>
      <c r="NN101" s="284" t="str">
        <f t="shared" si="174"/>
        <v/>
      </c>
      <c r="NO101" s="284">
        <f t="shared" si="174"/>
        <v>0</v>
      </c>
      <c r="NP101" s="284" t="str">
        <f t="shared" si="174"/>
        <v/>
      </c>
      <c r="NQ101" s="284" t="str">
        <f t="shared" si="174"/>
        <v/>
      </c>
      <c r="NR101" s="284" t="str">
        <f t="shared" si="174"/>
        <v/>
      </c>
      <c r="NS101" s="284" t="str">
        <f t="shared" si="174"/>
        <v/>
      </c>
      <c r="NT101" s="284">
        <f t="shared" si="174"/>
        <v>0</v>
      </c>
      <c r="NU101" s="284" t="str">
        <f t="shared" si="174"/>
        <v/>
      </c>
      <c r="NV101" s="284" t="str">
        <f t="shared" si="174"/>
        <v/>
      </c>
      <c r="NW101" s="284" t="str">
        <f t="shared" si="174"/>
        <v/>
      </c>
      <c r="NX101" s="284" t="str">
        <f t="shared" ref="NX101:QI103" si="175">IF(NX45="","",($C22*NX45)/((1+$H$4)^NX$79))</f>
        <v/>
      </c>
      <c r="NY101" s="284">
        <f t="shared" si="175"/>
        <v>0</v>
      </c>
      <c r="NZ101" s="284" t="str">
        <f t="shared" si="175"/>
        <v/>
      </c>
      <c r="OA101" s="284" t="str">
        <f t="shared" si="175"/>
        <v/>
      </c>
      <c r="OB101" s="284" t="str">
        <f t="shared" si="175"/>
        <v/>
      </c>
      <c r="OC101" s="284" t="str">
        <f t="shared" si="175"/>
        <v/>
      </c>
      <c r="OD101" s="284">
        <f t="shared" si="175"/>
        <v>0</v>
      </c>
      <c r="OE101" s="284" t="str">
        <f t="shared" si="175"/>
        <v/>
      </c>
      <c r="OF101" s="284" t="str">
        <f t="shared" si="175"/>
        <v/>
      </c>
      <c r="OG101" s="284" t="str">
        <f t="shared" si="175"/>
        <v/>
      </c>
      <c r="OH101" s="284" t="str">
        <f t="shared" si="175"/>
        <v/>
      </c>
      <c r="OI101" s="284">
        <f t="shared" si="175"/>
        <v>0</v>
      </c>
      <c r="OJ101" s="284" t="str">
        <f t="shared" si="175"/>
        <v/>
      </c>
      <c r="OK101" s="284" t="str">
        <f t="shared" si="175"/>
        <v/>
      </c>
      <c r="OL101" s="284" t="str">
        <f t="shared" si="175"/>
        <v/>
      </c>
      <c r="OM101" s="284" t="str">
        <f t="shared" si="175"/>
        <v/>
      </c>
      <c r="ON101" s="284">
        <f t="shared" si="175"/>
        <v>0</v>
      </c>
      <c r="OO101" s="284" t="str">
        <f t="shared" si="175"/>
        <v/>
      </c>
      <c r="OP101" s="284" t="str">
        <f t="shared" si="175"/>
        <v/>
      </c>
      <c r="OQ101" s="284" t="str">
        <f t="shared" si="175"/>
        <v/>
      </c>
      <c r="OR101" s="284" t="str">
        <f t="shared" si="175"/>
        <v/>
      </c>
      <c r="OS101" s="284">
        <f t="shared" si="175"/>
        <v>0</v>
      </c>
      <c r="OT101" s="284" t="str">
        <f t="shared" si="175"/>
        <v/>
      </c>
      <c r="OU101" s="284" t="str">
        <f t="shared" si="175"/>
        <v/>
      </c>
      <c r="OV101" s="284" t="str">
        <f t="shared" si="175"/>
        <v/>
      </c>
      <c r="OW101" s="284" t="str">
        <f t="shared" si="175"/>
        <v/>
      </c>
      <c r="OX101" s="284">
        <f t="shared" si="175"/>
        <v>0</v>
      </c>
      <c r="OY101" s="284" t="str">
        <f t="shared" si="175"/>
        <v/>
      </c>
      <c r="OZ101" s="284" t="str">
        <f t="shared" si="175"/>
        <v/>
      </c>
      <c r="PA101" s="284" t="str">
        <f t="shared" si="175"/>
        <v/>
      </c>
      <c r="PB101" s="284" t="str">
        <f t="shared" si="175"/>
        <v/>
      </c>
      <c r="PC101" s="284">
        <f t="shared" si="175"/>
        <v>0</v>
      </c>
      <c r="PD101" s="284" t="str">
        <f t="shared" si="175"/>
        <v/>
      </c>
      <c r="PE101" s="284" t="str">
        <f t="shared" si="175"/>
        <v/>
      </c>
      <c r="PF101" s="284" t="str">
        <f t="shared" si="175"/>
        <v/>
      </c>
      <c r="PG101" s="284" t="str">
        <f t="shared" si="175"/>
        <v/>
      </c>
      <c r="PH101" s="284">
        <f t="shared" si="175"/>
        <v>0</v>
      </c>
      <c r="PI101" s="284" t="str">
        <f t="shared" si="175"/>
        <v/>
      </c>
      <c r="PJ101" s="284" t="str">
        <f t="shared" si="175"/>
        <v/>
      </c>
      <c r="PK101" s="284" t="str">
        <f t="shared" si="175"/>
        <v/>
      </c>
      <c r="PL101" s="284" t="str">
        <f t="shared" si="175"/>
        <v/>
      </c>
      <c r="PM101" s="284">
        <f t="shared" si="175"/>
        <v>0</v>
      </c>
      <c r="PN101" s="284" t="str">
        <f t="shared" si="175"/>
        <v/>
      </c>
      <c r="PO101" s="284" t="str">
        <f t="shared" si="175"/>
        <v/>
      </c>
      <c r="PP101" s="284" t="str">
        <f t="shared" si="175"/>
        <v/>
      </c>
      <c r="PQ101" s="284" t="str">
        <f t="shared" si="175"/>
        <v/>
      </c>
      <c r="PR101" s="284">
        <f t="shared" si="175"/>
        <v>0</v>
      </c>
      <c r="PS101" s="284" t="str">
        <f t="shared" si="175"/>
        <v/>
      </c>
      <c r="PT101" s="284" t="str">
        <f t="shared" si="175"/>
        <v/>
      </c>
      <c r="PU101" s="284" t="str">
        <f t="shared" si="175"/>
        <v/>
      </c>
      <c r="PV101" s="284" t="str">
        <f t="shared" si="175"/>
        <v/>
      </c>
      <c r="PW101" s="284">
        <f t="shared" si="175"/>
        <v>0</v>
      </c>
      <c r="PX101" s="284" t="str">
        <f t="shared" si="175"/>
        <v/>
      </c>
      <c r="PY101" s="284" t="str">
        <f t="shared" si="175"/>
        <v/>
      </c>
      <c r="PZ101" s="284" t="str">
        <f t="shared" si="175"/>
        <v/>
      </c>
      <c r="QA101" s="284" t="str">
        <f t="shared" si="175"/>
        <v/>
      </c>
      <c r="QB101" s="284">
        <f t="shared" si="175"/>
        <v>0</v>
      </c>
      <c r="QC101" s="284" t="str">
        <f t="shared" si="175"/>
        <v/>
      </c>
      <c r="QD101" s="284" t="str">
        <f t="shared" si="175"/>
        <v/>
      </c>
      <c r="QE101" s="284" t="str">
        <f t="shared" si="175"/>
        <v/>
      </c>
      <c r="QF101" s="284" t="str">
        <f t="shared" si="175"/>
        <v/>
      </c>
      <c r="QG101" s="284">
        <f t="shared" si="175"/>
        <v>0</v>
      </c>
      <c r="QH101" s="284" t="str">
        <f t="shared" si="175"/>
        <v/>
      </c>
      <c r="QI101" s="284" t="str">
        <f t="shared" si="175"/>
        <v/>
      </c>
      <c r="QJ101" s="284" t="str">
        <f t="shared" si="161"/>
        <v/>
      </c>
      <c r="QK101" s="284" t="str">
        <f t="shared" si="161"/>
        <v/>
      </c>
      <c r="QL101" s="284">
        <f t="shared" si="161"/>
        <v>0</v>
      </c>
      <c r="QM101" s="284" t="str">
        <f t="shared" si="161"/>
        <v/>
      </c>
      <c r="QN101" s="284" t="str">
        <f t="shared" si="161"/>
        <v/>
      </c>
      <c r="QO101" s="284" t="str">
        <f t="shared" si="161"/>
        <v/>
      </c>
      <c r="QP101" s="284" t="str">
        <f t="shared" si="161"/>
        <v/>
      </c>
      <c r="QQ101" s="284">
        <f t="shared" si="161"/>
        <v>0</v>
      </c>
      <c r="QR101" s="284" t="str">
        <f t="shared" si="161"/>
        <v/>
      </c>
      <c r="QS101" s="284" t="str">
        <f t="shared" si="161"/>
        <v/>
      </c>
      <c r="QT101" s="284" t="str">
        <f t="shared" si="161"/>
        <v/>
      </c>
      <c r="QU101" s="284" t="str">
        <f t="shared" si="161"/>
        <v/>
      </c>
      <c r="QV101" s="284">
        <f t="shared" si="161"/>
        <v>0</v>
      </c>
      <c r="QW101" s="284" t="str">
        <f t="shared" si="161"/>
        <v/>
      </c>
      <c r="QX101" s="284" t="str">
        <f t="shared" si="161"/>
        <v/>
      </c>
      <c r="QY101" s="284" t="str">
        <f t="shared" si="161"/>
        <v/>
      </c>
      <c r="QZ101" s="284" t="str">
        <f t="shared" si="161"/>
        <v/>
      </c>
      <c r="RA101" s="284">
        <f t="shared" si="161"/>
        <v>0</v>
      </c>
      <c r="RB101" s="284" t="str">
        <f t="shared" si="161"/>
        <v/>
      </c>
      <c r="RC101" s="284" t="str">
        <f t="shared" si="161"/>
        <v/>
      </c>
      <c r="RD101" s="284" t="str">
        <f t="shared" si="161"/>
        <v/>
      </c>
      <c r="RE101" s="284" t="str">
        <f t="shared" si="161"/>
        <v/>
      </c>
      <c r="RF101" s="284">
        <f t="shared" si="161"/>
        <v>0</v>
      </c>
      <c r="RG101" s="284" t="str">
        <f t="shared" si="161"/>
        <v/>
      </c>
      <c r="RH101" s="284" t="str">
        <f t="shared" si="161"/>
        <v/>
      </c>
      <c r="RI101" s="284" t="str">
        <f t="shared" si="161"/>
        <v/>
      </c>
      <c r="RJ101" s="284" t="str">
        <f t="shared" si="161"/>
        <v/>
      </c>
      <c r="RK101" s="284">
        <f t="shared" si="161"/>
        <v>0</v>
      </c>
      <c r="RL101" s="284" t="str">
        <f t="shared" si="161"/>
        <v/>
      </c>
      <c r="RM101" s="284" t="str">
        <f t="shared" si="161"/>
        <v/>
      </c>
      <c r="RN101" s="284" t="str">
        <f t="shared" si="161"/>
        <v/>
      </c>
      <c r="RO101" s="284" t="str">
        <f t="shared" si="161"/>
        <v/>
      </c>
      <c r="RP101" s="284">
        <f t="shared" si="161"/>
        <v>0</v>
      </c>
      <c r="RQ101" s="284" t="str">
        <f t="shared" si="161"/>
        <v/>
      </c>
      <c r="RR101" s="284" t="str">
        <f t="shared" si="161"/>
        <v/>
      </c>
      <c r="RS101" s="284" t="str">
        <f t="shared" si="161"/>
        <v/>
      </c>
      <c r="RT101" s="284" t="str">
        <f t="shared" si="161"/>
        <v/>
      </c>
      <c r="RU101" s="284">
        <f t="shared" si="161"/>
        <v>0</v>
      </c>
      <c r="RV101" s="284" t="str">
        <f t="shared" si="161"/>
        <v/>
      </c>
      <c r="RW101" s="284" t="str">
        <f t="shared" si="161"/>
        <v/>
      </c>
      <c r="RX101" s="284" t="str">
        <f t="shared" si="161"/>
        <v/>
      </c>
      <c r="RY101" s="284" t="str">
        <f t="shared" si="161"/>
        <v/>
      </c>
      <c r="RZ101" s="284">
        <f t="shared" si="161"/>
        <v>0</v>
      </c>
      <c r="SA101" s="284" t="str">
        <f t="shared" si="161"/>
        <v/>
      </c>
    </row>
    <row r="102" spans="1:495">
      <c r="A102" s="282"/>
      <c r="B102" s="283" t="str">
        <f>$B$23</f>
        <v>Instrumentation Maintenance/Replacement</v>
      </c>
      <c r="C102" s="290">
        <f>SUM(D102:S102,T102:INDEX(T102:SA102,$H$5))</f>
        <v>211880.28491032316</v>
      </c>
      <c r="D102" s="284">
        <f t="shared" si="169"/>
        <v>18691.588785046726</v>
      </c>
      <c r="E102" s="284">
        <f t="shared" si="169"/>
        <v>17468.774565464231</v>
      </c>
      <c r="F102" s="284">
        <f t="shared" si="169"/>
        <v>16325.957537817039</v>
      </c>
      <c r="G102" s="284">
        <f t="shared" si="169"/>
        <v>15257.904240950504</v>
      </c>
      <c r="H102" s="284">
        <f t="shared" si="169"/>
        <v>14259.723589673367</v>
      </c>
      <c r="I102" s="284">
        <f t="shared" si="169"/>
        <v>13326.84447633025</v>
      </c>
      <c r="J102" s="284">
        <f t="shared" si="169"/>
        <v>12454.994837691822</v>
      </c>
      <c r="K102" s="284">
        <f t="shared" si="169"/>
        <v>11640.182091300769</v>
      </c>
      <c r="L102" s="284">
        <f t="shared" si="169"/>
        <v>10878.674851682959</v>
      </c>
      <c r="M102" s="284">
        <f t="shared" si="169"/>
        <v>10166.985842694356</v>
      </c>
      <c r="N102" s="284">
        <f t="shared" si="169"/>
        <v>9501.8559277517325</v>
      </c>
      <c r="O102" s="284">
        <f t="shared" si="169"/>
        <v>8880.2391848147054</v>
      </c>
      <c r="P102" s="284">
        <f t="shared" si="169"/>
        <v>8299.2889577707519</v>
      </c>
      <c r="Q102" s="284">
        <f t="shared" si="169"/>
        <v>7756.3448203464977</v>
      </c>
      <c r="R102" s="284">
        <f t="shared" si="169"/>
        <v>7248.9203928471934</v>
      </c>
      <c r="S102" s="284">
        <f t="shared" si="169"/>
        <v>6774.6919559319576</v>
      </c>
      <c r="T102" s="284">
        <f t="shared" si="169"/>
        <v>6331.4878092822028</v>
      </c>
      <c r="U102" s="284">
        <f t="shared" si="169"/>
        <v>5917.2783264319651</v>
      </c>
      <c r="V102" s="284">
        <f t="shared" si="169"/>
        <v>5530.1666602167898</v>
      </c>
      <c r="W102" s="284">
        <f t="shared" si="169"/>
        <v>5168.380056277374</v>
      </c>
      <c r="X102" s="284" t="str">
        <f t="shared" si="169"/>
        <v/>
      </c>
      <c r="Y102" s="284" t="str">
        <f t="shared" si="169"/>
        <v/>
      </c>
      <c r="Z102" s="284" t="str">
        <f t="shared" si="169"/>
        <v/>
      </c>
      <c r="AA102" s="284" t="str">
        <f t="shared" si="169"/>
        <v/>
      </c>
      <c r="AB102" s="284" t="str">
        <f t="shared" si="169"/>
        <v/>
      </c>
      <c r="AC102" s="284" t="str">
        <f t="shared" si="169"/>
        <v/>
      </c>
      <c r="AD102" s="284" t="str">
        <f t="shared" si="169"/>
        <v/>
      </c>
      <c r="AE102" s="284" t="str">
        <f t="shared" si="169"/>
        <v/>
      </c>
      <c r="AF102" s="284" t="str">
        <f t="shared" si="169"/>
        <v/>
      </c>
      <c r="AG102" s="284" t="str">
        <f t="shared" si="169"/>
        <v/>
      </c>
      <c r="AH102" s="284" t="str">
        <f t="shared" si="169"/>
        <v/>
      </c>
      <c r="AI102" s="284" t="str">
        <f t="shared" si="169"/>
        <v/>
      </c>
      <c r="AJ102" s="284" t="str">
        <f t="shared" si="169"/>
        <v/>
      </c>
      <c r="AK102" s="284" t="str">
        <f t="shared" si="169"/>
        <v/>
      </c>
      <c r="AL102" s="284" t="str">
        <f t="shared" si="169"/>
        <v/>
      </c>
      <c r="AM102" s="284" t="str">
        <f t="shared" si="169"/>
        <v/>
      </c>
      <c r="AN102" s="284" t="str">
        <f t="shared" si="169"/>
        <v/>
      </c>
      <c r="AO102" s="284" t="str">
        <f t="shared" si="169"/>
        <v/>
      </c>
      <c r="AP102" s="284" t="str">
        <f t="shared" si="169"/>
        <v/>
      </c>
      <c r="AQ102" s="284" t="str">
        <f t="shared" si="169"/>
        <v/>
      </c>
      <c r="AR102" s="284">
        <f t="shared" si="169"/>
        <v>1248.2314208469957</v>
      </c>
      <c r="AS102" s="284" t="str">
        <f t="shared" si="169"/>
        <v/>
      </c>
      <c r="AT102" s="284" t="str">
        <f t="shared" si="169"/>
        <v/>
      </c>
      <c r="AU102" s="284" t="str">
        <f t="shared" si="169"/>
        <v/>
      </c>
      <c r="AV102" s="284" t="str">
        <f t="shared" si="169"/>
        <v/>
      </c>
      <c r="AW102" s="284">
        <f t="shared" si="169"/>
        <v>889.97175186117045</v>
      </c>
      <c r="AX102" s="284" t="str">
        <f t="shared" si="169"/>
        <v/>
      </c>
      <c r="AY102" s="284" t="str">
        <f t="shared" si="169"/>
        <v/>
      </c>
      <c r="AZ102" s="284" t="str">
        <f t="shared" si="169"/>
        <v/>
      </c>
      <c r="BA102" s="284" t="str">
        <f t="shared" si="169"/>
        <v/>
      </c>
      <c r="BB102" s="284">
        <f t="shared" si="169"/>
        <v>634.53755920788331</v>
      </c>
      <c r="BC102" s="284" t="str">
        <f t="shared" si="169"/>
        <v/>
      </c>
      <c r="BD102" s="284" t="str">
        <f t="shared" si="169"/>
        <v/>
      </c>
      <c r="BE102" s="284" t="str">
        <f t="shared" si="169"/>
        <v/>
      </c>
      <c r="BF102" s="284" t="str">
        <f t="shared" si="169"/>
        <v/>
      </c>
      <c r="BG102" s="284">
        <f t="shared" si="169"/>
        <v>452.41651007852079</v>
      </c>
      <c r="BH102" s="284" t="str">
        <f t="shared" si="169"/>
        <v/>
      </c>
      <c r="BI102" s="284" t="str">
        <f t="shared" si="169"/>
        <v/>
      </c>
      <c r="BJ102" s="284" t="str">
        <f t="shared" si="169"/>
        <v/>
      </c>
      <c r="BK102" s="284" t="str">
        <f t="shared" si="169"/>
        <v/>
      </c>
      <c r="BL102" s="284">
        <f t="shared" si="169"/>
        <v>322.56671905621909</v>
      </c>
      <c r="BM102" s="284" t="str">
        <f t="shared" si="169"/>
        <v/>
      </c>
      <c r="BN102" s="284" t="str">
        <f t="shared" si="169"/>
        <v/>
      </c>
      <c r="BO102" s="284" t="str">
        <f t="shared" si="169"/>
        <v/>
      </c>
      <c r="BP102" s="284" t="str">
        <f t="shared" si="170"/>
        <v/>
      </c>
      <c r="BQ102" s="284">
        <f t="shared" si="170"/>
        <v>229.98561264847547</v>
      </c>
      <c r="BR102" s="284" t="str">
        <f t="shared" si="170"/>
        <v/>
      </c>
      <c r="BS102" s="284" t="str">
        <f t="shared" si="170"/>
        <v/>
      </c>
      <c r="BT102" s="284" t="str">
        <f t="shared" si="170"/>
        <v/>
      </c>
      <c r="BU102" s="284" t="str">
        <f t="shared" si="170"/>
        <v/>
      </c>
      <c r="BV102" s="284">
        <f t="shared" si="170"/>
        <v>163.97656329844736</v>
      </c>
      <c r="BW102" s="284" t="str">
        <f t="shared" si="170"/>
        <v/>
      </c>
      <c r="BX102" s="284" t="str">
        <f t="shared" si="170"/>
        <v/>
      </c>
      <c r="BY102" s="284" t="str">
        <f t="shared" si="170"/>
        <v/>
      </c>
      <c r="BZ102" s="284" t="str">
        <f t="shared" si="170"/>
        <v/>
      </c>
      <c r="CA102" s="284">
        <f t="shared" si="170"/>
        <v>116.91302339102191</v>
      </c>
      <c r="CB102" s="284" t="str">
        <f t="shared" si="170"/>
        <v/>
      </c>
      <c r="CC102" s="284" t="str">
        <f t="shared" si="170"/>
        <v/>
      </c>
      <c r="CD102" s="284" t="str">
        <f t="shared" si="170"/>
        <v/>
      </c>
      <c r="CE102" s="284" t="str">
        <f t="shared" si="170"/>
        <v/>
      </c>
      <c r="CF102" s="284">
        <f t="shared" si="170"/>
        <v>83.357369879449479</v>
      </c>
      <c r="CG102" s="284" t="str">
        <f t="shared" si="170"/>
        <v/>
      </c>
      <c r="CH102" s="284" t="str">
        <f t="shared" si="170"/>
        <v/>
      </c>
      <c r="CI102" s="284" t="str">
        <f t="shared" si="170"/>
        <v/>
      </c>
      <c r="CJ102" s="284" t="str">
        <f t="shared" si="170"/>
        <v/>
      </c>
      <c r="CK102" s="284">
        <f t="shared" si="170"/>
        <v>59.432652682155698</v>
      </c>
      <c r="CL102" s="284" t="str">
        <f t="shared" si="170"/>
        <v/>
      </c>
      <c r="CM102" s="284" t="str">
        <f t="shared" si="170"/>
        <v/>
      </c>
      <c r="CN102" s="284" t="str">
        <f t="shared" si="170"/>
        <v/>
      </c>
      <c r="CO102" s="284" t="str">
        <f t="shared" si="170"/>
        <v/>
      </c>
      <c r="CP102" s="284">
        <f t="shared" si="170"/>
        <v>42.374659972429981</v>
      </c>
      <c r="CQ102" s="284" t="str">
        <f t="shared" si="170"/>
        <v/>
      </c>
      <c r="CR102" s="284" t="str">
        <f t="shared" si="170"/>
        <v/>
      </c>
      <c r="CS102" s="284" t="str">
        <f t="shared" si="170"/>
        <v/>
      </c>
      <c r="CT102" s="284" t="str">
        <f t="shared" si="170"/>
        <v/>
      </c>
      <c r="CU102" s="284">
        <f t="shared" si="170"/>
        <v>30.21254692066239</v>
      </c>
      <c r="CV102" s="284" t="str">
        <f t="shared" si="170"/>
        <v/>
      </c>
      <c r="CW102" s="284" t="str">
        <f t="shared" si="170"/>
        <v/>
      </c>
      <c r="CX102" s="284" t="str">
        <f t="shared" si="170"/>
        <v/>
      </c>
      <c r="CY102" s="284" t="str">
        <f t="shared" si="170"/>
        <v/>
      </c>
      <c r="CZ102" s="284">
        <f t="shared" si="170"/>
        <v>21.541128401434143</v>
      </c>
      <c r="DA102" s="284" t="str">
        <f t="shared" si="170"/>
        <v/>
      </c>
      <c r="DB102" s="284" t="str">
        <f t="shared" si="170"/>
        <v/>
      </c>
      <c r="DC102" s="284" t="str">
        <f t="shared" si="170"/>
        <v/>
      </c>
      <c r="DD102" s="284" t="str">
        <f t="shared" si="170"/>
        <v/>
      </c>
      <c r="DE102" s="284">
        <f t="shared" si="170"/>
        <v>15.358526840705673</v>
      </c>
      <c r="DF102" s="284" t="str">
        <f t="shared" si="170"/>
        <v/>
      </c>
      <c r="DG102" s="284" t="str">
        <f t="shared" si="170"/>
        <v/>
      </c>
      <c r="DH102" s="284" t="str">
        <f t="shared" si="170"/>
        <v/>
      </c>
      <c r="DI102" s="284" t="str">
        <f t="shared" si="170"/>
        <v/>
      </c>
      <c r="DJ102" s="284">
        <f t="shared" si="170"/>
        <v>10.950417374652114</v>
      </c>
      <c r="DK102" s="284" t="str">
        <f t="shared" si="170"/>
        <v/>
      </c>
      <c r="DL102" s="284" t="str">
        <f t="shared" si="170"/>
        <v/>
      </c>
      <c r="DM102" s="284" t="str">
        <f t="shared" si="170"/>
        <v/>
      </c>
      <c r="DN102" s="284" t="str">
        <f t="shared" si="170"/>
        <v/>
      </c>
      <c r="DO102" s="284">
        <f t="shared" si="170"/>
        <v>7.807496247704794</v>
      </c>
      <c r="DP102" s="284" t="str">
        <f t="shared" si="170"/>
        <v/>
      </c>
      <c r="DQ102" s="284" t="str">
        <f t="shared" si="170"/>
        <v/>
      </c>
      <c r="DR102" s="284" t="str">
        <f t="shared" si="170"/>
        <v/>
      </c>
      <c r="DS102" s="284" t="str">
        <f t="shared" si="170"/>
        <v/>
      </c>
      <c r="DT102" s="284">
        <f t="shared" si="170"/>
        <v>5.5666369209841173</v>
      </c>
      <c r="DU102" s="284" t="str">
        <f t="shared" si="170"/>
        <v/>
      </c>
      <c r="DV102" s="284" t="str">
        <f t="shared" si="170"/>
        <v/>
      </c>
      <c r="DW102" s="284" t="str">
        <f t="shared" si="170"/>
        <v/>
      </c>
      <c r="DX102" s="284" t="str">
        <f t="shared" si="170"/>
        <v/>
      </c>
      <c r="DY102" s="284">
        <f t="shared" si="170"/>
        <v>3.968935190865198</v>
      </c>
      <c r="DZ102" s="284" t="str">
        <f t="shared" si="170"/>
        <v/>
      </c>
      <c r="EA102" s="284" t="str">
        <f t="shared" si="170"/>
        <v/>
      </c>
      <c r="EB102" s="284" t="str">
        <f t="shared" si="171"/>
        <v/>
      </c>
      <c r="EC102" s="284" t="str">
        <f t="shared" si="171"/>
        <v/>
      </c>
      <c r="ED102" s="284">
        <f t="shared" si="171"/>
        <v>2.8297959383532612</v>
      </c>
      <c r="EE102" s="284" t="str">
        <f t="shared" si="171"/>
        <v/>
      </c>
      <c r="EF102" s="284" t="str">
        <f t="shared" si="171"/>
        <v/>
      </c>
      <c r="EG102" s="284" t="str">
        <f t="shared" si="171"/>
        <v/>
      </c>
      <c r="EH102" s="284" t="str">
        <f t="shared" si="171"/>
        <v/>
      </c>
      <c r="EI102" s="284">
        <f t="shared" si="171"/>
        <v>2.0176053948048942</v>
      </c>
      <c r="EJ102" s="284" t="str">
        <f t="shared" si="171"/>
        <v/>
      </c>
      <c r="EK102" s="284" t="str">
        <f t="shared" si="171"/>
        <v/>
      </c>
      <c r="EL102" s="284" t="str">
        <f t="shared" si="171"/>
        <v/>
      </c>
      <c r="EM102" s="284" t="str">
        <f t="shared" si="171"/>
        <v/>
      </c>
      <c r="EN102" s="284">
        <f t="shared" si="171"/>
        <v>1.4385247621475798</v>
      </c>
      <c r="EO102" s="284" t="str">
        <f t="shared" si="171"/>
        <v/>
      </c>
      <c r="EP102" s="284" t="str">
        <f t="shared" si="171"/>
        <v/>
      </c>
      <c r="EQ102" s="284" t="str">
        <f t="shared" si="171"/>
        <v/>
      </c>
      <c r="ER102" s="284" t="str">
        <f t="shared" si="171"/>
        <v/>
      </c>
      <c r="ES102" s="284">
        <f t="shared" si="171"/>
        <v>1.0256482742562558</v>
      </c>
      <c r="ET102" s="284" t="str">
        <f t="shared" si="171"/>
        <v/>
      </c>
      <c r="EU102" s="284" t="str">
        <f t="shared" si="171"/>
        <v/>
      </c>
      <c r="EV102" s="284" t="str">
        <f t="shared" si="171"/>
        <v/>
      </c>
      <c r="EW102" s="284" t="str">
        <f t="shared" si="171"/>
        <v/>
      </c>
      <c r="EX102" s="284">
        <f t="shared" si="171"/>
        <v>0.73127304455598563</v>
      </c>
      <c r="EY102" s="284" t="str">
        <f t="shared" si="171"/>
        <v/>
      </c>
      <c r="EZ102" s="284" t="str">
        <f t="shared" si="171"/>
        <v/>
      </c>
      <c r="FA102" s="284" t="str">
        <f t="shared" si="171"/>
        <v/>
      </c>
      <c r="FB102" s="284" t="str">
        <f t="shared" si="171"/>
        <v/>
      </c>
      <c r="FC102" s="284">
        <f t="shared" si="171"/>
        <v>0.52138757419736259</v>
      </c>
      <c r="FD102" s="284" t="str">
        <f t="shared" si="171"/>
        <v/>
      </c>
      <c r="FE102" s="284" t="str">
        <f t="shared" si="171"/>
        <v/>
      </c>
      <c r="FF102" s="284" t="str">
        <f t="shared" si="171"/>
        <v/>
      </c>
      <c r="FG102" s="284" t="str">
        <f t="shared" si="171"/>
        <v/>
      </c>
      <c r="FH102" s="284">
        <f t="shared" si="171"/>
        <v>0.37174213455723526</v>
      </c>
      <c r="FI102" s="284" t="str">
        <f t="shared" si="171"/>
        <v/>
      </c>
      <c r="FJ102" s="284" t="str">
        <f t="shared" si="171"/>
        <v/>
      </c>
      <c r="FK102" s="284" t="str">
        <f t="shared" si="171"/>
        <v/>
      </c>
      <c r="FL102" s="284" t="str">
        <f t="shared" si="171"/>
        <v/>
      </c>
      <c r="FM102" s="284">
        <f t="shared" si="171"/>
        <v>0.26504700427106692</v>
      </c>
      <c r="FN102" s="284" t="str">
        <f t="shared" si="171"/>
        <v/>
      </c>
      <c r="FO102" s="284" t="str">
        <f t="shared" si="171"/>
        <v/>
      </c>
      <c r="FP102" s="284" t="str">
        <f t="shared" si="171"/>
        <v/>
      </c>
      <c r="FQ102" s="284" t="str">
        <f t="shared" si="171"/>
        <v/>
      </c>
      <c r="FR102" s="284">
        <f t="shared" si="171"/>
        <v>0.18897485095881955</v>
      </c>
      <c r="FS102" s="284" t="str">
        <f t="shared" si="171"/>
        <v/>
      </c>
      <c r="FT102" s="284" t="str">
        <f t="shared" si="171"/>
        <v/>
      </c>
      <c r="FU102" s="284" t="str">
        <f t="shared" si="171"/>
        <v/>
      </c>
      <c r="FV102" s="284" t="str">
        <f t="shared" si="171"/>
        <v/>
      </c>
      <c r="FW102" s="284">
        <f t="shared" si="171"/>
        <v>0.13473645700362441</v>
      </c>
      <c r="FX102" s="284" t="str">
        <f t="shared" si="171"/>
        <v/>
      </c>
      <c r="FY102" s="284" t="str">
        <f t="shared" si="171"/>
        <v/>
      </c>
      <c r="FZ102" s="284" t="str">
        <f t="shared" si="171"/>
        <v/>
      </c>
      <c r="GA102" s="284" t="str">
        <f t="shared" si="171"/>
        <v/>
      </c>
      <c r="GB102" s="284">
        <f t="shared" si="171"/>
        <v>9.6065231716179728E-2</v>
      </c>
      <c r="GC102" s="284" t="str">
        <f t="shared" si="171"/>
        <v/>
      </c>
      <c r="GD102" s="284" t="str">
        <f t="shared" si="171"/>
        <v/>
      </c>
      <c r="GE102" s="284" t="str">
        <f t="shared" si="171"/>
        <v/>
      </c>
      <c r="GF102" s="284" t="str">
        <f t="shared" si="171"/>
        <v/>
      </c>
      <c r="GG102" s="284">
        <f t="shared" si="171"/>
        <v>6.8493182542532324E-2</v>
      </c>
      <c r="GH102" s="284" t="str">
        <f t="shared" si="171"/>
        <v/>
      </c>
      <c r="GI102" s="284" t="str">
        <f t="shared" si="171"/>
        <v/>
      </c>
      <c r="GJ102" s="284" t="str">
        <f t="shared" si="171"/>
        <v/>
      </c>
      <c r="GK102" s="284" t="str">
        <f t="shared" si="171"/>
        <v/>
      </c>
      <c r="GL102" s="284">
        <f t="shared" si="171"/>
        <v>4.8834692541677611E-2</v>
      </c>
      <c r="GM102" s="284" t="str">
        <f t="shared" si="171"/>
        <v/>
      </c>
      <c r="GN102" s="284" t="str">
        <f t="shared" si="172"/>
        <v/>
      </c>
      <c r="GO102" s="284" t="str">
        <f t="shared" si="172"/>
        <v/>
      </c>
      <c r="GP102" s="284" t="str">
        <f t="shared" si="172"/>
        <v/>
      </c>
      <c r="GQ102" s="284">
        <f t="shared" si="172"/>
        <v>3.481846086155032E-2</v>
      </c>
      <c r="GR102" s="284" t="str">
        <f t="shared" si="172"/>
        <v/>
      </c>
      <c r="GS102" s="284" t="str">
        <f t="shared" si="172"/>
        <v/>
      </c>
      <c r="GT102" s="284" t="str">
        <f t="shared" si="172"/>
        <v/>
      </c>
      <c r="GU102" s="284" t="str">
        <f t="shared" si="172"/>
        <v/>
      </c>
      <c r="GV102" s="284">
        <f t="shared" si="172"/>
        <v>2.4825081385178395E-2</v>
      </c>
      <c r="GW102" s="284" t="str">
        <f t="shared" si="172"/>
        <v/>
      </c>
      <c r="GX102" s="284" t="str">
        <f t="shared" si="172"/>
        <v/>
      </c>
      <c r="GY102" s="284" t="str">
        <f t="shared" si="172"/>
        <v/>
      </c>
      <c r="GZ102" s="284" t="str">
        <f t="shared" si="172"/>
        <v/>
      </c>
      <c r="HA102" s="284">
        <f t="shared" si="172"/>
        <v>1.7699939932189483E-2</v>
      </c>
      <c r="HB102" s="284" t="str">
        <f t="shared" si="172"/>
        <v/>
      </c>
      <c r="HC102" s="284" t="str">
        <f t="shared" si="172"/>
        <v/>
      </c>
      <c r="HD102" s="284" t="str">
        <f t="shared" si="172"/>
        <v/>
      </c>
      <c r="HE102" s="284" t="str">
        <f t="shared" si="172"/>
        <v/>
      </c>
      <c r="HF102" s="284">
        <f t="shared" si="172"/>
        <v>1.26198125493422E-2</v>
      </c>
      <c r="HG102" s="284" t="str">
        <f t="shared" si="172"/>
        <v/>
      </c>
      <c r="HH102" s="284" t="str">
        <f t="shared" si="172"/>
        <v/>
      </c>
      <c r="HI102" s="284" t="str">
        <f t="shared" si="172"/>
        <v/>
      </c>
      <c r="HJ102" s="284" t="str">
        <f t="shared" si="172"/>
        <v/>
      </c>
      <c r="HK102" s="284">
        <f t="shared" si="172"/>
        <v>8.9977519353555465E-3</v>
      </c>
      <c r="HL102" s="284" t="str">
        <f t="shared" si="172"/>
        <v/>
      </c>
      <c r="HM102" s="284" t="str">
        <f t="shared" si="172"/>
        <v/>
      </c>
      <c r="HN102" s="284" t="str">
        <f t="shared" si="172"/>
        <v/>
      </c>
      <c r="HO102" s="284" t="str">
        <f t="shared" si="172"/>
        <v/>
      </c>
      <c r="HP102" s="284">
        <f t="shared" si="172"/>
        <v>6.4152727763309367E-3</v>
      </c>
      <c r="HQ102" s="284" t="str">
        <f t="shared" si="172"/>
        <v/>
      </c>
      <c r="HR102" s="284" t="str">
        <f t="shared" si="172"/>
        <v/>
      </c>
      <c r="HS102" s="284" t="str">
        <f t="shared" si="172"/>
        <v/>
      </c>
      <c r="HT102" s="284" t="str">
        <f t="shared" si="172"/>
        <v/>
      </c>
      <c r="HU102" s="284">
        <f t="shared" si="172"/>
        <v>4.5740008271417804E-3</v>
      </c>
      <c r="HV102" s="284" t="str">
        <f t="shared" si="172"/>
        <v/>
      </c>
      <c r="HW102" s="284" t="str">
        <f t="shared" si="172"/>
        <v/>
      </c>
      <c r="HX102" s="284" t="str">
        <f t="shared" si="172"/>
        <v/>
      </c>
      <c r="HY102" s="284" t="str">
        <f t="shared" si="172"/>
        <v/>
      </c>
      <c r="HZ102" s="284">
        <f t="shared" si="172"/>
        <v>3.2611993746989574E-3</v>
      </c>
      <c r="IA102" s="284" t="str">
        <f t="shared" si="172"/>
        <v/>
      </c>
      <c r="IB102" s="284" t="str">
        <f t="shared" si="172"/>
        <v/>
      </c>
      <c r="IC102" s="284" t="str">
        <f t="shared" si="172"/>
        <v/>
      </c>
      <c r="ID102" s="284" t="str">
        <f t="shared" si="172"/>
        <v/>
      </c>
      <c r="IE102" s="284">
        <f t="shared" si="172"/>
        <v>2.325190082701138E-3</v>
      </c>
      <c r="IF102" s="284" t="str">
        <f t="shared" si="172"/>
        <v/>
      </c>
      <c r="IG102" s="284" t="str">
        <f t="shared" si="172"/>
        <v/>
      </c>
      <c r="IH102" s="284" t="str">
        <f t="shared" si="172"/>
        <v/>
      </c>
      <c r="II102" s="284" t="str">
        <f t="shared" si="172"/>
        <v/>
      </c>
      <c r="IJ102" s="284">
        <f t="shared" si="172"/>
        <v>1.6578283936383995E-3</v>
      </c>
      <c r="IK102" s="284" t="str">
        <f t="shared" si="172"/>
        <v/>
      </c>
      <c r="IL102" s="284" t="str">
        <f t="shared" si="172"/>
        <v/>
      </c>
      <c r="IM102" s="284" t="str">
        <f t="shared" si="172"/>
        <v/>
      </c>
      <c r="IN102" s="284" t="str">
        <f t="shared" si="172"/>
        <v/>
      </c>
      <c r="IO102" s="284">
        <f t="shared" si="172"/>
        <v>1.1820087326197895E-3</v>
      </c>
      <c r="IP102" s="284" t="str">
        <f t="shared" si="172"/>
        <v/>
      </c>
      <c r="IQ102" s="284" t="str">
        <f t="shared" si="172"/>
        <v/>
      </c>
      <c r="IR102" s="284" t="str">
        <f t="shared" si="172"/>
        <v/>
      </c>
      <c r="IS102" s="284" t="str">
        <f t="shared" si="172"/>
        <v/>
      </c>
      <c r="IT102" s="284">
        <f t="shared" si="172"/>
        <v>8.4275589038691648E-4</v>
      </c>
      <c r="IU102" s="284" t="str">
        <f t="shared" si="172"/>
        <v/>
      </c>
      <c r="IV102" s="284" t="str">
        <f t="shared" si="172"/>
        <v/>
      </c>
      <c r="IW102" s="284" t="str">
        <f t="shared" si="172"/>
        <v/>
      </c>
      <c r="IX102" s="284" t="str">
        <f t="shared" si="172"/>
        <v/>
      </c>
      <c r="IY102" s="284">
        <f t="shared" si="172"/>
        <v>6.0087330252432496E-4</v>
      </c>
      <c r="IZ102" s="284" t="str">
        <f t="shared" si="173"/>
        <v/>
      </c>
      <c r="JA102" s="284" t="str">
        <f t="shared" si="173"/>
        <v/>
      </c>
      <c r="JB102" s="284" t="str">
        <f t="shared" si="173"/>
        <v/>
      </c>
      <c r="JC102" s="284" t="str">
        <f t="shared" si="173"/>
        <v/>
      </c>
      <c r="JD102" s="284">
        <f t="shared" si="173"/>
        <v>4.2841436032055292E-4</v>
      </c>
      <c r="JE102" s="284" t="str">
        <f t="shared" si="173"/>
        <v/>
      </c>
      <c r="JF102" s="284" t="str">
        <f t="shared" si="173"/>
        <v/>
      </c>
      <c r="JG102" s="284" t="str">
        <f t="shared" si="173"/>
        <v/>
      </c>
      <c r="JH102" s="284" t="str">
        <f t="shared" si="173"/>
        <v/>
      </c>
      <c r="JI102" s="284">
        <f t="shared" si="173"/>
        <v>3.0545351800089073E-4</v>
      </c>
      <c r="JJ102" s="284" t="str">
        <f t="shared" si="173"/>
        <v/>
      </c>
      <c r="JK102" s="284" t="str">
        <f t="shared" si="173"/>
        <v/>
      </c>
      <c r="JL102" s="284" t="str">
        <f t="shared" si="173"/>
        <v/>
      </c>
      <c r="JM102" s="284" t="str">
        <f t="shared" si="173"/>
        <v/>
      </c>
      <c r="JN102" s="284">
        <f t="shared" si="173"/>
        <v>2.1778413680930103E-4</v>
      </c>
      <c r="JO102" s="284" t="str">
        <f t="shared" si="173"/>
        <v/>
      </c>
      <c r="JP102" s="284" t="str">
        <f t="shared" si="173"/>
        <v/>
      </c>
      <c r="JQ102" s="284" t="str">
        <f t="shared" si="173"/>
        <v/>
      </c>
      <c r="JR102" s="284" t="str">
        <f t="shared" si="173"/>
        <v/>
      </c>
      <c r="JS102" s="284">
        <f t="shared" si="173"/>
        <v>1.5527707965581211E-4</v>
      </c>
      <c r="JT102" s="284" t="str">
        <f t="shared" si="173"/>
        <v/>
      </c>
      <c r="JU102" s="284" t="str">
        <f t="shared" si="173"/>
        <v/>
      </c>
      <c r="JV102" s="284" t="str">
        <f t="shared" si="173"/>
        <v/>
      </c>
      <c r="JW102" s="284" t="str">
        <f t="shared" si="173"/>
        <v/>
      </c>
      <c r="JX102" s="284">
        <f t="shared" si="173"/>
        <v>1.1071041178517871E-4</v>
      </c>
      <c r="JY102" s="284" t="str">
        <f t="shared" si="173"/>
        <v/>
      </c>
      <c r="JZ102" s="284" t="str">
        <f t="shared" si="173"/>
        <v/>
      </c>
      <c r="KA102" s="284" t="str">
        <f t="shared" si="173"/>
        <v/>
      </c>
      <c r="KB102" s="284" t="str">
        <f t="shared" si="173"/>
        <v/>
      </c>
      <c r="KC102" s="284">
        <f t="shared" si="173"/>
        <v>7.8934993527778277E-5</v>
      </c>
      <c r="KD102" s="284" t="str">
        <f t="shared" si="173"/>
        <v/>
      </c>
      <c r="KE102" s="284" t="str">
        <f t="shared" si="173"/>
        <v/>
      </c>
      <c r="KF102" s="284" t="str">
        <f t="shared" si="173"/>
        <v/>
      </c>
      <c r="KG102" s="284" t="str">
        <f t="shared" si="173"/>
        <v/>
      </c>
      <c r="KH102" s="284">
        <f t="shared" si="173"/>
        <v>5.6279559462938725E-5</v>
      </c>
      <c r="KI102" s="284" t="str">
        <f t="shared" si="173"/>
        <v/>
      </c>
      <c r="KJ102" s="284" t="str">
        <f t="shared" si="173"/>
        <v/>
      </c>
      <c r="KK102" s="284" t="str">
        <f t="shared" si="173"/>
        <v/>
      </c>
      <c r="KL102" s="284" t="str">
        <f t="shared" si="173"/>
        <v/>
      </c>
      <c r="KM102" s="284">
        <f t="shared" si="173"/>
        <v>4.0126548084504622E-5</v>
      </c>
      <c r="KN102" s="284" t="str">
        <f t="shared" si="173"/>
        <v/>
      </c>
      <c r="KO102" s="284" t="str">
        <f t="shared" si="173"/>
        <v/>
      </c>
      <c r="KP102" s="284" t="str">
        <f t="shared" si="173"/>
        <v/>
      </c>
      <c r="KQ102" s="284" t="str">
        <f t="shared" si="173"/>
        <v/>
      </c>
      <c r="KR102" s="284">
        <f t="shared" si="173"/>
        <v>2.8609674214638664E-5</v>
      </c>
      <c r="KS102" s="284" t="str">
        <f t="shared" si="173"/>
        <v/>
      </c>
      <c r="KT102" s="284" t="str">
        <f t="shared" si="173"/>
        <v/>
      </c>
      <c r="KU102" s="284" t="str">
        <f t="shared" si="173"/>
        <v/>
      </c>
      <c r="KV102" s="284" t="str">
        <f t="shared" si="173"/>
        <v/>
      </c>
      <c r="KW102" s="284">
        <f t="shared" si="173"/>
        <v>2.0398302314567643E-5</v>
      </c>
      <c r="KX102" s="284" t="str">
        <f t="shared" si="173"/>
        <v/>
      </c>
      <c r="KY102" s="284" t="str">
        <f t="shared" si="173"/>
        <v/>
      </c>
      <c r="KZ102" s="284" t="str">
        <f t="shared" si="173"/>
        <v/>
      </c>
      <c r="LA102" s="284" t="str">
        <f t="shared" si="173"/>
        <v/>
      </c>
      <c r="LB102" s="284">
        <f t="shared" si="173"/>
        <v>1.4543707635216453E-5</v>
      </c>
      <c r="LC102" s="284" t="str">
        <f t="shared" si="173"/>
        <v/>
      </c>
      <c r="LD102" s="284" t="str">
        <f t="shared" si="173"/>
        <v/>
      </c>
      <c r="LE102" s="284" t="str">
        <f t="shared" si="173"/>
        <v/>
      </c>
      <c r="LF102" s="284" t="str">
        <f t="shared" si="173"/>
        <v/>
      </c>
      <c r="LG102" s="284">
        <f t="shared" si="173"/>
        <v>1.0369462542360437E-5</v>
      </c>
      <c r="LH102" s="284" t="str">
        <f t="shared" si="173"/>
        <v/>
      </c>
      <c r="LI102" s="284" t="str">
        <f t="shared" si="173"/>
        <v/>
      </c>
      <c r="LJ102" s="284" t="str">
        <f t="shared" si="173"/>
        <v/>
      </c>
      <c r="LK102" s="284" t="str">
        <f t="shared" si="173"/>
        <v/>
      </c>
      <c r="LL102" s="284">
        <f t="shared" si="174"/>
        <v>7.3932834813765753E-6</v>
      </c>
      <c r="LM102" s="284" t="str">
        <f t="shared" si="174"/>
        <v/>
      </c>
      <c r="LN102" s="284" t="str">
        <f t="shared" si="174"/>
        <v/>
      </c>
      <c r="LO102" s="284" t="str">
        <f t="shared" si="174"/>
        <v/>
      </c>
      <c r="LP102" s="284" t="str">
        <f t="shared" si="174"/>
        <v/>
      </c>
      <c r="LQ102" s="284">
        <f t="shared" si="174"/>
        <v>5.2713089432263998E-6</v>
      </c>
      <c r="LR102" s="284" t="str">
        <f t="shared" si="174"/>
        <v/>
      </c>
      <c r="LS102" s="284" t="str">
        <f t="shared" si="174"/>
        <v/>
      </c>
      <c r="LT102" s="284" t="str">
        <f t="shared" si="174"/>
        <v/>
      </c>
      <c r="LU102" s="284" t="str">
        <f t="shared" si="174"/>
        <v/>
      </c>
      <c r="LV102" s="284">
        <f t="shared" si="174"/>
        <v>3.7583704243090833E-6</v>
      </c>
      <c r="LW102" s="284" t="str">
        <f t="shared" si="174"/>
        <v/>
      </c>
      <c r="LX102" s="284" t="str">
        <f t="shared" si="174"/>
        <v/>
      </c>
      <c r="LY102" s="284" t="str">
        <f t="shared" si="174"/>
        <v/>
      </c>
      <c r="LZ102" s="284" t="str">
        <f t="shared" si="174"/>
        <v/>
      </c>
      <c r="MA102" s="284">
        <f t="shared" si="174"/>
        <v>2.6796661699125479E-6</v>
      </c>
      <c r="MB102" s="284" t="str">
        <f t="shared" si="174"/>
        <v/>
      </c>
      <c r="MC102" s="284" t="str">
        <f t="shared" si="174"/>
        <v/>
      </c>
      <c r="MD102" s="284" t="str">
        <f t="shared" si="174"/>
        <v/>
      </c>
      <c r="ME102" s="284" t="str">
        <f t="shared" si="174"/>
        <v/>
      </c>
      <c r="MF102" s="284">
        <f t="shared" si="174"/>
        <v>1.910564944777582E-6</v>
      </c>
      <c r="MG102" s="284" t="str">
        <f t="shared" si="174"/>
        <v/>
      </c>
      <c r="MH102" s="284" t="str">
        <f t="shared" si="174"/>
        <v/>
      </c>
      <c r="MI102" s="284" t="str">
        <f t="shared" si="174"/>
        <v/>
      </c>
      <c r="MJ102" s="284" t="str">
        <f t="shared" si="174"/>
        <v/>
      </c>
      <c r="MK102" s="284">
        <f t="shared" si="174"/>
        <v>1.3622064006323941E-6</v>
      </c>
      <c r="ML102" s="284" t="str">
        <f t="shared" si="174"/>
        <v/>
      </c>
      <c r="MM102" s="284" t="str">
        <f t="shared" si="174"/>
        <v/>
      </c>
      <c r="MN102" s="284" t="str">
        <f t="shared" si="174"/>
        <v/>
      </c>
      <c r="MO102" s="284" t="str">
        <f t="shared" si="174"/>
        <v/>
      </c>
      <c r="MP102" s="284">
        <f t="shared" si="174"/>
        <v>9.7123433725508996E-7</v>
      </c>
      <c r="MQ102" s="284" t="str">
        <f t="shared" si="174"/>
        <v/>
      </c>
      <c r="MR102" s="284" t="str">
        <f t="shared" si="174"/>
        <v/>
      </c>
      <c r="MS102" s="284" t="str">
        <f t="shared" si="174"/>
        <v/>
      </c>
      <c r="MT102" s="284" t="str">
        <f t="shared" si="174"/>
        <v/>
      </c>
      <c r="MU102" s="284">
        <f t="shared" si="174"/>
        <v>6.9247665950285939E-7</v>
      </c>
      <c r="MV102" s="284" t="str">
        <f t="shared" si="174"/>
        <v/>
      </c>
      <c r="MW102" s="284" t="str">
        <f t="shared" si="174"/>
        <v/>
      </c>
      <c r="MX102" s="284" t="str">
        <f t="shared" si="174"/>
        <v/>
      </c>
      <c r="MY102" s="284" t="str">
        <f t="shared" si="174"/>
        <v/>
      </c>
      <c r="MZ102" s="284">
        <f t="shared" si="174"/>
        <v>4.9372628784055684E-7</v>
      </c>
      <c r="NA102" s="284" t="str">
        <f t="shared" si="174"/>
        <v/>
      </c>
      <c r="NB102" s="284" t="str">
        <f t="shared" si="174"/>
        <v/>
      </c>
      <c r="NC102" s="284" t="str">
        <f t="shared" si="174"/>
        <v/>
      </c>
      <c r="ND102" s="284" t="str">
        <f t="shared" si="174"/>
        <v/>
      </c>
      <c r="NE102" s="284">
        <f t="shared" si="174"/>
        <v>3.5202001967809256E-7</v>
      </c>
      <c r="NF102" s="284" t="str">
        <f t="shared" si="174"/>
        <v/>
      </c>
      <c r="NG102" s="284" t="str">
        <f t="shared" si="174"/>
        <v/>
      </c>
      <c r="NH102" s="284" t="str">
        <f t="shared" si="174"/>
        <v/>
      </c>
      <c r="NI102" s="284" t="str">
        <f t="shared" si="174"/>
        <v/>
      </c>
      <c r="NJ102" s="284">
        <f t="shared" si="174"/>
        <v>2.5098540893204897E-7</v>
      </c>
      <c r="NK102" s="284" t="str">
        <f t="shared" si="174"/>
        <v/>
      </c>
      <c r="NL102" s="284" t="str">
        <f t="shared" si="174"/>
        <v/>
      </c>
      <c r="NM102" s="284" t="str">
        <f t="shared" si="174"/>
        <v/>
      </c>
      <c r="NN102" s="284" t="str">
        <f t="shared" si="174"/>
        <v/>
      </c>
      <c r="NO102" s="284">
        <f t="shared" si="174"/>
        <v>1.789491278206078E-7</v>
      </c>
      <c r="NP102" s="284" t="str">
        <f t="shared" si="174"/>
        <v/>
      </c>
      <c r="NQ102" s="284" t="str">
        <f t="shared" si="174"/>
        <v/>
      </c>
      <c r="NR102" s="284" t="str">
        <f t="shared" si="174"/>
        <v/>
      </c>
      <c r="NS102" s="284" t="str">
        <f t="shared" si="174"/>
        <v/>
      </c>
      <c r="NT102" s="284">
        <f t="shared" si="174"/>
        <v>1.2758825496674982E-7</v>
      </c>
      <c r="NU102" s="284" t="str">
        <f t="shared" si="174"/>
        <v/>
      </c>
      <c r="NV102" s="284" t="str">
        <f t="shared" si="174"/>
        <v/>
      </c>
      <c r="NW102" s="284" t="str">
        <f t="shared" si="174"/>
        <v/>
      </c>
      <c r="NX102" s="284" t="str">
        <f t="shared" si="175"/>
        <v/>
      </c>
      <c r="NY102" s="284">
        <f t="shared" si="175"/>
        <v>9.0968662455731125E-8</v>
      </c>
      <c r="NZ102" s="284" t="str">
        <f t="shared" si="175"/>
        <v/>
      </c>
      <c r="OA102" s="284" t="str">
        <f t="shared" si="175"/>
        <v/>
      </c>
      <c r="OB102" s="284" t="str">
        <f t="shared" si="175"/>
        <v/>
      </c>
      <c r="OC102" s="284" t="str">
        <f t="shared" si="175"/>
        <v/>
      </c>
      <c r="OD102" s="284">
        <f t="shared" si="175"/>
        <v>6.4859399097051159E-8</v>
      </c>
      <c r="OE102" s="284" t="str">
        <f t="shared" si="175"/>
        <v/>
      </c>
      <c r="OF102" s="284" t="str">
        <f t="shared" si="175"/>
        <v/>
      </c>
      <c r="OG102" s="284" t="str">
        <f t="shared" si="175"/>
        <v/>
      </c>
      <c r="OH102" s="284" t="str">
        <f t="shared" si="175"/>
        <v/>
      </c>
      <c r="OI102" s="284">
        <f t="shared" si="175"/>
        <v>4.6243855165813003E-8</v>
      </c>
      <c r="OJ102" s="284" t="str">
        <f t="shared" si="175"/>
        <v/>
      </c>
      <c r="OK102" s="284" t="str">
        <f t="shared" si="175"/>
        <v/>
      </c>
      <c r="OL102" s="284" t="str">
        <f t="shared" si="175"/>
        <v/>
      </c>
      <c r="OM102" s="284" t="str">
        <f t="shared" si="175"/>
        <v/>
      </c>
      <c r="ON102" s="284">
        <f t="shared" si="175"/>
        <v>3.2971229619269118E-8</v>
      </c>
      <c r="OO102" s="284" t="str">
        <f t="shared" si="175"/>
        <v/>
      </c>
      <c r="OP102" s="284" t="str">
        <f t="shared" si="175"/>
        <v/>
      </c>
      <c r="OQ102" s="284" t="str">
        <f t="shared" si="175"/>
        <v/>
      </c>
      <c r="OR102" s="284" t="str">
        <f t="shared" si="175"/>
        <v/>
      </c>
      <c r="OS102" s="284">
        <f t="shared" si="175"/>
        <v>2.3508031039121455E-8</v>
      </c>
      <c r="OT102" s="284" t="str">
        <f t="shared" si="175"/>
        <v/>
      </c>
      <c r="OU102" s="284" t="str">
        <f t="shared" si="175"/>
        <v/>
      </c>
      <c r="OV102" s="284" t="str">
        <f t="shared" si="175"/>
        <v/>
      </c>
      <c r="OW102" s="284" t="str">
        <f t="shared" si="175"/>
        <v/>
      </c>
      <c r="OX102" s="284">
        <f t="shared" si="175"/>
        <v>1.6760901237766693E-8</v>
      </c>
      <c r="OY102" s="284" t="str">
        <f t="shared" si="175"/>
        <v/>
      </c>
      <c r="OZ102" s="284" t="str">
        <f t="shared" si="175"/>
        <v/>
      </c>
      <c r="PA102" s="284" t="str">
        <f t="shared" si="175"/>
        <v/>
      </c>
      <c r="PB102" s="284" t="str">
        <f t="shared" si="175"/>
        <v/>
      </c>
      <c r="PC102" s="284">
        <f t="shared" si="175"/>
        <v>1.1950290938218364E-8</v>
      </c>
      <c r="PD102" s="284" t="str">
        <f t="shared" si="175"/>
        <v/>
      </c>
      <c r="PE102" s="284" t="str">
        <f t="shared" si="175"/>
        <v/>
      </c>
      <c r="PF102" s="284" t="str">
        <f t="shared" si="175"/>
        <v/>
      </c>
      <c r="PG102" s="284" t="str">
        <f t="shared" si="175"/>
        <v/>
      </c>
      <c r="PH102" s="284">
        <f t="shared" si="175"/>
        <v>8.5203922797586163E-9</v>
      </c>
      <c r="PI102" s="284" t="str">
        <f t="shared" si="175"/>
        <v/>
      </c>
      <c r="PJ102" s="284" t="str">
        <f t="shared" si="175"/>
        <v/>
      </c>
      <c r="PK102" s="284" t="str">
        <f t="shared" si="175"/>
        <v/>
      </c>
      <c r="PL102" s="284" t="str">
        <f t="shared" si="175"/>
        <v/>
      </c>
      <c r="PM102" s="284">
        <f t="shared" si="175"/>
        <v>6.0749219392472391E-9</v>
      </c>
      <c r="PN102" s="284" t="str">
        <f t="shared" si="175"/>
        <v/>
      </c>
      <c r="PO102" s="284" t="str">
        <f t="shared" si="175"/>
        <v/>
      </c>
      <c r="PP102" s="284" t="str">
        <f t="shared" si="175"/>
        <v/>
      </c>
      <c r="PQ102" s="284" t="str">
        <f t="shared" si="175"/>
        <v/>
      </c>
      <c r="PR102" s="284">
        <f t="shared" si="175"/>
        <v>4.3313353841254059E-9</v>
      </c>
      <c r="PS102" s="284" t="str">
        <f t="shared" si="175"/>
        <v/>
      </c>
      <c r="PT102" s="284" t="str">
        <f t="shared" si="175"/>
        <v/>
      </c>
      <c r="PU102" s="284" t="str">
        <f t="shared" si="175"/>
        <v/>
      </c>
      <c r="PV102" s="284" t="str">
        <f t="shared" si="175"/>
        <v/>
      </c>
      <c r="PW102" s="284">
        <f t="shared" si="175"/>
        <v>3.0881822675900014E-9</v>
      </c>
      <c r="PX102" s="284" t="str">
        <f t="shared" si="175"/>
        <v/>
      </c>
      <c r="PY102" s="284" t="str">
        <f t="shared" si="175"/>
        <v/>
      </c>
      <c r="PZ102" s="284" t="str">
        <f t="shared" si="175"/>
        <v/>
      </c>
      <c r="QA102" s="284" t="str">
        <f t="shared" si="175"/>
        <v/>
      </c>
      <c r="QB102" s="284">
        <f t="shared" si="175"/>
        <v>2.2018312765182065E-9</v>
      </c>
      <c r="QC102" s="284" t="str">
        <f t="shared" si="175"/>
        <v/>
      </c>
      <c r="QD102" s="284" t="str">
        <f t="shared" si="175"/>
        <v/>
      </c>
      <c r="QE102" s="284" t="str">
        <f t="shared" si="175"/>
        <v/>
      </c>
      <c r="QF102" s="284" t="str">
        <f t="shared" si="175"/>
        <v/>
      </c>
      <c r="QG102" s="284">
        <f t="shared" si="175"/>
        <v>1.5698752697123651E-9</v>
      </c>
      <c r="QH102" s="284" t="str">
        <f t="shared" si="175"/>
        <v/>
      </c>
      <c r="QI102" s="284" t="str">
        <f t="shared" si="175"/>
        <v/>
      </c>
      <c r="QJ102" s="284" t="str">
        <f t="shared" si="161"/>
        <v/>
      </c>
      <c r="QK102" s="284" t="str">
        <f t="shared" si="161"/>
        <v/>
      </c>
      <c r="QL102" s="284">
        <f t="shared" si="161"/>
        <v>1.1192993708181126E-9</v>
      </c>
      <c r="QM102" s="284" t="str">
        <f t="shared" si="161"/>
        <v/>
      </c>
      <c r="QN102" s="284" t="str">
        <f t="shared" si="161"/>
        <v/>
      </c>
      <c r="QO102" s="284" t="str">
        <f t="shared" si="161"/>
        <v/>
      </c>
      <c r="QP102" s="284" t="str">
        <f t="shared" si="161"/>
        <v/>
      </c>
      <c r="QQ102" s="284">
        <f t="shared" si="161"/>
        <v>7.9804498209807985E-10</v>
      </c>
      <c r="QR102" s="284" t="str">
        <f t="shared" si="161"/>
        <v/>
      </c>
      <c r="QS102" s="284" t="str">
        <f t="shared" si="161"/>
        <v/>
      </c>
      <c r="QT102" s="284" t="str">
        <f t="shared" si="161"/>
        <v/>
      </c>
      <c r="QU102" s="284" t="str">
        <f t="shared" si="161"/>
        <v/>
      </c>
      <c r="QV102" s="284">
        <f t="shared" si="161"/>
        <v>5.689950428422225E-10</v>
      </c>
      <c r="QW102" s="284" t="str">
        <f t="shared" si="161"/>
        <v/>
      </c>
      <c r="QX102" s="284" t="str">
        <f t="shared" si="161"/>
        <v/>
      </c>
      <c r="QY102" s="284" t="str">
        <f t="shared" si="161"/>
        <v/>
      </c>
      <c r="QZ102" s="284" t="str">
        <f t="shared" si="161"/>
        <v/>
      </c>
      <c r="RA102" s="284">
        <f t="shared" si="161"/>
        <v>4.0568560174122244E-10</v>
      </c>
      <c r="RB102" s="284" t="str">
        <f t="shared" si="161"/>
        <v/>
      </c>
      <c r="RC102" s="284" t="str">
        <f t="shared" si="161"/>
        <v/>
      </c>
      <c r="RD102" s="284" t="str">
        <f t="shared" si="161"/>
        <v/>
      </c>
      <c r="RE102" s="284" t="str">
        <f t="shared" si="161"/>
        <v/>
      </c>
      <c r="RF102" s="284">
        <f t="shared" si="161"/>
        <v>2.8924822725700729E-10</v>
      </c>
      <c r="RG102" s="284" t="str">
        <f t="shared" si="161"/>
        <v/>
      </c>
      <c r="RH102" s="284" t="str">
        <f t="shared" si="161"/>
        <v/>
      </c>
      <c r="RI102" s="284" t="str">
        <f t="shared" si="161"/>
        <v/>
      </c>
      <c r="RJ102" s="284" t="str">
        <f t="shared" si="161"/>
        <v/>
      </c>
      <c r="RK102" s="284">
        <f t="shared" si="161"/>
        <v>2.062299884743975E-10</v>
      </c>
      <c r="RL102" s="284" t="str">
        <f t="shared" si="161"/>
        <v/>
      </c>
      <c r="RM102" s="284" t="str">
        <f t="shared" si="161"/>
        <v/>
      </c>
      <c r="RN102" s="284" t="str">
        <f t="shared" si="161"/>
        <v/>
      </c>
      <c r="RO102" s="284" t="str">
        <f t="shared" si="161"/>
        <v/>
      </c>
      <c r="RP102" s="284">
        <f t="shared" si="161"/>
        <v>1.4703913157732165E-10</v>
      </c>
      <c r="RQ102" s="284" t="str">
        <f t="shared" si="161"/>
        <v/>
      </c>
      <c r="RR102" s="284" t="str">
        <f t="shared" si="161"/>
        <v/>
      </c>
      <c r="RS102" s="284" t="str">
        <f t="shared" si="161"/>
        <v/>
      </c>
      <c r="RT102" s="284" t="str">
        <f t="shared" si="161"/>
        <v/>
      </c>
      <c r="RU102" s="284">
        <f t="shared" si="161"/>
        <v>1.0483686865791097E-10</v>
      </c>
      <c r="RV102" s="284" t="str">
        <f t="shared" si="161"/>
        <v/>
      </c>
      <c r="RW102" s="284" t="str">
        <f t="shared" si="161"/>
        <v/>
      </c>
      <c r="RX102" s="284" t="str">
        <f t="shared" si="161"/>
        <v/>
      </c>
      <c r="RY102" s="284" t="str">
        <f t="shared" si="161"/>
        <v/>
      </c>
      <c r="RZ102" s="284">
        <f t="shared" si="161"/>
        <v>7.4747238453435088E-11</v>
      </c>
      <c r="SA102" s="284" t="str">
        <f t="shared" si="161"/>
        <v/>
      </c>
    </row>
    <row r="103" spans="1:495">
      <c r="A103" s="282"/>
      <c r="B103" s="283" t="str">
        <f>$B$24</f>
        <v>Road Closure and Reclamation</v>
      </c>
      <c r="C103" s="290">
        <f>SUM(D103:S103,T103:INDEX(T103:SA103,$H$5))</f>
        <v>51537.37598421592</v>
      </c>
      <c r="D103" s="284" t="str">
        <f t="shared" si="169"/>
        <v/>
      </c>
      <c r="E103" s="284">
        <f t="shared" si="169"/>
        <v>18767.97646082627</v>
      </c>
      <c r="F103" s="284" t="str">
        <f t="shared" si="169"/>
        <v/>
      </c>
      <c r="G103" s="284" t="str">
        <f t="shared" si="169"/>
        <v/>
      </c>
      <c r="H103" s="284" t="str">
        <f t="shared" si="169"/>
        <v/>
      </c>
      <c r="I103" s="284" t="str">
        <f t="shared" si="169"/>
        <v/>
      </c>
      <c r="J103" s="284" t="str">
        <f t="shared" si="169"/>
        <v/>
      </c>
      <c r="K103" s="284" t="str">
        <f t="shared" si="169"/>
        <v/>
      </c>
      <c r="L103" s="284" t="str">
        <f t="shared" si="169"/>
        <v/>
      </c>
      <c r="M103" s="284">
        <f t="shared" si="169"/>
        <v>32769.399523389649</v>
      </c>
      <c r="N103" s="284" t="str">
        <f t="shared" si="169"/>
        <v/>
      </c>
      <c r="O103" s="284" t="str">
        <f t="shared" si="169"/>
        <v/>
      </c>
      <c r="P103" s="284" t="str">
        <f t="shared" si="169"/>
        <v/>
      </c>
      <c r="Q103" s="284" t="str">
        <f t="shared" si="169"/>
        <v/>
      </c>
      <c r="R103" s="284" t="str">
        <f t="shared" si="169"/>
        <v/>
      </c>
      <c r="S103" s="284" t="str">
        <f t="shared" si="169"/>
        <v/>
      </c>
      <c r="T103" s="284" t="str">
        <f t="shared" si="169"/>
        <v/>
      </c>
      <c r="U103" s="284" t="str">
        <f t="shared" si="169"/>
        <v/>
      </c>
      <c r="V103" s="284" t="str">
        <f t="shared" si="169"/>
        <v/>
      </c>
      <c r="W103" s="284" t="str">
        <f t="shared" si="169"/>
        <v/>
      </c>
      <c r="X103" s="284" t="str">
        <f t="shared" si="169"/>
        <v/>
      </c>
      <c r="Y103" s="284" t="str">
        <f t="shared" si="169"/>
        <v/>
      </c>
      <c r="Z103" s="284" t="str">
        <f t="shared" si="169"/>
        <v/>
      </c>
      <c r="AA103" s="284" t="str">
        <f t="shared" si="169"/>
        <v/>
      </c>
      <c r="AB103" s="284" t="str">
        <f t="shared" si="169"/>
        <v/>
      </c>
      <c r="AC103" s="284" t="str">
        <f t="shared" si="169"/>
        <v/>
      </c>
      <c r="AD103" s="284" t="str">
        <f t="shared" si="169"/>
        <v/>
      </c>
      <c r="AE103" s="284" t="str">
        <f t="shared" si="169"/>
        <v/>
      </c>
      <c r="AF103" s="284" t="str">
        <f t="shared" si="169"/>
        <v/>
      </c>
      <c r="AG103" s="284" t="str">
        <f t="shared" si="169"/>
        <v/>
      </c>
      <c r="AH103" s="284" t="str">
        <f t="shared" si="169"/>
        <v/>
      </c>
      <c r="AI103" s="284" t="str">
        <f t="shared" si="169"/>
        <v/>
      </c>
      <c r="AJ103" s="284" t="str">
        <f t="shared" si="169"/>
        <v/>
      </c>
      <c r="AK103" s="284" t="str">
        <f t="shared" si="169"/>
        <v/>
      </c>
      <c r="AL103" s="284" t="str">
        <f t="shared" si="169"/>
        <v/>
      </c>
      <c r="AM103" s="284" t="str">
        <f t="shared" si="169"/>
        <v/>
      </c>
      <c r="AN103" s="284" t="str">
        <f t="shared" si="169"/>
        <v/>
      </c>
      <c r="AO103" s="284" t="str">
        <f t="shared" si="169"/>
        <v/>
      </c>
      <c r="AP103" s="284" t="str">
        <f t="shared" si="169"/>
        <v/>
      </c>
      <c r="AQ103" s="284" t="str">
        <f t="shared" si="169"/>
        <v/>
      </c>
      <c r="AR103" s="284">
        <f t="shared" si="169"/>
        <v>5364.2636090650312</v>
      </c>
      <c r="AS103" s="284" t="str">
        <f t="shared" si="169"/>
        <v/>
      </c>
      <c r="AT103" s="284" t="str">
        <f t="shared" si="169"/>
        <v/>
      </c>
      <c r="AU103" s="284" t="str">
        <f t="shared" si="169"/>
        <v/>
      </c>
      <c r="AV103" s="284" t="str">
        <f t="shared" si="169"/>
        <v/>
      </c>
      <c r="AW103" s="284">
        <f t="shared" si="169"/>
        <v>3824.6458163705511</v>
      </c>
      <c r="AX103" s="284" t="str">
        <f t="shared" si="169"/>
        <v/>
      </c>
      <c r="AY103" s="284" t="str">
        <f t="shared" si="169"/>
        <v/>
      </c>
      <c r="AZ103" s="284" t="str">
        <f t="shared" si="169"/>
        <v/>
      </c>
      <c r="BA103" s="284" t="str">
        <f t="shared" si="169"/>
        <v/>
      </c>
      <c r="BB103" s="284">
        <f t="shared" si="169"/>
        <v>2726.9196084922351</v>
      </c>
      <c r="BC103" s="284" t="str">
        <f t="shared" si="169"/>
        <v/>
      </c>
      <c r="BD103" s="284" t="str">
        <f t="shared" si="169"/>
        <v/>
      </c>
      <c r="BE103" s="284" t="str">
        <f t="shared" si="169"/>
        <v/>
      </c>
      <c r="BF103" s="284" t="str">
        <f t="shared" si="169"/>
        <v/>
      </c>
      <c r="BG103" s="284">
        <f t="shared" si="169"/>
        <v>1944.2559934179799</v>
      </c>
      <c r="BH103" s="284" t="str">
        <f t="shared" si="169"/>
        <v/>
      </c>
      <c r="BI103" s="284" t="str">
        <f t="shared" si="169"/>
        <v/>
      </c>
      <c r="BJ103" s="284" t="str">
        <f t="shared" si="169"/>
        <v/>
      </c>
      <c r="BK103" s="284" t="str">
        <f t="shared" si="169"/>
        <v/>
      </c>
      <c r="BL103" s="284">
        <f t="shared" si="169"/>
        <v>1386.2276526853097</v>
      </c>
      <c r="BM103" s="284" t="str">
        <f t="shared" si="169"/>
        <v/>
      </c>
      <c r="BN103" s="284" t="str">
        <f t="shared" si="169"/>
        <v/>
      </c>
      <c r="BO103" s="284" t="str">
        <f t="shared" si="169"/>
        <v/>
      </c>
      <c r="BP103" s="284" t="str">
        <f t="shared" si="170"/>
        <v/>
      </c>
      <c r="BQ103" s="284">
        <f t="shared" si="170"/>
        <v>988.36115798271271</v>
      </c>
      <c r="BR103" s="284" t="str">
        <f t="shared" si="170"/>
        <v/>
      </c>
      <c r="BS103" s="284" t="str">
        <f t="shared" si="170"/>
        <v/>
      </c>
      <c r="BT103" s="284" t="str">
        <f t="shared" si="170"/>
        <v/>
      </c>
      <c r="BU103" s="284" t="str">
        <f t="shared" si="170"/>
        <v/>
      </c>
      <c r="BV103" s="284">
        <f t="shared" si="170"/>
        <v>704.68784598014872</v>
      </c>
      <c r="BW103" s="284" t="str">
        <f t="shared" si="170"/>
        <v/>
      </c>
      <c r="BX103" s="284" t="str">
        <f t="shared" si="170"/>
        <v/>
      </c>
      <c r="BY103" s="284" t="str">
        <f t="shared" si="170"/>
        <v/>
      </c>
      <c r="BZ103" s="284" t="str">
        <f t="shared" si="170"/>
        <v/>
      </c>
      <c r="CA103" s="284">
        <f t="shared" si="170"/>
        <v>502.43269503396198</v>
      </c>
      <c r="CB103" s="284" t="str">
        <f t="shared" si="170"/>
        <v/>
      </c>
      <c r="CC103" s="284" t="str">
        <f t="shared" si="170"/>
        <v/>
      </c>
      <c r="CD103" s="284" t="str">
        <f t="shared" si="170"/>
        <v/>
      </c>
      <c r="CE103" s="284" t="str">
        <f t="shared" si="170"/>
        <v/>
      </c>
      <c r="CF103" s="284">
        <f t="shared" si="170"/>
        <v>358.2275676799477</v>
      </c>
      <c r="CG103" s="284" t="str">
        <f t="shared" si="170"/>
        <v/>
      </c>
      <c r="CH103" s="284" t="str">
        <f t="shared" si="170"/>
        <v/>
      </c>
      <c r="CI103" s="284" t="str">
        <f t="shared" si="170"/>
        <v/>
      </c>
      <c r="CJ103" s="284" t="str">
        <f t="shared" si="170"/>
        <v/>
      </c>
      <c r="CK103" s="284">
        <f t="shared" si="170"/>
        <v>255.41130486585314</v>
      </c>
      <c r="CL103" s="284" t="str">
        <f t="shared" si="170"/>
        <v/>
      </c>
      <c r="CM103" s="284" t="str">
        <f t="shared" si="170"/>
        <v/>
      </c>
      <c r="CN103" s="284" t="str">
        <f t="shared" si="170"/>
        <v/>
      </c>
      <c r="CO103" s="284" t="str">
        <f t="shared" si="170"/>
        <v/>
      </c>
      <c r="CP103" s="284">
        <f t="shared" si="170"/>
        <v>182.10473045324309</v>
      </c>
      <c r="CQ103" s="284" t="str">
        <f t="shared" si="170"/>
        <v/>
      </c>
      <c r="CR103" s="284" t="str">
        <f t="shared" si="170"/>
        <v/>
      </c>
      <c r="CS103" s="284" t="str">
        <f t="shared" si="170"/>
        <v/>
      </c>
      <c r="CT103" s="284" t="str">
        <f t="shared" si="170"/>
        <v/>
      </c>
      <c r="CU103" s="284">
        <f t="shared" si="170"/>
        <v>129.83815603176106</v>
      </c>
      <c r="CV103" s="284" t="str">
        <f t="shared" si="170"/>
        <v/>
      </c>
      <c r="CW103" s="284" t="str">
        <f t="shared" si="170"/>
        <v/>
      </c>
      <c r="CX103" s="284" t="str">
        <f t="shared" si="170"/>
        <v/>
      </c>
      <c r="CY103" s="284" t="str">
        <f t="shared" si="170"/>
        <v/>
      </c>
      <c r="CZ103" s="284">
        <f t="shared" si="170"/>
        <v>92.572810820289718</v>
      </c>
      <c r="DA103" s="284" t="str">
        <f t="shared" si="170"/>
        <v/>
      </c>
      <c r="DB103" s="284" t="str">
        <f t="shared" si="170"/>
        <v/>
      </c>
      <c r="DC103" s="284" t="str">
        <f t="shared" si="170"/>
        <v/>
      </c>
      <c r="DD103" s="284" t="str">
        <f t="shared" si="170"/>
        <v/>
      </c>
      <c r="DE103" s="284">
        <f t="shared" si="170"/>
        <v>66.003134710822778</v>
      </c>
      <c r="DF103" s="284" t="str">
        <f t="shared" si="170"/>
        <v/>
      </c>
      <c r="DG103" s="284" t="str">
        <f t="shared" si="170"/>
        <v/>
      </c>
      <c r="DH103" s="284" t="str">
        <f t="shared" si="170"/>
        <v/>
      </c>
      <c r="DI103" s="284" t="str">
        <f t="shared" si="170"/>
        <v/>
      </c>
      <c r="DJ103" s="284">
        <f t="shared" si="170"/>
        <v>47.05932285141543</v>
      </c>
      <c r="DK103" s="284" t="str">
        <f t="shared" si="170"/>
        <v/>
      </c>
      <c r="DL103" s="284" t="str">
        <f t="shared" si="170"/>
        <v/>
      </c>
      <c r="DM103" s="284" t="str">
        <f t="shared" si="170"/>
        <v/>
      </c>
      <c r="DN103" s="284" t="str">
        <f t="shared" si="170"/>
        <v/>
      </c>
      <c r="DO103" s="284">
        <f t="shared" si="170"/>
        <v>33.552646808919185</v>
      </c>
      <c r="DP103" s="284" t="str">
        <f t="shared" si="170"/>
        <v/>
      </c>
      <c r="DQ103" s="284" t="str">
        <f t="shared" si="170"/>
        <v/>
      </c>
      <c r="DR103" s="284" t="str">
        <f t="shared" si="170"/>
        <v/>
      </c>
      <c r="DS103" s="284" t="str">
        <f t="shared" si="170"/>
        <v/>
      </c>
      <c r="DT103" s="284">
        <f t="shared" si="170"/>
        <v>23.922573459856185</v>
      </c>
      <c r="DU103" s="284" t="str">
        <f t="shared" si="170"/>
        <v/>
      </c>
      <c r="DV103" s="284" t="str">
        <f t="shared" si="170"/>
        <v/>
      </c>
      <c r="DW103" s="284" t="str">
        <f t="shared" si="170"/>
        <v/>
      </c>
      <c r="DX103" s="284" t="str">
        <f t="shared" si="170"/>
        <v/>
      </c>
      <c r="DY103" s="284">
        <f t="shared" si="170"/>
        <v>17.056464254560268</v>
      </c>
      <c r="DZ103" s="284" t="str">
        <f t="shared" si="170"/>
        <v/>
      </c>
      <c r="EA103" s="284" t="str">
        <f t="shared" si="170"/>
        <v/>
      </c>
      <c r="EB103" s="284" t="str">
        <f t="shared" si="171"/>
        <v/>
      </c>
      <c r="EC103" s="284" t="str">
        <f t="shared" si="171"/>
        <v/>
      </c>
      <c r="ED103" s="284">
        <f t="shared" si="171"/>
        <v>12.161023284358679</v>
      </c>
      <c r="EE103" s="284" t="str">
        <f t="shared" si="171"/>
        <v/>
      </c>
      <c r="EF103" s="284" t="str">
        <f t="shared" si="171"/>
        <v/>
      </c>
      <c r="EG103" s="284" t="str">
        <f t="shared" si="171"/>
        <v/>
      </c>
      <c r="EH103" s="284" t="str">
        <f t="shared" si="171"/>
        <v/>
      </c>
      <c r="EI103" s="284">
        <f t="shared" si="171"/>
        <v>8.6706415301268294</v>
      </c>
      <c r="EJ103" s="284" t="str">
        <f t="shared" si="171"/>
        <v/>
      </c>
      <c r="EK103" s="284" t="str">
        <f t="shared" si="171"/>
        <v/>
      </c>
      <c r="EL103" s="284" t="str">
        <f t="shared" si="171"/>
        <v/>
      </c>
      <c r="EM103" s="284" t="str">
        <f t="shared" si="171"/>
        <v/>
      </c>
      <c r="EN103" s="284">
        <f t="shared" si="171"/>
        <v>6.1820475782375555</v>
      </c>
      <c r="EO103" s="284" t="str">
        <f t="shared" si="171"/>
        <v/>
      </c>
      <c r="EP103" s="284" t="str">
        <f t="shared" si="171"/>
        <v/>
      </c>
      <c r="EQ103" s="284" t="str">
        <f t="shared" si="171"/>
        <v/>
      </c>
      <c r="ER103" s="284" t="str">
        <f t="shared" si="171"/>
        <v/>
      </c>
      <c r="ES103" s="284">
        <f t="shared" si="171"/>
        <v>4.4077144841938596</v>
      </c>
      <c r="ET103" s="284" t="str">
        <f t="shared" si="171"/>
        <v/>
      </c>
      <c r="EU103" s="284" t="str">
        <f t="shared" si="171"/>
        <v/>
      </c>
      <c r="EV103" s="284" t="str">
        <f t="shared" si="171"/>
        <v/>
      </c>
      <c r="EW103" s="284" t="str">
        <f t="shared" si="171"/>
        <v/>
      </c>
      <c r="EX103" s="284">
        <f t="shared" si="171"/>
        <v>3.1426395103402083</v>
      </c>
      <c r="EY103" s="284" t="str">
        <f t="shared" si="171"/>
        <v/>
      </c>
      <c r="EZ103" s="284" t="str">
        <f t="shared" si="171"/>
        <v/>
      </c>
      <c r="FA103" s="284" t="str">
        <f t="shared" si="171"/>
        <v/>
      </c>
      <c r="FB103" s="284" t="str">
        <f t="shared" si="171"/>
        <v/>
      </c>
      <c r="FC103" s="284">
        <f t="shared" si="171"/>
        <v>2.2406585379718917</v>
      </c>
      <c r="FD103" s="284" t="str">
        <f t="shared" si="171"/>
        <v/>
      </c>
      <c r="FE103" s="284" t="str">
        <f t="shared" si="171"/>
        <v/>
      </c>
      <c r="FF103" s="284" t="str">
        <f t="shared" si="171"/>
        <v/>
      </c>
      <c r="FG103" s="284" t="str">
        <f t="shared" si="171"/>
        <v/>
      </c>
      <c r="FH103" s="284">
        <f t="shared" si="171"/>
        <v>1.5975585705160411</v>
      </c>
      <c r="FI103" s="284" t="str">
        <f t="shared" si="171"/>
        <v/>
      </c>
      <c r="FJ103" s="284" t="str">
        <f t="shared" si="171"/>
        <v/>
      </c>
      <c r="FK103" s="284" t="str">
        <f t="shared" si="171"/>
        <v/>
      </c>
      <c r="FL103" s="284" t="str">
        <f t="shared" si="171"/>
        <v/>
      </c>
      <c r="FM103" s="284">
        <f t="shared" si="171"/>
        <v>1.1390371816936227</v>
      </c>
      <c r="FN103" s="284" t="str">
        <f t="shared" si="171"/>
        <v/>
      </c>
      <c r="FO103" s="284" t="str">
        <f t="shared" si="171"/>
        <v/>
      </c>
      <c r="FP103" s="284" t="str">
        <f t="shared" si="171"/>
        <v/>
      </c>
      <c r="FQ103" s="284" t="str">
        <f t="shared" si="171"/>
        <v/>
      </c>
      <c r="FR103" s="284">
        <f t="shared" si="171"/>
        <v>0.81211776846558115</v>
      </c>
      <c r="FS103" s="284" t="str">
        <f t="shared" si="171"/>
        <v/>
      </c>
      <c r="FT103" s="284" t="str">
        <f t="shared" si="171"/>
        <v/>
      </c>
      <c r="FU103" s="284" t="str">
        <f t="shared" si="171"/>
        <v/>
      </c>
      <c r="FV103" s="284" t="str">
        <f t="shared" si="171"/>
        <v/>
      </c>
      <c r="FW103" s="284">
        <f t="shared" si="171"/>
        <v>0.57902874502907709</v>
      </c>
      <c r="FX103" s="284" t="str">
        <f t="shared" si="171"/>
        <v/>
      </c>
      <c r="FY103" s="284" t="str">
        <f t="shared" si="171"/>
        <v/>
      </c>
      <c r="FZ103" s="284" t="str">
        <f t="shared" si="171"/>
        <v/>
      </c>
      <c r="GA103" s="284" t="str">
        <f t="shared" si="171"/>
        <v/>
      </c>
      <c r="GB103" s="284">
        <f t="shared" si="171"/>
        <v>0.41283949272950482</v>
      </c>
      <c r="GC103" s="284" t="str">
        <f t="shared" si="171"/>
        <v/>
      </c>
      <c r="GD103" s="284" t="str">
        <f t="shared" si="171"/>
        <v/>
      </c>
      <c r="GE103" s="284" t="str">
        <f t="shared" si="171"/>
        <v/>
      </c>
      <c r="GF103" s="284" t="str">
        <f t="shared" si="171"/>
        <v/>
      </c>
      <c r="GG103" s="284">
        <f t="shared" si="171"/>
        <v>0.29434885266118543</v>
      </c>
      <c r="GH103" s="284" t="str">
        <f t="shared" si="171"/>
        <v/>
      </c>
      <c r="GI103" s="284" t="str">
        <f t="shared" si="171"/>
        <v/>
      </c>
      <c r="GJ103" s="284" t="str">
        <f t="shared" si="171"/>
        <v/>
      </c>
      <c r="GK103" s="284" t="str">
        <f t="shared" si="171"/>
        <v/>
      </c>
      <c r="GL103" s="284">
        <f t="shared" si="171"/>
        <v>0.20986666389429978</v>
      </c>
      <c r="GM103" s="284" t="str">
        <f t="shared" si="171"/>
        <v/>
      </c>
      <c r="GN103" s="284" t="str">
        <f t="shared" si="172"/>
        <v/>
      </c>
      <c r="GO103" s="284" t="str">
        <f t="shared" si="172"/>
        <v/>
      </c>
      <c r="GP103" s="284" t="str">
        <f t="shared" si="172"/>
        <v/>
      </c>
      <c r="GQ103" s="284">
        <f t="shared" si="172"/>
        <v>0.14963203089097996</v>
      </c>
      <c r="GR103" s="284" t="str">
        <f t="shared" si="172"/>
        <v/>
      </c>
      <c r="GS103" s="284" t="str">
        <f t="shared" si="172"/>
        <v/>
      </c>
      <c r="GT103" s="284" t="str">
        <f t="shared" si="172"/>
        <v/>
      </c>
      <c r="GU103" s="284" t="str">
        <f t="shared" si="172"/>
        <v/>
      </c>
      <c r="GV103" s="284">
        <f t="shared" si="172"/>
        <v>0.10668557003334203</v>
      </c>
      <c r="GW103" s="284" t="str">
        <f t="shared" si="172"/>
        <v/>
      </c>
      <c r="GX103" s="284" t="str">
        <f t="shared" si="172"/>
        <v/>
      </c>
      <c r="GY103" s="284" t="str">
        <f t="shared" si="172"/>
        <v/>
      </c>
      <c r="GZ103" s="284" t="str">
        <f t="shared" si="172"/>
        <v/>
      </c>
      <c r="HA103" s="284">
        <f t="shared" si="172"/>
        <v>7.6065336984109888E-2</v>
      </c>
      <c r="HB103" s="284" t="str">
        <f t="shared" si="172"/>
        <v/>
      </c>
      <c r="HC103" s="284" t="str">
        <f t="shared" si="172"/>
        <v/>
      </c>
      <c r="HD103" s="284" t="str">
        <f t="shared" si="172"/>
        <v/>
      </c>
      <c r="HE103" s="284" t="str">
        <f t="shared" si="172"/>
        <v/>
      </c>
      <c r="HF103" s="284">
        <f t="shared" si="172"/>
        <v>5.4233534007438293E-2</v>
      </c>
      <c r="HG103" s="284" t="str">
        <f t="shared" si="172"/>
        <v/>
      </c>
      <c r="HH103" s="284" t="str">
        <f t="shared" si="172"/>
        <v/>
      </c>
      <c r="HI103" s="284" t="str">
        <f t="shared" si="172"/>
        <v/>
      </c>
      <c r="HJ103" s="284" t="str">
        <f t="shared" si="172"/>
        <v/>
      </c>
      <c r="HK103" s="284">
        <f t="shared" si="172"/>
        <v>3.8667760211861031E-2</v>
      </c>
      <c r="HL103" s="284" t="str">
        <f t="shared" si="172"/>
        <v/>
      </c>
      <c r="HM103" s="284" t="str">
        <f t="shared" si="172"/>
        <v/>
      </c>
      <c r="HN103" s="284" t="str">
        <f t="shared" si="172"/>
        <v/>
      </c>
      <c r="HO103" s="284" t="str">
        <f t="shared" si="172"/>
        <v/>
      </c>
      <c r="HP103" s="284">
        <f t="shared" si="172"/>
        <v>2.7569578622645405E-2</v>
      </c>
      <c r="HQ103" s="284" t="str">
        <f t="shared" si="172"/>
        <v/>
      </c>
      <c r="HR103" s="284" t="str">
        <f t="shared" si="172"/>
        <v/>
      </c>
      <c r="HS103" s="284" t="str">
        <f t="shared" si="172"/>
        <v/>
      </c>
      <c r="HT103" s="284" t="str">
        <f t="shared" si="172"/>
        <v/>
      </c>
      <c r="HU103" s="284">
        <f t="shared" si="172"/>
        <v>1.9656728532134564E-2</v>
      </c>
      <c r="HV103" s="284" t="str">
        <f t="shared" si="172"/>
        <v/>
      </c>
      <c r="HW103" s="284" t="str">
        <f t="shared" si="172"/>
        <v/>
      </c>
      <c r="HX103" s="284" t="str">
        <f t="shared" si="172"/>
        <v/>
      </c>
      <c r="HY103" s="284" t="str">
        <f t="shared" si="172"/>
        <v/>
      </c>
      <c r="HZ103" s="284">
        <f t="shared" si="172"/>
        <v>1.401497577727424E-2</v>
      </c>
      <c r="IA103" s="284" t="str">
        <f t="shared" si="172"/>
        <v/>
      </c>
      <c r="IB103" s="284" t="str">
        <f t="shared" si="172"/>
        <v/>
      </c>
      <c r="IC103" s="284" t="str">
        <f t="shared" si="172"/>
        <v/>
      </c>
      <c r="ID103" s="284" t="str">
        <f t="shared" si="172"/>
        <v/>
      </c>
      <c r="IE103" s="284">
        <f t="shared" si="172"/>
        <v>9.9924840349949178E-3</v>
      </c>
      <c r="IF103" s="284" t="str">
        <f t="shared" si="172"/>
        <v/>
      </c>
      <c r="IG103" s="284" t="str">
        <f t="shared" si="172"/>
        <v/>
      </c>
      <c r="IH103" s="284" t="str">
        <f t="shared" si="172"/>
        <v/>
      </c>
      <c r="II103" s="284" t="str">
        <f t="shared" si="172"/>
        <v/>
      </c>
      <c r="IJ103" s="284">
        <f t="shared" si="172"/>
        <v>7.1245030156625779E-3</v>
      </c>
      <c r="IK103" s="284" t="str">
        <f t="shared" si="172"/>
        <v/>
      </c>
      <c r="IL103" s="284" t="str">
        <f t="shared" si="172"/>
        <v/>
      </c>
      <c r="IM103" s="284" t="str">
        <f t="shared" si="172"/>
        <v/>
      </c>
      <c r="IN103" s="284" t="str">
        <f t="shared" si="172"/>
        <v/>
      </c>
      <c r="IO103" s="284">
        <f t="shared" si="172"/>
        <v>5.0796721858571347E-3</v>
      </c>
      <c r="IP103" s="284" t="str">
        <f t="shared" si="172"/>
        <v/>
      </c>
      <c r="IQ103" s="284" t="str">
        <f t="shared" si="172"/>
        <v/>
      </c>
      <c r="IR103" s="284" t="str">
        <f t="shared" si="172"/>
        <v/>
      </c>
      <c r="IS103" s="284" t="str">
        <f t="shared" si="172"/>
        <v/>
      </c>
      <c r="IT103" s="284">
        <f t="shared" si="172"/>
        <v>3.6217360648237327E-3</v>
      </c>
      <c r="IU103" s="284" t="str">
        <f t="shared" si="172"/>
        <v/>
      </c>
      <c r="IV103" s="284" t="str">
        <f t="shared" si="172"/>
        <v/>
      </c>
      <c r="IW103" s="284" t="str">
        <f t="shared" si="172"/>
        <v/>
      </c>
      <c r="IX103" s="284" t="str">
        <f t="shared" si="172"/>
        <v/>
      </c>
      <c r="IY103" s="284">
        <f t="shared" si="172"/>
        <v>2.5822477599568893E-3</v>
      </c>
      <c r="IZ103" s="284" t="str">
        <f t="shared" si="173"/>
        <v/>
      </c>
      <c r="JA103" s="284" t="str">
        <f t="shared" si="173"/>
        <v/>
      </c>
      <c r="JB103" s="284" t="str">
        <f t="shared" si="173"/>
        <v/>
      </c>
      <c r="JC103" s="284" t="str">
        <f t="shared" si="173"/>
        <v/>
      </c>
      <c r="JD103" s="284">
        <f t="shared" si="173"/>
        <v>1.8411069648519233E-3</v>
      </c>
      <c r="JE103" s="284" t="str">
        <f t="shared" si="173"/>
        <v/>
      </c>
      <c r="JF103" s="284" t="str">
        <f t="shared" si="173"/>
        <v/>
      </c>
      <c r="JG103" s="284" t="str">
        <f t="shared" si="173"/>
        <v/>
      </c>
      <c r="JH103" s="284" t="str">
        <f t="shared" si="173"/>
        <v/>
      </c>
      <c r="JI103" s="284">
        <f t="shared" si="173"/>
        <v>1.3126838208905452E-3</v>
      </c>
      <c r="JJ103" s="284" t="str">
        <f t="shared" si="173"/>
        <v/>
      </c>
      <c r="JK103" s="284" t="str">
        <f t="shared" si="173"/>
        <v/>
      </c>
      <c r="JL103" s="284" t="str">
        <f t="shared" si="173"/>
        <v/>
      </c>
      <c r="JM103" s="284" t="str">
        <f t="shared" si="173"/>
        <v/>
      </c>
      <c r="JN103" s="284">
        <f t="shared" si="173"/>
        <v>9.3592542232677402E-4</v>
      </c>
      <c r="JO103" s="284" t="str">
        <f t="shared" si="173"/>
        <v/>
      </c>
      <c r="JP103" s="284" t="str">
        <f t="shared" si="173"/>
        <v/>
      </c>
      <c r="JQ103" s="284" t="str">
        <f t="shared" si="173"/>
        <v/>
      </c>
      <c r="JR103" s="284" t="str">
        <f t="shared" si="173"/>
        <v/>
      </c>
      <c r="JS103" s="284">
        <f t="shared" si="173"/>
        <v>6.673018911464055E-4</v>
      </c>
      <c r="JT103" s="284" t="str">
        <f t="shared" si="173"/>
        <v/>
      </c>
      <c r="JU103" s="284" t="str">
        <f t="shared" si="173"/>
        <v/>
      </c>
      <c r="JV103" s="284" t="str">
        <f t="shared" si="173"/>
        <v/>
      </c>
      <c r="JW103" s="284" t="str">
        <f t="shared" si="173"/>
        <v/>
      </c>
      <c r="JX103" s="284">
        <f t="shared" si="173"/>
        <v>4.7577702593070239E-4</v>
      </c>
      <c r="JY103" s="284" t="str">
        <f t="shared" si="173"/>
        <v/>
      </c>
      <c r="JZ103" s="284" t="str">
        <f t="shared" si="173"/>
        <v/>
      </c>
      <c r="KA103" s="284" t="str">
        <f t="shared" si="173"/>
        <v/>
      </c>
      <c r="KB103" s="284" t="str">
        <f t="shared" si="173"/>
        <v/>
      </c>
      <c r="KC103" s="284">
        <f t="shared" si="173"/>
        <v>3.3922244400443378E-4</v>
      </c>
      <c r="KD103" s="284" t="str">
        <f t="shared" si="173"/>
        <v/>
      </c>
      <c r="KE103" s="284" t="str">
        <f t="shared" si="173"/>
        <v/>
      </c>
      <c r="KF103" s="284" t="str">
        <f t="shared" si="173"/>
        <v/>
      </c>
      <c r="KG103" s="284" t="str">
        <f t="shared" si="173"/>
        <v/>
      </c>
      <c r="KH103" s="284">
        <f t="shared" si="173"/>
        <v>2.4186091434583385E-4</v>
      </c>
      <c r="KI103" s="284" t="str">
        <f t="shared" si="173"/>
        <v/>
      </c>
      <c r="KJ103" s="284" t="str">
        <f t="shared" si="173"/>
        <v/>
      </c>
      <c r="KK103" s="284" t="str">
        <f t="shared" si="173"/>
        <v/>
      </c>
      <c r="KL103" s="284" t="str">
        <f t="shared" si="173"/>
        <v/>
      </c>
      <c r="KM103" s="284">
        <f t="shared" si="173"/>
        <v>1.7244348928586287E-4</v>
      </c>
      <c r="KN103" s="284" t="str">
        <f t="shared" si="173"/>
        <v/>
      </c>
      <c r="KO103" s="284" t="str">
        <f t="shared" si="173"/>
        <v/>
      </c>
      <c r="KP103" s="284" t="str">
        <f t="shared" si="173"/>
        <v/>
      </c>
      <c r="KQ103" s="284" t="str">
        <f t="shared" si="173"/>
        <v/>
      </c>
      <c r="KR103" s="284">
        <f t="shared" si="173"/>
        <v>1.2294982460276028E-4</v>
      </c>
      <c r="KS103" s="284" t="str">
        <f t="shared" si="173"/>
        <v/>
      </c>
      <c r="KT103" s="284" t="str">
        <f t="shared" si="173"/>
        <v/>
      </c>
      <c r="KU103" s="284" t="str">
        <f t="shared" si="173"/>
        <v/>
      </c>
      <c r="KV103" s="284" t="str">
        <f t="shared" si="173"/>
        <v/>
      </c>
      <c r="KW103" s="284">
        <f t="shared" si="173"/>
        <v>8.7661525711709191E-5</v>
      </c>
      <c r="KX103" s="284" t="str">
        <f t="shared" si="173"/>
        <v/>
      </c>
      <c r="KY103" s="284" t="str">
        <f t="shared" si="173"/>
        <v/>
      </c>
      <c r="KZ103" s="284" t="str">
        <f t="shared" si="173"/>
        <v/>
      </c>
      <c r="LA103" s="284" t="str">
        <f t="shared" si="173"/>
        <v/>
      </c>
      <c r="LB103" s="284">
        <f t="shared" si="173"/>
        <v>6.2501456304900891E-5</v>
      </c>
      <c r="LC103" s="284" t="str">
        <f t="shared" si="173"/>
        <v/>
      </c>
      <c r="LD103" s="284" t="str">
        <f t="shared" si="173"/>
        <v/>
      </c>
      <c r="LE103" s="284" t="str">
        <f t="shared" si="173"/>
        <v/>
      </c>
      <c r="LF103" s="284" t="str">
        <f t="shared" si="173"/>
        <v/>
      </c>
      <c r="LG103" s="284">
        <f t="shared" si="173"/>
        <v>4.4562674542996727E-5</v>
      </c>
      <c r="LH103" s="284" t="str">
        <f t="shared" si="173"/>
        <v/>
      </c>
      <c r="LI103" s="284" t="str">
        <f t="shared" si="173"/>
        <v/>
      </c>
      <c r="LJ103" s="284" t="str">
        <f t="shared" si="173"/>
        <v/>
      </c>
      <c r="LK103" s="284" t="str">
        <f t="shared" si="173"/>
        <v/>
      </c>
      <c r="LL103" s="284">
        <f t="shared" si="174"/>
        <v>3.1772571069985367E-5</v>
      </c>
      <c r="LM103" s="284" t="str">
        <f t="shared" si="174"/>
        <v/>
      </c>
      <c r="LN103" s="284" t="str">
        <f t="shared" si="174"/>
        <v/>
      </c>
      <c r="LO103" s="284" t="str">
        <f t="shared" si="174"/>
        <v/>
      </c>
      <c r="LP103" s="284" t="str">
        <f t="shared" si="174"/>
        <v/>
      </c>
      <c r="LQ103" s="284">
        <f t="shared" si="174"/>
        <v>2.2653404059562198E-5</v>
      </c>
      <c r="LR103" s="284" t="str">
        <f t="shared" si="174"/>
        <v/>
      </c>
      <c r="LS103" s="284" t="str">
        <f t="shared" si="174"/>
        <v/>
      </c>
      <c r="LT103" s="284" t="str">
        <f t="shared" si="174"/>
        <v/>
      </c>
      <c r="LU103" s="284" t="str">
        <f t="shared" si="174"/>
        <v/>
      </c>
      <c r="LV103" s="284">
        <f t="shared" si="174"/>
        <v>1.6151564012727071E-5</v>
      </c>
      <c r="LW103" s="284" t="str">
        <f t="shared" si="174"/>
        <v/>
      </c>
      <c r="LX103" s="284" t="str">
        <f t="shared" si="174"/>
        <v/>
      </c>
      <c r="LY103" s="284" t="str">
        <f t="shared" si="174"/>
        <v/>
      </c>
      <c r="LZ103" s="284" t="str">
        <f t="shared" si="174"/>
        <v/>
      </c>
      <c r="MA103" s="284">
        <f t="shared" si="174"/>
        <v>1.1515841918120187E-5</v>
      </c>
      <c r="MB103" s="284" t="str">
        <f t="shared" si="174"/>
        <v/>
      </c>
      <c r="MC103" s="284" t="str">
        <f t="shared" si="174"/>
        <v/>
      </c>
      <c r="MD103" s="284" t="str">
        <f t="shared" si="174"/>
        <v/>
      </c>
      <c r="ME103" s="284" t="str">
        <f t="shared" si="174"/>
        <v/>
      </c>
      <c r="MF103" s="284">
        <f t="shared" si="174"/>
        <v>8.2106361327383916E-6</v>
      </c>
      <c r="MG103" s="284" t="str">
        <f t="shared" si="174"/>
        <v/>
      </c>
      <c r="MH103" s="284" t="str">
        <f t="shared" si="174"/>
        <v/>
      </c>
      <c r="MI103" s="284" t="str">
        <f t="shared" si="174"/>
        <v/>
      </c>
      <c r="MJ103" s="284" t="str">
        <f t="shared" si="174"/>
        <v/>
      </c>
      <c r="MK103" s="284">
        <f t="shared" si="174"/>
        <v>5.854070087411708E-6</v>
      </c>
      <c r="ML103" s="284" t="str">
        <f t="shared" si="174"/>
        <v/>
      </c>
      <c r="MM103" s="284" t="str">
        <f t="shared" si="174"/>
        <v/>
      </c>
      <c r="MN103" s="284" t="str">
        <f t="shared" si="174"/>
        <v/>
      </c>
      <c r="MO103" s="284" t="str">
        <f t="shared" si="174"/>
        <v/>
      </c>
      <c r="MP103" s="284">
        <f t="shared" si="174"/>
        <v>4.1738710660532977E-6</v>
      </c>
      <c r="MQ103" s="284" t="str">
        <f t="shared" si="174"/>
        <v/>
      </c>
      <c r="MR103" s="284" t="str">
        <f t="shared" si="174"/>
        <v/>
      </c>
      <c r="MS103" s="284" t="str">
        <f t="shared" si="174"/>
        <v/>
      </c>
      <c r="MT103" s="284" t="str">
        <f t="shared" si="174"/>
        <v/>
      </c>
      <c r="MU103" s="284">
        <f t="shared" si="174"/>
        <v>2.9759123850427672E-6</v>
      </c>
      <c r="MV103" s="284" t="str">
        <f t="shared" si="174"/>
        <v/>
      </c>
      <c r="MW103" s="284" t="str">
        <f t="shared" si="174"/>
        <v/>
      </c>
      <c r="MX103" s="284" t="str">
        <f t="shared" si="174"/>
        <v/>
      </c>
      <c r="MY103" s="284" t="str">
        <f t="shared" si="174"/>
        <v/>
      </c>
      <c r="MZ103" s="284">
        <f t="shared" si="174"/>
        <v>2.121784401889774E-6</v>
      </c>
      <c r="NA103" s="284" t="str">
        <f t="shared" si="174"/>
        <v/>
      </c>
      <c r="NB103" s="284" t="str">
        <f t="shared" si="174"/>
        <v/>
      </c>
      <c r="NC103" s="284" t="str">
        <f t="shared" si="174"/>
        <v/>
      </c>
      <c r="ND103" s="284" t="str">
        <f t="shared" si="174"/>
        <v/>
      </c>
      <c r="NE103" s="284">
        <f t="shared" si="174"/>
        <v>1.5128029543914307E-6</v>
      </c>
      <c r="NF103" s="284" t="str">
        <f t="shared" si="174"/>
        <v/>
      </c>
      <c r="NG103" s="284" t="str">
        <f t="shared" si="174"/>
        <v/>
      </c>
      <c r="NH103" s="284" t="str">
        <f t="shared" si="174"/>
        <v/>
      </c>
      <c r="NI103" s="284" t="str">
        <f t="shared" si="174"/>
        <v/>
      </c>
      <c r="NJ103" s="284">
        <f t="shared" si="174"/>
        <v>1.0786075987631523E-6</v>
      </c>
      <c r="NK103" s="284" t="str">
        <f t="shared" si="174"/>
        <v/>
      </c>
      <c r="NL103" s="284" t="str">
        <f t="shared" si="174"/>
        <v/>
      </c>
      <c r="NM103" s="284" t="str">
        <f t="shared" si="174"/>
        <v/>
      </c>
      <c r="NN103" s="284" t="str">
        <f t="shared" si="174"/>
        <v/>
      </c>
      <c r="NO103" s="284">
        <f t="shared" si="174"/>
        <v>7.6903231100419362E-7</v>
      </c>
      <c r="NP103" s="284" t="str">
        <f t="shared" si="174"/>
        <v/>
      </c>
      <c r="NQ103" s="284" t="str">
        <f t="shared" si="174"/>
        <v/>
      </c>
      <c r="NR103" s="284" t="str">
        <f t="shared" si="174"/>
        <v/>
      </c>
      <c r="NS103" s="284" t="str">
        <f t="shared" si="174"/>
        <v/>
      </c>
      <c r="NT103" s="284">
        <f t="shared" si="174"/>
        <v>5.4830940932237634E-7</v>
      </c>
      <c r="NU103" s="284" t="str">
        <f t="shared" si="174"/>
        <v/>
      </c>
      <c r="NV103" s="284" t="str">
        <f t="shared" si="174"/>
        <v/>
      </c>
      <c r="NW103" s="284" t="str">
        <f t="shared" si="174"/>
        <v/>
      </c>
      <c r="NX103" s="284" t="str">
        <f t="shared" si="175"/>
        <v/>
      </c>
      <c r="NY103" s="284">
        <f t="shared" si="175"/>
        <v>3.9093703092770802E-7</v>
      </c>
      <c r="NZ103" s="284" t="str">
        <f t="shared" si="175"/>
        <v/>
      </c>
      <c r="OA103" s="284" t="str">
        <f t="shared" si="175"/>
        <v/>
      </c>
      <c r="OB103" s="284" t="str">
        <f t="shared" si="175"/>
        <v/>
      </c>
      <c r="OC103" s="284" t="str">
        <f t="shared" si="175"/>
        <v/>
      </c>
      <c r="OD103" s="284">
        <f t="shared" si="175"/>
        <v>2.7873270009983523E-7</v>
      </c>
      <c r="OE103" s="284" t="str">
        <f t="shared" si="175"/>
        <v/>
      </c>
      <c r="OF103" s="284" t="str">
        <f t="shared" si="175"/>
        <v/>
      </c>
      <c r="OG103" s="284" t="str">
        <f t="shared" si="175"/>
        <v/>
      </c>
      <c r="OH103" s="284" t="str">
        <f t="shared" si="175"/>
        <v/>
      </c>
      <c r="OI103" s="284">
        <f t="shared" si="175"/>
        <v>1.9873256294134867E-7</v>
      </c>
      <c r="OJ103" s="284" t="str">
        <f t="shared" si="175"/>
        <v/>
      </c>
      <c r="OK103" s="284" t="str">
        <f t="shared" si="175"/>
        <v/>
      </c>
      <c r="OL103" s="284" t="str">
        <f t="shared" si="175"/>
        <v/>
      </c>
      <c r="OM103" s="284" t="str">
        <f t="shared" si="175"/>
        <v/>
      </c>
      <c r="ON103" s="284">
        <f t="shared" si="175"/>
        <v>1.4169357079054988E-7</v>
      </c>
      <c r="OO103" s="284" t="str">
        <f t="shared" si="175"/>
        <v/>
      </c>
      <c r="OP103" s="284" t="str">
        <f t="shared" si="175"/>
        <v/>
      </c>
      <c r="OQ103" s="284" t="str">
        <f t="shared" si="175"/>
        <v/>
      </c>
      <c r="OR103" s="284" t="str">
        <f t="shared" si="175"/>
        <v/>
      </c>
      <c r="OS103" s="284">
        <f t="shared" si="175"/>
        <v>1.0102555769535285E-7</v>
      </c>
      <c r="OT103" s="284" t="str">
        <f t="shared" si="175"/>
        <v/>
      </c>
      <c r="OU103" s="284" t="str">
        <f t="shared" si="175"/>
        <v/>
      </c>
      <c r="OV103" s="284" t="str">
        <f t="shared" si="175"/>
        <v/>
      </c>
      <c r="OW103" s="284" t="str">
        <f t="shared" si="175"/>
        <v/>
      </c>
      <c r="OX103" s="284">
        <f t="shared" si="175"/>
        <v>7.2029826411416523E-8</v>
      </c>
      <c r="OY103" s="284" t="str">
        <f t="shared" si="175"/>
        <v/>
      </c>
      <c r="OZ103" s="284" t="str">
        <f t="shared" si="175"/>
        <v/>
      </c>
      <c r="PA103" s="284" t="str">
        <f t="shared" si="175"/>
        <v/>
      </c>
      <c r="PB103" s="284" t="str">
        <f t="shared" si="175"/>
        <v/>
      </c>
      <c r="PC103" s="284">
        <f t="shared" si="175"/>
        <v>5.1356270741947711E-8</v>
      </c>
      <c r="PD103" s="284" t="str">
        <f t="shared" si="175"/>
        <v/>
      </c>
      <c r="PE103" s="284" t="str">
        <f t="shared" si="175"/>
        <v/>
      </c>
      <c r="PF103" s="284" t="str">
        <f t="shared" si="175"/>
        <v/>
      </c>
      <c r="PG103" s="284" t="str">
        <f t="shared" si="175"/>
        <v/>
      </c>
      <c r="PH103" s="284">
        <f t="shared" si="175"/>
        <v>3.6616311268830203E-8</v>
      </c>
      <c r="PI103" s="284" t="str">
        <f t="shared" si="175"/>
        <v/>
      </c>
      <c r="PJ103" s="284" t="str">
        <f t="shared" si="175"/>
        <v/>
      </c>
      <c r="PK103" s="284" t="str">
        <f t="shared" si="175"/>
        <v/>
      </c>
      <c r="PL103" s="284" t="str">
        <f t="shared" si="175"/>
        <v/>
      </c>
      <c r="PM103" s="284">
        <f t="shared" si="175"/>
        <v>2.6106923878348042E-8</v>
      </c>
      <c r="PN103" s="284" t="str">
        <f t="shared" si="175"/>
        <v/>
      </c>
      <c r="PO103" s="284" t="str">
        <f t="shared" si="175"/>
        <v/>
      </c>
      <c r="PP103" s="284" t="str">
        <f t="shared" si="175"/>
        <v/>
      </c>
      <c r="PQ103" s="284" t="str">
        <f t="shared" si="175"/>
        <v/>
      </c>
      <c r="PR103" s="284">
        <f t="shared" si="175"/>
        <v>1.8613875914094319E-8</v>
      </c>
      <c r="PS103" s="284" t="str">
        <f t="shared" si="175"/>
        <v/>
      </c>
      <c r="PT103" s="284" t="str">
        <f t="shared" si="175"/>
        <v/>
      </c>
      <c r="PU103" s="284" t="str">
        <f t="shared" si="175"/>
        <v/>
      </c>
      <c r="PV103" s="284" t="str">
        <f t="shared" si="175"/>
        <v/>
      </c>
      <c r="PW103" s="284">
        <f t="shared" si="175"/>
        <v>1.3271436273373189E-8</v>
      </c>
      <c r="PX103" s="284" t="str">
        <f t="shared" si="175"/>
        <v/>
      </c>
      <c r="PY103" s="284" t="str">
        <f t="shared" si="175"/>
        <v/>
      </c>
      <c r="PZ103" s="284" t="str">
        <f t="shared" si="175"/>
        <v/>
      </c>
      <c r="QA103" s="284" t="str">
        <f t="shared" si="175"/>
        <v/>
      </c>
      <c r="QB103" s="284">
        <f t="shared" si="175"/>
        <v>9.4623506448133235E-9</v>
      </c>
      <c r="QC103" s="284" t="str">
        <f t="shared" si="175"/>
        <v/>
      </c>
      <c r="QD103" s="284" t="str">
        <f t="shared" si="175"/>
        <v/>
      </c>
      <c r="QE103" s="284" t="str">
        <f t="shared" si="175"/>
        <v/>
      </c>
      <c r="QF103" s="284" t="str">
        <f t="shared" si="175"/>
        <v/>
      </c>
      <c r="QG103" s="284">
        <f t="shared" si="175"/>
        <v>6.7465252351802785E-9</v>
      </c>
      <c r="QH103" s="284" t="str">
        <f t="shared" si="175"/>
        <v/>
      </c>
      <c r="QI103" s="284" t="str">
        <f t="shared" si="175"/>
        <v/>
      </c>
      <c r="QJ103" s="284" t="str">
        <f t="shared" si="161"/>
        <v/>
      </c>
      <c r="QK103" s="284" t="str">
        <f t="shared" si="161"/>
        <v/>
      </c>
      <c r="QL103" s="284">
        <f t="shared" si="161"/>
        <v>4.8101792522213437E-9</v>
      </c>
      <c r="QM103" s="284" t="str">
        <f t="shared" si="161"/>
        <v/>
      </c>
      <c r="QN103" s="284" t="str">
        <f t="shared" si="161"/>
        <v/>
      </c>
      <c r="QO103" s="284" t="str">
        <f t="shared" si="161"/>
        <v/>
      </c>
      <c r="QP103" s="284" t="str">
        <f t="shared" si="161"/>
        <v/>
      </c>
      <c r="QQ103" s="284">
        <f t="shared" si="161"/>
        <v>3.4295913276729046E-9</v>
      </c>
      <c r="QR103" s="284" t="str">
        <f t="shared" si="161"/>
        <v/>
      </c>
      <c r="QS103" s="284" t="str">
        <f t="shared" si="161"/>
        <v/>
      </c>
      <c r="QT103" s="284" t="str">
        <f t="shared" si="161"/>
        <v/>
      </c>
      <c r="QU103" s="284" t="str">
        <f t="shared" si="161"/>
        <v/>
      </c>
      <c r="QV103" s="284">
        <f t="shared" si="161"/>
        <v>2.4452512179078262E-9</v>
      </c>
      <c r="QW103" s="284" t="str">
        <f t="shared" si="161"/>
        <v/>
      </c>
      <c r="QX103" s="284" t="str">
        <f t="shared" si="161"/>
        <v/>
      </c>
      <c r="QY103" s="284" t="str">
        <f t="shared" si="161"/>
        <v/>
      </c>
      <c r="QZ103" s="284" t="str">
        <f t="shared" si="161"/>
        <v/>
      </c>
      <c r="RA103" s="284">
        <f t="shared" si="161"/>
        <v>1.7434303237338881E-9</v>
      </c>
      <c r="RB103" s="284" t="str">
        <f t="shared" si="161"/>
        <v/>
      </c>
      <c r="RC103" s="284" t="str">
        <f t="shared" si="161"/>
        <v/>
      </c>
      <c r="RD103" s="284" t="str">
        <f t="shared" si="161"/>
        <v/>
      </c>
      <c r="RE103" s="284" t="str">
        <f t="shared" si="161"/>
        <v/>
      </c>
      <c r="RF103" s="284">
        <f t="shared" si="161"/>
        <v>1.2430417257150003E-9</v>
      </c>
      <c r="RG103" s="284" t="str">
        <f t="shared" si="161"/>
        <v/>
      </c>
      <c r="RH103" s="284" t="str">
        <f t="shared" si="161"/>
        <v/>
      </c>
      <c r="RI103" s="284" t="str">
        <f t="shared" si="161"/>
        <v/>
      </c>
      <c r="RJ103" s="284" t="str">
        <f t="shared" si="161"/>
        <v/>
      </c>
      <c r="RK103" s="284">
        <f t="shared" si="161"/>
        <v>8.8627157095632413E-10</v>
      </c>
      <c r="RL103" s="284" t="str">
        <f t="shared" si="161"/>
        <v/>
      </c>
      <c r="RM103" s="284" t="str">
        <f t="shared" si="161"/>
        <v/>
      </c>
      <c r="RN103" s="284" t="str">
        <f t="shared" si="161"/>
        <v/>
      </c>
      <c r="RO103" s="284" t="str">
        <f t="shared" si="161"/>
        <v/>
      </c>
      <c r="RP103" s="284">
        <f t="shared" si="161"/>
        <v>6.3189938136113851E-10</v>
      </c>
      <c r="RQ103" s="284" t="str">
        <f t="shared" si="161"/>
        <v/>
      </c>
      <c r="RR103" s="284" t="str">
        <f t="shared" si="161"/>
        <v/>
      </c>
      <c r="RS103" s="284" t="str">
        <f t="shared" si="161"/>
        <v/>
      </c>
      <c r="RT103" s="284" t="str">
        <f t="shared" si="161"/>
        <v/>
      </c>
      <c r="RU103" s="284">
        <f t="shared" si="161"/>
        <v>4.5053552573477166E-10</v>
      </c>
      <c r="RV103" s="284" t="str">
        <f t="shared" si="161"/>
        <v/>
      </c>
      <c r="RW103" s="284" t="str">
        <f t="shared" si="161"/>
        <v/>
      </c>
      <c r="RX103" s="284" t="str">
        <f t="shared" si="161"/>
        <v/>
      </c>
      <c r="RY103" s="284" t="str">
        <f t="shared" si="161"/>
        <v/>
      </c>
      <c r="RZ103" s="284">
        <f t="shared" si="161"/>
        <v>3.2122560321530081E-10</v>
      </c>
      <c r="SA103" s="284" t="str">
        <f t="shared" si="161"/>
        <v/>
      </c>
    </row>
    <row r="104" spans="1:495">
      <c r="A104" s="282"/>
      <c r="B104" s="282"/>
      <c r="C104" s="290"/>
      <c r="D104" s="282"/>
      <c r="E104" s="282"/>
      <c r="F104" s="282"/>
      <c r="G104" s="282"/>
      <c r="H104" s="282"/>
      <c r="I104" s="282"/>
      <c r="J104" s="282"/>
      <c r="K104" s="282"/>
      <c r="L104" s="282"/>
      <c r="M104" s="282"/>
      <c r="N104" s="282"/>
      <c r="O104" s="282"/>
      <c r="P104" s="282"/>
      <c r="Q104" s="282"/>
      <c r="R104" s="282"/>
      <c r="S104" s="282"/>
      <c r="T104" s="282"/>
      <c r="U104" s="282"/>
      <c r="V104" s="282"/>
      <c r="W104" s="282"/>
      <c r="X104" s="282"/>
      <c r="Y104" s="282"/>
      <c r="Z104" s="282"/>
      <c r="AA104" s="282"/>
      <c r="AB104" s="282"/>
      <c r="AC104" s="282"/>
      <c r="AD104" s="282"/>
      <c r="AE104" s="282"/>
      <c r="AF104" s="282"/>
      <c r="AG104" s="282"/>
      <c r="AH104" s="282"/>
      <c r="AI104" s="282"/>
      <c r="AJ104" s="282"/>
      <c r="AK104" s="282"/>
      <c r="AL104" s="282"/>
      <c r="AM104" s="282"/>
      <c r="AN104" s="282"/>
      <c r="AO104" s="282"/>
      <c r="AP104" s="282"/>
      <c r="AQ104" s="282"/>
      <c r="AR104" s="282"/>
      <c r="AS104" s="282"/>
      <c r="AT104" s="282"/>
      <c r="AU104" s="282"/>
      <c r="AV104" s="282"/>
      <c r="AW104" s="282"/>
      <c r="AX104" s="282"/>
      <c r="AY104" s="282"/>
      <c r="AZ104" s="282"/>
      <c r="BA104" s="282"/>
      <c r="BB104" s="282"/>
      <c r="BC104" s="282"/>
      <c r="BD104" s="282"/>
      <c r="BE104" s="282"/>
      <c r="BF104" s="282"/>
      <c r="BG104" s="282"/>
      <c r="BH104" s="282"/>
      <c r="BI104" s="282"/>
      <c r="BJ104" s="282"/>
      <c r="BK104" s="282"/>
      <c r="BL104" s="282"/>
      <c r="BM104" s="282"/>
      <c r="BN104" s="282"/>
      <c r="BO104" s="282"/>
      <c r="BP104" s="282"/>
      <c r="BQ104" s="282"/>
      <c r="BR104" s="282"/>
      <c r="BS104" s="282"/>
      <c r="BT104" s="282"/>
      <c r="BU104" s="282"/>
      <c r="BV104" s="282"/>
      <c r="BW104" s="282"/>
      <c r="BX104" s="282"/>
      <c r="BY104" s="282"/>
      <c r="BZ104" s="282"/>
      <c r="CA104" s="282"/>
      <c r="CB104" s="282"/>
      <c r="CC104" s="282"/>
      <c r="CD104" s="282"/>
      <c r="CE104" s="282"/>
      <c r="CF104" s="282"/>
      <c r="CG104" s="282"/>
      <c r="CH104" s="282"/>
      <c r="CI104" s="282"/>
      <c r="CJ104" s="282"/>
      <c r="CK104" s="282"/>
      <c r="CL104" s="282"/>
      <c r="CM104" s="282"/>
      <c r="CN104" s="282"/>
      <c r="CO104" s="282"/>
      <c r="CP104" s="282"/>
      <c r="CQ104" s="282"/>
      <c r="CR104" s="282"/>
      <c r="CS104" s="282"/>
      <c r="CT104" s="282"/>
      <c r="CU104" s="282"/>
      <c r="CV104" s="282"/>
      <c r="CW104" s="282"/>
      <c r="CX104" s="282"/>
      <c r="CY104" s="282"/>
      <c r="CZ104" s="282"/>
      <c r="DA104" s="282"/>
      <c r="DB104" s="282"/>
      <c r="DC104" s="282"/>
      <c r="DD104" s="282"/>
      <c r="DE104" s="282"/>
      <c r="DF104" s="282"/>
      <c r="DG104" s="282"/>
      <c r="DH104" s="282"/>
      <c r="DI104" s="282"/>
      <c r="DJ104" s="282"/>
      <c r="DK104" s="282"/>
      <c r="DL104" s="282"/>
      <c r="DM104" s="282"/>
      <c r="DN104" s="282"/>
      <c r="DO104" s="282"/>
      <c r="DP104" s="282"/>
      <c r="DQ104" s="282"/>
      <c r="DR104" s="282"/>
      <c r="DS104" s="282"/>
      <c r="DT104" s="282"/>
      <c r="DU104" s="282"/>
      <c r="DV104" s="282"/>
      <c r="DW104" s="282"/>
      <c r="DX104" s="282"/>
      <c r="DY104" s="282"/>
      <c r="DZ104" s="282"/>
      <c r="EA104" s="282"/>
      <c r="EB104" s="282"/>
      <c r="EC104" s="282"/>
      <c r="ED104" s="282"/>
      <c r="EE104" s="282"/>
      <c r="EF104" s="282"/>
      <c r="EG104" s="282"/>
      <c r="EH104" s="282"/>
      <c r="EI104" s="282"/>
      <c r="EJ104" s="282"/>
      <c r="EK104" s="282"/>
      <c r="EL104" s="282"/>
      <c r="EM104" s="282"/>
      <c r="EN104" s="282"/>
      <c r="EO104" s="282"/>
      <c r="EP104" s="282"/>
      <c r="EQ104" s="282"/>
      <c r="ER104" s="282"/>
      <c r="ES104" s="282"/>
      <c r="ET104" s="282"/>
      <c r="EU104" s="282"/>
      <c r="EV104" s="282"/>
      <c r="EW104" s="282"/>
      <c r="EX104" s="282"/>
      <c r="EY104" s="282"/>
      <c r="EZ104" s="282"/>
      <c r="FA104" s="282"/>
      <c r="FB104" s="282"/>
      <c r="FC104" s="282"/>
      <c r="FD104" s="282"/>
      <c r="FE104" s="282"/>
      <c r="FF104" s="282"/>
      <c r="FG104" s="282"/>
      <c r="FH104" s="282"/>
      <c r="FI104" s="282"/>
      <c r="FJ104" s="282"/>
      <c r="FK104" s="282"/>
      <c r="FL104" s="282"/>
      <c r="FM104" s="282"/>
      <c r="FN104" s="282"/>
      <c r="FO104" s="282"/>
      <c r="FP104" s="282"/>
      <c r="FQ104" s="282"/>
      <c r="FR104" s="282"/>
      <c r="FS104" s="282"/>
      <c r="FT104" s="282"/>
      <c r="FU104" s="282"/>
      <c r="FV104" s="282"/>
      <c r="FW104" s="282"/>
      <c r="FX104" s="282"/>
      <c r="FY104" s="282"/>
      <c r="FZ104" s="282"/>
      <c r="GA104" s="282"/>
      <c r="GB104" s="282"/>
      <c r="GC104" s="282"/>
      <c r="GD104" s="282"/>
      <c r="GE104" s="282"/>
      <c r="GF104" s="282"/>
      <c r="GG104" s="282"/>
      <c r="GH104" s="282"/>
      <c r="GI104" s="282"/>
      <c r="GJ104" s="282"/>
      <c r="GK104" s="282"/>
      <c r="GL104" s="282"/>
      <c r="GM104" s="282"/>
      <c r="GN104" s="282"/>
      <c r="GO104" s="282"/>
      <c r="GP104" s="282"/>
      <c r="GQ104" s="282"/>
      <c r="GR104" s="282"/>
      <c r="GS104" s="282"/>
      <c r="GT104" s="282"/>
      <c r="GU104" s="282"/>
      <c r="GV104" s="282"/>
      <c r="GW104" s="282"/>
      <c r="GX104" s="282"/>
      <c r="GY104" s="282"/>
      <c r="GZ104" s="282"/>
      <c r="HA104" s="282"/>
      <c r="HB104" s="282"/>
      <c r="HC104" s="282"/>
      <c r="HD104" s="282"/>
      <c r="HE104" s="282"/>
      <c r="HF104" s="282"/>
      <c r="HG104" s="282"/>
      <c r="HH104" s="282"/>
      <c r="HI104" s="282"/>
      <c r="HJ104" s="282"/>
      <c r="HK104" s="282"/>
      <c r="HL104" s="282"/>
      <c r="HM104" s="282"/>
      <c r="HN104" s="282"/>
      <c r="HO104" s="282"/>
      <c r="HP104" s="282"/>
      <c r="HQ104" s="282"/>
      <c r="HR104" s="282"/>
      <c r="HS104" s="282"/>
      <c r="HT104" s="282"/>
      <c r="HU104" s="282"/>
      <c r="HV104" s="282"/>
      <c r="HW104" s="282"/>
      <c r="HX104" s="282"/>
      <c r="HY104" s="282"/>
      <c r="HZ104" s="282"/>
      <c r="IA104" s="282"/>
      <c r="IB104" s="282"/>
      <c r="IC104" s="282"/>
      <c r="ID104" s="282"/>
      <c r="IE104" s="282"/>
      <c r="IF104" s="282"/>
      <c r="IG104" s="282"/>
      <c r="IH104" s="282"/>
      <c r="II104" s="282"/>
      <c r="IJ104" s="282"/>
      <c r="IK104" s="282"/>
      <c r="IL104" s="282"/>
      <c r="IM104" s="282"/>
      <c r="IN104" s="282"/>
      <c r="IO104" s="282"/>
      <c r="IP104" s="282"/>
      <c r="IQ104" s="282"/>
      <c r="IR104" s="282"/>
      <c r="IS104" s="282"/>
      <c r="IT104" s="282"/>
      <c r="IU104" s="282"/>
      <c r="IV104" s="282"/>
      <c r="IW104" s="282"/>
      <c r="IX104" s="282"/>
      <c r="IY104" s="282"/>
      <c r="IZ104" s="282"/>
      <c r="JA104" s="282"/>
      <c r="JB104" s="282"/>
      <c r="JC104" s="282"/>
      <c r="JD104" s="282"/>
      <c r="JE104" s="282"/>
      <c r="JF104" s="282"/>
      <c r="JG104" s="282"/>
      <c r="JH104" s="282"/>
      <c r="JI104" s="282"/>
      <c r="JJ104" s="282"/>
      <c r="JK104" s="282"/>
      <c r="JL104" s="282"/>
      <c r="JM104" s="282"/>
      <c r="JN104" s="282"/>
      <c r="JO104" s="282"/>
      <c r="JP104" s="282"/>
      <c r="JQ104" s="282"/>
      <c r="JR104" s="282"/>
      <c r="JS104" s="282"/>
      <c r="JT104" s="282"/>
      <c r="JU104" s="282"/>
      <c r="JV104" s="282"/>
      <c r="JW104" s="282"/>
      <c r="JX104" s="282"/>
      <c r="JY104" s="282"/>
      <c r="JZ104" s="282"/>
      <c r="KA104" s="282"/>
      <c r="KB104" s="282"/>
      <c r="KC104" s="282"/>
      <c r="KD104" s="282"/>
      <c r="KE104" s="282"/>
      <c r="KF104" s="282"/>
      <c r="KG104" s="282"/>
      <c r="KH104" s="282"/>
      <c r="KI104" s="282"/>
      <c r="KJ104" s="282"/>
      <c r="KK104" s="282"/>
      <c r="KL104" s="282"/>
      <c r="KM104" s="282"/>
      <c r="KN104" s="282"/>
      <c r="KO104" s="282"/>
      <c r="KP104" s="282"/>
      <c r="KQ104" s="282"/>
      <c r="KR104" s="282"/>
      <c r="KS104" s="282"/>
      <c r="KT104" s="282"/>
      <c r="KU104" s="282"/>
      <c r="KV104" s="282"/>
      <c r="KW104" s="282"/>
      <c r="KX104" s="282"/>
      <c r="KY104" s="282"/>
      <c r="KZ104" s="282"/>
      <c r="LA104" s="282"/>
      <c r="LB104" s="282"/>
      <c r="LC104" s="282"/>
      <c r="LD104" s="282"/>
      <c r="LE104" s="282"/>
      <c r="LF104" s="282"/>
      <c r="LG104" s="282"/>
      <c r="LH104" s="282"/>
      <c r="LI104" s="282"/>
      <c r="LJ104" s="282"/>
      <c r="LK104" s="282"/>
      <c r="LL104" s="282"/>
      <c r="LM104" s="282"/>
      <c r="LN104" s="282"/>
      <c r="LO104" s="282"/>
      <c r="LP104" s="282"/>
      <c r="LQ104" s="282"/>
      <c r="LR104" s="282"/>
      <c r="LS104" s="282"/>
      <c r="LT104" s="282"/>
      <c r="LU104" s="282"/>
      <c r="LV104" s="282"/>
      <c r="LW104" s="282"/>
      <c r="LX104" s="282"/>
      <c r="LY104" s="282"/>
      <c r="LZ104" s="282"/>
      <c r="MA104" s="282"/>
      <c r="MB104" s="282"/>
      <c r="MC104" s="282"/>
      <c r="MD104" s="282"/>
      <c r="ME104" s="282"/>
      <c r="MF104" s="282"/>
      <c r="MG104" s="282"/>
      <c r="MH104" s="282"/>
      <c r="MI104" s="282"/>
      <c r="MJ104" s="282"/>
      <c r="MK104" s="282"/>
      <c r="ML104" s="282"/>
      <c r="MM104" s="282"/>
      <c r="MN104" s="282"/>
      <c r="MO104" s="282"/>
      <c r="MP104" s="282"/>
      <c r="MQ104" s="282"/>
      <c r="MR104" s="282"/>
      <c r="MS104" s="282"/>
      <c r="MT104" s="282"/>
      <c r="MU104" s="282"/>
      <c r="MV104" s="282"/>
      <c r="MW104" s="282"/>
      <c r="MX104" s="282"/>
      <c r="MY104" s="282"/>
      <c r="MZ104" s="282"/>
      <c r="NA104" s="282"/>
      <c r="NB104" s="282"/>
      <c r="NC104" s="282"/>
      <c r="ND104" s="282"/>
      <c r="NE104" s="282"/>
      <c r="NF104" s="282"/>
      <c r="NG104" s="282"/>
      <c r="NH104" s="282"/>
      <c r="NI104" s="282"/>
      <c r="NJ104" s="282"/>
      <c r="NK104" s="282"/>
      <c r="NL104" s="282"/>
      <c r="NM104" s="282"/>
      <c r="NN104" s="282"/>
      <c r="NO104" s="282"/>
      <c r="NP104" s="282"/>
      <c r="NQ104" s="282"/>
      <c r="NR104" s="282"/>
      <c r="NS104" s="282"/>
      <c r="NT104" s="282"/>
      <c r="NU104" s="282"/>
      <c r="NV104" s="282"/>
      <c r="NW104" s="282"/>
      <c r="NX104" s="282"/>
      <c r="NY104" s="282"/>
      <c r="NZ104" s="282"/>
      <c r="OA104" s="282"/>
      <c r="OB104" s="282"/>
      <c r="OC104" s="282"/>
      <c r="OD104" s="282"/>
      <c r="OE104" s="282"/>
      <c r="OF104" s="282"/>
      <c r="OG104" s="282"/>
      <c r="OH104" s="282"/>
      <c r="OI104" s="282"/>
      <c r="OJ104" s="282"/>
      <c r="OK104" s="282"/>
      <c r="OL104" s="282"/>
      <c r="OM104" s="282"/>
      <c r="ON104" s="282"/>
      <c r="OO104" s="282"/>
      <c r="OP104" s="282"/>
      <c r="OQ104" s="282"/>
      <c r="OR104" s="282"/>
      <c r="OS104" s="282"/>
      <c r="OT104" s="282"/>
      <c r="OU104" s="282"/>
      <c r="OV104" s="282"/>
      <c r="OW104" s="282"/>
      <c r="OX104" s="282"/>
      <c r="OY104" s="282"/>
      <c r="OZ104" s="282"/>
      <c r="PA104" s="282"/>
      <c r="PB104" s="282"/>
      <c r="PC104" s="282"/>
      <c r="PD104" s="282"/>
      <c r="PE104" s="282"/>
      <c r="PF104" s="282"/>
      <c r="PG104" s="282"/>
      <c r="PH104" s="282"/>
      <c r="PI104" s="282"/>
      <c r="PJ104" s="282"/>
      <c r="PK104" s="282"/>
      <c r="PL104" s="282"/>
      <c r="PM104" s="282"/>
      <c r="PN104" s="282"/>
      <c r="PO104" s="282"/>
      <c r="PP104" s="282"/>
      <c r="PQ104" s="282"/>
      <c r="PR104" s="282"/>
      <c r="PS104" s="282"/>
      <c r="PT104" s="282"/>
      <c r="PU104" s="282"/>
      <c r="PV104" s="282"/>
      <c r="PW104" s="282"/>
      <c r="PX104" s="282"/>
      <c r="PY104" s="282"/>
      <c r="PZ104" s="282"/>
      <c r="QA104" s="282"/>
      <c r="QB104" s="282"/>
      <c r="QC104" s="282"/>
      <c r="QD104" s="282"/>
      <c r="QE104" s="282"/>
      <c r="QF104" s="282"/>
      <c r="QG104" s="282"/>
      <c r="QH104" s="282"/>
      <c r="QI104" s="282"/>
      <c r="QJ104" s="282"/>
      <c r="QK104" s="282"/>
      <c r="QL104" s="282"/>
      <c r="QM104" s="282"/>
      <c r="QN104" s="282"/>
      <c r="QO104" s="282"/>
      <c r="QP104" s="282"/>
      <c r="QQ104" s="282"/>
      <c r="QR104" s="282"/>
      <c r="QS104" s="282"/>
      <c r="QT104" s="282"/>
      <c r="QU104" s="282"/>
      <c r="QV104" s="282"/>
      <c r="QW104" s="282"/>
      <c r="QX104" s="282"/>
      <c r="QY104" s="282"/>
      <c r="QZ104" s="282"/>
      <c r="RA104" s="282"/>
      <c r="RB104" s="282"/>
      <c r="RC104" s="282"/>
      <c r="RD104" s="282"/>
      <c r="RE104" s="282"/>
      <c r="RF104" s="282"/>
      <c r="RG104" s="282"/>
      <c r="RH104" s="282"/>
      <c r="RI104" s="282"/>
      <c r="RJ104" s="282"/>
      <c r="RK104" s="282"/>
      <c r="RL104" s="282"/>
      <c r="RM104" s="282"/>
      <c r="RN104" s="282"/>
      <c r="RO104" s="282"/>
      <c r="RP104" s="282"/>
      <c r="RQ104" s="282"/>
      <c r="RR104" s="282"/>
      <c r="RS104" s="282"/>
      <c r="RT104" s="282"/>
      <c r="RU104" s="282"/>
      <c r="RV104" s="282"/>
      <c r="RW104" s="282"/>
      <c r="RX104" s="282"/>
      <c r="RY104" s="282"/>
      <c r="RZ104" s="282"/>
      <c r="SA104" s="282"/>
    </row>
    <row r="105" spans="1:495" s="236" customFormat="1">
      <c r="A105" s="281"/>
      <c r="B105" s="281" t="s">
        <v>113</v>
      </c>
      <c r="C105" s="290">
        <f>SUM(D105:S105,T105:INDEX(T105:SA105,$H$5))</f>
        <v>5980508.8171489211</v>
      </c>
      <c r="D105" s="289">
        <f t="shared" ref="D105:BO105" si="176">SUM(D81:D103)</f>
        <v>647033.64485981304</v>
      </c>
      <c r="E105" s="289">
        <f t="shared" si="176"/>
        <v>761009.22023757512</v>
      </c>
      <c r="F105" s="289">
        <f t="shared" si="176"/>
        <v>712952.67578793026</v>
      </c>
      <c r="G105" s="289">
        <f t="shared" si="176"/>
        <v>666310.91195133666</v>
      </c>
      <c r="H105" s="289">
        <f t="shared" si="176"/>
        <v>660190.04114959831</v>
      </c>
      <c r="I105" s="289">
        <f t="shared" si="176"/>
        <v>329136.6295711039</v>
      </c>
      <c r="J105" s="289">
        <f t="shared" si="176"/>
        <v>307604.32670196623</v>
      </c>
      <c r="K105" s="289">
        <f t="shared" si="176"/>
        <v>502479.49845987785</v>
      </c>
      <c r="L105" s="289">
        <f t="shared" si="176"/>
        <v>180548.2888654155</v>
      </c>
      <c r="M105" s="289">
        <f t="shared" si="176"/>
        <v>201506.11808919851</v>
      </c>
      <c r="N105" s="289">
        <f t="shared" si="176"/>
        <v>293055.10740427126</v>
      </c>
      <c r="O105" s="289">
        <f t="shared" si="176"/>
        <v>109861.7081087156</v>
      </c>
      <c r="P105" s="289">
        <f t="shared" si="176"/>
        <v>102674.49355954729</v>
      </c>
      <c r="Q105" s="289">
        <f t="shared" si="176"/>
        <v>95957.470616399325</v>
      </c>
      <c r="R105" s="289">
        <f t="shared" si="176"/>
        <v>170215.15269747123</v>
      </c>
      <c r="S105" s="289">
        <f t="shared" si="176"/>
        <v>33948.311657407889</v>
      </c>
      <c r="T105" s="289">
        <f t="shared" si="176"/>
        <v>30894.332521017401</v>
      </c>
      <c r="U105" s="289">
        <f t="shared" si="176"/>
        <v>28873.20796356766</v>
      </c>
      <c r="V105" s="289">
        <f t="shared" si="176"/>
        <v>26256.678286043294</v>
      </c>
      <c r="W105" s="289">
        <f t="shared" si="176"/>
        <v>120000.99866066495</v>
      </c>
      <c r="X105" s="289">
        <f t="shared" si="176"/>
        <v>0</v>
      </c>
      <c r="Y105" s="289">
        <f t="shared" si="176"/>
        <v>0</v>
      </c>
      <c r="Z105" s="289">
        <f t="shared" si="176"/>
        <v>0</v>
      </c>
      <c r="AA105" s="289">
        <f t="shared" si="176"/>
        <v>0</v>
      </c>
      <c r="AB105" s="289">
        <f t="shared" si="176"/>
        <v>0</v>
      </c>
      <c r="AC105" s="289">
        <f t="shared" si="176"/>
        <v>0</v>
      </c>
      <c r="AD105" s="289">
        <f t="shared" si="176"/>
        <v>0</v>
      </c>
      <c r="AE105" s="289">
        <f t="shared" si="176"/>
        <v>0</v>
      </c>
      <c r="AF105" s="289">
        <f t="shared" si="176"/>
        <v>0</v>
      </c>
      <c r="AG105" s="289">
        <f t="shared" si="176"/>
        <v>0</v>
      </c>
      <c r="AH105" s="289">
        <f t="shared" si="176"/>
        <v>0</v>
      </c>
      <c r="AI105" s="289">
        <f t="shared" si="176"/>
        <v>0</v>
      </c>
      <c r="AJ105" s="289">
        <f t="shared" si="176"/>
        <v>0</v>
      </c>
      <c r="AK105" s="289">
        <f t="shared" si="176"/>
        <v>0</v>
      </c>
      <c r="AL105" s="289">
        <f t="shared" si="176"/>
        <v>0</v>
      </c>
      <c r="AM105" s="289">
        <f t="shared" si="176"/>
        <v>0</v>
      </c>
      <c r="AN105" s="289">
        <f t="shared" si="176"/>
        <v>0</v>
      </c>
      <c r="AO105" s="289">
        <f t="shared" si="176"/>
        <v>0</v>
      </c>
      <c r="AP105" s="289">
        <f t="shared" si="176"/>
        <v>0</v>
      </c>
      <c r="AQ105" s="289">
        <f t="shared" si="176"/>
        <v>0</v>
      </c>
      <c r="AR105" s="289">
        <f t="shared" si="176"/>
        <v>54122.843812526888</v>
      </c>
      <c r="AS105" s="289">
        <f t="shared" si="176"/>
        <v>0</v>
      </c>
      <c r="AT105" s="289">
        <f t="shared" si="176"/>
        <v>0</v>
      </c>
      <c r="AU105" s="289">
        <f t="shared" si="176"/>
        <v>0</v>
      </c>
      <c r="AV105" s="289">
        <f t="shared" si="176"/>
        <v>0</v>
      </c>
      <c r="AW105" s="289">
        <f t="shared" si="176"/>
        <v>38588.839632684845</v>
      </c>
      <c r="AX105" s="289">
        <f t="shared" si="176"/>
        <v>0</v>
      </c>
      <c r="AY105" s="289">
        <f t="shared" si="176"/>
        <v>0</v>
      </c>
      <c r="AZ105" s="289">
        <f t="shared" si="176"/>
        <v>0</v>
      </c>
      <c r="BA105" s="289">
        <f t="shared" si="176"/>
        <v>0</v>
      </c>
      <c r="BB105" s="289">
        <f t="shared" si="176"/>
        <v>27513.30934041593</v>
      </c>
      <c r="BC105" s="289">
        <f t="shared" si="176"/>
        <v>0</v>
      </c>
      <c r="BD105" s="289">
        <f t="shared" si="176"/>
        <v>0</v>
      </c>
      <c r="BE105" s="289">
        <f t="shared" si="176"/>
        <v>0</v>
      </c>
      <c r="BF105" s="289">
        <f t="shared" si="176"/>
        <v>0</v>
      </c>
      <c r="BG105" s="289">
        <f t="shared" si="176"/>
        <v>19616.609311575488</v>
      </c>
      <c r="BH105" s="289">
        <f t="shared" si="176"/>
        <v>0</v>
      </c>
      <c r="BI105" s="289">
        <f t="shared" si="176"/>
        <v>0</v>
      </c>
      <c r="BJ105" s="289">
        <f t="shared" si="176"/>
        <v>0</v>
      </c>
      <c r="BK105" s="289">
        <f t="shared" si="176"/>
        <v>0</v>
      </c>
      <c r="BL105" s="289">
        <f t="shared" si="176"/>
        <v>13986.371327483963</v>
      </c>
      <c r="BM105" s="289">
        <f t="shared" si="176"/>
        <v>0</v>
      </c>
      <c r="BN105" s="289">
        <f t="shared" si="176"/>
        <v>0</v>
      </c>
      <c r="BO105" s="289">
        <f t="shared" si="176"/>
        <v>0</v>
      </c>
      <c r="BP105" s="289">
        <f t="shared" ref="BP105:EA105" si="177">SUM(BP81:BP103)</f>
        <v>0</v>
      </c>
      <c r="BQ105" s="289">
        <f t="shared" si="177"/>
        <v>9972.0894576227129</v>
      </c>
      <c r="BR105" s="289">
        <f t="shared" si="177"/>
        <v>0</v>
      </c>
      <c r="BS105" s="289">
        <f t="shared" si="177"/>
        <v>0</v>
      </c>
      <c r="BT105" s="289">
        <f t="shared" si="177"/>
        <v>0</v>
      </c>
      <c r="BU105" s="289">
        <f t="shared" si="177"/>
        <v>0</v>
      </c>
      <c r="BV105" s="289">
        <f t="shared" si="177"/>
        <v>7109.9619638597833</v>
      </c>
      <c r="BW105" s="289">
        <f t="shared" si="177"/>
        <v>0</v>
      </c>
      <c r="BX105" s="289">
        <f t="shared" si="177"/>
        <v>0</v>
      </c>
      <c r="BY105" s="289">
        <f t="shared" si="177"/>
        <v>0</v>
      </c>
      <c r="BZ105" s="289">
        <f t="shared" si="177"/>
        <v>0</v>
      </c>
      <c r="CA105" s="289">
        <f t="shared" si="177"/>
        <v>5069.3046168865885</v>
      </c>
      <c r="CB105" s="289">
        <f t="shared" si="177"/>
        <v>0</v>
      </c>
      <c r="CC105" s="289">
        <f t="shared" si="177"/>
        <v>0</v>
      </c>
      <c r="CD105" s="289">
        <f t="shared" si="177"/>
        <v>0</v>
      </c>
      <c r="CE105" s="289">
        <f t="shared" si="177"/>
        <v>0</v>
      </c>
      <c r="CF105" s="289">
        <f t="shared" si="177"/>
        <v>3614.3441314328898</v>
      </c>
      <c r="CG105" s="289">
        <f t="shared" si="177"/>
        <v>0</v>
      </c>
      <c r="CH105" s="289">
        <f t="shared" si="177"/>
        <v>0</v>
      </c>
      <c r="CI105" s="289">
        <f t="shared" si="177"/>
        <v>0</v>
      </c>
      <c r="CJ105" s="289">
        <f t="shared" si="177"/>
        <v>0</v>
      </c>
      <c r="CK105" s="289">
        <f t="shared" si="177"/>
        <v>2576.9774136095543</v>
      </c>
      <c r="CL105" s="289">
        <f t="shared" si="177"/>
        <v>0</v>
      </c>
      <c r="CM105" s="289">
        <f t="shared" si="177"/>
        <v>0</v>
      </c>
      <c r="CN105" s="289">
        <f t="shared" si="177"/>
        <v>0</v>
      </c>
      <c r="CO105" s="289">
        <f t="shared" si="177"/>
        <v>0</v>
      </c>
      <c r="CP105" s="289">
        <f t="shared" si="177"/>
        <v>1837.3492807451807</v>
      </c>
      <c r="CQ105" s="289">
        <f t="shared" si="177"/>
        <v>0</v>
      </c>
      <c r="CR105" s="289">
        <f t="shared" si="177"/>
        <v>0</v>
      </c>
      <c r="CS105" s="289">
        <f t="shared" si="177"/>
        <v>0</v>
      </c>
      <c r="CT105" s="289">
        <f t="shared" si="177"/>
        <v>0</v>
      </c>
      <c r="CU105" s="289">
        <f t="shared" si="177"/>
        <v>1310.004644055573</v>
      </c>
      <c r="CV105" s="289">
        <f t="shared" si="177"/>
        <v>0</v>
      </c>
      <c r="CW105" s="289">
        <f t="shared" si="177"/>
        <v>0</v>
      </c>
      <c r="CX105" s="289">
        <f t="shared" si="177"/>
        <v>0</v>
      </c>
      <c r="CY105" s="289">
        <f t="shared" si="177"/>
        <v>0</v>
      </c>
      <c r="CZ105" s="289">
        <f t="shared" si="177"/>
        <v>934.01520627104571</v>
      </c>
      <c r="DA105" s="289">
        <f t="shared" si="177"/>
        <v>0</v>
      </c>
      <c r="DB105" s="289">
        <f t="shared" si="177"/>
        <v>0</v>
      </c>
      <c r="DC105" s="289">
        <f t="shared" si="177"/>
        <v>0</v>
      </c>
      <c r="DD105" s="289">
        <f t="shared" si="177"/>
        <v>0</v>
      </c>
      <c r="DE105" s="289">
        <f t="shared" si="177"/>
        <v>665.93993349884329</v>
      </c>
      <c r="DF105" s="289">
        <f t="shared" si="177"/>
        <v>0</v>
      </c>
      <c r="DG105" s="289">
        <f t="shared" si="177"/>
        <v>0</v>
      </c>
      <c r="DH105" s="289">
        <f t="shared" si="177"/>
        <v>0</v>
      </c>
      <c r="DI105" s="289">
        <f t="shared" si="177"/>
        <v>0</v>
      </c>
      <c r="DJ105" s="289">
        <f t="shared" si="177"/>
        <v>474.80596895094857</v>
      </c>
      <c r="DK105" s="289">
        <f t="shared" si="177"/>
        <v>0</v>
      </c>
      <c r="DL105" s="289">
        <f t="shared" si="177"/>
        <v>0</v>
      </c>
      <c r="DM105" s="289">
        <f t="shared" si="177"/>
        <v>0</v>
      </c>
      <c r="DN105" s="289">
        <f t="shared" si="177"/>
        <v>0</v>
      </c>
      <c r="DO105" s="289">
        <f t="shared" si="177"/>
        <v>338.53009379837812</v>
      </c>
      <c r="DP105" s="289">
        <f t="shared" si="177"/>
        <v>0</v>
      </c>
      <c r="DQ105" s="289">
        <f t="shared" si="177"/>
        <v>0</v>
      </c>
      <c r="DR105" s="289">
        <f t="shared" si="177"/>
        <v>0</v>
      </c>
      <c r="DS105" s="289">
        <f t="shared" si="177"/>
        <v>0</v>
      </c>
      <c r="DT105" s="289">
        <f t="shared" si="177"/>
        <v>241.36727821755349</v>
      </c>
      <c r="DU105" s="289">
        <f t="shared" si="177"/>
        <v>0</v>
      </c>
      <c r="DV105" s="289">
        <f t="shared" si="177"/>
        <v>0</v>
      </c>
      <c r="DW105" s="289">
        <f t="shared" si="177"/>
        <v>0</v>
      </c>
      <c r="DX105" s="289">
        <f t="shared" si="177"/>
        <v>0</v>
      </c>
      <c r="DY105" s="289">
        <f t="shared" si="177"/>
        <v>172.09153354870517</v>
      </c>
      <c r="DZ105" s="289">
        <f t="shared" si="177"/>
        <v>0</v>
      </c>
      <c r="EA105" s="289">
        <f t="shared" si="177"/>
        <v>0</v>
      </c>
      <c r="EB105" s="289">
        <f t="shared" ref="EB105:GM105" si="178">SUM(EB81:EB103)</f>
        <v>0</v>
      </c>
      <c r="EC105" s="289">
        <f t="shared" si="178"/>
        <v>0</v>
      </c>
      <c r="ED105" s="289">
        <f t="shared" si="178"/>
        <v>122.69888502637683</v>
      </c>
      <c r="EE105" s="289">
        <f t="shared" si="178"/>
        <v>0</v>
      </c>
      <c r="EF105" s="289">
        <f t="shared" si="178"/>
        <v>0</v>
      </c>
      <c r="EG105" s="289">
        <f t="shared" si="178"/>
        <v>0</v>
      </c>
      <c r="EH105" s="289">
        <f t="shared" si="178"/>
        <v>0</v>
      </c>
      <c r="EI105" s="289">
        <f t="shared" si="178"/>
        <v>87.482609261862308</v>
      </c>
      <c r="EJ105" s="289">
        <f t="shared" si="178"/>
        <v>0</v>
      </c>
      <c r="EK105" s="289">
        <f t="shared" si="178"/>
        <v>0</v>
      </c>
      <c r="EL105" s="289">
        <f t="shared" si="178"/>
        <v>0</v>
      </c>
      <c r="EM105" s="289">
        <f t="shared" si="178"/>
        <v>0</v>
      </c>
      <c r="EN105" s="289">
        <f t="shared" si="178"/>
        <v>62.373891348877784</v>
      </c>
      <c r="EO105" s="289">
        <f t="shared" si="178"/>
        <v>0</v>
      </c>
      <c r="EP105" s="289">
        <f t="shared" si="178"/>
        <v>0</v>
      </c>
      <c r="EQ105" s="289">
        <f t="shared" si="178"/>
        <v>0</v>
      </c>
      <c r="ER105" s="289">
        <f t="shared" si="178"/>
        <v>0</v>
      </c>
      <c r="ES105" s="289">
        <f t="shared" si="178"/>
        <v>44.471722492365807</v>
      </c>
      <c r="ET105" s="289">
        <f t="shared" si="178"/>
        <v>0</v>
      </c>
      <c r="EU105" s="289">
        <f t="shared" si="178"/>
        <v>0</v>
      </c>
      <c r="EV105" s="289">
        <f t="shared" si="178"/>
        <v>0</v>
      </c>
      <c r="EW105" s="289">
        <f t="shared" si="178"/>
        <v>0</v>
      </c>
      <c r="EX105" s="289">
        <f t="shared" si="178"/>
        <v>31.707723514889821</v>
      </c>
      <c r="EY105" s="289">
        <f t="shared" si="178"/>
        <v>0</v>
      </c>
      <c r="EZ105" s="289">
        <f t="shared" si="178"/>
        <v>0</v>
      </c>
      <c r="FA105" s="289">
        <f t="shared" si="178"/>
        <v>0</v>
      </c>
      <c r="FB105" s="289">
        <f t="shared" si="178"/>
        <v>0</v>
      </c>
      <c r="FC105" s="289">
        <f t="shared" si="178"/>
        <v>22.607168649005768</v>
      </c>
      <c r="FD105" s="289">
        <f t="shared" si="178"/>
        <v>0</v>
      </c>
      <c r="FE105" s="289">
        <f t="shared" si="178"/>
        <v>0</v>
      </c>
      <c r="FF105" s="289">
        <f t="shared" si="178"/>
        <v>0</v>
      </c>
      <c r="FG105" s="289">
        <f t="shared" si="178"/>
        <v>0</v>
      </c>
      <c r="FH105" s="289">
        <f t="shared" si="178"/>
        <v>16.118598803997589</v>
      </c>
      <c r="FI105" s="289">
        <f t="shared" si="178"/>
        <v>0</v>
      </c>
      <c r="FJ105" s="289">
        <f t="shared" si="178"/>
        <v>0</v>
      </c>
      <c r="FK105" s="289">
        <f t="shared" si="178"/>
        <v>0</v>
      </c>
      <c r="FL105" s="289">
        <f t="shared" si="178"/>
        <v>0</v>
      </c>
      <c r="FM105" s="289">
        <f t="shared" si="178"/>
        <v>11.492338179892267</v>
      </c>
      <c r="FN105" s="289">
        <f t="shared" si="178"/>
        <v>0</v>
      </c>
      <c r="FO105" s="289">
        <f t="shared" si="178"/>
        <v>0</v>
      </c>
      <c r="FP105" s="289">
        <f t="shared" si="178"/>
        <v>0</v>
      </c>
      <c r="FQ105" s="289">
        <f t="shared" si="178"/>
        <v>0</v>
      </c>
      <c r="FR105" s="289">
        <f t="shared" si="178"/>
        <v>8.1938782922156843</v>
      </c>
      <c r="FS105" s="289">
        <f t="shared" si="178"/>
        <v>0</v>
      </c>
      <c r="FT105" s="289">
        <f t="shared" si="178"/>
        <v>0</v>
      </c>
      <c r="FU105" s="289">
        <f t="shared" si="178"/>
        <v>0</v>
      </c>
      <c r="FV105" s="289">
        <f t="shared" si="178"/>
        <v>0</v>
      </c>
      <c r="FW105" s="289">
        <f t="shared" si="178"/>
        <v>5.8421219787210248</v>
      </c>
      <c r="FX105" s="289">
        <f t="shared" si="178"/>
        <v>0</v>
      </c>
      <c r="FY105" s="289">
        <f t="shared" si="178"/>
        <v>0</v>
      </c>
      <c r="FZ105" s="289">
        <f t="shared" si="178"/>
        <v>0</v>
      </c>
      <c r="GA105" s="289">
        <f t="shared" si="178"/>
        <v>0</v>
      </c>
      <c r="GB105" s="289">
        <f t="shared" si="178"/>
        <v>4.1653522296858734</v>
      </c>
      <c r="GC105" s="289">
        <f t="shared" si="178"/>
        <v>0</v>
      </c>
      <c r="GD105" s="289">
        <f t="shared" si="178"/>
        <v>0</v>
      </c>
      <c r="GE105" s="289">
        <f t="shared" si="178"/>
        <v>0</v>
      </c>
      <c r="GF105" s="289">
        <f t="shared" si="178"/>
        <v>0</v>
      </c>
      <c r="GG105" s="289">
        <f t="shared" si="178"/>
        <v>2.9698385724475109</v>
      </c>
      <c r="GH105" s="289">
        <f t="shared" si="178"/>
        <v>0</v>
      </c>
      <c r="GI105" s="289">
        <f t="shared" si="178"/>
        <v>0</v>
      </c>
      <c r="GJ105" s="289">
        <f t="shared" si="178"/>
        <v>0</v>
      </c>
      <c r="GK105" s="289">
        <f t="shared" si="178"/>
        <v>0</v>
      </c>
      <c r="GL105" s="289">
        <f t="shared" si="178"/>
        <v>2.1174538574525825</v>
      </c>
      <c r="GM105" s="289">
        <f t="shared" si="178"/>
        <v>0</v>
      </c>
      <c r="GN105" s="289">
        <f t="shared" ref="GN105:IY105" si="179">SUM(GN81:GN103)</f>
        <v>0</v>
      </c>
      <c r="GO105" s="289">
        <f t="shared" si="179"/>
        <v>0</v>
      </c>
      <c r="GP105" s="289">
        <f t="shared" si="179"/>
        <v>0</v>
      </c>
      <c r="GQ105" s="289">
        <f t="shared" si="179"/>
        <v>1.5097153360580728</v>
      </c>
      <c r="GR105" s="289">
        <f t="shared" si="179"/>
        <v>0</v>
      </c>
      <c r="GS105" s="289">
        <f t="shared" si="179"/>
        <v>0</v>
      </c>
      <c r="GT105" s="289">
        <f t="shared" si="179"/>
        <v>0</v>
      </c>
      <c r="GU105" s="289">
        <f t="shared" si="179"/>
        <v>0</v>
      </c>
      <c r="GV105" s="289">
        <f t="shared" si="179"/>
        <v>1.0764061695639477</v>
      </c>
      <c r="GW105" s="289">
        <f t="shared" si="179"/>
        <v>0</v>
      </c>
      <c r="GX105" s="289">
        <f t="shared" si="179"/>
        <v>0</v>
      </c>
      <c r="GY105" s="289">
        <f t="shared" si="179"/>
        <v>0</v>
      </c>
      <c r="GZ105" s="289">
        <f t="shared" si="179"/>
        <v>0</v>
      </c>
      <c r="HA105" s="289">
        <f t="shared" si="179"/>
        <v>0.76746272241004898</v>
      </c>
      <c r="HB105" s="289">
        <f t="shared" si="179"/>
        <v>0</v>
      </c>
      <c r="HC105" s="289">
        <f t="shared" si="179"/>
        <v>0</v>
      </c>
      <c r="HD105" s="289">
        <f t="shared" si="179"/>
        <v>0</v>
      </c>
      <c r="HE105" s="289">
        <f t="shared" si="179"/>
        <v>0</v>
      </c>
      <c r="HF105" s="289">
        <f t="shared" si="179"/>
        <v>0.54719031434727605</v>
      </c>
      <c r="HG105" s="289">
        <f t="shared" si="179"/>
        <v>0</v>
      </c>
      <c r="HH105" s="289">
        <f t="shared" si="179"/>
        <v>0</v>
      </c>
      <c r="HI105" s="289">
        <f t="shared" si="179"/>
        <v>0</v>
      </c>
      <c r="HJ105" s="289">
        <f t="shared" si="179"/>
        <v>0</v>
      </c>
      <c r="HK105" s="289">
        <f t="shared" si="179"/>
        <v>0.39013913167693182</v>
      </c>
      <c r="HL105" s="289">
        <f t="shared" si="179"/>
        <v>0</v>
      </c>
      <c r="HM105" s="289">
        <f t="shared" si="179"/>
        <v>0</v>
      </c>
      <c r="HN105" s="289">
        <f t="shared" si="179"/>
        <v>0</v>
      </c>
      <c r="HO105" s="289">
        <f t="shared" si="179"/>
        <v>0</v>
      </c>
      <c r="HP105" s="289">
        <f t="shared" si="179"/>
        <v>0.27816380896141152</v>
      </c>
      <c r="HQ105" s="289">
        <f t="shared" si="179"/>
        <v>0</v>
      </c>
      <c r="HR105" s="289">
        <f t="shared" si="179"/>
        <v>0</v>
      </c>
      <c r="HS105" s="289">
        <f t="shared" si="179"/>
        <v>0</v>
      </c>
      <c r="HT105" s="289">
        <f t="shared" si="179"/>
        <v>0</v>
      </c>
      <c r="HU105" s="289">
        <f t="shared" si="179"/>
        <v>0.19832695142202184</v>
      </c>
      <c r="HV105" s="289">
        <f t="shared" si="179"/>
        <v>0</v>
      </c>
      <c r="HW105" s="289">
        <f t="shared" si="179"/>
        <v>0</v>
      </c>
      <c r="HX105" s="289">
        <f t="shared" si="179"/>
        <v>0</v>
      </c>
      <c r="HY105" s="289">
        <f t="shared" si="179"/>
        <v>0</v>
      </c>
      <c r="HZ105" s="289">
        <f t="shared" si="179"/>
        <v>0.14140437538303041</v>
      </c>
      <c r="IA105" s="289">
        <f t="shared" si="179"/>
        <v>0</v>
      </c>
      <c r="IB105" s="289">
        <f t="shared" si="179"/>
        <v>0</v>
      </c>
      <c r="IC105" s="289">
        <f t="shared" si="179"/>
        <v>0</v>
      </c>
      <c r="ID105" s="289">
        <f t="shared" si="179"/>
        <v>0</v>
      </c>
      <c r="IE105" s="289">
        <f t="shared" si="179"/>
        <v>0.10081936536662137</v>
      </c>
      <c r="IF105" s="289">
        <f t="shared" si="179"/>
        <v>0</v>
      </c>
      <c r="IG105" s="289">
        <f t="shared" si="179"/>
        <v>0</v>
      </c>
      <c r="IH105" s="289">
        <f t="shared" si="179"/>
        <v>0</v>
      </c>
      <c r="II105" s="289">
        <f t="shared" si="179"/>
        <v>0</v>
      </c>
      <c r="IJ105" s="289">
        <f t="shared" si="179"/>
        <v>7.1882814130715442E-2</v>
      </c>
      <c r="IK105" s="289">
        <f t="shared" si="179"/>
        <v>0</v>
      </c>
      <c r="IL105" s="289">
        <f t="shared" si="179"/>
        <v>0</v>
      </c>
      <c r="IM105" s="289">
        <f t="shared" si="179"/>
        <v>0</v>
      </c>
      <c r="IN105" s="289">
        <f t="shared" si="179"/>
        <v>0</v>
      </c>
      <c r="IO105" s="289">
        <f t="shared" si="179"/>
        <v>5.1251453017593457E-2</v>
      </c>
      <c r="IP105" s="289">
        <f t="shared" si="179"/>
        <v>0</v>
      </c>
      <c r="IQ105" s="289">
        <f t="shared" si="179"/>
        <v>0</v>
      </c>
      <c r="IR105" s="289">
        <f t="shared" si="179"/>
        <v>0</v>
      </c>
      <c r="IS105" s="289">
        <f t="shared" si="179"/>
        <v>0</v>
      </c>
      <c r="IT105" s="289">
        <f t="shared" si="179"/>
        <v>3.6541577680000673E-2</v>
      </c>
      <c r="IU105" s="289">
        <f t="shared" si="179"/>
        <v>0</v>
      </c>
      <c r="IV105" s="289">
        <f t="shared" si="179"/>
        <v>0</v>
      </c>
      <c r="IW105" s="289">
        <f t="shared" si="179"/>
        <v>0</v>
      </c>
      <c r="IX105" s="289">
        <f t="shared" si="179"/>
        <v>0</v>
      </c>
      <c r="IY105" s="289">
        <f t="shared" si="179"/>
        <v>2.6053639862369377E-2</v>
      </c>
      <c r="IZ105" s="289">
        <f t="shared" ref="IZ105:LK105" si="180">SUM(IZ81:IZ103)</f>
        <v>0</v>
      </c>
      <c r="JA105" s="289">
        <f t="shared" si="180"/>
        <v>0</v>
      </c>
      <c r="JB105" s="289">
        <f t="shared" si="180"/>
        <v>0</v>
      </c>
      <c r="JC105" s="289">
        <f t="shared" si="180"/>
        <v>0</v>
      </c>
      <c r="JD105" s="289">
        <f t="shared" si="180"/>
        <v>1.8575885147114151E-2</v>
      </c>
      <c r="JE105" s="289">
        <f t="shared" si="180"/>
        <v>0</v>
      </c>
      <c r="JF105" s="289">
        <f t="shared" si="180"/>
        <v>0</v>
      </c>
      <c r="JG105" s="289">
        <f t="shared" si="180"/>
        <v>0</v>
      </c>
      <c r="JH105" s="289">
        <f t="shared" si="180"/>
        <v>0</v>
      </c>
      <c r="JI105" s="289">
        <f t="shared" si="180"/>
        <v>1.324434938156834E-2</v>
      </c>
      <c r="JJ105" s="289">
        <f t="shared" si="180"/>
        <v>0</v>
      </c>
      <c r="JK105" s="289">
        <f t="shared" si="180"/>
        <v>0</v>
      </c>
      <c r="JL105" s="289">
        <f t="shared" si="180"/>
        <v>0</v>
      </c>
      <c r="JM105" s="289">
        <f t="shared" si="180"/>
        <v>0</v>
      </c>
      <c r="JN105" s="289">
        <f t="shared" si="180"/>
        <v>9.4430380653112989E-3</v>
      </c>
      <c r="JO105" s="289">
        <f t="shared" si="180"/>
        <v>0</v>
      </c>
      <c r="JP105" s="289">
        <f t="shared" si="180"/>
        <v>0</v>
      </c>
      <c r="JQ105" s="289">
        <f t="shared" si="180"/>
        <v>0</v>
      </c>
      <c r="JR105" s="289">
        <f t="shared" si="180"/>
        <v>0</v>
      </c>
      <c r="JS105" s="289">
        <f t="shared" si="180"/>
        <v>6.7327556329051545E-3</v>
      </c>
      <c r="JT105" s="289">
        <f t="shared" si="180"/>
        <v>0</v>
      </c>
      <c r="JU105" s="289">
        <f t="shared" si="180"/>
        <v>0</v>
      </c>
      <c r="JV105" s="289">
        <f t="shared" si="180"/>
        <v>0</v>
      </c>
      <c r="JW105" s="289">
        <f t="shared" si="180"/>
        <v>0</v>
      </c>
      <c r="JX105" s="289">
        <f t="shared" si="180"/>
        <v>4.8003617161021927E-3</v>
      </c>
      <c r="JY105" s="289">
        <f t="shared" si="180"/>
        <v>0</v>
      </c>
      <c r="JZ105" s="289">
        <f t="shared" si="180"/>
        <v>0</v>
      </c>
      <c r="KA105" s="289">
        <f t="shared" si="180"/>
        <v>0</v>
      </c>
      <c r="KB105" s="289">
        <f t="shared" si="180"/>
        <v>0</v>
      </c>
      <c r="KC105" s="289">
        <f t="shared" si="180"/>
        <v>3.4225915601033691E-3</v>
      </c>
      <c r="KD105" s="289">
        <f t="shared" si="180"/>
        <v>0</v>
      </c>
      <c r="KE105" s="289">
        <f t="shared" si="180"/>
        <v>0</v>
      </c>
      <c r="KF105" s="289">
        <f t="shared" si="180"/>
        <v>0</v>
      </c>
      <c r="KG105" s="289">
        <f t="shared" si="180"/>
        <v>0</v>
      </c>
      <c r="KH105" s="289">
        <f t="shared" si="180"/>
        <v>2.4402604803711492E-3</v>
      </c>
      <c r="KI105" s="289">
        <f t="shared" si="180"/>
        <v>0</v>
      </c>
      <c r="KJ105" s="289">
        <f t="shared" si="180"/>
        <v>0</v>
      </c>
      <c r="KK105" s="289">
        <f t="shared" si="180"/>
        <v>0</v>
      </c>
      <c r="KL105" s="289">
        <f t="shared" si="180"/>
        <v>0</v>
      </c>
      <c r="KM105" s="289">
        <f t="shared" si="180"/>
        <v>1.7398719968448075E-3</v>
      </c>
      <c r="KN105" s="289">
        <f t="shared" si="180"/>
        <v>0</v>
      </c>
      <c r="KO105" s="289">
        <f t="shared" si="180"/>
        <v>0</v>
      </c>
      <c r="KP105" s="289">
        <f t="shared" si="180"/>
        <v>0</v>
      </c>
      <c r="KQ105" s="289">
        <f t="shared" si="180"/>
        <v>0</v>
      </c>
      <c r="KR105" s="289">
        <f t="shared" si="180"/>
        <v>1.2405046878210004E-3</v>
      </c>
      <c r="KS105" s="289">
        <f t="shared" si="180"/>
        <v>0</v>
      </c>
      <c r="KT105" s="289">
        <f t="shared" si="180"/>
        <v>0</v>
      </c>
      <c r="KU105" s="289">
        <f t="shared" si="180"/>
        <v>0</v>
      </c>
      <c r="KV105" s="289">
        <f t="shared" si="180"/>
        <v>0</v>
      </c>
      <c r="KW105" s="289">
        <f t="shared" si="180"/>
        <v>8.844626980010757E-4</v>
      </c>
      <c r="KX105" s="289">
        <f t="shared" si="180"/>
        <v>0</v>
      </c>
      <c r="KY105" s="289">
        <f t="shared" si="180"/>
        <v>0</v>
      </c>
      <c r="KZ105" s="289">
        <f t="shared" si="180"/>
        <v>0</v>
      </c>
      <c r="LA105" s="289">
        <f t="shared" si="180"/>
        <v>0</v>
      </c>
      <c r="LB105" s="289">
        <f t="shared" si="180"/>
        <v>6.3060967994360453E-4</v>
      </c>
      <c r="LC105" s="289">
        <f t="shared" si="180"/>
        <v>0</v>
      </c>
      <c r="LD105" s="289">
        <f t="shared" si="180"/>
        <v>0</v>
      </c>
      <c r="LE105" s="289">
        <f t="shared" si="180"/>
        <v>0</v>
      </c>
      <c r="LF105" s="289">
        <f t="shared" si="180"/>
        <v>0</v>
      </c>
      <c r="LG105" s="289">
        <f t="shared" si="180"/>
        <v>4.4961598644840961E-4</v>
      </c>
      <c r="LH105" s="289">
        <f t="shared" si="180"/>
        <v>0</v>
      </c>
      <c r="LI105" s="289">
        <f t="shared" si="180"/>
        <v>0</v>
      </c>
      <c r="LJ105" s="289">
        <f t="shared" si="180"/>
        <v>0</v>
      </c>
      <c r="LK105" s="289">
        <f t="shared" si="180"/>
        <v>0</v>
      </c>
      <c r="LL105" s="289">
        <f t="shared" ref="LL105:NW105" si="181">SUM(LL81:LL103)</f>
        <v>3.2056998441263234E-4</v>
      </c>
      <c r="LM105" s="289">
        <f t="shared" si="181"/>
        <v>0</v>
      </c>
      <c r="LN105" s="289">
        <f t="shared" si="181"/>
        <v>0</v>
      </c>
      <c r="LO105" s="289">
        <f t="shared" si="181"/>
        <v>0</v>
      </c>
      <c r="LP105" s="289">
        <f t="shared" si="181"/>
        <v>0</v>
      </c>
      <c r="LQ105" s="289">
        <f t="shared" si="181"/>
        <v>2.2856196844350189E-4</v>
      </c>
      <c r="LR105" s="289">
        <f t="shared" si="181"/>
        <v>0</v>
      </c>
      <c r="LS105" s="289">
        <f t="shared" si="181"/>
        <v>0</v>
      </c>
      <c r="LT105" s="289">
        <f t="shared" si="181"/>
        <v>0</v>
      </c>
      <c r="LU105" s="289">
        <f t="shared" si="181"/>
        <v>0</v>
      </c>
      <c r="LV105" s="289">
        <f t="shared" si="181"/>
        <v>1.6296152465579918E-4</v>
      </c>
      <c r="LW105" s="289">
        <f t="shared" si="181"/>
        <v>0</v>
      </c>
      <c r="LX105" s="289">
        <f t="shared" si="181"/>
        <v>0</v>
      </c>
      <c r="LY105" s="289">
        <f t="shared" si="181"/>
        <v>0</v>
      </c>
      <c r="LZ105" s="289">
        <f t="shared" si="181"/>
        <v>0</v>
      </c>
      <c r="MA105" s="289">
        <f t="shared" si="181"/>
        <v>1.1618931486717189E-4</v>
      </c>
      <c r="MB105" s="289">
        <f t="shared" si="181"/>
        <v>0</v>
      </c>
      <c r="MC105" s="289">
        <f t="shared" si="181"/>
        <v>0</v>
      </c>
      <c r="MD105" s="289">
        <f t="shared" si="181"/>
        <v>0</v>
      </c>
      <c r="ME105" s="289">
        <f t="shared" si="181"/>
        <v>0</v>
      </c>
      <c r="MF105" s="289">
        <f t="shared" si="181"/>
        <v>8.2841375703969903E-5</v>
      </c>
      <c r="MG105" s="289">
        <f t="shared" si="181"/>
        <v>0</v>
      </c>
      <c r="MH105" s="289">
        <f t="shared" si="181"/>
        <v>0</v>
      </c>
      <c r="MI105" s="289">
        <f t="shared" si="181"/>
        <v>0</v>
      </c>
      <c r="MJ105" s="289">
        <f t="shared" si="181"/>
        <v>0</v>
      </c>
      <c r="MK105" s="289">
        <f t="shared" si="181"/>
        <v>5.9064755966344674E-5</v>
      </c>
      <c r="ML105" s="289">
        <f t="shared" si="181"/>
        <v>0</v>
      </c>
      <c r="MM105" s="289">
        <f t="shared" si="181"/>
        <v>0</v>
      </c>
      <c r="MN105" s="289">
        <f t="shared" si="181"/>
        <v>0</v>
      </c>
      <c r="MO105" s="289">
        <f t="shared" si="181"/>
        <v>0</v>
      </c>
      <c r="MP105" s="289">
        <f t="shared" si="181"/>
        <v>4.2112354698579298E-5</v>
      </c>
      <c r="MQ105" s="289">
        <f t="shared" si="181"/>
        <v>0</v>
      </c>
      <c r="MR105" s="289">
        <f t="shared" si="181"/>
        <v>0</v>
      </c>
      <c r="MS105" s="289">
        <f t="shared" si="181"/>
        <v>0</v>
      </c>
      <c r="MT105" s="289">
        <f t="shared" si="181"/>
        <v>0</v>
      </c>
      <c r="MU105" s="289">
        <f t="shared" si="181"/>
        <v>3.002552688560117E-5</v>
      </c>
      <c r="MV105" s="289">
        <f t="shared" si="181"/>
        <v>0</v>
      </c>
      <c r="MW105" s="289">
        <f t="shared" si="181"/>
        <v>0</v>
      </c>
      <c r="MX105" s="289">
        <f t="shared" si="181"/>
        <v>0</v>
      </c>
      <c r="MY105" s="289">
        <f t="shared" si="181"/>
        <v>0</v>
      </c>
      <c r="MZ105" s="289">
        <f t="shared" si="181"/>
        <v>2.1407785701148948E-5</v>
      </c>
      <c r="NA105" s="289">
        <f t="shared" si="181"/>
        <v>0</v>
      </c>
      <c r="NB105" s="289">
        <f t="shared" si="181"/>
        <v>0</v>
      </c>
      <c r="NC105" s="289">
        <f t="shared" si="181"/>
        <v>0</v>
      </c>
      <c r="ND105" s="289">
        <f t="shared" si="181"/>
        <v>0</v>
      </c>
      <c r="NE105" s="289">
        <f t="shared" si="181"/>
        <v>1.5263455338267291E-5</v>
      </c>
      <c r="NF105" s="289">
        <f t="shared" si="181"/>
        <v>0</v>
      </c>
      <c r="NG105" s="289">
        <f t="shared" si="181"/>
        <v>0</v>
      </c>
      <c r="NH105" s="289">
        <f t="shared" si="181"/>
        <v>0</v>
      </c>
      <c r="NI105" s="289">
        <f t="shared" si="181"/>
        <v>0</v>
      </c>
      <c r="NJ105" s="289">
        <f t="shared" si="181"/>
        <v>1.0882632707350801E-5</v>
      </c>
      <c r="NK105" s="289">
        <f t="shared" si="181"/>
        <v>0</v>
      </c>
      <c r="NL105" s="289">
        <f t="shared" si="181"/>
        <v>0</v>
      </c>
      <c r="NM105" s="289">
        <f t="shared" si="181"/>
        <v>0</v>
      </c>
      <c r="NN105" s="289">
        <f t="shared" si="181"/>
        <v>0</v>
      </c>
      <c r="NO105" s="289">
        <f t="shared" si="181"/>
        <v>7.7591667167380606E-6</v>
      </c>
      <c r="NP105" s="289">
        <f t="shared" si="181"/>
        <v>0</v>
      </c>
      <c r="NQ105" s="289">
        <f t="shared" si="181"/>
        <v>0</v>
      </c>
      <c r="NR105" s="289">
        <f t="shared" si="181"/>
        <v>0</v>
      </c>
      <c r="NS105" s="289">
        <f t="shared" si="181"/>
        <v>0</v>
      </c>
      <c r="NT105" s="289">
        <f t="shared" si="181"/>
        <v>5.5321786333439073E-6</v>
      </c>
      <c r="NU105" s="289">
        <f t="shared" si="181"/>
        <v>0</v>
      </c>
      <c r="NV105" s="289">
        <f t="shared" si="181"/>
        <v>0</v>
      </c>
      <c r="NW105" s="289">
        <f t="shared" si="181"/>
        <v>0</v>
      </c>
      <c r="NX105" s="289">
        <f t="shared" ref="NX105:QI105" si="182">SUM(NX81:NX103)</f>
        <v>0</v>
      </c>
      <c r="NY105" s="289">
        <f t="shared" si="182"/>
        <v>3.9443669080090545E-6</v>
      </c>
      <c r="NZ105" s="289">
        <f t="shared" si="182"/>
        <v>0</v>
      </c>
      <c r="OA105" s="289">
        <f t="shared" si="182"/>
        <v>0</v>
      </c>
      <c r="OB105" s="289">
        <f t="shared" si="182"/>
        <v>0</v>
      </c>
      <c r="OC105" s="289">
        <f t="shared" si="182"/>
        <v>0</v>
      </c>
      <c r="OD105" s="289">
        <f t="shared" si="182"/>
        <v>2.8122790922231857E-6</v>
      </c>
      <c r="OE105" s="289">
        <f t="shared" si="182"/>
        <v>0</v>
      </c>
      <c r="OF105" s="289">
        <f t="shared" si="182"/>
        <v>0</v>
      </c>
      <c r="OG105" s="289">
        <f t="shared" si="182"/>
        <v>0</v>
      </c>
      <c r="OH105" s="289">
        <f t="shared" si="182"/>
        <v>0</v>
      </c>
      <c r="OI105" s="289">
        <f t="shared" si="182"/>
        <v>2.0051161256060093E-6</v>
      </c>
      <c r="OJ105" s="289">
        <f t="shared" si="182"/>
        <v>0</v>
      </c>
      <c r="OK105" s="289">
        <f t="shared" si="182"/>
        <v>0</v>
      </c>
      <c r="OL105" s="289">
        <f t="shared" si="182"/>
        <v>0</v>
      </c>
      <c r="OM105" s="289">
        <f t="shared" si="182"/>
        <v>0</v>
      </c>
      <c r="ON105" s="289">
        <f t="shared" si="182"/>
        <v>1.4296200858169236E-6</v>
      </c>
      <c r="OO105" s="289">
        <f t="shared" si="182"/>
        <v>0</v>
      </c>
      <c r="OP105" s="289">
        <f t="shared" si="182"/>
        <v>0</v>
      </c>
      <c r="OQ105" s="289">
        <f t="shared" si="182"/>
        <v>0</v>
      </c>
      <c r="OR105" s="289">
        <f t="shared" si="182"/>
        <v>0</v>
      </c>
      <c r="OS105" s="289">
        <f t="shared" si="182"/>
        <v>1.0192993630997225E-6</v>
      </c>
      <c r="OT105" s="289">
        <f t="shared" si="182"/>
        <v>0</v>
      </c>
      <c r="OU105" s="289">
        <f t="shared" si="182"/>
        <v>0</v>
      </c>
      <c r="OV105" s="289">
        <f t="shared" si="182"/>
        <v>0</v>
      </c>
      <c r="OW105" s="289">
        <f t="shared" si="182"/>
        <v>0</v>
      </c>
      <c r="OX105" s="289">
        <f t="shared" si="182"/>
        <v>7.2674635864660758E-7</v>
      </c>
      <c r="OY105" s="289">
        <f t="shared" si="182"/>
        <v>0</v>
      </c>
      <c r="OZ105" s="289">
        <f t="shared" si="182"/>
        <v>0</v>
      </c>
      <c r="PA105" s="289">
        <f t="shared" si="182"/>
        <v>0</v>
      </c>
      <c r="PB105" s="289">
        <f t="shared" si="182"/>
        <v>0</v>
      </c>
      <c r="PC105" s="289">
        <f t="shared" si="182"/>
        <v>5.1816010970511258E-7</v>
      </c>
      <c r="PD105" s="289">
        <f t="shared" si="182"/>
        <v>0</v>
      </c>
      <c r="PE105" s="289">
        <f t="shared" si="182"/>
        <v>0</v>
      </c>
      <c r="PF105" s="289">
        <f t="shared" si="182"/>
        <v>0</v>
      </c>
      <c r="PG105" s="289">
        <f t="shared" si="182"/>
        <v>0</v>
      </c>
      <c r="PH105" s="289">
        <f t="shared" si="182"/>
        <v>3.6944099697948679E-7</v>
      </c>
      <c r="PI105" s="289">
        <f t="shared" si="182"/>
        <v>0</v>
      </c>
      <c r="PJ105" s="289">
        <f t="shared" si="182"/>
        <v>0</v>
      </c>
      <c r="PK105" s="289">
        <f t="shared" si="182"/>
        <v>0</v>
      </c>
      <c r="PL105" s="289">
        <f t="shared" si="182"/>
        <v>0</v>
      </c>
      <c r="PM105" s="289">
        <f t="shared" si="182"/>
        <v>2.6340632498104177E-7</v>
      </c>
      <c r="PN105" s="289">
        <f t="shared" si="182"/>
        <v>0</v>
      </c>
      <c r="PO105" s="289">
        <f t="shared" si="182"/>
        <v>0</v>
      </c>
      <c r="PP105" s="289">
        <f t="shared" si="182"/>
        <v>0</v>
      </c>
      <c r="PQ105" s="289">
        <f t="shared" si="182"/>
        <v>0</v>
      </c>
      <c r="PR105" s="289">
        <f t="shared" si="182"/>
        <v>1.8780506930006647E-7</v>
      </c>
      <c r="PS105" s="289">
        <f t="shared" si="182"/>
        <v>0</v>
      </c>
      <c r="PT105" s="289">
        <f t="shared" si="182"/>
        <v>0</v>
      </c>
      <c r="PU105" s="289">
        <f t="shared" si="182"/>
        <v>0</v>
      </c>
      <c r="PV105" s="289">
        <f t="shared" si="182"/>
        <v>0</v>
      </c>
      <c r="PW105" s="289">
        <f t="shared" si="182"/>
        <v>1.3390241884792001E-7</v>
      </c>
      <c r="PX105" s="289">
        <f t="shared" si="182"/>
        <v>0</v>
      </c>
      <c r="PY105" s="289">
        <f t="shared" si="182"/>
        <v>0</v>
      </c>
      <c r="PZ105" s="289">
        <f t="shared" si="182"/>
        <v>0</v>
      </c>
      <c r="QA105" s="289">
        <f t="shared" si="182"/>
        <v>0</v>
      </c>
      <c r="QB105" s="289">
        <f t="shared" si="182"/>
        <v>9.5470574038000451E-8</v>
      </c>
      <c r="QC105" s="289">
        <f t="shared" si="182"/>
        <v>0</v>
      </c>
      <c r="QD105" s="289">
        <f t="shared" si="182"/>
        <v>0</v>
      </c>
      <c r="QE105" s="289">
        <f t="shared" si="182"/>
        <v>0</v>
      </c>
      <c r="QF105" s="289">
        <f t="shared" si="182"/>
        <v>0</v>
      </c>
      <c r="QG105" s="289">
        <f t="shared" si="182"/>
        <v>6.8069199836466641E-8</v>
      </c>
      <c r="QH105" s="289">
        <f t="shared" si="182"/>
        <v>0</v>
      </c>
      <c r="QI105" s="289">
        <f t="shared" si="182"/>
        <v>0</v>
      </c>
      <c r="QJ105" s="289">
        <f t="shared" ref="QJ105:SA105" si="183">SUM(QJ81:QJ103)</f>
        <v>0</v>
      </c>
      <c r="QK105" s="289">
        <f t="shared" si="183"/>
        <v>0</v>
      </c>
      <c r="QL105" s="289">
        <f t="shared" si="183"/>
        <v>4.8532398731912688E-8</v>
      </c>
      <c r="QM105" s="289">
        <f t="shared" si="183"/>
        <v>0</v>
      </c>
      <c r="QN105" s="289">
        <f t="shared" si="183"/>
        <v>0</v>
      </c>
      <c r="QO105" s="289">
        <f t="shared" si="183"/>
        <v>0</v>
      </c>
      <c r="QP105" s="289">
        <f t="shared" si="183"/>
        <v>0</v>
      </c>
      <c r="QQ105" s="289">
        <f t="shared" si="183"/>
        <v>3.460292955304447E-8</v>
      </c>
      <c r="QR105" s="289">
        <f t="shared" si="183"/>
        <v>0</v>
      </c>
      <c r="QS105" s="289">
        <f t="shared" si="183"/>
        <v>0</v>
      </c>
      <c r="QT105" s="289">
        <f t="shared" si="183"/>
        <v>0</v>
      </c>
      <c r="QU105" s="289">
        <f t="shared" si="183"/>
        <v>0</v>
      </c>
      <c r="QV105" s="289">
        <f t="shared" si="183"/>
        <v>2.4671410540967695E-8</v>
      </c>
      <c r="QW105" s="289">
        <f t="shared" si="183"/>
        <v>0</v>
      </c>
      <c r="QX105" s="289">
        <f t="shared" si="183"/>
        <v>0</v>
      </c>
      <c r="QY105" s="289">
        <f t="shared" si="183"/>
        <v>0</v>
      </c>
      <c r="QZ105" s="289">
        <f t="shared" si="183"/>
        <v>0</v>
      </c>
      <c r="RA105" s="289">
        <f t="shared" si="183"/>
        <v>1.7590374744077658E-8</v>
      </c>
      <c r="RB105" s="289">
        <f t="shared" si="183"/>
        <v>0</v>
      </c>
      <c r="RC105" s="289">
        <f t="shared" si="183"/>
        <v>0</v>
      </c>
      <c r="RD105" s="289">
        <f t="shared" si="183"/>
        <v>0</v>
      </c>
      <c r="RE105" s="289">
        <f t="shared" si="183"/>
        <v>0</v>
      </c>
      <c r="RF105" s="289">
        <f t="shared" si="183"/>
        <v>1.2541694084465944E-8</v>
      </c>
      <c r="RG105" s="289">
        <f t="shared" si="183"/>
        <v>0</v>
      </c>
      <c r="RH105" s="289">
        <f t="shared" si="183"/>
        <v>0</v>
      </c>
      <c r="RI105" s="289">
        <f t="shared" si="183"/>
        <v>0</v>
      </c>
      <c r="RJ105" s="289">
        <f t="shared" si="183"/>
        <v>0</v>
      </c>
      <c r="RK105" s="289">
        <f t="shared" si="183"/>
        <v>8.9420545495362974E-9</v>
      </c>
      <c r="RL105" s="289">
        <f t="shared" si="183"/>
        <v>0</v>
      </c>
      <c r="RM105" s="289">
        <f t="shared" si="183"/>
        <v>0</v>
      </c>
      <c r="RN105" s="289">
        <f t="shared" si="183"/>
        <v>0</v>
      </c>
      <c r="RO105" s="289">
        <f t="shared" si="183"/>
        <v>0</v>
      </c>
      <c r="RP105" s="289">
        <f t="shared" si="183"/>
        <v>6.3755613100084415E-9</v>
      </c>
      <c r="RQ105" s="289">
        <f t="shared" si="183"/>
        <v>0</v>
      </c>
      <c r="RR105" s="289">
        <f t="shared" si="183"/>
        <v>0</v>
      </c>
      <c r="RS105" s="289">
        <f t="shared" si="183"/>
        <v>0</v>
      </c>
      <c r="RT105" s="289">
        <f t="shared" si="183"/>
        <v>0</v>
      </c>
      <c r="RU105" s="289">
        <f t="shared" si="183"/>
        <v>4.54568710048681E-9</v>
      </c>
      <c r="RV105" s="289">
        <f t="shared" si="183"/>
        <v>0</v>
      </c>
      <c r="RW105" s="289">
        <f t="shared" si="183"/>
        <v>0</v>
      </c>
      <c r="RX105" s="289">
        <f t="shared" si="183"/>
        <v>0</v>
      </c>
      <c r="RY105" s="289">
        <f t="shared" si="183"/>
        <v>0</v>
      </c>
      <c r="RZ105" s="289">
        <f t="shared" si="183"/>
        <v>3.2410120789042842E-9</v>
      </c>
      <c r="SA105" s="289">
        <f t="shared" si="183"/>
        <v>0</v>
      </c>
    </row>
    <row r="107" spans="1:495">
      <c r="C107" s="237"/>
    </row>
    <row r="110" spans="1:495">
      <c r="C110" s="237"/>
    </row>
  </sheetData>
  <mergeCells count="2">
    <mergeCell ref="E4:G4"/>
    <mergeCell ref="E5:G5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rgb="FF00B050"/>
  </sheetPr>
  <dimension ref="A1:SA110"/>
  <sheetViews>
    <sheetView zoomScaleNormal="100" workbookViewId="0">
      <pane xSplit="2" topLeftCell="C1" activePane="topRight" state="frozen"/>
      <selection pane="topRight" activeCell="C1" sqref="C1"/>
    </sheetView>
  </sheetViews>
  <sheetFormatPr defaultColWidth="9.140625" defaultRowHeight="12.75"/>
  <cols>
    <col min="1" max="1" width="14.28515625" style="235" bestFit="1" customWidth="1"/>
    <col min="2" max="2" width="36.7109375" style="235" bestFit="1" customWidth="1"/>
    <col min="3" max="3" width="11.85546875" style="235" bestFit="1" customWidth="1"/>
    <col min="4" max="79" width="9.7109375" style="235" customWidth="1"/>
    <col min="80" max="16384" width="9.140625" style="235"/>
  </cols>
  <sheetData>
    <row r="1" spans="2:10">
      <c r="B1" s="94" t="s">
        <v>1247</v>
      </c>
    </row>
    <row r="2" spans="2:10">
      <c r="B2" s="95" t="s">
        <v>457</v>
      </c>
    </row>
    <row r="4" spans="2:10">
      <c r="B4" s="285" t="s">
        <v>397</v>
      </c>
      <c r="C4" s="286"/>
      <c r="D4" s="286"/>
      <c r="E4" s="768" t="s">
        <v>321</v>
      </c>
      <c r="F4" s="768"/>
      <c r="G4" s="768"/>
      <c r="H4" s="287">
        <v>7.0000000000000007E-2</v>
      </c>
      <c r="I4" s="236"/>
      <c r="J4" s="236"/>
    </row>
    <row r="5" spans="2:10" s="236" customFormat="1" ht="15" customHeight="1">
      <c r="B5" s="285" t="s">
        <v>319</v>
      </c>
      <c r="C5" s="285" t="s">
        <v>320</v>
      </c>
      <c r="D5" s="285" t="s">
        <v>53</v>
      </c>
      <c r="E5" s="768" t="s">
        <v>400</v>
      </c>
      <c r="F5" s="768"/>
      <c r="G5" s="768"/>
      <c r="H5" s="292">
        <v>10</v>
      </c>
      <c r="J5" s="235" t="s">
        <v>399</v>
      </c>
    </row>
    <row r="6" spans="2:10" s="236" customFormat="1">
      <c r="B6" s="283" t="str">
        <f>'T16-PCMM'!$C$27</f>
        <v>Active Treatment System</v>
      </c>
      <c r="C6" s="284">
        <f>'T16-PCMM'!V27</f>
        <v>0</v>
      </c>
      <c r="D6" s="282" t="s">
        <v>303</v>
      </c>
      <c r="F6" s="235"/>
      <c r="G6" s="238"/>
    </row>
    <row r="7" spans="2:10" s="236" customFormat="1">
      <c r="B7" s="283" t="str">
        <f>'T16-PCMM'!$C$30</f>
        <v>Passive Treatment System</v>
      </c>
      <c r="C7" s="284">
        <f>'T16-PCMM'!V30</f>
        <v>10525.95</v>
      </c>
      <c r="D7" s="282" t="s">
        <v>303</v>
      </c>
      <c r="F7" s="235"/>
      <c r="G7" s="238"/>
    </row>
    <row r="8" spans="2:10" s="236" customFormat="1">
      <c r="B8" s="283" t="str">
        <f>'T16-PCMM'!$C$36</f>
        <v>Field Support Staff &amp; Vehicles</v>
      </c>
      <c r="C8" s="284">
        <f>'T16-PCMM'!V36</f>
        <v>32001.375000000004</v>
      </c>
      <c r="D8" s="282" t="s">
        <v>303</v>
      </c>
    </row>
    <row r="9" spans="2:10" s="236" customFormat="1">
      <c r="B9" s="283" t="str">
        <f>'T16-PCMM'!$C$42</f>
        <v>Project Management</v>
      </c>
      <c r="C9" s="284">
        <f>'T16-PCMM'!V42</f>
        <v>105120</v>
      </c>
      <c r="D9" s="282" t="s">
        <v>303</v>
      </c>
    </row>
    <row r="10" spans="2:10" s="236" customFormat="1">
      <c r="B10" s="283" t="str">
        <f>'T16-PCMM'!$C$49</f>
        <v>Camp and General</v>
      </c>
      <c r="C10" s="284">
        <f>'T16-PCMM'!V49</f>
        <v>26229</v>
      </c>
      <c r="D10" s="282" t="s">
        <v>303</v>
      </c>
      <c r="F10" s="235"/>
      <c r="G10" s="238"/>
    </row>
    <row r="11" spans="2:10" s="236" customFormat="1">
      <c r="B11" s="283" t="str">
        <f>'T16-PCMM'!$C$58</f>
        <v>Reclamation Maintenance</v>
      </c>
      <c r="C11" s="284">
        <f>'T16-PCMM'!V65</f>
        <v>112845.60852890625</v>
      </c>
      <c r="D11" s="282" t="s">
        <v>303</v>
      </c>
      <c r="F11" s="235"/>
      <c r="G11" s="238"/>
    </row>
    <row r="12" spans="2:10" s="236" customFormat="1">
      <c r="B12" s="283" t="str">
        <f>'T16-PCMM'!$C$66</f>
        <v>Site Maintenance</v>
      </c>
      <c r="C12" s="284">
        <f>'T16-PCMM'!V71</f>
        <v>17805.599999999999</v>
      </c>
      <c r="D12" s="282" t="s">
        <v>303</v>
      </c>
      <c r="F12" s="235"/>
      <c r="G12" s="238"/>
    </row>
    <row r="13" spans="2:10">
      <c r="B13" s="283" t="str">
        <f>'T16-PCMM'!$C$72</f>
        <v>Transportation Costs</v>
      </c>
      <c r="C13" s="284">
        <f>'T16-PCMM'!V76</f>
        <v>64307.5</v>
      </c>
      <c r="D13" s="282" t="s">
        <v>303</v>
      </c>
      <c r="E13" s="236"/>
      <c r="H13" s="236"/>
      <c r="I13" s="236"/>
    </row>
    <row r="14" spans="2:10">
      <c r="B14" s="283" t="str">
        <f>'T16-PCMM'!$C$77</f>
        <v>Water Quality Monitoring</v>
      </c>
      <c r="C14" s="284">
        <f>'T16-PCMM'!$V$81</f>
        <v>0</v>
      </c>
      <c r="D14" s="282" t="s">
        <v>179</v>
      </c>
      <c r="E14" s="236"/>
      <c r="H14" s="236"/>
      <c r="I14" s="236"/>
    </row>
    <row r="15" spans="2:10">
      <c r="B15" s="283" t="str">
        <f>'T16-PCMM'!$C$83</f>
        <v>Physical/Geotech Stability Monitoring</v>
      </c>
      <c r="C15" s="284">
        <f>'T16-PCMM'!I83</f>
        <v>20069</v>
      </c>
      <c r="D15" s="282" t="s">
        <v>179</v>
      </c>
      <c r="E15" s="236"/>
      <c r="H15" s="236"/>
      <c r="I15" s="236"/>
    </row>
    <row r="16" spans="2:10">
      <c r="B16" s="283" t="str">
        <f>'T16-PCMM'!$C$84</f>
        <v>Surface Water Monitoring</v>
      </c>
      <c r="C16" s="284">
        <f>'T16-PCMM'!I84</f>
        <v>17008</v>
      </c>
      <c r="D16" s="282" t="s">
        <v>179</v>
      </c>
      <c r="E16" s="236"/>
      <c r="H16" s="236"/>
      <c r="I16" s="236"/>
    </row>
    <row r="17" spans="1:495">
      <c r="B17" s="283" t="str">
        <f>'T16-PCMM'!$C$85</f>
        <v>Groundwater Monitoring</v>
      </c>
      <c r="C17" s="284">
        <f>'T16-PCMM'!I85</f>
        <v>78761</v>
      </c>
      <c r="D17" s="282" t="s">
        <v>179</v>
      </c>
      <c r="H17" s="236"/>
      <c r="I17" s="236"/>
    </row>
    <row r="18" spans="1:495">
      <c r="B18" s="283" t="str">
        <f>'T16-PCMM'!$C$86</f>
        <v>Revegetation Success</v>
      </c>
      <c r="C18" s="284">
        <f>'T16-PCMM'!I86</f>
        <v>54889</v>
      </c>
      <c r="D18" s="282" t="s">
        <v>179</v>
      </c>
      <c r="H18" s="236"/>
      <c r="I18" s="236"/>
    </row>
    <row r="19" spans="1:495">
      <c r="B19" s="283" t="str">
        <f>'T16-PCMM'!$C$87</f>
        <v>Soil and Vegetation Chemistry</v>
      </c>
      <c r="C19" s="284">
        <f>'T16-PCMM'!I87</f>
        <v>86663</v>
      </c>
      <c r="D19" s="282" t="s">
        <v>179</v>
      </c>
      <c r="H19" s="236"/>
      <c r="I19" s="236"/>
    </row>
    <row r="20" spans="1:495">
      <c r="B20" s="283" t="str">
        <f>'T16-PCMM'!$C$88</f>
        <v>Wildlife Aerial Surveys</v>
      </c>
      <c r="C20" s="284">
        <f>'T16-PCMM'!I88</f>
        <v>157466</v>
      </c>
      <c r="D20" s="282" t="s">
        <v>179</v>
      </c>
    </row>
    <row r="21" spans="1:495">
      <c r="B21" s="283" t="str">
        <f>'T16-PCMM'!$C$89</f>
        <v>Aquatics</v>
      </c>
      <c r="C21" s="284">
        <f>'T16-PCMM'!I89</f>
        <v>103824</v>
      </c>
      <c r="D21" s="282" t="s">
        <v>179</v>
      </c>
    </row>
    <row r="22" spans="1:495">
      <c r="B22" s="283" t="str">
        <f>'T16-PCMM'!$C$90</f>
        <v>Effluent</v>
      </c>
      <c r="C22" s="284">
        <f>'T16-PCMM'!I90</f>
        <v>21455</v>
      </c>
      <c r="D22" s="282" t="s">
        <v>179</v>
      </c>
    </row>
    <row r="23" spans="1:495">
      <c r="B23" s="283" t="str">
        <f>'T16-PCMM'!$C$94</f>
        <v>Instrumentation Maintenance/Replacement</v>
      </c>
      <c r="C23" s="284">
        <f>'T16-PCMM'!V99</f>
        <v>20000</v>
      </c>
      <c r="D23" s="282" t="s">
        <v>303</v>
      </c>
    </row>
    <row r="24" spans="1:495">
      <c r="B24" s="283" t="str">
        <f>'T16-PCMM'!$C$100</f>
        <v>Road Closure and Reclamation</v>
      </c>
      <c r="C24" s="284">
        <f>'T16-PCMM'!V106</f>
        <v>113054.51820000002</v>
      </c>
      <c r="D24" s="282" t="s">
        <v>303</v>
      </c>
    </row>
    <row r="25" spans="1:495">
      <c r="B25" s="10"/>
      <c r="C25" s="237"/>
    </row>
    <row r="27" spans="1:495">
      <c r="B27" s="291" t="s">
        <v>322</v>
      </c>
      <c r="C27" s="291"/>
      <c r="D27" s="291" t="s">
        <v>1303</v>
      </c>
    </row>
    <row r="28" spans="1:495">
      <c r="A28" s="239"/>
      <c r="B28" s="285" t="s">
        <v>319</v>
      </c>
      <c r="C28" s="285"/>
      <c r="D28" s="276">
        <v>1</v>
      </c>
      <c r="E28" s="276">
        <f>D28+1</f>
        <v>2</v>
      </c>
      <c r="F28" s="276">
        <f t="shared" ref="F28:BQ28" si="0">E28+1</f>
        <v>3</v>
      </c>
      <c r="G28" s="276">
        <f t="shared" si="0"/>
        <v>4</v>
      </c>
      <c r="H28" s="276">
        <f t="shared" si="0"/>
        <v>5</v>
      </c>
      <c r="I28" s="276">
        <f t="shared" si="0"/>
        <v>6</v>
      </c>
      <c r="J28" s="276">
        <f t="shared" si="0"/>
        <v>7</v>
      </c>
      <c r="K28" s="276">
        <f t="shared" si="0"/>
        <v>8</v>
      </c>
      <c r="L28" s="276">
        <f t="shared" si="0"/>
        <v>9</v>
      </c>
      <c r="M28" s="276">
        <f t="shared" si="0"/>
        <v>10</v>
      </c>
      <c r="N28" s="276">
        <f t="shared" si="0"/>
        <v>11</v>
      </c>
      <c r="O28" s="276">
        <f t="shared" si="0"/>
        <v>12</v>
      </c>
      <c r="P28" s="276">
        <f t="shared" si="0"/>
        <v>13</v>
      </c>
      <c r="Q28" s="276">
        <f t="shared" si="0"/>
        <v>14</v>
      </c>
      <c r="R28" s="276">
        <f t="shared" si="0"/>
        <v>15</v>
      </c>
      <c r="S28" s="276">
        <f t="shared" si="0"/>
        <v>16</v>
      </c>
      <c r="T28" s="276">
        <f t="shared" si="0"/>
        <v>17</v>
      </c>
      <c r="U28" s="276">
        <f t="shared" si="0"/>
        <v>18</v>
      </c>
      <c r="V28" s="276">
        <f t="shared" si="0"/>
        <v>19</v>
      </c>
      <c r="W28" s="276">
        <f t="shared" si="0"/>
        <v>20</v>
      </c>
      <c r="X28" s="276">
        <f t="shared" si="0"/>
        <v>21</v>
      </c>
      <c r="Y28" s="276">
        <f t="shared" si="0"/>
        <v>22</v>
      </c>
      <c r="Z28" s="276">
        <f t="shared" si="0"/>
        <v>23</v>
      </c>
      <c r="AA28" s="276">
        <f t="shared" si="0"/>
        <v>24</v>
      </c>
      <c r="AB28" s="276">
        <f t="shared" si="0"/>
        <v>25</v>
      </c>
      <c r="AC28" s="276">
        <f t="shared" si="0"/>
        <v>26</v>
      </c>
      <c r="AD28" s="276">
        <f t="shared" si="0"/>
        <v>27</v>
      </c>
      <c r="AE28" s="276">
        <f t="shared" si="0"/>
        <v>28</v>
      </c>
      <c r="AF28" s="276">
        <f t="shared" si="0"/>
        <v>29</v>
      </c>
      <c r="AG28" s="276">
        <f t="shared" si="0"/>
        <v>30</v>
      </c>
      <c r="AH28" s="276">
        <f t="shared" si="0"/>
        <v>31</v>
      </c>
      <c r="AI28" s="276">
        <f t="shared" si="0"/>
        <v>32</v>
      </c>
      <c r="AJ28" s="276">
        <f t="shared" si="0"/>
        <v>33</v>
      </c>
      <c r="AK28" s="276">
        <f t="shared" si="0"/>
        <v>34</v>
      </c>
      <c r="AL28" s="276">
        <f t="shared" si="0"/>
        <v>35</v>
      </c>
      <c r="AM28" s="276">
        <f t="shared" si="0"/>
        <v>36</v>
      </c>
      <c r="AN28" s="276">
        <f t="shared" si="0"/>
        <v>37</v>
      </c>
      <c r="AO28" s="276">
        <f t="shared" si="0"/>
        <v>38</v>
      </c>
      <c r="AP28" s="276">
        <f t="shared" si="0"/>
        <v>39</v>
      </c>
      <c r="AQ28" s="276">
        <f t="shared" si="0"/>
        <v>40</v>
      </c>
      <c r="AR28" s="276">
        <f t="shared" si="0"/>
        <v>41</v>
      </c>
      <c r="AS28" s="276">
        <f t="shared" si="0"/>
        <v>42</v>
      </c>
      <c r="AT28" s="276">
        <f t="shared" si="0"/>
        <v>43</v>
      </c>
      <c r="AU28" s="276">
        <f t="shared" si="0"/>
        <v>44</v>
      </c>
      <c r="AV28" s="276">
        <f t="shared" si="0"/>
        <v>45</v>
      </c>
      <c r="AW28" s="276">
        <f t="shared" si="0"/>
        <v>46</v>
      </c>
      <c r="AX28" s="276">
        <f t="shared" si="0"/>
        <v>47</v>
      </c>
      <c r="AY28" s="276">
        <f t="shared" si="0"/>
        <v>48</v>
      </c>
      <c r="AZ28" s="276">
        <f t="shared" si="0"/>
        <v>49</v>
      </c>
      <c r="BA28" s="276">
        <f t="shared" si="0"/>
        <v>50</v>
      </c>
      <c r="BB28" s="276">
        <f t="shared" si="0"/>
        <v>51</v>
      </c>
      <c r="BC28" s="276">
        <f t="shared" si="0"/>
        <v>52</v>
      </c>
      <c r="BD28" s="276">
        <f t="shared" si="0"/>
        <v>53</v>
      </c>
      <c r="BE28" s="276">
        <f t="shared" si="0"/>
        <v>54</v>
      </c>
      <c r="BF28" s="276">
        <f t="shared" si="0"/>
        <v>55</v>
      </c>
      <c r="BG28" s="276">
        <f t="shared" si="0"/>
        <v>56</v>
      </c>
      <c r="BH28" s="276">
        <f t="shared" si="0"/>
        <v>57</v>
      </c>
      <c r="BI28" s="276">
        <f t="shared" si="0"/>
        <v>58</v>
      </c>
      <c r="BJ28" s="276">
        <f t="shared" si="0"/>
        <v>59</v>
      </c>
      <c r="BK28" s="276">
        <f t="shared" si="0"/>
        <v>60</v>
      </c>
      <c r="BL28" s="276">
        <f t="shared" si="0"/>
        <v>61</v>
      </c>
      <c r="BM28" s="276">
        <f t="shared" si="0"/>
        <v>62</v>
      </c>
      <c r="BN28" s="276">
        <f t="shared" si="0"/>
        <v>63</v>
      </c>
      <c r="BO28" s="276">
        <f t="shared" si="0"/>
        <v>64</v>
      </c>
      <c r="BP28" s="276">
        <f t="shared" si="0"/>
        <v>65</v>
      </c>
      <c r="BQ28" s="276">
        <f t="shared" si="0"/>
        <v>66</v>
      </c>
      <c r="BR28" s="276">
        <f t="shared" ref="BR28:EC28" si="1">BQ28+1</f>
        <v>67</v>
      </c>
      <c r="BS28" s="276">
        <f t="shared" si="1"/>
        <v>68</v>
      </c>
      <c r="BT28" s="276">
        <f t="shared" si="1"/>
        <v>69</v>
      </c>
      <c r="BU28" s="276">
        <f t="shared" si="1"/>
        <v>70</v>
      </c>
      <c r="BV28" s="276">
        <f t="shared" si="1"/>
        <v>71</v>
      </c>
      <c r="BW28" s="276">
        <f t="shared" si="1"/>
        <v>72</v>
      </c>
      <c r="BX28" s="276">
        <f t="shared" si="1"/>
        <v>73</v>
      </c>
      <c r="BY28" s="276">
        <f t="shared" si="1"/>
        <v>74</v>
      </c>
      <c r="BZ28" s="276">
        <f t="shared" si="1"/>
        <v>75</v>
      </c>
      <c r="CA28" s="276">
        <f t="shared" si="1"/>
        <v>76</v>
      </c>
      <c r="CB28" s="276">
        <f t="shared" si="1"/>
        <v>77</v>
      </c>
      <c r="CC28" s="276">
        <f t="shared" si="1"/>
        <v>78</v>
      </c>
      <c r="CD28" s="276">
        <f t="shared" si="1"/>
        <v>79</v>
      </c>
      <c r="CE28" s="276">
        <f t="shared" si="1"/>
        <v>80</v>
      </c>
      <c r="CF28" s="276">
        <f t="shared" si="1"/>
        <v>81</v>
      </c>
      <c r="CG28" s="276">
        <f t="shared" si="1"/>
        <v>82</v>
      </c>
      <c r="CH28" s="276">
        <f t="shared" si="1"/>
        <v>83</v>
      </c>
      <c r="CI28" s="276">
        <f t="shared" si="1"/>
        <v>84</v>
      </c>
      <c r="CJ28" s="276">
        <f t="shared" si="1"/>
        <v>85</v>
      </c>
      <c r="CK28" s="276">
        <f t="shared" si="1"/>
        <v>86</v>
      </c>
      <c r="CL28" s="276">
        <f t="shared" si="1"/>
        <v>87</v>
      </c>
      <c r="CM28" s="276">
        <f t="shared" si="1"/>
        <v>88</v>
      </c>
      <c r="CN28" s="276">
        <f t="shared" si="1"/>
        <v>89</v>
      </c>
      <c r="CO28" s="276">
        <f t="shared" si="1"/>
        <v>90</v>
      </c>
      <c r="CP28" s="276">
        <f t="shared" si="1"/>
        <v>91</v>
      </c>
      <c r="CQ28" s="276">
        <f t="shared" si="1"/>
        <v>92</v>
      </c>
      <c r="CR28" s="276">
        <f t="shared" si="1"/>
        <v>93</v>
      </c>
      <c r="CS28" s="276">
        <f t="shared" si="1"/>
        <v>94</v>
      </c>
      <c r="CT28" s="276">
        <f t="shared" si="1"/>
        <v>95</v>
      </c>
      <c r="CU28" s="276">
        <f t="shared" si="1"/>
        <v>96</v>
      </c>
      <c r="CV28" s="276">
        <f t="shared" si="1"/>
        <v>97</v>
      </c>
      <c r="CW28" s="276">
        <f t="shared" si="1"/>
        <v>98</v>
      </c>
      <c r="CX28" s="276">
        <f t="shared" si="1"/>
        <v>99</v>
      </c>
      <c r="CY28" s="276">
        <f t="shared" si="1"/>
        <v>100</v>
      </c>
      <c r="CZ28" s="276">
        <f t="shared" si="1"/>
        <v>101</v>
      </c>
      <c r="DA28" s="276">
        <f t="shared" si="1"/>
        <v>102</v>
      </c>
      <c r="DB28" s="276">
        <f t="shared" si="1"/>
        <v>103</v>
      </c>
      <c r="DC28" s="276">
        <f t="shared" si="1"/>
        <v>104</v>
      </c>
      <c r="DD28" s="276">
        <f t="shared" si="1"/>
        <v>105</v>
      </c>
      <c r="DE28" s="276">
        <f t="shared" si="1"/>
        <v>106</v>
      </c>
      <c r="DF28" s="276">
        <f t="shared" si="1"/>
        <v>107</v>
      </c>
      <c r="DG28" s="276">
        <f t="shared" si="1"/>
        <v>108</v>
      </c>
      <c r="DH28" s="276">
        <f t="shared" si="1"/>
        <v>109</v>
      </c>
      <c r="DI28" s="276">
        <f t="shared" si="1"/>
        <v>110</v>
      </c>
      <c r="DJ28" s="276">
        <f t="shared" si="1"/>
        <v>111</v>
      </c>
      <c r="DK28" s="276">
        <f t="shared" si="1"/>
        <v>112</v>
      </c>
      <c r="DL28" s="276">
        <f t="shared" si="1"/>
        <v>113</v>
      </c>
      <c r="DM28" s="276">
        <f t="shared" si="1"/>
        <v>114</v>
      </c>
      <c r="DN28" s="276">
        <f t="shared" si="1"/>
        <v>115</v>
      </c>
      <c r="DO28" s="276">
        <f t="shared" si="1"/>
        <v>116</v>
      </c>
      <c r="DP28" s="276">
        <f t="shared" si="1"/>
        <v>117</v>
      </c>
      <c r="DQ28" s="276">
        <f t="shared" si="1"/>
        <v>118</v>
      </c>
      <c r="DR28" s="276">
        <f t="shared" si="1"/>
        <v>119</v>
      </c>
      <c r="DS28" s="276">
        <f t="shared" si="1"/>
        <v>120</v>
      </c>
      <c r="DT28" s="276">
        <f t="shared" si="1"/>
        <v>121</v>
      </c>
      <c r="DU28" s="276">
        <f t="shared" si="1"/>
        <v>122</v>
      </c>
      <c r="DV28" s="276">
        <f t="shared" si="1"/>
        <v>123</v>
      </c>
      <c r="DW28" s="276">
        <f t="shared" si="1"/>
        <v>124</v>
      </c>
      <c r="DX28" s="276">
        <f t="shared" si="1"/>
        <v>125</v>
      </c>
      <c r="DY28" s="276">
        <f t="shared" si="1"/>
        <v>126</v>
      </c>
      <c r="DZ28" s="276">
        <f t="shared" si="1"/>
        <v>127</v>
      </c>
      <c r="EA28" s="276">
        <f t="shared" si="1"/>
        <v>128</v>
      </c>
      <c r="EB28" s="276">
        <f t="shared" si="1"/>
        <v>129</v>
      </c>
      <c r="EC28" s="276">
        <f t="shared" si="1"/>
        <v>130</v>
      </c>
      <c r="ED28" s="276">
        <f t="shared" ref="ED28:GO28" si="2">EC28+1</f>
        <v>131</v>
      </c>
      <c r="EE28" s="276">
        <f t="shared" si="2"/>
        <v>132</v>
      </c>
      <c r="EF28" s="276">
        <f t="shared" si="2"/>
        <v>133</v>
      </c>
      <c r="EG28" s="276">
        <f t="shared" si="2"/>
        <v>134</v>
      </c>
      <c r="EH28" s="276">
        <f t="shared" si="2"/>
        <v>135</v>
      </c>
      <c r="EI28" s="276">
        <f t="shared" si="2"/>
        <v>136</v>
      </c>
      <c r="EJ28" s="276">
        <f t="shared" si="2"/>
        <v>137</v>
      </c>
      <c r="EK28" s="276">
        <f t="shared" si="2"/>
        <v>138</v>
      </c>
      <c r="EL28" s="276">
        <f t="shared" si="2"/>
        <v>139</v>
      </c>
      <c r="EM28" s="276">
        <f t="shared" si="2"/>
        <v>140</v>
      </c>
      <c r="EN28" s="276">
        <f t="shared" si="2"/>
        <v>141</v>
      </c>
      <c r="EO28" s="276">
        <f t="shared" si="2"/>
        <v>142</v>
      </c>
      <c r="EP28" s="276">
        <f t="shared" si="2"/>
        <v>143</v>
      </c>
      <c r="EQ28" s="276">
        <f t="shared" si="2"/>
        <v>144</v>
      </c>
      <c r="ER28" s="276">
        <f t="shared" si="2"/>
        <v>145</v>
      </c>
      <c r="ES28" s="276">
        <f t="shared" si="2"/>
        <v>146</v>
      </c>
      <c r="ET28" s="276">
        <f t="shared" si="2"/>
        <v>147</v>
      </c>
      <c r="EU28" s="276">
        <f t="shared" si="2"/>
        <v>148</v>
      </c>
      <c r="EV28" s="276">
        <f t="shared" si="2"/>
        <v>149</v>
      </c>
      <c r="EW28" s="276">
        <f t="shared" si="2"/>
        <v>150</v>
      </c>
      <c r="EX28" s="276">
        <f t="shared" si="2"/>
        <v>151</v>
      </c>
      <c r="EY28" s="276">
        <f t="shared" si="2"/>
        <v>152</v>
      </c>
      <c r="EZ28" s="276">
        <f t="shared" si="2"/>
        <v>153</v>
      </c>
      <c r="FA28" s="276">
        <f t="shared" si="2"/>
        <v>154</v>
      </c>
      <c r="FB28" s="276">
        <f t="shared" si="2"/>
        <v>155</v>
      </c>
      <c r="FC28" s="276">
        <f t="shared" si="2"/>
        <v>156</v>
      </c>
      <c r="FD28" s="276">
        <f t="shared" si="2"/>
        <v>157</v>
      </c>
      <c r="FE28" s="276">
        <f t="shared" si="2"/>
        <v>158</v>
      </c>
      <c r="FF28" s="276">
        <f t="shared" si="2"/>
        <v>159</v>
      </c>
      <c r="FG28" s="276">
        <f t="shared" si="2"/>
        <v>160</v>
      </c>
      <c r="FH28" s="276">
        <f t="shared" si="2"/>
        <v>161</v>
      </c>
      <c r="FI28" s="276">
        <f t="shared" si="2"/>
        <v>162</v>
      </c>
      <c r="FJ28" s="276">
        <f t="shared" si="2"/>
        <v>163</v>
      </c>
      <c r="FK28" s="276">
        <f t="shared" si="2"/>
        <v>164</v>
      </c>
      <c r="FL28" s="276">
        <f t="shared" si="2"/>
        <v>165</v>
      </c>
      <c r="FM28" s="276">
        <f t="shared" si="2"/>
        <v>166</v>
      </c>
      <c r="FN28" s="276">
        <f t="shared" si="2"/>
        <v>167</v>
      </c>
      <c r="FO28" s="276">
        <f t="shared" si="2"/>
        <v>168</v>
      </c>
      <c r="FP28" s="276">
        <f t="shared" si="2"/>
        <v>169</v>
      </c>
      <c r="FQ28" s="276">
        <f t="shared" si="2"/>
        <v>170</v>
      </c>
      <c r="FR28" s="276">
        <f t="shared" si="2"/>
        <v>171</v>
      </c>
      <c r="FS28" s="276">
        <f t="shared" si="2"/>
        <v>172</v>
      </c>
      <c r="FT28" s="276">
        <f t="shared" si="2"/>
        <v>173</v>
      </c>
      <c r="FU28" s="276">
        <f t="shared" si="2"/>
        <v>174</v>
      </c>
      <c r="FV28" s="276">
        <f t="shared" si="2"/>
        <v>175</v>
      </c>
      <c r="FW28" s="276">
        <f t="shared" si="2"/>
        <v>176</v>
      </c>
      <c r="FX28" s="276">
        <f t="shared" si="2"/>
        <v>177</v>
      </c>
      <c r="FY28" s="276">
        <f t="shared" si="2"/>
        <v>178</v>
      </c>
      <c r="FZ28" s="276">
        <f t="shared" si="2"/>
        <v>179</v>
      </c>
      <c r="GA28" s="276">
        <f t="shared" si="2"/>
        <v>180</v>
      </c>
      <c r="GB28" s="276">
        <f t="shared" si="2"/>
        <v>181</v>
      </c>
      <c r="GC28" s="276">
        <f t="shared" si="2"/>
        <v>182</v>
      </c>
      <c r="GD28" s="276">
        <f t="shared" si="2"/>
        <v>183</v>
      </c>
      <c r="GE28" s="276">
        <f t="shared" si="2"/>
        <v>184</v>
      </c>
      <c r="GF28" s="276">
        <f t="shared" si="2"/>
        <v>185</v>
      </c>
      <c r="GG28" s="276">
        <f t="shared" si="2"/>
        <v>186</v>
      </c>
      <c r="GH28" s="276">
        <f t="shared" si="2"/>
        <v>187</v>
      </c>
      <c r="GI28" s="276">
        <f t="shared" si="2"/>
        <v>188</v>
      </c>
      <c r="GJ28" s="276">
        <f t="shared" si="2"/>
        <v>189</v>
      </c>
      <c r="GK28" s="276">
        <f t="shared" si="2"/>
        <v>190</v>
      </c>
      <c r="GL28" s="276">
        <f t="shared" si="2"/>
        <v>191</v>
      </c>
      <c r="GM28" s="276">
        <f t="shared" si="2"/>
        <v>192</v>
      </c>
      <c r="GN28" s="276">
        <f t="shared" si="2"/>
        <v>193</v>
      </c>
      <c r="GO28" s="276">
        <f t="shared" si="2"/>
        <v>194</v>
      </c>
      <c r="GP28" s="276">
        <f t="shared" ref="GP28:JA28" si="3">GO28+1</f>
        <v>195</v>
      </c>
      <c r="GQ28" s="276">
        <f t="shared" si="3"/>
        <v>196</v>
      </c>
      <c r="GR28" s="276">
        <f t="shared" si="3"/>
        <v>197</v>
      </c>
      <c r="GS28" s="276">
        <f t="shared" si="3"/>
        <v>198</v>
      </c>
      <c r="GT28" s="276">
        <f t="shared" si="3"/>
        <v>199</v>
      </c>
      <c r="GU28" s="276">
        <f t="shared" si="3"/>
        <v>200</v>
      </c>
      <c r="GV28" s="276">
        <f t="shared" si="3"/>
        <v>201</v>
      </c>
      <c r="GW28" s="276">
        <f t="shared" si="3"/>
        <v>202</v>
      </c>
      <c r="GX28" s="276">
        <f t="shared" si="3"/>
        <v>203</v>
      </c>
      <c r="GY28" s="276">
        <f t="shared" si="3"/>
        <v>204</v>
      </c>
      <c r="GZ28" s="276">
        <f t="shared" si="3"/>
        <v>205</v>
      </c>
      <c r="HA28" s="276">
        <f t="shared" si="3"/>
        <v>206</v>
      </c>
      <c r="HB28" s="276">
        <f t="shared" si="3"/>
        <v>207</v>
      </c>
      <c r="HC28" s="276">
        <f t="shared" si="3"/>
        <v>208</v>
      </c>
      <c r="HD28" s="276">
        <f t="shared" si="3"/>
        <v>209</v>
      </c>
      <c r="HE28" s="276">
        <f t="shared" si="3"/>
        <v>210</v>
      </c>
      <c r="HF28" s="276">
        <f t="shared" si="3"/>
        <v>211</v>
      </c>
      <c r="HG28" s="276">
        <f t="shared" si="3"/>
        <v>212</v>
      </c>
      <c r="HH28" s="276">
        <f t="shared" si="3"/>
        <v>213</v>
      </c>
      <c r="HI28" s="276">
        <f t="shared" si="3"/>
        <v>214</v>
      </c>
      <c r="HJ28" s="276">
        <f t="shared" si="3"/>
        <v>215</v>
      </c>
      <c r="HK28" s="276">
        <f t="shared" si="3"/>
        <v>216</v>
      </c>
      <c r="HL28" s="276">
        <f t="shared" si="3"/>
        <v>217</v>
      </c>
      <c r="HM28" s="276">
        <f t="shared" si="3"/>
        <v>218</v>
      </c>
      <c r="HN28" s="276">
        <f t="shared" si="3"/>
        <v>219</v>
      </c>
      <c r="HO28" s="276">
        <f t="shared" si="3"/>
        <v>220</v>
      </c>
      <c r="HP28" s="276">
        <f t="shared" si="3"/>
        <v>221</v>
      </c>
      <c r="HQ28" s="276">
        <f t="shared" si="3"/>
        <v>222</v>
      </c>
      <c r="HR28" s="276">
        <f t="shared" si="3"/>
        <v>223</v>
      </c>
      <c r="HS28" s="276">
        <f t="shared" si="3"/>
        <v>224</v>
      </c>
      <c r="HT28" s="276">
        <f t="shared" si="3"/>
        <v>225</v>
      </c>
      <c r="HU28" s="276">
        <f t="shared" si="3"/>
        <v>226</v>
      </c>
      <c r="HV28" s="276">
        <f t="shared" si="3"/>
        <v>227</v>
      </c>
      <c r="HW28" s="276">
        <f t="shared" si="3"/>
        <v>228</v>
      </c>
      <c r="HX28" s="276">
        <f t="shared" si="3"/>
        <v>229</v>
      </c>
      <c r="HY28" s="276">
        <f t="shared" si="3"/>
        <v>230</v>
      </c>
      <c r="HZ28" s="276">
        <f t="shared" si="3"/>
        <v>231</v>
      </c>
      <c r="IA28" s="276">
        <f t="shared" si="3"/>
        <v>232</v>
      </c>
      <c r="IB28" s="276">
        <f t="shared" si="3"/>
        <v>233</v>
      </c>
      <c r="IC28" s="276">
        <f t="shared" si="3"/>
        <v>234</v>
      </c>
      <c r="ID28" s="276">
        <f t="shared" si="3"/>
        <v>235</v>
      </c>
      <c r="IE28" s="276">
        <f t="shared" si="3"/>
        <v>236</v>
      </c>
      <c r="IF28" s="276">
        <f t="shared" si="3"/>
        <v>237</v>
      </c>
      <c r="IG28" s="276">
        <f t="shared" si="3"/>
        <v>238</v>
      </c>
      <c r="IH28" s="276">
        <f t="shared" si="3"/>
        <v>239</v>
      </c>
      <c r="II28" s="276">
        <f t="shared" si="3"/>
        <v>240</v>
      </c>
      <c r="IJ28" s="276">
        <f t="shared" si="3"/>
        <v>241</v>
      </c>
      <c r="IK28" s="276">
        <f t="shared" si="3"/>
        <v>242</v>
      </c>
      <c r="IL28" s="276">
        <f t="shared" si="3"/>
        <v>243</v>
      </c>
      <c r="IM28" s="276">
        <f t="shared" si="3"/>
        <v>244</v>
      </c>
      <c r="IN28" s="276">
        <f t="shared" si="3"/>
        <v>245</v>
      </c>
      <c r="IO28" s="276">
        <f t="shared" si="3"/>
        <v>246</v>
      </c>
      <c r="IP28" s="276">
        <f t="shared" si="3"/>
        <v>247</v>
      </c>
      <c r="IQ28" s="276">
        <f t="shared" si="3"/>
        <v>248</v>
      </c>
      <c r="IR28" s="276">
        <f t="shared" si="3"/>
        <v>249</v>
      </c>
      <c r="IS28" s="276">
        <f t="shared" si="3"/>
        <v>250</v>
      </c>
      <c r="IT28" s="276">
        <f t="shared" si="3"/>
        <v>251</v>
      </c>
      <c r="IU28" s="276">
        <f t="shared" si="3"/>
        <v>252</v>
      </c>
      <c r="IV28" s="276">
        <f t="shared" si="3"/>
        <v>253</v>
      </c>
      <c r="IW28" s="276">
        <f t="shared" si="3"/>
        <v>254</v>
      </c>
      <c r="IX28" s="276">
        <f t="shared" si="3"/>
        <v>255</v>
      </c>
      <c r="IY28" s="276">
        <f t="shared" si="3"/>
        <v>256</v>
      </c>
      <c r="IZ28" s="276">
        <f t="shared" si="3"/>
        <v>257</v>
      </c>
      <c r="JA28" s="276">
        <f t="shared" si="3"/>
        <v>258</v>
      </c>
      <c r="JB28" s="276">
        <f t="shared" ref="JB28:LM28" si="4">JA28+1</f>
        <v>259</v>
      </c>
      <c r="JC28" s="276">
        <f t="shared" si="4"/>
        <v>260</v>
      </c>
      <c r="JD28" s="276">
        <f t="shared" si="4"/>
        <v>261</v>
      </c>
      <c r="JE28" s="276">
        <f t="shared" si="4"/>
        <v>262</v>
      </c>
      <c r="JF28" s="276">
        <f t="shared" si="4"/>
        <v>263</v>
      </c>
      <c r="JG28" s="276">
        <f t="shared" si="4"/>
        <v>264</v>
      </c>
      <c r="JH28" s="276">
        <f t="shared" si="4"/>
        <v>265</v>
      </c>
      <c r="JI28" s="276">
        <f t="shared" si="4"/>
        <v>266</v>
      </c>
      <c r="JJ28" s="276">
        <f t="shared" si="4"/>
        <v>267</v>
      </c>
      <c r="JK28" s="276">
        <f t="shared" si="4"/>
        <v>268</v>
      </c>
      <c r="JL28" s="276">
        <f t="shared" si="4"/>
        <v>269</v>
      </c>
      <c r="JM28" s="276">
        <f t="shared" si="4"/>
        <v>270</v>
      </c>
      <c r="JN28" s="276">
        <f t="shared" si="4"/>
        <v>271</v>
      </c>
      <c r="JO28" s="276">
        <f t="shared" si="4"/>
        <v>272</v>
      </c>
      <c r="JP28" s="276">
        <f t="shared" si="4"/>
        <v>273</v>
      </c>
      <c r="JQ28" s="276">
        <f t="shared" si="4"/>
        <v>274</v>
      </c>
      <c r="JR28" s="276">
        <f t="shared" si="4"/>
        <v>275</v>
      </c>
      <c r="JS28" s="276">
        <f t="shared" si="4"/>
        <v>276</v>
      </c>
      <c r="JT28" s="276">
        <f t="shared" si="4"/>
        <v>277</v>
      </c>
      <c r="JU28" s="276">
        <f t="shared" si="4"/>
        <v>278</v>
      </c>
      <c r="JV28" s="276">
        <f t="shared" si="4"/>
        <v>279</v>
      </c>
      <c r="JW28" s="276">
        <f t="shared" si="4"/>
        <v>280</v>
      </c>
      <c r="JX28" s="276">
        <f t="shared" si="4"/>
        <v>281</v>
      </c>
      <c r="JY28" s="276">
        <f t="shared" si="4"/>
        <v>282</v>
      </c>
      <c r="JZ28" s="276">
        <f t="shared" si="4"/>
        <v>283</v>
      </c>
      <c r="KA28" s="276">
        <f t="shared" si="4"/>
        <v>284</v>
      </c>
      <c r="KB28" s="276">
        <f t="shared" si="4"/>
        <v>285</v>
      </c>
      <c r="KC28" s="276">
        <f t="shared" si="4"/>
        <v>286</v>
      </c>
      <c r="KD28" s="276">
        <f t="shared" si="4"/>
        <v>287</v>
      </c>
      <c r="KE28" s="276">
        <f t="shared" si="4"/>
        <v>288</v>
      </c>
      <c r="KF28" s="276">
        <f t="shared" si="4"/>
        <v>289</v>
      </c>
      <c r="KG28" s="276">
        <f t="shared" si="4"/>
        <v>290</v>
      </c>
      <c r="KH28" s="276">
        <f t="shared" si="4"/>
        <v>291</v>
      </c>
      <c r="KI28" s="276">
        <f t="shared" si="4"/>
        <v>292</v>
      </c>
      <c r="KJ28" s="276">
        <f t="shared" si="4"/>
        <v>293</v>
      </c>
      <c r="KK28" s="276">
        <f t="shared" si="4"/>
        <v>294</v>
      </c>
      <c r="KL28" s="276">
        <f t="shared" si="4"/>
        <v>295</v>
      </c>
      <c r="KM28" s="276">
        <f t="shared" si="4"/>
        <v>296</v>
      </c>
      <c r="KN28" s="276">
        <f t="shared" si="4"/>
        <v>297</v>
      </c>
      <c r="KO28" s="276">
        <f t="shared" si="4"/>
        <v>298</v>
      </c>
      <c r="KP28" s="276">
        <f t="shared" si="4"/>
        <v>299</v>
      </c>
      <c r="KQ28" s="276">
        <f t="shared" si="4"/>
        <v>300</v>
      </c>
      <c r="KR28" s="276">
        <f t="shared" si="4"/>
        <v>301</v>
      </c>
      <c r="KS28" s="276">
        <f t="shared" si="4"/>
        <v>302</v>
      </c>
      <c r="KT28" s="276">
        <f t="shared" si="4"/>
        <v>303</v>
      </c>
      <c r="KU28" s="276">
        <f t="shared" si="4"/>
        <v>304</v>
      </c>
      <c r="KV28" s="276">
        <f t="shared" si="4"/>
        <v>305</v>
      </c>
      <c r="KW28" s="276">
        <f t="shared" si="4"/>
        <v>306</v>
      </c>
      <c r="KX28" s="276">
        <f t="shared" si="4"/>
        <v>307</v>
      </c>
      <c r="KY28" s="276">
        <f t="shared" si="4"/>
        <v>308</v>
      </c>
      <c r="KZ28" s="276">
        <f t="shared" si="4"/>
        <v>309</v>
      </c>
      <c r="LA28" s="276">
        <f t="shared" si="4"/>
        <v>310</v>
      </c>
      <c r="LB28" s="276">
        <f t="shared" si="4"/>
        <v>311</v>
      </c>
      <c r="LC28" s="276">
        <f t="shared" si="4"/>
        <v>312</v>
      </c>
      <c r="LD28" s="276">
        <f t="shared" si="4"/>
        <v>313</v>
      </c>
      <c r="LE28" s="276">
        <f t="shared" si="4"/>
        <v>314</v>
      </c>
      <c r="LF28" s="276">
        <f t="shared" si="4"/>
        <v>315</v>
      </c>
      <c r="LG28" s="276">
        <f t="shared" si="4"/>
        <v>316</v>
      </c>
      <c r="LH28" s="276">
        <f t="shared" si="4"/>
        <v>317</v>
      </c>
      <c r="LI28" s="276">
        <f t="shared" si="4"/>
        <v>318</v>
      </c>
      <c r="LJ28" s="276">
        <f t="shared" si="4"/>
        <v>319</v>
      </c>
      <c r="LK28" s="276">
        <f t="shared" si="4"/>
        <v>320</v>
      </c>
      <c r="LL28" s="276">
        <f t="shared" si="4"/>
        <v>321</v>
      </c>
      <c r="LM28" s="276">
        <f t="shared" si="4"/>
        <v>322</v>
      </c>
      <c r="LN28" s="276">
        <f t="shared" ref="LN28:NY28" si="5">LM28+1</f>
        <v>323</v>
      </c>
      <c r="LO28" s="276">
        <f t="shared" si="5"/>
        <v>324</v>
      </c>
      <c r="LP28" s="276">
        <f t="shared" si="5"/>
        <v>325</v>
      </c>
      <c r="LQ28" s="276">
        <f t="shared" si="5"/>
        <v>326</v>
      </c>
      <c r="LR28" s="276">
        <f t="shared" si="5"/>
        <v>327</v>
      </c>
      <c r="LS28" s="276">
        <f t="shared" si="5"/>
        <v>328</v>
      </c>
      <c r="LT28" s="276">
        <f t="shared" si="5"/>
        <v>329</v>
      </c>
      <c r="LU28" s="276">
        <f t="shared" si="5"/>
        <v>330</v>
      </c>
      <c r="LV28" s="276">
        <f t="shared" si="5"/>
        <v>331</v>
      </c>
      <c r="LW28" s="276">
        <f t="shared" si="5"/>
        <v>332</v>
      </c>
      <c r="LX28" s="276">
        <f t="shared" si="5"/>
        <v>333</v>
      </c>
      <c r="LY28" s="276">
        <f t="shared" si="5"/>
        <v>334</v>
      </c>
      <c r="LZ28" s="276">
        <f t="shared" si="5"/>
        <v>335</v>
      </c>
      <c r="MA28" s="276">
        <f t="shared" si="5"/>
        <v>336</v>
      </c>
      <c r="MB28" s="276">
        <f t="shared" si="5"/>
        <v>337</v>
      </c>
      <c r="MC28" s="276">
        <f t="shared" si="5"/>
        <v>338</v>
      </c>
      <c r="MD28" s="276">
        <f t="shared" si="5"/>
        <v>339</v>
      </c>
      <c r="ME28" s="276">
        <f t="shared" si="5"/>
        <v>340</v>
      </c>
      <c r="MF28" s="276">
        <f t="shared" si="5"/>
        <v>341</v>
      </c>
      <c r="MG28" s="276">
        <f t="shared" si="5"/>
        <v>342</v>
      </c>
      <c r="MH28" s="276">
        <f t="shared" si="5"/>
        <v>343</v>
      </c>
      <c r="MI28" s="276">
        <f t="shared" si="5"/>
        <v>344</v>
      </c>
      <c r="MJ28" s="276">
        <f t="shared" si="5"/>
        <v>345</v>
      </c>
      <c r="MK28" s="276">
        <f t="shared" si="5"/>
        <v>346</v>
      </c>
      <c r="ML28" s="276">
        <f t="shared" si="5"/>
        <v>347</v>
      </c>
      <c r="MM28" s="276">
        <f t="shared" si="5"/>
        <v>348</v>
      </c>
      <c r="MN28" s="276">
        <f t="shared" si="5"/>
        <v>349</v>
      </c>
      <c r="MO28" s="276">
        <f t="shared" si="5"/>
        <v>350</v>
      </c>
      <c r="MP28" s="276">
        <f t="shared" si="5"/>
        <v>351</v>
      </c>
      <c r="MQ28" s="276">
        <f t="shared" si="5"/>
        <v>352</v>
      </c>
      <c r="MR28" s="276">
        <f t="shared" si="5"/>
        <v>353</v>
      </c>
      <c r="MS28" s="276">
        <f t="shared" si="5"/>
        <v>354</v>
      </c>
      <c r="MT28" s="276">
        <f t="shared" si="5"/>
        <v>355</v>
      </c>
      <c r="MU28" s="276">
        <f t="shared" si="5"/>
        <v>356</v>
      </c>
      <c r="MV28" s="276">
        <f t="shared" si="5"/>
        <v>357</v>
      </c>
      <c r="MW28" s="276">
        <f t="shared" si="5"/>
        <v>358</v>
      </c>
      <c r="MX28" s="276">
        <f t="shared" si="5"/>
        <v>359</v>
      </c>
      <c r="MY28" s="276">
        <f t="shared" si="5"/>
        <v>360</v>
      </c>
      <c r="MZ28" s="276">
        <f t="shared" si="5"/>
        <v>361</v>
      </c>
      <c r="NA28" s="276">
        <f t="shared" si="5"/>
        <v>362</v>
      </c>
      <c r="NB28" s="276">
        <f t="shared" si="5"/>
        <v>363</v>
      </c>
      <c r="NC28" s="276">
        <f t="shared" si="5"/>
        <v>364</v>
      </c>
      <c r="ND28" s="276">
        <f t="shared" si="5"/>
        <v>365</v>
      </c>
      <c r="NE28" s="276">
        <f t="shared" si="5"/>
        <v>366</v>
      </c>
      <c r="NF28" s="276">
        <f t="shared" si="5"/>
        <v>367</v>
      </c>
      <c r="NG28" s="276">
        <f t="shared" si="5"/>
        <v>368</v>
      </c>
      <c r="NH28" s="276">
        <f t="shared" si="5"/>
        <v>369</v>
      </c>
      <c r="NI28" s="276">
        <f t="shared" si="5"/>
        <v>370</v>
      </c>
      <c r="NJ28" s="276">
        <f t="shared" si="5"/>
        <v>371</v>
      </c>
      <c r="NK28" s="276">
        <f t="shared" si="5"/>
        <v>372</v>
      </c>
      <c r="NL28" s="276">
        <f t="shared" si="5"/>
        <v>373</v>
      </c>
      <c r="NM28" s="276">
        <f t="shared" si="5"/>
        <v>374</v>
      </c>
      <c r="NN28" s="276">
        <f t="shared" si="5"/>
        <v>375</v>
      </c>
      <c r="NO28" s="276">
        <f t="shared" si="5"/>
        <v>376</v>
      </c>
      <c r="NP28" s="276">
        <f t="shared" si="5"/>
        <v>377</v>
      </c>
      <c r="NQ28" s="276">
        <f t="shared" si="5"/>
        <v>378</v>
      </c>
      <c r="NR28" s="276">
        <f t="shared" si="5"/>
        <v>379</v>
      </c>
      <c r="NS28" s="276">
        <f t="shared" si="5"/>
        <v>380</v>
      </c>
      <c r="NT28" s="276">
        <f t="shared" si="5"/>
        <v>381</v>
      </c>
      <c r="NU28" s="276">
        <f t="shared" si="5"/>
        <v>382</v>
      </c>
      <c r="NV28" s="276">
        <f t="shared" si="5"/>
        <v>383</v>
      </c>
      <c r="NW28" s="276">
        <f t="shared" si="5"/>
        <v>384</v>
      </c>
      <c r="NX28" s="276">
        <f t="shared" si="5"/>
        <v>385</v>
      </c>
      <c r="NY28" s="276">
        <f t="shared" si="5"/>
        <v>386</v>
      </c>
      <c r="NZ28" s="276">
        <f t="shared" ref="NZ28:QK28" si="6">NY28+1</f>
        <v>387</v>
      </c>
      <c r="OA28" s="276">
        <f t="shared" si="6"/>
        <v>388</v>
      </c>
      <c r="OB28" s="276">
        <f t="shared" si="6"/>
        <v>389</v>
      </c>
      <c r="OC28" s="276">
        <f t="shared" si="6"/>
        <v>390</v>
      </c>
      <c r="OD28" s="276">
        <f t="shared" si="6"/>
        <v>391</v>
      </c>
      <c r="OE28" s="276">
        <f t="shared" si="6"/>
        <v>392</v>
      </c>
      <c r="OF28" s="276">
        <f t="shared" si="6"/>
        <v>393</v>
      </c>
      <c r="OG28" s="276">
        <f t="shared" si="6"/>
        <v>394</v>
      </c>
      <c r="OH28" s="276">
        <f t="shared" si="6"/>
        <v>395</v>
      </c>
      <c r="OI28" s="276">
        <f t="shared" si="6"/>
        <v>396</v>
      </c>
      <c r="OJ28" s="276">
        <f t="shared" si="6"/>
        <v>397</v>
      </c>
      <c r="OK28" s="276">
        <f t="shared" si="6"/>
        <v>398</v>
      </c>
      <c r="OL28" s="276">
        <f t="shared" si="6"/>
        <v>399</v>
      </c>
      <c r="OM28" s="276">
        <f t="shared" si="6"/>
        <v>400</v>
      </c>
      <c r="ON28" s="276">
        <f t="shared" si="6"/>
        <v>401</v>
      </c>
      <c r="OO28" s="276">
        <f t="shared" si="6"/>
        <v>402</v>
      </c>
      <c r="OP28" s="276">
        <f t="shared" si="6"/>
        <v>403</v>
      </c>
      <c r="OQ28" s="276">
        <f t="shared" si="6"/>
        <v>404</v>
      </c>
      <c r="OR28" s="276">
        <f t="shared" si="6"/>
        <v>405</v>
      </c>
      <c r="OS28" s="276">
        <f t="shared" si="6"/>
        <v>406</v>
      </c>
      <c r="OT28" s="276">
        <f t="shared" si="6"/>
        <v>407</v>
      </c>
      <c r="OU28" s="276">
        <f t="shared" si="6"/>
        <v>408</v>
      </c>
      <c r="OV28" s="276">
        <f t="shared" si="6"/>
        <v>409</v>
      </c>
      <c r="OW28" s="276">
        <f t="shared" si="6"/>
        <v>410</v>
      </c>
      <c r="OX28" s="276">
        <f t="shared" si="6"/>
        <v>411</v>
      </c>
      <c r="OY28" s="276">
        <f t="shared" si="6"/>
        <v>412</v>
      </c>
      <c r="OZ28" s="276">
        <f t="shared" si="6"/>
        <v>413</v>
      </c>
      <c r="PA28" s="276">
        <f t="shared" si="6"/>
        <v>414</v>
      </c>
      <c r="PB28" s="276">
        <f t="shared" si="6"/>
        <v>415</v>
      </c>
      <c r="PC28" s="276">
        <f t="shared" si="6"/>
        <v>416</v>
      </c>
      <c r="PD28" s="276">
        <f t="shared" si="6"/>
        <v>417</v>
      </c>
      <c r="PE28" s="276">
        <f t="shared" si="6"/>
        <v>418</v>
      </c>
      <c r="PF28" s="276">
        <f t="shared" si="6"/>
        <v>419</v>
      </c>
      <c r="PG28" s="276">
        <f t="shared" si="6"/>
        <v>420</v>
      </c>
      <c r="PH28" s="276">
        <f t="shared" si="6"/>
        <v>421</v>
      </c>
      <c r="PI28" s="276">
        <f t="shared" si="6"/>
        <v>422</v>
      </c>
      <c r="PJ28" s="276">
        <f t="shared" si="6"/>
        <v>423</v>
      </c>
      <c r="PK28" s="276">
        <f t="shared" si="6"/>
        <v>424</v>
      </c>
      <c r="PL28" s="276">
        <f t="shared" si="6"/>
        <v>425</v>
      </c>
      <c r="PM28" s="276">
        <f t="shared" si="6"/>
        <v>426</v>
      </c>
      <c r="PN28" s="276">
        <f t="shared" si="6"/>
        <v>427</v>
      </c>
      <c r="PO28" s="276">
        <f t="shared" si="6"/>
        <v>428</v>
      </c>
      <c r="PP28" s="276">
        <f t="shared" si="6"/>
        <v>429</v>
      </c>
      <c r="PQ28" s="276">
        <f t="shared" si="6"/>
        <v>430</v>
      </c>
      <c r="PR28" s="276">
        <f t="shared" si="6"/>
        <v>431</v>
      </c>
      <c r="PS28" s="276">
        <f t="shared" si="6"/>
        <v>432</v>
      </c>
      <c r="PT28" s="276">
        <f t="shared" si="6"/>
        <v>433</v>
      </c>
      <c r="PU28" s="276">
        <f t="shared" si="6"/>
        <v>434</v>
      </c>
      <c r="PV28" s="276">
        <f t="shared" si="6"/>
        <v>435</v>
      </c>
      <c r="PW28" s="276">
        <f t="shared" si="6"/>
        <v>436</v>
      </c>
      <c r="PX28" s="276">
        <f t="shared" si="6"/>
        <v>437</v>
      </c>
      <c r="PY28" s="276">
        <f t="shared" si="6"/>
        <v>438</v>
      </c>
      <c r="PZ28" s="276">
        <f t="shared" si="6"/>
        <v>439</v>
      </c>
      <c r="QA28" s="276">
        <f t="shared" si="6"/>
        <v>440</v>
      </c>
      <c r="QB28" s="276">
        <f t="shared" si="6"/>
        <v>441</v>
      </c>
      <c r="QC28" s="276">
        <f t="shared" si="6"/>
        <v>442</v>
      </c>
      <c r="QD28" s="276">
        <f t="shared" si="6"/>
        <v>443</v>
      </c>
      <c r="QE28" s="276">
        <f t="shared" si="6"/>
        <v>444</v>
      </c>
      <c r="QF28" s="276">
        <f t="shared" si="6"/>
        <v>445</v>
      </c>
      <c r="QG28" s="276">
        <f t="shared" si="6"/>
        <v>446</v>
      </c>
      <c r="QH28" s="276">
        <f t="shared" si="6"/>
        <v>447</v>
      </c>
      <c r="QI28" s="276">
        <f t="shared" si="6"/>
        <v>448</v>
      </c>
      <c r="QJ28" s="276">
        <f t="shared" si="6"/>
        <v>449</v>
      </c>
      <c r="QK28" s="276">
        <f t="shared" si="6"/>
        <v>450</v>
      </c>
      <c r="QL28" s="276">
        <f t="shared" ref="QL28:SA28" si="7">QK28+1</f>
        <v>451</v>
      </c>
      <c r="QM28" s="276">
        <f t="shared" si="7"/>
        <v>452</v>
      </c>
      <c r="QN28" s="276">
        <f t="shared" si="7"/>
        <v>453</v>
      </c>
      <c r="QO28" s="276">
        <f t="shared" si="7"/>
        <v>454</v>
      </c>
      <c r="QP28" s="276">
        <f t="shared" si="7"/>
        <v>455</v>
      </c>
      <c r="QQ28" s="276">
        <f t="shared" si="7"/>
        <v>456</v>
      </c>
      <c r="QR28" s="276">
        <f t="shared" si="7"/>
        <v>457</v>
      </c>
      <c r="QS28" s="276">
        <f t="shared" si="7"/>
        <v>458</v>
      </c>
      <c r="QT28" s="276">
        <f t="shared" si="7"/>
        <v>459</v>
      </c>
      <c r="QU28" s="276">
        <f t="shared" si="7"/>
        <v>460</v>
      </c>
      <c r="QV28" s="276">
        <f t="shared" si="7"/>
        <v>461</v>
      </c>
      <c r="QW28" s="276">
        <f t="shared" si="7"/>
        <v>462</v>
      </c>
      <c r="QX28" s="276">
        <f t="shared" si="7"/>
        <v>463</v>
      </c>
      <c r="QY28" s="276">
        <f t="shared" si="7"/>
        <v>464</v>
      </c>
      <c r="QZ28" s="276">
        <f t="shared" si="7"/>
        <v>465</v>
      </c>
      <c r="RA28" s="276">
        <f t="shared" si="7"/>
        <v>466</v>
      </c>
      <c r="RB28" s="276">
        <f t="shared" si="7"/>
        <v>467</v>
      </c>
      <c r="RC28" s="276">
        <f t="shared" si="7"/>
        <v>468</v>
      </c>
      <c r="RD28" s="276">
        <f t="shared" si="7"/>
        <v>469</v>
      </c>
      <c r="RE28" s="276">
        <f t="shared" si="7"/>
        <v>470</v>
      </c>
      <c r="RF28" s="276">
        <f t="shared" si="7"/>
        <v>471</v>
      </c>
      <c r="RG28" s="276">
        <f t="shared" si="7"/>
        <v>472</v>
      </c>
      <c r="RH28" s="276">
        <f t="shared" si="7"/>
        <v>473</v>
      </c>
      <c r="RI28" s="276">
        <f t="shared" si="7"/>
        <v>474</v>
      </c>
      <c r="RJ28" s="276">
        <f t="shared" si="7"/>
        <v>475</v>
      </c>
      <c r="RK28" s="276">
        <f t="shared" si="7"/>
        <v>476</v>
      </c>
      <c r="RL28" s="276">
        <f t="shared" si="7"/>
        <v>477</v>
      </c>
      <c r="RM28" s="276">
        <f t="shared" si="7"/>
        <v>478</v>
      </c>
      <c r="RN28" s="276">
        <f t="shared" si="7"/>
        <v>479</v>
      </c>
      <c r="RO28" s="276">
        <f t="shared" si="7"/>
        <v>480</v>
      </c>
      <c r="RP28" s="276">
        <f t="shared" si="7"/>
        <v>481</v>
      </c>
      <c r="RQ28" s="276">
        <f t="shared" si="7"/>
        <v>482</v>
      </c>
      <c r="RR28" s="276">
        <f t="shared" si="7"/>
        <v>483</v>
      </c>
      <c r="RS28" s="276">
        <f t="shared" si="7"/>
        <v>484</v>
      </c>
      <c r="RT28" s="276">
        <f t="shared" si="7"/>
        <v>485</v>
      </c>
      <c r="RU28" s="276">
        <f t="shared" si="7"/>
        <v>486</v>
      </c>
      <c r="RV28" s="276">
        <f t="shared" si="7"/>
        <v>487</v>
      </c>
      <c r="RW28" s="276">
        <f t="shared" si="7"/>
        <v>488</v>
      </c>
      <c r="RX28" s="276">
        <f t="shared" si="7"/>
        <v>489</v>
      </c>
      <c r="RY28" s="276">
        <f t="shared" si="7"/>
        <v>490</v>
      </c>
      <c r="RZ28" s="276">
        <f t="shared" si="7"/>
        <v>491</v>
      </c>
      <c r="SA28" s="276">
        <f t="shared" si="7"/>
        <v>492</v>
      </c>
    </row>
    <row r="29" spans="1:495">
      <c r="A29" s="239"/>
      <c r="B29" s="283" t="str">
        <f>B6</f>
        <v>Active Treatment System</v>
      </c>
      <c r="C29" s="281"/>
      <c r="D29" s="263"/>
      <c r="E29" s="263"/>
      <c r="F29" s="263"/>
      <c r="G29" s="263"/>
      <c r="H29" s="263"/>
      <c r="I29" s="263"/>
      <c r="J29" s="263"/>
      <c r="K29" s="263"/>
      <c r="L29" s="263"/>
      <c r="M29" s="263"/>
      <c r="N29" s="263"/>
      <c r="O29" s="263"/>
      <c r="P29" s="263"/>
      <c r="Q29" s="263"/>
      <c r="R29" s="263"/>
      <c r="S29" s="263"/>
      <c r="T29" s="263"/>
      <c r="U29" s="263"/>
      <c r="V29" s="263"/>
      <c r="W29" s="263"/>
      <c r="X29" s="263"/>
      <c r="Y29" s="263"/>
      <c r="Z29" s="263"/>
      <c r="AA29" s="263"/>
      <c r="AB29" s="263"/>
      <c r="AC29" s="263"/>
      <c r="AD29" s="263"/>
      <c r="AE29" s="263"/>
      <c r="AF29" s="263"/>
      <c r="AG29" s="263"/>
      <c r="AH29" s="263"/>
      <c r="AI29" s="263"/>
      <c r="AJ29" s="263"/>
      <c r="AK29" s="263"/>
      <c r="AL29" s="263"/>
      <c r="AM29" s="263"/>
      <c r="AN29" s="263"/>
      <c r="AO29" s="263"/>
      <c r="AP29" s="263"/>
      <c r="AQ29" s="263"/>
      <c r="AR29" s="263"/>
      <c r="AS29" s="263"/>
      <c r="AT29" s="263"/>
      <c r="AU29" s="263"/>
      <c r="AV29" s="263"/>
      <c r="AW29" s="263"/>
      <c r="AX29" s="263"/>
      <c r="AY29" s="263"/>
      <c r="AZ29" s="263"/>
      <c r="BA29" s="263"/>
      <c r="BB29" s="263"/>
      <c r="BC29" s="263"/>
      <c r="BD29" s="263"/>
      <c r="BE29" s="263"/>
      <c r="BF29" s="263"/>
      <c r="BG29" s="263"/>
      <c r="BH29" s="263"/>
      <c r="BI29" s="263"/>
      <c r="BJ29" s="263"/>
      <c r="BK29" s="263"/>
      <c r="BL29" s="263"/>
      <c r="BM29" s="263"/>
      <c r="BN29" s="263"/>
      <c r="BO29" s="263"/>
      <c r="BP29" s="263"/>
      <c r="BQ29" s="263"/>
      <c r="BR29" s="263"/>
      <c r="BS29" s="263"/>
      <c r="BT29" s="263"/>
      <c r="BU29" s="263"/>
      <c r="BV29" s="263"/>
      <c r="BW29" s="263"/>
      <c r="BX29" s="263"/>
      <c r="BY29" s="263"/>
      <c r="BZ29" s="263"/>
      <c r="CA29" s="263"/>
      <c r="CB29" s="263"/>
      <c r="CC29" s="263"/>
      <c r="CD29" s="263"/>
      <c r="CE29" s="263"/>
      <c r="CF29" s="263"/>
      <c r="CG29" s="263"/>
      <c r="CH29" s="263"/>
      <c r="CI29" s="263"/>
      <c r="CJ29" s="263"/>
      <c r="CK29" s="263"/>
      <c r="CL29" s="263"/>
      <c r="CM29" s="263"/>
      <c r="CN29" s="263"/>
      <c r="CO29" s="263"/>
      <c r="CP29" s="263"/>
      <c r="CQ29" s="263"/>
      <c r="CR29" s="263"/>
      <c r="CS29" s="263"/>
      <c r="CT29" s="263"/>
      <c r="CU29" s="263"/>
      <c r="CV29" s="263"/>
      <c r="CW29" s="263"/>
      <c r="CX29" s="263"/>
      <c r="CY29" s="263"/>
      <c r="CZ29" s="263"/>
      <c r="DA29" s="263"/>
      <c r="DB29" s="263"/>
      <c r="DC29" s="263"/>
      <c r="DD29" s="263"/>
      <c r="DE29" s="263"/>
      <c r="DF29" s="263"/>
      <c r="DG29" s="263"/>
      <c r="DH29" s="263"/>
      <c r="DI29" s="263"/>
      <c r="DJ29" s="263"/>
      <c r="DK29" s="263"/>
      <c r="DL29" s="263"/>
      <c r="DM29" s="263"/>
      <c r="DN29" s="263"/>
      <c r="DO29" s="263"/>
      <c r="DP29" s="263"/>
      <c r="DQ29" s="263"/>
      <c r="DR29" s="263"/>
      <c r="DS29" s="263"/>
      <c r="DT29" s="263"/>
      <c r="DU29" s="263"/>
      <c r="DV29" s="263"/>
      <c r="DW29" s="263"/>
      <c r="DX29" s="263"/>
      <c r="DY29" s="263"/>
      <c r="DZ29" s="263"/>
      <c r="EA29" s="263"/>
      <c r="EB29" s="263"/>
      <c r="EC29" s="263"/>
      <c r="ED29" s="263"/>
      <c r="EE29" s="263"/>
      <c r="EF29" s="263"/>
      <c r="EG29" s="263"/>
      <c r="EH29" s="263"/>
      <c r="EI29" s="263"/>
      <c r="EJ29" s="263"/>
      <c r="EK29" s="263"/>
      <c r="EL29" s="263"/>
      <c r="EM29" s="263"/>
      <c r="EN29" s="263"/>
      <c r="EO29" s="263"/>
      <c r="EP29" s="263"/>
      <c r="EQ29" s="263"/>
      <c r="ER29" s="263"/>
      <c r="ES29" s="263"/>
      <c r="ET29" s="263"/>
      <c r="EU29" s="263"/>
      <c r="EV29" s="263"/>
      <c r="EW29" s="263"/>
      <c r="EX29" s="263"/>
      <c r="EY29" s="263"/>
      <c r="EZ29" s="263"/>
      <c r="FA29" s="263"/>
      <c r="FB29" s="263"/>
      <c r="FC29" s="263"/>
      <c r="FD29" s="263"/>
      <c r="FE29" s="263"/>
      <c r="FF29" s="263"/>
      <c r="FG29" s="263"/>
      <c r="FH29" s="263"/>
      <c r="FI29" s="263"/>
      <c r="FJ29" s="263"/>
      <c r="FK29" s="263"/>
      <c r="FL29" s="263"/>
      <c r="FM29" s="263"/>
      <c r="FN29" s="263"/>
      <c r="FO29" s="263"/>
      <c r="FP29" s="263"/>
      <c r="FQ29" s="263"/>
      <c r="FR29" s="263"/>
      <c r="FS29" s="263"/>
      <c r="FT29" s="263"/>
      <c r="FU29" s="263"/>
      <c r="FV29" s="263"/>
      <c r="FW29" s="263"/>
      <c r="FX29" s="263"/>
      <c r="FY29" s="263"/>
      <c r="FZ29" s="263"/>
      <c r="GA29" s="263"/>
      <c r="GB29" s="263"/>
      <c r="GC29" s="263"/>
      <c r="GD29" s="263"/>
      <c r="GE29" s="263"/>
      <c r="GF29" s="263"/>
      <c r="GG29" s="263"/>
      <c r="GH29" s="263"/>
      <c r="GI29" s="263"/>
      <c r="GJ29" s="263"/>
      <c r="GK29" s="263"/>
      <c r="GL29" s="263"/>
      <c r="GM29" s="263"/>
      <c r="GN29" s="263"/>
      <c r="GO29" s="263"/>
      <c r="GP29" s="263"/>
      <c r="GQ29" s="263"/>
      <c r="GR29" s="263"/>
      <c r="GS29" s="263"/>
      <c r="GT29" s="263"/>
      <c r="GU29" s="263"/>
      <c r="GV29" s="263"/>
      <c r="GW29" s="263"/>
      <c r="GX29" s="263"/>
      <c r="GY29" s="263"/>
      <c r="GZ29" s="263"/>
      <c r="HA29" s="263"/>
      <c r="HB29" s="263"/>
      <c r="HC29" s="263"/>
      <c r="HD29" s="263"/>
      <c r="HE29" s="263"/>
      <c r="HF29" s="263"/>
      <c r="HG29" s="263"/>
      <c r="HH29" s="263"/>
      <c r="HI29" s="263"/>
      <c r="HJ29" s="263"/>
      <c r="HK29" s="263"/>
      <c r="HL29" s="263"/>
      <c r="HM29" s="263"/>
      <c r="HN29" s="263"/>
      <c r="HO29" s="263"/>
      <c r="HP29" s="263"/>
      <c r="HQ29" s="263"/>
      <c r="HR29" s="263"/>
      <c r="HS29" s="263"/>
      <c r="HT29" s="263"/>
      <c r="HU29" s="263"/>
      <c r="HV29" s="263"/>
      <c r="HW29" s="263"/>
      <c r="HX29" s="263"/>
      <c r="HY29" s="263"/>
      <c r="HZ29" s="263"/>
      <c r="IA29" s="263"/>
      <c r="IB29" s="263"/>
      <c r="IC29" s="263"/>
      <c r="ID29" s="263"/>
      <c r="IE29" s="263"/>
      <c r="IF29" s="263"/>
      <c r="IG29" s="263"/>
      <c r="IH29" s="263"/>
      <c r="II29" s="263"/>
      <c r="IJ29" s="263"/>
      <c r="IK29" s="263"/>
      <c r="IL29" s="263"/>
      <c r="IM29" s="263"/>
      <c r="IN29" s="263"/>
      <c r="IO29" s="263"/>
      <c r="IP29" s="263"/>
      <c r="IQ29" s="263"/>
      <c r="IR29" s="263"/>
      <c r="IS29" s="263"/>
      <c r="IT29" s="263"/>
      <c r="IU29" s="263"/>
      <c r="IV29" s="263"/>
      <c r="IW29" s="263"/>
      <c r="IX29" s="263"/>
      <c r="IY29" s="263"/>
      <c r="IZ29" s="263"/>
      <c r="JA29" s="263"/>
      <c r="JB29" s="263"/>
      <c r="JC29" s="263"/>
      <c r="JD29" s="263"/>
      <c r="JE29" s="263"/>
      <c r="JF29" s="263"/>
      <c r="JG29" s="263"/>
      <c r="JH29" s="263"/>
      <c r="JI29" s="263"/>
      <c r="JJ29" s="263"/>
      <c r="JK29" s="263"/>
      <c r="JL29" s="263"/>
      <c r="JM29" s="263"/>
      <c r="JN29" s="263"/>
      <c r="JO29" s="263"/>
      <c r="JP29" s="263"/>
      <c r="JQ29" s="263"/>
      <c r="JR29" s="263"/>
      <c r="JS29" s="263"/>
      <c r="JT29" s="263"/>
      <c r="JU29" s="263"/>
      <c r="JV29" s="263"/>
      <c r="JW29" s="263"/>
      <c r="JX29" s="263"/>
      <c r="JY29" s="263"/>
      <c r="JZ29" s="263"/>
      <c r="KA29" s="263"/>
      <c r="KB29" s="263"/>
      <c r="KC29" s="263"/>
      <c r="KD29" s="263"/>
      <c r="KE29" s="263"/>
      <c r="KF29" s="263"/>
      <c r="KG29" s="263"/>
      <c r="KH29" s="263"/>
      <c r="KI29" s="263"/>
      <c r="KJ29" s="263"/>
      <c r="KK29" s="263"/>
      <c r="KL29" s="263"/>
      <c r="KM29" s="263"/>
      <c r="KN29" s="263"/>
      <c r="KO29" s="263"/>
      <c r="KP29" s="263"/>
      <c r="KQ29" s="263"/>
      <c r="KR29" s="263"/>
      <c r="KS29" s="263"/>
      <c r="KT29" s="263"/>
      <c r="KU29" s="263"/>
      <c r="KV29" s="263"/>
      <c r="KW29" s="263"/>
      <c r="KX29" s="263"/>
      <c r="KY29" s="263"/>
      <c r="KZ29" s="263"/>
      <c r="LA29" s="263"/>
      <c r="LB29" s="263"/>
      <c r="LC29" s="263"/>
      <c r="LD29" s="263"/>
      <c r="LE29" s="263"/>
      <c r="LF29" s="263"/>
      <c r="LG29" s="263"/>
      <c r="LH29" s="263"/>
      <c r="LI29" s="263"/>
      <c r="LJ29" s="263"/>
      <c r="LK29" s="263"/>
      <c r="LL29" s="263"/>
      <c r="LM29" s="263"/>
      <c r="LN29" s="263"/>
      <c r="LO29" s="263"/>
      <c r="LP29" s="263"/>
      <c r="LQ29" s="263"/>
      <c r="LR29" s="263"/>
      <c r="LS29" s="263"/>
      <c r="LT29" s="263"/>
      <c r="LU29" s="263"/>
      <c r="LV29" s="263"/>
      <c r="LW29" s="263"/>
      <c r="LX29" s="263"/>
      <c r="LY29" s="263"/>
      <c r="LZ29" s="263"/>
      <c r="MA29" s="263"/>
      <c r="MB29" s="263"/>
      <c r="MC29" s="263"/>
      <c r="MD29" s="263"/>
      <c r="ME29" s="263"/>
      <c r="MF29" s="263"/>
      <c r="MG29" s="263"/>
      <c r="MH29" s="263"/>
      <c r="MI29" s="263"/>
      <c r="MJ29" s="263"/>
      <c r="MK29" s="263"/>
      <c r="ML29" s="263"/>
      <c r="MM29" s="263"/>
      <c r="MN29" s="263"/>
      <c r="MO29" s="263"/>
      <c r="MP29" s="263"/>
      <c r="MQ29" s="263"/>
      <c r="MR29" s="263"/>
      <c r="MS29" s="263"/>
      <c r="MT29" s="263"/>
      <c r="MU29" s="263"/>
      <c r="MV29" s="263"/>
      <c r="MW29" s="263"/>
      <c r="MX29" s="263"/>
      <c r="MY29" s="263"/>
      <c r="MZ29" s="263"/>
      <c r="NA29" s="263"/>
      <c r="NB29" s="263"/>
      <c r="NC29" s="263"/>
      <c r="ND29" s="263"/>
      <c r="NE29" s="263"/>
      <c r="NF29" s="263"/>
      <c r="NG29" s="263"/>
      <c r="NH29" s="263"/>
      <c r="NI29" s="263"/>
      <c r="NJ29" s="263"/>
      <c r="NK29" s="263"/>
      <c r="NL29" s="263"/>
      <c r="NM29" s="263"/>
      <c r="NN29" s="263"/>
      <c r="NO29" s="263"/>
      <c r="NP29" s="263"/>
      <c r="NQ29" s="263"/>
      <c r="NR29" s="263"/>
      <c r="NS29" s="263"/>
      <c r="NT29" s="263"/>
      <c r="NU29" s="263"/>
      <c r="NV29" s="263"/>
      <c r="NW29" s="263"/>
      <c r="NX29" s="263"/>
      <c r="NY29" s="263"/>
      <c r="NZ29" s="263"/>
      <c r="OA29" s="263"/>
      <c r="OB29" s="263"/>
      <c r="OC29" s="263"/>
      <c r="OD29" s="263"/>
      <c r="OE29" s="263"/>
      <c r="OF29" s="263"/>
      <c r="OG29" s="263"/>
      <c r="OH29" s="263"/>
      <c r="OI29" s="263"/>
      <c r="OJ29" s="263"/>
      <c r="OK29" s="263"/>
      <c r="OL29" s="263"/>
      <c r="OM29" s="263"/>
      <c r="ON29" s="263"/>
      <c r="OO29" s="263"/>
      <c r="OP29" s="263"/>
      <c r="OQ29" s="263"/>
      <c r="OR29" s="263"/>
      <c r="OS29" s="263"/>
      <c r="OT29" s="263"/>
      <c r="OU29" s="263"/>
      <c r="OV29" s="263"/>
      <c r="OW29" s="263"/>
      <c r="OX29" s="263"/>
      <c r="OY29" s="263"/>
      <c r="OZ29" s="263"/>
      <c r="PA29" s="263"/>
      <c r="PB29" s="263"/>
      <c r="PC29" s="263"/>
      <c r="PD29" s="263"/>
      <c r="PE29" s="263"/>
      <c r="PF29" s="263"/>
      <c r="PG29" s="263"/>
      <c r="PH29" s="263"/>
      <c r="PI29" s="263"/>
      <c r="PJ29" s="263"/>
      <c r="PK29" s="263"/>
      <c r="PL29" s="263"/>
      <c r="PM29" s="263"/>
      <c r="PN29" s="263"/>
      <c r="PO29" s="263"/>
      <c r="PP29" s="263"/>
      <c r="PQ29" s="263"/>
      <c r="PR29" s="263"/>
      <c r="PS29" s="263"/>
      <c r="PT29" s="263"/>
      <c r="PU29" s="263"/>
      <c r="PV29" s="263"/>
      <c r="PW29" s="263"/>
      <c r="PX29" s="263"/>
      <c r="PY29" s="263"/>
      <c r="PZ29" s="263"/>
      <c r="QA29" s="263"/>
      <c r="QB29" s="263"/>
      <c r="QC29" s="263"/>
      <c r="QD29" s="263"/>
      <c r="QE29" s="263"/>
      <c r="QF29" s="263"/>
      <c r="QG29" s="263"/>
      <c r="QH29" s="263"/>
      <c r="QI29" s="263"/>
      <c r="QJ29" s="263"/>
      <c r="QK29" s="263"/>
      <c r="QL29" s="263"/>
      <c r="QM29" s="263"/>
      <c r="QN29" s="263"/>
      <c r="QO29" s="263"/>
      <c r="QP29" s="263"/>
      <c r="QQ29" s="263"/>
      <c r="QR29" s="263"/>
      <c r="QS29" s="263"/>
      <c r="QT29" s="263"/>
      <c r="QU29" s="263"/>
      <c r="QV29" s="263"/>
      <c r="QW29" s="263"/>
      <c r="QX29" s="263"/>
      <c r="QY29" s="263"/>
      <c r="QZ29" s="263"/>
      <c r="RA29" s="263"/>
      <c r="RB29" s="263"/>
      <c r="RC29" s="263"/>
      <c r="RD29" s="263"/>
      <c r="RE29" s="263"/>
      <c r="RF29" s="263"/>
      <c r="RG29" s="263"/>
      <c r="RH29" s="263"/>
      <c r="RI29" s="263"/>
      <c r="RJ29" s="263"/>
      <c r="RK29" s="263"/>
      <c r="RL29" s="263"/>
      <c r="RM29" s="263"/>
      <c r="RN29" s="263"/>
      <c r="RO29" s="263"/>
      <c r="RP29" s="263"/>
      <c r="RQ29" s="263"/>
      <c r="RR29" s="263"/>
      <c r="RS29" s="263"/>
      <c r="RT29" s="263"/>
      <c r="RU29" s="263"/>
      <c r="RV29" s="263"/>
      <c r="RW29" s="263"/>
      <c r="RX29" s="263"/>
      <c r="RY29" s="263"/>
      <c r="RZ29" s="263"/>
      <c r="SA29" s="263"/>
    </row>
    <row r="30" spans="1:495">
      <c r="A30" s="239"/>
      <c r="B30" s="283" t="str">
        <f t="shared" ref="B30:B47" si="8">B7</f>
        <v>Passive Treatment System</v>
      </c>
      <c r="C30" s="281"/>
      <c r="D30" s="263"/>
      <c r="E30" s="263"/>
      <c r="F30" s="263"/>
      <c r="G30" s="263"/>
      <c r="H30" s="263"/>
      <c r="I30" s="263"/>
      <c r="J30" s="263"/>
      <c r="K30" s="263"/>
      <c r="L30" s="263"/>
      <c r="M30" s="263"/>
      <c r="N30" s="263"/>
      <c r="O30" s="263"/>
      <c r="P30" s="263"/>
      <c r="Q30" s="263"/>
      <c r="R30" s="263"/>
      <c r="S30" s="263">
        <v>1</v>
      </c>
      <c r="T30" s="263">
        <v>1</v>
      </c>
      <c r="U30" s="263">
        <v>1</v>
      </c>
      <c r="V30" s="263">
        <v>1</v>
      </c>
      <c r="W30" s="263">
        <v>0.5</v>
      </c>
      <c r="X30" s="263">
        <v>0.5</v>
      </c>
      <c r="Y30" s="263">
        <v>0.25</v>
      </c>
      <c r="Z30" s="263">
        <v>0.25</v>
      </c>
      <c r="AA30" s="263"/>
      <c r="AB30" s="263"/>
      <c r="AC30" s="263"/>
      <c r="AD30" s="263"/>
      <c r="AE30" s="263"/>
      <c r="AF30" s="263"/>
      <c r="AG30" s="263">
        <v>1</v>
      </c>
      <c r="AH30" s="263"/>
      <c r="AI30" s="263"/>
      <c r="AJ30" s="263"/>
      <c r="AK30" s="263"/>
      <c r="AL30" s="263">
        <v>1</v>
      </c>
      <c r="AM30" s="263"/>
      <c r="AN30" s="263"/>
      <c r="AO30" s="263"/>
      <c r="AP30" s="263"/>
      <c r="AQ30" s="263"/>
      <c r="AR30" s="263"/>
      <c r="AS30" s="263"/>
      <c r="AT30" s="263"/>
      <c r="AU30" s="263"/>
      <c r="AV30" s="263"/>
      <c r="AW30" s="263"/>
      <c r="AX30" s="263"/>
      <c r="AY30" s="263"/>
      <c r="AZ30" s="263"/>
      <c r="BA30" s="263"/>
      <c r="BB30" s="263"/>
      <c r="BC30" s="263"/>
      <c r="BD30" s="263"/>
      <c r="BE30" s="263"/>
      <c r="BF30" s="263"/>
      <c r="BG30" s="263"/>
      <c r="BH30" s="263"/>
      <c r="BI30" s="263"/>
      <c r="BJ30" s="263"/>
      <c r="BK30" s="263"/>
      <c r="BL30" s="263"/>
      <c r="BM30" s="263"/>
      <c r="BN30" s="263"/>
      <c r="BO30" s="263"/>
      <c r="BP30" s="263"/>
      <c r="BQ30" s="263"/>
      <c r="BR30" s="263"/>
      <c r="BS30" s="263"/>
      <c r="BT30" s="263"/>
      <c r="BU30" s="263"/>
      <c r="BV30" s="263"/>
      <c r="BW30" s="263"/>
      <c r="BX30" s="263"/>
      <c r="BY30" s="263"/>
      <c r="BZ30" s="263"/>
      <c r="CA30" s="263"/>
      <c r="CB30" s="263"/>
      <c r="CC30" s="263"/>
      <c r="CD30" s="263"/>
      <c r="CE30" s="263"/>
      <c r="CF30" s="263"/>
      <c r="CG30" s="263"/>
      <c r="CH30" s="263"/>
      <c r="CI30" s="263"/>
      <c r="CJ30" s="263"/>
      <c r="CK30" s="263"/>
      <c r="CL30" s="263"/>
      <c r="CM30" s="263"/>
      <c r="CN30" s="263"/>
      <c r="CO30" s="263"/>
      <c r="CP30" s="263"/>
      <c r="CQ30" s="263"/>
      <c r="CR30" s="263"/>
      <c r="CS30" s="263"/>
      <c r="CT30" s="263"/>
      <c r="CU30" s="263"/>
      <c r="CV30" s="263"/>
      <c r="CW30" s="263"/>
      <c r="CX30" s="263"/>
      <c r="CY30" s="263"/>
      <c r="CZ30" s="263"/>
      <c r="DA30" s="263"/>
      <c r="DB30" s="263"/>
      <c r="DC30" s="263"/>
      <c r="DD30" s="263"/>
      <c r="DE30" s="263"/>
      <c r="DF30" s="263"/>
      <c r="DG30" s="263"/>
      <c r="DH30" s="263"/>
      <c r="DI30" s="263"/>
      <c r="DJ30" s="263"/>
      <c r="DK30" s="263"/>
      <c r="DL30" s="263"/>
      <c r="DM30" s="263"/>
      <c r="DN30" s="263"/>
      <c r="DO30" s="263"/>
      <c r="DP30" s="263"/>
      <c r="DQ30" s="263"/>
      <c r="DR30" s="263"/>
      <c r="DS30" s="263"/>
      <c r="DT30" s="263"/>
      <c r="DU30" s="263"/>
      <c r="DV30" s="263"/>
      <c r="DW30" s="263"/>
      <c r="DX30" s="263"/>
      <c r="DY30" s="263"/>
      <c r="DZ30" s="263"/>
      <c r="EA30" s="263"/>
      <c r="EB30" s="263"/>
      <c r="EC30" s="263"/>
      <c r="ED30" s="263"/>
      <c r="EE30" s="263"/>
      <c r="EF30" s="263"/>
      <c r="EG30" s="263"/>
      <c r="EH30" s="263"/>
      <c r="EI30" s="263"/>
      <c r="EJ30" s="263"/>
      <c r="EK30" s="263"/>
      <c r="EL30" s="263"/>
      <c r="EM30" s="263"/>
      <c r="EN30" s="263"/>
      <c r="EO30" s="263"/>
      <c r="EP30" s="263"/>
      <c r="EQ30" s="263"/>
      <c r="ER30" s="263"/>
      <c r="ES30" s="263"/>
      <c r="ET30" s="263"/>
      <c r="EU30" s="263"/>
      <c r="EV30" s="263"/>
      <c r="EW30" s="263"/>
      <c r="EX30" s="263"/>
      <c r="EY30" s="263"/>
      <c r="EZ30" s="263"/>
      <c r="FA30" s="263"/>
      <c r="FB30" s="263"/>
      <c r="FC30" s="263"/>
      <c r="FD30" s="263"/>
      <c r="FE30" s="263"/>
      <c r="FF30" s="263"/>
      <c r="FG30" s="263"/>
      <c r="FH30" s="263"/>
      <c r="FI30" s="263"/>
      <c r="FJ30" s="263"/>
      <c r="FK30" s="263"/>
      <c r="FL30" s="263"/>
      <c r="FM30" s="263"/>
      <c r="FN30" s="263"/>
      <c r="FO30" s="263"/>
      <c r="FP30" s="263"/>
      <c r="FQ30" s="263"/>
      <c r="FR30" s="263"/>
      <c r="FS30" s="263"/>
      <c r="FT30" s="263"/>
      <c r="FU30" s="263"/>
      <c r="FV30" s="263"/>
      <c r="FW30" s="263"/>
      <c r="FX30" s="263"/>
      <c r="FY30" s="263"/>
      <c r="FZ30" s="263"/>
      <c r="GA30" s="263"/>
      <c r="GB30" s="263"/>
      <c r="GC30" s="263"/>
      <c r="GD30" s="263"/>
      <c r="GE30" s="263"/>
      <c r="GF30" s="263"/>
      <c r="GG30" s="263"/>
      <c r="GH30" s="263"/>
      <c r="GI30" s="263"/>
      <c r="GJ30" s="263"/>
      <c r="GK30" s="263"/>
      <c r="GL30" s="263"/>
      <c r="GM30" s="263"/>
      <c r="GN30" s="263"/>
      <c r="GO30" s="263"/>
      <c r="GP30" s="263"/>
      <c r="GQ30" s="263"/>
      <c r="GR30" s="263"/>
      <c r="GS30" s="263"/>
      <c r="GT30" s="263"/>
      <c r="GU30" s="263"/>
      <c r="GV30" s="263"/>
      <c r="GW30" s="263"/>
      <c r="GX30" s="263"/>
      <c r="GY30" s="263"/>
      <c r="GZ30" s="263"/>
      <c r="HA30" s="263"/>
      <c r="HB30" s="263"/>
      <c r="HC30" s="263"/>
      <c r="HD30" s="263"/>
      <c r="HE30" s="263"/>
      <c r="HF30" s="263"/>
      <c r="HG30" s="263"/>
      <c r="HH30" s="263"/>
      <c r="HI30" s="263"/>
      <c r="HJ30" s="263"/>
      <c r="HK30" s="263"/>
      <c r="HL30" s="263"/>
      <c r="HM30" s="263"/>
      <c r="HN30" s="263"/>
      <c r="HO30" s="263"/>
      <c r="HP30" s="263"/>
      <c r="HQ30" s="263"/>
      <c r="HR30" s="263"/>
      <c r="HS30" s="263"/>
      <c r="HT30" s="263"/>
      <c r="HU30" s="263"/>
      <c r="HV30" s="263"/>
      <c r="HW30" s="263"/>
      <c r="HX30" s="263"/>
      <c r="HY30" s="263"/>
      <c r="HZ30" s="263"/>
      <c r="IA30" s="263"/>
      <c r="IB30" s="263"/>
      <c r="IC30" s="263"/>
      <c r="ID30" s="263"/>
      <c r="IE30" s="263"/>
      <c r="IF30" s="263"/>
      <c r="IG30" s="263"/>
      <c r="IH30" s="263"/>
      <c r="II30" s="263"/>
      <c r="IJ30" s="263"/>
      <c r="IK30" s="263"/>
      <c r="IL30" s="263"/>
      <c r="IM30" s="263"/>
      <c r="IN30" s="263"/>
      <c r="IO30" s="263"/>
      <c r="IP30" s="263"/>
      <c r="IQ30" s="263"/>
      <c r="IR30" s="263"/>
      <c r="IS30" s="263"/>
      <c r="IT30" s="263"/>
      <c r="IU30" s="263"/>
      <c r="IV30" s="263"/>
      <c r="IW30" s="263"/>
      <c r="IX30" s="263"/>
      <c r="IY30" s="263"/>
      <c r="IZ30" s="263"/>
      <c r="JA30" s="263"/>
      <c r="JB30" s="263"/>
      <c r="JC30" s="263"/>
      <c r="JD30" s="263"/>
      <c r="JE30" s="263"/>
      <c r="JF30" s="263"/>
      <c r="JG30" s="263"/>
      <c r="JH30" s="263"/>
      <c r="JI30" s="263"/>
      <c r="JJ30" s="263"/>
      <c r="JK30" s="263"/>
      <c r="JL30" s="263"/>
      <c r="JM30" s="263"/>
      <c r="JN30" s="263"/>
      <c r="JO30" s="263"/>
      <c r="JP30" s="263"/>
      <c r="JQ30" s="263"/>
      <c r="JR30" s="263"/>
      <c r="JS30" s="263"/>
      <c r="JT30" s="263"/>
      <c r="JU30" s="263"/>
      <c r="JV30" s="263"/>
      <c r="JW30" s="263"/>
      <c r="JX30" s="263"/>
      <c r="JY30" s="263"/>
      <c r="JZ30" s="263"/>
      <c r="KA30" s="263"/>
      <c r="KB30" s="263"/>
      <c r="KC30" s="263"/>
      <c r="KD30" s="263"/>
      <c r="KE30" s="263"/>
      <c r="KF30" s="263"/>
      <c r="KG30" s="263"/>
      <c r="KH30" s="263"/>
      <c r="KI30" s="263"/>
      <c r="KJ30" s="263"/>
      <c r="KK30" s="263"/>
      <c r="KL30" s="263"/>
      <c r="KM30" s="263"/>
      <c r="KN30" s="263"/>
      <c r="KO30" s="263"/>
      <c r="KP30" s="263"/>
      <c r="KQ30" s="263"/>
      <c r="KR30" s="263"/>
      <c r="KS30" s="263"/>
      <c r="KT30" s="263"/>
      <c r="KU30" s="263"/>
      <c r="KV30" s="263"/>
      <c r="KW30" s="263"/>
      <c r="KX30" s="263"/>
      <c r="KY30" s="263"/>
      <c r="KZ30" s="263"/>
      <c r="LA30" s="263"/>
      <c r="LB30" s="263"/>
      <c r="LC30" s="263"/>
      <c r="LD30" s="263"/>
      <c r="LE30" s="263"/>
      <c r="LF30" s="263"/>
      <c r="LG30" s="263"/>
      <c r="LH30" s="263"/>
      <c r="LI30" s="263"/>
      <c r="LJ30" s="263"/>
      <c r="LK30" s="263"/>
      <c r="LL30" s="263"/>
      <c r="LM30" s="263"/>
      <c r="LN30" s="263"/>
      <c r="LO30" s="263"/>
      <c r="LP30" s="263"/>
      <c r="LQ30" s="263"/>
      <c r="LR30" s="263"/>
      <c r="LS30" s="263"/>
      <c r="LT30" s="263"/>
      <c r="LU30" s="263"/>
      <c r="LV30" s="263"/>
      <c r="LW30" s="263"/>
      <c r="LX30" s="263"/>
      <c r="LY30" s="263"/>
      <c r="LZ30" s="263"/>
      <c r="MA30" s="263"/>
      <c r="MB30" s="263"/>
      <c r="MC30" s="263"/>
      <c r="MD30" s="263"/>
      <c r="ME30" s="263"/>
      <c r="MF30" s="263"/>
      <c r="MG30" s="263"/>
      <c r="MH30" s="263"/>
      <c r="MI30" s="263"/>
      <c r="MJ30" s="263"/>
      <c r="MK30" s="263"/>
      <c r="ML30" s="263"/>
      <c r="MM30" s="263"/>
      <c r="MN30" s="263"/>
      <c r="MO30" s="263"/>
      <c r="MP30" s="263"/>
      <c r="MQ30" s="263"/>
      <c r="MR30" s="263"/>
      <c r="MS30" s="263"/>
      <c r="MT30" s="263"/>
      <c r="MU30" s="263"/>
      <c r="MV30" s="263"/>
      <c r="MW30" s="263"/>
      <c r="MX30" s="263"/>
      <c r="MY30" s="263"/>
      <c r="MZ30" s="263"/>
      <c r="NA30" s="263"/>
      <c r="NB30" s="263"/>
      <c r="NC30" s="263"/>
      <c r="ND30" s="263"/>
      <c r="NE30" s="263"/>
      <c r="NF30" s="263"/>
      <c r="NG30" s="263"/>
      <c r="NH30" s="263"/>
      <c r="NI30" s="263"/>
      <c r="NJ30" s="263"/>
      <c r="NK30" s="263"/>
      <c r="NL30" s="263"/>
      <c r="NM30" s="263"/>
      <c r="NN30" s="263"/>
      <c r="NO30" s="263"/>
      <c r="NP30" s="263"/>
      <c r="NQ30" s="263"/>
      <c r="NR30" s="263"/>
      <c r="NS30" s="263"/>
      <c r="NT30" s="263"/>
      <c r="NU30" s="263"/>
      <c r="NV30" s="263"/>
      <c r="NW30" s="263"/>
      <c r="NX30" s="263"/>
      <c r="NY30" s="263"/>
      <c r="NZ30" s="263"/>
      <c r="OA30" s="263"/>
      <c r="OB30" s="263"/>
      <c r="OC30" s="263"/>
      <c r="OD30" s="263"/>
      <c r="OE30" s="263"/>
      <c r="OF30" s="263"/>
      <c r="OG30" s="263"/>
      <c r="OH30" s="263"/>
      <c r="OI30" s="263"/>
      <c r="OJ30" s="263"/>
      <c r="OK30" s="263"/>
      <c r="OL30" s="263"/>
      <c r="OM30" s="263"/>
      <c r="ON30" s="263"/>
      <c r="OO30" s="263"/>
      <c r="OP30" s="263"/>
      <c r="OQ30" s="263"/>
      <c r="OR30" s="263"/>
      <c r="OS30" s="263"/>
      <c r="OT30" s="263"/>
      <c r="OU30" s="263"/>
      <c r="OV30" s="263"/>
      <c r="OW30" s="263"/>
      <c r="OX30" s="263"/>
      <c r="OY30" s="263"/>
      <c r="OZ30" s="263"/>
      <c r="PA30" s="263"/>
      <c r="PB30" s="263"/>
      <c r="PC30" s="263"/>
      <c r="PD30" s="263"/>
      <c r="PE30" s="263"/>
      <c r="PF30" s="263"/>
      <c r="PG30" s="263"/>
      <c r="PH30" s="263"/>
      <c r="PI30" s="263"/>
      <c r="PJ30" s="263"/>
      <c r="PK30" s="263"/>
      <c r="PL30" s="263"/>
      <c r="PM30" s="263"/>
      <c r="PN30" s="263"/>
      <c r="PO30" s="263"/>
      <c r="PP30" s="263"/>
      <c r="PQ30" s="263"/>
      <c r="PR30" s="263"/>
      <c r="PS30" s="263"/>
      <c r="PT30" s="263"/>
      <c r="PU30" s="263"/>
      <c r="PV30" s="263"/>
      <c r="PW30" s="263"/>
      <c r="PX30" s="263"/>
      <c r="PY30" s="263"/>
      <c r="PZ30" s="263"/>
      <c r="QA30" s="263"/>
      <c r="QB30" s="263"/>
      <c r="QC30" s="263"/>
      <c r="QD30" s="263"/>
      <c r="QE30" s="263"/>
      <c r="QF30" s="263"/>
      <c r="QG30" s="263"/>
      <c r="QH30" s="263"/>
      <c r="QI30" s="263"/>
      <c r="QJ30" s="263"/>
      <c r="QK30" s="263"/>
      <c r="QL30" s="263"/>
      <c r="QM30" s="263"/>
      <c r="QN30" s="263"/>
      <c r="QO30" s="263"/>
      <c r="QP30" s="263"/>
      <c r="QQ30" s="263"/>
      <c r="QR30" s="263"/>
      <c r="QS30" s="263"/>
      <c r="QT30" s="263"/>
      <c r="QU30" s="263"/>
      <c r="QV30" s="263"/>
      <c r="QW30" s="263"/>
      <c r="QX30" s="263"/>
      <c r="QY30" s="263"/>
      <c r="QZ30" s="263"/>
      <c r="RA30" s="263"/>
      <c r="RB30" s="263"/>
      <c r="RC30" s="263"/>
      <c r="RD30" s="263"/>
      <c r="RE30" s="263"/>
      <c r="RF30" s="263"/>
      <c r="RG30" s="263"/>
      <c r="RH30" s="263"/>
      <c r="RI30" s="263"/>
      <c r="RJ30" s="263"/>
      <c r="RK30" s="263"/>
      <c r="RL30" s="263"/>
      <c r="RM30" s="263"/>
      <c r="RN30" s="263"/>
      <c r="RO30" s="263"/>
      <c r="RP30" s="263"/>
      <c r="RQ30" s="263"/>
      <c r="RR30" s="263"/>
      <c r="RS30" s="263"/>
      <c r="RT30" s="263"/>
      <c r="RU30" s="263"/>
      <c r="RV30" s="263"/>
      <c r="RW30" s="263"/>
      <c r="RX30" s="263"/>
      <c r="RY30" s="263"/>
      <c r="RZ30" s="263"/>
      <c r="SA30" s="263"/>
    </row>
    <row r="31" spans="1:495">
      <c r="A31" s="239"/>
      <c r="B31" s="283" t="str">
        <f t="shared" si="8"/>
        <v>Field Support Staff &amp; Vehicles</v>
      </c>
      <c r="C31" s="281"/>
      <c r="D31" s="263"/>
      <c r="E31" s="263"/>
      <c r="F31" s="263"/>
      <c r="G31" s="263">
        <v>1</v>
      </c>
      <c r="H31" s="263">
        <v>1</v>
      </c>
      <c r="I31" s="263">
        <v>1</v>
      </c>
      <c r="J31" s="263">
        <v>1</v>
      </c>
      <c r="K31" s="263">
        <v>1</v>
      </c>
      <c r="L31" s="263">
        <v>1</v>
      </c>
      <c r="M31" s="263">
        <v>1</v>
      </c>
      <c r="N31" s="263">
        <v>1</v>
      </c>
      <c r="O31" s="263">
        <v>1</v>
      </c>
      <c r="P31" s="263">
        <v>0.5</v>
      </c>
      <c r="Q31" s="263">
        <v>0.5</v>
      </c>
      <c r="R31" s="263">
        <v>0.5</v>
      </c>
      <c r="S31" s="263">
        <v>0.5</v>
      </c>
      <c r="T31" s="263">
        <v>0.5</v>
      </c>
      <c r="U31" s="263">
        <v>0.5</v>
      </c>
      <c r="V31" s="263">
        <v>0.5</v>
      </c>
      <c r="W31" s="263"/>
      <c r="X31" s="263"/>
      <c r="Y31" s="263"/>
      <c r="Z31" s="263"/>
      <c r="AA31" s="263"/>
      <c r="AB31" s="263"/>
      <c r="AC31" s="263"/>
      <c r="AD31" s="263"/>
      <c r="AE31" s="263"/>
      <c r="AF31" s="263"/>
      <c r="AG31" s="263">
        <v>1</v>
      </c>
      <c r="AH31" s="263"/>
      <c r="AI31" s="263"/>
      <c r="AJ31" s="263"/>
      <c r="AK31" s="263"/>
      <c r="AL31" s="263">
        <v>1</v>
      </c>
      <c r="AM31" s="263"/>
      <c r="AN31" s="263"/>
      <c r="AO31" s="263"/>
      <c r="AP31" s="263"/>
      <c r="AQ31" s="263"/>
      <c r="AR31" s="263"/>
      <c r="AS31" s="263"/>
      <c r="AT31" s="263"/>
      <c r="AU31" s="263"/>
      <c r="AV31" s="263"/>
      <c r="AW31" s="263"/>
      <c r="AX31" s="263"/>
      <c r="AY31" s="263"/>
      <c r="AZ31" s="263"/>
      <c r="BA31" s="263"/>
      <c r="BB31" s="263"/>
      <c r="BC31" s="263"/>
      <c r="BD31" s="263"/>
      <c r="BE31" s="263"/>
      <c r="BF31" s="263"/>
      <c r="BG31" s="263"/>
      <c r="BH31" s="263"/>
      <c r="BI31" s="263"/>
      <c r="BJ31" s="263"/>
      <c r="BK31" s="263"/>
      <c r="BL31" s="263"/>
      <c r="BM31" s="263"/>
      <c r="BN31" s="263"/>
      <c r="BO31" s="263"/>
      <c r="BP31" s="263"/>
      <c r="BQ31" s="263"/>
      <c r="BR31" s="263"/>
      <c r="BS31" s="263"/>
      <c r="BT31" s="263"/>
      <c r="BU31" s="263"/>
      <c r="BV31" s="263"/>
      <c r="BW31" s="263"/>
      <c r="BX31" s="263"/>
      <c r="BY31" s="263"/>
      <c r="BZ31" s="263"/>
      <c r="CA31" s="263"/>
      <c r="CB31" s="263"/>
      <c r="CC31" s="263"/>
      <c r="CD31" s="263"/>
      <c r="CE31" s="263"/>
      <c r="CF31" s="263"/>
      <c r="CG31" s="263"/>
      <c r="CH31" s="263"/>
      <c r="CI31" s="263"/>
      <c r="CJ31" s="263"/>
      <c r="CK31" s="263"/>
      <c r="CL31" s="263"/>
      <c r="CM31" s="263"/>
      <c r="CN31" s="263"/>
      <c r="CO31" s="263"/>
      <c r="CP31" s="263"/>
      <c r="CQ31" s="263"/>
      <c r="CR31" s="263"/>
      <c r="CS31" s="263"/>
      <c r="CT31" s="263"/>
      <c r="CU31" s="263"/>
      <c r="CV31" s="263"/>
      <c r="CW31" s="263"/>
      <c r="CX31" s="263"/>
      <c r="CY31" s="263"/>
      <c r="CZ31" s="263"/>
      <c r="DA31" s="263"/>
      <c r="DB31" s="263"/>
      <c r="DC31" s="263"/>
      <c r="DD31" s="263"/>
      <c r="DE31" s="263"/>
      <c r="DF31" s="263"/>
      <c r="DG31" s="263"/>
      <c r="DH31" s="263"/>
      <c r="DI31" s="263"/>
      <c r="DJ31" s="263"/>
      <c r="DK31" s="263"/>
      <c r="DL31" s="263"/>
      <c r="DM31" s="263"/>
      <c r="DN31" s="263"/>
      <c r="DO31" s="263"/>
      <c r="DP31" s="263"/>
      <c r="DQ31" s="263"/>
      <c r="DR31" s="263"/>
      <c r="DS31" s="263"/>
      <c r="DT31" s="263"/>
      <c r="DU31" s="263"/>
      <c r="DV31" s="263"/>
      <c r="DW31" s="263"/>
      <c r="DX31" s="263"/>
      <c r="DY31" s="263"/>
      <c r="DZ31" s="263"/>
      <c r="EA31" s="263"/>
      <c r="EB31" s="263"/>
      <c r="EC31" s="263"/>
      <c r="ED31" s="263"/>
      <c r="EE31" s="263"/>
      <c r="EF31" s="263"/>
      <c r="EG31" s="263"/>
      <c r="EH31" s="263"/>
      <c r="EI31" s="263"/>
      <c r="EJ31" s="263"/>
      <c r="EK31" s="263"/>
      <c r="EL31" s="263"/>
      <c r="EM31" s="263"/>
      <c r="EN31" s="263"/>
      <c r="EO31" s="263"/>
      <c r="EP31" s="263"/>
      <c r="EQ31" s="263"/>
      <c r="ER31" s="263"/>
      <c r="ES31" s="263"/>
      <c r="ET31" s="263"/>
      <c r="EU31" s="263"/>
      <c r="EV31" s="263"/>
      <c r="EW31" s="263"/>
      <c r="EX31" s="263"/>
      <c r="EY31" s="263"/>
      <c r="EZ31" s="263"/>
      <c r="FA31" s="263"/>
      <c r="FB31" s="263"/>
      <c r="FC31" s="263"/>
      <c r="FD31" s="263"/>
      <c r="FE31" s="263"/>
      <c r="FF31" s="263"/>
      <c r="FG31" s="263"/>
      <c r="FH31" s="263"/>
      <c r="FI31" s="263"/>
      <c r="FJ31" s="263"/>
      <c r="FK31" s="263"/>
      <c r="FL31" s="263"/>
      <c r="FM31" s="263"/>
      <c r="FN31" s="263"/>
      <c r="FO31" s="263"/>
      <c r="FP31" s="263"/>
      <c r="FQ31" s="263"/>
      <c r="FR31" s="263"/>
      <c r="FS31" s="263"/>
      <c r="FT31" s="263"/>
      <c r="FU31" s="263"/>
      <c r="FV31" s="263"/>
      <c r="FW31" s="263"/>
      <c r="FX31" s="263"/>
      <c r="FY31" s="263"/>
      <c r="FZ31" s="263"/>
      <c r="GA31" s="263"/>
      <c r="GB31" s="263"/>
      <c r="GC31" s="263"/>
      <c r="GD31" s="263"/>
      <c r="GE31" s="263"/>
      <c r="GF31" s="263"/>
      <c r="GG31" s="263"/>
      <c r="GH31" s="263"/>
      <c r="GI31" s="263"/>
      <c r="GJ31" s="263"/>
      <c r="GK31" s="263"/>
      <c r="GL31" s="263"/>
      <c r="GM31" s="263"/>
      <c r="GN31" s="263"/>
      <c r="GO31" s="263"/>
      <c r="GP31" s="263"/>
      <c r="GQ31" s="263"/>
      <c r="GR31" s="263"/>
      <c r="GS31" s="263"/>
      <c r="GT31" s="263"/>
      <c r="GU31" s="263"/>
      <c r="GV31" s="263"/>
      <c r="GW31" s="263"/>
      <c r="GX31" s="263"/>
      <c r="GY31" s="263"/>
      <c r="GZ31" s="263"/>
      <c r="HA31" s="263"/>
      <c r="HB31" s="263"/>
      <c r="HC31" s="263"/>
      <c r="HD31" s="263"/>
      <c r="HE31" s="263"/>
      <c r="HF31" s="263"/>
      <c r="HG31" s="263"/>
      <c r="HH31" s="263"/>
      <c r="HI31" s="263"/>
      <c r="HJ31" s="263"/>
      <c r="HK31" s="263"/>
      <c r="HL31" s="263"/>
      <c r="HM31" s="263"/>
      <c r="HN31" s="263"/>
      <c r="HO31" s="263"/>
      <c r="HP31" s="263"/>
      <c r="HQ31" s="263"/>
      <c r="HR31" s="263"/>
      <c r="HS31" s="263"/>
      <c r="HT31" s="263"/>
      <c r="HU31" s="263"/>
      <c r="HV31" s="263"/>
      <c r="HW31" s="263"/>
      <c r="HX31" s="263"/>
      <c r="HY31" s="263"/>
      <c r="HZ31" s="263"/>
      <c r="IA31" s="263"/>
      <c r="IB31" s="263"/>
      <c r="IC31" s="263"/>
      <c r="ID31" s="263"/>
      <c r="IE31" s="263"/>
      <c r="IF31" s="263"/>
      <c r="IG31" s="263"/>
      <c r="IH31" s="263"/>
      <c r="II31" s="263"/>
      <c r="IJ31" s="263"/>
      <c r="IK31" s="263"/>
      <c r="IL31" s="263"/>
      <c r="IM31" s="263"/>
      <c r="IN31" s="263"/>
      <c r="IO31" s="263"/>
      <c r="IP31" s="263"/>
      <c r="IQ31" s="263"/>
      <c r="IR31" s="263"/>
      <c r="IS31" s="263"/>
      <c r="IT31" s="263"/>
      <c r="IU31" s="263"/>
      <c r="IV31" s="263"/>
      <c r="IW31" s="263"/>
      <c r="IX31" s="263"/>
      <c r="IY31" s="263"/>
      <c r="IZ31" s="263"/>
      <c r="JA31" s="263"/>
      <c r="JB31" s="263"/>
      <c r="JC31" s="263"/>
      <c r="JD31" s="263"/>
      <c r="JE31" s="263"/>
      <c r="JF31" s="263"/>
      <c r="JG31" s="263"/>
      <c r="JH31" s="263"/>
      <c r="JI31" s="263"/>
      <c r="JJ31" s="263"/>
      <c r="JK31" s="263"/>
      <c r="JL31" s="263"/>
      <c r="JM31" s="263"/>
      <c r="JN31" s="263"/>
      <c r="JO31" s="263"/>
      <c r="JP31" s="263"/>
      <c r="JQ31" s="263"/>
      <c r="JR31" s="263"/>
      <c r="JS31" s="263"/>
      <c r="JT31" s="263"/>
      <c r="JU31" s="263"/>
      <c r="JV31" s="263"/>
      <c r="JW31" s="263"/>
      <c r="JX31" s="263"/>
      <c r="JY31" s="263"/>
      <c r="JZ31" s="263"/>
      <c r="KA31" s="263"/>
      <c r="KB31" s="263"/>
      <c r="KC31" s="263"/>
      <c r="KD31" s="263"/>
      <c r="KE31" s="263"/>
      <c r="KF31" s="263"/>
      <c r="KG31" s="263"/>
      <c r="KH31" s="263"/>
      <c r="KI31" s="263"/>
      <c r="KJ31" s="263"/>
      <c r="KK31" s="263"/>
      <c r="KL31" s="263"/>
      <c r="KM31" s="263"/>
      <c r="KN31" s="263"/>
      <c r="KO31" s="263"/>
      <c r="KP31" s="263"/>
      <c r="KQ31" s="263"/>
      <c r="KR31" s="263"/>
      <c r="KS31" s="263"/>
      <c r="KT31" s="263"/>
      <c r="KU31" s="263"/>
      <c r="KV31" s="263"/>
      <c r="KW31" s="263"/>
      <c r="KX31" s="263"/>
      <c r="KY31" s="263"/>
      <c r="KZ31" s="263"/>
      <c r="LA31" s="263"/>
      <c r="LB31" s="263"/>
      <c r="LC31" s="263"/>
      <c r="LD31" s="263"/>
      <c r="LE31" s="263"/>
      <c r="LF31" s="263"/>
      <c r="LG31" s="263"/>
      <c r="LH31" s="263"/>
      <c r="LI31" s="263"/>
      <c r="LJ31" s="263"/>
      <c r="LK31" s="263"/>
      <c r="LL31" s="263"/>
      <c r="LM31" s="263"/>
      <c r="LN31" s="263"/>
      <c r="LO31" s="263"/>
      <c r="LP31" s="263"/>
      <c r="LQ31" s="263"/>
      <c r="LR31" s="263"/>
      <c r="LS31" s="263"/>
      <c r="LT31" s="263"/>
      <c r="LU31" s="263"/>
      <c r="LV31" s="263"/>
      <c r="LW31" s="263"/>
      <c r="LX31" s="263"/>
      <c r="LY31" s="263"/>
      <c r="LZ31" s="263"/>
      <c r="MA31" s="263"/>
      <c r="MB31" s="263"/>
      <c r="MC31" s="263"/>
      <c r="MD31" s="263"/>
      <c r="ME31" s="263"/>
      <c r="MF31" s="263"/>
      <c r="MG31" s="263"/>
      <c r="MH31" s="263"/>
      <c r="MI31" s="263"/>
      <c r="MJ31" s="263"/>
      <c r="MK31" s="263"/>
      <c r="ML31" s="263"/>
      <c r="MM31" s="263"/>
      <c r="MN31" s="263"/>
      <c r="MO31" s="263"/>
      <c r="MP31" s="263"/>
      <c r="MQ31" s="263"/>
      <c r="MR31" s="263"/>
      <c r="MS31" s="263"/>
      <c r="MT31" s="263"/>
      <c r="MU31" s="263"/>
      <c r="MV31" s="263"/>
      <c r="MW31" s="263"/>
      <c r="MX31" s="263"/>
      <c r="MY31" s="263"/>
      <c r="MZ31" s="263"/>
      <c r="NA31" s="263"/>
      <c r="NB31" s="263"/>
      <c r="NC31" s="263"/>
      <c r="ND31" s="263"/>
      <c r="NE31" s="263"/>
      <c r="NF31" s="263"/>
      <c r="NG31" s="263"/>
      <c r="NH31" s="263"/>
      <c r="NI31" s="263"/>
      <c r="NJ31" s="263"/>
      <c r="NK31" s="263"/>
      <c r="NL31" s="263"/>
      <c r="NM31" s="263"/>
      <c r="NN31" s="263"/>
      <c r="NO31" s="263"/>
      <c r="NP31" s="263"/>
      <c r="NQ31" s="263"/>
      <c r="NR31" s="263"/>
      <c r="NS31" s="263"/>
      <c r="NT31" s="263"/>
      <c r="NU31" s="263"/>
      <c r="NV31" s="263"/>
      <c r="NW31" s="263"/>
      <c r="NX31" s="263"/>
      <c r="NY31" s="263"/>
      <c r="NZ31" s="263"/>
      <c r="OA31" s="263"/>
      <c r="OB31" s="263"/>
      <c r="OC31" s="263"/>
      <c r="OD31" s="263"/>
      <c r="OE31" s="263"/>
      <c r="OF31" s="263"/>
      <c r="OG31" s="263"/>
      <c r="OH31" s="263"/>
      <c r="OI31" s="263"/>
      <c r="OJ31" s="263"/>
      <c r="OK31" s="263"/>
      <c r="OL31" s="263"/>
      <c r="OM31" s="263"/>
      <c r="ON31" s="263"/>
      <c r="OO31" s="263"/>
      <c r="OP31" s="263"/>
      <c r="OQ31" s="263"/>
      <c r="OR31" s="263"/>
      <c r="OS31" s="263"/>
      <c r="OT31" s="263"/>
      <c r="OU31" s="263"/>
      <c r="OV31" s="263"/>
      <c r="OW31" s="263"/>
      <c r="OX31" s="263"/>
      <c r="OY31" s="263"/>
      <c r="OZ31" s="263"/>
      <c r="PA31" s="263"/>
      <c r="PB31" s="263"/>
      <c r="PC31" s="263"/>
      <c r="PD31" s="263"/>
      <c r="PE31" s="263"/>
      <c r="PF31" s="263"/>
      <c r="PG31" s="263"/>
      <c r="PH31" s="263"/>
      <c r="PI31" s="263"/>
      <c r="PJ31" s="263"/>
      <c r="PK31" s="263"/>
      <c r="PL31" s="263"/>
      <c r="PM31" s="263"/>
      <c r="PN31" s="263"/>
      <c r="PO31" s="263"/>
      <c r="PP31" s="263"/>
      <c r="PQ31" s="263"/>
      <c r="PR31" s="263"/>
      <c r="PS31" s="263"/>
      <c r="PT31" s="263"/>
      <c r="PU31" s="263"/>
      <c r="PV31" s="263"/>
      <c r="PW31" s="263"/>
      <c r="PX31" s="263"/>
      <c r="PY31" s="263"/>
      <c r="PZ31" s="263"/>
      <c r="QA31" s="263"/>
      <c r="QB31" s="263"/>
      <c r="QC31" s="263"/>
      <c r="QD31" s="263"/>
      <c r="QE31" s="263"/>
      <c r="QF31" s="263"/>
      <c r="QG31" s="263"/>
      <c r="QH31" s="263"/>
      <c r="QI31" s="263"/>
      <c r="QJ31" s="263"/>
      <c r="QK31" s="263"/>
      <c r="QL31" s="263"/>
      <c r="QM31" s="263"/>
      <c r="QN31" s="263"/>
      <c r="QO31" s="263"/>
      <c r="QP31" s="263"/>
      <c r="QQ31" s="263"/>
      <c r="QR31" s="263"/>
      <c r="QS31" s="263"/>
      <c r="QT31" s="263"/>
      <c r="QU31" s="263"/>
      <c r="QV31" s="263"/>
      <c r="QW31" s="263"/>
      <c r="QX31" s="263"/>
      <c r="QY31" s="263"/>
      <c r="QZ31" s="263"/>
      <c r="RA31" s="263"/>
      <c r="RB31" s="263"/>
      <c r="RC31" s="263"/>
      <c r="RD31" s="263"/>
      <c r="RE31" s="263"/>
      <c r="RF31" s="263"/>
      <c r="RG31" s="263"/>
      <c r="RH31" s="263"/>
      <c r="RI31" s="263"/>
      <c r="RJ31" s="263"/>
      <c r="RK31" s="263"/>
      <c r="RL31" s="263"/>
      <c r="RM31" s="263"/>
      <c r="RN31" s="263"/>
      <c r="RO31" s="263"/>
      <c r="RP31" s="263"/>
      <c r="RQ31" s="263"/>
      <c r="RR31" s="263"/>
      <c r="RS31" s="263"/>
      <c r="RT31" s="263"/>
      <c r="RU31" s="263"/>
      <c r="RV31" s="263"/>
      <c r="RW31" s="263"/>
      <c r="RX31" s="263"/>
      <c r="RY31" s="263"/>
      <c r="RZ31" s="263"/>
      <c r="SA31" s="263"/>
    </row>
    <row r="32" spans="1:495">
      <c r="A32" s="239"/>
      <c r="B32" s="283" t="str">
        <f t="shared" si="8"/>
        <v>Project Management</v>
      </c>
      <c r="C32" s="281"/>
      <c r="D32" s="263"/>
      <c r="E32" s="263"/>
      <c r="F32" s="263"/>
      <c r="G32" s="263">
        <v>1</v>
      </c>
      <c r="H32" s="263">
        <v>1</v>
      </c>
      <c r="I32" s="263">
        <v>1</v>
      </c>
      <c r="J32" s="263">
        <v>1</v>
      </c>
      <c r="K32" s="263">
        <v>1</v>
      </c>
      <c r="L32" s="263">
        <v>1</v>
      </c>
      <c r="M32" s="263">
        <v>1</v>
      </c>
      <c r="N32" s="263">
        <v>1</v>
      </c>
      <c r="O32" s="263">
        <v>1</v>
      </c>
      <c r="P32" s="263">
        <v>0.5</v>
      </c>
      <c r="Q32" s="263">
        <v>0.5</v>
      </c>
      <c r="R32" s="263">
        <v>0.5</v>
      </c>
      <c r="S32" s="263">
        <v>0.5</v>
      </c>
      <c r="T32" s="263">
        <v>0.5</v>
      </c>
      <c r="U32" s="263">
        <v>0.5</v>
      </c>
      <c r="V32" s="263">
        <v>0.5</v>
      </c>
      <c r="W32" s="263"/>
      <c r="X32" s="263"/>
      <c r="Y32" s="263"/>
      <c r="Z32" s="263"/>
      <c r="AA32" s="263"/>
      <c r="AB32" s="263"/>
      <c r="AC32" s="263"/>
      <c r="AD32" s="263"/>
      <c r="AE32" s="263"/>
      <c r="AF32" s="263"/>
      <c r="AG32" s="263">
        <v>1</v>
      </c>
      <c r="AH32" s="263"/>
      <c r="AI32" s="263"/>
      <c r="AJ32" s="263"/>
      <c r="AK32" s="263"/>
      <c r="AL32" s="263">
        <v>1</v>
      </c>
      <c r="AM32" s="263"/>
      <c r="AN32" s="263"/>
      <c r="AO32" s="263"/>
      <c r="AP32" s="263"/>
      <c r="AQ32" s="263"/>
      <c r="AR32" s="263"/>
      <c r="AS32" s="263"/>
      <c r="AT32" s="263"/>
      <c r="AU32" s="263"/>
      <c r="AV32" s="263"/>
      <c r="AW32" s="263"/>
      <c r="AX32" s="263"/>
      <c r="AY32" s="263"/>
      <c r="AZ32" s="263"/>
      <c r="BA32" s="263"/>
      <c r="BB32" s="263"/>
      <c r="BC32" s="263"/>
      <c r="BD32" s="263"/>
      <c r="BE32" s="263"/>
      <c r="BF32" s="263"/>
      <c r="BG32" s="263"/>
      <c r="BH32" s="263"/>
      <c r="BI32" s="263"/>
      <c r="BJ32" s="263"/>
      <c r="BK32" s="263"/>
      <c r="BL32" s="263"/>
      <c r="BM32" s="263"/>
      <c r="BN32" s="263"/>
      <c r="BO32" s="263"/>
      <c r="BP32" s="263"/>
      <c r="BQ32" s="263"/>
      <c r="BR32" s="263"/>
      <c r="BS32" s="263"/>
      <c r="BT32" s="263"/>
      <c r="BU32" s="263"/>
      <c r="BV32" s="263"/>
      <c r="BW32" s="263"/>
      <c r="BX32" s="263"/>
      <c r="BY32" s="263"/>
      <c r="BZ32" s="263"/>
      <c r="CA32" s="263"/>
      <c r="CB32" s="263"/>
      <c r="CC32" s="263"/>
      <c r="CD32" s="263"/>
      <c r="CE32" s="263"/>
      <c r="CF32" s="263"/>
      <c r="CG32" s="263"/>
      <c r="CH32" s="263"/>
      <c r="CI32" s="263"/>
      <c r="CJ32" s="263"/>
      <c r="CK32" s="263"/>
      <c r="CL32" s="263"/>
      <c r="CM32" s="263"/>
      <c r="CN32" s="263"/>
      <c r="CO32" s="263"/>
      <c r="CP32" s="263"/>
      <c r="CQ32" s="263"/>
      <c r="CR32" s="263"/>
      <c r="CS32" s="263"/>
      <c r="CT32" s="263"/>
      <c r="CU32" s="263"/>
      <c r="CV32" s="263"/>
      <c r="CW32" s="263"/>
      <c r="CX32" s="263"/>
      <c r="CY32" s="263"/>
      <c r="CZ32" s="263"/>
      <c r="DA32" s="263"/>
      <c r="DB32" s="263"/>
      <c r="DC32" s="263"/>
      <c r="DD32" s="263"/>
      <c r="DE32" s="263"/>
      <c r="DF32" s="263"/>
      <c r="DG32" s="263"/>
      <c r="DH32" s="263"/>
      <c r="DI32" s="263"/>
      <c r="DJ32" s="263"/>
      <c r="DK32" s="263"/>
      <c r="DL32" s="263"/>
      <c r="DM32" s="263"/>
      <c r="DN32" s="263"/>
      <c r="DO32" s="263"/>
      <c r="DP32" s="263"/>
      <c r="DQ32" s="263"/>
      <c r="DR32" s="263"/>
      <c r="DS32" s="263"/>
      <c r="DT32" s="263"/>
      <c r="DU32" s="263"/>
      <c r="DV32" s="263"/>
      <c r="DW32" s="263"/>
      <c r="DX32" s="263"/>
      <c r="DY32" s="263"/>
      <c r="DZ32" s="263"/>
      <c r="EA32" s="263"/>
      <c r="EB32" s="263"/>
      <c r="EC32" s="263"/>
      <c r="ED32" s="263"/>
      <c r="EE32" s="263"/>
      <c r="EF32" s="263"/>
      <c r="EG32" s="263"/>
      <c r="EH32" s="263"/>
      <c r="EI32" s="263"/>
      <c r="EJ32" s="263"/>
      <c r="EK32" s="263"/>
      <c r="EL32" s="263"/>
      <c r="EM32" s="263"/>
      <c r="EN32" s="263"/>
      <c r="EO32" s="263"/>
      <c r="EP32" s="263"/>
      <c r="EQ32" s="263"/>
      <c r="ER32" s="263"/>
      <c r="ES32" s="263"/>
      <c r="ET32" s="263"/>
      <c r="EU32" s="263"/>
      <c r="EV32" s="263"/>
      <c r="EW32" s="263"/>
      <c r="EX32" s="263"/>
      <c r="EY32" s="263"/>
      <c r="EZ32" s="263"/>
      <c r="FA32" s="263"/>
      <c r="FB32" s="263"/>
      <c r="FC32" s="263"/>
      <c r="FD32" s="263"/>
      <c r="FE32" s="263"/>
      <c r="FF32" s="263"/>
      <c r="FG32" s="263"/>
      <c r="FH32" s="263"/>
      <c r="FI32" s="263"/>
      <c r="FJ32" s="263"/>
      <c r="FK32" s="263"/>
      <c r="FL32" s="263"/>
      <c r="FM32" s="263"/>
      <c r="FN32" s="263"/>
      <c r="FO32" s="263"/>
      <c r="FP32" s="263"/>
      <c r="FQ32" s="263"/>
      <c r="FR32" s="263"/>
      <c r="FS32" s="263"/>
      <c r="FT32" s="263"/>
      <c r="FU32" s="263"/>
      <c r="FV32" s="263"/>
      <c r="FW32" s="263"/>
      <c r="FX32" s="263"/>
      <c r="FY32" s="263"/>
      <c r="FZ32" s="263"/>
      <c r="GA32" s="263"/>
      <c r="GB32" s="263"/>
      <c r="GC32" s="263"/>
      <c r="GD32" s="263"/>
      <c r="GE32" s="263"/>
      <c r="GF32" s="263"/>
      <c r="GG32" s="263"/>
      <c r="GH32" s="263"/>
      <c r="GI32" s="263"/>
      <c r="GJ32" s="263"/>
      <c r="GK32" s="263"/>
      <c r="GL32" s="263"/>
      <c r="GM32" s="263"/>
      <c r="GN32" s="263"/>
      <c r="GO32" s="263"/>
      <c r="GP32" s="263"/>
      <c r="GQ32" s="263"/>
      <c r="GR32" s="263"/>
      <c r="GS32" s="263"/>
      <c r="GT32" s="263"/>
      <c r="GU32" s="263"/>
      <c r="GV32" s="263"/>
      <c r="GW32" s="263"/>
      <c r="GX32" s="263"/>
      <c r="GY32" s="263"/>
      <c r="GZ32" s="263"/>
      <c r="HA32" s="263"/>
      <c r="HB32" s="263"/>
      <c r="HC32" s="263"/>
      <c r="HD32" s="263"/>
      <c r="HE32" s="263"/>
      <c r="HF32" s="263"/>
      <c r="HG32" s="263"/>
      <c r="HH32" s="263"/>
      <c r="HI32" s="263"/>
      <c r="HJ32" s="263"/>
      <c r="HK32" s="263"/>
      <c r="HL32" s="263"/>
      <c r="HM32" s="263"/>
      <c r="HN32" s="263"/>
      <c r="HO32" s="263"/>
      <c r="HP32" s="263"/>
      <c r="HQ32" s="263"/>
      <c r="HR32" s="263"/>
      <c r="HS32" s="263"/>
      <c r="HT32" s="263"/>
      <c r="HU32" s="263"/>
      <c r="HV32" s="263"/>
      <c r="HW32" s="263"/>
      <c r="HX32" s="263"/>
      <c r="HY32" s="263"/>
      <c r="HZ32" s="263"/>
      <c r="IA32" s="263"/>
      <c r="IB32" s="263"/>
      <c r="IC32" s="263"/>
      <c r="ID32" s="263"/>
      <c r="IE32" s="263"/>
      <c r="IF32" s="263"/>
      <c r="IG32" s="263"/>
      <c r="IH32" s="263"/>
      <c r="II32" s="263"/>
      <c r="IJ32" s="263"/>
      <c r="IK32" s="263"/>
      <c r="IL32" s="263"/>
      <c r="IM32" s="263"/>
      <c r="IN32" s="263"/>
      <c r="IO32" s="263"/>
      <c r="IP32" s="263"/>
      <c r="IQ32" s="263"/>
      <c r="IR32" s="263"/>
      <c r="IS32" s="263"/>
      <c r="IT32" s="263"/>
      <c r="IU32" s="263"/>
      <c r="IV32" s="263"/>
      <c r="IW32" s="263"/>
      <c r="IX32" s="263"/>
      <c r="IY32" s="263"/>
      <c r="IZ32" s="263"/>
      <c r="JA32" s="263"/>
      <c r="JB32" s="263"/>
      <c r="JC32" s="263"/>
      <c r="JD32" s="263"/>
      <c r="JE32" s="263"/>
      <c r="JF32" s="263"/>
      <c r="JG32" s="263"/>
      <c r="JH32" s="263"/>
      <c r="JI32" s="263"/>
      <c r="JJ32" s="263"/>
      <c r="JK32" s="263"/>
      <c r="JL32" s="263"/>
      <c r="JM32" s="263"/>
      <c r="JN32" s="263"/>
      <c r="JO32" s="263"/>
      <c r="JP32" s="263"/>
      <c r="JQ32" s="263"/>
      <c r="JR32" s="263"/>
      <c r="JS32" s="263"/>
      <c r="JT32" s="263"/>
      <c r="JU32" s="263"/>
      <c r="JV32" s="263"/>
      <c r="JW32" s="263"/>
      <c r="JX32" s="263"/>
      <c r="JY32" s="263"/>
      <c r="JZ32" s="263"/>
      <c r="KA32" s="263"/>
      <c r="KB32" s="263"/>
      <c r="KC32" s="263"/>
      <c r="KD32" s="263"/>
      <c r="KE32" s="263"/>
      <c r="KF32" s="263"/>
      <c r="KG32" s="263"/>
      <c r="KH32" s="263"/>
      <c r="KI32" s="263"/>
      <c r="KJ32" s="263"/>
      <c r="KK32" s="263"/>
      <c r="KL32" s="263"/>
      <c r="KM32" s="263"/>
      <c r="KN32" s="263"/>
      <c r="KO32" s="263"/>
      <c r="KP32" s="263"/>
      <c r="KQ32" s="263"/>
      <c r="KR32" s="263"/>
      <c r="KS32" s="263"/>
      <c r="KT32" s="263"/>
      <c r="KU32" s="263"/>
      <c r="KV32" s="263"/>
      <c r="KW32" s="263"/>
      <c r="KX32" s="263"/>
      <c r="KY32" s="263"/>
      <c r="KZ32" s="263"/>
      <c r="LA32" s="263"/>
      <c r="LB32" s="263"/>
      <c r="LC32" s="263"/>
      <c r="LD32" s="263"/>
      <c r="LE32" s="263"/>
      <c r="LF32" s="263"/>
      <c r="LG32" s="263"/>
      <c r="LH32" s="263"/>
      <c r="LI32" s="263"/>
      <c r="LJ32" s="263"/>
      <c r="LK32" s="263"/>
      <c r="LL32" s="263"/>
      <c r="LM32" s="263"/>
      <c r="LN32" s="263"/>
      <c r="LO32" s="263"/>
      <c r="LP32" s="263"/>
      <c r="LQ32" s="263"/>
      <c r="LR32" s="263"/>
      <c r="LS32" s="263"/>
      <c r="LT32" s="263"/>
      <c r="LU32" s="263"/>
      <c r="LV32" s="263"/>
      <c r="LW32" s="263"/>
      <c r="LX32" s="263"/>
      <c r="LY32" s="263"/>
      <c r="LZ32" s="263"/>
      <c r="MA32" s="263"/>
      <c r="MB32" s="263"/>
      <c r="MC32" s="263"/>
      <c r="MD32" s="263"/>
      <c r="ME32" s="263"/>
      <c r="MF32" s="263"/>
      <c r="MG32" s="263"/>
      <c r="MH32" s="263"/>
      <c r="MI32" s="263"/>
      <c r="MJ32" s="263"/>
      <c r="MK32" s="263"/>
      <c r="ML32" s="263"/>
      <c r="MM32" s="263"/>
      <c r="MN32" s="263"/>
      <c r="MO32" s="263"/>
      <c r="MP32" s="263"/>
      <c r="MQ32" s="263"/>
      <c r="MR32" s="263"/>
      <c r="MS32" s="263"/>
      <c r="MT32" s="263"/>
      <c r="MU32" s="263"/>
      <c r="MV32" s="263"/>
      <c r="MW32" s="263"/>
      <c r="MX32" s="263"/>
      <c r="MY32" s="263"/>
      <c r="MZ32" s="263"/>
      <c r="NA32" s="263"/>
      <c r="NB32" s="263"/>
      <c r="NC32" s="263"/>
      <c r="ND32" s="263"/>
      <c r="NE32" s="263"/>
      <c r="NF32" s="263"/>
      <c r="NG32" s="263"/>
      <c r="NH32" s="263"/>
      <c r="NI32" s="263"/>
      <c r="NJ32" s="263"/>
      <c r="NK32" s="263"/>
      <c r="NL32" s="263"/>
      <c r="NM32" s="263"/>
      <c r="NN32" s="263"/>
      <c r="NO32" s="263"/>
      <c r="NP32" s="263"/>
      <c r="NQ32" s="263"/>
      <c r="NR32" s="263"/>
      <c r="NS32" s="263"/>
      <c r="NT32" s="263"/>
      <c r="NU32" s="263"/>
      <c r="NV32" s="263"/>
      <c r="NW32" s="263"/>
      <c r="NX32" s="263"/>
      <c r="NY32" s="263"/>
      <c r="NZ32" s="263"/>
      <c r="OA32" s="263"/>
      <c r="OB32" s="263"/>
      <c r="OC32" s="263"/>
      <c r="OD32" s="263"/>
      <c r="OE32" s="263"/>
      <c r="OF32" s="263"/>
      <c r="OG32" s="263"/>
      <c r="OH32" s="263"/>
      <c r="OI32" s="263"/>
      <c r="OJ32" s="263"/>
      <c r="OK32" s="263"/>
      <c r="OL32" s="263"/>
      <c r="OM32" s="263"/>
      <c r="ON32" s="263"/>
      <c r="OO32" s="263"/>
      <c r="OP32" s="263"/>
      <c r="OQ32" s="263"/>
      <c r="OR32" s="263"/>
      <c r="OS32" s="263"/>
      <c r="OT32" s="263"/>
      <c r="OU32" s="263"/>
      <c r="OV32" s="263"/>
      <c r="OW32" s="263"/>
      <c r="OX32" s="263"/>
      <c r="OY32" s="263"/>
      <c r="OZ32" s="263"/>
      <c r="PA32" s="263"/>
      <c r="PB32" s="263"/>
      <c r="PC32" s="263"/>
      <c r="PD32" s="263"/>
      <c r="PE32" s="263"/>
      <c r="PF32" s="263"/>
      <c r="PG32" s="263"/>
      <c r="PH32" s="263"/>
      <c r="PI32" s="263"/>
      <c r="PJ32" s="263"/>
      <c r="PK32" s="263"/>
      <c r="PL32" s="263"/>
      <c r="PM32" s="263"/>
      <c r="PN32" s="263"/>
      <c r="PO32" s="263"/>
      <c r="PP32" s="263"/>
      <c r="PQ32" s="263"/>
      <c r="PR32" s="263"/>
      <c r="PS32" s="263"/>
      <c r="PT32" s="263"/>
      <c r="PU32" s="263"/>
      <c r="PV32" s="263"/>
      <c r="PW32" s="263"/>
      <c r="PX32" s="263"/>
      <c r="PY32" s="263"/>
      <c r="PZ32" s="263"/>
      <c r="QA32" s="263"/>
      <c r="QB32" s="263"/>
      <c r="QC32" s="263"/>
      <c r="QD32" s="263"/>
      <c r="QE32" s="263"/>
      <c r="QF32" s="263"/>
      <c r="QG32" s="263"/>
      <c r="QH32" s="263"/>
      <c r="QI32" s="263"/>
      <c r="QJ32" s="263"/>
      <c r="QK32" s="263"/>
      <c r="QL32" s="263"/>
      <c r="QM32" s="263"/>
      <c r="QN32" s="263"/>
      <c r="QO32" s="263"/>
      <c r="QP32" s="263"/>
      <c r="QQ32" s="263"/>
      <c r="QR32" s="263"/>
      <c r="QS32" s="263"/>
      <c r="QT32" s="263"/>
      <c r="QU32" s="263"/>
      <c r="QV32" s="263"/>
      <c r="QW32" s="263"/>
      <c r="QX32" s="263"/>
      <c r="QY32" s="263"/>
      <c r="QZ32" s="263"/>
      <c r="RA32" s="263"/>
      <c r="RB32" s="263"/>
      <c r="RC32" s="263"/>
      <c r="RD32" s="263"/>
      <c r="RE32" s="263"/>
      <c r="RF32" s="263"/>
      <c r="RG32" s="263"/>
      <c r="RH32" s="263"/>
      <c r="RI32" s="263"/>
      <c r="RJ32" s="263"/>
      <c r="RK32" s="263"/>
      <c r="RL32" s="263"/>
      <c r="RM32" s="263"/>
      <c r="RN32" s="263"/>
      <c r="RO32" s="263"/>
      <c r="RP32" s="263"/>
      <c r="RQ32" s="263"/>
      <c r="RR32" s="263"/>
      <c r="RS32" s="263"/>
      <c r="RT32" s="263"/>
      <c r="RU32" s="263"/>
      <c r="RV32" s="263"/>
      <c r="RW32" s="263"/>
      <c r="RX32" s="263"/>
      <c r="RY32" s="263"/>
      <c r="RZ32" s="263"/>
      <c r="SA32" s="263"/>
    </row>
    <row r="33" spans="1:495">
      <c r="A33" s="239"/>
      <c r="B33" s="283" t="str">
        <f t="shared" si="8"/>
        <v>Camp and General</v>
      </c>
      <c r="C33" s="281"/>
      <c r="D33" s="263"/>
      <c r="E33" s="263"/>
      <c r="F33" s="263"/>
      <c r="G33" s="263">
        <v>1</v>
      </c>
      <c r="H33" s="263">
        <v>1</v>
      </c>
      <c r="I33" s="263">
        <v>1</v>
      </c>
      <c r="J33" s="263">
        <v>1</v>
      </c>
      <c r="K33" s="263">
        <v>1</v>
      </c>
      <c r="L33" s="263">
        <v>1</v>
      </c>
      <c r="M33" s="263">
        <v>1</v>
      </c>
      <c r="N33" s="263">
        <v>1</v>
      </c>
      <c r="O33" s="263">
        <v>1</v>
      </c>
      <c r="P33" s="263">
        <v>0.5</v>
      </c>
      <c r="Q33" s="263">
        <v>0.5</v>
      </c>
      <c r="R33" s="263">
        <v>0.5</v>
      </c>
      <c r="S33" s="263">
        <v>0.5</v>
      </c>
      <c r="T33" s="263">
        <v>0.5</v>
      </c>
      <c r="U33" s="263">
        <v>0.5</v>
      </c>
      <c r="V33" s="263">
        <v>0.5</v>
      </c>
      <c r="W33" s="263"/>
      <c r="X33" s="263"/>
      <c r="Y33" s="263"/>
      <c r="Z33" s="263"/>
      <c r="AA33" s="263"/>
      <c r="AB33" s="263"/>
      <c r="AC33" s="263"/>
      <c r="AD33" s="263"/>
      <c r="AE33" s="263"/>
      <c r="AF33" s="263"/>
      <c r="AG33" s="263">
        <v>1</v>
      </c>
      <c r="AH33" s="263"/>
      <c r="AI33" s="263"/>
      <c r="AJ33" s="263"/>
      <c r="AK33" s="263"/>
      <c r="AL33" s="263">
        <v>1</v>
      </c>
      <c r="AM33" s="263"/>
      <c r="AN33" s="263"/>
      <c r="AO33" s="263"/>
      <c r="AP33" s="263"/>
      <c r="AQ33" s="263"/>
      <c r="AR33" s="263"/>
      <c r="AS33" s="263"/>
      <c r="AT33" s="263"/>
      <c r="AU33" s="263"/>
      <c r="AV33" s="263"/>
      <c r="AW33" s="263"/>
      <c r="AX33" s="263"/>
      <c r="AY33" s="263"/>
      <c r="AZ33" s="263"/>
      <c r="BA33" s="263"/>
      <c r="BB33" s="263"/>
      <c r="BC33" s="263"/>
      <c r="BD33" s="263"/>
      <c r="BE33" s="263"/>
      <c r="BF33" s="263"/>
      <c r="BG33" s="263"/>
      <c r="BH33" s="263"/>
      <c r="BI33" s="263"/>
      <c r="BJ33" s="263"/>
      <c r="BK33" s="263"/>
      <c r="BL33" s="263"/>
      <c r="BM33" s="263"/>
      <c r="BN33" s="263"/>
      <c r="BO33" s="263"/>
      <c r="BP33" s="263"/>
      <c r="BQ33" s="263"/>
      <c r="BR33" s="263"/>
      <c r="BS33" s="263"/>
      <c r="BT33" s="263"/>
      <c r="BU33" s="263"/>
      <c r="BV33" s="263"/>
      <c r="BW33" s="263"/>
      <c r="BX33" s="263"/>
      <c r="BY33" s="263"/>
      <c r="BZ33" s="263"/>
      <c r="CA33" s="263"/>
      <c r="CB33" s="263"/>
      <c r="CC33" s="263"/>
      <c r="CD33" s="263"/>
      <c r="CE33" s="263"/>
      <c r="CF33" s="263"/>
      <c r="CG33" s="263"/>
      <c r="CH33" s="263"/>
      <c r="CI33" s="263"/>
      <c r="CJ33" s="263"/>
      <c r="CK33" s="263"/>
      <c r="CL33" s="263"/>
      <c r="CM33" s="263"/>
      <c r="CN33" s="263"/>
      <c r="CO33" s="263"/>
      <c r="CP33" s="263"/>
      <c r="CQ33" s="263"/>
      <c r="CR33" s="263"/>
      <c r="CS33" s="263"/>
      <c r="CT33" s="263"/>
      <c r="CU33" s="263"/>
      <c r="CV33" s="263"/>
      <c r="CW33" s="263"/>
      <c r="CX33" s="263"/>
      <c r="CY33" s="263"/>
      <c r="CZ33" s="263"/>
      <c r="DA33" s="263"/>
      <c r="DB33" s="263"/>
      <c r="DC33" s="263"/>
      <c r="DD33" s="263"/>
      <c r="DE33" s="263"/>
      <c r="DF33" s="263"/>
      <c r="DG33" s="263"/>
      <c r="DH33" s="263"/>
      <c r="DI33" s="263"/>
      <c r="DJ33" s="263"/>
      <c r="DK33" s="263"/>
      <c r="DL33" s="263"/>
      <c r="DM33" s="263"/>
      <c r="DN33" s="263"/>
      <c r="DO33" s="263"/>
      <c r="DP33" s="263"/>
      <c r="DQ33" s="263"/>
      <c r="DR33" s="263"/>
      <c r="DS33" s="263"/>
      <c r="DT33" s="263"/>
      <c r="DU33" s="263"/>
      <c r="DV33" s="263"/>
      <c r="DW33" s="263"/>
      <c r="DX33" s="263"/>
      <c r="DY33" s="263"/>
      <c r="DZ33" s="263"/>
      <c r="EA33" s="263"/>
      <c r="EB33" s="263"/>
      <c r="EC33" s="263"/>
      <c r="ED33" s="263"/>
      <c r="EE33" s="263"/>
      <c r="EF33" s="263"/>
      <c r="EG33" s="263"/>
      <c r="EH33" s="263"/>
      <c r="EI33" s="263"/>
      <c r="EJ33" s="263"/>
      <c r="EK33" s="263"/>
      <c r="EL33" s="263"/>
      <c r="EM33" s="263"/>
      <c r="EN33" s="263"/>
      <c r="EO33" s="263"/>
      <c r="EP33" s="263"/>
      <c r="EQ33" s="263"/>
      <c r="ER33" s="263"/>
      <c r="ES33" s="263"/>
      <c r="ET33" s="263"/>
      <c r="EU33" s="263"/>
      <c r="EV33" s="263"/>
      <c r="EW33" s="263"/>
      <c r="EX33" s="263"/>
      <c r="EY33" s="263"/>
      <c r="EZ33" s="263"/>
      <c r="FA33" s="263"/>
      <c r="FB33" s="263"/>
      <c r="FC33" s="263"/>
      <c r="FD33" s="263"/>
      <c r="FE33" s="263"/>
      <c r="FF33" s="263"/>
      <c r="FG33" s="263"/>
      <c r="FH33" s="263"/>
      <c r="FI33" s="263"/>
      <c r="FJ33" s="263"/>
      <c r="FK33" s="263"/>
      <c r="FL33" s="263"/>
      <c r="FM33" s="263"/>
      <c r="FN33" s="263"/>
      <c r="FO33" s="263"/>
      <c r="FP33" s="263"/>
      <c r="FQ33" s="263"/>
      <c r="FR33" s="263"/>
      <c r="FS33" s="263"/>
      <c r="FT33" s="263"/>
      <c r="FU33" s="263"/>
      <c r="FV33" s="263"/>
      <c r="FW33" s="263"/>
      <c r="FX33" s="263"/>
      <c r="FY33" s="263"/>
      <c r="FZ33" s="263"/>
      <c r="GA33" s="263"/>
      <c r="GB33" s="263"/>
      <c r="GC33" s="263"/>
      <c r="GD33" s="263"/>
      <c r="GE33" s="263"/>
      <c r="GF33" s="263"/>
      <c r="GG33" s="263"/>
      <c r="GH33" s="263"/>
      <c r="GI33" s="263"/>
      <c r="GJ33" s="263"/>
      <c r="GK33" s="263"/>
      <c r="GL33" s="263"/>
      <c r="GM33" s="263"/>
      <c r="GN33" s="263"/>
      <c r="GO33" s="263"/>
      <c r="GP33" s="263"/>
      <c r="GQ33" s="263"/>
      <c r="GR33" s="263"/>
      <c r="GS33" s="263"/>
      <c r="GT33" s="263"/>
      <c r="GU33" s="263"/>
      <c r="GV33" s="263"/>
      <c r="GW33" s="263"/>
      <c r="GX33" s="263"/>
      <c r="GY33" s="263"/>
      <c r="GZ33" s="263"/>
      <c r="HA33" s="263"/>
      <c r="HB33" s="263"/>
      <c r="HC33" s="263"/>
      <c r="HD33" s="263"/>
      <c r="HE33" s="263"/>
      <c r="HF33" s="263"/>
      <c r="HG33" s="263"/>
      <c r="HH33" s="263"/>
      <c r="HI33" s="263"/>
      <c r="HJ33" s="263"/>
      <c r="HK33" s="263"/>
      <c r="HL33" s="263"/>
      <c r="HM33" s="263"/>
      <c r="HN33" s="263"/>
      <c r="HO33" s="263"/>
      <c r="HP33" s="263"/>
      <c r="HQ33" s="263"/>
      <c r="HR33" s="263"/>
      <c r="HS33" s="263"/>
      <c r="HT33" s="263"/>
      <c r="HU33" s="263"/>
      <c r="HV33" s="263"/>
      <c r="HW33" s="263"/>
      <c r="HX33" s="263"/>
      <c r="HY33" s="263"/>
      <c r="HZ33" s="263"/>
      <c r="IA33" s="263"/>
      <c r="IB33" s="263"/>
      <c r="IC33" s="263"/>
      <c r="ID33" s="263"/>
      <c r="IE33" s="263"/>
      <c r="IF33" s="263"/>
      <c r="IG33" s="263"/>
      <c r="IH33" s="263"/>
      <c r="II33" s="263"/>
      <c r="IJ33" s="263"/>
      <c r="IK33" s="263"/>
      <c r="IL33" s="263"/>
      <c r="IM33" s="263"/>
      <c r="IN33" s="263"/>
      <c r="IO33" s="263"/>
      <c r="IP33" s="263"/>
      <c r="IQ33" s="263"/>
      <c r="IR33" s="263"/>
      <c r="IS33" s="263"/>
      <c r="IT33" s="263"/>
      <c r="IU33" s="263"/>
      <c r="IV33" s="263"/>
      <c r="IW33" s="263"/>
      <c r="IX33" s="263"/>
      <c r="IY33" s="263"/>
      <c r="IZ33" s="263"/>
      <c r="JA33" s="263"/>
      <c r="JB33" s="263"/>
      <c r="JC33" s="263"/>
      <c r="JD33" s="263"/>
      <c r="JE33" s="263"/>
      <c r="JF33" s="263"/>
      <c r="JG33" s="263"/>
      <c r="JH33" s="263"/>
      <c r="JI33" s="263"/>
      <c r="JJ33" s="263"/>
      <c r="JK33" s="263"/>
      <c r="JL33" s="263"/>
      <c r="JM33" s="263"/>
      <c r="JN33" s="263"/>
      <c r="JO33" s="263"/>
      <c r="JP33" s="263"/>
      <c r="JQ33" s="263"/>
      <c r="JR33" s="263"/>
      <c r="JS33" s="263"/>
      <c r="JT33" s="263"/>
      <c r="JU33" s="263"/>
      <c r="JV33" s="263"/>
      <c r="JW33" s="263"/>
      <c r="JX33" s="263"/>
      <c r="JY33" s="263"/>
      <c r="JZ33" s="263"/>
      <c r="KA33" s="263"/>
      <c r="KB33" s="263"/>
      <c r="KC33" s="263"/>
      <c r="KD33" s="263"/>
      <c r="KE33" s="263"/>
      <c r="KF33" s="263"/>
      <c r="KG33" s="263"/>
      <c r="KH33" s="263"/>
      <c r="KI33" s="263"/>
      <c r="KJ33" s="263"/>
      <c r="KK33" s="263"/>
      <c r="KL33" s="263"/>
      <c r="KM33" s="263"/>
      <c r="KN33" s="263"/>
      <c r="KO33" s="263"/>
      <c r="KP33" s="263"/>
      <c r="KQ33" s="263"/>
      <c r="KR33" s="263"/>
      <c r="KS33" s="263"/>
      <c r="KT33" s="263"/>
      <c r="KU33" s="263"/>
      <c r="KV33" s="263"/>
      <c r="KW33" s="263"/>
      <c r="KX33" s="263"/>
      <c r="KY33" s="263"/>
      <c r="KZ33" s="263"/>
      <c r="LA33" s="263"/>
      <c r="LB33" s="263"/>
      <c r="LC33" s="263"/>
      <c r="LD33" s="263"/>
      <c r="LE33" s="263"/>
      <c r="LF33" s="263"/>
      <c r="LG33" s="263"/>
      <c r="LH33" s="263"/>
      <c r="LI33" s="263"/>
      <c r="LJ33" s="263"/>
      <c r="LK33" s="263"/>
      <c r="LL33" s="263"/>
      <c r="LM33" s="263"/>
      <c r="LN33" s="263"/>
      <c r="LO33" s="263"/>
      <c r="LP33" s="263"/>
      <c r="LQ33" s="263"/>
      <c r="LR33" s="263"/>
      <c r="LS33" s="263"/>
      <c r="LT33" s="263"/>
      <c r="LU33" s="263"/>
      <c r="LV33" s="263"/>
      <c r="LW33" s="263"/>
      <c r="LX33" s="263"/>
      <c r="LY33" s="263"/>
      <c r="LZ33" s="263"/>
      <c r="MA33" s="263"/>
      <c r="MB33" s="263"/>
      <c r="MC33" s="263"/>
      <c r="MD33" s="263"/>
      <c r="ME33" s="263"/>
      <c r="MF33" s="263"/>
      <c r="MG33" s="263"/>
      <c r="MH33" s="263"/>
      <c r="MI33" s="263"/>
      <c r="MJ33" s="263"/>
      <c r="MK33" s="263"/>
      <c r="ML33" s="263"/>
      <c r="MM33" s="263"/>
      <c r="MN33" s="263"/>
      <c r="MO33" s="263"/>
      <c r="MP33" s="263"/>
      <c r="MQ33" s="263"/>
      <c r="MR33" s="263"/>
      <c r="MS33" s="263"/>
      <c r="MT33" s="263"/>
      <c r="MU33" s="263"/>
      <c r="MV33" s="263"/>
      <c r="MW33" s="263"/>
      <c r="MX33" s="263"/>
      <c r="MY33" s="263"/>
      <c r="MZ33" s="263"/>
      <c r="NA33" s="263"/>
      <c r="NB33" s="263"/>
      <c r="NC33" s="263"/>
      <c r="ND33" s="263"/>
      <c r="NE33" s="263"/>
      <c r="NF33" s="263"/>
      <c r="NG33" s="263"/>
      <c r="NH33" s="263"/>
      <c r="NI33" s="263"/>
      <c r="NJ33" s="263"/>
      <c r="NK33" s="263"/>
      <c r="NL33" s="263"/>
      <c r="NM33" s="263"/>
      <c r="NN33" s="263"/>
      <c r="NO33" s="263"/>
      <c r="NP33" s="263"/>
      <c r="NQ33" s="263"/>
      <c r="NR33" s="263"/>
      <c r="NS33" s="263"/>
      <c r="NT33" s="263"/>
      <c r="NU33" s="263"/>
      <c r="NV33" s="263"/>
      <c r="NW33" s="263"/>
      <c r="NX33" s="263"/>
      <c r="NY33" s="263"/>
      <c r="NZ33" s="263"/>
      <c r="OA33" s="263"/>
      <c r="OB33" s="263"/>
      <c r="OC33" s="263"/>
      <c r="OD33" s="263"/>
      <c r="OE33" s="263"/>
      <c r="OF33" s="263"/>
      <c r="OG33" s="263"/>
      <c r="OH33" s="263"/>
      <c r="OI33" s="263"/>
      <c r="OJ33" s="263"/>
      <c r="OK33" s="263"/>
      <c r="OL33" s="263"/>
      <c r="OM33" s="263"/>
      <c r="ON33" s="263"/>
      <c r="OO33" s="263"/>
      <c r="OP33" s="263"/>
      <c r="OQ33" s="263"/>
      <c r="OR33" s="263"/>
      <c r="OS33" s="263"/>
      <c r="OT33" s="263"/>
      <c r="OU33" s="263"/>
      <c r="OV33" s="263"/>
      <c r="OW33" s="263"/>
      <c r="OX33" s="263"/>
      <c r="OY33" s="263"/>
      <c r="OZ33" s="263"/>
      <c r="PA33" s="263"/>
      <c r="PB33" s="263"/>
      <c r="PC33" s="263"/>
      <c r="PD33" s="263"/>
      <c r="PE33" s="263"/>
      <c r="PF33" s="263"/>
      <c r="PG33" s="263"/>
      <c r="PH33" s="263"/>
      <c r="PI33" s="263"/>
      <c r="PJ33" s="263"/>
      <c r="PK33" s="263"/>
      <c r="PL33" s="263"/>
      <c r="PM33" s="263"/>
      <c r="PN33" s="263"/>
      <c r="PO33" s="263"/>
      <c r="PP33" s="263"/>
      <c r="PQ33" s="263"/>
      <c r="PR33" s="263"/>
      <c r="PS33" s="263"/>
      <c r="PT33" s="263"/>
      <c r="PU33" s="263"/>
      <c r="PV33" s="263"/>
      <c r="PW33" s="263"/>
      <c r="PX33" s="263"/>
      <c r="PY33" s="263"/>
      <c r="PZ33" s="263"/>
      <c r="QA33" s="263"/>
      <c r="QB33" s="263"/>
      <c r="QC33" s="263"/>
      <c r="QD33" s="263"/>
      <c r="QE33" s="263"/>
      <c r="QF33" s="263"/>
      <c r="QG33" s="263"/>
      <c r="QH33" s="263"/>
      <c r="QI33" s="263"/>
      <c r="QJ33" s="263"/>
      <c r="QK33" s="263"/>
      <c r="QL33" s="263"/>
      <c r="QM33" s="263"/>
      <c r="QN33" s="263"/>
      <c r="QO33" s="263"/>
      <c r="QP33" s="263"/>
      <c r="QQ33" s="263"/>
      <c r="QR33" s="263"/>
      <c r="QS33" s="263"/>
      <c r="QT33" s="263"/>
      <c r="QU33" s="263"/>
      <c r="QV33" s="263"/>
      <c r="QW33" s="263"/>
      <c r="QX33" s="263"/>
      <c r="QY33" s="263"/>
      <c r="QZ33" s="263"/>
      <c r="RA33" s="263"/>
      <c r="RB33" s="263"/>
      <c r="RC33" s="263"/>
      <c r="RD33" s="263"/>
      <c r="RE33" s="263"/>
      <c r="RF33" s="263"/>
      <c r="RG33" s="263"/>
      <c r="RH33" s="263"/>
      <c r="RI33" s="263"/>
      <c r="RJ33" s="263"/>
      <c r="RK33" s="263"/>
      <c r="RL33" s="263"/>
      <c r="RM33" s="263"/>
      <c r="RN33" s="263"/>
      <c r="RO33" s="263"/>
      <c r="RP33" s="263"/>
      <c r="RQ33" s="263"/>
      <c r="RR33" s="263"/>
      <c r="RS33" s="263"/>
      <c r="RT33" s="263"/>
      <c r="RU33" s="263"/>
      <c r="RV33" s="263"/>
      <c r="RW33" s="263"/>
      <c r="RX33" s="263"/>
      <c r="RY33" s="263"/>
      <c r="RZ33" s="263"/>
      <c r="SA33" s="263"/>
    </row>
    <row r="34" spans="1:495">
      <c r="A34" s="239"/>
      <c r="B34" s="283" t="str">
        <f t="shared" si="8"/>
        <v>Reclamation Maintenance</v>
      </c>
      <c r="C34" s="281"/>
      <c r="D34" s="263"/>
      <c r="E34" s="263"/>
      <c r="F34" s="263"/>
      <c r="G34" s="263">
        <v>1</v>
      </c>
      <c r="H34" s="263">
        <v>1</v>
      </c>
      <c r="I34" s="263">
        <v>1</v>
      </c>
      <c r="J34" s="263">
        <v>0.5</v>
      </c>
      <c r="K34" s="263">
        <v>0.5</v>
      </c>
      <c r="L34" s="263">
        <v>0.5</v>
      </c>
      <c r="M34" s="263">
        <v>0.5</v>
      </c>
      <c r="N34" s="263">
        <v>0.5</v>
      </c>
      <c r="O34" s="263">
        <v>0.5</v>
      </c>
      <c r="P34" s="263">
        <v>0.5</v>
      </c>
      <c r="Q34" s="263">
        <v>0.25</v>
      </c>
      <c r="R34" s="263">
        <v>0.25</v>
      </c>
      <c r="S34" s="263">
        <v>0.25</v>
      </c>
      <c r="T34" s="263">
        <v>0.25</v>
      </c>
      <c r="U34" s="263">
        <v>0.25</v>
      </c>
      <c r="V34" s="263">
        <v>0.25</v>
      </c>
      <c r="W34" s="263"/>
      <c r="X34" s="263"/>
      <c r="Y34" s="263"/>
      <c r="Z34" s="263"/>
      <c r="AA34" s="263"/>
      <c r="AB34" s="263"/>
      <c r="AC34" s="263"/>
      <c r="AD34" s="263"/>
      <c r="AE34" s="263"/>
      <c r="AF34" s="263"/>
      <c r="AG34" s="263">
        <v>1</v>
      </c>
      <c r="AH34" s="263"/>
      <c r="AI34" s="263"/>
      <c r="AJ34" s="263"/>
      <c r="AK34" s="263"/>
      <c r="AL34" s="263">
        <v>1</v>
      </c>
      <c r="AM34" s="263"/>
      <c r="AN34" s="263"/>
      <c r="AO34" s="263"/>
      <c r="AP34" s="263"/>
      <c r="AQ34" s="263"/>
      <c r="AR34" s="263"/>
      <c r="AS34" s="263"/>
      <c r="AT34" s="263"/>
      <c r="AU34" s="263"/>
      <c r="AV34" s="263"/>
      <c r="AW34" s="263"/>
      <c r="AX34" s="263"/>
      <c r="AY34" s="263"/>
      <c r="AZ34" s="263"/>
      <c r="BA34" s="263"/>
      <c r="BB34" s="263"/>
      <c r="BC34" s="263"/>
      <c r="BD34" s="263"/>
      <c r="BE34" s="263"/>
      <c r="BF34" s="263"/>
      <c r="BG34" s="263"/>
      <c r="BH34" s="263"/>
      <c r="BI34" s="263"/>
      <c r="BJ34" s="263"/>
      <c r="BK34" s="263"/>
      <c r="BL34" s="263"/>
      <c r="BM34" s="263"/>
      <c r="BN34" s="263"/>
      <c r="BO34" s="263"/>
      <c r="BP34" s="263"/>
      <c r="BQ34" s="263"/>
      <c r="BR34" s="263"/>
      <c r="BS34" s="263"/>
      <c r="BT34" s="263"/>
      <c r="BU34" s="263"/>
      <c r="BV34" s="263"/>
      <c r="BW34" s="263"/>
      <c r="BX34" s="263"/>
      <c r="BY34" s="263"/>
      <c r="BZ34" s="263"/>
      <c r="CA34" s="263"/>
      <c r="CB34" s="263"/>
      <c r="CC34" s="263"/>
      <c r="CD34" s="263"/>
      <c r="CE34" s="263"/>
      <c r="CF34" s="263"/>
      <c r="CG34" s="263"/>
      <c r="CH34" s="263"/>
      <c r="CI34" s="263"/>
      <c r="CJ34" s="263"/>
      <c r="CK34" s="263"/>
      <c r="CL34" s="263"/>
      <c r="CM34" s="263"/>
      <c r="CN34" s="263"/>
      <c r="CO34" s="263"/>
      <c r="CP34" s="263"/>
      <c r="CQ34" s="263"/>
      <c r="CR34" s="263"/>
      <c r="CS34" s="263"/>
      <c r="CT34" s="263"/>
      <c r="CU34" s="263"/>
      <c r="CV34" s="263"/>
      <c r="CW34" s="263"/>
      <c r="CX34" s="263"/>
      <c r="CY34" s="263"/>
      <c r="CZ34" s="263"/>
      <c r="DA34" s="263"/>
      <c r="DB34" s="263"/>
      <c r="DC34" s="263"/>
      <c r="DD34" s="263"/>
      <c r="DE34" s="263"/>
      <c r="DF34" s="263"/>
      <c r="DG34" s="263"/>
      <c r="DH34" s="263"/>
      <c r="DI34" s="263"/>
      <c r="DJ34" s="263"/>
      <c r="DK34" s="263"/>
      <c r="DL34" s="263"/>
      <c r="DM34" s="263"/>
      <c r="DN34" s="263"/>
      <c r="DO34" s="263"/>
      <c r="DP34" s="263"/>
      <c r="DQ34" s="263"/>
      <c r="DR34" s="263"/>
      <c r="DS34" s="263"/>
      <c r="DT34" s="263"/>
      <c r="DU34" s="263"/>
      <c r="DV34" s="263"/>
      <c r="DW34" s="263"/>
      <c r="DX34" s="263"/>
      <c r="DY34" s="263"/>
      <c r="DZ34" s="263"/>
      <c r="EA34" s="263"/>
      <c r="EB34" s="263"/>
      <c r="EC34" s="263"/>
      <c r="ED34" s="263"/>
      <c r="EE34" s="263"/>
      <c r="EF34" s="263"/>
      <c r="EG34" s="263"/>
      <c r="EH34" s="263"/>
      <c r="EI34" s="263"/>
      <c r="EJ34" s="263"/>
      <c r="EK34" s="263"/>
      <c r="EL34" s="263"/>
      <c r="EM34" s="263"/>
      <c r="EN34" s="263"/>
      <c r="EO34" s="263"/>
      <c r="EP34" s="263"/>
      <c r="EQ34" s="263"/>
      <c r="ER34" s="263"/>
      <c r="ES34" s="263"/>
      <c r="ET34" s="263"/>
      <c r="EU34" s="263"/>
      <c r="EV34" s="263"/>
      <c r="EW34" s="263"/>
      <c r="EX34" s="263"/>
      <c r="EY34" s="263"/>
      <c r="EZ34" s="263"/>
      <c r="FA34" s="263"/>
      <c r="FB34" s="263"/>
      <c r="FC34" s="263"/>
      <c r="FD34" s="263"/>
      <c r="FE34" s="263"/>
      <c r="FF34" s="263"/>
      <c r="FG34" s="263"/>
      <c r="FH34" s="263"/>
      <c r="FI34" s="263"/>
      <c r="FJ34" s="263"/>
      <c r="FK34" s="263"/>
      <c r="FL34" s="263"/>
      <c r="FM34" s="263"/>
      <c r="FN34" s="263"/>
      <c r="FO34" s="263"/>
      <c r="FP34" s="263"/>
      <c r="FQ34" s="263"/>
      <c r="FR34" s="263"/>
      <c r="FS34" s="263"/>
      <c r="FT34" s="263"/>
      <c r="FU34" s="263"/>
      <c r="FV34" s="263"/>
      <c r="FW34" s="263"/>
      <c r="FX34" s="263"/>
      <c r="FY34" s="263"/>
      <c r="FZ34" s="263"/>
      <c r="GA34" s="263"/>
      <c r="GB34" s="263"/>
      <c r="GC34" s="263"/>
      <c r="GD34" s="263"/>
      <c r="GE34" s="263"/>
      <c r="GF34" s="263"/>
      <c r="GG34" s="263"/>
      <c r="GH34" s="263"/>
      <c r="GI34" s="263"/>
      <c r="GJ34" s="263"/>
      <c r="GK34" s="263"/>
      <c r="GL34" s="263"/>
      <c r="GM34" s="263"/>
      <c r="GN34" s="263"/>
      <c r="GO34" s="263"/>
      <c r="GP34" s="263"/>
      <c r="GQ34" s="263"/>
      <c r="GR34" s="263"/>
      <c r="GS34" s="263"/>
      <c r="GT34" s="263"/>
      <c r="GU34" s="263"/>
      <c r="GV34" s="263"/>
      <c r="GW34" s="263"/>
      <c r="GX34" s="263"/>
      <c r="GY34" s="263"/>
      <c r="GZ34" s="263"/>
      <c r="HA34" s="263"/>
      <c r="HB34" s="263"/>
      <c r="HC34" s="263"/>
      <c r="HD34" s="263"/>
      <c r="HE34" s="263"/>
      <c r="HF34" s="263"/>
      <c r="HG34" s="263"/>
      <c r="HH34" s="263"/>
      <c r="HI34" s="263"/>
      <c r="HJ34" s="263"/>
      <c r="HK34" s="263"/>
      <c r="HL34" s="263"/>
      <c r="HM34" s="263"/>
      <c r="HN34" s="263"/>
      <c r="HO34" s="263"/>
      <c r="HP34" s="263"/>
      <c r="HQ34" s="263"/>
      <c r="HR34" s="263"/>
      <c r="HS34" s="263"/>
      <c r="HT34" s="263"/>
      <c r="HU34" s="263"/>
      <c r="HV34" s="263"/>
      <c r="HW34" s="263"/>
      <c r="HX34" s="263"/>
      <c r="HY34" s="263"/>
      <c r="HZ34" s="263"/>
      <c r="IA34" s="263"/>
      <c r="IB34" s="263"/>
      <c r="IC34" s="263"/>
      <c r="ID34" s="263"/>
      <c r="IE34" s="263"/>
      <c r="IF34" s="263"/>
      <c r="IG34" s="263"/>
      <c r="IH34" s="263"/>
      <c r="II34" s="263"/>
      <c r="IJ34" s="263"/>
      <c r="IK34" s="263"/>
      <c r="IL34" s="263"/>
      <c r="IM34" s="263"/>
      <c r="IN34" s="263"/>
      <c r="IO34" s="263"/>
      <c r="IP34" s="263"/>
      <c r="IQ34" s="263"/>
      <c r="IR34" s="263"/>
      <c r="IS34" s="263"/>
      <c r="IT34" s="263"/>
      <c r="IU34" s="263"/>
      <c r="IV34" s="263"/>
      <c r="IW34" s="263"/>
      <c r="IX34" s="263"/>
      <c r="IY34" s="263"/>
      <c r="IZ34" s="263"/>
      <c r="JA34" s="263"/>
      <c r="JB34" s="263"/>
      <c r="JC34" s="263"/>
      <c r="JD34" s="263"/>
      <c r="JE34" s="263"/>
      <c r="JF34" s="263"/>
      <c r="JG34" s="263"/>
      <c r="JH34" s="263"/>
      <c r="JI34" s="263"/>
      <c r="JJ34" s="263"/>
      <c r="JK34" s="263"/>
      <c r="JL34" s="263"/>
      <c r="JM34" s="263"/>
      <c r="JN34" s="263"/>
      <c r="JO34" s="263"/>
      <c r="JP34" s="263"/>
      <c r="JQ34" s="263"/>
      <c r="JR34" s="263"/>
      <c r="JS34" s="263"/>
      <c r="JT34" s="263"/>
      <c r="JU34" s="263"/>
      <c r="JV34" s="263"/>
      <c r="JW34" s="263"/>
      <c r="JX34" s="263"/>
      <c r="JY34" s="263"/>
      <c r="JZ34" s="263"/>
      <c r="KA34" s="263"/>
      <c r="KB34" s="263"/>
      <c r="KC34" s="263"/>
      <c r="KD34" s="263"/>
      <c r="KE34" s="263"/>
      <c r="KF34" s="263"/>
      <c r="KG34" s="263"/>
      <c r="KH34" s="263"/>
      <c r="KI34" s="263"/>
      <c r="KJ34" s="263"/>
      <c r="KK34" s="263"/>
      <c r="KL34" s="263"/>
      <c r="KM34" s="263"/>
      <c r="KN34" s="263"/>
      <c r="KO34" s="263"/>
      <c r="KP34" s="263"/>
      <c r="KQ34" s="263"/>
      <c r="KR34" s="263"/>
      <c r="KS34" s="263"/>
      <c r="KT34" s="263"/>
      <c r="KU34" s="263"/>
      <c r="KV34" s="263"/>
      <c r="KW34" s="263"/>
      <c r="KX34" s="263"/>
      <c r="KY34" s="263"/>
      <c r="KZ34" s="263"/>
      <c r="LA34" s="263"/>
      <c r="LB34" s="263"/>
      <c r="LC34" s="263"/>
      <c r="LD34" s="263"/>
      <c r="LE34" s="263"/>
      <c r="LF34" s="263"/>
      <c r="LG34" s="263"/>
      <c r="LH34" s="263"/>
      <c r="LI34" s="263"/>
      <c r="LJ34" s="263"/>
      <c r="LK34" s="263"/>
      <c r="LL34" s="263"/>
      <c r="LM34" s="263"/>
      <c r="LN34" s="263"/>
      <c r="LO34" s="263"/>
      <c r="LP34" s="263"/>
      <c r="LQ34" s="263"/>
      <c r="LR34" s="263"/>
      <c r="LS34" s="263"/>
      <c r="LT34" s="263"/>
      <c r="LU34" s="263"/>
      <c r="LV34" s="263"/>
      <c r="LW34" s="263"/>
      <c r="LX34" s="263"/>
      <c r="LY34" s="263"/>
      <c r="LZ34" s="263"/>
      <c r="MA34" s="263"/>
      <c r="MB34" s="263"/>
      <c r="MC34" s="263"/>
      <c r="MD34" s="263"/>
      <c r="ME34" s="263"/>
      <c r="MF34" s="263"/>
      <c r="MG34" s="263"/>
      <c r="MH34" s="263"/>
      <c r="MI34" s="263"/>
      <c r="MJ34" s="263"/>
      <c r="MK34" s="263"/>
      <c r="ML34" s="263"/>
      <c r="MM34" s="263"/>
      <c r="MN34" s="263"/>
      <c r="MO34" s="263"/>
      <c r="MP34" s="263"/>
      <c r="MQ34" s="263"/>
      <c r="MR34" s="263"/>
      <c r="MS34" s="263"/>
      <c r="MT34" s="263"/>
      <c r="MU34" s="263"/>
      <c r="MV34" s="263"/>
      <c r="MW34" s="263"/>
      <c r="MX34" s="263"/>
      <c r="MY34" s="263"/>
      <c r="MZ34" s="263"/>
      <c r="NA34" s="263"/>
      <c r="NB34" s="263"/>
      <c r="NC34" s="263"/>
      <c r="ND34" s="263"/>
      <c r="NE34" s="263"/>
      <c r="NF34" s="263"/>
      <c r="NG34" s="263"/>
      <c r="NH34" s="263"/>
      <c r="NI34" s="263"/>
      <c r="NJ34" s="263"/>
      <c r="NK34" s="263"/>
      <c r="NL34" s="263"/>
      <c r="NM34" s="263"/>
      <c r="NN34" s="263"/>
      <c r="NO34" s="263"/>
      <c r="NP34" s="263"/>
      <c r="NQ34" s="263"/>
      <c r="NR34" s="263"/>
      <c r="NS34" s="263"/>
      <c r="NT34" s="263"/>
      <c r="NU34" s="263"/>
      <c r="NV34" s="263"/>
      <c r="NW34" s="263"/>
      <c r="NX34" s="263"/>
      <c r="NY34" s="263"/>
      <c r="NZ34" s="263"/>
      <c r="OA34" s="263"/>
      <c r="OB34" s="263"/>
      <c r="OC34" s="263"/>
      <c r="OD34" s="263"/>
      <c r="OE34" s="263"/>
      <c r="OF34" s="263"/>
      <c r="OG34" s="263"/>
      <c r="OH34" s="263"/>
      <c r="OI34" s="263"/>
      <c r="OJ34" s="263"/>
      <c r="OK34" s="263"/>
      <c r="OL34" s="263"/>
      <c r="OM34" s="263"/>
      <c r="ON34" s="263"/>
      <c r="OO34" s="263"/>
      <c r="OP34" s="263"/>
      <c r="OQ34" s="263"/>
      <c r="OR34" s="263"/>
      <c r="OS34" s="263"/>
      <c r="OT34" s="263"/>
      <c r="OU34" s="263"/>
      <c r="OV34" s="263"/>
      <c r="OW34" s="263"/>
      <c r="OX34" s="263"/>
      <c r="OY34" s="263"/>
      <c r="OZ34" s="263"/>
      <c r="PA34" s="263"/>
      <c r="PB34" s="263"/>
      <c r="PC34" s="263"/>
      <c r="PD34" s="263"/>
      <c r="PE34" s="263"/>
      <c r="PF34" s="263"/>
      <c r="PG34" s="263"/>
      <c r="PH34" s="263"/>
      <c r="PI34" s="263"/>
      <c r="PJ34" s="263"/>
      <c r="PK34" s="263"/>
      <c r="PL34" s="263"/>
      <c r="PM34" s="263"/>
      <c r="PN34" s="263"/>
      <c r="PO34" s="263"/>
      <c r="PP34" s="263"/>
      <c r="PQ34" s="263"/>
      <c r="PR34" s="263"/>
      <c r="PS34" s="263"/>
      <c r="PT34" s="263"/>
      <c r="PU34" s="263"/>
      <c r="PV34" s="263"/>
      <c r="PW34" s="263"/>
      <c r="PX34" s="263"/>
      <c r="PY34" s="263"/>
      <c r="PZ34" s="263"/>
      <c r="QA34" s="263"/>
      <c r="QB34" s="263"/>
      <c r="QC34" s="263"/>
      <c r="QD34" s="263"/>
      <c r="QE34" s="263"/>
      <c r="QF34" s="263"/>
      <c r="QG34" s="263"/>
      <c r="QH34" s="263"/>
      <c r="QI34" s="263"/>
      <c r="QJ34" s="263"/>
      <c r="QK34" s="263"/>
      <c r="QL34" s="263"/>
      <c r="QM34" s="263"/>
      <c r="QN34" s="263"/>
      <c r="QO34" s="263"/>
      <c r="QP34" s="263"/>
      <c r="QQ34" s="263"/>
      <c r="QR34" s="263"/>
      <c r="QS34" s="263"/>
      <c r="QT34" s="263"/>
      <c r="QU34" s="263"/>
      <c r="QV34" s="263"/>
      <c r="QW34" s="263"/>
      <c r="QX34" s="263"/>
      <c r="QY34" s="263"/>
      <c r="QZ34" s="263"/>
      <c r="RA34" s="263"/>
      <c r="RB34" s="263"/>
      <c r="RC34" s="263"/>
      <c r="RD34" s="263"/>
      <c r="RE34" s="263"/>
      <c r="RF34" s="263"/>
      <c r="RG34" s="263"/>
      <c r="RH34" s="263"/>
      <c r="RI34" s="263"/>
      <c r="RJ34" s="263"/>
      <c r="RK34" s="263"/>
      <c r="RL34" s="263"/>
      <c r="RM34" s="263"/>
      <c r="RN34" s="263"/>
      <c r="RO34" s="263"/>
      <c r="RP34" s="263"/>
      <c r="RQ34" s="263"/>
      <c r="RR34" s="263"/>
      <c r="RS34" s="263"/>
      <c r="RT34" s="263"/>
      <c r="RU34" s="263"/>
      <c r="RV34" s="263"/>
      <c r="RW34" s="263"/>
      <c r="RX34" s="263"/>
      <c r="RY34" s="263"/>
      <c r="RZ34" s="263"/>
      <c r="SA34" s="263"/>
    </row>
    <row r="35" spans="1:495">
      <c r="A35" s="239"/>
      <c r="B35" s="283" t="str">
        <f t="shared" si="8"/>
        <v>Site Maintenance</v>
      </c>
      <c r="C35" s="281"/>
      <c r="D35" s="263"/>
      <c r="E35" s="263"/>
      <c r="F35" s="263"/>
      <c r="G35" s="263">
        <v>1</v>
      </c>
      <c r="H35" s="263">
        <v>1</v>
      </c>
      <c r="I35" s="263">
        <v>1</v>
      </c>
      <c r="J35" s="263">
        <v>1</v>
      </c>
      <c r="K35" s="263">
        <v>1</v>
      </c>
      <c r="L35" s="263">
        <v>1</v>
      </c>
      <c r="M35" s="263">
        <v>1</v>
      </c>
      <c r="N35" s="263">
        <v>1</v>
      </c>
      <c r="O35" s="263">
        <v>1</v>
      </c>
      <c r="P35" s="263">
        <v>0.5</v>
      </c>
      <c r="Q35" s="263">
        <v>0.5</v>
      </c>
      <c r="R35" s="263">
        <v>0.5</v>
      </c>
      <c r="S35" s="263">
        <v>0.5</v>
      </c>
      <c r="T35" s="263">
        <v>0.5</v>
      </c>
      <c r="U35" s="263">
        <v>0.5</v>
      </c>
      <c r="V35" s="263">
        <v>0.5</v>
      </c>
      <c r="W35" s="263"/>
      <c r="X35" s="263"/>
      <c r="Y35" s="263"/>
      <c r="Z35" s="263"/>
      <c r="AA35" s="263"/>
      <c r="AB35" s="263"/>
      <c r="AC35" s="263"/>
      <c r="AD35" s="263"/>
      <c r="AE35" s="263"/>
      <c r="AF35" s="263"/>
      <c r="AG35" s="263">
        <v>1</v>
      </c>
      <c r="AH35" s="263"/>
      <c r="AI35" s="263"/>
      <c r="AJ35" s="263"/>
      <c r="AK35" s="263"/>
      <c r="AL35" s="263">
        <v>1</v>
      </c>
      <c r="AM35" s="263"/>
      <c r="AN35" s="263"/>
      <c r="AO35" s="263"/>
      <c r="AP35" s="263"/>
      <c r="AQ35" s="263"/>
      <c r="AR35" s="263"/>
      <c r="AS35" s="263"/>
      <c r="AT35" s="263"/>
      <c r="AU35" s="263"/>
      <c r="AV35" s="263"/>
      <c r="AW35" s="263"/>
      <c r="AX35" s="263"/>
      <c r="AY35" s="263"/>
      <c r="AZ35" s="263"/>
      <c r="BA35" s="263"/>
      <c r="BB35" s="263"/>
      <c r="BC35" s="263"/>
      <c r="BD35" s="263"/>
      <c r="BE35" s="263"/>
      <c r="BF35" s="263"/>
      <c r="BG35" s="263"/>
      <c r="BH35" s="263"/>
      <c r="BI35" s="263"/>
      <c r="BJ35" s="263"/>
      <c r="BK35" s="263"/>
      <c r="BL35" s="263"/>
      <c r="BM35" s="263"/>
      <c r="BN35" s="263"/>
      <c r="BO35" s="263"/>
      <c r="BP35" s="263"/>
      <c r="BQ35" s="263"/>
      <c r="BR35" s="263"/>
      <c r="BS35" s="263"/>
      <c r="BT35" s="263"/>
      <c r="BU35" s="263"/>
      <c r="BV35" s="263"/>
      <c r="BW35" s="263"/>
      <c r="BX35" s="263"/>
      <c r="BY35" s="263"/>
      <c r="BZ35" s="263"/>
      <c r="CA35" s="263"/>
      <c r="CB35" s="263"/>
      <c r="CC35" s="263"/>
      <c r="CD35" s="263"/>
      <c r="CE35" s="263"/>
      <c r="CF35" s="263"/>
      <c r="CG35" s="263"/>
      <c r="CH35" s="263"/>
      <c r="CI35" s="263"/>
      <c r="CJ35" s="263"/>
      <c r="CK35" s="263"/>
      <c r="CL35" s="263"/>
      <c r="CM35" s="263"/>
      <c r="CN35" s="263"/>
      <c r="CO35" s="263"/>
      <c r="CP35" s="263"/>
      <c r="CQ35" s="263"/>
      <c r="CR35" s="263"/>
      <c r="CS35" s="263"/>
      <c r="CT35" s="263"/>
      <c r="CU35" s="263"/>
      <c r="CV35" s="263"/>
      <c r="CW35" s="263"/>
      <c r="CX35" s="263"/>
      <c r="CY35" s="263"/>
      <c r="CZ35" s="263"/>
      <c r="DA35" s="263"/>
      <c r="DB35" s="263"/>
      <c r="DC35" s="263"/>
      <c r="DD35" s="263"/>
      <c r="DE35" s="263"/>
      <c r="DF35" s="263"/>
      <c r="DG35" s="263"/>
      <c r="DH35" s="263"/>
      <c r="DI35" s="263"/>
      <c r="DJ35" s="263"/>
      <c r="DK35" s="263"/>
      <c r="DL35" s="263"/>
      <c r="DM35" s="263"/>
      <c r="DN35" s="263"/>
      <c r="DO35" s="263"/>
      <c r="DP35" s="263"/>
      <c r="DQ35" s="263"/>
      <c r="DR35" s="263"/>
      <c r="DS35" s="263"/>
      <c r="DT35" s="263"/>
      <c r="DU35" s="263"/>
      <c r="DV35" s="263"/>
      <c r="DW35" s="263"/>
      <c r="DX35" s="263"/>
      <c r="DY35" s="263"/>
      <c r="DZ35" s="263"/>
      <c r="EA35" s="263"/>
      <c r="EB35" s="263"/>
      <c r="EC35" s="263"/>
      <c r="ED35" s="263"/>
      <c r="EE35" s="263"/>
      <c r="EF35" s="263"/>
      <c r="EG35" s="263"/>
      <c r="EH35" s="263"/>
      <c r="EI35" s="263"/>
      <c r="EJ35" s="263"/>
      <c r="EK35" s="263"/>
      <c r="EL35" s="263"/>
      <c r="EM35" s="263"/>
      <c r="EN35" s="263"/>
      <c r="EO35" s="263"/>
      <c r="EP35" s="263"/>
      <c r="EQ35" s="263"/>
      <c r="ER35" s="263"/>
      <c r="ES35" s="263"/>
      <c r="ET35" s="263"/>
      <c r="EU35" s="263"/>
      <c r="EV35" s="263"/>
      <c r="EW35" s="263"/>
      <c r="EX35" s="263"/>
      <c r="EY35" s="263"/>
      <c r="EZ35" s="263"/>
      <c r="FA35" s="263"/>
      <c r="FB35" s="263"/>
      <c r="FC35" s="263"/>
      <c r="FD35" s="263"/>
      <c r="FE35" s="263"/>
      <c r="FF35" s="263"/>
      <c r="FG35" s="263"/>
      <c r="FH35" s="263"/>
      <c r="FI35" s="263"/>
      <c r="FJ35" s="263"/>
      <c r="FK35" s="263"/>
      <c r="FL35" s="263"/>
      <c r="FM35" s="263"/>
      <c r="FN35" s="263"/>
      <c r="FO35" s="263"/>
      <c r="FP35" s="263"/>
      <c r="FQ35" s="263"/>
      <c r="FR35" s="263"/>
      <c r="FS35" s="263"/>
      <c r="FT35" s="263"/>
      <c r="FU35" s="263"/>
      <c r="FV35" s="263"/>
      <c r="FW35" s="263"/>
      <c r="FX35" s="263"/>
      <c r="FY35" s="263"/>
      <c r="FZ35" s="263"/>
      <c r="GA35" s="263"/>
      <c r="GB35" s="263"/>
      <c r="GC35" s="263"/>
      <c r="GD35" s="263"/>
      <c r="GE35" s="263"/>
      <c r="GF35" s="263"/>
      <c r="GG35" s="263"/>
      <c r="GH35" s="263"/>
      <c r="GI35" s="263"/>
      <c r="GJ35" s="263"/>
      <c r="GK35" s="263"/>
      <c r="GL35" s="263"/>
      <c r="GM35" s="263"/>
      <c r="GN35" s="263"/>
      <c r="GO35" s="263"/>
      <c r="GP35" s="263"/>
      <c r="GQ35" s="263"/>
      <c r="GR35" s="263"/>
      <c r="GS35" s="263"/>
      <c r="GT35" s="263"/>
      <c r="GU35" s="263"/>
      <c r="GV35" s="263"/>
      <c r="GW35" s="263"/>
      <c r="GX35" s="263"/>
      <c r="GY35" s="263"/>
      <c r="GZ35" s="263"/>
      <c r="HA35" s="263"/>
      <c r="HB35" s="263"/>
      <c r="HC35" s="263"/>
      <c r="HD35" s="263"/>
      <c r="HE35" s="263"/>
      <c r="HF35" s="263"/>
      <c r="HG35" s="263"/>
      <c r="HH35" s="263"/>
      <c r="HI35" s="263"/>
      <c r="HJ35" s="263"/>
      <c r="HK35" s="263"/>
      <c r="HL35" s="263"/>
      <c r="HM35" s="263"/>
      <c r="HN35" s="263"/>
      <c r="HO35" s="263"/>
      <c r="HP35" s="263"/>
      <c r="HQ35" s="263"/>
      <c r="HR35" s="263"/>
      <c r="HS35" s="263"/>
      <c r="HT35" s="263"/>
      <c r="HU35" s="263"/>
      <c r="HV35" s="263"/>
      <c r="HW35" s="263"/>
      <c r="HX35" s="263"/>
      <c r="HY35" s="263"/>
      <c r="HZ35" s="263"/>
      <c r="IA35" s="263"/>
      <c r="IB35" s="263"/>
      <c r="IC35" s="263"/>
      <c r="ID35" s="263"/>
      <c r="IE35" s="263"/>
      <c r="IF35" s="263"/>
      <c r="IG35" s="263"/>
      <c r="IH35" s="263"/>
      <c r="II35" s="263"/>
      <c r="IJ35" s="263"/>
      <c r="IK35" s="263"/>
      <c r="IL35" s="263"/>
      <c r="IM35" s="263"/>
      <c r="IN35" s="263"/>
      <c r="IO35" s="263"/>
      <c r="IP35" s="263"/>
      <c r="IQ35" s="263"/>
      <c r="IR35" s="263"/>
      <c r="IS35" s="263"/>
      <c r="IT35" s="263"/>
      <c r="IU35" s="263"/>
      <c r="IV35" s="263"/>
      <c r="IW35" s="263"/>
      <c r="IX35" s="263"/>
      <c r="IY35" s="263"/>
      <c r="IZ35" s="263"/>
      <c r="JA35" s="263"/>
      <c r="JB35" s="263"/>
      <c r="JC35" s="263"/>
      <c r="JD35" s="263"/>
      <c r="JE35" s="263"/>
      <c r="JF35" s="263"/>
      <c r="JG35" s="263"/>
      <c r="JH35" s="263"/>
      <c r="JI35" s="263"/>
      <c r="JJ35" s="263"/>
      <c r="JK35" s="263"/>
      <c r="JL35" s="263"/>
      <c r="JM35" s="263"/>
      <c r="JN35" s="263"/>
      <c r="JO35" s="263"/>
      <c r="JP35" s="263"/>
      <c r="JQ35" s="263"/>
      <c r="JR35" s="263"/>
      <c r="JS35" s="263"/>
      <c r="JT35" s="263"/>
      <c r="JU35" s="263"/>
      <c r="JV35" s="263"/>
      <c r="JW35" s="263"/>
      <c r="JX35" s="263"/>
      <c r="JY35" s="263"/>
      <c r="JZ35" s="263"/>
      <c r="KA35" s="263"/>
      <c r="KB35" s="263"/>
      <c r="KC35" s="263"/>
      <c r="KD35" s="263"/>
      <c r="KE35" s="263"/>
      <c r="KF35" s="263"/>
      <c r="KG35" s="263"/>
      <c r="KH35" s="263"/>
      <c r="KI35" s="263"/>
      <c r="KJ35" s="263"/>
      <c r="KK35" s="263"/>
      <c r="KL35" s="263"/>
      <c r="KM35" s="263"/>
      <c r="KN35" s="263"/>
      <c r="KO35" s="263"/>
      <c r="KP35" s="263"/>
      <c r="KQ35" s="263"/>
      <c r="KR35" s="263"/>
      <c r="KS35" s="263"/>
      <c r="KT35" s="263"/>
      <c r="KU35" s="263"/>
      <c r="KV35" s="263"/>
      <c r="KW35" s="263"/>
      <c r="KX35" s="263"/>
      <c r="KY35" s="263"/>
      <c r="KZ35" s="263"/>
      <c r="LA35" s="263"/>
      <c r="LB35" s="263"/>
      <c r="LC35" s="263"/>
      <c r="LD35" s="263"/>
      <c r="LE35" s="263"/>
      <c r="LF35" s="263"/>
      <c r="LG35" s="263"/>
      <c r="LH35" s="263"/>
      <c r="LI35" s="263"/>
      <c r="LJ35" s="263"/>
      <c r="LK35" s="263"/>
      <c r="LL35" s="263"/>
      <c r="LM35" s="263"/>
      <c r="LN35" s="263"/>
      <c r="LO35" s="263"/>
      <c r="LP35" s="263"/>
      <c r="LQ35" s="263"/>
      <c r="LR35" s="263"/>
      <c r="LS35" s="263"/>
      <c r="LT35" s="263"/>
      <c r="LU35" s="263"/>
      <c r="LV35" s="263"/>
      <c r="LW35" s="263"/>
      <c r="LX35" s="263"/>
      <c r="LY35" s="263"/>
      <c r="LZ35" s="263"/>
      <c r="MA35" s="263"/>
      <c r="MB35" s="263"/>
      <c r="MC35" s="263"/>
      <c r="MD35" s="263"/>
      <c r="ME35" s="263"/>
      <c r="MF35" s="263"/>
      <c r="MG35" s="263"/>
      <c r="MH35" s="263"/>
      <c r="MI35" s="263"/>
      <c r="MJ35" s="263"/>
      <c r="MK35" s="263"/>
      <c r="ML35" s="263"/>
      <c r="MM35" s="263"/>
      <c r="MN35" s="263"/>
      <c r="MO35" s="263"/>
      <c r="MP35" s="263"/>
      <c r="MQ35" s="263"/>
      <c r="MR35" s="263"/>
      <c r="MS35" s="263"/>
      <c r="MT35" s="263"/>
      <c r="MU35" s="263"/>
      <c r="MV35" s="263"/>
      <c r="MW35" s="263"/>
      <c r="MX35" s="263"/>
      <c r="MY35" s="263"/>
      <c r="MZ35" s="263"/>
      <c r="NA35" s="263"/>
      <c r="NB35" s="263"/>
      <c r="NC35" s="263"/>
      <c r="ND35" s="263"/>
      <c r="NE35" s="263"/>
      <c r="NF35" s="263"/>
      <c r="NG35" s="263"/>
      <c r="NH35" s="263"/>
      <c r="NI35" s="263"/>
      <c r="NJ35" s="263"/>
      <c r="NK35" s="263"/>
      <c r="NL35" s="263"/>
      <c r="NM35" s="263"/>
      <c r="NN35" s="263"/>
      <c r="NO35" s="263"/>
      <c r="NP35" s="263"/>
      <c r="NQ35" s="263"/>
      <c r="NR35" s="263"/>
      <c r="NS35" s="263"/>
      <c r="NT35" s="263"/>
      <c r="NU35" s="263"/>
      <c r="NV35" s="263"/>
      <c r="NW35" s="263"/>
      <c r="NX35" s="263"/>
      <c r="NY35" s="263"/>
      <c r="NZ35" s="263"/>
      <c r="OA35" s="263"/>
      <c r="OB35" s="263"/>
      <c r="OC35" s="263"/>
      <c r="OD35" s="263"/>
      <c r="OE35" s="263"/>
      <c r="OF35" s="263"/>
      <c r="OG35" s="263"/>
      <c r="OH35" s="263"/>
      <c r="OI35" s="263"/>
      <c r="OJ35" s="263"/>
      <c r="OK35" s="263"/>
      <c r="OL35" s="263"/>
      <c r="OM35" s="263"/>
      <c r="ON35" s="263"/>
      <c r="OO35" s="263"/>
      <c r="OP35" s="263"/>
      <c r="OQ35" s="263"/>
      <c r="OR35" s="263"/>
      <c r="OS35" s="263"/>
      <c r="OT35" s="263"/>
      <c r="OU35" s="263"/>
      <c r="OV35" s="263"/>
      <c r="OW35" s="263"/>
      <c r="OX35" s="263"/>
      <c r="OY35" s="263"/>
      <c r="OZ35" s="263"/>
      <c r="PA35" s="263"/>
      <c r="PB35" s="263"/>
      <c r="PC35" s="263"/>
      <c r="PD35" s="263"/>
      <c r="PE35" s="263"/>
      <c r="PF35" s="263"/>
      <c r="PG35" s="263"/>
      <c r="PH35" s="263"/>
      <c r="PI35" s="263"/>
      <c r="PJ35" s="263"/>
      <c r="PK35" s="263"/>
      <c r="PL35" s="263"/>
      <c r="PM35" s="263"/>
      <c r="PN35" s="263"/>
      <c r="PO35" s="263"/>
      <c r="PP35" s="263"/>
      <c r="PQ35" s="263"/>
      <c r="PR35" s="263"/>
      <c r="PS35" s="263"/>
      <c r="PT35" s="263"/>
      <c r="PU35" s="263"/>
      <c r="PV35" s="263"/>
      <c r="PW35" s="263"/>
      <c r="PX35" s="263"/>
      <c r="PY35" s="263"/>
      <c r="PZ35" s="263"/>
      <c r="QA35" s="263"/>
      <c r="QB35" s="263"/>
      <c r="QC35" s="263"/>
      <c r="QD35" s="263"/>
      <c r="QE35" s="263"/>
      <c r="QF35" s="263"/>
      <c r="QG35" s="263"/>
      <c r="QH35" s="263"/>
      <c r="QI35" s="263"/>
      <c r="QJ35" s="263"/>
      <c r="QK35" s="263"/>
      <c r="QL35" s="263"/>
      <c r="QM35" s="263"/>
      <c r="QN35" s="263"/>
      <c r="QO35" s="263"/>
      <c r="QP35" s="263"/>
      <c r="QQ35" s="263"/>
      <c r="QR35" s="263"/>
      <c r="QS35" s="263"/>
      <c r="QT35" s="263"/>
      <c r="QU35" s="263"/>
      <c r="QV35" s="263"/>
      <c r="QW35" s="263"/>
      <c r="QX35" s="263"/>
      <c r="QY35" s="263"/>
      <c r="QZ35" s="263"/>
      <c r="RA35" s="263"/>
      <c r="RB35" s="263"/>
      <c r="RC35" s="263"/>
      <c r="RD35" s="263"/>
      <c r="RE35" s="263"/>
      <c r="RF35" s="263"/>
      <c r="RG35" s="263"/>
      <c r="RH35" s="263"/>
      <c r="RI35" s="263"/>
      <c r="RJ35" s="263"/>
      <c r="RK35" s="263"/>
      <c r="RL35" s="263"/>
      <c r="RM35" s="263"/>
      <c r="RN35" s="263"/>
      <c r="RO35" s="263"/>
      <c r="RP35" s="263"/>
      <c r="RQ35" s="263"/>
      <c r="RR35" s="263"/>
      <c r="RS35" s="263"/>
      <c r="RT35" s="263"/>
      <c r="RU35" s="263"/>
      <c r="RV35" s="263"/>
      <c r="RW35" s="263"/>
      <c r="RX35" s="263"/>
      <c r="RY35" s="263"/>
      <c r="RZ35" s="263"/>
      <c r="SA35" s="263"/>
    </row>
    <row r="36" spans="1:495" s="239" customFormat="1">
      <c r="B36" s="283" t="str">
        <f t="shared" si="8"/>
        <v>Transportation Costs</v>
      </c>
      <c r="C36" s="283"/>
      <c r="D36" s="263"/>
      <c r="E36" s="263"/>
      <c r="F36" s="263"/>
      <c r="G36" s="263">
        <f>G34</f>
        <v>1</v>
      </c>
      <c r="H36" s="263">
        <f t="shared" ref="H36:AB36" si="9">H34</f>
        <v>1</v>
      </c>
      <c r="I36" s="263">
        <f t="shared" si="9"/>
        <v>1</v>
      </c>
      <c r="J36" s="263">
        <f t="shared" si="9"/>
        <v>0.5</v>
      </c>
      <c r="K36" s="263">
        <f t="shared" si="9"/>
        <v>0.5</v>
      </c>
      <c r="L36" s="263">
        <f t="shared" si="9"/>
        <v>0.5</v>
      </c>
      <c r="M36" s="263">
        <f t="shared" si="9"/>
        <v>0.5</v>
      </c>
      <c r="N36" s="263">
        <f t="shared" si="9"/>
        <v>0.5</v>
      </c>
      <c r="O36" s="263">
        <f t="shared" si="9"/>
        <v>0.5</v>
      </c>
      <c r="P36" s="263">
        <f t="shared" si="9"/>
        <v>0.5</v>
      </c>
      <c r="Q36" s="263">
        <f t="shared" si="9"/>
        <v>0.25</v>
      </c>
      <c r="R36" s="263">
        <f t="shared" si="9"/>
        <v>0.25</v>
      </c>
      <c r="S36" s="263">
        <f t="shared" si="9"/>
        <v>0.25</v>
      </c>
      <c r="T36" s="263">
        <f t="shared" si="9"/>
        <v>0.25</v>
      </c>
      <c r="U36" s="263">
        <f t="shared" si="9"/>
        <v>0.25</v>
      </c>
      <c r="V36" s="263">
        <f t="shared" si="9"/>
        <v>0.25</v>
      </c>
      <c r="W36" s="263">
        <f t="shared" si="9"/>
        <v>0</v>
      </c>
      <c r="X36" s="263">
        <f t="shared" si="9"/>
        <v>0</v>
      </c>
      <c r="Y36" s="263">
        <f t="shared" si="9"/>
        <v>0</v>
      </c>
      <c r="Z36" s="263">
        <f t="shared" si="9"/>
        <v>0</v>
      </c>
      <c r="AA36" s="263">
        <f t="shared" si="9"/>
        <v>0</v>
      </c>
      <c r="AB36" s="263">
        <f t="shared" si="9"/>
        <v>0</v>
      </c>
      <c r="AC36" s="263"/>
      <c r="AD36" s="263"/>
      <c r="AE36" s="263"/>
      <c r="AF36" s="263"/>
      <c r="AG36" s="263">
        <v>1</v>
      </c>
      <c r="AH36" s="263"/>
      <c r="AI36" s="263"/>
      <c r="AJ36" s="263"/>
      <c r="AK36" s="263"/>
      <c r="AL36" s="263">
        <v>1</v>
      </c>
      <c r="AM36" s="263"/>
      <c r="AN36" s="263"/>
      <c r="AO36" s="263"/>
      <c r="AP36" s="263"/>
      <c r="AQ36" s="263"/>
      <c r="AR36" s="263"/>
      <c r="AS36" s="263"/>
      <c r="AT36" s="263"/>
      <c r="AU36" s="263"/>
      <c r="AV36" s="263"/>
      <c r="AW36" s="263"/>
      <c r="AX36" s="263"/>
      <c r="AY36" s="263"/>
      <c r="AZ36" s="263"/>
      <c r="BA36" s="263"/>
      <c r="BB36" s="263"/>
      <c r="BC36" s="263"/>
      <c r="BD36" s="263"/>
      <c r="BE36" s="263"/>
      <c r="BF36" s="263"/>
      <c r="BG36" s="263"/>
      <c r="BH36" s="263"/>
      <c r="BI36" s="263"/>
      <c r="BJ36" s="263"/>
      <c r="BK36" s="263"/>
      <c r="BL36" s="263"/>
      <c r="BM36" s="263"/>
      <c r="BN36" s="263"/>
      <c r="BO36" s="263"/>
      <c r="BP36" s="263"/>
      <c r="BQ36" s="263"/>
      <c r="BR36" s="263"/>
      <c r="BS36" s="263"/>
      <c r="BT36" s="263"/>
      <c r="BU36" s="263"/>
      <c r="BV36" s="263"/>
      <c r="BW36" s="263"/>
      <c r="BX36" s="263"/>
      <c r="BY36" s="263"/>
      <c r="BZ36" s="263"/>
      <c r="CA36" s="263"/>
      <c r="CB36" s="263"/>
      <c r="CC36" s="263"/>
      <c r="CD36" s="263"/>
      <c r="CE36" s="263"/>
      <c r="CF36" s="263"/>
      <c r="CG36" s="263"/>
      <c r="CH36" s="263"/>
      <c r="CI36" s="263"/>
      <c r="CJ36" s="263"/>
      <c r="CK36" s="263"/>
      <c r="CL36" s="263"/>
      <c r="CM36" s="263"/>
      <c r="CN36" s="263"/>
      <c r="CO36" s="263"/>
      <c r="CP36" s="263"/>
      <c r="CQ36" s="263"/>
      <c r="CR36" s="263"/>
      <c r="CS36" s="263"/>
      <c r="CT36" s="263"/>
      <c r="CU36" s="263"/>
      <c r="CV36" s="263"/>
      <c r="CW36" s="263"/>
      <c r="CX36" s="263"/>
      <c r="CY36" s="263"/>
      <c r="CZ36" s="263"/>
      <c r="DA36" s="263"/>
      <c r="DB36" s="263"/>
      <c r="DC36" s="263"/>
      <c r="DD36" s="263"/>
      <c r="DE36" s="263"/>
      <c r="DF36" s="263"/>
      <c r="DG36" s="263"/>
      <c r="DH36" s="263"/>
      <c r="DI36" s="263"/>
      <c r="DJ36" s="263"/>
      <c r="DK36" s="263"/>
      <c r="DL36" s="263"/>
      <c r="DM36" s="263"/>
      <c r="DN36" s="263"/>
      <c r="DO36" s="263"/>
      <c r="DP36" s="263"/>
      <c r="DQ36" s="263"/>
      <c r="DR36" s="263"/>
      <c r="DS36" s="263"/>
      <c r="DT36" s="263"/>
      <c r="DU36" s="263"/>
      <c r="DV36" s="263"/>
      <c r="DW36" s="263"/>
      <c r="DX36" s="263"/>
      <c r="DY36" s="263"/>
      <c r="DZ36" s="263"/>
      <c r="EA36" s="263"/>
      <c r="EB36" s="263"/>
      <c r="EC36" s="263"/>
      <c r="ED36" s="263"/>
      <c r="EE36" s="263"/>
      <c r="EF36" s="263"/>
      <c r="EG36" s="263"/>
      <c r="EH36" s="263"/>
      <c r="EI36" s="263"/>
      <c r="EJ36" s="263"/>
      <c r="EK36" s="263"/>
      <c r="EL36" s="263"/>
      <c r="EM36" s="263"/>
      <c r="EN36" s="263"/>
      <c r="EO36" s="263"/>
      <c r="EP36" s="263"/>
      <c r="EQ36" s="263"/>
      <c r="ER36" s="263"/>
      <c r="ES36" s="263"/>
      <c r="ET36" s="263"/>
      <c r="EU36" s="263"/>
      <c r="EV36" s="263"/>
      <c r="EW36" s="263"/>
      <c r="EX36" s="263"/>
      <c r="EY36" s="263"/>
      <c r="EZ36" s="263"/>
      <c r="FA36" s="263"/>
      <c r="FB36" s="263"/>
      <c r="FC36" s="263"/>
      <c r="FD36" s="263"/>
      <c r="FE36" s="263"/>
      <c r="FF36" s="263"/>
      <c r="FG36" s="263"/>
      <c r="FH36" s="263"/>
      <c r="FI36" s="263"/>
      <c r="FJ36" s="263"/>
      <c r="FK36" s="263"/>
      <c r="FL36" s="263"/>
      <c r="FM36" s="263"/>
      <c r="FN36" s="263"/>
      <c r="FO36" s="263"/>
      <c r="FP36" s="263"/>
      <c r="FQ36" s="263"/>
      <c r="FR36" s="263"/>
      <c r="FS36" s="263"/>
      <c r="FT36" s="263"/>
      <c r="FU36" s="263"/>
      <c r="FV36" s="263"/>
      <c r="FW36" s="263"/>
      <c r="FX36" s="263"/>
      <c r="FY36" s="263"/>
      <c r="FZ36" s="263"/>
      <c r="GA36" s="263"/>
      <c r="GB36" s="263"/>
      <c r="GC36" s="263"/>
      <c r="GD36" s="263"/>
      <c r="GE36" s="263"/>
      <c r="GF36" s="263"/>
      <c r="GG36" s="263"/>
      <c r="GH36" s="263"/>
      <c r="GI36" s="263"/>
      <c r="GJ36" s="263"/>
      <c r="GK36" s="263"/>
      <c r="GL36" s="263"/>
      <c r="GM36" s="263"/>
      <c r="GN36" s="263"/>
      <c r="GO36" s="263"/>
      <c r="GP36" s="263"/>
      <c r="GQ36" s="263"/>
      <c r="GR36" s="263"/>
      <c r="GS36" s="263"/>
      <c r="GT36" s="263"/>
      <c r="GU36" s="263"/>
      <c r="GV36" s="263"/>
      <c r="GW36" s="263"/>
      <c r="GX36" s="263"/>
      <c r="GY36" s="263"/>
      <c r="GZ36" s="263"/>
      <c r="HA36" s="263"/>
      <c r="HB36" s="263"/>
      <c r="HC36" s="263"/>
      <c r="HD36" s="263"/>
      <c r="HE36" s="263"/>
      <c r="HF36" s="263"/>
      <c r="HG36" s="263"/>
      <c r="HH36" s="263"/>
      <c r="HI36" s="263"/>
      <c r="HJ36" s="263"/>
      <c r="HK36" s="263"/>
      <c r="HL36" s="263"/>
      <c r="HM36" s="263"/>
      <c r="HN36" s="263"/>
      <c r="HO36" s="263"/>
      <c r="HP36" s="263"/>
      <c r="HQ36" s="263"/>
      <c r="HR36" s="263"/>
      <c r="HS36" s="263"/>
      <c r="HT36" s="263"/>
      <c r="HU36" s="263"/>
      <c r="HV36" s="263"/>
      <c r="HW36" s="263"/>
      <c r="HX36" s="263"/>
      <c r="HY36" s="263"/>
      <c r="HZ36" s="263"/>
      <c r="IA36" s="263"/>
      <c r="IB36" s="263"/>
      <c r="IC36" s="263"/>
      <c r="ID36" s="263"/>
      <c r="IE36" s="263"/>
      <c r="IF36" s="263"/>
      <c r="IG36" s="263"/>
      <c r="IH36" s="263"/>
      <c r="II36" s="263"/>
      <c r="IJ36" s="263"/>
      <c r="IK36" s="263"/>
      <c r="IL36" s="263"/>
      <c r="IM36" s="263"/>
      <c r="IN36" s="263"/>
      <c r="IO36" s="263"/>
      <c r="IP36" s="263"/>
      <c r="IQ36" s="263"/>
      <c r="IR36" s="263"/>
      <c r="IS36" s="263"/>
      <c r="IT36" s="263"/>
      <c r="IU36" s="263"/>
      <c r="IV36" s="263"/>
      <c r="IW36" s="263"/>
      <c r="IX36" s="263"/>
      <c r="IY36" s="263"/>
      <c r="IZ36" s="263"/>
      <c r="JA36" s="263"/>
      <c r="JB36" s="263"/>
      <c r="JC36" s="263"/>
      <c r="JD36" s="263"/>
      <c r="JE36" s="263"/>
      <c r="JF36" s="263"/>
      <c r="JG36" s="263"/>
      <c r="JH36" s="263"/>
      <c r="JI36" s="263"/>
      <c r="JJ36" s="263"/>
      <c r="JK36" s="263"/>
      <c r="JL36" s="263"/>
      <c r="JM36" s="263"/>
      <c r="JN36" s="263"/>
      <c r="JO36" s="263"/>
      <c r="JP36" s="263"/>
      <c r="JQ36" s="263"/>
      <c r="JR36" s="263"/>
      <c r="JS36" s="263"/>
      <c r="JT36" s="263"/>
      <c r="JU36" s="263"/>
      <c r="JV36" s="263"/>
      <c r="JW36" s="263"/>
      <c r="JX36" s="263"/>
      <c r="JY36" s="263"/>
      <c r="JZ36" s="263"/>
      <c r="KA36" s="263"/>
      <c r="KB36" s="263"/>
      <c r="KC36" s="263"/>
      <c r="KD36" s="263"/>
      <c r="KE36" s="263"/>
      <c r="KF36" s="263"/>
      <c r="KG36" s="263"/>
      <c r="KH36" s="263"/>
      <c r="KI36" s="263"/>
      <c r="KJ36" s="263"/>
      <c r="KK36" s="263"/>
      <c r="KL36" s="263"/>
      <c r="KM36" s="263"/>
      <c r="KN36" s="263"/>
      <c r="KO36" s="263"/>
      <c r="KP36" s="263"/>
      <c r="KQ36" s="263"/>
      <c r="KR36" s="263"/>
      <c r="KS36" s="263"/>
      <c r="KT36" s="263"/>
      <c r="KU36" s="263"/>
      <c r="KV36" s="263"/>
      <c r="KW36" s="263"/>
      <c r="KX36" s="263"/>
      <c r="KY36" s="263"/>
      <c r="KZ36" s="263"/>
      <c r="LA36" s="263"/>
      <c r="LB36" s="263"/>
      <c r="LC36" s="263"/>
      <c r="LD36" s="263"/>
      <c r="LE36" s="263"/>
      <c r="LF36" s="263"/>
      <c r="LG36" s="263"/>
      <c r="LH36" s="263"/>
      <c r="LI36" s="263"/>
      <c r="LJ36" s="263"/>
      <c r="LK36" s="263"/>
      <c r="LL36" s="263"/>
      <c r="LM36" s="263"/>
      <c r="LN36" s="263"/>
      <c r="LO36" s="263"/>
      <c r="LP36" s="263"/>
      <c r="LQ36" s="263"/>
      <c r="LR36" s="263"/>
      <c r="LS36" s="263"/>
      <c r="LT36" s="263"/>
      <c r="LU36" s="263"/>
      <c r="LV36" s="263"/>
      <c r="LW36" s="263"/>
      <c r="LX36" s="263"/>
      <c r="LY36" s="263"/>
      <c r="LZ36" s="263"/>
      <c r="MA36" s="263"/>
      <c r="MB36" s="263"/>
      <c r="MC36" s="263"/>
      <c r="MD36" s="263"/>
      <c r="ME36" s="263"/>
      <c r="MF36" s="263"/>
      <c r="MG36" s="263"/>
      <c r="MH36" s="263"/>
      <c r="MI36" s="263"/>
      <c r="MJ36" s="263"/>
      <c r="MK36" s="263"/>
      <c r="ML36" s="263"/>
      <c r="MM36" s="263"/>
      <c r="MN36" s="263"/>
      <c r="MO36" s="263"/>
      <c r="MP36" s="263"/>
      <c r="MQ36" s="263"/>
      <c r="MR36" s="263"/>
      <c r="MS36" s="263"/>
      <c r="MT36" s="263"/>
      <c r="MU36" s="263"/>
      <c r="MV36" s="263"/>
      <c r="MW36" s="263"/>
      <c r="MX36" s="263"/>
      <c r="MY36" s="263"/>
      <c r="MZ36" s="263"/>
      <c r="NA36" s="263"/>
      <c r="NB36" s="263"/>
      <c r="NC36" s="263"/>
      <c r="ND36" s="263"/>
      <c r="NE36" s="263"/>
      <c r="NF36" s="263"/>
      <c r="NG36" s="263"/>
      <c r="NH36" s="263"/>
      <c r="NI36" s="263"/>
      <c r="NJ36" s="263"/>
      <c r="NK36" s="263"/>
      <c r="NL36" s="263"/>
      <c r="NM36" s="263"/>
      <c r="NN36" s="263"/>
      <c r="NO36" s="263"/>
      <c r="NP36" s="263"/>
      <c r="NQ36" s="263"/>
      <c r="NR36" s="263"/>
      <c r="NS36" s="263"/>
      <c r="NT36" s="263"/>
      <c r="NU36" s="263"/>
      <c r="NV36" s="263"/>
      <c r="NW36" s="263"/>
      <c r="NX36" s="263"/>
      <c r="NY36" s="263"/>
      <c r="NZ36" s="263"/>
      <c r="OA36" s="263"/>
      <c r="OB36" s="263"/>
      <c r="OC36" s="263"/>
      <c r="OD36" s="263"/>
      <c r="OE36" s="263"/>
      <c r="OF36" s="263"/>
      <c r="OG36" s="263"/>
      <c r="OH36" s="263"/>
      <c r="OI36" s="263"/>
      <c r="OJ36" s="263"/>
      <c r="OK36" s="263"/>
      <c r="OL36" s="263"/>
      <c r="OM36" s="263"/>
      <c r="ON36" s="263"/>
      <c r="OO36" s="263"/>
      <c r="OP36" s="263"/>
      <c r="OQ36" s="263"/>
      <c r="OR36" s="263"/>
      <c r="OS36" s="263"/>
      <c r="OT36" s="263"/>
      <c r="OU36" s="263"/>
      <c r="OV36" s="263"/>
      <c r="OW36" s="263"/>
      <c r="OX36" s="263"/>
      <c r="OY36" s="263"/>
      <c r="OZ36" s="263"/>
      <c r="PA36" s="263"/>
      <c r="PB36" s="263"/>
      <c r="PC36" s="263"/>
      <c r="PD36" s="263"/>
      <c r="PE36" s="263"/>
      <c r="PF36" s="263"/>
      <c r="PG36" s="263"/>
      <c r="PH36" s="263"/>
      <c r="PI36" s="263"/>
      <c r="PJ36" s="263"/>
      <c r="PK36" s="263"/>
      <c r="PL36" s="263"/>
      <c r="PM36" s="263"/>
      <c r="PN36" s="263"/>
      <c r="PO36" s="263"/>
      <c r="PP36" s="263"/>
      <c r="PQ36" s="263"/>
      <c r="PR36" s="263"/>
      <c r="PS36" s="263"/>
      <c r="PT36" s="263"/>
      <c r="PU36" s="263"/>
      <c r="PV36" s="263"/>
      <c r="PW36" s="263"/>
      <c r="PX36" s="263"/>
      <c r="PY36" s="263"/>
      <c r="PZ36" s="263"/>
      <c r="QA36" s="263"/>
      <c r="QB36" s="263"/>
      <c r="QC36" s="263"/>
      <c r="QD36" s="263"/>
      <c r="QE36" s="263"/>
      <c r="QF36" s="263"/>
      <c r="QG36" s="263"/>
      <c r="QH36" s="263"/>
      <c r="QI36" s="263"/>
      <c r="QJ36" s="263"/>
      <c r="QK36" s="263"/>
      <c r="QL36" s="263"/>
      <c r="QM36" s="263"/>
      <c r="QN36" s="263"/>
      <c r="QO36" s="263"/>
      <c r="QP36" s="263"/>
      <c r="QQ36" s="263"/>
      <c r="QR36" s="263"/>
      <c r="QS36" s="263"/>
      <c r="QT36" s="263"/>
      <c r="QU36" s="263"/>
      <c r="QV36" s="263"/>
      <c r="QW36" s="263"/>
      <c r="QX36" s="263"/>
      <c r="QY36" s="263"/>
      <c r="QZ36" s="263"/>
      <c r="RA36" s="263"/>
      <c r="RB36" s="263"/>
      <c r="RC36" s="263"/>
      <c r="RD36" s="263"/>
      <c r="RE36" s="263"/>
      <c r="RF36" s="263"/>
      <c r="RG36" s="263"/>
      <c r="RH36" s="263"/>
      <c r="RI36" s="263"/>
      <c r="RJ36" s="263"/>
      <c r="RK36" s="263"/>
      <c r="RL36" s="263"/>
      <c r="RM36" s="263"/>
      <c r="RN36" s="263"/>
      <c r="RO36" s="263"/>
      <c r="RP36" s="263"/>
      <c r="RQ36" s="263"/>
      <c r="RR36" s="263"/>
      <c r="RS36" s="263"/>
      <c r="RT36" s="263"/>
      <c r="RU36" s="263"/>
      <c r="RV36" s="263"/>
      <c r="RW36" s="263"/>
      <c r="RX36" s="263"/>
      <c r="RY36" s="263"/>
      <c r="RZ36" s="263"/>
      <c r="SA36" s="263"/>
    </row>
    <row r="37" spans="1:495" s="239" customFormat="1">
      <c r="B37" s="686" t="str">
        <f t="shared" si="8"/>
        <v>Water Quality Monitoring</v>
      </c>
      <c r="C37" s="283"/>
      <c r="D37" s="263"/>
      <c r="E37" s="263"/>
      <c r="F37" s="263"/>
      <c r="G37" s="263"/>
      <c r="H37" s="263"/>
      <c r="I37" s="263"/>
      <c r="J37" s="263"/>
      <c r="K37" s="263"/>
      <c r="L37" s="263"/>
      <c r="M37" s="263"/>
      <c r="N37" s="263"/>
      <c r="O37" s="263"/>
      <c r="P37" s="263"/>
      <c r="Q37" s="263"/>
      <c r="R37" s="263"/>
      <c r="S37" s="263"/>
      <c r="T37" s="263"/>
      <c r="U37" s="263"/>
      <c r="V37" s="263"/>
      <c r="W37" s="263"/>
      <c r="X37" s="263"/>
      <c r="Y37" s="263"/>
      <c r="Z37" s="263"/>
      <c r="AA37" s="263"/>
      <c r="AB37" s="263"/>
      <c r="AC37" s="263"/>
      <c r="AD37" s="263"/>
      <c r="AE37" s="263"/>
      <c r="AF37" s="263"/>
      <c r="AG37" s="263"/>
      <c r="AH37" s="263"/>
      <c r="AI37" s="263"/>
      <c r="AJ37" s="263"/>
      <c r="AK37" s="263"/>
      <c r="AL37" s="263"/>
      <c r="AM37" s="263"/>
      <c r="AN37" s="263"/>
      <c r="AO37" s="263"/>
      <c r="AP37" s="263"/>
      <c r="AQ37" s="263"/>
      <c r="AR37" s="263"/>
      <c r="AS37" s="263"/>
      <c r="AT37" s="263"/>
      <c r="AU37" s="263"/>
      <c r="AV37" s="263"/>
      <c r="AW37" s="263"/>
      <c r="AX37" s="263"/>
      <c r="AY37" s="263"/>
      <c r="AZ37" s="263"/>
      <c r="BA37" s="263"/>
      <c r="BB37" s="263"/>
      <c r="BC37" s="263"/>
      <c r="BD37" s="263"/>
      <c r="BE37" s="263"/>
      <c r="BF37" s="263"/>
      <c r="BG37" s="263"/>
      <c r="BH37" s="263"/>
      <c r="BI37" s="263"/>
      <c r="BJ37" s="263"/>
      <c r="BK37" s="263"/>
      <c r="BL37" s="263"/>
      <c r="BM37" s="263"/>
      <c r="BN37" s="263"/>
      <c r="BO37" s="263"/>
      <c r="BP37" s="263"/>
      <c r="BQ37" s="263"/>
      <c r="BR37" s="263"/>
      <c r="BS37" s="263"/>
      <c r="BT37" s="263"/>
      <c r="BU37" s="263"/>
      <c r="BV37" s="263"/>
      <c r="BW37" s="263"/>
      <c r="BX37" s="263"/>
      <c r="BY37" s="263"/>
      <c r="BZ37" s="263"/>
      <c r="CA37" s="263"/>
      <c r="CB37" s="263"/>
      <c r="CC37" s="263"/>
      <c r="CD37" s="263"/>
      <c r="CE37" s="263"/>
      <c r="CF37" s="263"/>
      <c r="CG37" s="263"/>
      <c r="CH37" s="263"/>
      <c r="CI37" s="263"/>
      <c r="CJ37" s="263"/>
      <c r="CK37" s="263"/>
      <c r="CL37" s="263"/>
      <c r="CM37" s="263"/>
      <c r="CN37" s="263"/>
      <c r="CO37" s="263"/>
      <c r="CP37" s="263"/>
      <c r="CQ37" s="263"/>
      <c r="CR37" s="263"/>
      <c r="CS37" s="263"/>
      <c r="CT37" s="263"/>
      <c r="CU37" s="263"/>
      <c r="CV37" s="263"/>
      <c r="CW37" s="263"/>
      <c r="CX37" s="263"/>
      <c r="CY37" s="263"/>
      <c r="CZ37" s="263"/>
      <c r="DA37" s="263"/>
      <c r="DB37" s="263"/>
      <c r="DC37" s="263"/>
      <c r="DD37" s="263"/>
      <c r="DE37" s="263"/>
      <c r="DF37" s="263"/>
      <c r="DG37" s="263"/>
      <c r="DH37" s="263"/>
      <c r="DI37" s="263"/>
      <c r="DJ37" s="263"/>
      <c r="DK37" s="263"/>
      <c r="DL37" s="263"/>
      <c r="DM37" s="263"/>
      <c r="DN37" s="263"/>
      <c r="DO37" s="263"/>
      <c r="DP37" s="263"/>
      <c r="DQ37" s="263"/>
      <c r="DR37" s="263"/>
      <c r="DS37" s="263"/>
      <c r="DT37" s="263"/>
      <c r="DU37" s="263"/>
      <c r="DV37" s="263"/>
      <c r="DW37" s="263"/>
      <c r="DX37" s="263"/>
      <c r="DY37" s="263"/>
      <c r="DZ37" s="263"/>
      <c r="EA37" s="263"/>
      <c r="EB37" s="263"/>
      <c r="EC37" s="263"/>
      <c r="ED37" s="263"/>
      <c r="EE37" s="263"/>
      <c r="EF37" s="263"/>
      <c r="EG37" s="263"/>
      <c r="EH37" s="263"/>
      <c r="EI37" s="263"/>
      <c r="EJ37" s="263"/>
      <c r="EK37" s="263"/>
      <c r="EL37" s="263"/>
      <c r="EM37" s="263"/>
      <c r="EN37" s="263"/>
      <c r="EO37" s="263"/>
      <c r="EP37" s="263"/>
      <c r="EQ37" s="263"/>
      <c r="ER37" s="263"/>
      <c r="ES37" s="263"/>
      <c r="ET37" s="263"/>
      <c r="EU37" s="263"/>
      <c r="EV37" s="263"/>
      <c r="EW37" s="263"/>
      <c r="EX37" s="263"/>
      <c r="EY37" s="263"/>
      <c r="EZ37" s="263"/>
      <c r="FA37" s="263"/>
      <c r="FB37" s="263"/>
      <c r="FC37" s="263"/>
      <c r="FD37" s="263"/>
      <c r="FE37" s="263"/>
      <c r="FF37" s="263"/>
      <c r="FG37" s="263"/>
      <c r="FH37" s="263"/>
      <c r="FI37" s="263"/>
      <c r="FJ37" s="263"/>
      <c r="FK37" s="263"/>
      <c r="FL37" s="263"/>
      <c r="FM37" s="263"/>
      <c r="FN37" s="263"/>
      <c r="FO37" s="263"/>
      <c r="FP37" s="263"/>
      <c r="FQ37" s="263"/>
      <c r="FR37" s="263"/>
      <c r="FS37" s="263"/>
      <c r="FT37" s="263"/>
      <c r="FU37" s="263"/>
      <c r="FV37" s="263"/>
      <c r="FW37" s="263"/>
      <c r="FX37" s="263"/>
      <c r="FY37" s="263"/>
      <c r="FZ37" s="263"/>
      <c r="GA37" s="263"/>
      <c r="GB37" s="263"/>
      <c r="GC37" s="263"/>
      <c r="GD37" s="263"/>
      <c r="GE37" s="263"/>
      <c r="GF37" s="263"/>
      <c r="GG37" s="263"/>
      <c r="GH37" s="263"/>
      <c r="GI37" s="263"/>
      <c r="GJ37" s="263"/>
      <c r="GK37" s="263"/>
      <c r="GL37" s="263"/>
      <c r="GM37" s="263"/>
      <c r="GN37" s="263"/>
      <c r="GO37" s="263"/>
      <c r="GP37" s="263"/>
      <c r="GQ37" s="263"/>
      <c r="GR37" s="263"/>
      <c r="GS37" s="263"/>
      <c r="GT37" s="263"/>
      <c r="GU37" s="263"/>
      <c r="GV37" s="263"/>
      <c r="GW37" s="263"/>
      <c r="GX37" s="263"/>
      <c r="GY37" s="263"/>
      <c r="GZ37" s="263"/>
      <c r="HA37" s="263"/>
      <c r="HB37" s="263"/>
      <c r="HC37" s="263"/>
      <c r="HD37" s="263"/>
      <c r="HE37" s="263"/>
      <c r="HF37" s="263"/>
      <c r="HG37" s="263"/>
      <c r="HH37" s="263"/>
      <c r="HI37" s="263"/>
      <c r="HJ37" s="263"/>
      <c r="HK37" s="263"/>
      <c r="HL37" s="263"/>
      <c r="HM37" s="263"/>
      <c r="HN37" s="263"/>
      <c r="HO37" s="263"/>
      <c r="HP37" s="263"/>
      <c r="HQ37" s="263"/>
      <c r="HR37" s="263"/>
      <c r="HS37" s="263"/>
      <c r="HT37" s="263"/>
      <c r="HU37" s="263"/>
      <c r="HV37" s="263"/>
      <c r="HW37" s="263"/>
      <c r="HX37" s="263"/>
      <c r="HY37" s="263"/>
      <c r="HZ37" s="263"/>
      <c r="IA37" s="263"/>
      <c r="IB37" s="263"/>
      <c r="IC37" s="263"/>
      <c r="ID37" s="263"/>
      <c r="IE37" s="263"/>
      <c r="IF37" s="263"/>
      <c r="IG37" s="263"/>
      <c r="IH37" s="263"/>
      <c r="II37" s="263"/>
      <c r="IJ37" s="263"/>
      <c r="IK37" s="263"/>
      <c r="IL37" s="263"/>
      <c r="IM37" s="263"/>
      <c r="IN37" s="263"/>
      <c r="IO37" s="263"/>
      <c r="IP37" s="263"/>
      <c r="IQ37" s="263"/>
      <c r="IR37" s="263"/>
      <c r="IS37" s="263"/>
      <c r="IT37" s="263"/>
      <c r="IU37" s="263"/>
      <c r="IV37" s="263"/>
      <c r="IW37" s="263"/>
      <c r="IX37" s="263"/>
      <c r="IY37" s="263"/>
      <c r="IZ37" s="263"/>
      <c r="JA37" s="263"/>
      <c r="JB37" s="263"/>
      <c r="JC37" s="263"/>
      <c r="JD37" s="263"/>
      <c r="JE37" s="263"/>
      <c r="JF37" s="263"/>
      <c r="JG37" s="263"/>
      <c r="JH37" s="263"/>
      <c r="JI37" s="263"/>
      <c r="JJ37" s="263"/>
      <c r="JK37" s="263"/>
      <c r="JL37" s="263"/>
      <c r="JM37" s="263"/>
      <c r="JN37" s="263"/>
      <c r="JO37" s="263"/>
      <c r="JP37" s="263"/>
      <c r="JQ37" s="263"/>
      <c r="JR37" s="263"/>
      <c r="JS37" s="263"/>
      <c r="JT37" s="263"/>
      <c r="JU37" s="263"/>
      <c r="JV37" s="263"/>
      <c r="JW37" s="263"/>
      <c r="JX37" s="263"/>
      <c r="JY37" s="263"/>
      <c r="JZ37" s="263"/>
      <c r="KA37" s="263"/>
      <c r="KB37" s="263"/>
      <c r="KC37" s="263"/>
      <c r="KD37" s="263"/>
      <c r="KE37" s="263"/>
      <c r="KF37" s="263"/>
      <c r="KG37" s="263"/>
      <c r="KH37" s="263"/>
      <c r="KI37" s="263"/>
      <c r="KJ37" s="263"/>
      <c r="KK37" s="263"/>
      <c r="KL37" s="263"/>
      <c r="KM37" s="263"/>
      <c r="KN37" s="263"/>
      <c r="KO37" s="263"/>
      <c r="KP37" s="263"/>
      <c r="KQ37" s="263"/>
      <c r="KR37" s="263"/>
      <c r="KS37" s="263"/>
      <c r="KT37" s="263"/>
      <c r="KU37" s="263"/>
      <c r="KV37" s="263"/>
      <c r="KW37" s="263"/>
      <c r="KX37" s="263"/>
      <c r="KY37" s="263"/>
      <c r="KZ37" s="263"/>
      <c r="LA37" s="263"/>
      <c r="LB37" s="263"/>
      <c r="LC37" s="263"/>
      <c r="LD37" s="263"/>
      <c r="LE37" s="263"/>
      <c r="LF37" s="263"/>
      <c r="LG37" s="263"/>
      <c r="LH37" s="263"/>
      <c r="LI37" s="263"/>
      <c r="LJ37" s="263"/>
      <c r="LK37" s="263"/>
      <c r="LL37" s="263"/>
      <c r="LM37" s="263"/>
      <c r="LN37" s="263"/>
      <c r="LO37" s="263"/>
      <c r="LP37" s="263"/>
      <c r="LQ37" s="263"/>
      <c r="LR37" s="263"/>
      <c r="LS37" s="263"/>
      <c r="LT37" s="263"/>
      <c r="LU37" s="263"/>
      <c r="LV37" s="263"/>
      <c r="LW37" s="263"/>
      <c r="LX37" s="263"/>
      <c r="LY37" s="263"/>
      <c r="LZ37" s="263"/>
      <c r="MA37" s="263"/>
      <c r="MB37" s="263"/>
      <c r="MC37" s="263"/>
      <c r="MD37" s="263"/>
      <c r="ME37" s="263"/>
      <c r="MF37" s="263"/>
      <c r="MG37" s="263"/>
      <c r="MH37" s="263"/>
      <c r="MI37" s="263"/>
      <c r="MJ37" s="263"/>
      <c r="MK37" s="263"/>
      <c r="ML37" s="263"/>
      <c r="MM37" s="263"/>
      <c r="MN37" s="263"/>
      <c r="MO37" s="263"/>
      <c r="MP37" s="263"/>
      <c r="MQ37" s="263"/>
      <c r="MR37" s="263"/>
      <c r="MS37" s="263"/>
      <c r="MT37" s="263"/>
      <c r="MU37" s="263"/>
      <c r="MV37" s="263"/>
      <c r="MW37" s="263"/>
      <c r="MX37" s="263"/>
      <c r="MY37" s="263"/>
      <c r="MZ37" s="263"/>
      <c r="NA37" s="263"/>
      <c r="NB37" s="263"/>
      <c r="NC37" s="263"/>
      <c r="ND37" s="263"/>
      <c r="NE37" s="263"/>
      <c r="NF37" s="263"/>
      <c r="NG37" s="263"/>
      <c r="NH37" s="263"/>
      <c r="NI37" s="263"/>
      <c r="NJ37" s="263"/>
      <c r="NK37" s="263"/>
      <c r="NL37" s="263"/>
      <c r="NM37" s="263"/>
      <c r="NN37" s="263"/>
      <c r="NO37" s="263"/>
      <c r="NP37" s="263"/>
      <c r="NQ37" s="263"/>
      <c r="NR37" s="263"/>
      <c r="NS37" s="263"/>
      <c r="NT37" s="263"/>
      <c r="NU37" s="263"/>
      <c r="NV37" s="263"/>
      <c r="NW37" s="263"/>
      <c r="NX37" s="263"/>
      <c r="NY37" s="263"/>
      <c r="NZ37" s="263"/>
      <c r="OA37" s="263"/>
      <c r="OB37" s="263"/>
      <c r="OC37" s="263"/>
      <c r="OD37" s="263"/>
      <c r="OE37" s="263"/>
      <c r="OF37" s="263"/>
      <c r="OG37" s="263"/>
      <c r="OH37" s="263"/>
      <c r="OI37" s="263"/>
      <c r="OJ37" s="263"/>
      <c r="OK37" s="263"/>
      <c r="OL37" s="263"/>
      <c r="OM37" s="263"/>
      <c r="ON37" s="263"/>
      <c r="OO37" s="263"/>
      <c r="OP37" s="263"/>
      <c r="OQ37" s="263"/>
      <c r="OR37" s="263"/>
      <c r="OS37" s="263"/>
      <c r="OT37" s="263"/>
      <c r="OU37" s="263"/>
      <c r="OV37" s="263"/>
      <c r="OW37" s="263"/>
      <c r="OX37" s="263"/>
      <c r="OY37" s="263"/>
      <c r="OZ37" s="263"/>
      <c r="PA37" s="263"/>
      <c r="PB37" s="263"/>
      <c r="PC37" s="263"/>
      <c r="PD37" s="263"/>
      <c r="PE37" s="263"/>
      <c r="PF37" s="263"/>
      <c r="PG37" s="263"/>
      <c r="PH37" s="263"/>
      <c r="PI37" s="263"/>
      <c r="PJ37" s="263"/>
      <c r="PK37" s="263"/>
      <c r="PL37" s="263"/>
      <c r="PM37" s="263"/>
      <c r="PN37" s="263"/>
      <c r="PO37" s="263"/>
      <c r="PP37" s="263"/>
      <c r="PQ37" s="263"/>
      <c r="PR37" s="263"/>
      <c r="PS37" s="263"/>
      <c r="PT37" s="263"/>
      <c r="PU37" s="263"/>
      <c r="PV37" s="263"/>
      <c r="PW37" s="263"/>
      <c r="PX37" s="263"/>
      <c r="PY37" s="263"/>
      <c r="PZ37" s="263"/>
      <c r="QA37" s="263"/>
      <c r="QB37" s="263"/>
      <c r="QC37" s="263"/>
      <c r="QD37" s="263"/>
      <c r="QE37" s="263"/>
      <c r="QF37" s="263"/>
      <c r="QG37" s="263"/>
      <c r="QH37" s="263"/>
      <c r="QI37" s="263"/>
      <c r="QJ37" s="263"/>
      <c r="QK37" s="263"/>
      <c r="QL37" s="263"/>
      <c r="QM37" s="263"/>
      <c r="QN37" s="263"/>
      <c r="QO37" s="263"/>
      <c r="QP37" s="263"/>
      <c r="QQ37" s="263"/>
      <c r="QR37" s="263"/>
      <c r="QS37" s="263"/>
      <c r="QT37" s="263"/>
      <c r="QU37" s="263"/>
      <c r="QV37" s="263"/>
      <c r="QW37" s="263"/>
      <c r="QX37" s="263"/>
      <c r="QY37" s="263"/>
      <c r="QZ37" s="263"/>
      <c r="RA37" s="263"/>
      <c r="RB37" s="263"/>
      <c r="RC37" s="263"/>
      <c r="RD37" s="263"/>
      <c r="RE37" s="263"/>
      <c r="RF37" s="263"/>
      <c r="RG37" s="263"/>
      <c r="RH37" s="263"/>
      <c r="RI37" s="263"/>
      <c r="RJ37" s="263"/>
      <c r="RK37" s="263"/>
      <c r="RL37" s="263"/>
      <c r="RM37" s="263"/>
      <c r="RN37" s="263"/>
      <c r="RO37" s="263"/>
      <c r="RP37" s="263"/>
      <c r="RQ37" s="263"/>
      <c r="RR37" s="263"/>
      <c r="RS37" s="263"/>
      <c r="RT37" s="263"/>
      <c r="RU37" s="263"/>
      <c r="RV37" s="263"/>
      <c r="RW37" s="263"/>
      <c r="RX37" s="263"/>
      <c r="RY37" s="263"/>
      <c r="RZ37" s="263"/>
      <c r="SA37" s="263"/>
    </row>
    <row r="38" spans="1:495" s="239" customFormat="1">
      <c r="B38" s="283" t="str">
        <f t="shared" si="8"/>
        <v>Physical/Geotech Stability Monitoring</v>
      </c>
      <c r="C38" s="283"/>
      <c r="E38" s="263">
        <v>1</v>
      </c>
      <c r="F38" s="263">
        <v>1</v>
      </c>
      <c r="G38" s="263">
        <v>1</v>
      </c>
      <c r="H38" s="263">
        <v>1</v>
      </c>
      <c r="I38" s="263">
        <v>1</v>
      </c>
      <c r="J38" s="263">
        <v>1</v>
      </c>
      <c r="K38" s="263">
        <v>1</v>
      </c>
      <c r="M38" s="263">
        <v>1</v>
      </c>
      <c r="O38" s="263">
        <v>1</v>
      </c>
      <c r="P38" s="263"/>
      <c r="Q38" s="263"/>
      <c r="R38" s="239">
        <v>1</v>
      </c>
      <c r="S38" s="263"/>
      <c r="T38" s="263"/>
      <c r="U38" s="239">
        <v>1</v>
      </c>
      <c r="W38" s="263"/>
      <c r="X38" s="263"/>
      <c r="Y38" s="263">
        <v>1</v>
      </c>
      <c r="Z38" s="263"/>
      <c r="AA38" s="263"/>
      <c r="AB38" s="263"/>
      <c r="AC38" s="239">
        <v>1</v>
      </c>
      <c r="AD38" s="263"/>
      <c r="AE38" s="263"/>
      <c r="AF38" s="263"/>
      <c r="AG38" s="263">
        <v>1</v>
      </c>
      <c r="AH38" s="263"/>
      <c r="AI38" s="263"/>
      <c r="AJ38" s="263"/>
      <c r="AK38" s="263"/>
      <c r="AL38" s="263">
        <v>1</v>
      </c>
      <c r="AM38" s="263"/>
      <c r="AN38" s="263"/>
      <c r="AO38" s="263"/>
      <c r="AP38" s="263"/>
      <c r="AQ38" s="263"/>
      <c r="AR38" s="263"/>
      <c r="AS38" s="263"/>
      <c r="AT38" s="263"/>
      <c r="AU38" s="263"/>
      <c r="AV38" s="263"/>
      <c r="AW38" s="263"/>
      <c r="AX38" s="263"/>
      <c r="AY38" s="263"/>
      <c r="AZ38" s="263"/>
      <c r="BA38" s="263"/>
      <c r="BB38" s="263"/>
      <c r="BC38" s="263"/>
      <c r="BD38" s="263"/>
      <c r="BE38" s="263"/>
      <c r="BF38" s="263"/>
      <c r="BG38" s="263"/>
      <c r="BH38" s="263"/>
      <c r="BI38" s="263"/>
      <c r="BJ38" s="263"/>
      <c r="BK38" s="263"/>
      <c r="BL38" s="263"/>
      <c r="BM38" s="263"/>
      <c r="BN38" s="263"/>
      <c r="BO38" s="263"/>
      <c r="BP38" s="263"/>
      <c r="BQ38" s="263"/>
      <c r="BR38" s="263"/>
      <c r="BS38" s="263"/>
      <c r="BT38" s="263"/>
      <c r="BU38" s="263"/>
      <c r="BV38" s="263"/>
      <c r="BW38" s="263"/>
      <c r="BX38" s="263"/>
      <c r="BY38" s="263"/>
      <c r="BZ38" s="263"/>
      <c r="CA38" s="263"/>
      <c r="CB38" s="263"/>
      <c r="CC38" s="263"/>
      <c r="CD38" s="263"/>
      <c r="CE38" s="263"/>
      <c r="CF38" s="263"/>
      <c r="CG38" s="263"/>
      <c r="CH38" s="263"/>
      <c r="CI38" s="263"/>
      <c r="CJ38" s="263"/>
      <c r="CK38" s="263"/>
      <c r="CL38" s="263"/>
      <c r="CM38" s="263"/>
      <c r="CN38" s="263"/>
      <c r="CO38" s="263"/>
      <c r="CP38" s="263"/>
      <c r="CQ38" s="263"/>
      <c r="CR38" s="263"/>
      <c r="CS38" s="263"/>
      <c r="CT38" s="263"/>
      <c r="CU38" s="263"/>
      <c r="CV38" s="263"/>
      <c r="CW38" s="263"/>
      <c r="CX38" s="263"/>
      <c r="CY38" s="263"/>
      <c r="CZ38" s="263"/>
      <c r="DA38" s="263"/>
      <c r="DB38" s="263"/>
      <c r="DC38" s="263"/>
      <c r="DD38" s="263"/>
      <c r="DE38" s="263"/>
      <c r="DF38" s="263"/>
      <c r="DG38" s="263"/>
      <c r="DH38" s="263"/>
      <c r="DI38" s="263"/>
      <c r="DJ38" s="263"/>
      <c r="DK38" s="263"/>
      <c r="DL38" s="263"/>
      <c r="DM38" s="263"/>
      <c r="DN38" s="263"/>
      <c r="DO38" s="263"/>
      <c r="DP38" s="263"/>
      <c r="DQ38" s="263"/>
      <c r="DR38" s="263"/>
      <c r="DS38" s="263"/>
      <c r="DT38" s="263"/>
      <c r="DU38" s="263"/>
      <c r="DV38" s="263"/>
      <c r="DW38" s="263"/>
      <c r="DX38" s="263"/>
      <c r="DY38" s="263"/>
      <c r="DZ38" s="263"/>
      <c r="EA38" s="263"/>
      <c r="EB38" s="263"/>
      <c r="EC38" s="263"/>
      <c r="ED38" s="263"/>
      <c r="EE38" s="263"/>
      <c r="EF38" s="263"/>
      <c r="EG38" s="263"/>
      <c r="EH38" s="263"/>
      <c r="EI38" s="263"/>
      <c r="EJ38" s="263"/>
      <c r="EK38" s="263"/>
      <c r="EL38" s="263"/>
      <c r="EM38" s="263"/>
      <c r="EN38" s="263"/>
      <c r="EO38" s="263"/>
      <c r="EP38" s="263"/>
      <c r="EQ38" s="263"/>
      <c r="ER38" s="263"/>
      <c r="ES38" s="263"/>
      <c r="ET38" s="263"/>
      <c r="EU38" s="263"/>
      <c r="EV38" s="263"/>
      <c r="EW38" s="263"/>
      <c r="EX38" s="263"/>
      <c r="EY38" s="263"/>
      <c r="EZ38" s="263"/>
      <c r="FA38" s="263"/>
      <c r="FB38" s="263"/>
      <c r="FC38" s="263"/>
      <c r="FD38" s="263"/>
      <c r="FE38" s="263"/>
      <c r="FF38" s="263"/>
      <c r="FG38" s="263"/>
      <c r="FH38" s="263"/>
      <c r="FI38" s="263"/>
      <c r="FJ38" s="263"/>
      <c r="FK38" s="263"/>
      <c r="FL38" s="263"/>
      <c r="FM38" s="263"/>
      <c r="FN38" s="263"/>
      <c r="FO38" s="263"/>
      <c r="FP38" s="263"/>
      <c r="FQ38" s="263"/>
      <c r="FR38" s="263"/>
      <c r="FS38" s="263"/>
      <c r="FT38" s="263"/>
      <c r="FU38" s="263"/>
      <c r="FV38" s="263"/>
      <c r="FW38" s="263"/>
      <c r="FX38" s="263"/>
      <c r="FY38" s="263"/>
      <c r="FZ38" s="263"/>
      <c r="GA38" s="263"/>
      <c r="GB38" s="263"/>
      <c r="GC38" s="263"/>
      <c r="GD38" s="263"/>
      <c r="GE38" s="263"/>
      <c r="GF38" s="263"/>
      <c r="GG38" s="263"/>
      <c r="GH38" s="263"/>
      <c r="GI38" s="263"/>
      <c r="GJ38" s="263"/>
      <c r="GK38" s="263"/>
      <c r="GL38" s="263"/>
      <c r="GM38" s="263"/>
      <c r="GN38" s="263"/>
      <c r="GO38" s="263"/>
      <c r="GP38" s="263"/>
      <c r="GQ38" s="263"/>
      <c r="GR38" s="263"/>
      <c r="GS38" s="263"/>
      <c r="GT38" s="263"/>
      <c r="GU38" s="263"/>
      <c r="GV38" s="263"/>
      <c r="GW38" s="263"/>
      <c r="GX38" s="263"/>
      <c r="GY38" s="263"/>
      <c r="GZ38" s="263"/>
      <c r="HA38" s="263"/>
      <c r="HB38" s="263"/>
      <c r="HC38" s="263"/>
      <c r="HD38" s="263"/>
      <c r="HE38" s="263"/>
      <c r="HF38" s="263"/>
      <c r="HG38" s="263"/>
      <c r="HH38" s="263"/>
      <c r="HI38" s="263"/>
      <c r="HJ38" s="263"/>
      <c r="HK38" s="263"/>
      <c r="HL38" s="263"/>
      <c r="HM38" s="263"/>
      <c r="HN38" s="263"/>
      <c r="HO38" s="263"/>
      <c r="HP38" s="263"/>
      <c r="HQ38" s="263"/>
      <c r="HR38" s="263"/>
      <c r="HS38" s="263"/>
      <c r="HT38" s="263"/>
      <c r="HU38" s="263"/>
      <c r="HV38" s="263"/>
      <c r="HW38" s="263"/>
      <c r="HX38" s="263"/>
      <c r="HY38" s="263"/>
      <c r="HZ38" s="263"/>
      <c r="IA38" s="263"/>
      <c r="IB38" s="263"/>
      <c r="IC38" s="263"/>
      <c r="ID38" s="263"/>
      <c r="IE38" s="263"/>
      <c r="IF38" s="263"/>
      <c r="IG38" s="263"/>
      <c r="IH38" s="263"/>
      <c r="II38" s="263"/>
      <c r="IJ38" s="263"/>
      <c r="IK38" s="263"/>
      <c r="IL38" s="263"/>
      <c r="IM38" s="263"/>
      <c r="IN38" s="263"/>
      <c r="IO38" s="263"/>
      <c r="IP38" s="263"/>
      <c r="IQ38" s="263"/>
      <c r="IR38" s="263"/>
      <c r="IS38" s="263"/>
      <c r="IT38" s="263"/>
      <c r="IU38" s="263"/>
      <c r="IV38" s="263"/>
      <c r="IW38" s="263"/>
      <c r="IX38" s="263"/>
      <c r="IY38" s="263"/>
      <c r="IZ38" s="263"/>
      <c r="JA38" s="263"/>
      <c r="JB38" s="263"/>
      <c r="JC38" s="263"/>
      <c r="JD38" s="263"/>
      <c r="JE38" s="263"/>
      <c r="JF38" s="263"/>
      <c r="JG38" s="263"/>
      <c r="JH38" s="263"/>
      <c r="JI38" s="263"/>
      <c r="JJ38" s="263"/>
      <c r="JK38" s="263"/>
      <c r="JL38" s="263"/>
      <c r="JM38" s="263"/>
      <c r="JN38" s="263"/>
      <c r="JO38" s="263"/>
      <c r="JP38" s="263"/>
      <c r="JQ38" s="263"/>
      <c r="JR38" s="263"/>
      <c r="JS38" s="263"/>
      <c r="JT38" s="263"/>
      <c r="JU38" s="263"/>
      <c r="JV38" s="263"/>
      <c r="JW38" s="263"/>
      <c r="JX38" s="263"/>
      <c r="JY38" s="263"/>
      <c r="JZ38" s="263"/>
      <c r="KA38" s="263"/>
      <c r="KB38" s="263"/>
      <c r="KC38" s="263"/>
      <c r="KD38" s="263"/>
      <c r="KE38" s="263"/>
      <c r="KF38" s="263"/>
      <c r="KG38" s="263"/>
      <c r="KH38" s="263"/>
      <c r="KI38" s="263"/>
      <c r="KJ38" s="263"/>
      <c r="KK38" s="263"/>
      <c r="KL38" s="263"/>
      <c r="KM38" s="263"/>
      <c r="KN38" s="263"/>
      <c r="KO38" s="263"/>
      <c r="KP38" s="263"/>
      <c r="KQ38" s="263"/>
      <c r="KR38" s="263"/>
      <c r="KS38" s="263"/>
      <c r="KT38" s="263"/>
      <c r="KU38" s="263"/>
      <c r="KV38" s="263"/>
      <c r="KW38" s="263"/>
      <c r="KX38" s="263"/>
      <c r="KY38" s="263"/>
      <c r="KZ38" s="263"/>
      <c r="LA38" s="263"/>
      <c r="LB38" s="263"/>
      <c r="LC38" s="263"/>
      <c r="LD38" s="263"/>
      <c r="LE38" s="263"/>
      <c r="LF38" s="263"/>
      <c r="LG38" s="263"/>
      <c r="LH38" s="263"/>
      <c r="LI38" s="263"/>
      <c r="LJ38" s="263"/>
      <c r="LK38" s="263"/>
      <c r="LL38" s="263"/>
      <c r="LM38" s="263"/>
      <c r="LN38" s="263"/>
      <c r="LO38" s="263"/>
      <c r="LP38" s="263"/>
      <c r="LQ38" s="263"/>
      <c r="LR38" s="263"/>
      <c r="LS38" s="263"/>
      <c r="LT38" s="263"/>
      <c r="LU38" s="263"/>
      <c r="LV38" s="263"/>
      <c r="LW38" s="263"/>
      <c r="LX38" s="263"/>
      <c r="LY38" s="263"/>
      <c r="LZ38" s="263"/>
      <c r="MA38" s="263"/>
      <c r="MB38" s="263"/>
      <c r="MC38" s="263"/>
      <c r="MD38" s="263"/>
      <c r="ME38" s="263"/>
      <c r="MF38" s="263"/>
      <c r="MG38" s="263"/>
      <c r="MH38" s="263"/>
      <c r="MI38" s="263"/>
      <c r="MJ38" s="263"/>
      <c r="MK38" s="263"/>
      <c r="ML38" s="263"/>
      <c r="MM38" s="263"/>
      <c r="MN38" s="263"/>
      <c r="MO38" s="263"/>
      <c r="MP38" s="263"/>
      <c r="MQ38" s="263"/>
      <c r="MR38" s="263"/>
      <c r="MS38" s="263"/>
      <c r="MT38" s="263"/>
      <c r="MU38" s="263"/>
      <c r="MV38" s="263"/>
      <c r="MW38" s="263"/>
      <c r="MX38" s="263"/>
      <c r="MY38" s="263"/>
      <c r="MZ38" s="263"/>
      <c r="NA38" s="263"/>
      <c r="NB38" s="263"/>
      <c r="NC38" s="263"/>
      <c r="ND38" s="263"/>
      <c r="NE38" s="263"/>
      <c r="NF38" s="263"/>
      <c r="NG38" s="263"/>
      <c r="NH38" s="263"/>
      <c r="NI38" s="263"/>
      <c r="NJ38" s="263"/>
      <c r="NK38" s="263"/>
      <c r="NL38" s="263"/>
      <c r="NM38" s="263"/>
      <c r="NN38" s="263"/>
      <c r="NO38" s="263"/>
      <c r="NP38" s="263"/>
      <c r="NQ38" s="263"/>
      <c r="NR38" s="263"/>
      <c r="NS38" s="263"/>
      <c r="NT38" s="263"/>
      <c r="NU38" s="263"/>
      <c r="NV38" s="263"/>
      <c r="NW38" s="263"/>
      <c r="NX38" s="263"/>
      <c r="NY38" s="263"/>
      <c r="NZ38" s="263"/>
      <c r="OA38" s="263"/>
      <c r="OB38" s="263"/>
      <c r="OC38" s="263"/>
      <c r="OD38" s="263"/>
      <c r="OE38" s="263"/>
      <c r="OF38" s="263"/>
      <c r="OG38" s="263"/>
      <c r="OH38" s="263"/>
      <c r="OI38" s="263"/>
      <c r="OJ38" s="263"/>
      <c r="OK38" s="263"/>
      <c r="OL38" s="263"/>
      <c r="OM38" s="263"/>
      <c r="ON38" s="263"/>
      <c r="OO38" s="263"/>
      <c r="OP38" s="263"/>
      <c r="OQ38" s="263"/>
      <c r="OR38" s="263"/>
      <c r="OS38" s="263"/>
      <c r="OT38" s="263"/>
      <c r="OU38" s="263"/>
      <c r="OV38" s="263"/>
      <c r="OW38" s="263"/>
      <c r="OX38" s="263"/>
      <c r="OY38" s="263"/>
      <c r="OZ38" s="263"/>
      <c r="PA38" s="263"/>
      <c r="PB38" s="263"/>
      <c r="PC38" s="263"/>
      <c r="PD38" s="263"/>
      <c r="PE38" s="263"/>
      <c r="PF38" s="263"/>
      <c r="PG38" s="263"/>
      <c r="PH38" s="263"/>
      <c r="PI38" s="263"/>
      <c r="PJ38" s="263"/>
      <c r="PK38" s="263"/>
      <c r="PL38" s="263"/>
      <c r="PM38" s="263"/>
      <c r="PN38" s="263"/>
      <c r="PO38" s="263"/>
      <c r="PP38" s="263"/>
      <c r="PQ38" s="263"/>
      <c r="PR38" s="263"/>
      <c r="PS38" s="263"/>
      <c r="PT38" s="263"/>
      <c r="PU38" s="263"/>
      <c r="PV38" s="263"/>
      <c r="PW38" s="263"/>
      <c r="PX38" s="263"/>
      <c r="PY38" s="263"/>
      <c r="PZ38" s="263"/>
      <c r="QA38" s="263"/>
      <c r="QB38" s="263"/>
      <c r="QC38" s="263"/>
      <c r="QD38" s="263"/>
      <c r="QE38" s="263"/>
      <c r="QF38" s="263"/>
      <c r="QG38" s="263"/>
      <c r="QH38" s="263"/>
      <c r="QI38" s="263"/>
      <c r="QJ38" s="263"/>
      <c r="QK38" s="263"/>
      <c r="QL38" s="263"/>
      <c r="QM38" s="263"/>
      <c r="QN38" s="263"/>
      <c r="QO38" s="263"/>
      <c r="QP38" s="263"/>
      <c r="QQ38" s="263"/>
      <c r="QR38" s="263"/>
      <c r="QS38" s="263"/>
      <c r="QT38" s="263"/>
      <c r="QU38" s="263"/>
      <c r="QV38" s="263"/>
      <c r="QW38" s="263"/>
      <c r="QX38" s="263"/>
      <c r="QY38" s="263"/>
      <c r="QZ38" s="263"/>
      <c r="RA38" s="263"/>
      <c r="RB38" s="263"/>
      <c r="RC38" s="263"/>
      <c r="RD38" s="263"/>
      <c r="RE38" s="263"/>
      <c r="RF38" s="263"/>
      <c r="RG38" s="263"/>
      <c r="RH38" s="263"/>
      <c r="RI38" s="263"/>
      <c r="RJ38" s="263"/>
      <c r="RK38" s="263"/>
      <c r="RL38" s="263"/>
      <c r="RM38" s="263"/>
      <c r="RN38" s="263"/>
      <c r="RO38" s="263"/>
      <c r="RP38" s="263"/>
      <c r="RQ38" s="263"/>
      <c r="RR38" s="263"/>
      <c r="RS38" s="263"/>
      <c r="RT38" s="263"/>
      <c r="RU38" s="263"/>
      <c r="RV38" s="263"/>
      <c r="RW38" s="263"/>
      <c r="RX38" s="263"/>
      <c r="RY38" s="263"/>
      <c r="RZ38" s="263"/>
      <c r="SA38" s="263"/>
    </row>
    <row r="39" spans="1:495" s="239" customFormat="1">
      <c r="B39" s="283" t="str">
        <f t="shared" si="8"/>
        <v>Surface Water Monitoring</v>
      </c>
      <c r="C39" s="283"/>
      <c r="D39" s="263">
        <v>12</v>
      </c>
      <c r="E39" s="263">
        <v>12</v>
      </c>
      <c r="F39" s="263">
        <v>12</v>
      </c>
      <c r="G39" s="263">
        <v>12</v>
      </c>
      <c r="H39" s="263">
        <v>12</v>
      </c>
      <c r="I39" s="263">
        <v>12</v>
      </c>
      <c r="J39" s="263">
        <v>6</v>
      </c>
      <c r="K39" s="263">
        <v>6</v>
      </c>
      <c r="L39" s="263">
        <v>6</v>
      </c>
      <c r="M39" s="263">
        <v>6</v>
      </c>
      <c r="N39" s="263">
        <v>4</v>
      </c>
      <c r="O39" s="263">
        <v>4</v>
      </c>
      <c r="P39" s="263">
        <v>4</v>
      </c>
      <c r="Q39" s="263">
        <v>4</v>
      </c>
      <c r="R39" s="263">
        <v>4</v>
      </c>
      <c r="S39" s="263">
        <v>2</v>
      </c>
      <c r="T39" s="263">
        <v>2</v>
      </c>
      <c r="U39" s="263">
        <v>2</v>
      </c>
      <c r="V39" s="263">
        <v>2</v>
      </c>
      <c r="W39" s="263">
        <v>1</v>
      </c>
      <c r="X39" s="263">
        <v>1</v>
      </c>
      <c r="Y39" s="263">
        <v>1</v>
      </c>
      <c r="Z39" s="263">
        <v>1</v>
      </c>
      <c r="AA39" s="263">
        <v>1</v>
      </c>
      <c r="AB39" s="263">
        <v>1</v>
      </c>
      <c r="AC39" s="263">
        <v>1</v>
      </c>
      <c r="AD39" s="263"/>
      <c r="AE39" s="263"/>
      <c r="AF39" s="263"/>
      <c r="AG39" s="263">
        <v>1</v>
      </c>
      <c r="AH39" s="263"/>
      <c r="AI39" s="263"/>
      <c r="AJ39" s="263"/>
      <c r="AK39" s="263"/>
      <c r="AL39" s="263">
        <v>1</v>
      </c>
      <c r="AM39" s="263"/>
      <c r="AN39" s="263"/>
      <c r="AO39" s="263"/>
      <c r="AP39" s="263"/>
      <c r="AQ39" s="263"/>
      <c r="AR39" s="263"/>
      <c r="AS39" s="263"/>
      <c r="AT39" s="263"/>
      <c r="AU39" s="263"/>
      <c r="AV39" s="263"/>
      <c r="AW39" s="263"/>
      <c r="AX39" s="263"/>
      <c r="AY39" s="263"/>
      <c r="AZ39" s="263"/>
      <c r="BA39" s="263"/>
      <c r="BB39" s="263"/>
      <c r="BC39" s="263"/>
      <c r="BD39" s="263"/>
      <c r="BE39" s="263"/>
      <c r="BF39" s="263"/>
      <c r="BG39" s="263"/>
      <c r="BH39" s="263"/>
      <c r="BI39" s="263"/>
      <c r="BJ39" s="263"/>
      <c r="BK39" s="263"/>
      <c r="BL39" s="263"/>
      <c r="BM39" s="263"/>
      <c r="BN39" s="263"/>
      <c r="BO39" s="263"/>
      <c r="BP39" s="263"/>
      <c r="BQ39" s="263"/>
      <c r="BR39" s="263"/>
      <c r="BS39" s="263"/>
      <c r="BT39" s="263"/>
      <c r="BU39" s="263"/>
      <c r="BV39" s="263"/>
      <c r="BW39" s="263"/>
      <c r="BX39" s="263"/>
      <c r="BY39" s="263"/>
      <c r="BZ39" s="263"/>
      <c r="CA39" s="263"/>
      <c r="CB39" s="263"/>
      <c r="CC39" s="263"/>
      <c r="CD39" s="263"/>
      <c r="CE39" s="263"/>
      <c r="CF39" s="263"/>
      <c r="CG39" s="263"/>
      <c r="CH39" s="263"/>
      <c r="CI39" s="263"/>
      <c r="CJ39" s="263"/>
      <c r="CK39" s="263"/>
      <c r="CL39" s="263"/>
      <c r="CM39" s="263"/>
      <c r="CN39" s="263"/>
      <c r="CO39" s="263"/>
      <c r="CP39" s="263"/>
      <c r="CQ39" s="263"/>
      <c r="CR39" s="263"/>
      <c r="CS39" s="263"/>
      <c r="CT39" s="263"/>
      <c r="CU39" s="263"/>
      <c r="CV39" s="263"/>
      <c r="CW39" s="263"/>
      <c r="CX39" s="263"/>
      <c r="CY39" s="263"/>
      <c r="CZ39" s="263"/>
      <c r="DA39" s="263"/>
      <c r="DB39" s="263"/>
      <c r="DC39" s="263"/>
      <c r="DD39" s="263"/>
      <c r="DE39" s="263"/>
      <c r="DF39" s="263"/>
      <c r="DG39" s="263"/>
      <c r="DH39" s="263"/>
      <c r="DI39" s="263"/>
      <c r="DJ39" s="263"/>
      <c r="DK39" s="263"/>
      <c r="DL39" s="263"/>
      <c r="DM39" s="263"/>
      <c r="DN39" s="263"/>
      <c r="DO39" s="263"/>
      <c r="DP39" s="263"/>
      <c r="DQ39" s="263"/>
      <c r="DR39" s="263"/>
      <c r="DS39" s="263"/>
      <c r="DT39" s="263"/>
      <c r="DU39" s="263"/>
      <c r="DV39" s="263"/>
      <c r="DW39" s="263"/>
      <c r="DX39" s="263"/>
      <c r="DY39" s="263"/>
      <c r="DZ39" s="263"/>
      <c r="EA39" s="263"/>
      <c r="EB39" s="263"/>
      <c r="EC39" s="263"/>
      <c r="ED39" s="263"/>
      <c r="EE39" s="263"/>
      <c r="EF39" s="263"/>
      <c r="EG39" s="263"/>
      <c r="EH39" s="263"/>
      <c r="EI39" s="263"/>
      <c r="EJ39" s="263"/>
      <c r="EK39" s="263"/>
      <c r="EL39" s="263"/>
      <c r="EM39" s="263"/>
      <c r="EN39" s="263"/>
      <c r="EO39" s="263"/>
      <c r="EP39" s="263"/>
      <c r="EQ39" s="263"/>
      <c r="ER39" s="263"/>
      <c r="ES39" s="263"/>
      <c r="ET39" s="263"/>
      <c r="EU39" s="263"/>
      <c r="EV39" s="263"/>
      <c r="EW39" s="263"/>
      <c r="EX39" s="263"/>
      <c r="EY39" s="263"/>
      <c r="EZ39" s="263"/>
      <c r="FA39" s="263"/>
      <c r="FB39" s="263"/>
      <c r="FC39" s="263"/>
      <c r="FD39" s="263"/>
      <c r="FE39" s="263"/>
      <c r="FF39" s="263"/>
      <c r="FG39" s="263"/>
      <c r="FH39" s="263"/>
      <c r="FI39" s="263"/>
      <c r="FJ39" s="263"/>
      <c r="FK39" s="263"/>
      <c r="FL39" s="263"/>
      <c r="FM39" s="263"/>
      <c r="FN39" s="263"/>
      <c r="FO39" s="263"/>
      <c r="FP39" s="263"/>
      <c r="FQ39" s="263"/>
      <c r="FR39" s="263"/>
      <c r="FS39" s="263"/>
      <c r="FT39" s="263"/>
      <c r="FU39" s="263"/>
      <c r="FV39" s="263"/>
      <c r="FW39" s="263"/>
      <c r="FX39" s="263"/>
      <c r="FY39" s="263"/>
      <c r="FZ39" s="263"/>
      <c r="GA39" s="263"/>
      <c r="GB39" s="263"/>
      <c r="GC39" s="263"/>
      <c r="GD39" s="263"/>
      <c r="GE39" s="263"/>
      <c r="GF39" s="263"/>
      <c r="GG39" s="263"/>
      <c r="GH39" s="263"/>
      <c r="GI39" s="263"/>
      <c r="GJ39" s="263"/>
      <c r="GK39" s="263"/>
      <c r="GL39" s="263"/>
      <c r="GM39" s="263"/>
      <c r="GN39" s="263"/>
      <c r="GO39" s="263"/>
      <c r="GP39" s="263"/>
      <c r="GQ39" s="263"/>
      <c r="GR39" s="263"/>
      <c r="GS39" s="263"/>
      <c r="GT39" s="263"/>
      <c r="GU39" s="263"/>
      <c r="GV39" s="263"/>
      <c r="GW39" s="263"/>
      <c r="GX39" s="263"/>
      <c r="GY39" s="263"/>
      <c r="GZ39" s="263"/>
      <c r="HA39" s="263"/>
      <c r="HB39" s="263"/>
      <c r="HC39" s="263"/>
      <c r="HD39" s="263"/>
      <c r="HE39" s="263"/>
      <c r="HF39" s="263"/>
      <c r="HG39" s="263"/>
      <c r="HH39" s="263"/>
      <c r="HI39" s="263"/>
      <c r="HJ39" s="263"/>
      <c r="HK39" s="263"/>
      <c r="HL39" s="263"/>
      <c r="HM39" s="263"/>
      <c r="HN39" s="263"/>
      <c r="HO39" s="263"/>
      <c r="HP39" s="263"/>
      <c r="HQ39" s="263"/>
      <c r="HR39" s="263"/>
      <c r="HS39" s="263"/>
      <c r="HT39" s="263"/>
      <c r="HU39" s="263"/>
      <c r="HV39" s="263"/>
      <c r="HW39" s="263"/>
      <c r="HX39" s="263"/>
      <c r="HY39" s="263"/>
      <c r="HZ39" s="263"/>
      <c r="IA39" s="263"/>
      <c r="IB39" s="263"/>
      <c r="IC39" s="263"/>
      <c r="ID39" s="263"/>
      <c r="IE39" s="263"/>
      <c r="IF39" s="263"/>
      <c r="IG39" s="263"/>
      <c r="IH39" s="263"/>
      <c r="II39" s="263"/>
      <c r="IJ39" s="263"/>
      <c r="IK39" s="263"/>
      <c r="IL39" s="263"/>
      <c r="IM39" s="263"/>
      <c r="IN39" s="263"/>
      <c r="IO39" s="263"/>
      <c r="IP39" s="263"/>
      <c r="IQ39" s="263"/>
      <c r="IR39" s="263"/>
      <c r="IS39" s="263"/>
      <c r="IT39" s="263"/>
      <c r="IU39" s="263"/>
      <c r="IV39" s="263"/>
      <c r="IW39" s="263"/>
      <c r="IX39" s="263"/>
      <c r="IY39" s="263"/>
      <c r="IZ39" s="263"/>
      <c r="JA39" s="263"/>
      <c r="JB39" s="263"/>
      <c r="JC39" s="263"/>
      <c r="JD39" s="263"/>
      <c r="JE39" s="263"/>
      <c r="JF39" s="263"/>
      <c r="JG39" s="263"/>
      <c r="JH39" s="263"/>
      <c r="JI39" s="263"/>
      <c r="JJ39" s="263"/>
      <c r="JK39" s="263"/>
      <c r="JL39" s="263"/>
      <c r="JM39" s="263"/>
      <c r="JN39" s="263"/>
      <c r="JO39" s="263"/>
      <c r="JP39" s="263"/>
      <c r="JQ39" s="263"/>
      <c r="JR39" s="263"/>
      <c r="JS39" s="263"/>
      <c r="JT39" s="263"/>
      <c r="JU39" s="263"/>
      <c r="JV39" s="263"/>
      <c r="JW39" s="263"/>
      <c r="JX39" s="263"/>
      <c r="JY39" s="263"/>
      <c r="JZ39" s="263"/>
      <c r="KA39" s="263"/>
      <c r="KB39" s="263"/>
      <c r="KC39" s="263"/>
      <c r="KD39" s="263"/>
      <c r="KE39" s="263"/>
      <c r="KF39" s="263"/>
      <c r="KG39" s="263"/>
      <c r="KH39" s="263"/>
      <c r="KI39" s="263"/>
      <c r="KJ39" s="263"/>
      <c r="KK39" s="263"/>
      <c r="KL39" s="263"/>
      <c r="KM39" s="263"/>
      <c r="KN39" s="263"/>
      <c r="KO39" s="263"/>
      <c r="KP39" s="263"/>
      <c r="KQ39" s="263"/>
      <c r="KR39" s="263"/>
      <c r="KS39" s="263"/>
      <c r="KT39" s="263"/>
      <c r="KU39" s="263"/>
      <c r="KV39" s="263"/>
      <c r="KW39" s="263"/>
      <c r="KX39" s="263"/>
      <c r="KY39" s="263"/>
      <c r="KZ39" s="263"/>
      <c r="LA39" s="263"/>
      <c r="LB39" s="263"/>
      <c r="LC39" s="263"/>
      <c r="LD39" s="263"/>
      <c r="LE39" s="263"/>
      <c r="LF39" s="263"/>
      <c r="LG39" s="263"/>
      <c r="LH39" s="263"/>
      <c r="LI39" s="263"/>
      <c r="LJ39" s="263"/>
      <c r="LK39" s="263"/>
      <c r="LL39" s="263"/>
      <c r="LM39" s="263"/>
      <c r="LN39" s="263"/>
      <c r="LO39" s="263"/>
      <c r="LP39" s="263"/>
      <c r="LQ39" s="263"/>
      <c r="LR39" s="263"/>
      <c r="LS39" s="263"/>
      <c r="LT39" s="263"/>
      <c r="LU39" s="263"/>
      <c r="LV39" s="263"/>
      <c r="LW39" s="263"/>
      <c r="LX39" s="263"/>
      <c r="LY39" s="263"/>
      <c r="LZ39" s="263"/>
      <c r="MA39" s="263"/>
      <c r="MB39" s="263"/>
      <c r="MC39" s="263"/>
      <c r="MD39" s="263"/>
      <c r="ME39" s="263"/>
      <c r="MF39" s="263"/>
      <c r="MG39" s="263"/>
      <c r="MH39" s="263"/>
      <c r="MI39" s="263"/>
      <c r="MJ39" s="263"/>
      <c r="MK39" s="263"/>
      <c r="ML39" s="263"/>
      <c r="MM39" s="263"/>
      <c r="MN39" s="263"/>
      <c r="MO39" s="263"/>
      <c r="MP39" s="263"/>
      <c r="MQ39" s="263"/>
      <c r="MR39" s="263"/>
      <c r="MS39" s="263"/>
      <c r="MT39" s="263"/>
      <c r="MU39" s="263"/>
      <c r="MV39" s="263"/>
      <c r="MW39" s="263"/>
      <c r="MX39" s="263"/>
      <c r="MY39" s="263"/>
      <c r="MZ39" s="263"/>
      <c r="NA39" s="263"/>
      <c r="NB39" s="263"/>
      <c r="NC39" s="263"/>
      <c r="ND39" s="263"/>
      <c r="NE39" s="263"/>
      <c r="NF39" s="263"/>
      <c r="NG39" s="263"/>
      <c r="NH39" s="263"/>
      <c r="NI39" s="263"/>
      <c r="NJ39" s="263"/>
      <c r="NK39" s="263"/>
      <c r="NL39" s="263"/>
      <c r="NM39" s="263"/>
      <c r="NN39" s="263"/>
      <c r="NO39" s="263"/>
      <c r="NP39" s="263"/>
      <c r="NQ39" s="263"/>
      <c r="NR39" s="263"/>
      <c r="NS39" s="263"/>
      <c r="NT39" s="263"/>
      <c r="NU39" s="263"/>
      <c r="NV39" s="263"/>
      <c r="NW39" s="263"/>
      <c r="NX39" s="263"/>
      <c r="NY39" s="263"/>
      <c r="NZ39" s="263"/>
      <c r="OA39" s="263"/>
      <c r="OB39" s="263"/>
      <c r="OC39" s="263"/>
      <c r="OD39" s="263"/>
      <c r="OE39" s="263"/>
      <c r="OF39" s="263"/>
      <c r="OG39" s="263"/>
      <c r="OH39" s="263"/>
      <c r="OI39" s="263"/>
      <c r="OJ39" s="263"/>
      <c r="OK39" s="263"/>
      <c r="OL39" s="263"/>
      <c r="OM39" s="263"/>
      <c r="ON39" s="263"/>
      <c r="OO39" s="263"/>
      <c r="OP39" s="263"/>
      <c r="OQ39" s="263"/>
      <c r="OR39" s="263"/>
      <c r="OS39" s="263"/>
      <c r="OT39" s="263"/>
      <c r="OU39" s="263"/>
      <c r="OV39" s="263"/>
      <c r="OW39" s="263"/>
      <c r="OX39" s="263"/>
      <c r="OY39" s="263"/>
      <c r="OZ39" s="263"/>
      <c r="PA39" s="263"/>
      <c r="PB39" s="263"/>
      <c r="PC39" s="263"/>
      <c r="PD39" s="263"/>
      <c r="PE39" s="263"/>
      <c r="PF39" s="263"/>
      <c r="PG39" s="263"/>
      <c r="PH39" s="263"/>
      <c r="PI39" s="263"/>
      <c r="PJ39" s="263"/>
      <c r="PK39" s="263"/>
      <c r="PL39" s="263"/>
      <c r="PM39" s="263"/>
      <c r="PN39" s="263"/>
      <c r="PO39" s="263"/>
      <c r="PP39" s="263"/>
      <c r="PQ39" s="263"/>
      <c r="PR39" s="263"/>
      <c r="PS39" s="263"/>
      <c r="PT39" s="263"/>
      <c r="PU39" s="263"/>
      <c r="PV39" s="263"/>
      <c r="PW39" s="263"/>
      <c r="PX39" s="263"/>
      <c r="PY39" s="263"/>
      <c r="PZ39" s="263"/>
      <c r="QA39" s="263"/>
      <c r="QB39" s="263"/>
      <c r="QC39" s="263"/>
      <c r="QD39" s="263"/>
      <c r="QE39" s="263"/>
      <c r="QF39" s="263"/>
      <c r="QG39" s="263"/>
      <c r="QH39" s="263"/>
      <c r="QI39" s="263"/>
      <c r="QJ39" s="263"/>
      <c r="QK39" s="263"/>
      <c r="QL39" s="263"/>
      <c r="QM39" s="263"/>
      <c r="QN39" s="263"/>
      <c r="QO39" s="263"/>
      <c r="QP39" s="263"/>
      <c r="QQ39" s="263"/>
      <c r="QR39" s="263"/>
      <c r="QS39" s="263"/>
      <c r="QT39" s="263"/>
      <c r="QU39" s="263"/>
      <c r="QV39" s="263"/>
      <c r="QW39" s="263"/>
      <c r="QX39" s="263"/>
      <c r="QY39" s="263"/>
      <c r="QZ39" s="263"/>
      <c r="RA39" s="263"/>
      <c r="RB39" s="263"/>
      <c r="RC39" s="263"/>
      <c r="RD39" s="263"/>
      <c r="RE39" s="263"/>
      <c r="RF39" s="263"/>
      <c r="RG39" s="263"/>
      <c r="RH39" s="263"/>
      <c r="RI39" s="263"/>
      <c r="RJ39" s="263"/>
      <c r="RK39" s="263"/>
      <c r="RL39" s="263"/>
      <c r="RM39" s="263"/>
      <c r="RN39" s="263"/>
      <c r="RO39" s="263"/>
      <c r="RP39" s="263"/>
      <c r="RQ39" s="263"/>
      <c r="RR39" s="263"/>
      <c r="RS39" s="263"/>
      <c r="RT39" s="263"/>
      <c r="RU39" s="263"/>
      <c r="RV39" s="263"/>
      <c r="RW39" s="263"/>
      <c r="RX39" s="263"/>
      <c r="RY39" s="263"/>
      <c r="RZ39" s="263"/>
      <c r="SA39" s="263"/>
    </row>
    <row r="40" spans="1:495" s="239" customFormat="1">
      <c r="B40" s="283" t="str">
        <f t="shared" si="8"/>
        <v>Groundwater Monitoring</v>
      </c>
      <c r="C40" s="283"/>
      <c r="D40" s="263">
        <v>4</v>
      </c>
      <c r="E40" s="263">
        <v>4</v>
      </c>
      <c r="F40" s="263">
        <v>4</v>
      </c>
      <c r="G40" s="263">
        <v>4</v>
      </c>
      <c r="H40" s="263">
        <v>4</v>
      </c>
      <c r="I40" s="263">
        <v>4</v>
      </c>
      <c r="J40" s="263">
        <v>2</v>
      </c>
      <c r="K40" s="263">
        <v>2</v>
      </c>
      <c r="L40" s="263">
        <v>2</v>
      </c>
      <c r="M40" s="263">
        <v>2</v>
      </c>
      <c r="N40" s="263">
        <v>2</v>
      </c>
      <c r="O40" s="263">
        <v>2</v>
      </c>
      <c r="P40" s="263">
        <v>2</v>
      </c>
      <c r="Q40" s="263">
        <v>2</v>
      </c>
      <c r="R40" s="263">
        <v>2</v>
      </c>
      <c r="S40" s="263">
        <v>1</v>
      </c>
      <c r="T40" s="263">
        <v>1</v>
      </c>
      <c r="U40" s="263">
        <v>1</v>
      </c>
      <c r="V40" s="263">
        <v>1</v>
      </c>
      <c r="W40" s="263">
        <v>1</v>
      </c>
      <c r="X40" s="263">
        <v>1</v>
      </c>
      <c r="Y40" s="263">
        <v>1</v>
      </c>
      <c r="Z40" s="263">
        <v>1</v>
      </c>
      <c r="AA40" s="263">
        <v>1</v>
      </c>
      <c r="AB40" s="263">
        <v>1</v>
      </c>
      <c r="AC40" s="263">
        <v>1</v>
      </c>
      <c r="AD40" s="263"/>
      <c r="AE40" s="263"/>
      <c r="AF40" s="263"/>
      <c r="AG40" s="263">
        <v>1</v>
      </c>
      <c r="AH40" s="263"/>
      <c r="AI40" s="263"/>
      <c r="AJ40" s="263"/>
      <c r="AK40" s="263"/>
      <c r="AL40" s="263">
        <v>1</v>
      </c>
      <c r="AM40" s="263"/>
      <c r="AN40" s="263"/>
      <c r="AO40" s="263"/>
      <c r="AP40" s="263"/>
      <c r="AQ40" s="263"/>
      <c r="AR40" s="263"/>
      <c r="AS40" s="263"/>
      <c r="AT40" s="263"/>
      <c r="AU40" s="263"/>
      <c r="AV40" s="263"/>
      <c r="AW40" s="263"/>
      <c r="AX40" s="263"/>
      <c r="AY40" s="263"/>
      <c r="AZ40" s="263"/>
      <c r="BA40" s="263"/>
      <c r="BB40" s="263"/>
      <c r="BC40" s="263"/>
      <c r="BD40" s="263"/>
      <c r="BE40" s="263"/>
      <c r="BF40" s="263"/>
      <c r="BG40" s="263"/>
      <c r="BH40" s="263"/>
      <c r="BI40" s="263"/>
      <c r="BJ40" s="263"/>
      <c r="BK40" s="263"/>
      <c r="BL40" s="263"/>
      <c r="BM40" s="263"/>
      <c r="BN40" s="263"/>
      <c r="BO40" s="263"/>
      <c r="BP40" s="263"/>
      <c r="BQ40" s="263"/>
      <c r="BR40" s="263"/>
      <c r="BS40" s="263"/>
      <c r="BT40" s="263"/>
      <c r="BU40" s="263"/>
      <c r="BV40" s="263"/>
      <c r="BW40" s="263"/>
      <c r="BX40" s="263"/>
      <c r="BY40" s="263"/>
      <c r="BZ40" s="263"/>
      <c r="CA40" s="263"/>
      <c r="CB40" s="263"/>
      <c r="CC40" s="263"/>
      <c r="CD40" s="263"/>
      <c r="CE40" s="263"/>
      <c r="CF40" s="263"/>
      <c r="CG40" s="263"/>
      <c r="CH40" s="263"/>
      <c r="CI40" s="263"/>
      <c r="CJ40" s="263"/>
      <c r="CK40" s="263"/>
      <c r="CL40" s="263"/>
      <c r="CM40" s="263"/>
      <c r="CN40" s="263"/>
      <c r="CO40" s="263"/>
      <c r="CP40" s="263"/>
      <c r="CQ40" s="263"/>
      <c r="CR40" s="263"/>
      <c r="CS40" s="263"/>
      <c r="CT40" s="263"/>
      <c r="CU40" s="263"/>
      <c r="CV40" s="263"/>
      <c r="CW40" s="263"/>
      <c r="CX40" s="263"/>
      <c r="CY40" s="263"/>
      <c r="CZ40" s="263"/>
      <c r="DA40" s="263"/>
      <c r="DB40" s="263"/>
      <c r="DC40" s="263"/>
      <c r="DD40" s="263"/>
      <c r="DE40" s="263"/>
      <c r="DF40" s="263"/>
      <c r="DG40" s="263"/>
      <c r="DH40" s="263"/>
      <c r="DI40" s="263"/>
      <c r="DJ40" s="263"/>
      <c r="DK40" s="263"/>
      <c r="DL40" s="263"/>
      <c r="DM40" s="263"/>
      <c r="DN40" s="263"/>
      <c r="DO40" s="263"/>
      <c r="DP40" s="263"/>
      <c r="DQ40" s="263"/>
      <c r="DR40" s="263"/>
      <c r="DS40" s="263"/>
      <c r="DT40" s="263"/>
      <c r="DU40" s="263"/>
      <c r="DV40" s="263"/>
      <c r="DW40" s="263"/>
      <c r="DX40" s="263"/>
      <c r="DY40" s="263"/>
      <c r="DZ40" s="263"/>
      <c r="EA40" s="263"/>
      <c r="EB40" s="263"/>
      <c r="EC40" s="263"/>
      <c r="ED40" s="263"/>
      <c r="EE40" s="263"/>
      <c r="EF40" s="263"/>
      <c r="EG40" s="263"/>
      <c r="EH40" s="263"/>
      <c r="EI40" s="263"/>
      <c r="EJ40" s="263"/>
      <c r="EK40" s="263"/>
      <c r="EL40" s="263"/>
      <c r="EM40" s="263"/>
      <c r="EN40" s="263"/>
      <c r="EO40" s="263"/>
      <c r="EP40" s="263"/>
      <c r="EQ40" s="263"/>
      <c r="ER40" s="263"/>
      <c r="ES40" s="263"/>
      <c r="ET40" s="263"/>
      <c r="EU40" s="263"/>
      <c r="EV40" s="263"/>
      <c r="EW40" s="263"/>
      <c r="EX40" s="263"/>
      <c r="EY40" s="263"/>
      <c r="EZ40" s="263"/>
      <c r="FA40" s="263"/>
      <c r="FB40" s="263"/>
      <c r="FC40" s="263"/>
      <c r="FD40" s="263"/>
      <c r="FE40" s="263"/>
      <c r="FF40" s="263"/>
      <c r="FG40" s="263"/>
      <c r="FH40" s="263"/>
      <c r="FI40" s="263"/>
      <c r="FJ40" s="263"/>
      <c r="FK40" s="263"/>
      <c r="FL40" s="263"/>
      <c r="FM40" s="263"/>
      <c r="FN40" s="263"/>
      <c r="FO40" s="263"/>
      <c r="FP40" s="263"/>
      <c r="FQ40" s="263"/>
      <c r="FR40" s="263"/>
      <c r="FS40" s="263"/>
      <c r="FT40" s="263"/>
      <c r="FU40" s="263"/>
      <c r="FV40" s="263"/>
      <c r="FW40" s="263"/>
      <c r="FX40" s="263"/>
      <c r="FY40" s="263"/>
      <c r="FZ40" s="263"/>
      <c r="GA40" s="263"/>
      <c r="GB40" s="263"/>
      <c r="GC40" s="263"/>
      <c r="GD40" s="263"/>
      <c r="GE40" s="263"/>
      <c r="GF40" s="263"/>
      <c r="GG40" s="263"/>
      <c r="GH40" s="263"/>
      <c r="GI40" s="263"/>
      <c r="GJ40" s="263"/>
      <c r="GK40" s="263"/>
      <c r="GL40" s="263"/>
      <c r="GM40" s="263"/>
      <c r="GN40" s="263"/>
      <c r="GO40" s="263"/>
      <c r="GP40" s="263"/>
      <c r="GQ40" s="263"/>
      <c r="GR40" s="263"/>
      <c r="GS40" s="263"/>
      <c r="GT40" s="263"/>
      <c r="GU40" s="263"/>
      <c r="GV40" s="263"/>
      <c r="GW40" s="263"/>
      <c r="GX40" s="263"/>
      <c r="GY40" s="263"/>
      <c r="GZ40" s="263"/>
      <c r="HA40" s="263"/>
      <c r="HB40" s="263"/>
      <c r="HC40" s="263"/>
      <c r="HD40" s="263"/>
      <c r="HE40" s="263"/>
      <c r="HF40" s="263"/>
      <c r="HG40" s="263"/>
      <c r="HH40" s="263"/>
      <c r="HI40" s="263"/>
      <c r="HJ40" s="263"/>
      <c r="HK40" s="263"/>
      <c r="HL40" s="263"/>
      <c r="HM40" s="263"/>
      <c r="HN40" s="263"/>
      <c r="HO40" s="263"/>
      <c r="HP40" s="263"/>
      <c r="HQ40" s="263"/>
      <c r="HR40" s="263"/>
      <c r="HS40" s="263"/>
      <c r="HT40" s="263"/>
      <c r="HU40" s="263"/>
      <c r="HV40" s="263"/>
      <c r="HW40" s="263"/>
      <c r="HX40" s="263"/>
      <c r="HY40" s="263"/>
      <c r="HZ40" s="263"/>
      <c r="IA40" s="263"/>
      <c r="IB40" s="263"/>
      <c r="IC40" s="263"/>
      <c r="ID40" s="263"/>
      <c r="IE40" s="263"/>
      <c r="IF40" s="263"/>
      <c r="IG40" s="263"/>
      <c r="IH40" s="263"/>
      <c r="II40" s="263"/>
      <c r="IJ40" s="263"/>
      <c r="IK40" s="263"/>
      <c r="IL40" s="263"/>
      <c r="IM40" s="263"/>
      <c r="IN40" s="263"/>
      <c r="IO40" s="263"/>
      <c r="IP40" s="263"/>
      <c r="IQ40" s="263"/>
      <c r="IR40" s="263"/>
      <c r="IS40" s="263"/>
      <c r="IT40" s="263"/>
      <c r="IU40" s="263"/>
      <c r="IV40" s="263"/>
      <c r="IW40" s="263"/>
      <c r="IX40" s="263"/>
      <c r="IY40" s="263"/>
      <c r="IZ40" s="263"/>
      <c r="JA40" s="263"/>
      <c r="JB40" s="263"/>
      <c r="JC40" s="263"/>
      <c r="JD40" s="263"/>
      <c r="JE40" s="263"/>
      <c r="JF40" s="263"/>
      <c r="JG40" s="263"/>
      <c r="JH40" s="263"/>
      <c r="JI40" s="263"/>
      <c r="JJ40" s="263"/>
      <c r="JK40" s="263"/>
      <c r="JL40" s="263"/>
      <c r="JM40" s="263"/>
      <c r="JN40" s="263"/>
      <c r="JO40" s="263"/>
      <c r="JP40" s="263"/>
      <c r="JQ40" s="263"/>
      <c r="JR40" s="263"/>
      <c r="JS40" s="263"/>
      <c r="JT40" s="263"/>
      <c r="JU40" s="263"/>
      <c r="JV40" s="263"/>
      <c r="JW40" s="263"/>
      <c r="JX40" s="263"/>
      <c r="JY40" s="263"/>
      <c r="JZ40" s="263"/>
      <c r="KA40" s="263"/>
      <c r="KB40" s="263"/>
      <c r="KC40" s="263"/>
      <c r="KD40" s="263"/>
      <c r="KE40" s="263"/>
      <c r="KF40" s="263"/>
      <c r="KG40" s="263"/>
      <c r="KH40" s="263"/>
      <c r="KI40" s="263"/>
      <c r="KJ40" s="263"/>
      <c r="KK40" s="263"/>
      <c r="KL40" s="263"/>
      <c r="KM40" s="263"/>
      <c r="KN40" s="263"/>
      <c r="KO40" s="263"/>
      <c r="KP40" s="263"/>
      <c r="KQ40" s="263"/>
      <c r="KR40" s="263"/>
      <c r="KS40" s="263"/>
      <c r="KT40" s="263"/>
      <c r="KU40" s="263"/>
      <c r="KV40" s="263"/>
      <c r="KW40" s="263"/>
      <c r="KX40" s="263"/>
      <c r="KY40" s="263"/>
      <c r="KZ40" s="263"/>
      <c r="LA40" s="263"/>
      <c r="LB40" s="263"/>
      <c r="LC40" s="263"/>
      <c r="LD40" s="263"/>
      <c r="LE40" s="263"/>
      <c r="LF40" s="263"/>
      <c r="LG40" s="263"/>
      <c r="LH40" s="263"/>
      <c r="LI40" s="263"/>
      <c r="LJ40" s="263"/>
      <c r="LK40" s="263"/>
      <c r="LL40" s="263"/>
      <c r="LM40" s="263"/>
      <c r="LN40" s="263"/>
      <c r="LO40" s="263"/>
      <c r="LP40" s="263"/>
      <c r="LQ40" s="263"/>
      <c r="LR40" s="263"/>
      <c r="LS40" s="263"/>
      <c r="LT40" s="263"/>
      <c r="LU40" s="263"/>
      <c r="LV40" s="263"/>
      <c r="LW40" s="263"/>
      <c r="LX40" s="263"/>
      <c r="LY40" s="263"/>
      <c r="LZ40" s="263"/>
      <c r="MA40" s="263"/>
      <c r="MB40" s="263"/>
      <c r="MC40" s="263"/>
      <c r="MD40" s="263"/>
      <c r="ME40" s="263"/>
      <c r="MF40" s="263"/>
      <c r="MG40" s="263"/>
      <c r="MH40" s="263"/>
      <c r="MI40" s="263"/>
      <c r="MJ40" s="263"/>
      <c r="MK40" s="263"/>
      <c r="ML40" s="263"/>
      <c r="MM40" s="263"/>
      <c r="MN40" s="263"/>
      <c r="MO40" s="263"/>
      <c r="MP40" s="263"/>
      <c r="MQ40" s="263"/>
      <c r="MR40" s="263"/>
      <c r="MS40" s="263"/>
      <c r="MT40" s="263"/>
      <c r="MU40" s="263"/>
      <c r="MV40" s="263"/>
      <c r="MW40" s="263"/>
      <c r="MX40" s="263"/>
      <c r="MY40" s="263"/>
      <c r="MZ40" s="263"/>
      <c r="NA40" s="263"/>
      <c r="NB40" s="263"/>
      <c r="NC40" s="263"/>
      <c r="ND40" s="263"/>
      <c r="NE40" s="263"/>
      <c r="NF40" s="263"/>
      <c r="NG40" s="263"/>
      <c r="NH40" s="263"/>
      <c r="NI40" s="263"/>
      <c r="NJ40" s="263"/>
      <c r="NK40" s="263"/>
      <c r="NL40" s="263"/>
      <c r="NM40" s="263"/>
      <c r="NN40" s="263"/>
      <c r="NO40" s="263"/>
      <c r="NP40" s="263"/>
      <c r="NQ40" s="263"/>
      <c r="NR40" s="263"/>
      <c r="NS40" s="263"/>
      <c r="NT40" s="263"/>
      <c r="NU40" s="263"/>
      <c r="NV40" s="263"/>
      <c r="NW40" s="263"/>
      <c r="NX40" s="263"/>
      <c r="NY40" s="263"/>
      <c r="NZ40" s="263"/>
      <c r="OA40" s="263"/>
      <c r="OB40" s="263"/>
      <c r="OC40" s="263"/>
      <c r="OD40" s="263"/>
      <c r="OE40" s="263"/>
      <c r="OF40" s="263"/>
      <c r="OG40" s="263"/>
      <c r="OH40" s="263"/>
      <c r="OI40" s="263"/>
      <c r="OJ40" s="263"/>
      <c r="OK40" s="263"/>
      <c r="OL40" s="263"/>
      <c r="OM40" s="263"/>
      <c r="ON40" s="263"/>
      <c r="OO40" s="263"/>
      <c r="OP40" s="263"/>
      <c r="OQ40" s="263"/>
      <c r="OR40" s="263"/>
      <c r="OS40" s="263"/>
      <c r="OT40" s="263"/>
      <c r="OU40" s="263"/>
      <c r="OV40" s="263"/>
      <c r="OW40" s="263"/>
      <c r="OX40" s="263"/>
      <c r="OY40" s="263"/>
      <c r="OZ40" s="263"/>
      <c r="PA40" s="263"/>
      <c r="PB40" s="263"/>
      <c r="PC40" s="263"/>
      <c r="PD40" s="263"/>
      <c r="PE40" s="263"/>
      <c r="PF40" s="263"/>
      <c r="PG40" s="263"/>
      <c r="PH40" s="263"/>
      <c r="PI40" s="263"/>
      <c r="PJ40" s="263"/>
      <c r="PK40" s="263"/>
      <c r="PL40" s="263"/>
      <c r="PM40" s="263"/>
      <c r="PN40" s="263"/>
      <c r="PO40" s="263"/>
      <c r="PP40" s="263"/>
      <c r="PQ40" s="263"/>
      <c r="PR40" s="263"/>
      <c r="PS40" s="263"/>
      <c r="PT40" s="263"/>
      <c r="PU40" s="263"/>
      <c r="PV40" s="263"/>
      <c r="PW40" s="263"/>
      <c r="PX40" s="263"/>
      <c r="PY40" s="263"/>
      <c r="PZ40" s="263"/>
      <c r="QA40" s="263"/>
      <c r="QB40" s="263"/>
      <c r="QC40" s="263"/>
      <c r="QD40" s="263"/>
      <c r="QE40" s="263"/>
      <c r="QF40" s="263"/>
      <c r="QG40" s="263"/>
      <c r="QH40" s="263"/>
      <c r="QI40" s="263"/>
      <c r="QJ40" s="263"/>
      <c r="QK40" s="263"/>
      <c r="QL40" s="263"/>
      <c r="QM40" s="263"/>
      <c r="QN40" s="263"/>
      <c r="QO40" s="263"/>
      <c r="QP40" s="263"/>
      <c r="QQ40" s="263"/>
      <c r="QR40" s="263"/>
      <c r="QS40" s="263"/>
      <c r="QT40" s="263"/>
      <c r="QU40" s="263"/>
      <c r="QV40" s="263"/>
      <c r="QW40" s="263"/>
      <c r="QX40" s="263"/>
      <c r="QY40" s="263"/>
      <c r="QZ40" s="263"/>
      <c r="RA40" s="263"/>
      <c r="RB40" s="263"/>
      <c r="RC40" s="263"/>
      <c r="RD40" s="263"/>
      <c r="RE40" s="263"/>
      <c r="RF40" s="263"/>
      <c r="RG40" s="263"/>
      <c r="RH40" s="263"/>
      <c r="RI40" s="263"/>
      <c r="RJ40" s="263"/>
      <c r="RK40" s="263"/>
      <c r="RL40" s="263"/>
      <c r="RM40" s="263"/>
      <c r="RN40" s="263"/>
      <c r="RO40" s="263"/>
      <c r="RP40" s="263"/>
      <c r="RQ40" s="263"/>
      <c r="RR40" s="263"/>
      <c r="RS40" s="263"/>
      <c r="RT40" s="263"/>
      <c r="RU40" s="263"/>
      <c r="RV40" s="263"/>
      <c r="RW40" s="263"/>
      <c r="RX40" s="263"/>
      <c r="RY40" s="263"/>
      <c r="RZ40" s="263"/>
      <c r="SA40" s="263"/>
    </row>
    <row r="41" spans="1:495" s="239" customFormat="1">
      <c r="B41" s="283" t="str">
        <f t="shared" si="8"/>
        <v>Revegetation Success</v>
      </c>
      <c r="C41" s="283"/>
      <c r="D41" s="263">
        <v>1</v>
      </c>
      <c r="E41" s="263">
        <v>1</v>
      </c>
      <c r="F41" s="263">
        <v>1</v>
      </c>
      <c r="G41" s="263">
        <v>1</v>
      </c>
      <c r="H41" s="263">
        <v>1</v>
      </c>
      <c r="I41" s="263">
        <v>1</v>
      </c>
      <c r="J41" s="263"/>
      <c r="K41" s="263">
        <v>1</v>
      </c>
      <c r="L41" s="263"/>
      <c r="M41" s="263"/>
      <c r="N41" s="263">
        <v>1</v>
      </c>
      <c r="O41" s="263"/>
      <c r="P41" s="263"/>
      <c r="Q41" s="263"/>
      <c r="R41" s="263">
        <v>1</v>
      </c>
      <c r="S41" s="263"/>
      <c r="T41" s="263"/>
      <c r="U41" s="263"/>
      <c r="V41" s="263"/>
      <c r="W41" s="263">
        <v>1</v>
      </c>
      <c r="X41" s="263"/>
      <c r="Y41" s="263"/>
      <c r="Z41" s="263"/>
      <c r="AA41" s="263"/>
      <c r="AB41" s="263">
        <v>1</v>
      </c>
      <c r="AC41" s="263"/>
      <c r="AD41" s="263"/>
      <c r="AE41" s="263"/>
      <c r="AF41" s="263"/>
      <c r="AG41" s="263">
        <v>1</v>
      </c>
      <c r="AH41" s="263"/>
      <c r="AI41" s="263"/>
      <c r="AJ41" s="263"/>
      <c r="AK41" s="263"/>
      <c r="AL41" s="263">
        <v>1</v>
      </c>
      <c r="AM41" s="263"/>
      <c r="AN41" s="263"/>
      <c r="AO41" s="263"/>
      <c r="AP41" s="263"/>
      <c r="AQ41" s="263"/>
      <c r="AR41" s="263"/>
      <c r="AS41" s="263"/>
      <c r="AT41" s="263"/>
      <c r="AU41" s="263"/>
      <c r="AV41" s="263"/>
      <c r="AW41" s="263"/>
      <c r="AX41" s="263"/>
      <c r="AY41" s="263"/>
      <c r="AZ41" s="263"/>
      <c r="BA41" s="263"/>
      <c r="BB41" s="263"/>
      <c r="BC41" s="263"/>
      <c r="BD41" s="263"/>
      <c r="BE41" s="263"/>
      <c r="BF41" s="263"/>
      <c r="BG41" s="263"/>
      <c r="BH41" s="263"/>
      <c r="BI41" s="263"/>
      <c r="BJ41" s="263"/>
      <c r="BK41" s="263"/>
      <c r="BL41" s="263"/>
      <c r="BM41" s="263"/>
      <c r="BN41" s="263"/>
      <c r="BO41" s="263"/>
      <c r="BP41" s="263"/>
      <c r="BQ41" s="263"/>
      <c r="BR41" s="263"/>
      <c r="BS41" s="263"/>
      <c r="BT41" s="263"/>
      <c r="BU41" s="263"/>
      <c r="BV41" s="263"/>
      <c r="BW41" s="263"/>
      <c r="BX41" s="263"/>
      <c r="BY41" s="263"/>
      <c r="BZ41" s="263"/>
      <c r="CA41" s="263"/>
      <c r="CB41" s="263"/>
      <c r="CC41" s="263"/>
      <c r="CD41" s="263"/>
      <c r="CE41" s="263"/>
      <c r="CF41" s="263"/>
      <c r="CG41" s="263"/>
      <c r="CH41" s="263"/>
      <c r="CI41" s="263"/>
      <c r="CJ41" s="263"/>
      <c r="CK41" s="263"/>
      <c r="CL41" s="263"/>
      <c r="CM41" s="263"/>
      <c r="CN41" s="263"/>
      <c r="CO41" s="263"/>
      <c r="CP41" s="263"/>
      <c r="CQ41" s="263"/>
      <c r="CR41" s="263"/>
      <c r="CS41" s="263"/>
      <c r="CT41" s="263"/>
      <c r="CU41" s="263"/>
      <c r="CV41" s="263"/>
      <c r="CW41" s="263"/>
      <c r="CX41" s="263"/>
      <c r="CY41" s="263"/>
      <c r="CZ41" s="263"/>
      <c r="DA41" s="263"/>
      <c r="DB41" s="263"/>
      <c r="DC41" s="263"/>
      <c r="DD41" s="263"/>
      <c r="DE41" s="263"/>
      <c r="DF41" s="263"/>
      <c r="DG41" s="263"/>
      <c r="DH41" s="263"/>
      <c r="DI41" s="263"/>
      <c r="DJ41" s="263"/>
      <c r="DK41" s="263"/>
      <c r="DL41" s="263"/>
      <c r="DM41" s="263"/>
      <c r="DN41" s="263"/>
      <c r="DO41" s="263"/>
      <c r="DP41" s="263"/>
      <c r="DQ41" s="263"/>
      <c r="DR41" s="263"/>
      <c r="DS41" s="263"/>
      <c r="DT41" s="263"/>
      <c r="DU41" s="263"/>
      <c r="DV41" s="263"/>
      <c r="DW41" s="263"/>
      <c r="DX41" s="263"/>
      <c r="DY41" s="263"/>
      <c r="DZ41" s="263"/>
      <c r="EA41" s="263"/>
      <c r="EB41" s="263"/>
      <c r="EC41" s="263"/>
      <c r="ED41" s="263"/>
      <c r="EE41" s="263"/>
      <c r="EF41" s="263"/>
      <c r="EG41" s="263"/>
      <c r="EH41" s="263"/>
      <c r="EI41" s="263"/>
      <c r="EJ41" s="263"/>
      <c r="EK41" s="263"/>
      <c r="EL41" s="263"/>
      <c r="EM41" s="263"/>
      <c r="EN41" s="263"/>
      <c r="EO41" s="263"/>
      <c r="EP41" s="263"/>
      <c r="EQ41" s="263"/>
      <c r="ER41" s="263"/>
      <c r="ES41" s="263"/>
      <c r="ET41" s="263"/>
      <c r="EU41" s="263"/>
      <c r="EV41" s="263"/>
      <c r="EW41" s="263"/>
      <c r="EX41" s="263"/>
      <c r="EY41" s="263"/>
      <c r="EZ41" s="263"/>
      <c r="FA41" s="263"/>
      <c r="FB41" s="263"/>
      <c r="FC41" s="263"/>
      <c r="FD41" s="263"/>
      <c r="FE41" s="263"/>
      <c r="FF41" s="263"/>
      <c r="FG41" s="263"/>
      <c r="FH41" s="263"/>
      <c r="FI41" s="263"/>
      <c r="FJ41" s="263"/>
      <c r="FK41" s="263"/>
      <c r="FL41" s="263"/>
      <c r="FM41" s="263"/>
      <c r="FN41" s="263"/>
      <c r="FO41" s="263"/>
      <c r="FP41" s="263"/>
      <c r="FQ41" s="263"/>
      <c r="FR41" s="263"/>
      <c r="FS41" s="263"/>
      <c r="FT41" s="263"/>
      <c r="FU41" s="263"/>
      <c r="FV41" s="263"/>
      <c r="FW41" s="263"/>
      <c r="FX41" s="263"/>
      <c r="FY41" s="263"/>
      <c r="FZ41" s="263"/>
      <c r="GA41" s="263"/>
      <c r="GB41" s="263"/>
      <c r="GC41" s="263"/>
      <c r="GD41" s="263"/>
      <c r="GE41" s="263"/>
      <c r="GF41" s="263"/>
      <c r="GG41" s="263"/>
      <c r="GH41" s="263"/>
      <c r="GI41" s="263"/>
      <c r="GJ41" s="263"/>
      <c r="GK41" s="263"/>
      <c r="GL41" s="263"/>
      <c r="GM41" s="263"/>
      <c r="GN41" s="263"/>
      <c r="GO41" s="263"/>
      <c r="GP41" s="263"/>
      <c r="GQ41" s="263"/>
      <c r="GR41" s="263"/>
      <c r="GS41" s="263"/>
      <c r="GT41" s="263"/>
      <c r="GU41" s="263"/>
      <c r="GV41" s="263"/>
      <c r="GW41" s="263"/>
      <c r="GX41" s="263"/>
      <c r="GY41" s="263"/>
      <c r="GZ41" s="263"/>
      <c r="HA41" s="263"/>
      <c r="HB41" s="263"/>
      <c r="HC41" s="263"/>
      <c r="HD41" s="263"/>
      <c r="HE41" s="263"/>
      <c r="HF41" s="263"/>
      <c r="HG41" s="263"/>
      <c r="HH41" s="263"/>
      <c r="HI41" s="263"/>
      <c r="HJ41" s="263"/>
      <c r="HK41" s="263"/>
      <c r="HL41" s="263"/>
      <c r="HM41" s="263"/>
      <c r="HN41" s="263"/>
      <c r="HO41" s="263"/>
      <c r="HP41" s="263"/>
      <c r="HQ41" s="263"/>
      <c r="HR41" s="263"/>
      <c r="HS41" s="263"/>
      <c r="HT41" s="263"/>
      <c r="HU41" s="263"/>
      <c r="HV41" s="263"/>
      <c r="HW41" s="263"/>
      <c r="HX41" s="263"/>
      <c r="HY41" s="263"/>
      <c r="HZ41" s="263"/>
      <c r="IA41" s="263"/>
      <c r="IB41" s="263"/>
      <c r="IC41" s="263"/>
      <c r="ID41" s="263"/>
      <c r="IE41" s="263"/>
      <c r="IF41" s="263"/>
      <c r="IG41" s="263"/>
      <c r="IH41" s="263"/>
      <c r="II41" s="263"/>
      <c r="IJ41" s="263"/>
      <c r="IK41" s="263"/>
      <c r="IL41" s="263"/>
      <c r="IM41" s="263"/>
      <c r="IN41" s="263"/>
      <c r="IO41" s="263"/>
      <c r="IP41" s="263"/>
      <c r="IQ41" s="263"/>
      <c r="IR41" s="263"/>
      <c r="IS41" s="263"/>
      <c r="IT41" s="263"/>
      <c r="IU41" s="263"/>
      <c r="IV41" s="263"/>
      <c r="IW41" s="263"/>
      <c r="IX41" s="263"/>
      <c r="IY41" s="263"/>
      <c r="IZ41" s="263"/>
      <c r="JA41" s="263"/>
      <c r="JB41" s="263"/>
      <c r="JC41" s="263"/>
      <c r="JD41" s="263"/>
      <c r="JE41" s="263"/>
      <c r="JF41" s="263"/>
      <c r="JG41" s="263"/>
      <c r="JH41" s="263"/>
      <c r="JI41" s="263"/>
      <c r="JJ41" s="263"/>
      <c r="JK41" s="263"/>
      <c r="JL41" s="263"/>
      <c r="JM41" s="263"/>
      <c r="JN41" s="263"/>
      <c r="JO41" s="263"/>
      <c r="JP41" s="263"/>
      <c r="JQ41" s="263"/>
      <c r="JR41" s="263"/>
      <c r="JS41" s="263"/>
      <c r="JT41" s="263"/>
      <c r="JU41" s="263"/>
      <c r="JV41" s="263"/>
      <c r="JW41" s="263"/>
      <c r="JX41" s="263"/>
      <c r="JY41" s="263"/>
      <c r="JZ41" s="263"/>
      <c r="KA41" s="263"/>
      <c r="KB41" s="263"/>
      <c r="KC41" s="263"/>
      <c r="KD41" s="263"/>
      <c r="KE41" s="263"/>
      <c r="KF41" s="263"/>
      <c r="KG41" s="263"/>
      <c r="KH41" s="263"/>
      <c r="KI41" s="263"/>
      <c r="KJ41" s="263"/>
      <c r="KK41" s="263"/>
      <c r="KL41" s="263"/>
      <c r="KM41" s="263"/>
      <c r="KN41" s="263"/>
      <c r="KO41" s="263"/>
      <c r="KP41" s="263"/>
      <c r="KQ41" s="263"/>
      <c r="KR41" s="263"/>
      <c r="KS41" s="263"/>
      <c r="KT41" s="263"/>
      <c r="KU41" s="263"/>
      <c r="KV41" s="263"/>
      <c r="KW41" s="263"/>
      <c r="KX41" s="263"/>
      <c r="KY41" s="263"/>
      <c r="KZ41" s="263"/>
      <c r="LA41" s="263"/>
      <c r="LB41" s="263"/>
      <c r="LC41" s="263"/>
      <c r="LD41" s="263"/>
      <c r="LE41" s="263"/>
      <c r="LF41" s="263"/>
      <c r="LG41" s="263"/>
      <c r="LH41" s="263"/>
      <c r="LI41" s="263"/>
      <c r="LJ41" s="263"/>
      <c r="LK41" s="263"/>
      <c r="LL41" s="263"/>
      <c r="LM41" s="263"/>
      <c r="LN41" s="263"/>
      <c r="LO41" s="263"/>
      <c r="LP41" s="263"/>
      <c r="LQ41" s="263"/>
      <c r="LR41" s="263"/>
      <c r="LS41" s="263"/>
      <c r="LT41" s="263"/>
      <c r="LU41" s="263"/>
      <c r="LV41" s="263"/>
      <c r="LW41" s="263"/>
      <c r="LX41" s="263"/>
      <c r="LY41" s="263"/>
      <c r="LZ41" s="263"/>
      <c r="MA41" s="263"/>
      <c r="MB41" s="263"/>
      <c r="MC41" s="263"/>
      <c r="MD41" s="263"/>
      <c r="ME41" s="263"/>
      <c r="MF41" s="263"/>
      <c r="MG41" s="263"/>
      <c r="MH41" s="263"/>
      <c r="MI41" s="263"/>
      <c r="MJ41" s="263"/>
      <c r="MK41" s="263"/>
      <c r="ML41" s="263"/>
      <c r="MM41" s="263"/>
      <c r="MN41" s="263"/>
      <c r="MO41" s="263"/>
      <c r="MP41" s="263"/>
      <c r="MQ41" s="263"/>
      <c r="MR41" s="263"/>
      <c r="MS41" s="263"/>
      <c r="MT41" s="263"/>
      <c r="MU41" s="263"/>
      <c r="MV41" s="263"/>
      <c r="MW41" s="263"/>
      <c r="MX41" s="263"/>
      <c r="MY41" s="263"/>
      <c r="MZ41" s="263"/>
      <c r="NA41" s="263"/>
      <c r="NB41" s="263"/>
      <c r="NC41" s="263"/>
      <c r="ND41" s="263"/>
      <c r="NE41" s="263"/>
      <c r="NF41" s="263"/>
      <c r="NG41" s="263"/>
      <c r="NH41" s="263"/>
      <c r="NI41" s="263"/>
      <c r="NJ41" s="263"/>
      <c r="NK41" s="263"/>
      <c r="NL41" s="263"/>
      <c r="NM41" s="263"/>
      <c r="NN41" s="263"/>
      <c r="NO41" s="263"/>
      <c r="NP41" s="263"/>
      <c r="NQ41" s="263"/>
      <c r="NR41" s="263"/>
      <c r="NS41" s="263"/>
      <c r="NT41" s="263"/>
      <c r="NU41" s="263"/>
      <c r="NV41" s="263"/>
      <c r="NW41" s="263"/>
      <c r="NX41" s="263"/>
      <c r="NY41" s="263"/>
      <c r="NZ41" s="263"/>
      <c r="OA41" s="263"/>
      <c r="OB41" s="263"/>
      <c r="OC41" s="263"/>
      <c r="OD41" s="263"/>
      <c r="OE41" s="263"/>
      <c r="OF41" s="263"/>
      <c r="OG41" s="263"/>
      <c r="OH41" s="263"/>
      <c r="OI41" s="263"/>
      <c r="OJ41" s="263"/>
      <c r="OK41" s="263"/>
      <c r="OL41" s="263"/>
      <c r="OM41" s="263"/>
      <c r="ON41" s="263"/>
      <c r="OO41" s="263"/>
      <c r="OP41" s="263"/>
      <c r="OQ41" s="263"/>
      <c r="OR41" s="263"/>
      <c r="OS41" s="263"/>
      <c r="OT41" s="263"/>
      <c r="OU41" s="263"/>
      <c r="OV41" s="263"/>
      <c r="OW41" s="263"/>
      <c r="OX41" s="263"/>
      <c r="OY41" s="263"/>
      <c r="OZ41" s="263"/>
      <c r="PA41" s="263"/>
      <c r="PB41" s="263"/>
      <c r="PC41" s="263"/>
      <c r="PD41" s="263"/>
      <c r="PE41" s="263"/>
      <c r="PF41" s="263"/>
      <c r="PG41" s="263"/>
      <c r="PH41" s="263"/>
      <c r="PI41" s="263"/>
      <c r="PJ41" s="263"/>
      <c r="PK41" s="263"/>
      <c r="PL41" s="263"/>
      <c r="PM41" s="263"/>
      <c r="PN41" s="263"/>
      <c r="PO41" s="263"/>
      <c r="PP41" s="263"/>
      <c r="PQ41" s="263"/>
      <c r="PR41" s="263"/>
      <c r="PS41" s="263"/>
      <c r="PT41" s="263"/>
      <c r="PU41" s="263"/>
      <c r="PV41" s="263"/>
      <c r="PW41" s="263"/>
      <c r="PX41" s="263"/>
      <c r="PY41" s="263"/>
      <c r="PZ41" s="263"/>
      <c r="QA41" s="263"/>
      <c r="QB41" s="263"/>
      <c r="QC41" s="263"/>
      <c r="QD41" s="263"/>
      <c r="QE41" s="263"/>
      <c r="QF41" s="263"/>
      <c r="QG41" s="263"/>
      <c r="QH41" s="263"/>
      <c r="QI41" s="263"/>
      <c r="QJ41" s="263"/>
      <c r="QK41" s="263"/>
      <c r="QL41" s="263"/>
      <c r="QM41" s="263"/>
      <c r="QN41" s="263"/>
      <c r="QO41" s="263"/>
      <c r="QP41" s="263"/>
      <c r="QQ41" s="263"/>
      <c r="QR41" s="263"/>
      <c r="QS41" s="263"/>
      <c r="QT41" s="263"/>
      <c r="QU41" s="263"/>
      <c r="QV41" s="263"/>
      <c r="QW41" s="263"/>
      <c r="QX41" s="263"/>
      <c r="QY41" s="263"/>
      <c r="QZ41" s="263"/>
      <c r="RA41" s="263"/>
      <c r="RB41" s="263"/>
      <c r="RC41" s="263"/>
      <c r="RD41" s="263"/>
      <c r="RE41" s="263"/>
      <c r="RF41" s="263"/>
      <c r="RG41" s="263"/>
      <c r="RH41" s="263"/>
      <c r="RI41" s="263"/>
      <c r="RJ41" s="263"/>
      <c r="RK41" s="263"/>
      <c r="RL41" s="263"/>
      <c r="RM41" s="263"/>
      <c r="RN41" s="263"/>
      <c r="RO41" s="263"/>
      <c r="RP41" s="263"/>
      <c r="RQ41" s="263"/>
      <c r="RR41" s="263"/>
      <c r="RS41" s="263"/>
      <c r="RT41" s="263"/>
      <c r="RU41" s="263"/>
      <c r="RV41" s="263"/>
      <c r="RW41" s="263"/>
      <c r="RX41" s="263"/>
      <c r="RY41" s="263"/>
      <c r="RZ41" s="263"/>
      <c r="SA41" s="263"/>
    </row>
    <row r="42" spans="1:495" s="239" customFormat="1">
      <c r="B42" s="283" t="str">
        <f t="shared" si="8"/>
        <v>Soil and Vegetation Chemistry</v>
      </c>
      <c r="C42" s="283"/>
      <c r="D42" s="263"/>
      <c r="E42" s="263"/>
      <c r="F42" s="263">
        <v>1</v>
      </c>
      <c r="G42" s="263"/>
      <c r="H42" s="263"/>
      <c r="I42" s="263">
        <v>1</v>
      </c>
      <c r="J42" s="263"/>
      <c r="K42" s="263"/>
      <c r="L42" s="263"/>
      <c r="M42" s="263">
        <v>1</v>
      </c>
      <c r="N42" s="263"/>
      <c r="O42" s="263"/>
      <c r="P42" s="263"/>
      <c r="Q42" s="263"/>
      <c r="R42" s="263">
        <v>1</v>
      </c>
      <c r="S42" s="263"/>
      <c r="T42" s="263"/>
      <c r="U42" s="263"/>
      <c r="V42" s="263"/>
      <c r="W42" s="263">
        <v>1</v>
      </c>
      <c r="X42" s="263"/>
      <c r="Y42" s="263"/>
      <c r="Z42" s="263"/>
      <c r="AA42" s="263"/>
      <c r="AB42" s="263">
        <v>1</v>
      </c>
      <c r="AC42" s="263"/>
      <c r="AD42" s="263"/>
      <c r="AE42" s="263"/>
      <c r="AF42" s="263"/>
      <c r="AG42" s="263">
        <v>1</v>
      </c>
      <c r="AH42" s="263"/>
      <c r="AI42" s="263"/>
      <c r="AJ42" s="263"/>
      <c r="AK42" s="263"/>
      <c r="AL42" s="263">
        <v>1</v>
      </c>
      <c r="AM42" s="263"/>
      <c r="AN42" s="263"/>
      <c r="AO42" s="263"/>
      <c r="AP42" s="263"/>
      <c r="AQ42" s="263"/>
      <c r="AR42" s="263"/>
      <c r="AS42" s="263"/>
      <c r="AT42" s="263"/>
      <c r="AU42" s="263"/>
      <c r="AV42" s="263"/>
      <c r="AW42" s="263"/>
      <c r="AX42" s="263"/>
      <c r="AY42" s="263"/>
      <c r="AZ42" s="263"/>
      <c r="BA42" s="263"/>
      <c r="BB42" s="263"/>
      <c r="BC42" s="263"/>
      <c r="BD42" s="263"/>
      <c r="BE42" s="263"/>
      <c r="BF42" s="263"/>
      <c r="BG42" s="263"/>
      <c r="BH42" s="263"/>
      <c r="BI42" s="263"/>
      <c r="BJ42" s="263"/>
      <c r="BK42" s="263"/>
      <c r="BL42" s="263"/>
      <c r="BM42" s="263"/>
      <c r="BN42" s="263"/>
      <c r="BO42" s="263"/>
      <c r="BP42" s="263"/>
      <c r="BQ42" s="263"/>
      <c r="BR42" s="263"/>
      <c r="BS42" s="263"/>
      <c r="BT42" s="263"/>
      <c r="BU42" s="263"/>
      <c r="BV42" s="263"/>
      <c r="BW42" s="263"/>
      <c r="BX42" s="263"/>
      <c r="BY42" s="263"/>
      <c r="BZ42" s="263"/>
      <c r="CA42" s="263"/>
      <c r="CB42" s="263"/>
      <c r="CC42" s="263"/>
      <c r="CD42" s="263"/>
      <c r="CE42" s="263"/>
      <c r="CF42" s="263"/>
      <c r="CG42" s="263"/>
      <c r="CH42" s="263"/>
      <c r="CI42" s="263"/>
      <c r="CJ42" s="263"/>
      <c r="CK42" s="263"/>
      <c r="CL42" s="263"/>
      <c r="CM42" s="263"/>
      <c r="CN42" s="263"/>
      <c r="CO42" s="263"/>
      <c r="CP42" s="263"/>
      <c r="CQ42" s="263"/>
      <c r="CR42" s="263"/>
      <c r="CS42" s="263"/>
      <c r="CT42" s="263"/>
      <c r="CU42" s="263"/>
      <c r="CV42" s="263"/>
      <c r="CW42" s="263"/>
      <c r="CX42" s="263"/>
      <c r="CY42" s="263"/>
      <c r="CZ42" s="263"/>
      <c r="DA42" s="263"/>
      <c r="DB42" s="263"/>
      <c r="DC42" s="263"/>
      <c r="DD42" s="263"/>
      <c r="DE42" s="263"/>
      <c r="DF42" s="263"/>
      <c r="DG42" s="263"/>
      <c r="DH42" s="263"/>
      <c r="DI42" s="263"/>
      <c r="DJ42" s="263"/>
      <c r="DK42" s="263"/>
      <c r="DL42" s="263"/>
      <c r="DM42" s="263"/>
      <c r="DN42" s="263"/>
      <c r="DO42" s="263"/>
      <c r="DP42" s="263"/>
      <c r="DQ42" s="263"/>
      <c r="DR42" s="263"/>
      <c r="DS42" s="263"/>
      <c r="DT42" s="263"/>
      <c r="DU42" s="263"/>
      <c r="DV42" s="263"/>
      <c r="DW42" s="263"/>
      <c r="DX42" s="263"/>
      <c r="DY42" s="263"/>
      <c r="DZ42" s="263"/>
      <c r="EA42" s="263"/>
      <c r="EB42" s="263"/>
      <c r="EC42" s="263"/>
      <c r="ED42" s="263"/>
      <c r="EE42" s="263"/>
      <c r="EF42" s="263"/>
      <c r="EG42" s="263"/>
      <c r="EH42" s="263"/>
      <c r="EI42" s="263"/>
      <c r="EJ42" s="263"/>
      <c r="EK42" s="263"/>
      <c r="EL42" s="263"/>
      <c r="EM42" s="263"/>
      <c r="EN42" s="263"/>
      <c r="EO42" s="263"/>
      <c r="EP42" s="263"/>
      <c r="EQ42" s="263"/>
      <c r="ER42" s="263"/>
      <c r="ES42" s="263"/>
      <c r="ET42" s="263"/>
      <c r="EU42" s="263"/>
      <c r="EV42" s="263"/>
      <c r="EW42" s="263"/>
      <c r="EX42" s="263"/>
      <c r="EY42" s="263"/>
      <c r="EZ42" s="263"/>
      <c r="FA42" s="263"/>
      <c r="FB42" s="263"/>
      <c r="FC42" s="263"/>
      <c r="FD42" s="263"/>
      <c r="FE42" s="263"/>
      <c r="FF42" s="263"/>
      <c r="FG42" s="263"/>
      <c r="FH42" s="263"/>
      <c r="FI42" s="263"/>
      <c r="FJ42" s="263"/>
      <c r="FK42" s="263"/>
      <c r="FL42" s="263"/>
      <c r="FM42" s="263"/>
      <c r="FN42" s="263"/>
      <c r="FO42" s="263"/>
      <c r="FP42" s="263"/>
      <c r="FQ42" s="263"/>
      <c r="FR42" s="263"/>
      <c r="FS42" s="263"/>
      <c r="FT42" s="263"/>
      <c r="FU42" s="263"/>
      <c r="FV42" s="263"/>
      <c r="FW42" s="263"/>
      <c r="FX42" s="263"/>
      <c r="FY42" s="263"/>
      <c r="FZ42" s="263"/>
      <c r="GA42" s="263"/>
      <c r="GB42" s="263"/>
      <c r="GC42" s="263"/>
      <c r="GD42" s="263"/>
      <c r="GE42" s="263"/>
      <c r="GF42" s="263"/>
      <c r="GG42" s="263"/>
      <c r="GH42" s="263"/>
      <c r="GI42" s="263"/>
      <c r="GJ42" s="263"/>
      <c r="GK42" s="263"/>
      <c r="GL42" s="263"/>
      <c r="GM42" s="263"/>
      <c r="GN42" s="263"/>
      <c r="GO42" s="263"/>
      <c r="GP42" s="263"/>
      <c r="GQ42" s="263"/>
      <c r="GR42" s="263"/>
      <c r="GS42" s="263"/>
      <c r="GT42" s="263"/>
      <c r="GU42" s="263"/>
      <c r="GV42" s="263"/>
      <c r="GW42" s="263"/>
      <c r="GX42" s="263"/>
      <c r="GY42" s="263"/>
      <c r="GZ42" s="263"/>
      <c r="HA42" s="263"/>
      <c r="HB42" s="263"/>
      <c r="HC42" s="263"/>
      <c r="HD42" s="263"/>
      <c r="HE42" s="263"/>
      <c r="HF42" s="263"/>
      <c r="HG42" s="263"/>
      <c r="HH42" s="263"/>
      <c r="HI42" s="263"/>
      <c r="HJ42" s="263"/>
      <c r="HK42" s="263"/>
      <c r="HL42" s="263"/>
      <c r="HM42" s="263"/>
      <c r="HN42" s="263"/>
      <c r="HO42" s="263"/>
      <c r="HP42" s="263"/>
      <c r="HQ42" s="263"/>
      <c r="HR42" s="263"/>
      <c r="HS42" s="263"/>
      <c r="HT42" s="263"/>
      <c r="HU42" s="263"/>
      <c r="HV42" s="263"/>
      <c r="HW42" s="263"/>
      <c r="HX42" s="263"/>
      <c r="HY42" s="263"/>
      <c r="HZ42" s="263"/>
      <c r="IA42" s="263"/>
      <c r="IB42" s="263"/>
      <c r="IC42" s="263"/>
      <c r="ID42" s="263"/>
      <c r="IE42" s="263"/>
      <c r="IF42" s="263"/>
      <c r="IG42" s="263"/>
      <c r="IH42" s="263"/>
      <c r="II42" s="263"/>
      <c r="IJ42" s="263"/>
      <c r="IK42" s="263"/>
      <c r="IL42" s="263"/>
      <c r="IM42" s="263"/>
      <c r="IN42" s="263"/>
      <c r="IO42" s="263"/>
      <c r="IP42" s="263"/>
      <c r="IQ42" s="263"/>
      <c r="IR42" s="263"/>
      <c r="IS42" s="263"/>
      <c r="IT42" s="263"/>
      <c r="IU42" s="263"/>
      <c r="IV42" s="263"/>
      <c r="IW42" s="263"/>
      <c r="IX42" s="263"/>
      <c r="IY42" s="263"/>
      <c r="IZ42" s="263"/>
      <c r="JA42" s="263"/>
      <c r="JB42" s="263"/>
      <c r="JC42" s="263"/>
      <c r="JD42" s="263"/>
      <c r="JE42" s="263"/>
      <c r="JF42" s="263"/>
      <c r="JG42" s="263"/>
      <c r="JH42" s="263"/>
      <c r="JI42" s="263"/>
      <c r="JJ42" s="263"/>
      <c r="JK42" s="263"/>
      <c r="JL42" s="263"/>
      <c r="JM42" s="263"/>
      <c r="JN42" s="263"/>
      <c r="JO42" s="263"/>
      <c r="JP42" s="263"/>
      <c r="JQ42" s="263"/>
      <c r="JR42" s="263"/>
      <c r="JS42" s="263"/>
      <c r="JT42" s="263"/>
      <c r="JU42" s="263"/>
      <c r="JV42" s="263"/>
      <c r="JW42" s="263"/>
      <c r="JX42" s="263"/>
      <c r="JY42" s="263"/>
      <c r="JZ42" s="263"/>
      <c r="KA42" s="263"/>
      <c r="KB42" s="263"/>
      <c r="KC42" s="263"/>
      <c r="KD42" s="263"/>
      <c r="KE42" s="263"/>
      <c r="KF42" s="263"/>
      <c r="KG42" s="263"/>
      <c r="KH42" s="263"/>
      <c r="KI42" s="263"/>
      <c r="KJ42" s="263"/>
      <c r="KK42" s="263"/>
      <c r="KL42" s="263"/>
      <c r="KM42" s="263"/>
      <c r="KN42" s="263"/>
      <c r="KO42" s="263"/>
      <c r="KP42" s="263"/>
      <c r="KQ42" s="263"/>
      <c r="KR42" s="263"/>
      <c r="KS42" s="263"/>
      <c r="KT42" s="263"/>
      <c r="KU42" s="263"/>
      <c r="KV42" s="263"/>
      <c r="KW42" s="263"/>
      <c r="KX42" s="263"/>
      <c r="KY42" s="263"/>
      <c r="KZ42" s="263"/>
      <c r="LA42" s="263"/>
      <c r="LB42" s="263"/>
      <c r="LC42" s="263"/>
      <c r="LD42" s="263"/>
      <c r="LE42" s="263"/>
      <c r="LF42" s="263"/>
      <c r="LG42" s="263"/>
      <c r="LH42" s="263"/>
      <c r="LI42" s="263"/>
      <c r="LJ42" s="263"/>
      <c r="LK42" s="263"/>
      <c r="LL42" s="263"/>
      <c r="LM42" s="263"/>
      <c r="LN42" s="263"/>
      <c r="LO42" s="263"/>
      <c r="LP42" s="263"/>
      <c r="LQ42" s="263"/>
      <c r="LR42" s="263"/>
      <c r="LS42" s="263"/>
      <c r="LT42" s="263"/>
      <c r="LU42" s="263"/>
      <c r="LV42" s="263"/>
      <c r="LW42" s="263"/>
      <c r="LX42" s="263"/>
      <c r="LY42" s="263"/>
      <c r="LZ42" s="263"/>
      <c r="MA42" s="263"/>
      <c r="MB42" s="263"/>
      <c r="MC42" s="263"/>
      <c r="MD42" s="263"/>
      <c r="ME42" s="263"/>
      <c r="MF42" s="263"/>
      <c r="MG42" s="263"/>
      <c r="MH42" s="263"/>
      <c r="MI42" s="263"/>
      <c r="MJ42" s="263"/>
      <c r="MK42" s="263"/>
      <c r="ML42" s="263"/>
      <c r="MM42" s="263"/>
      <c r="MN42" s="263"/>
      <c r="MO42" s="263"/>
      <c r="MP42" s="263"/>
      <c r="MQ42" s="263"/>
      <c r="MR42" s="263"/>
      <c r="MS42" s="263"/>
      <c r="MT42" s="263"/>
      <c r="MU42" s="263"/>
      <c r="MV42" s="263"/>
      <c r="MW42" s="263"/>
      <c r="MX42" s="263"/>
      <c r="MY42" s="263"/>
      <c r="MZ42" s="263"/>
      <c r="NA42" s="263"/>
      <c r="NB42" s="263"/>
      <c r="NC42" s="263"/>
      <c r="ND42" s="263"/>
      <c r="NE42" s="263"/>
      <c r="NF42" s="263"/>
      <c r="NG42" s="263"/>
      <c r="NH42" s="263"/>
      <c r="NI42" s="263"/>
      <c r="NJ42" s="263"/>
      <c r="NK42" s="263"/>
      <c r="NL42" s="263"/>
      <c r="NM42" s="263"/>
      <c r="NN42" s="263"/>
      <c r="NO42" s="263"/>
      <c r="NP42" s="263"/>
      <c r="NQ42" s="263"/>
      <c r="NR42" s="263"/>
      <c r="NS42" s="263"/>
      <c r="NT42" s="263"/>
      <c r="NU42" s="263"/>
      <c r="NV42" s="263"/>
      <c r="NW42" s="263"/>
      <c r="NX42" s="263"/>
      <c r="NY42" s="263"/>
      <c r="NZ42" s="263"/>
      <c r="OA42" s="263"/>
      <c r="OB42" s="263"/>
      <c r="OC42" s="263"/>
      <c r="OD42" s="263"/>
      <c r="OE42" s="263"/>
      <c r="OF42" s="263"/>
      <c r="OG42" s="263"/>
      <c r="OH42" s="263"/>
      <c r="OI42" s="263"/>
      <c r="OJ42" s="263"/>
      <c r="OK42" s="263"/>
      <c r="OL42" s="263"/>
      <c r="OM42" s="263"/>
      <c r="ON42" s="263"/>
      <c r="OO42" s="263"/>
      <c r="OP42" s="263"/>
      <c r="OQ42" s="263"/>
      <c r="OR42" s="263"/>
      <c r="OS42" s="263"/>
      <c r="OT42" s="263"/>
      <c r="OU42" s="263"/>
      <c r="OV42" s="263"/>
      <c r="OW42" s="263"/>
      <c r="OX42" s="263"/>
      <c r="OY42" s="263"/>
      <c r="OZ42" s="263"/>
      <c r="PA42" s="263"/>
      <c r="PB42" s="263"/>
      <c r="PC42" s="263"/>
      <c r="PD42" s="263"/>
      <c r="PE42" s="263"/>
      <c r="PF42" s="263"/>
      <c r="PG42" s="263"/>
      <c r="PH42" s="263"/>
      <c r="PI42" s="263"/>
      <c r="PJ42" s="263"/>
      <c r="PK42" s="263"/>
      <c r="PL42" s="263"/>
      <c r="PM42" s="263"/>
      <c r="PN42" s="263"/>
      <c r="PO42" s="263"/>
      <c r="PP42" s="263"/>
      <c r="PQ42" s="263"/>
      <c r="PR42" s="263"/>
      <c r="PS42" s="263"/>
      <c r="PT42" s="263"/>
      <c r="PU42" s="263"/>
      <c r="PV42" s="263"/>
      <c r="PW42" s="263"/>
      <c r="PX42" s="263"/>
      <c r="PY42" s="263"/>
      <c r="PZ42" s="263"/>
      <c r="QA42" s="263"/>
      <c r="QB42" s="263"/>
      <c r="QC42" s="263"/>
      <c r="QD42" s="263"/>
      <c r="QE42" s="263"/>
      <c r="QF42" s="263"/>
      <c r="QG42" s="263"/>
      <c r="QH42" s="263"/>
      <c r="QI42" s="263"/>
      <c r="QJ42" s="263"/>
      <c r="QK42" s="263"/>
      <c r="QL42" s="263"/>
      <c r="QM42" s="263"/>
      <c r="QN42" s="263"/>
      <c r="QO42" s="263"/>
      <c r="QP42" s="263"/>
      <c r="QQ42" s="263"/>
      <c r="QR42" s="263"/>
      <c r="QS42" s="263"/>
      <c r="QT42" s="263"/>
      <c r="QU42" s="263"/>
      <c r="QV42" s="263"/>
      <c r="QW42" s="263"/>
      <c r="QX42" s="263"/>
      <c r="QY42" s="263"/>
      <c r="QZ42" s="263"/>
      <c r="RA42" s="263"/>
      <c r="RB42" s="263"/>
      <c r="RC42" s="263"/>
      <c r="RD42" s="263"/>
      <c r="RE42" s="263"/>
      <c r="RF42" s="263"/>
      <c r="RG42" s="263"/>
      <c r="RH42" s="263"/>
      <c r="RI42" s="263"/>
      <c r="RJ42" s="263"/>
      <c r="RK42" s="263"/>
      <c r="RL42" s="263"/>
      <c r="RM42" s="263"/>
      <c r="RN42" s="263"/>
      <c r="RO42" s="263"/>
      <c r="RP42" s="263"/>
      <c r="RQ42" s="263"/>
      <c r="RR42" s="263"/>
      <c r="RS42" s="263"/>
      <c r="RT42" s="263"/>
      <c r="RU42" s="263"/>
      <c r="RV42" s="263"/>
      <c r="RW42" s="263"/>
      <c r="RX42" s="263"/>
      <c r="RY42" s="263"/>
      <c r="RZ42" s="263"/>
      <c r="SA42" s="263"/>
    </row>
    <row r="43" spans="1:495" s="239" customFormat="1">
      <c r="B43" s="283" t="str">
        <f t="shared" si="8"/>
        <v>Wildlife Aerial Surveys</v>
      </c>
      <c r="C43" s="283"/>
      <c r="D43" s="263">
        <v>1</v>
      </c>
      <c r="E43" s="263">
        <v>1</v>
      </c>
      <c r="F43" s="263">
        <v>1</v>
      </c>
      <c r="G43" s="263"/>
      <c r="H43" s="263"/>
      <c r="I43" s="263">
        <v>1</v>
      </c>
      <c r="J43" s="263"/>
      <c r="K43" s="263"/>
      <c r="L43" s="263"/>
      <c r="M43" s="263">
        <v>1</v>
      </c>
      <c r="N43" s="263"/>
      <c r="O43" s="263"/>
      <c r="P43" s="263"/>
      <c r="Q43" s="263"/>
      <c r="R43" s="263">
        <v>1</v>
      </c>
      <c r="S43" s="263"/>
      <c r="T43" s="263"/>
      <c r="U43" s="263"/>
      <c r="V43" s="263"/>
      <c r="W43" s="263">
        <v>1</v>
      </c>
      <c r="X43" s="263"/>
      <c r="Y43" s="263"/>
      <c r="Z43" s="263"/>
      <c r="AA43" s="263"/>
      <c r="AB43" s="263">
        <v>1</v>
      </c>
      <c r="AC43" s="263"/>
      <c r="AD43" s="263"/>
      <c r="AE43" s="263"/>
      <c r="AF43" s="263"/>
      <c r="AG43" s="263"/>
      <c r="AH43" s="263"/>
      <c r="AI43" s="263"/>
      <c r="AJ43" s="263"/>
      <c r="AK43" s="263"/>
      <c r="AL43" s="263"/>
      <c r="AM43" s="263"/>
      <c r="AN43" s="263"/>
      <c r="AO43" s="263"/>
      <c r="AP43" s="263"/>
      <c r="AQ43" s="263"/>
      <c r="AR43" s="263"/>
      <c r="AS43" s="263"/>
      <c r="AT43" s="263"/>
      <c r="AU43" s="263"/>
      <c r="AV43" s="263"/>
      <c r="AW43" s="263"/>
      <c r="AX43" s="263"/>
      <c r="AY43" s="263"/>
      <c r="AZ43" s="263"/>
      <c r="BA43" s="263"/>
      <c r="BB43" s="263"/>
      <c r="BC43" s="263"/>
      <c r="BD43" s="263"/>
      <c r="BE43" s="263"/>
      <c r="BF43" s="263"/>
      <c r="BG43" s="263"/>
      <c r="BH43" s="263"/>
      <c r="BI43" s="263"/>
      <c r="BJ43" s="263"/>
      <c r="BK43" s="263"/>
      <c r="BL43" s="263"/>
      <c r="BM43" s="263"/>
      <c r="BN43" s="263"/>
      <c r="BO43" s="263"/>
      <c r="BP43" s="263"/>
      <c r="BQ43" s="263"/>
      <c r="BR43" s="263"/>
      <c r="BS43" s="263"/>
      <c r="BT43" s="263"/>
      <c r="BU43" s="263"/>
      <c r="BV43" s="263"/>
      <c r="BW43" s="263"/>
      <c r="BX43" s="263"/>
      <c r="BY43" s="263"/>
      <c r="BZ43" s="263"/>
      <c r="CA43" s="263"/>
      <c r="CB43" s="263"/>
      <c r="CC43" s="263"/>
      <c r="CD43" s="263"/>
      <c r="CE43" s="263"/>
      <c r="CF43" s="263"/>
      <c r="CG43" s="263"/>
      <c r="CH43" s="263"/>
      <c r="CI43" s="263"/>
      <c r="CJ43" s="263"/>
      <c r="CK43" s="263"/>
      <c r="CL43" s="263"/>
      <c r="CM43" s="263"/>
      <c r="CN43" s="263"/>
      <c r="CO43" s="263"/>
      <c r="CP43" s="263"/>
      <c r="CQ43" s="263"/>
      <c r="CR43" s="263"/>
      <c r="CS43" s="263"/>
      <c r="CT43" s="263"/>
      <c r="CU43" s="263"/>
      <c r="CV43" s="263"/>
      <c r="CW43" s="263"/>
      <c r="CX43" s="263"/>
      <c r="CY43" s="263"/>
      <c r="CZ43" s="263"/>
      <c r="DA43" s="263"/>
      <c r="DB43" s="263"/>
      <c r="DC43" s="263"/>
      <c r="DD43" s="263"/>
      <c r="DE43" s="263"/>
      <c r="DF43" s="263"/>
      <c r="DG43" s="263"/>
      <c r="DH43" s="263"/>
      <c r="DI43" s="263"/>
      <c r="DJ43" s="263"/>
      <c r="DK43" s="263"/>
      <c r="DL43" s="263"/>
      <c r="DM43" s="263"/>
      <c r="DN43" s="263"/>
      <c r="DO43" s="263"/>
      <c r="DP43" s="263"/>
      <c r="DQ43" s="263"/>
      <c r="DR43" s="263"/>
      <c r="DS43" s="263"/>
      <c r="DT43" s="263"/>
      <c r="DU43" s="263"/>
      <c r="DV43" s="263"/>
      <c r="DW43" s="263"/>
      <c r="DX43" s="263"/>
      <c r="DY43" s="263"/>
      <c r="DZ43" s="263"/>
      <c r="EA43" s="263"/>
      <c r="EB43" s="263"/>
      <c r="EC43" s="263"/>
      <c r="ED43" s="263"/>
      <c r="EE43" s="263"/>
      <c r="EF43" s="263"/>
      <c r="EG43" s="263"/>
      <c r="EH43" s="263"/>
      <c r="EI43" s="263"/>
      <c r="EJ43" s="263"/>
      <c r="EK43" s="263"/>
      <c r="EL43" s="263"/>
      <c r="EM43" s="263"/>
      <c r="EN43" s="263"/>
      <c r="EO43" s="263"/>
      <c r="EP43" s="263"/>
      <c r="EQ43" s="263"/>
      <c r="ER43" s="263"/>
      <c r="ES43" s="263"/>
      <c r="ET43" s="263"/>
      <c r="EU43" s="263"/>
      <c r="EV43" s="263"/>
      <c r="EW43" s="263"/>
      <c r="EX43" s="263"/>
      <c r="EY43" s="263"/>
      <c r="EZ43" s="263"/>
      <c r="FA43" s="263"/>
      <c r="FB43" s="263"/>
      <c r="FC43" s="263"/>
      <c r="FD43" s="263"/>
      <c r="FE43" s="263"/>
      <c r="FF43" s="263"/>
      <c r="FG43" s="263"/>
      <c r="FH43" s="263"/>
      <c r="FI43" s="263"/>
      <c r="FJ43" s="263"/>
      <c r="FK43" s="263"/>
      <c r="FL43" s="263"/>
      <c r="FM43" s="263"/>
      <c r="FN43" s="263"/>
      <c r="FO43" s="263"/>
      <c r="FP43" s="263"/>
      <c r="FQ43" s="263"/>
      <c r="FR43" s="263"/>
      <c r="FS43" s="263"/>
      <c r="FT43" s="263"/>
      <c r="FU43" s="263"/>
      <c r="FV43" s="263"/>
      <c r="FW43" s="263"/>
      <c r="FX43" s="263"/>
      <c r="FY43" s="263"/>
      <c r="FZ43" s="263"/>
      <c r="GA43" s="263"/>
      <c r="GB43" s="263"/>
      <c r="GC43" s="263"/>
      <c r="GD43" s="263"/>
      <c r="GE43" s="263"/>
      <c r="GF43" s="263"/>
      <c r="GG43" s="263"/>
      <c r="GH43" s="263"/>
      <c r="GI43" s="263"/>
      <c r="GJ43" s="263"/>
      <c r="GK43" s="263"/>
      <c r="GL43" s="263"/>
      <c r="GM43" s="263"/>
      <c r="GN43" s="263"/>
      <c r="GO43" s="263"/>
      <c r="GP43" s="263"/>
      <c r="GQ43" s="263"/>
      <c r="GR43" s="263"/>
      <c r="GS43" s="263"/>
      <c r="GT43" s="263"/>
      <c r="GU43" s="263"/>
      <c r="GV43" s="263"/>
      <c r="GW43" s="263"/>
      <c r="GX43" s="263"/>
      <c r="GY43" s="263"/>
      <c r="GZ43" s="263"/>
      <c r="HA43" s="263"/>
      <c r="HB43" s="263"/>
      <c r="HC43" s="263"/>
      <c r="HD43" s="263"/>
      <c r="HE43" s="263"/>
      <c r="HF43" s="263"/>
      <c r="HG43" s="263"/>
      <c r="HH43" s="263"/>
      <c r="HI43" s="263"/>
      <c r="HJ43" s="263"/>
      <c r="HK43" s="263"/>
      <c r="HL43" s="263"/>
      <c r="HM43" s="263"/>
      <c r="HN43" s="263"/>
      <c r="HO43" s="263"/>
      <c r="HP43" s="263"/>
      <c r="HQ43" s="263"/>
      <c r="HR43" s="263"/>
      <c r="HS43" s="263"/>
      <c r="HT43" s="263"/>
      <c r="HU43" s="263"/>
      <c r="HV43" s="263"/>
      <c r="HW43" s="263"/>
      <c r="HX43" s="263"/>
      <c r="HY43" s="263"/>
      <c r="HZ43" s="263"/>
      <c r="IA43" s="263"/>
      <c r="IB43" s="263"/>
      <c r="IC43" s="263"/>
      <c r="ID43" s="263"/>
      <c r="IE43" s="263"/>
      <c r="IF43" s="263"/>
      <c r="IG43" s="263"/>
      <c r="IH43" s="263"/>
      <c r="II43" s="263"/>
      <c r="IJ43" s="263"/>
      <c r="IK43" s="263"/>
      <c r="IL43" s="263"/>
      <c r="IM43" s="263"/>
      <c r="IN43" s="263"/>
      <c r="IO43" s="263"/>
      <c r="IP43" s="263"/>
      <c r="IQ43" s="263"/>
      <c r="IR43" s="263"/>
      <c r="IS43" s="263"/>
      <c r="IT43" s="263"/>
      <c r="IU43" s="263"/>
      <c r="IV43" s="263"/>
      <c r="IW43" s="263"/>
      <c r="IX43" s="263"/>
      <c r="IY43" s="263"/>
      <c r="IZ43" s="263"/>
      <c r="JA43" s="263"/>
      <c r="JB43" s="263"/>
      <c r="JC43" s="263"/>
      <c r="JD43" s="263"/>
      <c r="JE43" s="263"/>
      <c r="JF43" s="263"/>
      <c r="JG43" s="263"/>
      <c r="JH43" s="263"/>
      <c r="JI43" s="263"/>
      <c r="JJ43" s="263"/>
      <c r="JK43" s="263"/>
      <c r="JL43" s="263"/>
      <c r="JM43" s="263"/>
      <c r="JN43" s="263"/>
      <c r="JO43" s="263"/>
      <c r="JP43" s="263"/>
      <c r="JQ43" s="263"/>
      <c r="JR43" s="263"/>
      <c r="JS43" s="263"/>
      <c r="JT43" s="263"/>
      <c r="JU43" s="263"/>
      <c r="JV43" s="263"/>
      <c r="JW43" s="263"/>
      <c r="JX43" s="263"/>
      <c r="JY43" s="263"/>
      <c r="JZ43" s="263"/>
      <c r="KA43" s="263"/>
      <c r="KB43" s="263"/>
      <c r="KC43" s="263"/>
      <c r="KD43" s="263"/>
      <c r="KE43" s="263"/>
      <c r="KF43" s="263"/>
      <c r="KG43" s="263"/>
      <c r="KH43" s="263"/>
      <c r="KI43" s="263"/>
      <c r="KJ43" s="263"/>
      <c r="KK43" s="263"/>
      <c r="KL43" s="263"/>
      <c r="KM43" s="263"/>
      <c r="KN43" s="263"/>
      <c r="KO43" s="263"/>
      <c r="KP43" s="263"/>
      <c r="KQ43" s="263"/>
      <c r="KR43" s="263"/>
      <c r="KS43" s="263"/>
      <c r="KT43" s="263"/>
      <c r="KU43" s="263"/>
      <c r="KV43" s="263"/>
      <c r="KW43" s="263"/>
      <c r="KX43" s="263"/>
      <c r="KY43" s="263"/>
      <c r="KZ43" s="263"/>
      <c r="LA43" s="263"/>
      <c r="LB43" s="263"/>
      <c r="LC43" s="263"/>
      <c r="LD43" s="263"/>
      <c r="LE43" s="263"/>
      <c r="LF43" s="263"/>
      <c r="LG43" s="263"/>
      <c r="LH43" s="263"/>
      <c r="LI43" s="263"/>
      <c r="LJ43" s="263"/>
      <c r="LK43" s="263"/>
      <c r="LL43" s="263"/>
      <c r="LM43" s="263"/>
      <c r="LN43" s="263"/>
      <c r="LO43" s="263"/>
      <c r="LP43" s="263"/>
      <c r="LQ43" s="263"/>
      <c r="LR43" s="263"/>
      <c r="LS43" s="263"/>
      <c r="LT43" s="263"/>
      <c r="LU43" s="263"/>
      <c r="LV43" s="263"/>
      <c r="LW43" s="263"/>
      <c r="LX43" s="263"/>
      <c r="LY43" s="263"/>
      <c r="LZ43" s="263"/>
      <c r="MA43" s="263"/>
      <c r="MB43" s="263"/>
      <c r="MC43" s="263"/>
      <c r="MD43" s="263"/>
      <c r="ME43" s="263"/>
      <c r="MF43" s="263"/>
      <c r="MG43" s="263"/>
      <c r="MH43" s="263"/>
      <c r="MI43" s="263"/>
      <c r="MJ43" s="263"/>
      <c r="MK43" s="263"/>
      <c r="ML43" s="263"/>
      <c r="MM43" s="263"/>
      <c r="MN43" s="263"/>
      <c r="MO43" s="263"/>
      <c r="MP43" s="263"/>
      <c r="MQ43" s="263"/>
      <c r="MR43" s="263"/>
      <c r="MS43" s="263"/>
      <c r="MT43" s="263"/>
      <c r="MU43" s="263"/>
      <c r="MV43" s="263"/>
      <c r="MW43" s="263"/>
      <c r="MX43" s="263"/>
      <c r="MY43" s="263"/>
      <c r="MZ43" s="263"/>
      <c r="NA43" s="263"/>
      <c r="NB43" s="263"/>
      <c r="NC43" s="263"/>
      <c r="ND43" s="263"/>
      <c r="NE43" s="263"/>
      <c r="NF43" s="263"/>
      <c r="NG43" s="263"/>
      <c r="NH43" s="263"/>
      <c r="NI43" s="263"/>
      <c r="NJ43" s="263"/>
      <c r="NK43" s="263"/>
      <c r="NL43" s="263"/>
      <c r="NM43" s="263"/>
      <c r="NN43" s="263"/>
      <c r="NO43" s="263"/>
      <c r="NP43" s="263"/>
      <c r="NQ43" s="263"/>
      <c r="NR43" s="263"/>
      <c r="NS43" s="263"/>
      <c r="NT43" s="263"/>
      <c r="NU43" s="263"/>
      <c r="NV43" s="263"/>
      <c r="NW43" s="263"/>
      <c r="NX43" s="263"/>
      <c r="NY43" s="263"/>
      <c r="NZ43" s="263"/>
      <c r="OA43" s="263"/>
      <c r="OB43" s="263"/>
      <c r="OC43" s="263"/>
      <c r="OD43" s="263"/>
      <c r="OE43" s="263"/>
      <c r="OF43" s="263"/>
      <c r="OG43" s="263"/>
      <c r="OH43" s="263"/>
      <c r="OI43" s="263"/>
      <c r="OJ43" s="263"/>
      <c r="OK43" s="263"/>
      <c r="OL43" s="263"/>
      <c r="OM43" s="263"/>
      <c r="ON43" s="263"/>
      <c r="OO43" s="263"/>
      <c r="OP43" s="263"/>
      <c r="OQ43" s="263"/>
      <c r="OR43" s="263"/>
      <c r="OS43" s="263"/>
      <c r="OT43" s="263"/>
      <c r="OU43" s="263"/>
      <c r="OV43" s="263"/>
      <c r="OW43" s="263"/>
      <c r="OX43" s="263"/>
      <c r="OY43" s="263"/>
      <c r="OZ43" s="263"/>
      <c r="PA43" s="263"/>
      <c r="PB43" s="263"/>
      <c r="PC43" s="263"/>
      <c r="PD43" s="263"/>
      <c r="PE43" s="263"/>
      <c r="PF43" s="263"/>
      <c r="PG43" s="263"/>
      <c r="PH43" s="263"/>
      <c r="PI43" s="263"/>
      <c r="PJ43" s="263"/>
      <c r="PK43" s="263"/>
      <c r="PL43" s="263"/>
      <c r="PM43" s="263"/>
      <c r="PN43" s="263"/>
      <c r="PO43" s="263"/>
      <c r="PP43" s="263"/>
      <c r="PQ43" s="263"/>
      <c r="PR43" s="263"/>
      <c r="PS43" s="263"/>
      <c r="PT43" s="263"/>
      <c r="PU43" s="263"/>
      <c r="PV43" s="263"/>
      <c r="PW43" s="263"/>
      <c r="PX43" s="263"/>
      <c r="PY43" s="263"/>
      <c r="PZ43" s="263"/>
      <c r="QA43" s="263"/>
      <c r="QB43" s="263"/>
      <c r="QC43" s="263"/>
      <c r="QD43" s="263"/>
      <c r="QE43" s="263"/>
      <c r="QF43" s="263"/>
      <c r="QG43" s="263"/>
      <c r="QH43" s="263"/>
      <c r="QI43" s="263"/>
      <c r="QJ43" s="263"/>
      <c r="QK43" s="263"/>
      <c r="QL43" s="263"/>
      <c r="QM43" s="263"/>
      <c r="QN43" s="263"/>
      <c r="QO43" s="263"/>
      <c r="QP43" s="263"/>
      <c r="QQ43" s="263"/>
      <c r="QR43" s="263"/>
      <c r="QS43" s="263"/>
      <c r="QT43" s="263"/>
      <c r="QU43" s="263"/>
      <c r="QV43" s="263"/>
      <c r="QW43" s="263"/>
      <c r="QX43" s="263"/>
      <c r="QY43" s="263"/>
      <c r="QZ43" s="263"/>
      <c r="RA43" s="263"/>
      <c r="RB43" s="263"/>
      <c r="RC43" s="263"/>
      <c r="RD43" s="263"/>
      <c r="RE43" s="263"/>
      <c r="RF43" s="263"/>
      <c r="RG43" s="263"/>
      <c r="RH43" s="263"/>
      <c r="RI43" s="263"/>
      <c r="RJ43" s="263"/>
      <c r="RK43" s="263"/>
      <c r="RL43" s="263"/>
      <c r="RM43" s="263"/>
      <c r="RN43" s="263"/>
      <c r="RO43" s="263"/>
      <c r="RP43" s="263"/>
      <c r="RQ43" s="263"/>
      <c r="RR43" s="263"/>
      <c r="RS43" s="263"/>
      <c r="RT43" s="263"/>
      <c r="RU43" s="263"/>
      <c r="RV43" s="263"/>
      <c r="RW43" s="263"/>
      <c r="RX43" s="263"/>
      <c r="RY43" s="263"/>
      <c r="RZ43" s="263"/>
      <c r="SA43" s="263"/>
    </row>
    <row r="44" spans="1:495" s="239" customFormat="1">
      <c r="B44" s="283" t="str">
        <f t="shared" si="8"/>
        <v>Aquatics</v>
      </c>
      <c r="C44" s="283"/>
      <c r="D44" s="263">
        <v>1</v>
      </c>
      <c r="E44" s="263">
        <v>1</v>
      </c>
      <c r="F44" s="263">
        <v>1</v>
      </c>
      <c r="G44" s="263"/>
      <c r="H44" s="263"/>
      <c r="I44" s="263">
        <v>1</v>
      </c>
      <c r="J44" s="263"/>
      <c r="K44" s="263"/>
      <c r="L44" s="263"/>
      <c r="M44" s="263">
        <v>1</v>
      </c>
      <c r="N44" s="263"/>
      <c r="O44" s="263"/>
      <c r="P44" s="263"/>
      <c r="Q44" s="263"/>
      <c r="R44" s="263">
        <v>1</v>
      </c>
      <c r="S44" s="263"/>
      <c r="T44" s="263"/>
      <c r="U44" s="263"/>
      <c r="V44" s="263"/>
      <c r="W44" s="263">
        <v>1</v>
      </c>
      <c r="X44" s="263"/>
      <c r="Y44" s="263"/>
      <c r="Z44" s="263"/>
      <c r="AA44" s="263"/>
      <c r="AB44" s="263">
        <v>1</v>
      </c>
      <c r="AC44" s="263"/>
      <c r="AD44" s="263"/>
      <c r="AE44" s="263"/>
      <c r="AF44" s="263"/>
      <c r="AG44" s="263">
        <v>1</v>
      </c>
      <c r="AH44" s="263"/>
      <c r="AI44" s="263"/>
      <c r="AJ44" s="263"/>
      <c r="AK44" s="263"/>
      <c r="AL44" s="263">
        <v>1</v>
      </c>
      <c r="AM44" s="263"/>
      <c r="AN44" s="263"/>
      <c r="AO44" s="263"/>
      <c r="AP44" s="263"/>
      <c r="AQ44" s="263"/>
      <c r="AR44" s="263"/>
      <c r="AS44" s="263"/>
      <c r="AT44" s="263"/>
      <c r="AU44" s="263"/>
      <c r="AV44" s="263"/>
      <c r="AW44" s="263"/>
      <c r="AX44" s="263"/>
      <c r="AY44" s="263"/>
      <c r="AZ44" s="263"/>
      <c r="BA44" s="263"/>
      <c r="BB44" s="263"/>
      <c r="BC44" s="263"/>
      <c r="BD44" s="263"/>
      <c r="BE44" s="263"/>
      <c r="BF44" s="263"/>
      <c r="BG44" s="263"/>
      <c r="BH44" s="263"/>
      <c r="BI44" s="263"/>
      <c r="BJ44" s="263"/>
      <c r="BK44" s="263"/>
      <c r="BL44" s="263"/>
      <c r="BM44" s="263"/>
      <c r="BN44" s="263"/>
      <c r="BO44" s="263"/>
      <c r="BP44" s="263"/>
      <c r="BQ44" s="263"/>
      <c r="BR44" s="263"/>
      <c r="BS44" s="263"/>
      <c r="BT44" s="263"/>
      <c r="BU44" s="263"/>
      <c r="BV44" s="263"/>
      <c r="BW44" s="263"/>
      <c r="BX44" s="263"/>
      <c r="BY44" s="263"/>
      <c r="BZ44" s="263"/>
      <c r="CA44" s="263"/>
      <c r="CB44" s="263"/>
      <c r="CC44" s="263"/>
      <c r="CD44" s="263"/>
      <c r="CE44" s="263"/>
      <c r="CF44" s="263"/>
      <c r="CG44" s="263"/>
      <c r="CH44" s="263"/>
      <c r="CI44" s="263"/>
      <c r="CJ44" s="263"/>
      <c r="CK44" s="263"/>
      <c r="CL44" s="263"/>
      <c r="CM44" s="263"/>
      <c r="CN44" s="263"/>
      <c r="CO44" s="263"/>
      <c r="CP44" s="263"/>
      <c r="CQ44" s="263"/>
      <c r="CR44" s="263"/>
      <c r="CS44" s="263"/>
      <c r="CT44" s="263"/>
      <c r="CU44" s="263"/>
      <c r="CV44" s="263"/>
      <c r="CW44" s="263"/>
      <c r="CX44" s="263"/>
      <c r="CY44" s="263"/>
      <c r="CZ44" s="263"/>
      <c r="DA44" s="263"/>
      <c r="DB44" s="263"/>
      <c r="DC44" s="263"/>
      <c r="DD44" s="263"/>
      <c r="DE44" s="263"/>
      <c r="DF44" s="263"/>
      <c r="DG44" s="263"/>
      <c r="DH44" s="263"/>
      <c r="DI44" s="263"/>
      <c r="DJ44" s="263"/>
      <c r="DK44" s="263"/>
      <c r="DL44" s="263"/>
      <c r="DM44" s="263"/>
      <c r="DN44" s="263"/>
      <c r="DO44" s="263"/>
      <c r="DP44" s="263"/>
      <c r="DQ44" s="263"/>
      <c r="DR44" s="263"/>
      <c r="DS44" s="263"/>
      <c r="DT44" s="263"/>
      <c r="DU44" s="263"/>
      <c r="DV44" s="263"/>
      <c r="DW44" s="263"/>
      <c r="DX44" s="263"/>
      <c r="DY44" s="263"/>
      <c r="DZ44" s="263"/>
      <c r="EA44" s="263"/>
      <c r="EB44" s="263"/>
      <c r="EC44" s="263"/>
      <c r="ED44" s="263"/>
      <c r="EE44" s="263"/>
      <c r="EF44" s="263"/>
      <c r="EG44" s="263"/>
      <c r="EH44" s="263"/>
      <c r="EI44" s="263"/>
      <c r="EJ44" s="263"/>
      <c r="EK44" s="263"/>
      <c r="EL44" s="263"/>
      <c r="EM44" s="263"/>
      <c r="EN44" s="263"/>
      <c r="EO44" s="263"/>
      <c r="EP44" s="263"/>
      <c r="EQ44" s="263"/>
      <c r="ER44" s="263"/>
      <c r="ES44" s="263"/>
      <c r="ET44" s="263"/>
      <c r="EU44" s="263"/>
      <c r="EV44" s="263"/>
      <c r="EW44" s="263"/>
      <c r="EX44" s="263"/>
      <c r="EY44" s="263"/>
      <c r="EZ44" s="263"/>
      <c r="FA44" s="263"/>
      <c r="FB44" s="263"/>
      <c r="FC44" s="263"/>
      <c r="FD44" s="263"/>
      <c r="FE44" s="263"/>
      <c r="FF44" s="263"/>
      <c r="FG44" s="263"/>
      <c r="FH44" s="263"/>
      <c r="FI44" s="263"/>
      <c r="FJ44" s="263"/>
      <c r="FK44" s="263"/>
      <c r="FL44" s="263"/>
      <c r="FM44" s="263"/>
      <c r="FN44" s="263"/>
      <c r="FO44" s="263"/>
      <c r="FP44" s="263"/>
      <c r="FQ44" s="263"/>
      <c r="FR44" s="263"/>
      <c r="FS44" s="263"/>
      <c r="FT44" s="263"/>
      <c r="FU44" s="263"/>
      <c r="FV44" s="263"/>
      <c r="FW44" s="263"/>
      <c r="FX44" s="263"/>
      <c r="FY44" s="263"/>
      <c r="FZ44" s="263"/>
      <c r="GA44" s="263"/>
      <c r="GB44" s="263"/>
      <c r="GC44" s="263"/>
      <c r="GD44" s="263"/>
      <c r="GE44" s="263"/>
      <c r="GF44" s="263"/>
      <c r="GG44" s="263"/>
      <c r="GH44" s="263"/>
      <c r="GI44" s="263"/>
      <c r="GJ44" s="263"/>
      <c r="GK44" s="263"/>
      <c r="GL44" s="263"/>
      <c r="GM44" s="263"/>
      <c r="GN44" s="263"/>
      <c r="GO44" s="263"/>
      <c r="GP44" s="263"/>
      <c r="GQ44" s="263"/>
      <c r="GR44" s="263"/>
      <c r="GS44" s="263"/>
      <c r="GT44" s="263"/>
      <c r="GU44" s="263"/>
      <c r="GV44" s="263"/>
      <c r="GW44" s="263"/>
      <c r="GX44" s="263"/>
      <c r="GY44" s="263"/>
      <c r="GZ44" s="263"/>
      <c r="HA44" s="263"/>
      <c r="HB44" s="263"/>
      <c r="HC44" s="263"/>
      <c r="HD44" s="263"/>
      <c r="HE44" s="263"/>
      <c r="HF44" s="263"/>
      <c r="HG44" s="263"/>
      <c r="HH44" s="263"/>
      <c r="HI44" s="263"/>
      <c r="HJ44" s="263"/>
      <c r="HK44" s="263"/>
      <c r="HL44" s="263"/>
      <c r="HM44" s="263"/>
      <c r="HN44" s="263"/>
      <c r="HO44" s="263"/>
      <c r="HP44" s="263"/>
      <c r="HQ44" s="263"/>
      <c r="HR44" s="263"/>
      <c r="HS44" s="263"/>
      <c r="HT44" s="263"/>
      <c r="HU44" s="263"/>
      <c r="HV44" s="263"/>
      <c r="HW44" s="263"/>
      <c r="HX44" s="263"/>
      <c r="HY44" s="263"/>
      <c r="HZ44" s="263"/>
      <c r="IA44" s="263"/>
      <c r="IB44" s="263"/>
      <c r="IC44" s="263"/>
      <c r="ID44" s="263"/>
      <c r="IE44" s="263"/>
      <c r="IF44" s="263"/>
      <c r="IG44" s="263"/>
      <c r="IH44" s="263"/>
      <c r="II44" s="263"/>
      <c r="IJ44" s="263"/>
      <c r="IK44" s="263"/>
      <c r="IL44" s="263"/>
      <c r="IM44" s="263"/>
      <c r="IN44" s="263"/>
      <c r="IO44" s="263"/>
      <c r="IP44" s="263"/>
      <c r="IQ44" s="263"/>
      <c r="IR44" s="263"/>
      <c r="IS44" s="263"/>
      <c r="IT44" s="263"/>
      <c r="IU44" s="263"/>
      <c r="IV44" s="263"/>
      <c r="IW44" s="263"/>
      <c r="IX44" s="263"/>
      <c r="IY44" s="263"/>
      <c r="IZ44" s="263"/>
      <c r="JA44" s="263"/>
      <c r="JB44" s="263"/>
      <c r="JC44" s="263"/>
      <c r="JD44" s="263"/>
      <c r="JE44" s="263"/>
      <c r="JF44" s="263"/>
      <c r="JG44" s="263"/>
      <c r="JH44" s="263"/>
      <c r="JI44" s="263"/>
      <c r="JJ44" s="263"/>
      <c r="JK44" s="263"/>
      <c r="JL44" s="263"/>
      <c r="JM44" s="263"/>
      <c r="JN44" s="263"/>
      <c r="JO44" s="263"/>
      <c r="JP44" s="263"/>
      <c r="JQ44" s="263"/>
      <c r="JR44" s="263"/>
      <c r="JS44" s="263"/>
      <c r="JT44" s="263"/>
      <c r="JU44" s="263"/>
      <c r="JV44" s="263"/>
      <c r="JW44" s="263"/>
      <c r="JX44" s="263"/>
      <c r="JY44" s="263"/>
      <c r="JZ44" s="263"/>
      <c r="KA44" s="263"/>
      <c r="KB44" s="263"/>
      <c r="KC44" s="263"/>
      <c r="KD44" s="263"/>
      <c r="KE44" s="263"/>
      <c r="KF44" s="263"/>
      <c r="KG44" s="263"/>
      <c r="KH44" s="263"/>
      <c r="KI44" s="263"/>
      <c r="KJ44" s="263"/>
      <c r="KK44" s="263"/>
      <c r="KL44" s="263"/>
      <c r="KM44" s="263"/>
      <c r="KN44" s="263"/>
      <c r="KO44" s="263"/>
      <c r="KP44" s="263"/>
      <c r="KQ44" s="263"/>
      <c r="KR44" s="263"/>
      <c r="KS44" s="263"/>
      <c r="KT44" s="263"/>
      <c r="KU44" s="263"/>
      <c r="KV44" s="263"/>
      <c r="KW44" s="263"/>
      <c r="KX44" s="263"/>
      <c r="KY44" s="263"/>
      <c r="KZ44" s="263"/>
      <c r="LA44" s="263"/>
      <c r="LB44" s="263"/>
      <c r="LC44" s="263"/>
      <c r="LD44" s="263"/>
      <c r="LE44" s="263"/>
      <c r="LF44" s="263"/>
      <c r="LG44" s="263"/>
      <c r="LH44" s="263"/>
      <c r="LI44" s="263"/>
      <c r="LJ44" s="263"/>
      <c r="LK44" s="263"/>
      <c r="LL44" s="263"/>
      <c r="LM44" s="263"/>
      <c r="LN44" s="263"/>
      <c r="LO44" s="263"/>
      <c r="LP44" s="263"/>
      <c r="LQ44" s="263"/>
      <c r="LR44" s="263"/>
      <c r="LS44" s="263"/>
      <c r="LT44" s="263"/>
      <c r="LU44" s="263"/>
      <c r="LV44" s="263"/>
      <c r="LW44" s="263"/>
      <c r="LX44" s="263"/>
      <c r="LY44" s="263"/>
      <c r="LZ44" s="263"/>
      <c r="MA44" s="263"/>
      <c r="MB44" s="263"/>
      <c r="MC44" s="263"/>
      <c r="MD44" s="263"/>
      <c r="ME44" s="263"/>
      <c r="MF44" s="263"/>
      <c r="MG44" s="263"/>
      <c r="MH44" s="263"/>
      <c r="MI44" s="263"/>
      <c r="MJ44" s="263"/>
      <c r="MK44" s="263"/>
      <c r="ML44" s="263"/>
      <c r="MM44" s="263"/>
      <c r="MN44" s="263"/>
      <c r="MO44" s="263"/>
      <c r="MP44" s="263"/>
      <c r="MQ44" s="263"/>
      <c r="MR44" s="263"/>
      <c r="MS44" s="263"/>
      <c r="MT44" s="263"/>
      <c r="MU44" s="263"/>
      <c r="MV44" s="263"/>
      <c r="MW44" s="263"/>
      <c r="MX44" s="263"/>
      <c r="MY44" s="263"/>
      <c r="MZ44" s="263"/>
      <c r="NA44" s="263"/>
      <c r="NB44" s="263"/>
      <c r="NC44" s="263"/>
      <c r="ND44" s="263"/>
      <c r="NE44" s="263"/>
      <c r="NF44" s="263"/>
      <c r="NG44" s="263"/>
      <c r="NH44" s="263"/>
      <c r="NI44" s="263"/>
      <c r="NJ44" s="263"/>
      <c r="NK44" s="263"/>
      <c r="NL44" s="263"/>
      <c r="NM44" s="263"/>
      <c r="NN44" s="263"/>
      <c r="NO44" s="263"/>
      <c r="NP44" s="263"/>
      <c r="NQ44" s="263"/>
      <c r="NR44" s="263"/>
      <c r="NS44" s="263"/>
      <c r="NT44" s="263"/>
      <c r="NU44" s="263"/>
      <c r="NV44" s="263"/>
      <c r="NW44" s="263"/>
      <c r="NX44" s="263"/>
      <c r="NY44" s="263"/>
      <c r="NZ44" s="263"/>
      <c r="OA44" s="263"/>
      <c r="OB44" s="263"/>
      <c r="OC44" s="263"/>
      <c r="OD44" s="263"/>
      <c r="OE44" s="263"/>
      <c r="OF44" s="263"/>
      <c r="OG44" s="263"/>
      <c r="OH44" s="263"/>
      <c r="OI44" s="263"/>
      <c r="OJ44" s="263"/>
      <c r="OK44" s="263"/>
      <c r="OL44" s="263"/>
      <c r="OM44" s="263"/>
      <c r="ON44" s="263"/>
      <c r="OO44" s="263"/>
      <c r="OP44" s="263"/>
      <c r="OQ44" s="263"/>
      <c r="OR44" s="263"/>
      <c r="OS44" s="263"/>
      <c r="OT44" s="263"/>
      <c r="OU44" s="263"/>
      <c r="OV44" s="263"/>
      <c r="OW44" s="263"/>
      <c r="OX44" s="263"/>
      <c r="OY44" s="263"/>
      <c r="OZ44" s="263"/>
      <c r="PA44" s="263"/>
      <c r="PB44" s="263"/>
      <c r="PC44" s="263"/>
      <c r="PD44" s="263"/>
      <c r="PE44" s="263"/>
      <c r="PF44" s="263"/>
      <c r="PG44" s="263"/>
      <c r="PH44" s="263"/>
      <c r="PI44" s="263"/>
      <c r="PJ44" s="263"/>
      <c r="PK44" s="263"/>
      <c r="PL44" s="263"/>
      <c r="PM44" s="263"/>
      <c r="PN44" s="263"/>
      <c r="PO44" s="263"/>
      <c r="PP44" s="263"/>
      <c r="PQ44" s="263"/>
      <c r="PR44" s="263"/>
      <c r="PS44" s="263"/>
      <c r="PT44" s="263"/>
      <c r="PU44" s="263"/>
      <c r="PV44" s="263"/>
      <c r="PW44" s="263"/>
      <c r="PX44" s="263"/>
      <c r="PY44" s="263"/>
      <c r="PZ44" s="263"/>
      <c r="QA44" s="263"/>
      <c r="QB44" s="263"/>
      <c r="QC44" s="263"/>
      <c r="QD44" s="263"/>
      <c r="QE44" s="263"/>
      <c r="QF44" s="263"/>
      <c r="QG44" s="263"/>
      <c r="QH44" s="263"/>
      <c r="QI44" s="263"/>
      <c r="QJ44" s="263"/>
      <c r="QK44" s="263"/>
      <c r="QL44" s="263"/>
      <c r="QM44" s="263"/>
      <c r="QN44" s="263"/>
      <c r="QO44" s="263"/>
      <c r="QP44" s="263"/>
      <c r="QQ44" s="263"/>
      <c r="QR44" s="263"/>
      <c r="QS44" s="263"/>
      <c r="QT44" s="263"/>
      <c r="QU44" s="263"/>
      <c r="QV44" s="263"/>
      <c r="QW44" s="263"/>
      <c r="QX44" s="263"/>
      <c r="QY44" s="263"/>
      <c r="QZ44" s="263"/>
      <c r="RA44" s="263"/>
      <c r="RB44" s="263"/>
      <c r="RC44" s="263"/>
      <c r="RD44" s="263"/>
      <c r="RE44" s="263"/>
      <c r="RF44" s="263"/>
      <c r="RG44" s="263"/>
      <c r="RH44" s="263"/>
      <c r="RI44" s="263"/>
      <c r="RJ44" s="263"/>
      <c r="RK44" s="263"/>
      <c r="RL44" s="263"/>
      <c r="RM44" s="263"/>
      <c r="RN44" s="263"/>
      <c r="RO44" s="263"/>
      <c r="RP44" s="263"/>
      <c r="RQ44" s="263"/>
      <c r="RR44" s="263"/>
      <c r="RS44" s="263"/>
      <c r="RT44" s="263"/>
      <c r="RU44" s="263"/>
      <c r="RV44" s="263"/>
      <c r="RW44" s="263"/>
      <c r="RX44" s="263"/>
      <c r="RY44" s="263"/>
      <c r="RZ44" s="263"/>
      <c r="SA44" s="263"/>
    </row>
    <row r="45" spans="1:495" s="239" customFormat="1">
      <c r="B45" s="283" t="str">
        <f t="shared" si="8"/>
        <v>Effluent</v>
      </c>
      <c r="C45" s="283"/>
      <c r="D45" s="263">
        <v>1</v>
      </c>
      <c r="E45" s="263">
        <v>1</v>
      </c>
      <c r="F45" s="263">
        <v>1</v>
      </c>
      <c r="G45" s="263"/>
      <c r="H45" s="263"/>
      <c r="I45" s="263">
        <v>1</v>
      </c>
      <c r="J45" s="263"/>
      <c r="K45" s="263"/>
      <c r="L45" s="263"/>
      <c r="M45" s="263">
        <v>1</v>
      </c>
      <c r="N45" s="263"/>
      <c r="O45" s="263"/>
      <c r="P45" s="263"/>
      <c r="Q45" s="263"/>
      <c r="R45" s="263">
        <v>1</v>
      </c>
      <c r="S45" s="263"/>
      <c r="T45" s="263"/>
      <c r="U45" s="263"/>
      <c r="V45" s="263"/>
      <c r="W45" s="263">
        <v>1</v>
      </c>
      <c r="X45" s="263"/>
      <c r="Y45" s="263"/>
      <c r="Z45" s="263"/>
      <c r="AA45" s="263"/>
      <c r="AB45" s="263">
        <v>1</v>
      </c>
      <c r="AC45" s="263"/>
      <c r="AD45" s="263"/>
      <c r="AE45" s="263"/>
      <c r="AF45" s="263"/>
      <c r="AG45" s="263">
        <v>1</v>
      </c>
      <c r="AH45" s="263"/>
      <c r="AI45" s="263"/>
      <c r="AJ45" s="263"/>
      <c r="AK45" s="263"/>
      <c r="AL45" s="263">
        <v>1</v>
      </c>
      <c r="AM45" s="263"/>
      <c r="AN45" s="263"/>
      <c r="AO45" s="263"/>
      <c r="AP45" s="263"/>
      <c r="AQ45" s="263"/>
      <c r="AR45" s="263"/>
      <c r="AS45" s="263"/>
      <c r="AT45" s="263"/>
      <c r="AU45" s="263"/>
      <c r="AV45" s="263"/>
      <c r="AW45" s="263"/>
      <c r="AX45" s="263"/>
      <c r="AY45" s="263"/>
      <c r="AZ45" s="263"/>
      <c r="BA45" s="263"/>
      <c r="BB45" s="263"/>
      <c r="BC45" s="263"/>
      <c r="BD45" s="263"/>
      <c r="BE45" s="263"/>
      <c r="BF45" s="263"/>
      <c r="BG45" s="263"/>
      <c r="BH45" s="263"/>
      <c r="BI45" s="263"/>
      <c r="BJ45" s="263"/>
      <c r="BK45" s="263"/>
      <c r="BL45" s="263"/>
      <c r="BM45" s="263"/>
      <c r="BN45" s="263"/>
      <c r="BO45" s="263"/>
      <c r="BP45" s="263"/>
      <c r="BQ45" s="263"/>
      <c r="BR45" s="263"/>
      <c r="BS45" s="263"/>
      <c r="BT45" s="263"/>
      <c r="BU45" s="263"/>
      <c r="BV45" s="263"/>
      <c r="BW45" s="263"/>
      <c r="BX45" s="263"/>
      <c r="BY45" s="263"/>
      <c r="BZ45" s="263"/>
      <c r="CA45" s="263"/>
      <c r="CB45" s="263"/>
      <c r="CC45" s="263"/>
      <c r="CD45" s="263"/>
      <c r="CE45" s="263"/>
      <c r="CF45" s="263"/>
      <c r="CG45" s="263"/>
      <c r="CH45" s="263"/>
      <c r="CI45" s="263"/>
      <c r="CJ45" s="263"/>
      <c r="CK45" s="263"/>
      <c r="CL45" s="263"/>
      <c r="CM45" s="263"/>
      <c r="CN45" s="263"/>
      <c r="CO45" s="263"/>
      <c r="CP45" s="263"/>
      <c r="CQ45" s="263"/>
      <c r="CR45" s="263"/>
      <c r="CS45" s="263"/>
      <c r="CT45" s="263"/>
      <c r="CU45" s="263"/>
      <c r="CV45" s="263"/>
      <c r="CW45" s="263"/>
      <c r="CX45" s="263"/>
      <c r="CY45" s="263"/>
      <c r="CZ45" s="263"/>
      <c r="DA45" s="263"/>
      <c r="DB45" s="263"/>
      <c r="DC45" s="263"/>
      <c r="DD45" s="263"/>
      <c r="DE45" s="263"/>
      <c r="DF45" s="263"/>
      <c r="DG45" s="263"/>
      <c r="DH45" s="263"/>
      <c r="DI45" s="263"/>
      <c r="DJ45" s="263"/>
      <c r="DK45" s="263"/>
      <c r="DL45" s="263"/>
      <c r="DM45" s="263"/>
      <c r="DN45" s="263"/>
      <c r="DO45" s="263"/>
      <c r="DP45" s="263"/>
      <c r="DQ45" s="263"/>
      <c r="DR45" s="263"/>
      <c r="DS45" s="263"/>
      <c r="DT45" s="263"/>
      <c r="DU45" s="263"/>
      <c r="DV45" s="263"/>
      <c r="DW45" s="263"/>
      <c r="DX45" s="263"/>
      <c r="DY45" s="263"/>
      <c r="DZ45" s="263"/>
      <c r="EA45" s="263"/>
      <c r="EB45" s="263"/>
      <c r="EC45" s="263"/>
      <c r="ED45" s="263"/>
      <c r="EE45" s="263"/>
      <c r="EF45" s="263"/>
      <c r="EG45" s="263"/>
      <c r="EH45" s="263"/>
      <c r="EI45" s="263"/>
      <c r="EJ45" s="263"/>
      <c r="EK45" s="263"/>
      <c r="EL45" s="263"/>
      <c r="EM45" s="263"/>
      <c r="EN45" s="263"/>
      <c r="EO45" s="263"/>
      <c r="EP45" s="263"/>
      <c r="EQ45" s="263"/>
      <c r="ER45" s="263"/>
      <c r="ES45" s="263"/>
      <c r="ET45" s="263"/>
      <c r="EU45" s="263"/>
      <c r="EV45" s="263"/>
      <c r="EW45" s="263"/>
      <c r="EX45" s="263"/>
      <c r="EY45" s="263"/>
      <c r="EZ45" s="263"/>
      <c r="FA45" s="263"/>
      <c r="FB45" s="263"/>
      <c r="FC45" s="263"/>
      <c r="FD45" s="263"/>
      <c r="FE45" s="263"/>
      <c r="FF45" s="263"/>
      <c r="FG45" s="263"/>
      <c r="FH45" s="263"/>
      <c r="FI45" s="263"/>
      <c r="FJ45" s="263"/>
      <c r="FK45" s="263"/>
      <c r="FL45" s="263"/>
      <c r="FM45" s="263"/>
      <c r="FN45" s="263"/>
      <c r="FO45" s="263"/>
      <c r="FP45" s="263"/>
      <c r="FQ45" s="263"/>
      <c r="FR45" s="263"/>
      <c r="FS45" s="263"/>
      <c r="FT45" s="263"/>
      <c r="FU45" s="263"/>
      <c r="FV45" s="263"/>
      <c r="FW45" s="263"/>
      <c r="FX45" s="263"/>
      <c r="FY45" s="263"/>
      <c r="FZ45" s="263"/>
      <c r="GA45" s="263"/>
      <c r="GB45" s="263"/>
      <c r="GC45" s="263"/>
      <c r="GD45" s="263"/>
      <c r="GE45" s="263"/>
      <c r="GF45" s="263"/>
      <c r="GG45" s="263"/>
      <c r="GH45" s="263"/>
      <c r="GI45" s="263"/>
      <c r="GJ45" s="263"/>
      <c r="GK45" s="263"/>
      <c r="GL45" s="263"/>
      <c r="GM45" s="263"/>
      <c r="GN45" s="263"/>
      <c r="GO45" s="263"/>
      <c r="GP45" s="263"/>
      <c r="GQ45" s="263"/>
      <c r="GR45" s="263"/>
      <c r="GS45" s="263"/>
      <c r="GT45" s="263"/>
      <c r="GU45" s="263"/>
      <c r="GV45" s="263"/>
      <c r="GW45" s="263"/>
      <c r="GX45" s="263"/>
      <c r="GY45" s="263"/>
      <c r="GZ45" s="263"/>
      <c r="HA45" s="263"/>
      <c r="HB45" s="263"/>
      <c r="HC45" s="263"/>
      <c r="HD45" s="263"/>
      <c r="HE45" s="263"/>
      <c r="HF45" s="263"/>
      <c r="HG45" s="263"/>
      <c r="HH45" s="263"/>
      <c r="HI45" s="263"/>
      <c r="HJ45" s="263"/>
      <c r="HK45" s="263"/>
      <c r="HL45" s="263"/>
      <c r="HM45" s="263"/>
      <c r="HN45" s="263"/>
      <c r="HO45" s="263"/>
      <c r="HP45" s="263"/>
      <c r="HQ45" s="263"/>
      <c r="HR45" s="263"/>
      <c r="HS45" s="263"/>
      <c r="HT45" s="263"/>
      <c r="HU45" s="263"/>
      <c r="HV45" s="263"/>
      <c r="HW45" s="263"/>
      <c r="HX45" s="263"/>
      <c r="HY45" s="263"/>
      <c r="HZ45" s="263"/>
      <c r="IA45" s="263"/>
      <c r="IB45" s="263"/>
      <c r="IC45" s="263"/>
      <c r="ID45" s="263"/>
      <c r="IE45" s="263"/>
      <c r="IF45" s="263"/>
      <c r="IG45" s="263"/>
      <c r="IH45" s="263"/>
      <c r="II45" s="263"/>
      <c r="IJ45" s="263"/>
      <c r="IK45" s="263"/>
      <c r="IL45" s="263"/>
      <c r="IM45" s="263"/>
      <c r="IN45" s="263"/>
      <c r="IO45" s="263"/>
      <c r="IP45" s="263"/>
      <c r="IQ45" s="263"/>
      <c r="IR45" s="263"/>
      <c r="IS45" s="263"/>
      <c r="IT45" s="263"/>
      <c r="IU45" s="263"/>
      <c r="IV45" s="263"/>
      <c r="IW45" s="263"/>
      <c r="IX45" s="263"/>
      <c r="IY45" s="263"/>
      <c r="IZ45" s="263"/>
      <c r="JA45" s="263"/>
      <c r="JB45" s="263"/>
      <c r="JC45" s="263"/>
      <c r="JD45" s="263"/>
      <c r="JE45" s="263"/>
      <c r="JF45" s="263"/>
      <c r="JG45" s="263"/>
      <c r="JH45" s="263"/>
      <c r="JI45" s="263"/>
      <c r="JJ45" s="263"/>
      <c r="JK45" s="263"/>
      <c r="JL45" s="263"/>
      <c r="JM45" s="263"/>
      <c r="JN45" s="263"/>
      <c r="JO45" s="263"/>
      <c r="JP45" s="263"/>
      <c r="JQ45" s="263"/>
      <c r="JR45" s="263"/>
      <c r="JS45" s="263"/>
      <c r="JT45" s="263"/>
      <c r="JU45" s="263"/>
      <c r="JV45" s="263"/>
      <c r="JW45" s="263"/>
      <c r="JX45" s="263"/>
      <c r="JY45" s="263"/>
      <c r="JZ45" s="263"/>
      <c r="KA45" s="263"/>
      <c r="KB45" s="263"/>
      <c r="KC45" s="263"/>
      <c r="KD45" s="263"/>
      <c r="KE45" s="263"/>
      <c r="KF45" s="263"/>
      <c r="KG45" s="263"/>
      <c r="KH45" s="263"/>
      <c r="KI45" s="263"/>
      <c r="KJ45" s="263"/>
      <c r="KK45" s="263"/>
      <c r="KL45" s="263"/>
      <c r="KM45" s="263"/>
      <c r="KN45" s="263"/>
      <c r="KO45" s="263"/>
      <c r="KP45" s="263"/>
      <c r="KQ45" s="263"/>
      <c r="KR45" s="263"/>
      <c r="KS45" s="263"/>
      <c r="KT45" s="263"/>
      <c r="KU45" s="263"/>
      <c r="KV45" s="263"/>
      <c r="KW45" s="263"/>
      <c r="KX45" s="263"/>
      <c r="KY45" s="263"/>
      <c r="KZ45" s="263"/>
      <c r="LA45" s="263"/>
      <c r="LB45" s="263"/>
      <c r="LC45" s="263"/>
      <c r="LD45" s="263"/>
      <c r="LE45" s="263"/>
      <c r="LF45" s="263"/>
      <c r="LG45" s="263"/>
      <c r="LH45" s="263"/>
      <c r="LI45" s="263"/>
      <c r="LJ45" s="263"/>
      <c r="LK45" s="263"/>
      <c r="LL45" s="263"/>
      <c r="LM45" s="263"/>
      <c r="LN45" s="263"/>
      <c r="LO45" s="263"/>
      <c r="LP45" s="263"/>
      <c r="LQ45" s="263"/>
      <c r="LR45" s="263"/>
      <c r="LS45" s="263"/>
      <c r="LT45" s="263"/>
      <c r="LU45" s="263"/>
      <c r="LV45" s="263"/>
      <c r="LW45" s="263"/>
      <c r="LX45" s="263"/>
      <c r="LY45" s="263"/>
      <c r="LZ45" s="263"/>
      <c r="MA45" s="263"/>
      <c r="MB45" s="263"/>
      <c r="MC45" s="263"/>
      <c r="MD45" s="263"/>
      <c r="ME45" s="263"/>
      <c r="MF45" s="263"/>
      <c r="MG45" s="263"/>
      <c r="MH45" s="263"/>
      <c r="MI45" s="263"/>
      <c r="MJ45" s="263"/>
      <c r="MK45" s="263"/>
      <c r="ML45" s="263"/>
      <c r="MM45" s="263"/>
      <c r="MN45" s="263"/>
      <c r="MO45" s="263"/>
      <c r="MP45" s="263"/>
      <c r="MQ45" s="263"/>
      <c r="MR45" s="263"/>
      <c r="MS45" s="263"/>
      <c r="MT45" s="263"/>
      <c r="MU45" s="263"/>
      <c r="MV45" s="263"/>
      <c r="MW45" s="263"/>
      <c r="MX45" s="263"/>
      <c r="MY45" s="263"/>
      <c r="MZ45" s="263"/>
      <c r="NA45" s="263"/>
      <c r="NB45" s="263"/>
      <c r="NC45" s="263"/>
      <c r="ND45" s="263"/>
      <c r="NE45" s="263"/>
      <c r="NF45" s="263"/>
      <c r="NG45" s="263"/>
      <c r="NH45" s="263"/>
      <c r="NI45" s="263"/>
      <c r="NJ45" s="263"/>
      <c r="NK45" s="263"/>
      <c r="NL45" s="263"/>
      <c r="NM45" s="263"/>
      <c r="NN45" s="263"/>
      <c r="NO45" s="263"/>
      <c r="NP45" s="263"/>
      <c r="NQ45" s="263"/>
      <c r="NR45" s="263"/>
      <c r="NS45" s="263"/>
      <c r="NT45" s="263"/>
      <c r="NU45" s="263"/>
      <c r="NV45" s="263"/>
      <c r="NW45" s="263"/>
      <c r="NX45" s="263"/>
      <c r="NY45" s="263"/>
      <c r="NZ45" s="263"/>
      <c r="OA45" s="263"/>
      <c r="OB45" s="263"/>
      <c r="OC45" s="263"/>
      <c r="OD45" s="263"/>
      <c r="OE45" s="263"/>
      <c r="OF45" s="263"/>
      <c r="OG45" s="263"/>
      <c r="OH45" s="263"/>
      <c r="OI45" s="263"/>
      <c r="OJ45" s="263"/>
      <c r="OK45" s="263"/>
      <c r="OL45" s="263"/>
      <c r="OM45" s="263"/>
      <c r="ON45" s="263"/>
      <c r="OO45" s="263"/>
      <c r="OP45" s="263"/>
      <c r="OQ45" s="263"/>
      <c r="OR45" s="263"/>
      <c r="OS45" s="263"/>
      <c r="OT45" s="263"/>
      <c r="OU45" s="263"/>
      <c r="OV45" s="263"/>
      <c r="OW45" s="263"/>
      <c r="OX45" s="263"/>
      <c r="OY45" s="263"/>
      <c r="OZ45" s="263"/>
      <c r="PA45" s="263"/>
      <c r="PB45" s="263"/>
      <c r="PC45" s="263"/>
      <c r="PD45" s="263"/>
      <c r="PE45" s="263"/>
      <c r="PF45" s="263"/>
      <c r="PG45" s="263"/>
      <c r="PH45" s="263"/>
      <c r="PI45" s="263"/>
      <c r="PJ45" s="263"/>
      <c r="PK45" s="263"/>
      <c r="PL45" s="263"/>
      <c r="PM45" s="263"/>
      <c r="PN45" s="263"/>
      <c r="PO45" s="263"/>
      <c r="PP45" s="263"/>
      <c r="PQ45" s="263"/>
      <c r="PR45" s="263"/>
      <c r="PS45" s="263"/>
      <c r="PT45" s="263"/>
      <c r="PU45" s="263"/>
      <c r="PV45" s="263"/>
      <c r="PW45" s="263"/>
      <c r="PX45" s="263"/>
      <c r="PY45" s="263"/>
      <c r="PZ45" s="263"/>
      <c r="QA45" s="263"/>
      <c r="QB45" s="263"/>
      <c r="QC45" s="263"/>
      <c r="QD45" s="263"/>
      <c r="QE45" s="263"/>
      <c r="QF45" s="263"/>
      <c r="QG45" s="263"/>
      <c r="QH45" s="263"/>
      <c r="QI45" s="263"/>
      <c r="QJ45" s="263"/>
      <c r="QK45" s="263"/>
      <c r="QL45" s="263"/>
      <c r="QM45" s="263"/>
      <c r="QN45" s="263"/>
      <c r="QO45" s="263"/>
      <c r="QP45" s="263"/>
      <c r="QQ45" s="263"/>
      <c r="QR45" s="263"/>
      <c r="QS45" s="263"/>
      <c r="QT45" s="263"/>
      <c r="QU45" s="263"/>
      <c r="QV45" s="263"/>
      <c r="QW45" s="263"/>
      <c r="QX45" s="263"/>
      <c r="QY45" s="263"/>
      <c r="QZ45" s="263"/>
      <c r="RA45" s="263"/>
      <c r="RB45" s="263"/>
      <c r="RC45" s="263"/>
      <c r="RD45" s="263"/>
      <c r="RE45" s="263"/>
      <c r="RF45" s="263"/>
      <c r="RG45" s="263"/>
      <c r="RH45" s="263"/>
      <c r="RI45" s="263"/>
      <c r="RJ45" s="263"/>
      <c r="RK45" s="263"/>
      <c r="RL45" s="263"/>
      <c r="RM45" s="263"/>
      <c r="RN45" s="263"/>
      <c r="RO45" s="263"/>
      <c r="RP45" s="263"/>
      <c r="RQ45" s="263"/>
      <c r="RR45" s="263"/>
      <c r="RS45" s="263"/>
      <c r="RT45" s="263"/>
      <c r="RU45" s="263"/>
      <c r="RV45" s="263"/>
      <c r="RW45" s="263"/>
      <c r="RX45" s="263"/>
      <c r="RY45" s="263"/>
      <c r="RZ45" s="263"/>
      <c r="SA45" s="263"/>
    </row>
    <row r="46" spans="1:495" s="239" customFormat="1">
      <c r="B46" s="283" t="str">
        <f t="shared" si="8"/>
        <v>Instrumentation Maintenance/Replacement</v>
      </c>
      <c r="C46" s="283"/>
      <c r="D46" s="263">
        <v>1</v>
      </c>
      <c r="E46" s="263">
        <v>1</v>
      </c>
      <c r="F46" s="263">
        <v>1</v>
      </c>
      <c r="G46" s="263">
        <v>1</v>
      </c>
      <c r="H46" s="263">
        <v>1</v>
      </c>
      <c r="I46" s="263">
        <v>1</v>
      </c>
      <c r="J46" s="263">
        <v>1</v>
      </c>
      <c r="K46" s="263">
        <v>1</v>
      </c>
      <c r="L46" s="263">
        <v>1</v>
      </c>
      <c r="M46" s="263">
        <v>1</v>
      </c>
      <c r="N46" s="263">
        <v>1</v>
      </c>
      <c r="O46" s="263">
        <v>1</v>
      </c>
      <c r="P46" s="263">
        <v>1</v>
      </c>
      <c r="Q46" s="263">
        <v>1</v>
      </c>
      <c r="R46" s="263">
        <v>1</v>
      </c>
      <c r="S46" s="263">
        <v>1</v>
      </c>
      <c r="T46" s="263">
        <v>1</v>
      </c>
      <c r="U46" s="263">
        <v>1</v>
      </c>
      <c r="V46" s="263">
        <v>1</v>
      </c>
      <c r="W46" s="263">
        <v>1</v>
      </c>
      <c r="X46" s="263">
        <v>1</v>
      </c>
      <c r="Y46" s="263">
        <v>1</v>
      </c>
      <c r="Z46" s="263">
        <v>1</v>
      </c>
      <c r="AA46" s="263">
        <v>1</v>
      </c>
      <c r="AB46" s="263">
        <v>1</v>
      </c>
      <c r="AC46" s="263"/>
      <c r="AD46" s="263"/>
      <c r="AE46" s="263"/>
      <c r="AF46" s="263"/>
      <c r="AG46" s="263">
        <v>1</v>
      </c>
      <c r="AH46" s="263"/>
      <c r="AI46" s="263"/>
      <c r="AJ46" s="263"/>
      <c r="AK46" s="263"/>
      <c r="AL46" s="263">
        <v>1</v>
      </c>
      <c r="AM46" s="263"/>
      <c r="AN46" s="263"/>
      <c r="AO46" s="263"/>
      <c r="AP46" s="263"/>
      <c r="AQ46" s="263"/>
      <c r="AR46" s="263"/>
      <c r="AS46" s="263"/>
      <c r="AT46" s="263"/>
      <c r="AU46" s="263"/>
      <c r="AV46" s="263"/>
      <c r="AW46" s="263"/>
      <c r="AX46" s="263"/>
      <c r="AY46" s="263"/>
      <c r="AZ46" s="263"/>
      <c r="BA46" s="263"/>
      <c r="BB46" s="263"/>
      <c r="BC46" s="263"/>
      <c r="BD46" s="263"/>
      <c r="BE46" s="263"/>
      <c r="BF46" s="263"/>
      <c r="BG46" s="263"/>
      <c r="BH46" s="263"/>
      <c r="BI46" s="263"/>
      <c r="BJ46" s="263"/>
      <c r="BK46" s="263"/>
      <c r="BL46" s="263"/>
      <c r="BM46" s="263"/>
      <c r="BN46" s="263"/>
      <c r="BO46" s="263"/>
      <c r="BP46" s="263"/>
      <c r="BQ46" s="263"/>
      <c r="BR46" s="263"/>
      <c r="BS46" s="263"/>
      <c r="BT46" s="263"/>
      <c r="BU46" s="263"/>
      <c r="BV46" s="263"/>
      <c r="BW46" s="263"/>
      <c r="BX46" s="263"/>
      <c r="BY46" s="263"/>
      <c r="BZ46" s="263"/>
      <c r="CA46" s="263"/>
      <c r="CB46" s="263"/>
      <c r="CC46" s="263"/>
      <c r="CD46" s="263"/>
      <c r="CE46" s="263"/>
      <c r="CF46" s="263"/>
      <c r="CG46" s="263"/>
      <c r="CH46" s="263"/>
      <c r="CI46" s="263"/>
      <c r="CJ46" s="263"/>
      <c r="CK46" s="263"/>
      <c r="CL46" s="263"/>
      <c r="CM46" s="263"/>
      <c r="CN46" s="263"/>
      <c r="CO46" s="263"/>
      <c r="CP46" s="263"/>
      <c r="CQ46" s="263"/>
      <c r="CR46" s="263"/>
      <c r="CS46" s="263"/>
      <c r="CT46" s="263"/>
      <c r="CU46" s="263"/>
      <c r="CV46" s="263"/>
      <c r="CW46" s="263"/>
      <c r="CX46" s="263"/>
      <c r="CY46" s="263"/>
      <c r="CZ46" s="263"/>
      <c r="DA46" s="263"/>
      <c r="DB46" s="263"/>
      <c r="DC46" s="263"/>
      <c r="DD46" s="263"/>
      <c r="DE46" s="263"/>
      <c r="DF46" s="263"/>
      <c r="DG46" s="263"/>
      <c r="DH46" s="263"/>
      <c r="DI46" s="263"/>
      <c r="DJ46" s="263"/>
      <c r="DK46" s="263"/>
      <c r="DL46" s="263"/>
      <c r="DM46" s="263"/>
      <c r="DN46" s="263"/>
      <c r="DO46" s="263"/>
      <c r="DP46" s="263"/>
      <c r="DQ46" s="263"/>
      <c r="DR46" s="263"/>
      <c r="DS46" s="263"/>
      <c r="DT46" s="263"/>
      <c r="DU46" s="263"/>
      <c r="DV46" s="263"/>
      <c r="DW46" s="263"/>
      <c r="DX46" s="263"/>
      <c r="DY46" s="263"/>
      <c r="DZ46" s="263"/>
      <c r="EA46" s="263"/>
      <c r="EB46" s="263"/>
      <c r="EC46" s="263"/>
      <c r="ED46" s="263"/>
      <c r="EE46" s="263"/>
      <c r="EF46" s="263"/>
      <c r="EG46" s="263"/>
      <c r="EH46" s="263"/>
      <c r="EI46" s="263"/>
      <c r="EJ46" s="263"/>
      <c r="EK46" s="263"/>
      <c r="EL46" s="263"/>
      <c r="EM46" s="263"/>
      <c r="EN46" s="263"/>
      <c r="EO46" s="263"/>
      <c r="EP46" s="263"/>
      <c r="EQ46" s="263"/>
      <c r="ER46" s="263"/>
      <c r="ES46" s="263"/>
      <c r="ET46" s="263"/>
      <c r="EU46" s="263"/>
      <c r="EV46" s="263"/>
      <c r="EW46" s="263"/>
      <c r="EX46" s="263"/>
      <c r="EY46" s="263"/>
      <c r="EZ46" s="263"/>
      <c r="FA46" s="263"/>
      <c r="FB46" s="263"/>
      <c r="FC46" s="263"/>
      <c r="FD46" s="263"/>
      <c r="FE46" s="263"/>
      <c r="FF46" s="263"/>
      <c r="FG46" s="263"/>
      <c r="FH46" s="263"/>
      <c r="FI46" s="263"/>
      <c r="FJ46" s="263"/>
      <c r="FK46" s="263"/>
      <c r="FL46" s="263"/>
      <c r="FM46" s="263"/>
      <c r="FN46" s="263"/>
      <c r="FO46" s="263"/>
      <c r="FP46" s="263"/>
      <c r="FQ46" s="263"/>
      <c r="FR46" s="263"/>
      <c r="FS46" s="263"/>
      <c r="FT46" s="263"/>
      <c r="FU46" s="263"/>
      <c r="FV46" s="263"/>
      <c r="FW46" s="263"/>
      <c r="FX46" s="263"/>
      <c r="FY46" s="263"/>
      <c r="FZ46" s="263"/>
      <c r="GA46" s="263"/>
      <c r="GB46" s="263"/>
      <c r="GC46" s="263"/>
      <c r="GD46" s="263"/>
      <c r="GE46" s="263"/>
      <c r="GF46" s="263"/>
      <c r="GG46" s="263"/>
      <c r="GH46" s="263"/>
      <c r="GI46" s="263"/>
      <c r="GJ46" s="263"/>
      <c r="GK46" s="263"/>
      <c r="GL46" s="263"/>
      <c r="GM46" s="263"/>
      <c r="GN46" s="263"/>
      <c r="GO46" s="263"/>
      <c r="GP46" s="263"/>
      <c r="GQ46" s="263"/>
      <c r="GR46" s="263"/>
      <c r="GS46" s="263"/>
      <c r="GT46" s="263"/>
      <c r="GU46" s="263"/>
      <c r="GV46" s="263"/>
      <c r="GW46" s="263"/>
      <c r="GX46" s="263"/>
      <c r="GY46" s="263"/>
      <c r="GZ46" s="263"/>
      <c r="HA46" s="263"/>
      <c r="HB46" s="263"/>
      <c r="HC46" s="263"/>
      <c r="HD46" s="263"/>
      <c r="HE46" s="263"/>
      <c r="HF46" s="263"/>
      <c r="HG46" s="263"/>
      <c r="HH46" s="263"/>
      <c r="HI46" s="263"/>
      <c r="HJ46" s="263"/>
      <c r="HK46" s="263"/>
      <c r="HL46" s="263"/>
      <c r="HM46" s="263"/>
      <c r="HN46" s="263"/>
      <c r="HO46" s="263"/>
      <c r="HP46" s="263"/>
      <c r="HQ46" s="263"/>
      <c r="HR46" s="263"/>
      <c r="HS46" s="263"/>
      <c r="HT46" s="263"/>
      <c r="HU46" s="263"/>
      <c r="HV46" s="263"/>
      <c r="HW46" s="263"/>
      <c r="HX46" s="263"/>
      <c r="HY46" s="263"/>
      <c r="HZ46" s="263"/>
      <c r="IA46" s="263"/>
      <c r="IB46" s="263"/>
      <c r="IC46" s="263"/>
      <c r="ID46" s="263"/>
      <c r="IE46" s="263"/>
      <c r="IF46" s="263"/>
      <c r="IG46" s="263"/>
      <c r="IH46" s="263"/>
      <c r="II46" s="263"/>
      <c r="IJ46" s="263"/>
      <c r="IK46" s="263"/>
      <c r="IL46" s="263"/>
      <c r="IM46" s="263"/>
      <c r="IN46" s="263"/>
      <c r="IO46" s="263"/>
      <c r="IP46" s="263"/>
      <c r="IQ46" s="263"/>
      <c r="IR46" s="263"/>
      <c r="IS46" s="263"/>
      <c r="IT46" s="263"/>
      <c r="IU46" s="263"/>
      <c r="IV46" s="263"/>
      <c r="IW46" s="263"/>
      <c r="IX46" s="263"/>
      <c r="IY46" s="263"/>
      <c r="IZ46" s="263"/>
      <c r="JA46" s="263"/>
      <c r="JB46" s="263"/>
      <c r="JC46" s="263"/>
      <c r="JD46" s="263"/>
      <c r="JE46" s="263"/>
      <c r="JF46" s="263"/>
      <c r="JG46" s="263"/>
      <c r="JH46" s="263"/>
      <c r="JI46" s="263"/>
      <c r="JJ46" s="263"/>
      <c r="JK46" s="263"/>
      <c r="JL46" s="263"/>
      <c r="JM46" s="263"/>
      <c r="JN46" s="263"/>
      <c r="JO46" s="263"/>
      <c r="JP46" s="263"/>
      <c r="JQ46" s="263"/>
      <c r="JR46" s="263"/>
      <c r="JS46" s="263"/>
      <c r="JT46" s="263"/>
      <c r="JU46" s="263"/>
      <c r="JV46" s="263"/>
      <c r="JW46" s="263"/>
      <c r="JX46" s="263"/>
      <c r="JY46" s="263"/>
      <c r="JZ46" s="263"/>
      <c r="KA46" s="263"/>
      <c r="KB46" s="263"/>
      <c r="KC46" s="263"/>
      <c r="KD46" s="263"/>
      <c r="KE46" s="263"/>
      <c r="KF46" s="263"/>
      <c r="KG46" s="263"/>
      <c r="KH46" s="263"/>
      <c r="KI46" s="263"/>
      <c r="KJ46" s="263"/>
      <c r="KK46" s="263"/>
      <c r="KL46" s="263"/>
      <c r="KM46" s="263"/>
      <c r="KN46" s="263"/>
      <c r="KO46" s="263"/>
      <c r="KP46" s="263"/>
      <c r="KQ46" s="263"/>
      <c r="KR46" s="263"/>
      <c r="KS46" s="263"/>
      <c r="KT46" s="263"/>
      <c r="KU46" s="263"/>
      <c r="KV46" s="263"/>
      <c r="KW46" s="263"/>
      <c r="KX46" s="263"/>
      <c r="KY46" s="263"/>
      <c r="KZ46" s="263"/>
      <c r="LA46" s="263"/>
      <c r="LB46" s="263"/>
      <c r="LC46" s="263"/>
      <c r="LD46" s="263"/>
      <c r="LE46" s="263"/>
      <c r="LF46" s="263"/>
      <c r="LG46" s="263"/>
      <c r="LH46" s="263"/>
      <c r="LI46" s="263"/>
      <c r="LJ46" s="263"/>
      <c r="LK46" s="263"/>
      <c r="LL46" s="263"/>
      <c r="LM46" s="263"/>
      <c r="LN46" s="263"/>
      <c r="LO46" s="263"/>
      <c r="LP46" s="263"/>
      <c r="LQ46" s="263"/>
      <c r="LR46" s="263"/>
      <c r="LS46" s="263"/>
      <c r="LT46" s="263"/>
      <c r="LU46" s="263"/>
      <c r="LV46" s="263"/>
      <c r="LW46" s="263"/>
      <c r="LX46" s="263"/>
      <c r="LY46" s="263"/>
      <c r="LZ46" s="263"/>
      <c r="MA46" s="263"/>
      <c r="MB46" s="263"/>
      <c r="MC46" s="263"/>
      <c r="MD46" s="263"/>
      <c r="ME46" s="263"/>
      <c r="MF46" s="263"/>
      <c r="MG46" s="263"/>
      <c r="MH46" s="263"/>
      <c r="MI46" s="263"/>
      <c r="MJ46" s="263"/>
      <c r="MK46" s="263"/>
      <c r="ML46" s="263"/>
      <c r="MM46" s="263"/>
      <c r="MN46" s="263"/>
      <c r="MO46" s="263"/>
      <c r="MP46" s="263"/>
      <c r="MQ46" s="263"/>
      <c r="MR46" s="263"/>
      <c r="MS46" s="263"/>
      <c r="MT46" s="263"/>
      <c r="MU46" s="263"/>
      <c r="MV46" s="263"/>
      <c r="MW46" s="263"/>
      <c r="MX46" s="263"/>
      <c r="MY46" s="263"/>
      <c r="MZ46" s="263"/>
      <c r="NA46" s="263"/>
      <c r="NB46" s="263"/>
      <c r="NC46" s="263"/>
      <c r="ND46" s="263"/>
      <c r="NE46" s="263"/>
      <c r="NF46" s="263"/>
      <c r="NG46" s="263"/>
      <c r="NH46" s="263"/>
      <c r="NI46" s="263"/>
      <c r="NJ46" s="263"/>
      <c r="NK46" s="263"/>
      <c r="NL46" s="263"/>
      <c r="NM46" s="263"/>
      <c r="NN46" s="263"/>
      <c r="NO46" s="263"/>
      <c r="NP46" s="263"/>
      <c r="NQ46" s="263"/>
      <c r="NR46" s="263"/>
      <c r="NS46" s="263"/>
      <c r="NT46" s="263"/>
      <c r="NU46" s="263"/>
      <c r="NV46" s="263"/>
      <c r="NW46" s="263"/>
      <c r="NX46" s="263"/>
      <c r="NY46" s="263"/>
      <c r="NZ46" s="263"/>
      <c r="OA46" s="263"/>
      <c r="OB46" s="263"/>
      <c r="OC46" s="263"/>
      <c r="OD46" s="263"/>
      <c r="OE46" s="263"/>
      <c r="OF46" s="263"/>
      <c r="OG46" s="263"/>
      <c r="OH46" s="263"/>
      <c r="OI46" s="263"/>
      <c r="OJ46" s="263"/>
      <c r="OK46" s="263"/>
      <c r="OL46" s="263"/>
      <c r="OM46" s="263"/>
      <c r="ON46" s="263"/>
      <c r="OO46" s="263"/>
      <c r="OP46" s="263"/>
      <c r="OQ46" s="263"/>
      <c r="OR46" s="263"/>
      <c r="OS46" s="263"/>
      <c r="OT46" s="263"/>
      <c r="OU46" s="263"/>
      <c r="OV46" s="263"/>
      <c r="OW46" s="263"/>
      <c r="OX46" s="263"/>
      <c r="OY46" s="263"/>
      <c r="OZ46" s="263"/>
      <c r="PA46" s="263"/>
      <c r="PB46" s="263"/>
      <c r="PC46" s="263"/>
      <c r="PD46" s="263"/>
      <c r="PE46" s="263"/>
      <c r="PF46" s="263"/>
      <c r="PG46" s="263"/>
      <c r="PH46" s="263"/>
      <c r="PI46" s="263"/>
      <c r="PJ46" s="263"/>
      <c r="PK46" s="263"/>
      <c r="PL46" s="263"/>
      <c r="PM46" s="263"/>
      <c r="PN46" s="263"/>
      <c r="PO46" s="263"/>
      <c r="PP46" s="263"/>
      <c r="PQ46" s="263"/>
      <c r="PR46" s="263"/>
      <c r="PS46" s="263"/>
      <c r="PT46" s="263"/>
      <c r="PU46" s="263"/>
      <c r="PV46" s="263"/>
      <c r="PW46" s="263"/>
      <c r="PX46" s="263"/>
      <c r="PY46" s="263"/>
      <c r="PZ46" s="263"/>
      <c r="QA46" s="263"/>
      <c r="QB46" s="263"/>
      <c r="QC46" s="263"/>
      <c r="QD46" s="263"/>
      <c r="QE46" s="263"/>
      <c r="QF46" s="263"/>
      <c r="QG46" s="263"/>
      <c r="QH46" s="263"/>
      <c r="QI46" s="263"/>
      <c r="QJ46" s="263"/>
      <c r="QK46" s="263"/>
      <c r="QL46" s="263"/>
      <c r="QM46" s="263"/>
      <c r="QN46" s="263"/>
      <c r="QO46" s="263"/>
      <c r="QP46" s="263"/>
      <c r="QQ46" s="263"/>
      <c r="QR46" s="263"/>
      <c r="QS46" s="263"/>
      <c r="QT46" s="263"/>
      <c r="QU46" s="263"/>
      <c r="QV46" s="263"/>
      <c r="QW46" s="263"/>
      <c r="QX46" s="263"/>
      <c r="QY46" s="263"/>
      <c r="QZ46" s="263"/>
      <c r="RA46" s="263"/>
      <c r="RB46" s="263"/>
      <c r="RC46" s="263"/>
      <c r="RD46" s="263"/>
      <c r="RE46" s="263"/>
      <c r="RF46" s="263"/>
      <c r="RG46" s="263"/>
      <c r="RH46" s="263"/>
      <c r="RI46" s="263"/>
      <c r="RJ46" s="263"/>
      <c r="RK46" s="263"/>
      <c r="RL46" s="263"/>
      <c r="RM46" s="263"/>
      <c r="RN46" s="263"/>
      <c r="RO46" s="263"/>
      <c r="RP46" s="263"/>
      <c r="RQ46" s="263"/>
      <c r="RR46" s="263"/>
      <c r="RS46" s="263"/>
      <c r="RT46" s="263"/>
      <c r="RU46" s="263"/>
      <c r="RV46" s="263"/>
      <c r="RW46" s="263"/>
      <c r="RX46" s="263"/>
      <c r="RY46" s="263"/>
      <c r="RZ46" s="263"/>
      <c r="SA46" s="263"/>
    </row>
    <row r="47" spans="1:495" s="239" customFormat="1">
      <c r="B47" s="283" t="str">
        <f t="shared" si="8"/>
        <v>Road Closure and Reclamation</v>
      </c>
      <c r="C47" s="283"/>
      <c r="D47" s="263"/>
      <c r="E47" s="263"/>
      <c r="F47" s="263">
        <v>0.25</v>
      </c>
      <c r="G47" s="263"/>
      <c r="H47" s="263"/>
      <c r="I47" s="263"/>
      <c r="J47" s="263"/>
      <c r="K47" s="263"/>
      <c r="L47" s="263"/>
      <c r="M47" s="263"/>
      <c r="N47" s="263"/>
      <c r="O47" s="263"/>
      <c r="P47" s="263"/>
      <c r="Q47" s="263"/>
      <c r="R47" s="263">
        <v>0.75</v>
      </c>
      <c r="S47" s="263"/>
      <c r="T47" s="263"/>
      <c r="U47" s="263"/>
      <c r="V47" s="263"/>
      <c r="W47" s="263"/>
      <c r="X47" s="263"/>
      <c r="Y47" s="263"/>
      <c r="Z47" s="263"/>
      <c r="AA47" s="263"/>
      <c r="AB47" s="263"/>
      <c r="AC47" s="263"/>
      <c r="AD47" s="263"/>
      <c r="AE47" s="263"/>
      <c r="AF47" s="263"/>
      <c r="AG47" s="263"/>
      <c r="AH47" s="263"/>
      <c r="AI47" s="263"/>
      <c r="AJ47" s="263"/>
      <c r="AK47" s="263"/>
      <c r="AL47" s="263"/>
      <c r="AM47" s="263"/>
      <c r="AN47" s="263"/>
      <c r="AO47" s="263"/>
      <c r="AP47" s="263"/>
      <c r="AQ47" s="263"/>
      <c r="AR47" s="263"/>
      <c r="AS47" s="263"/>
      <c r="AT47" s="263"/>
      <c r="AU47" s="263"/>
      <c r="AV47" s="263"/>
      <c r="AW47" s="263"/>
      <c r="AX47" s="263"/>
      <c r="AY47" s="263"/>
      <c r="AZ47" s="263"/>
      <c r="BA47" s="263"/>
      <c r="BB47" s="263"/>
      <c r="BC47" s="263"/>
      <c r="BD47" s="263"/>
      <c r="BE47" s="263"/>
      <c r="BF47" s="263"/>
      <c r="BG47" s="263"/>
      <c r="BH47" s="263"/>
      <c r="BI47" s="263"/>
      <c r="BJ47" s="263"/>
      <c r="BK47" s="263"/>
      <c r="BL47" s="263"/>
      <c r="BM47" s="263"/>
      <c r="BN47" s="263"/>
      <c r="BO47" s="263"/>
      <c r="BP47" s="263"/>
      <c r="BQ47" s="263"/>
      <c r="BR47" s="263"/>
      <c r="BS47" s="263"/>
      <c r="BT47" s="263"/>
      <c r="BU47" s="263"/>
      <c r="BV47" s="263"/>
      <c r="BW47" s="263"/>
      <c r="BX47" s="263"/>
      <c r="BY47" s="263"/>
      <c r="BZ47" s="263"/>
      <c r="CA47" s="263"/>
      <c r="CB47" s="263"/>
      <c r="CC47" s="263"/>
      <c r="CD47" s="263"/>
      <c r="CE47" s="263"/>
      <c r="CF47" s="263"/>
      <c r="CG47" s="263"/>
      <c r="CH47" s="263"/>
      <c r="CI47" s="263"/>
      <c r="CJ47" s="263"/>
      <c r="CK47" s="263"/>
      <c r="CL47" s="263"/>
      <c r="CM47" s="263"/>
      <c r="CN47" s="263"/>
      <c r="CO47" s="263"/>
      <c r="CP47" s="263"/>
      <c r="CQ47" s="263"/>
      <c r="CR47" s="263"/>
      <c r="CS47" s="263"/>
      <c r="CT47" s="263"/>
      <c r="CU47" s="263"/>
      <c r="CV47" s="263"/>
      <c r="CW47" s="263"/>
      <c r="CX47" s="263"/>
      <c r="CY47" s="263"/>
      <c r="CZ47" s="263"/>
      <c r="DA47" s="263"/>
      <c r="DB47" s="263"/>
      <c r="DC47" s="263"/>
      <c r="DD47" s="263"/>
      <c r="DE47" s="263"/>
      <c r="DF47" s="263"/>
      <c r="DG47" s="263"/>
      <c r="DH47" s="263"/>
      <c r="DI47" s="263"/>
      <c r="DJ47" s="263"/>
      <c r="DK47" s="263"/>
      <c r="DL47" s="263"/>
      <c r="DM47" s="263"/>
      <c r="DN47" s="263"/>
      <c r="DO47" s="263"/>
      <c r="DP47" s="263"/>
      <c r="DQ47" s="263"/>
      <c r="DR47" s="263"/>
      <c r="DS47" s="263"/>
      <c r="DT47" s="263"/>
      <c r="DU47" s="263"/>
      <c r="DV47" s="263"/>
      <c r="DW47" s="263"/>
      <c r="DX47" s="263"/>
      <c r="DY47" s="263"/>
      <c r="DZ47" s="263"/>
      <c r="EA47" s="263"/>
      <c r="EB47" s="263"/>
      <c r="EC47" s="263"/>
      <c r="ED47" s="263"/>
      <c r="EE47" s="263"/>
      <c r="EF47" s="263"/>
      <c r="EG47" s="263"/>
      <c r="EH47" s="263"/>
      <c r="EI47" s="263"/>
      <c r="EJ47" s="263"/>
      <c r="EK47" s="263"/>
      <c r="EL47" s="263"/>
      <c r="EM47" s="263"/>
      <c r="EN47" s="263"/>
      <c r="EO47" s="263"/>
      <c r="EP47" s="263"/>
      <c r="EQ47" s="263"/>
      <c r="ER47" s="263"/>
      <c r="ES47" s="263"/>
      <c r="ET47" s="263"/>
      <c r="EU47" s="263"/>
      <c r="EV47" s="263"/>
      <c r="EW47" s="263"/>
      <c r="EX47" s="263"/>
      <c r="EY47" s="263"/>
      <c r="EZ47" s="263"/>
      <c r="FA47" s="263"/>
      <c r="FB47" s="263"/>
      <c r="FC47" s="263"/>
      <c r="FD47" s="263"/>
      <c r="FE47" s="263"/>
      <c r="FF47" s="263"/>
      <c r="FG47" s="263"/>
      <c r="FH47" s="263"/>
      <c r="FI47" s="263"/>
      <c r="FJ47" s="263"/>
      <c r="FK47" s="263"/>
      <c r="FL47" s="263"/>
      <c r="FM47" s="263"/>
      <c r="FN47" s="263"/>
      <c r="FO47" s="263"/>
      <c r="FP47" s="263"/>
      <c r="FQ47" s="263"/>
      <c r="FR47" s="263"/>
      <c r="FS47" s="263"/>
      <c r="FT47" s="263"/>
      <c r="FU47" s="263"/>
      <c r="FV47" s="263"/>
      <c r="FW47" s="263"/>
      <c r="FX47" s="263"/>
      <c r="FY47" s="263"/>
      <c r="FZ47" s="263"/>
      <c r="GA47" s="263"/>
      <c r="GB47" s="263"/>
      <c r="GC47" s="263"/>
      <c r="GD47" s="263"/>
      <c r="GE47" s="263"/>
      <c r="GF47" s="263"/>
      <c r="GG47" s="263"/>
      <c r="GH47" s="263"/>
      <c r="GI47" s="263"/>
      <c r="GJ47" s="263"/>
      <c r="GK47" s="263"/>
      <c r="GL47" s="263"/>
      <c r="GM47" s="263"/>
      <c r="GN47" s="263"/>
      <c r="GO47" s="263"/>
      <c r="GP47" s="263"/>
      <c r="GQ47" s="263"/>
      <c r="GR47" s="263"/>
      <c r="GS47" s="263"/>
      <c r="GT47" s="263"/>
      <c r="GU47" s="263"/>
      <c r="GV47" s="263"/>
      <c r="GW47" s="263"/>
      <c r="GX47" s="263"/>
      <c r="GY47" s="263"/>
      <c r="GZ47" s="263"/>
      <c r="HA47" s="263"/>
      <c r="HB47" s="263"/>
      <c r="HC47" s="263"/>
      <c r="HD47" s="263"/>
      <c r="HE47" s="263"/>
      <c r="HF47" s="263"/>
      <c r="HG47" s="263"/>
      <c r="HH47" s="263"/>
      <c r="HI47" s="263"/>
      <c r="HJ47" s="263"/>
      <c r="HK47" s="263"/>
      <c r="HL47" s="263"/>
      <c r="HM47" s="263"/>
      <c r="HN47" s="263"/>
      <c r="HO47" s="263"/>
      <c r="HP47" s="263"/>
      <c r="HQ47" s="263"/>
      <c r="HR47" s="263"/>
      <c r="HS47" s="263"/>
      <c r="HT47" s="263"/>
      <c r="HU47" s="263"/>
      <c r="HV47" s="263"/>
      <c r="HW47" s="263"/>
      <c r="HX47" s="263"/>
      <c r="HY47" s="263"/>
      <c r="HZ47" s="263"/>
      <c r="IA47" s="263"/>
      <c r="IB47" s="263"/>
      <c r="IC47" s="263"/>
      <c r="ID47" s="263"/>
      <c r="IE47" s="263"/>
      <c r="IF47" s="263"/>
      <c r="IG47" s="263"/>
      <c r="IH47" s="263"/>
      <c r="II47" s="263"/>
      <c r="IJ47" s="263"/>
      <c r="IK47" s="263"/>
      <c r="IL47" s="263"/>
      <c r="IM47" s="263"/>
      <c r="IN47" s="263"/>
      <c r="IO47" s="263"/>
      <c r="IP47" s="263"/>
      <c r="IQ47" s="263"/>
      <c r="IR47" s="263"/>
      <c r="IS47" s="263"/>
      <c r="IT47" s="263"/>
      <c r="IU47" s="263"/>
      <c r="IV47" s="263"/>
      <c r="IW47" s="263"/>
      <c r="IX47" s="263"/>
      <c r="IY47" s="263"/>
      <c r="IZ47" s="263"/>
      <c r="JA47" s="263"/>
      <c r="JB47" s="263"/>
      <c r="JC47" s="263"/>
      <c r="JD47" s="263"/>
      <c r="JE47" s="263"/>
      <c r="JF47" s="263"/>
      <c r="JG47" s="263"/>
      <c r="JH47" s="263"/>
      <c r="JI47" s="263"/>
      <c r="JJ47" s="263"/>
      <c r="JK47" s="263"/>
      <c r="JL47" s="263"/>
      <c r="JM47" s="263"/>
      <c r="JN47" s="263"/>
      <c r="JO47" s="263"/>
      <c r="JP47" s="263"/>
      <c r="JQ47" s="263"/>
      <c r="JR47" s="263"/>
      <c r="JS47" s="263"/>
      <c r="JT47" s="263"/>
      <c r="JU47" s="263"/>
      <c r="JV47" s="263"/>
      <c r="JW47" s="263"/>
      <c r="JX47" s="263"/>
      <c r="JY47" s="263"/>
      <c r="JZ47" s="263"/>
      <c r="KA47" s="263"/>
      <c r="KB47" s="263"/>
      <c r="KC47" s="263"/>
      <c r="KD47" s="263"/>
      <c r="KE47" s="263"/>
      <c r="KF47" s="263"/>
      <c r="KG47" s="263"/>
      <c r="KH47" s="263"/>
      <c r="KI47" s="263"/>
      <c r="KJ47" s="263"/>
      <c r="KK47" s="263"/>
      <c r="KL47" s="263"/>
      <c r="KM47" s="263"/>
      <c r="KN47" s="263"/>
      <c r="KO47" s="263"/>
      <c r="KP47" s="263"/>
      <c r="KQ47" s="263"/>
      <c r="KR47" s="263"/>
      <c r="KS47" s="263"/>
      <c r="KT47" s="263"/>
      <c r="KU47" s="263"/>
      <c r="KV47" s="263"/>
      <c r="KW47" s="263"/>
      <c r="KX47" s="263"/>
      <c r="KY47" s="263"/>
      <c r="KZ47" s="263"/>
      <c r="LA47" s="263"/>
      <c r="LB47" s="263"/>
      <c r="LC47" s="263"/>
      <c r="LD47" s="263"/>
      <c r="LE47" s="263"/>
      <c r="LF47" s="263"/>
      <c r="LG47" s="263"/>
      <c r="LH47" s="263"/>
      <c r="LI47" s="263"/>
      <c r="LJ47" s="263"/>
      <c r="LK47" s="263"/>
      <c r="LL47" s="263"/>
      <c r="LM47" s="263"/>
      <c r="LN47" s="263"/>
      <c r="LO47" s="263"/>
      <c r="LP47" s="263"/>
      <c r="LQ47" s="263"/>
      <c r="LR47" s="263"/>
      <c r="LS47" s="263"/>
      <c r="LT47" s="263"/>
      <c r="LU47" s="263"/>
      <c r="LV47" s="263"/>
      <c r="LW47" s="263"/>
      <c r="LX47" s="263"/>
      <c r="LY47" s="263"/>
      <c r="LZ47" s="263"/>
      <c r="MA47" s="263"/>
      <c r="MB47" s="263"/>
      <c r="MC47" s="263"/>
      <c r="MD47" s="263"/>
      <c r="ME47" s="263"/>
      <c r="MF47" s="263"/>
      <c r="MG47" s="263"/>
      <c r="MH47" s="263"/>
      <c r="MI47" s="263"/>
      <c r="MJ47" s="263"/>
      <c r="MK47" s="263"/>
      <c r="ML47" s="263"/>
      <c r="MM47" s="263"/>
      <c r="MN47" s="263"/>
      <c r="MO47" s="263"/>
      <c r="MP47" s="263"/>
      <c r="MQ47" s="263"/>
      <c r="MR47" s="263"/>
      <c r="MS47" s="263"/>
      <c r="MT47" s="263"/>
      <c r="MU47" s="263"/>
      <c r="MV47" s="263"/>
      <c r="MW47" s="263"/>
      <c r="MX47" s="263"/>
      <c r="MY47" s="263"/>
      <c r="MZ47" s="263"/>
      <c r="NA47" s="263"/>
      <c r="NB47" s="263"/>
      <c r="NC47" s="263"/>
      <c r="ND47" s="263"/>
      <c r="NE47" s="263"/>
      <c r="NF47" s="263"/>
      <c r="NG47" s="263"/>
      <c r="NH47" s="263"/>
      <c r="NI47" s="263"/>
      <c r="NJ47" s="263"/>
      <c r="NK47" s="263"/>
      <c r="NL47" s="263"/>
      <c r="NM47" s="263"/>
      <c r="NN47" s="263"/>
      <c r="NO47" s="263"/>
      <c r="NP47" s="263"/>
      <c r="NQ47" s="263"/>
      <c r="NR47" s="263"/>
      <c r="NS47" s="263"/>
      <c r="NT47" s="263"/>
      <c r="NU47" s="263"/>
      <c r="NV47" s="263"/>
      <c r="NW47" s="263"/>
      <c r="NX47" s="263"/>
      <c r="NY47" s="263"/>
      <c r="NZ47" s="263"/>
      <c r="OA47" s="263"/>
      <c r="OB47" s="263"/>
      <c r="OC47" s="263"/>
      <c r="OD47" s="263"/>
      <c r="OE47" s="263"/>
      <c r="OF47" s="263"/>
      <c r="OG47" s="263"/>
      <c r="OH47" s="263"/>
      <c r="OI47" s="263"/>
      <c r="OJ47" s="263"/>
      <c r="OK47" s="263"/>
      <c r="OL47" s="263"/>
      <c r="OM47" s="263"/>
      <c r="ON47" s="263"/>
      <c r="OO47" s="263"/>
      <c r="OP47" s="263"/>
      <c r="OQ47" s="263"/>
      <c r="OR47" s="263"/>
      <c r="OS47" s="263"/>
      <c r="OT47" s="263"/>
      <c r="OU47" s="263"/>
      <c r="OV47" s="263"/>
      <c r="OW47" s="263"/>
      <c r="OX47" s="263"/>
      <c r="OY47" s="263"/>
      <c r="OZ47" s="263"/>
      <c r="PA47" s="263"/>
      <c r="PB47" s="263"/>
      <c r="PC47" s="263"/>
      <c r="PD47" s="263"/>
      <c r="PE47" s="263"/>
      <c r="PF47" s="263"/>
      <c r="PG47" s="263"/>
      <c r="PH47" s="263"/>
      <c r="PI47" s="263"/>
      <c r="PJ47" s="263"/>
      <c r="PK47" s="263"/>
      <c r="PL47" s="263"/>
      <c r="PM47" s="263"/>
      <c r="PN47" s="263"/>
      <c r="PO47" s="263"/>
      <c r="PP47" s="263"/>
      <c r="PQ47" s="263"/>
      <c r="PR47" s="263"/>
      <c r="PS47" s="263"/>
      <c r="PT47" s="263"/>
      <c r="PU47" s="263"/>
      <c r="PV47" s="263"/>
      <c r="PW47" s="263"/>
      <c r="PX47" s="263"/>
      <c r="PY47" s="263"/>
      <c r="PZ47" s="263"/>
      <c r="QA47" s="263"/>
      <c r="QB47" s="263"/>
      <c r="QC47" s="263"/>
      <c r="QD47" s="263"/>
      <c r="QE47" s="263"/>
      <c r="QF47" s="263"/>
      <c r="QG47" s="263"/>
      <c r="QH47" s="263"/>
      <c r="QI47" s="263"/>
      <c r="QJ47" s="263"/>
      <c r="QK47" s="263"/>
      <c r="QL47" s="263"/>
      <c r="QM47" s="263"/>
      <c r="QN47" s="263"/>
      <c r="QO47" s="263"/>
      <c r="QP47" s="263"/>
      <c r="QQ47" s="263"/>
      <c r="QR47" s="263"/>
      <c r="QS47" s="263"/>
      <c r="QT47" s="263"/>
      <c r="QU47" s="263"/>
      <c r="QV47" s="263"/>
      <c r="QW47" s="263"/>
      <c r="QX47" s="263"/>
      <c r="QY47" s="263"/>
      <c r="QZ47" s="263"/>
      <c r="RA47" s="263"/>
      <c r="RB47" s="263"/>
      <c r="RC47" s="263"/>
      <c r="RD47" s="263"/>
      <c r="RE47" s="263"/>
      <c r="RF47" s="263"/>
      <c r="RG47" s="263"/>
      <c r="RH47" s="263"/>
      <c r="RI47" s="263"/>
      <c r="RJ47" s="263"/>
      <c r="RK47" s="263"/>
      <c r="RL47" s="263"/>
      <c r="RM47" s="263"/>
      <c r="RN47" s="263"/>
      <c r="RO47" s="263"/>
      <c r="RP47" s="263"/>
      <c r="RQ47" s="263"/>
      <c r="RR47" s="263"/>
      <c r="RS47" s="263"/>
      <c r="RT47" s="263"/>
      <c r="RU47" s="263"/>
      <c r="RV47" s="263"/>
      <c r="RW47" s="263"/>
      <c r="RX47" s="263"/>
      <c r="RY47" s="263"/>
      <c r="RZ47" s="263"/>
      <c r="SA47" s="263"/>
    </row>
    <row r="48" spans="1:495">
      <c r="A48" s="239"/>
    </row>
    <row r="49" spans="1:495">
      <c r="B49" s="285" t="s">
        <v>398</v>
      </c>
      <c r="C49" s="285"/>
      <c r="D49" s="291" t="s">
        <v>1303</v>
      </c>
    </row>
    <row r="50" spans="1:495">
      <c r="A50" s="282"/>
      <c r="B50" s="285" t="s">
        <v>319</v>
      </c>
      <c r="C50" s="276" t="s">
        <v>462</v>
      </c>
      <c r="D50" s="276">
        <v>1</v>
      </c>
      <c r="E50" s="276">
        <f>D50+1</f>
        <v>2</v>
      </c>
      <c r="F50" s="276">
        <f t="shared" ref="F50:BQ50" si="10">E50+1</f>
        <v>3</v>
      </c>
      <c r="G50" s="276">
        <f t="shared" si="10"/>
        <v>4</v>
      </c>
      <c r="H50" s="276">
        <f t="shared" si="10"/>
        <v>5</v>
      </c>
      <c r="I50" s="276">
        <f t="shared" si="10"/>
        <v>6</v>
      </c>
      <c r="J50" s="276">
        <f t="shared" si="10"/>
        <v>7</v>
      </c>
      <c r="K50" s="276">
        <f t="shared" si="10"/>
        <v>8</v>
      </c>
      <c r="L50" s="276">
        <f t="shared" si="10"/>
        <v>9</v>
      </c>
      <c r="M50" s="276">
        <f t="shared" si="10"/>
        <v>10</v>
      </c>
      <c r="N50" s="276">
        <f t="shared" si="10"/>
        <v>11</v>
      </c>
      <c r="O50" s="276">
        <f t="shared" si="10"/>
        <v>12</v>
      </c>
      <c r="P50" s="276">
        <f t="shared" si="10"/>
        <v>13</v>
      </c>
      <c r="Q50" s="276">
        <f t="shared" si="10"/>
        <v>14</v>
      </c>
      <c r="R50" s="276">
        <f t="shared" si="10"/>
        <v>15</v>
      </c>
      <c r="S50" s="276">
        <f t="shared" si="10"/>
        <v>16</v>
      </c>
      <c r="T50" s="276">
        <f t="shared" si="10"/>
        <v>17</v>
      </c>
      <c r="U50" s="276">
        <f t="shared" si="10"/>
        <v>18</v>
      </c>
      <c r="V50" s="276">
        <f t="shared" si="10"/>
        <v>19</v>
      </c>
      <c r="W50" s="276">
        <f t="shared" si="10"/>
        <v>20</v>
      </c>
      <c r="X50" s="276">
        <f t="shared" si="10"/>
        <v>21</v>
      </c>
      <c r="Y50" s="276">
        <f t="shared" si="10"/>
        <v>22</v>
      </c>
      <c r="Z50" s="276">
        <f t="shared" si="10"/>
        <v>23</v>
      </c>
      <c r="AA50" s="276">
        <f t="shared" si="10"/>
        <v>24</v>
      </c>
      <c r="AB50" s="276">
        <f t="shared" si="10"/>
        <v>25</v>
      </c>
      <c r="AC50" s="276">
        <f t="shared" si="10"/>
        <v>26</v>
      </c>
      <c r="AD50" s="276">
        <f t="shared" si="10"/>
        <v>27</v>
      </c>
      <c r="AE50" s="276">
        <f t="shared" si="10"/>
        <v>28</v>
      </c>
      <c r="AF50" s="276">
        <f t="shared" si="10"/>
        <v>29</v>
      </c>
      <c r="AG50" s="276">
        <f t="shared" si="10"/>
        <v>30</v>
      </c>
      <c r="AH50" s="276">
        <f t="shared" si="10"/>
        <v>31</v>
      </c>
      <c r="AI50" s="276">
        <f t="shared" si="10"/>
        <v>32</v>
      </c>
      <c r="AJ50" s="276">
        <f t="shared" si="10"/>
        <v>33</v>
      </c>
      <c r="AK50" s="276">
        <f t="shared" si="10"/>
        <v>34</v>
      </c>
      <c r="AL50" s="276">
        <f t="shared" si="10"/>
        <v>35</v>
      </c>
      <c r="AM50" s="276">
        <f t="shared" si="10"/>
        <v>36</v>
      </c>
      <c r="AN50" s="276">
        <f t="shared" si="10"/>
        <v>37</v>
      </c>
      <c r="AO50" s="276">
        <f t="shared" si="10"/>
        <v>38</v>
      </c>
      <c r="AP50" s="276">
        <f t="shared" si="10"/>
        <v>39</v>
      </c>
      <c r="AQ50" s="276">
        <f t="shared" si="10"/>
        <v>40</v>
      </c>
      <c r="AR50" s="276">
        <f t="shared" si="10"/>
        <v>41</v>
      </c>
      <c r="AS50" s="276">
        <f t="shared" si="10"/>
        <v>42</v>
      </c>
      <c r="AT50" s="276">
        <f t="shared" si="10"/>
        <v>43</v>
      </c>
      <c r="AU50" s="276">
        <f t="shared" si="10"/>
        <v>44</v>
      </c>
      <c r="AV50" s="276">
        <f t="shared" si="10"/>
        <v>45</v>
      </c>
      <c r="AW50" s="276">
        <f t="shared" si="10"/>
        <v>46</v>
      </c>
      <c r="AX50" s="276">
        <f t="shared" si="10"/>
        <v>47</v>
      </c>
      <c r="AY50" s="276">
        <f t="shared" si="10"/>
        <v>48</v>
      </c>
      <c r="AZ50" s="276">
        <f t="shared" si="10"/>
        <v>49</v>
      </c>
      <c r="BA50" s="276">
        <f t="shared" si="10"/>
        <v>50</v>
      </c>
      <c r="BB50" s="276">
        <f t="shared" si="10"/>
        <v>51</v>
      </c>
      <c r="BC50" s="276">
        <f t="shared" si="10"/>
        <v>52</v>
      </c>
      <c r="BD50" s="276">
        <f t="shared" si="10"/>
        <v>53</v>
      </c>
      <c r="BE50" s="276">
        <f t="shared" si="10"/>
        <v>54</v>
      </c>
      <c r="BF50" s="276">
        <f t="shared" si="10"/>
        <v>55</v>
      </c>
      <c r="BG50" s="276">
        <f t="shared" si="10"/>
        <v>56</v>
      </c>
      <c r="BH50" s="276">
        <f t="shared" si="10"/>
        <v>57</v>
      </c>
      <c r="BI50" s="276">
        <f t="shared" si="10"/>
        <v>58</v>
      </c>
      <c r="BJ50" s="276">
        <f t="shared" si="10"/>
        <v>59</v>
      </c>
      <c r="BK50" s="276">
        <f t="shared" si="10"/>
        <v>60</v>
      </c>
      <c r="BL50" s="276">
        <f t="shared" si="10"/>
        <v>61</v>
      </c>
      <c r="BM50" s="276">
        <f t="shared" si="10"/>
        <v>62</v>
      </c>
      <c r="BN50" s="276">
        <f t="shared" si="10"/>
        <v>63</v>
      </c>
      <c r="BO50" s="276">
        <f t="shared" si="10"/>
        <v>64</v>
      </c>
      <c r="BP50" s="276">
        <f t="shared" si="10"/>
        <v>65</v>
      </c>
      <c r="BQ50" s="276">
        <f t="shared" si="10"/>
        <v>66</v>
      </c>
      <c r="BR50" s="276">
        <f t="shared" ref="BR50:EC50" si="11">BQ50+1</f>
        <v>67</v>
      </c>
      <c r="BS50" s="276">
        <f t="shared" si="11"/>
        <v>68</v>
      </c>
      <c r="BT50" s="276">
        <f t="shared" si="11"/>
        <v>69</v>
      </c>
      <c r="BU50" s="276">
        <f t="shared" si="11"/>
        <v>70</v>
      </c>
      <c r="BV50" s="276">
        <f t="shared" si="11"/>
        <v>71</v>
      </c>
      <c r="BW50" s="276">
        <f t="shared" si="11"/>
        <v>72</v>
      </c>
      <c r="BX50" s="276">
        <f t="shared" si="11"/>
        <v>73</v>
      </c>
      <c r="BY50" s="276">
        <f t="shared" si="11"/>
        <v>74</v>
      </c>
      <c r="BZ50" s="276">
        <f t="shared" si="11"/>
        <v>75</v>
      </c>
      <c r="CA50" s="276">
        <f t="shared" si="11"/>
        <v>76</v>
      </c>
      <c r="CB50" s="276">
        <f t="shared" si="11"/>
        <v>77</v>
      </c>
      <c r="CC50" s="276">
        <f t="shared" si="11"/>
        <v>78</v>
      </c>
      <c r="CD50" s="276">
        <f t="shared" si="11"/>
        <v>79</v>
      </c>
      <c r="CE50" s="276">
        <f t="shared" si="11"/>
        <v>80</v>
      </c>
      <c r="CF50" s="276">
        <f t="shared" si="11"/>
        <v>81</v>
      </c>
      <c r="CG50" s="276">
        <f t="shared" si="11"/>
        <v>82</v>
      </c>
      <c r="CH50" s="276">
        <f t="shared" si="11"/>
        <v>83</v>
      </c>
      <c r="CI50" s="276">
        <f t="shared" si="11"/>
        <v>84</v>
      </c>
      <c r="CJ50" s="276">
        <f t="shared" si="11"/>
        <v>85</v>
      </c>
      <c r="CK50" s="276">
        <f t="shared" si="11"/>
        <v>86</v>
      </c>
      <c r="CL50" s="276">
        <f t="shared" si="11"/>
        <v>87</v>
      </c>
      <c r="CM50" s="276">
        <f t="shared" si="11"/>
        <v>88</v>
      </c>
      <c r="CN50" s="276">
        <f t="shared" si="11"/>
        <v>89</v>
      </c>
      <c r="CO50" s="276">
        <f t="shared" si="11"/>
        <v>90</v>
      </c>
      <c r="CP50" s="276">
        <f t="shared" si="11"/>
        <v>91</v>
      </c>
      <c r="CQ50" s="276">
        <f t="shared" si="11"/>
        <v>92</v>
      </c>
      <c r="CR50" s="276">
        <f t="shared" si="11"/>
        <v>93</v>
      </c>
      <c r="CS50" s="276">
        <f t="shared" si="11"/>
        <v>94</v>
      </c>
      <c r="CT50" s="276">
        <f t="shared" si="11"/>
        <v>95</v>
      </c>
      <c r="CU50" s="276">
        <f t="shared" si="11"/>
        <v>96</v>
      </c>
      <c r="CV50" s="276">
        <f t="shared" si="11"/>
        <v>97</v>
      </c>
      <c r="CW50" s="276">
        <f t="shared" si="11"/>
        <v>98</v>
      </c>
      <c r="CX50" s="276">
        <f t="shared" si="11"/>
        <v>99</v>
      </c>
      <c r="CY50" s="276">
        <f t="shared" si="11"/>
        <v>100</v>
      </c>
      <c r="CZ50" s="276">
        <f t="shared" si="11"/>
        <v>101</v>
      </c>
      <c r="DA50" s="276">
        <f t="shared" si="11"/>
        <v>102</v>
      </c>
      <c r="DB50" s="276">
        <f t="shared" si="11"/>
        <v>103</v>
      </c>
      <c r="DC50" s="276">
        <f t="shared" si="11"/>
        <v>104</v>
      </c>
      <c r="DD50" s="276">
        <f t="shared" si="11"/>
        <v>105</v>
      </c>
      <c r="DE50" s="276">
        <f t="shared" si="11"/>
        <v>106</v>
      </c>
      <c r="DF50" s="276">
        <f t="shared" si="11"/>
        <v>107</v>
      </c>
      <c r="DG50" s="276">
        <f t="shared" si="11"/>
        <v>108</v>
      </c>
      <c r="DH50" s="276">
        <f t="shared" si="11"/>
        <v>109</v>
      </c>
      <c r="DI50" s="276">
        <f t="shared" si="11"/>
        <v>110</v>
      </c>
      <c r="DJ50" s="276">
        <f t="shared" si="11"/>
        <v>111</v>
      </c>
      <c r="DK50" s="276">
        <f t="shared" si="11"/>
        <v>112</v>
      </c>
      <c r="DL50" s="276">
        <f t="shared" si="11"/>
        <v>113</v>
      </c>
      <c r="DM50" s="276">
        <f t="shared" si="11"/>
        <v>114</v>
      </c>
      <c r="DN50" s="276">
        <f t="shared" si="11"/>
        <v>115</v>
      </c>
      <c r="DO50" s="276">
        <f t="shared" si="11"/>
        <v>116</v>
      </c>
      <c r="DP50" s="276">
        <f t="shared" si="11"/>
        <v>117</v>
      </c>
      <c r="DQ50" s="276">
        <f t="shared" si="11"/>
        <v>118</v>
      </c>
      <c r="DR50" s="276">
        <f t="shared" si="11"/>
        <v>119</v>
      </c>
      <c r="DS50" s="276">
        <f t="shared" si="11"/>
        <v>120</v>
      </c>
      <c r="DT50" s="276">
        <f t="shared" si="11"/>
        <v>121</v>
      </c>
      <c r="DU50" s="276">
        <f t="shared" si="11"/>
        <v>122</v>
      </c>
      <c r="DV50" s="276">
        <f t="shared" si="11"/>
        <v>123</v>
      </c>
      <c r="DW50" s="276">
        <f t="shared" si="11"/>
        <v>124</v>
      </c>
      <c r="DX50" s="276">
        <f t="shared" si="11"/>
        <v>125</v>
      </c>
      <c r="DY50" s="276">
        <f t="shared" si="11"/>
        <v>126</v>
      </c>
      <c r="DZ50" s="276">
        <f t="shared" si="11"/>
        <v>127</v>
      </c>
      <c r="EA50" s="276">
        <f t="shared" si="11"/>
        <v>128</v>
      </c>
      <c r="EB50" s="276">
        <f t="shared" si="11"/>
        <v>129</v>
      </c>
      <c r="EC50" s="276">
        <f t="shared" si="11"/>
        <v>130</v>
      </c>
      <c r="ED50" s="276">
        <f t="shared" ref="ED50:GO50" si="12">EC50+1</f>
        <v>131</v>
      </c>
      <c r="EE50" s="276">
        <f t="shared" si="12"/>
        <v>132</v>
      </c>
      <c r="EF50" s="276">
        <f t="shared" si="12"/>
        <v>133</v>
      </c>
      <c r="EG50" s="276">
        <f t="shared" si="12"/>
        <v>134</v>
      </c>
      <c r="EH50" s="276">
        <f t="shared" si="12"/>
        <v>135</v>
      </c>
      <c r="EI50" s="276">
        <f t="shared" si="12"/>
        <v>136</v>
      </c>
      <c r="EJ50" s="276">
        <f t="shared" si="12"/>
        <v>137</v>
      </c>
      <c r="EK50" s="276">
        <f t="shared" si="12"/>
        <v>138</v>
      </c>
      <c r="EL50" s="276">
        <f t="shared" si="12"/>
        <v>139</v>
      </c>
      <c r="EM50" s="276">
        <f t="shared" si="12"/>
        <v>140</v>
      </c>
      <c r="EN50" s="276">
        <f t="shared" si="12"/>
        <v>141</v>
      </c>
      <c r="EO50" s="276">
        <f t="shared" si="12"/>
        <v>142</v>
      </c>
      <c r="EP50" s="276">
        <f t="shared" si="12"/>
        <v>143</v>
      </c>
      <c r="EQ50" s="276">
        <f t="shared" si="12"/>
        <v>144</v>
      </c>
      <c r="ER50" s="276">
        <f t="shared" si="12"/>
        <v>145</v>
      </c>
      <c r="ES50" s="276">
        <f t="shared" si="12"/>
        <v>146</v>
      </c>
      <c r="ET50" s="276">
        <f t="shared" si="12"/>
        <v>147</v>
      </c>
      <c r="EU50" s="276">
        <f t="shared" si="12"/>
        <v>148</v>
      </c>
      <c r="EV50" s="276">
        <f t="shared" si="12"/>
        <v>149</v>
      </c>
      <c r="EW50" s="276">
        <f t="shared" si="12"/>
        <v>150</v>
      </c>
      <c r="EX50" s="276">
        <f t="shared" si="12"/>
        <v>151</v>
      </c>
      <c r="EY50" s="276">
        <f t="shared" si="12"/>
        <v>152</v>
      </c>
      <c r="EZ50" s="276">
        <f t="shared" si="12"/>
        <v>153</v>
      </c>
      <c r="FA50" s="276">
        <f t="shared" si="12"/>
        <v>154</v>
      </c>
      <c r="FB50" s="276">
        <f t="shared" si="12"/>
        <v>155</v>
      </c>
      <c r="FC50" s="276">
        <f t="shared" si="12"/>
        <v>156</v>
      </c>
      <c r="FD50" s="276">
        <f t="shared" si="12"/>
        <v>157</v>
      </c>
      <c r="FE50" s="276">
        <f t="shared" si="12"/>
        <v>158</v>
      </c>
      <c r="FF50" s="276">
        <f t="shared" si="12"/>
        <v>159</v>
      </c>
      <c r="FG50" s="276">
        <f t="shared" si="12"/>
        <v>160</v>
      </c>
      <c r="FH50" s="276">
        <f t="shared" si="12"/>
        <v>161</v>
      </c>
      <c r="FI50" s="276">
        <f t="shared" si="12"/>
        <v>162</v>
      </c>
      <c r="FJ50" s="276">
        <f t="shared" si="12"/>
        <v>163</v>
      </c>
      <c r="FK50" s="276">
        <f t="shared" si="12"/>
        <v>164</v>
      </c>
      <c r="FL50" s="276">
        <f t="shared" si="12"/>
        <v>165</v>
      </c>
      <c r="FM50" s="276">
        <f t="shared" si="12"/>
        <v>166</v>
      </c>
      <c r="FN50" s="276">
        <f t="shared" si="12"/>
        <v>167</v>
      </c>
      <c r="FO50" s="276">
        <f t="shared" si="12"/>
        <v>168</v>
      </c>
      <c r="FP50" s="276">
        <f t="shared" si="12"/>
        <v>169</v>
      </c>
      <c r="FQ50" s="276">
        <f t="shared" si="12"/>
        <v>170</v>
      </c>
      <c r="FR50" s="276">
        <f t="shared" si="12"/>
        <v>171</v>
      </c>
      <c r="FS50" s="276">
        <f t="shared" si="12"/>
        <v>172</v>
      </c>
      <c r="FT50" s="276">
        <f t="shared" si="12"/>
        <v>173</v>
      </c>
      <c r="FU50" s="276">
        <f t="shared" si="12"/>
        <v>174</v>
      </c>
      <c r="FV50" s="276">
        <f t="shared" si="12"/>
        <v>175</v>
      </c>
      <c r="FW50" s="276">
        <f t="shared" si="12"/>
        <v>176</v>
      </c>
      <c r="FX50" s="276">
        <f t="shared" si="12"/>
        <v>177</v>
      </c>
      <c r="FY50" s="276">
        <f t="shared" si="12"/>
        <v>178</v>
      </c>
      <c r="FZ50" s="276">
        <f t="shared" si="12"/>
        <v>179</v>
      </c>
      <c r="GA50" s="276">
        <f t="shared" si="12"/>
        <v>180</v>
      </c>
      <c r="GB50" s="276">
        <f t="shared" si="12"/>
        <v>181</v>
      </c>
      <c r="GC50" s="276">
        <f t="shared" si="12"/>
        <v>182</v>
      </c>
      <c r="GD50" s="276">
        <f t="shared" si="12"/>
        <v>183</v>
      </c>
      <c r="GE50" s="276">
        <f t="shared" si="12"/>
        <v>184</v>
      </c>
      <c r="GF50" s="276">
        <f t="shared" si="12"/>
        <v>185</v>
      </c>
      <c r="GG50" s="276">
        <f t="shared" si="12"/>
        <v>186</v>
      </c>
      <c r="GH50" s="276">
        <f t="shared" si="12"/>
        <v>187</v>
      </c>
      <c r="GI50" s="276">
        <f t="shared" si="12"/>
        <v>188</v>
      </c>
      <c r="GJ50" s="276">
        <f t="shared" si="12"/>
        <v>189</v>
      </c>
      <c r="GK50" s="276">
        <f t="shared" si="12"/>
        <v>190</v>
      </c>
      <c r="GL50" s="276">
        <f t="shared" si="12"/>
        <v>191</v>
      </c>
      <c r="GM50" s="276">
        <f t="shared" si="12"/>
        <v>192</v>
      </c>
      <c r="GN50" s="276">
        <f t="shared" si="12"/>
        <v>193</v>
      </c>
      <c r="GO50" s="276">
        <f t="shared" si="12"/>
        <v>194</v>
      </c>
      <c r="GP50" s="276">
        <f t="shared" ref="GP50:JA50" si="13">GO50+1</f>
        <v>195</v>
      </c>
      <c r="GQ50" s="276">
        <f t="shared" si="13"/>
        <v>196</v>
      </c>
      <c r="GR50" s="276">
        <f t="shared" si="13"/>
        <v>197</v>
      </c>
      <c r="GS50" s="276">
        <f t="shared" si="13"/>
        <v>198</v>
      </c>
      <c r="GT50" s="276">
        <f t="shared" si="13"/>
        <v>199</v>
      </c>
      <c r="GU50" s="276">
        <f t="shared" si="13"/>
        <v>200</v>
      </c>
      <c r="GV50" s="276">
        <f t="shared" si="13"/>
        <v>201</v>
      </c>
      <c r="GW50" s="276">
        <f t="shared" si="13"/>
        <v>202</v>
      </c>
      <c r="GX50" s="276">
        <f t="shared" si="13"/>
        <v>203</v>
      </c>
      <c r="GY50" s="276">
        <f t="shared" si="13"/>
        <v>204</v>
      </c>
      <c r="GZ50" s="276">
        <f t="shared" si="13"/>
        <v>205</v>
      </c>
      <c r="HA50" s="276">
        <f t="shared" si="13"/>
        <v>206</v>
      </c>
      <c r="HB50" s="276">
        <f t="shared" si="13"/>
        <v>207</v>
      </c>
      <c r="HC50" s="276">
        <f t="shared" si="13"/>
        <v>208</v>
      </c>
      <c r="HD50" s="276">
        <f t="shared" si="13"/>
        <v>209</v>
      </c>
      <c r="HE50" s="276">
        <f t="shared" si="13"/>
        <v>210</v>
      </c>
      <c r="HF50" s="276">
        <f t="shared" si="13"/>
        <v>211</v>
      </c>
      <c r="HG50" s="276">
        <f t="shared" si="13"/>
        <v>212</v>
      </c>
      <c r="HH50" s="276">
        <f t="shared" si="13"/>
        <v>213</v>
      </c>
      <c r="HI50" s="276">
        <f t="shared" si="13"/>
        <v>214</v>
      </c>
      <c r="HJ50" s="276">
        <f t="shared" si="13"/>
        <v>215</v>
      </c>
      <c r="HK50" s="276">
        <f t="shared" si="13"/>
        <v>216</v>
      </c>
      <c r="HL50" s="276">
        <f t="shared" si="13"/>
        <v>217</v>
      </c>
      <c r="HM50" s="276">
        <f t="shared" si="13"/>
        <v>218</v>
      </c>
      <c r="HN50" s="276">
        <f t="shared" si="13"/>
        <v>219</v>
      </c>
      <c r="HO50" s="276">
        <f t="shared" si="13"/>
        <v>220</v>
      </c>
      <c r="HP50" s="276">
        <f t="shared" si="13"/>
        <v>221</v>
      </c>
      <c r="HQ50" s="276">
        <f t="shared" si="13"/>
        <v>222</v>
      </c>
      <c r="HR50" s="276">
        <f t="shared" si="13"/>
        <v>223</v>
      </c>
      <c r="HS50" s="276">
        <f t="shared" si="13"/>
        <v>224</v>
      </c>
      <c r="HT50" s="276">
        <f t="shared" si="13"/>
        <v>225</v>
      </c>
      <c r="HU50" s="276">
        <f t="shared" si="13"/>
        <v>226</v>
      </c>
      <c r="HV50" s="276">
        <f t="shared" si="13"/>
        <v>227</v>
      </c>
      <c r="HW50" s="276">
        <f t="shared" si="13"/>
        <v>228</v>
      </c>
      <c r="HX50" s="276">
        <f t="shared" si="13"/>
        <v>229</v>
      </c>
      <c r="HY50" s="276">
        <f t="shared" si="13"/>
        <v>230</v>
      </c>
      <c r="HZ50" s="276">
        <f t="shared" si="13"/>
        <v>231</v>
      </c>
      <c r="IA50" s="276">
        <f t="shared" si="13"/>
        <v>232</v>
      </c>
      <c r="IB50" s="276">
        <f t="shared" si="13"/>
        <v>233</v>
      </c>
      <c r="IC50" s="276">
        <f t="shared" si="13"/>
        <v>234</v>
      </c>
      <c r="ID50" s="276">
        <f t="shared" si="13"/>
        <v>235</v>
      </c>
      <c r="IE50" s="276">
        <f t="shared" si="13"/>
        <v>236</v>
      </c>
      <c r="IF50" s="276">
        <f t="shared" si="13"/>
        <v>237</v>
      </c>
      <c r="IG50" s="276">
        <f t="shared" si="13"/>
        <v>238</v>
      </c>
      <c r="IH50" s="276">
        <f t="shared" si="13"/>
        <v>239</v>
      </c>
      <c r="II50" s="276">
        <f t="shared" si="13"/>
        <v>240</v>
      </c>
      <c r="IJ50" s="276">
        <f t="shared" si="13"/>
        <v>241</v>
      </c>
      <c r="IK50" s="276">
        <f t="shared" si="13"/>
        <v>242</v>
      </c>
      <c r="IL50" s="276">
        <f t="shared" si="13"/>
        <v>243</v>
      </c>
      <c r="IM50" s="276">
        <f t="shared" si="13"/>
        <v>244</v>
      </c>
      <c r="IN50" s="276">
        <f t="shared" si="13"/>
        <v>245</v>
      </c>
      <c r="IO50" s="276">
        <f t="shared" si="13"/>
        <v>246</v>
      </c>
      <c r="IP50" s="276">
        <f t="shared" si="13"/>
        <v>247</v>
      </c>
      <c r="IQ50" s="276">
        <f t="shared" si="13"/>
        <v>248</v>
      </c>
      <c r="IR50" s="276">
        <f t="shared" si="13"/>
        <v>249</v>
      </c>
      <c r="IS50" s="276">
        <f t="shared" si="13"/>
        <v>250</v>
      </c>
      <c r="IT50" s="276">
        <f t="shared" si="13"/>
        <v>251</v>
      </c>
      <c r="IU50" s="276">
        <f t="shared" si="13"/>
        <v>252</v>
      </c>
      <c r="IV50" s="276">
        <f t="shared" si="13"/>
        <v>253</v>
      </c>
      <c r="IW50" s="276">
        <f t="shared" si="13"/>
        <v>254</v>
      </c>
      <c r="IX50" s="276">
        <f t="shared" si="13"/>
        <v>255</v>
      </c>
      <c r="IY50" s="276">
        <f t="shared" si="13"/>
        <v>256</v>
      </c>
      <c r="IZ50" s="276">
        <f t="shared" si="13"/>
        <v>257</v>
      </c>
      <c r="JA50" s="276">
        <f t="shared" si="13"/>
        <v>258</v>
      </c>
      <c r="JB50" s="276">
        <f t="shared" ref="JB50:LM50" si="14">JA50+1</f>
        <v>259</v>
      </c>
      <c r="JC50" s="276">
        <f t="shared" si="14"/>
        <v>260</v>
      </c>
      <c r="JD50" s="276">
        <f t="shared" si="14"/>
        <v>261</v>
      </c>
      <c r="JE50" s="276">
        <f t="shared" si="14"/>
        <v>262</v>
      </c>
      <c r="JF50" s="276">
        <f t="shared" si="14"/>
        <v>263</v>
      </c>
      <c r="JG50" s="276">
        <f t="shared" si="14"/>
        <v>264</v>
      </c>
      <c r="JH50" s="276">
        <f t="shared" si="14"/>
        <v>265</v>
      </c>
      <c r="JI50" s="276">
        <f t="shared" si="14"/>
        <v>266</v>
      </c>
      <c r="JJ50" s="276">
        <f t="shared" si="14"/>
        <v>267</v>
      </c>
      <c r="JK50" s="276">
        <f t="shared" si="14"/>
        <v>268</v>
      </c>
      <c r="JL50" s="276">
        <f t="shared" si="14"/>
        <v>269</v>
      </c>
      <c r="JM50" s="276">
        <f t="shared" si="14"/>
        <v>270</v>
      </c>
      <c r="JN50" s="276">
        <f t="shared" si="14"/>
        <v>271</v>
      </c>
      <c r="JO50" s="276">
        <f t="shared" si="14"/>
        <v>272</v>
      </c>
      <c r="JP50" s="276">
        <f t="shared" si="14"/>
        <v>273</v>
      </c>
      <c r="JQ50" s="276">
        <f t="shared" si="14"/>
        <v>274</v>
      </c>
      <c r="JR50" s="276">
        <f t="shared" si="14"/>
        <v>275</v>
      </c>
      <c r="JS50" s="276">
        <f t="shared" si="14"/>
        <v>276</v>
      </c>
      <c r="JT50" s="276">
        <f t="shared" si="14"/>
        <v>277</v>
      </c>
      <c r="JU50" s="276">
        <f t="shared" si="14"/>
        <v>278</v>
      </c>
      <c r="JV50" s="276">
        <f t="shared" si="14"/>
        <v>279</v>
      </c>
      <c r="JW50" s="276">
        <f t="shared" si="14"/>
        <v>280</v>
      </c>
      <c r="JX50" s="276">
        <f t="shared" si="14"/>
        <v>281</v>
      </c>
      <c r="JY50" s="276">
        <f t="shared" si="14"/>
        <v>282</v>
      </c>
      <c r="JZ50" s="276">
        <f t="shared" si="14"/>
        <v>283</v>
      </c>
      <c r="KA50" s="276">
        <f t="shared" si="14"/>
        <v>284</v>
      </c>
      <c r="KB50" s="276">
        <f t="shared" si="14"/>
        <v>285</v>
      </c>
      <c r="KC50" s="276">
        <f t="shared" si="14"/>
        <v>286</v>
      </c>
      <c r="KD50" s="276">
        <f t="shared" si="14"/>
        <v>287</v>
      </c>
      <c r="KE50" s="276">
        <f t="shared" si="14"/>
        <v>288</v>
      </c>
      <c r="KF50" s="276">
        <f t="shared" si="14"/>
        <v>289</v>
      </c>
      <c r="KG50" s="276">
        <f t="shared" si="14"/>
        <v>290</v>
      </c>
      <c r="KH50" s="276">
        <f t="shared" si="14"/>
        <v>291</v>
      </c>
      <c r="KI50" s="276">
        <f t="shared" si="14"/>
        <v>292</v>
      </c>
      <c r="KJ50" s="276">
        <f t="shared" si="14"/>
        <v>293</v>
      </c>
      <c r="KK50" s="276">
        <f t="shared" si="14"/>
        <v>294</v>
      </c>
      <c r="KL50" s="276">
        <f t="shared" si="14"/>
        <v>295</v>
      </c>
      <c r="KM50" s="276">
        <f t="shared" si="14"/>
        <v>296</v>
      </c>
      <c r="KN50" s="276">
        <f t="shared" si="14"/>
        <v>297</v>
      </c>
      <c r="KO50" s="276">
        <f t="shared" si="14"/>
        <v>298</v>
      </c>
      <c r="KP50" s="276">
        <f t="shared" si="14"/>
        <v>299</v>
      </c>
      <c r="KQ50" s="276">
        <f t="shared" si="14"/>
        <v>300</v>
      </c>
      <c r="KR50" s="276">
        <f t="shared" si="14"/>
        <v>301</v>
      </c>
      <c r="KS50" s="276">
        <f t="shared" si="14"/>
        <v>302</v>
      </c>
      <c r="KT50" s="276">
        <f t="shared" si="14"/>
        <v>303</v>
      </c>
      <c r="KU50" s="276">
        <f t="shared" si="14"/>
        <v>304</v>
      </c>
      <c r="KV50" s="276">
        <f t="shared" si="14"/>
        <v>305</v>
      </c>
      <c r="KW50" s="276">
        <f t="shared" si="14"/>
        <v>306</v>
      </c>
      <c r="KX50" s="276">
        <f t="shared" si="14"/>
        <v>307</v>
      </c>
      <c r="KY50" s="276">
        <f t="shared" si="14"/>
        <v>308</v>
      </c>
      <c r="KZ50" s="276">
        <f t="shared" si="14"/>
        <v>309</v>
      </c>
      <c r="LA50" s="276">
        <f t="shared" si="14"/>
        <v>310</v>
      </c>
      <c r="LB50" s="276">
        <f t="shared" si="14"/>
        <v>311</v>
      </c>
      <c r="LC50" s="276">
        <f t="shared" si="14"/>
        <v>312</v>
      </c>
      <c r="LD50" s="276">
        <f t="shared" si="14"/>
        <v>313</v>
      </c>
      <c r="LE50" s="276">
        <f t="shared" si="14"/>
        <v>314</v>
      </c>
      <c r="LF50" s="276">
        <f t="shared" si="14"/>
        <v>315</v>
      </c>
      <c r="LG50" s="276">
        <f t="shared" si="14"/>
        <v>316</v>
      </c>
      <c r="LH50" s="276">
        <f t="shared" si="14"/>
        <v>317</v>
      </c>
      <c r="LI50" s="276">
        <f t="shared" si="14"/>
        <v>318</v>
      </c>
      <c r="LJ50" s="276">
        <f t="shared" si="14"/>
        <v>319</v>
      </c>
      <c r="LK50" s="276">
        <f t="shared" si="14"/>
        <v>320</v>
      </c>
      <c r="LL50" s="276">
        <f t="shared" si="14"/>
        <v>321</v>
      </c>
      <c r="LM50" s="276">
        <f t="shared" si="14"/>
        <v>322</v>
      </c>
      <c r="LN50" s="276">
        <f t="shared" ref="LN50:NY50" si="15">LM50+1</f>
        <v>323</v>
      </c>
      <c r="LO50" s="276">
        <f t="shared" si="15"/>
        <v>324</v>
      </c>
      <c r="LP50" s="276">
        <f t="shared" si="15"/>
        <v>325</v>
      </c>
      <c r="LQ50" s="276">
        <f t="shared" si="15"/>
        <v>326</v>
      </c>
      <c r="LR50" s="276">
        <f t="shared" si="15"/>
        <v>327</v>
      </c>
      <c r="LS50" s="276">
        <f t="shared" si="15"/>
        <v>328</v>
      </c>
      <c r="LT50" s="276">
        <f t="shared" si="15"/>
        <v>329</v>
      </c>
      <c r="LU50" s="276">
        <f t="shared" si="15"/>
        <v>330</v>
      </c>
      <c r="LV50" s="276">
        <f t="shared" si="15"/>
        <v>331</v>
      </c>
      <c r="LW50" s="276">
        <f t="shared" si="15"/>
        <v>332</v>
      </c>
      <c r="LX50" s="276">
        <f t="shared" si="15"/>
        <v>333</v>
      </c>
      <c r="LY50" s="276">
        <f t="shared" si="15"/>
        <v>334</v>
      </c>
      <c r="LZ50" s="276">
        <f t="shared" si="15"/>
        <v>335</v>
      </c>
      <c r="MA50" s="276">
        <f t="shared" si="15"/>
        <v>336</v>
      </c>
      <c r="MB50" s="276">
        <f t="shared" si="15"/>
        <v>337</v>
      </c>
      <c r="MC50" s="276">
        <f t="shared" si="15"/>
        <v>338</v>
      </c>
      <c r="MD50" s="276">
        <f t="shared" si="15"/>
        <v>339</v>
      </c>
      <c r="ME50" s="276">
        <f t="shared" si="15"/>
        <v>340</v>
      </c>
      <c r="MF50" s="276">
        <f t="shared" si="15"/>
        <v>341</v>
      </c>
      <c r="MG50" s="276">
        <f t="shared" si="15"/>
        <v>342</v>
      </c>
      <c r="MH50" s="276">
        <f t="shared" si="15"/>
        <v>343</v>
      </c>
      <c r="MI50" s="276">
        <f t="shared" si="15"/>
        <v>344</v>
      </c>
      <c r="MJ50" s="276">
        <f t="shared" si="15"/>
        <v>345</v>
      </c>
      <c r="MK50" s="276">
        <f t="shared" si="15"/>
        <v>346</v>
      </c>
      <c r="ML50" s="276">
        <f t="shared" si="15"/>
        <v>347</v>
      </c>
      <c r="MM50" s="276">
        <f t="shared" si="15"/>
        <v>348</v>
      </c>
      <c r="MN50" s="276">
        <f t="shared" si="15"/>
        <v>349</v>
      </c>
      <c r="MO50" s="276">
        <f t="shared" si="15"/>
        <v>350</v>
      </c>
      <c r="MP50" s="276">
        <f t="shared" si="15"/>
        <v>351</v>
      </c>
      <c r="MQ50" s="276">
        <f t="shared" si="15"/>
        <v>352</v>
      </c>
      <c r="MR50" s="276">
        <f t="shared" si="15"/>
        <v>353</v>
      </c>
      <c r="MS50" s="276">
        <f t="shared" si="15"/>
        <v>354</v>
      </c>
      <c r="MT50" s="276">
        <f t="shared" si="15"/>
        <v>355</v>
      </c>
      <c r="MU50" s="276">
        <f t="shared" si="15"/>
        <v>356</v>
      </c>
      <c r="MV50" s="276">
        <f t="shared" si="15"/>
        <v>357</v>
      </c>
      <c r="MW50" s="276">
        <f t="shared" si="15"/>
        <v>358</v>
      </c>
      <c r="MX50" s="276">
        <f t="shared" si="15"/>
        <v>359</v>
      </c>
      <c r="MY50" s="276">
        <f t="shared" si="15"/>
        <v>360</v>
      </c>
      <c r="MZ50" s="276">
        <f t="shared" si="15"/>
        <v>361</v>
      </c>
      <c r="NA50" s="276">
        <f t="shared" si="15"/>
        <v>362</v>
      </c>
      <c r="NB50" s="276">
        <f t="shared" si="15"/>
        <v>363</v>
      </c>
      <c r="NC50" s="276">
        <f t="shared" si="15"/>
        <v>364</v>
      </c>
      <c r="ND50" s="276">
        <f t="shared" si="15"/>
        <v>365</v>
      </c>
      <c r="NE50" s="276">
        <f t="shared" si="15"/>
        <v>366</v>
      </c>
      <c r="NF50" s="276">
        <f t="shared" si="15"/>
        <v>367</v>
      </c>
      <c r="NG50" s="276">
        <f t="shared" si="15"/>
        <v>368</v>
      </c>
      <c r="NH50" s="276">
        <f t="shared" si="15"/>
        <v>369</v>
      </c>
      <c r="NI50" s="276">
        <f t="shared" si="15"/>
        <v>370</v>
      </c>
      <c r="NJ50" s="276">
        <f t="shared" si="15"/>
        <v>371</v>
      </c>
      <c r="NK50" s="276">
        <f t="shared" si="15"/>
        <v>372</v>
      </c>
      <c r="NL50" s="276">
        <f t="shared" si="15"/>
        <v>373</v>
      </c>
      <c r="NM50" s="276">
        <f t="shared" si="15"/>
        <v>374</v>
      </c>
      <c r="NN50" s="276">
        <f t="shared" si="15"/>
        <v>375</v>
      </c>
      <c r="NO50" s="276">
        <f t="shared" si="15"/>
        <v>376</v>
      </c>
      <c r="NP50" s="276">
        <f t="shared" si="15"/>
        <v>377</v>
      </c>
      <c r="NQ50" s="276">
        <f t="shared" si="15"/>
        <v>378</v>
      </c>
      <c r="NR50" s="276">
        <f t="shared" si="15"/>
        <v>379</v>
      </c>
      <c r="NS50" s="276">
        <f t="shared" si="15"/>
        <v>380</v>
      </c>
      <c r="NT50" s="276">
        <f t="shared" si="15"/>
        <v>381</v>
      </c>
      <c r="NU50" s="276">
        <f t="shared" si="15"/>
        <v>382</v>
      </c>
      <c r="NV50" s="276">
        <f t="shared" si="15"/>
        <v>383</v>
      </c>
      <c r="NW50" s="276">
        <f t="shared" si="15"/>
        <v>384</v>
      </c>
      <c r="NX50" s="276">
        <f t="shared" si="15"/>
        <v>385</v>
      </c>
      <c r="NY50" s="276">
        <f t="shared" si="15"/>
        <v>386</v>
      </c>
      <c r="NZ50" s="276">
        <f t="shared" ref="NZ50:QK50" si="16">NY50+1</f>
        <v>387</v>
      </c>
      <c r="OA50" s="276">
        <f t="shared" si="16"/>
        <v>388</v>
      </c>
      <c r="OB50" s="276">
        <f t="shared" si="16"/>
        <v>389</v>
      </c>
      <c r="OC50" s="276">
        <f t="shared" si="16"/>
        <v>390</v>
      </c>
      <c r="OD50" s="276">
        <f t="shared" si="16"/>
        <v>391</v>
      </c>
      <c r="OE50" s="276">
        <f t="shared" si="16"/>
        <v>392</v>
      </c>
      <c r="OF50" s="276">
        <f t="shared" si="16"/>
        <v>393</v>
      </c>
      <c r="OG50" s="276">
        <f t="shared" si="16"/>
        <v>394</v>
      </c>
      <c r="OH50" s="276">
        <f t="shared" si="16"/>
        <v>395</v>
      </c>
      <c r="OI50" s="276">
        <f t="shared" si="16"/>
        <v>396</v>
      </c>
      <c r="OJ50" s="276">
        <f t="shared" si="16"/>
        <v>397</v>
      </c>
      <c r="OK50" s="276">
        <f t="shared" si="16"/>
        <v>398</v>
      </c>
      <c r="OL50" s="276">
        <f t="shared" si="16"/>
        <v>399</v>
      </c>
      <c r="OM50" s="276">
        <f t="shared" si="16"/>
        <v>400</v>
      </c>
      <c r="ON50" s="276">
        <f t="shared" si="16"/>
        <v>401</v>
      </c>
      <c r="OO50" s="276">
        <f t="shared" si="16"/>
        <v>402</v>
      </c>
      <c r="OP50" s="276">
        <f t="shared" si="16"/>
        <v>403</v>
      </c>
      <c r="OQ50" s="276">
        <f t="shared" si="16"/>
        <v>404</v>
      </c>
      <c r="OR50" s="276">
        <f t="shared" si="16"/>
        <v>405</v>
      </c>
      <c r="OS50" s="276">
        <f t="shared" si="16"/>
        <v>406</v>
      </c>
      <c r="OT50" s="276">
        <f t="shared" si="16"/>
        <v>407</v>
      </c>
      <c r="OU50" s="276">
        <f t="shared" si="16"/>
        <v>408</v>
      </c>
      <c r="OV50" s="276">
        <f t="shared" si="16"/>
        <v>409</v>
      </c>
      <c r="OW50" s="276">
        <f t="shared" si="16"/>
        <v>410</v>
      </c>
      <c r="OX50" s="276">
        <f t="shared" si="16"/>
        <v>411</v>
      </c>
      <c r="OY50" s="276">
        <f t="shared" si="16"/>
        <v>412</v>
      </c>
      <c r="OZ50" s="276">
        <f t="shared" si="16"/>
        <v>413</v>
      </c>
      <c r="PA50" s="276">
        <f t="shared" si="16"/>
        <v>414</v>
      </c>
      <c r="PB50" s="276">
        <f t="shared" si="16"/>
        <v>415</v>
      </c>
      <c r="PC50" s="276">
        <f t="shared" si="16"/>
        <v>416</v>
      </c>
      <c r="PD50" s="276">
        <f t="shared" si="16"/>
        <v>417</v>
      </c>
      <c r="PE50" s="276">
        <f t="shared" si="16"/>
        <v>418</v>
      </c>
      <c r="PF50" s="276">
        <f t="shared" si="16"/>
        <v>419</v>
      </c>
      <c r="PG50" s="276">
        <f t="shared" si="16"/>
        <v>420</v>
      </c>
      <c r="PH50" s="276">
        <f t="shared" si="16"/>
        <v>421</v>
      </c>
      <c r="PI50" s="276">
        <f t="shared" si="16"/>
        <v>422</v>
      </c>
      <c r="PJ50" s="276">
        <f t="shared" si="16"/>
        <v>423</v>
      </c>
      <c r="PK50" s="276">
        <f t="shared" si="16"/>
        <v>424</v>
      </c>
      <c r="PL50" s="276">
        <f t="shared" si="16"/>
        <v>425</v>
      </c>
      <c r="PM50" s="276">
        <f t="shared" si="16"/>
        <v>426</v>
      </c>
      <c r="PN50" s="276">
        <f t="shared" si="16"/>
        <v>427</v>
      </c>
      <c r="PO50" s="276">
        <f t="shared" si="16"/>
        <v>428</v>
      </c>
      <c r="PP50" s="276">
        <f t="shared" si="16"/>
        <v>429</v>
      </c>
      <c r="PQ50" s="276">
        <f t="shared" si="16"/>
        <v>430</v>
      </c>
      <c r="PR50" s="276">
        <f t="shared" si="16"/>
        <v>431</v>
      </c>
      <c r="PS50" s="276">
        <f t="shared" si="16"/>
        <v>432</v>
      </c>
      <c r="PT50" s="276">
        <f t="shared" si="16"/>
        <v>433</v>
      </c>
      <c r="PU50" s="276">
        <f t="shared" si="16"/>
        <v>434</v>
      </c>
      <c r="PV50" s="276">
        <f t="shared" si="16"/>
        <v>435</v>
      </c>
      <c r="PW50" s="276">
        <f t="shared" si="16"/>
        <v>436</v>
      </c>
      <c r="PX50" s="276">
        <f t="shared" si="16"/>
        <v>437</v>
      </c>
      <c r="PY50" s="276">
        <f t="shared" si="16"/>
        <v>438</v>
      </c>
      <c r="PZ50" s="276">
        <f t="shared" si="16"/>
        <v>439</v>
      </c>
      <c r="QA50" s="276">
        <f t="shared" si="16"/>
        <v>440</v>
      </c>
      <c r="QB50" s="276">
        <f t="shared" si="16"/>
        <v>441</v>
      </c>
      <c r="QC50" s="276">
        <f t="shared" si="16"/>
        <v>442</v>
      </c>
      <c r="QD50" s="276">
        <f t="shared" si="16"/>
        <v>443</v>
      </c>
      <c r="QE50" s="276">
        <f t="shared" si="16"/>
        <v>444</v>
      </c>
      <c r="QF50" s="276">
        <f t="shared" si="16"/>
        <v>445</v>
      </c>
      <c r="QG50" s="276">
        <f t="shared" si="16"/>
        <v>446</v>
      </c>
      <c r="QH50" s="276">
        <f t="shared" si="16"/>
        <v>447</v>
      </c>
      <c r="QI50" s="276">
        <f t="shared" si="16"/>
        <v>448</v>
      </c>
      <c r="QJ50" s="276">
        <f t="shared" si="16"/>
        <v>449</v>
      </c>
      <c r="QK50" s="276">
        <f t="shared" si="16"/>
        <v>450</v>
      </c>
      <c r="QL50" s="276">
        <f t="shared" ref="QL50:SA50" si="17">QK50+1</f>
        <v>451</v>
      </c>
      <c r="QM50" s="276">
        <f t="shared" si="17"/>
        <v>452</v>
      </c>
      <c r="QN50" s="276">
        <f t="shared" si="17"/>
        <v>453</v>
      </c>
      <c r="QO50" s="276">
        <f t="shared" si="17"/>
        <v>454</v>
      </c>
      <c r="QP50" s="276">
        <f t="shared" si="17"/>
        <v>455</v>
      </c>
      <c r="QQ50" s="276">
        <f t="shared" si="17"/>
        <v>456</v>
      </c>
      <c r="QR50" s="276">
        <f t="shared" si="17"/>
        <v>457</v>
      </c>
      <c r="QS50" s="276">
        <f t="shared" si="17"/>
        <v>458</v>
      </c>
      <c r="QT50" s="276">
        <f t="shared" si="17"/>
        <v>459</v>
      </c>
      <c r="QU50" s="276">
        <f t="shared" si="17"/>
        <v>460</v>
      </c>
      <c r="QV50" s="276">
        <f t="shared" si="17"/>
        <v>461</v>
      </c>
      <c r="QW50" s="276">
        <f t="shared" si="17"/>
        <v>462</v>
      </c>
      <c r="QX50" s="276">
        <f t="shared" si="17"/>
        <v>463</v>
      </c>
      <c r="QY50" s="276">
        <f t="shared" si="17"/>
        <v>464</v>
      </c>
      <c r="QZ50" s="276">
        <f t="shared" si="17"/>
        <v>465</v>
      </c>
      <c r="RA50" s="276">
        <f t="shared" si="17"/>
        <v>466</v>
      </c>
      <c r="RB50" s="276">
        <f t="shared" si="17"/>
        <v>467</v>
      </c>
      <c r="RC50" s="276">
        <f t="shared" si="17"/>
        <v>468</v>
      </c>
      <c r="RD50" s="276">
        <f t="shared" si="17"/>
        <v>469</v>
      </c>
      <c r="RE50" s="276">
        <f t="shared" si="17"/>
        <v>470</v>
      </c>
      <c r="RF50" s="276">
        <f t="shared" si="17"/>
        <v>471</v>
      </c>
      <c r="RG50" s="276">
        <f t="shared" si="17"/>
        <v>472</v>
      </c>
      <c r="RH50" s="276">
        <f t="shared" si="17"/>
        <v>473</v>
      </c>
      <c r="RI50" s="276">
        <f t="shared" si="17"/>
        <v>474</v>
      </c>
      <c r="RJ50" s="276">
        <f t="shared" si="17"/>
        <v>475</v>
      </c>
      <c r="RK50" s="276">
        <f t="shared" si="17"/>
        <v>476</v>
      </c>
      <c r="RL50" s="276">
        <f t="shared" si="17"/>
        <v>477</v>
      </c>
      <c r="RM50" s="276">
        <f t="shared" si="17"/>
        <v>478</v>
      </c>
      <c r="RN50" s="276">
        <f t="shared" si="17"/>
        <v>479</v>
      </c>
      <c r="RO50" s="276">
        <f t="shared" si="17"/>
        <v>480</v>
      </c>
      <c r="RP50" s="276">
        <f t="shared" si="17"/>
        <v>481</v>
      </c>
      <c r="RQ50" s="276">
        <f t="shared" si="17"/>
        <v>482</v>
      </c>
      <c r="RR50" s="276">
        <f t="shared" si="17"/>
        <v>483</v>
      </c>
      <c r="RS50" s="276">
        <f t="shared" si="17"/>
        <v>484</v>
      </c>
      <c r="RT50" s="276">
        <f t="shared" si="17"/>
        <v>485</v>
      </c>
      <c r="RU50" s="276">
        <f t="shared" si="17"/>
        <v>486</v>
      </c>
      <c r="RV50" s="276">
        <f t="shared" si="17"/>
        <v>487</v>
      </c>
      <c r="RW50" s="276">
        <f t="shared" si="17"/>
        <v>488</v>
      </c>
      <c r="RX50" s="276">
        <f t="shared" si="17"/>
        <v>489</v>
      </c>
      <c r="RY50" s="276">
        <f t="shared" si="17"/>
        <v>490</v>
      </c>
      <c r="RZ50" s="276">
        <f t="shared" si="17"/>
        <v>491</v>
      </c>
      <c r="SA50" s="276">
        <f t="shared" si="17"/>
        <v>492</v>
      </c>
    </row>
    <row r="51" spans="1:495">
      <c r="A51" s="282" t="s">
        <v>283</v>
      </c>
      <c r="B51" s="289">
        <f>SUM(C52:C53)</f>
        <v>57892.725000000006</v>
      </c>
      <c r="C51" s="282"/>
      <c r="D51" s="288"/>
      <c r="E51" s="288"/>
      <c r="F51" s="288"/>
      <c r="G51" s="288"/>
      <c r="H51" s="288"/>
      <c r="I51" s="288"/>
      <c r="J51" s="288"/>
      <c r="K51" s="288"/>
      <c r="L51" s="288"/>
      <c r="M51" s="288"/>
      <c r="N51" s="288"/>
      <c r="O51" s="288"/>
      <c r="P51" s="288"/>
      <c r="Q51" s="288"/>
      <c r="R51" s="288"/>
      <c r="S51" s="288"/>
      <c r="T51" s="288"/>
      <c r="U51" s="288"/>
      <c r="V51" s="288"/>
      <c r="W51" s="288"/>
      <c r="X51" s="288"/>
      <c r="Y51" s="288"/>
      <c r="Z51" s="288"/>
      <c r="AA51" s="288"/>
      <c r="AB51" s="288"/>
      <c r="AC51" s="288"/>
      <c r="AD51" s="288"/>
      <c r="AE51" s="288"/>
      <c r="AF51" s="288"/>
      <c r="AG51" s="288"/>
      <c r="AH51" s="288"/>
      <c r="AI51" s="288"/>
      <c r="AJ51" s="288"/>
      <c r="AK51" s="288"/>
      <c r="AL51" s="288"/>
      <c r="AM51" s="288"/>
      <c r="AN51" s="288"/>
      <c r="AO51" s="288"/>
      <c r="AP51" s="288"/>
      <c r="AQ51" s="288"/>
      <c r="AR51" s="288"/>
      <c r="AS51" s="288"/>
      <c r="AT51" s="288"/>
      <c r="AU51" s="288"/>
      <c r="AV51" s="288"/>
      <c r="AW51" s="288"/>
      <c r="AX51" s="288"/>
      <c r="AY51" s="288"/>
      <c r="AZ51" s="288"/>
      <c r="BA51" s="288"/>
      <c r="BB51" s="288"/>
      <c r="BC51" s="288"/>
      <c r="BD51" s="288"/>
      <c r="BE51" s="288"/>
      <c r="BF51" s="288"/>
      <c r="BG51" s="288"/>
      <c r="BH51" s="288"/>
      <c r="BI51" s="288"/>
      <c r="BJ51" s="288"/>
      <c r="BK51" s="288"/>
      <c r="BL51" s="288"/>
      <c r="BM51" s="288"/>
      <c r="BN51" s="288"/>
      <c r="BO51" s="288"/>
      <c r="BP51" s="288"/>
      <c r="BQ51" s="288"/>
      <c r="BR51" s="288"/>
      <c r="BS51" s="288"/>
      <c r="BT51" s="288"/>
      <c r="BU51" s="288"/>
      <c r="BV51" s="288"/>
      <c r="BW51" s="288"/>
      <c r="BX51" s="288"/>
      <c r="BY51" s="288"/>
      <c r="BZ51" s="288"/>
      <c r="CA51" s="288"/>
      <c r="CB51" s="288"/>
      <c r="CC51" s="288"/>
      <c r="CD51" s="288"/>
      <c r="CE51" s="288"/>
      <c r="CF51" s="288"/>
      <c r="CG51" s="288"/>
      <c r="CH51" s="288"/>
      <c r="CI51" s="288"/>
      <c r="CJ51" s="288"/>
      <c r="CK51" s="288"/>
      <c r="CL51" s="288"/>
      <c r="CM51" s="288"/>
      <c r="CN51" s="288"/>
      <c r="CO51" s="288"/>
      <c r="CP51" s="288"/>
      <c r="CQ51" s="288"/>
      <c r="CR51" s="288"/>
      <c r="CS51" s="288"/>
      <c r="CT51" s="288"/>
      <c r="CU51" s="288"/>
      <c r="CV51" s="288"/>
      <c r="CW51" s="288"/>
      <c r="CX51" s="288"/>
      <c r="CY51" s="288"/>
      <c r="CZ51" s="288"/>
      <c r="DA51" s="288"/>
      <c r="DB51" s="288"/>
      <c r="DC51" s="288"/>
      <c r="DD51" s="288"/>
      <c r="DE51" s="288"/>
      <c r="DF51" s="288"/>
      <c r="DG51" s="288"/>
      <c r="DH51" s="288"/>
      <c r="DI51" s="288"/>
      <c r="DJ51" s="288"/>
      <c r="DK51" s="288"/>
      <c r="DL51" s="288"/>
      <c r="DM51" s="288"/>
      <c r="DN51" s="288"/>
      <c r="DO51" s="288"/>
      <c r="DP51" s="288"/>
      <c r="DQ51" s="288"/>
      <c r="DR51" s="288"/>
      <c r="DS51" s="288"/>
      <c r="DT51" s="288"/>
      <c r="DU51" s="288"/>
      <c r="DV51" s="288"/>
      <c r="DW51" s="288"/>
      <c r="DX51" s="288"/>
      <c r="DY51" s="288"/>
      <c r="DZ51" s="288"/>
      <c r="EA51" s="288"/>
      <c r="EB51" s="288"/>
      <c r="EC51" s="288"/>
      <c r="ED51" s="288"/>
      <c r="EE51" s="288"/>
      <c r="EF51" s="288"/>
      <c r="EG51" s="288"/>
      <c r="EH51" s="288"/>
      <c r="EI51" s="288"/>
      <c r="EJ51" s="288"/>
      <c r="EK51" s="288"/>
      <c r="EL51" s="288"/>
      <c r="EM51" s="288"/>
      <c r="EN51" s="288"/>
      <c r="EO51" s="288"/>
      <c r="EP51" s="288"/>
      <c r="EQ51" s="288"/>
      <c r="ER51" s="288"/>
      <c r="ES51" s="288"/>
      <c r="ET51" s="288"/>
      <c r="EU51" s="288"/>
      <c r="EV51" s="288"/>
      <c r="EW51" s="288"/>
      <c r="EX51" s="288"/>
      <c r="EY51" s="288"/>
      <c r="EZ51" s="288"/>
      <c r="FA51" s="288"/>
      <c r="FB51" s="288"/>
      <c r="FC51" s="288"/>
      <c r="FD51" s="288"/>
      <c r="FE51" s="288"/>
      <c r="FF51" s="288"/>
      <c r="FG51" s="288"/>
      <c r="FH51" s="288"/>
      <c r="FI51" s="288"/>
      <c r="FJ51" s="288"/>
      <c r="FK51" s="288"/>
      <c r="FL51" s="288"/>
      <c r="FM51" s="288"/>
      <c r="FN51" s="288"/>
      <c r="FO51" s="288"/>
      <c r="FP51" s="288"/>
      <c r="FQ51" s="288"/>
      <c r="FR51" s="288"/>
      <c r="FS51" s="288"/>
      <c r="FT51" s="288"/>
      <c r="FU51" s="288"/>
      <c r="FV51" s="288"/>
      <c r="FW51" s="288"/>
      <c r="FX51" s="288"/>
      <c r="FY51" s="288"/>
      <c r="FZ51" s="288"/>
      <c r="GA51" s="288"/>
      <c r="GB51" s="288"/>
      <c r="GC51" s="288"/>
      <c r="GD51" s="288"/>
      <c r="GE51" s="288"/>
      <c r="GF51" s="288"/>
      <c r="GG51" s="288"/>
      <c r="GH51" s="288"/>
      <c r="GI51" s="288"/>
      <c r="GJ51" s="288"/>
      <c r="GK51" s="288"/>
      <c r="GL51" s="288"/>
      <c r="GM51" s="288"/>
      <c r="GN51" s="288"/>
      <c r="GO51" s="288"/>
      <c r="GP51" s="288"/>
      <c r="GQ51" s="288"/>
      <c r="GR51" s="288"/>
      <c r="GS51" s="288"/>
      <c r="GT51" s="288"/>
      <c r="GU51" s="288"/>
      <c r="GV51" s="288"/>
      <c r="GW51" s="288"/>
      <c r="GX51" s="288"/>
      <c r="GY51" s="288"/>
      <c r="GZ51" s="288"/>
      <c r="HA51" s="288"/>
      <c r="HB51" s="288"/>
      <c r="HC51" s="288"/>
      <c r="HD51" s="288"/>
      <c r="HE51" s="288"/>
      <c r="HF51" s="288"/>
      <c r="HG51" s="288"/>
      <c r="HH51" s="288"/>
      <c r="HI51" s="288"/>
      <c r="HJ51" s="288"/>
      <c r="HK51" s="288"/>
      <c r="HL51" s="288"/>
      <c r="HM51" s="288"/>
      <c r="HN51" s="288"/>
      <c r="HO51" s="288"/>
      <c r="HP51" s="288"/>
      <c r="HQ51" s="288"/>
      <c r="HR51" s="288"/>
      <c r="HS51" s="288"/>
      <c r="HT51" s="288"/>
      <c r="HU51" s="288"/>
      <c r="HV51" s="288"/>
      <c r="HW51" s="288"/>
      <c r="HX51" s="288"/>
      <c r="HY51" s="288"/>
      <c r="HZ51" s="288"/>
      <c r="IA51" s="288"/>
      <c r="IB51" s="288"/>
      <c r="IC51" s="288"/>
      <c r="ID51" s="288"/>
      <c r="IE51" s="288"/>
      <c r="IF51" s="288"/>
      <c r="IG51" s="288"/>
      <c r="IH51" s="288"/>
      <c r="II51" s="288"/>
      <c r="IJ51" s="288"/>
      <c r="IK51" s="288"/>
      <c r="IL51" s="288"/>
      <c r="IM51" s="288"/>
      <c r="IN51" s="288"/>
      <c r="IO51" s="288"/>
      <c r="IP51" s="288"/>
      <c r="IQ51" s="288"/>
      <c r="IR51" s="288"/>
      <c r="IS51" s="288"/>
      <c r="IT51" s="288"/>
      <c r="IU51" s="288"/>
      <c r="IV51" s="288"/>
      <c r="IW51" s="288"/>
      <c r="IX51" s="288"/>
      <c r="IY51" s="288"/>
      <c r="IZ51" s="288"/>
      <c r="JA51" s="288"/>
      <c r="JB51" s="288"/>
      <c r="JC51" s="288"/>
      <c r="JD51" s="288"/>
      <c r="JE51" s="288"/>
      <c r="JF51" s="288"/>
      <c r="JG51" s="288"/>
      <c r="JH51" s="288"/>
      <c r="JI51" s="288"/>
      <c r="JJ51" s="288"/>
      <c r="JK51" s="288"/>
      <c r="JL51" s="288"/>
      <c r="JM51" s="288"/>
      <c r="JN51" s="288"/>
      <c r="JO51" s="288"/>
      <c r="JP51" s="288"/>
      <c r="JQ51" s="288"/>
      <c r="JR51" s="288"/>
      <c r="JS51" s="288"/>
      <c r="JT51" s="288"/>
      <c r="JU51" s="288"/>
      <c r="JV51" s="288"/>
      <c r="JW51" s="288"/>
      <c r="JX51" s="288"/>
      <c r="JY51" s="288"/>
      <c r="JZ51" s="288"/>
      <c r="KA51" s="288"/>
      <c r="KB51" s="288"/>
      <c r="KC51" s="288"/>
      <c r="KD51" s="288"/>
      <c r="KE51" s="288"/>
      <c r="KF51" s="288"/>
      <c r="KG51" s="288"/>
      <c r="KH51" s="288"/>
      <c r="KI51" s="288"/>
      <c r="KJ51" s="288"/>
      <c r="KK51" s="288"/>
      <c r="KL51" s="288"/>
      <c r="KM51" s="288"/>
      <c r="KN51" s="288"/>
      <c r="KO51" s="288"/>
      <c r="KP51" s="288"/>
      <c r="KQ51" s="288"/>
      <c r="KR51" s="288"/>
      <c r="KS51" s="288"/>
      <c r="KT51" s="288"/>
      <c r="KU51" s="288"/>
      <c r="KV51" s="288"/>
      <c r="KW51" s="288"/>
      <c r="KX51" s="288"/>
      <c r="KY51" s="288"/>
      <c r="KZ51" s="288"/>
      <c r="LA51" s="288"/>
      <c r="LB51" s="288"/>
      <c r="LC51" s="288"/>
      <c r="LD51" s="288"/>
      <c r="LE51" s="288"/>
      <c r="LF51" s="288"/>
      <c r="LG51" s="288"/>
      <c r="LH51" s="288"/>
      <c r="LI51" s="288"/>
      <c r="LJ51" s="288"/>
      <c r="LK51" s="288"/>
      <c r="LL51" s="288"/>
      <c r="LM51" s="288"/>
      <c r="LN51" s="288"/>
      <c r="LO51" s="288"/>
      <c r="LP51" s="288"/>
      <c r="LQ51" s="288"/>
      <c r="LR51" s="288"/>
      <c r="LS51" s="288"/>
      <c r="LT51" s="288"/>
      <c r="LU51" s="288"/>
      <c r="LV51" s="288"/>
      <c r="LW51" s="288"/>
      <c r="LX51" s="288"/>
      <c r="LY51" s="288"/>
      <c r="LZ51" s="288"/>
      <c r="MA51" s="288"/>
      <c r="MB51" s="288"/>
      <c r="MC51" s="288"/>
      <c r="MD51" s="288"/>
      <c r="ME51" s="288"/>
      <c r="MF51" s="288"/>
      <c r="MG51" s="288"/>
      <c r="MH51" s="288"/>
      <c r="MI51" s="288"/>
      <c r="MJ51" s="288"/>
      <c r="MK51" s="288"/>
      <c r="ML51" s="288"/>
      <c r="MM51" s="288"/>
      <c r="MN51" s="288"/>
      <c r="MO51" s="288"/>
      <c r="MP51" s="288"/>
      <c r="MQ51" s="288"/>
      <c r="MR51" s="288"/>
      <c r="MS51" s="288"/>
      <c r="MT51" s="288"/>
      <c r="MU51" s="288"/>
      <c r="MV51" s="288"/>
      <c r="MW51" s="288"/>
      <c r="MX51" s="288"/>
      <c r="MY51" s="288"/>
      <c r="MZ51" s="288"/>
      <c r="NA51" s="288"/>
      <c r="NB51" s="288"/>
      <c r="NC51" s="288"/>
      <c r="ND51" s="288"/>
      <c r="NE51" s="288"/>
      <c r="NF51" s="288"/>
      <c r="NG51" s="288"/>
      <c r="NH51" s="288"/>
      <c r="NI51" s="288"/>
      <c r="NJ51" s="288"/>
      <c r="NK51" s="288"/>
      <c r="NL51" s="288"/>
      <c r="NM51" s="288"/>
      <c r="NN51" s="288"/>
      <c r="NO51" s="288"/>
      <c r="NP51" s="288"/>
      <c r="NQ51" s="288"/>
      <c r="NR51" s="288"/>
      <c r="NS51" s="288"/>
      <c r="NT51" s="288"/>
      <c r="NU51" s="288"/>
      <c r="NV51" s="288"/>
      <c r="NW51" s="288"/>
      <c r="NX51" s="288"/>
      <c r="NY51" s="288"/>
      <c r="NZ51" s="288"/>
      <c r="OA51" s="288"/>
      <c r="OB51" s="288"/>
      <c r="OC51" s="288"/>
      <c r="OD51" s="288"/>
      <c r="OE51" s="288"/>
      <c r="OF51" s="288"/>
      <c r="OG51" s="288"/>
      <c r="OH51" s="288"/>
      <c r="OI51" s="288"/>
      <c r="OJ51" s="288"/>
      <c r="OK51" s="288"/>
      <c r="OL51" s="288"/>
      <c r="OM51" s="288"/>
      <c r="ON51" s="288"/>
      <c r="OO51" s="288"/>
      <c r="OP51" s="288"/>
      <c r="OQ51" s="288"/>
      <c r="OR51" s="288"/>
      <c r="OS51" s="288"/>
      <c r="OT51" s="288"/>
      <c r="OU51" s="288"/>
      <c r="OV51" s="288"/>
      <c r="OW51" s="288"/>
      <c r="OX51" s="288"/>
      <c r="OY51" s="288"/>
      <c r="OZ51" s="288"/>
      <c r="PA51" s="288"/>
      <c r="PB51" s="288"/>
      <c r="PC51" s="288"/>
      <c r="PD51" s="288"/>
      <c r="PE51" s="288"/>
      <c r="PF51" s="288"/>
      <c r="PG51" s="288"/>
      <c r="PH51" s="288"/>
      <c r="PI51" s="288"/>
      <c r="PJ51" s="288"/>
      <c r="PK51" s="288"/>
      <c r="PL51" s="288"/>
      <c r="PM51" s="288"/>
      <c r="PN51" s="288"/>
      <c r="PO51" s="288"/>
      <c r="PP51" s="288"/>
      <c r="PQ51" s="288"/>
      <c r="PR51" s="288"/>
      <c r="PS51" s="288"/>
      <c r="PT51" s="288"/>
      <c r="PU51" s="288"/>
      <c r="PV51" s="288"/>
      <c r="PW51" s="288"/>
      <c r="PX51" s="288"/>
      <c r="PY51" s="288"/>
      <c r="PZ51" s="288"/>
      <c r="QA51" s="288"/>
      <c r="QB51" s="288"/>
      <c r="QC51" s="288"/>
      <c r="QD51" s="288"/>
      <c r="QE51" s="288"/>
      <c r="QF51" s="288"/>
      <c r="QG51" s="288"/>
      <c r="QH51" s="288"/>
      <c r="QI51" s="288"/>
      <c r="QJ51" s="288"/>
      <c r="QK51" s="288"/>
      <c r="QL51" s="288"/>
      <c r="QM51" s="288"/>
      <c r="QN51" s="288"/>
      <c r="QO51" s="288"/>
      <c r="QP51" s="288"/>
      <c r="QQ51" s="288"/>
      <c r="QR51" s="288"/>
      <c r="QS51" s="288"/>
      <c r="QT51" s="288"/>
      <c r="QU51" s="288"/>
      <c r="QV51" s="288"/>
      <c r="QW51" s="288"/>
      <c r="QX51" s="288"/>
      <c r="QY51" s="288"/>
      <c r="QZ51" s="288"/>
      <c r="RA51" s="288"/>
      <c r="RB51" s="288"/>
      <c r="RC51" s="288"/>
      <c r="RD51" s="288"/>
      <c r="RE51" s="288"/>
      <c r="RF51" s="288"/>
      <c r="RG51" s="288"/>
      <c r="RH51" s="288"/>
      <c r="RI51" s="288"/>
      <c r="RJ51" s="288"/>
      <c r="RK51" s="288"/>
      <c r="RL51" s="288"/>
      <c r="RM51" s="288"/>
      <c r="RN51" s="288"/>
      <c r="RO51" s="288"/>
      <c r="RP51" s="288"/>
      <c r="RQ51" s="288"/>
      <c r="RR51" s="288"/>
      <c r="RS51" s="288"/>
      <c r="RT51" s="288"/>
      <c r="RU51" s="288"/>
      <c r="RV51" s="288"/>
      <c r="RW51" s="288"/>
      <c r="RX51" s="288"/>
      <c r="RY51" s="288"/>
      <c r="RZ51" s="288"/>
      <c r="SA51" s="288"/>
    </row>
    <row r="52" spans="1:495">
      <c r="A52" s="282"/>
      <c r="B52" s="283" t="str">
        <f>$B$6</f>
        <v>Active Treatment System</v>
      </c>
      <c r="C52" s="290">
        <f>SUM(D52:R52,S52:INDEX(S52:SA52,$H$5))</f>
        <v>0</v>
      </c>
      <c r="D52" s="284">
        <f t="shared" ref="D52:BO52" si="18">$C6*D29</f>
        <v>0</v>
      </c>
      <c r="E52" s="284">
        <f t="shared" si="18"/>
        <v>0</v>
      </c>
      <c r="F52" s="284">
        <f t="shared" si="18"/>
        <v>0</v>
      </c>
      <c r="G52" s="284">
        <f t="shared" si="18"/>
        <v>0</v>
      </c>
      <c r="H52" s="284">
        <f t="shared" si="18"/>
        <v>0</v>
      </c>
      <c r="I52" s="284">
        <f t="shared" si="18"/>
        <v>0</v>
      </c>
      <c r="J52" s="284">
        <f t="shared" si="18"/>
        <v>0</v>
      </c>
      <c r="K52" s="284">
        <f t="shared" si="18"/>
        <v>0</v>
      </c>
      <c r="L52" s="284">
        <f t="shared" si="18"/>
        <v>0</v>
      </c>
      <c r="M52" s="284">
        <f t="shared" si="18"/>
        <v>0</v>
      </c>
      <c r="N52" s="284">
        <f t="shared" si="18"/>
        <v>0</v>
      </c>
      <c r="O52" s="284">
        <f t="shared" si="18"/>
        <v>0</v>
      </c>
      <c r="P52" s="284">
        <f t="shared" si="18"/>
        <v>0</v>
      </c>
      <c r="Q52" s="284">
        <f t="shared" si="18"/>
        <v>0</v>
      </c>
      <c r="R52" s="284">
        <f t="shared" si="18"/>
        <v>0</v>
      </c>
      <c r="S52" s="284">
        <f t="shared" si="18"/>
        <v>0</v>
      </c>
      <c r="T52" s="284">
        <f t="shared" si="18"/>
        <v>0</v>
      </c>
      <c r="U52" s="284">
        <f t="shared" si="18"/>
        <v>0</v>
      </c>
      <c r="V52" s="284">
        <f t="shared" si="18"/>
        <v>0</v>
      </c>
      <c r="W52" s="284">
        <f t="shared" si="18"/>
        <v>0</v>
      </c>
      <c r="X52" s="284">
        <f t="shared" si="18"/>
        <v>0</v>
      </c>
      <c r="Y52" s="284">
        <f t="shared" si="18"/>
        <v>0</v>
      </c>
      <c r="Z52" s="284">
        <f t="shared" si="18"/>
        <v>0</v>
      </c>
      <c r="AA52" s="284">
        <f t="shared" si="18"/>
        <v>0</v>
      </c>
      <c r="AB52" s="284">
        <f t="shared" si="18"/>
        <v>0</v>
      </c>
      <c r="AC52" s="284">
        <f t="shared" si="18"/>
        <v>0</v>
      </c>
      <c r="AD52" s="284">
        <f t="shared" si="18"/>
        <v>0</v>
      </c>
      <c r="AE52" s="284">
        <f t="shared" si="18"/>
        <v>0</v>
      </c>
      <c r="AF52" s="284">
        <f t="shared" si="18"/>
        <v>0</v>
      </c>
      <c r="AG52" s="284">
        <f t="shared" si="18"/>
        <v>0</v>
      </c>
      <c r="AH52" s="284">
        <f t="shared" si="18"/>
        <v>0</v>
      </c>
      <c r="AI52" s="284">
        <f t="shared" si="18"/>
        <v>0</v>
      </c>
      <c r="AJ52" s="284">
        <f t="shared" si="18"/>
        <v>0</v>
      </c>
      <c r="AK52" s="284">
        <f t="shared" si="18"/>
        <v>0</v>
      </c>
      <c r="AL52" s="284">
        <f t="shared" si="18"/>
        <v>0</v>
      </c>
      <c r="AM52" s="284">
        <f t="shared" si="18"/>
        <v>0</v>
      </c>
      <c r="AN52" s="284">
        <f t="shared" si="18"/>
        <v>0</v>
      </c>
      <c r="AO52" s="284">
        <f t="shared" si="18"/>
        <v>0</v>
      </c>
      <c r="AP52" s="284">
        <f t="shared" si="18"/>
        <v>0</v>
      </c>
      <c r="AQ52" s="284">
        <f t="shared" si="18"/>
        <v>0</v>
      </c>
      <c r="AR52" s="284">
        <f t="shared" si="18"/>
        <v>0</v>
      </c>
      <c r="AS52" s="284">
        <f t="shared" si="18"/>
        <v>0</v>
      </c>
      <c r="AT52" s="284">
        <f t="shared" si="18"/>
        <v>0</v>
      </c>
      <c r="AU52" s="284">
        <f t="shared" si="18"/>
        <v>0</v>
      </c>
      <c r="AV52" s="284">
        <f t="shared" si="18"/>
        <v>0</v>
      </c>
      <c r="AW52" s="284">
        <f t="shared" si="18"/>
        <v>0</v>
      </c>
      <c r="AX52" s="284">
        <f t="shared" si="18"/>
        <v>0</v>
      </c>
      <c r="AY52" s="284">
        <f t="shared" si="18"/>
        <v>0</v>
      </c>
      <c r="AZ52" s="284">
        <f t="shared" si="18"/>
        <v>0</v>
      </c>
      <c r="BA52" s="284">
        <f t="shared" si="18"/>
        <v>0</v>
      </c>
      <c r="BB52" s="284">
        <f t="shared" si="18"/>
        <v>0</v>
      </c>
      <c r="BC52" s="284">
        <f t="shared" si="18"/>
        <v>0</v>
      </c>
      <c r="BD52" s="284">
        <f t="shared" si="18"/>
        <v>0</v>
      </c>
      <c r="BE52" s="284">
        <f t="shared" si="18"/>
        <v>0</v>
      </c>
      <c r="BF52" s="284">
        <f t="shared" si="18"/>
        <v>0</v>
      </c>
      <c r="BG52" s="284">
        <f t="shared" si="18"/>
        <v>0</v>
      </c>
      <c r="BH52" s="284">
        <f t="shared" si="18"/>
        <v>0</v>
      </c>
      <c r="BI52" s="284">
        <f t="shared" si="18"/>
        <v>0</v>
      </c>
      <c r="BJ52" s="284">
        <f t="shared" si="18"/>
        <v>0</v>
      </c>
      <c r="BK52" s="284">
        <f t="shared" si="18"/>
        <v>0</v>
      </c>
      <c r="BL52" s="284">
        <f t="shared" si="18"/>
        <v>0</v>
      </c>
      <c r="BM52" s="284">
        <f t="shared" si="18"/>
        <v>0</v>
      </c>
      <c r="BN52" s="284">
        <f t="shared" si="18"/>
        <v>0</v>
      </c>
      <c r="BO52" s="284">
        <f t="shared" si="18"/>
        <v>0</v>
      </c>
      <c r="BP52" s="284">
        <f t="shared" ref="BP52:EA52" si="19">$C6*BP29</f>
        <v>0</v>
      </c>
      <c r="BQ52" s="284">
        <f t="shared" si="19"/>
        <v>0</v>
      </c>
      <c r="BR52" s="284">
        <f t="shared" si="19"/>
        <v>0</v>
      </c>
      <c r="BS52" s="284">
        <f t="shared" si="19"/>
        <v>0</v>
      </c>
      <c r="BT52" s="284">
        <f t="shared" si="19"/>
        <v>0</v>
      </c>
      <c r="BU52" s="284">
        <f t="shared" si="19"/>
        <v>0</v>
      </c>
      <c r="BV52" s="284">
        <f t="shared" si="19"/>
        <v>0</v>
      </c>
      <c r="BW52" s="284">
        <f t="shared" si="19"/>
        <v>0</v>
      </c>
      <c r="BX52" s="284">
        <f t="shared" si="19"/>
        <v>0</v>
      </c>
      <c r="BY52" s="284">
        <f t="shared" si="19"/>
        <v>0</v>
      </c>
      <c r="BZ52" s="284">
        <f t="shared" si="19"/>
        <v>0</v>
      </c>
      <c r="CA52" s="284">
        <f t="shared" si="19"/>
        <v>0</v>
      </c>
      <c r="CB52" s="284">
        <f t="shared" si="19"/>
        <v>0</v>
      </c>
      <c r="CC52" s="284">
        <f t="shared" si="19"/>
        <v>0</v>
      </c>
      <c r="CD52" s="284">
        <f t="shared" si="19"/>
        <v>0</v>
      </c>
      <c r="CE52" s="284">
        <f t="shared" si="19"/>
        <v>0</v>
      </c>
      <c r="CF52" s="284">
        <f t="shared" si="19"/>
        <v>0</v>
      </c>
      <c r="CG52" s="284">
        <f t="shared" si="19"/>
        <v>0</v>
      </c>
      <c r="CH52" s="284">
        <f t="shared" si="19"/>
        <v>0</v>
      </c>
      <c r="CI52" s="284">
        <f t="shared" si="19"/>
        <v>0</v>
      </c>
      <c r="CJ52" s="284">
        <f t="shared" si="19"/>
        <v>0</v>
      </c>
      <c r="CK52" s="284">
        <f t="shared" si="19"/>
        <v>0</v>
      </c>
      <c r="CL52" s="284">
        <f t="shared" si="19"/>
        <v>0</v>
      </c>
      <c r="CM52" s="284">
        <f t="shared" si="19"/>
        <v>0</v>
      </c>
      <c r="CN52" s="284">
        <f t="shared" si="19"/>
        <v>0</v>
      </c>
      <c r="CO52" s="284">
        <f t="shared" si="19"/>
        <v>0</v>
      </c>
      <c r="CP52" s="284">
        <f t="shared" si="19"/>
        <v>0</v>
      </c>
      <c r="CQ52" s="284">
        <f t="shared" si="19"/>
        <v>0</v>
      </c>
      <c r="CR52" s="284">
        <f t="shared" si="19"/>
        <v>0</v>
      </c>
      <c r="CS52" s="284">
        <f t="shared" si="19"/>
        <v>0</v>
      </c>
      <c r="CT52" s="284">
        <f t="shared" si="19"/>
        <v>0</v>
      </c>
      <c r="CU52" s="284">
        <f t="shared" si="19"/>
        <v>0</v>
      </c>
      <c r="CV52" s="284">
        <f t="shared" si="19"/>
        <v>0</v>
      </c>
      <c r="CW52" s="284">
        <f t="shared" si="19"/>
        <v>0</v>
      </c>
      <c r="CX52" s="284">
        <f t="shared" si="19"/>
        <v>0</v>
      </c>
      <c r="CY52" s="284">
        <f t="shared" si="19"/>
        <v>0</v>
      </c>
      <c r="CZ52" s="284">
        <f t="shared" si="19"/>
        <v>0</v>
      </c>
      <c r="DA52" s="284">
        <f t="shared" si="19"/>
        <v>0</v>
      </c>
      <c r="DB52" s="284">
        <f t="shared" si="19"/>
        <v>0</v>
      </c>
      <c r="DC52" s="284">
        <f t="shared" si="19"/>
        <v>0</v>
      </c>
      <c r="DD52" s="284">
        <f t="shared" si="19"/>
        <v>0</v>
      </c>
      <c r="DE52" s="284">
        <f t="shared" si="19"/>
        <v>0</v>
      </c>
      <c r="DF52" s="284">
        <f t="shared" si="19"/>
        <v>0</v>
      </c>
      <c r="DG52" s="284">
        <f t="shared" si="19"/>
        <v>0</v>
      </c>
      <c r="DH52" s="284">
        <f t="shared" si="19"/>
        <v>0</v>
      </c>
      <c r="DI52" s="284">
        <f t="shared" si="19"/>
        <v>0</v>
      </c>
      <c r="DJ52" s="284">
        <f t="shared" si="19"/>
        <v>0</v>
      </c>
      <c r="DK52" s="284">
        <f t="shared" si="19"/>
        <v>0</v>
      </c>
      <c r="DL52" s="284">
        <f t="shared" si="19"/>
        <v>0</v>
      </c>
      <c r="DM52" s="284">
        <f t="shared" si="19"/>
        <v>0</v>
      </c>
      <c r="DN52" s="284">
        <f t="shared" si="19"/>
        <v>0</v>
      </c>
      <c r="DO52" s="284">
        <f t="shared" si="19"/>
        <v>0</v>
      </c>
      <c r="DP52" s="284">
        <f t="shared" si="19"/>
        <v>0</v>
      </c>
      <c r="DQ52" s="284">
        <f t="shared" si="19"/>
        <v>0</v>
      </c>
      <c r="DR52" s="284">
        <f t="shared" si="19"/>
        <v>0</v>
      </c>
      <c r="DS52" s="284">
        <f t="shared" si="19"/>
        <v>0</v>
      </c>
      <c r="DT52" s="284">
        <f t="shared" si="19"/>
        <v>0</v>
      </c>
      <c r="DU52" s="284">
        <f t="shared" si="19"/>
        <v>0</v>
      </c>
      <c r="DV52" s="284">
        <f t="shared" si="19"/>
        <v>0</v>
      </c>
      <c r="DW52" s="284">
        <f t="shared" si="19"/>
        <v>0</v>
      </c>
      <c r="DX52" s="284">
        <f t="shared" si="19"/>
        <v>0</v>
      </c>
      <c r="DY52" s="284">
        <f t="shared" si="19"/>
        <v>0</v>
      </c>
      <c r="DZ52" s="284">
        <f t="shared" si="19"/>
        <v>0</v>
      </c>
      <c r="EA52" s="284">
        <f t="shared" si="19"/>
        <v>0</v>
      </c>
      <c r="EB52" s="284">
        <f t="shared" ref="EB52:GM52" si="20">$C6*EB29</f>
        <v>0</v>
      </c>
      <c r="EC52" s="284">
        <f t="shared" si="20"/>
        <v>0</v>
      </c>
      <c r="ED52" s="284">
        <f t="shared" si="20"/>
        <v>0</v>
      </c>
      <c r="EE52" s="284">
        <f t="shared" si="20"/>
        <v>0</v>
      </c>
      <c r="EF52" s="284">
        <f t="shared" si="20"/>
        <v>0</v>
      </c>
      <c r="EG52" s="284">
        <f t="shared" si="20"/>
        <v>0</v>
      </c>
      <c r="EH52" s="284">
        <f t="shared" si="20"/>
        <v>0</v>
      </c>
      <c r="EI52" s="284">
        <f t="shared" si="20"/>
        <v>0</v>
      </c>
      <c r="EJ52" s="284">
        <f t="shared" si="20"/>
        <v>0</v>
      </c>
      <c r="EK52" s="284">
        <f t="shared" si="20"/>
        <v>0</v>
      </c>
      <c r="EL52" s="284">
        <f t="shared" si="20"/>
        <v>0</v>
      </c>
      <c r="EM52" s="284">
        <f t="shared" si="20"/>
        <v>0</v>
      </c>
      <c r="EN52" s="284">
        <f t="shared" si="20"/>
        <v>0</v>
      </c>
      <c r="EO52" s="284">
        <f t="shared" si="20"/>
        <v>0</v>
      </c>
      <c r="EP52" s="284">
        <f t="shared" si="20"/>
        <v>0</v>
      </c>
      <c r="EQ52" s="284">
        <f t="shared" si="20"/>
        <v>0</v>
      </c>
      <c r="ER52" s="284">
        <f t="shared" si="20"/>
        <v>0</v>
      </c>
      <c r="ES52" s="284">
        <f t="shared" si="20"/>
        <v>0</v>
      </c>
      <c r="ET52" s="284">
        <f t="shared" si="20"/>
        <v>0</v>
      </c>
      <c r="EU52" s="284">
        <f t="shared" si="20"/>
        <v>0</v>
      </c>
      <c r="EV52" s="284">
        <f t="shared" si="20"/>
        <v>0</v>
      </c>
      <c r="EW52" s="284">
        <f t="shared" si="20"/>
        <v>0</v>
      </c>
      <c r="EX52" s="284">
        <f t="shared" si="20"/>
        <v>0</v>
      </c>
      <c r="EY52" s="284">
        <f t="shared" si="20"/>
        <v>0</v>
      </c>
      <c r="EZ52" s="284">
        <f t="shared" si="20"/>
        <v>0</v>
      </c>
      <c r="FA52" s="284">
        <f t="shared" si="20"/>
        <v>0</v>
      </c>
      <c r="FB52" s="284">
        <f t="shared" si="20"/>
        <v>0</v>
      </c>
      <c r="FC52" s="284">
        <f t="shared" si="20"/>
        <v>0</v>
      </c>
      <c r="FD52" s="284">
        <f t="shared" si="20"/>
        <v>0</v>
      </c>
      <c r="FE52" s="284">
        <f t="shared" si="20"/>
        <v>0</v>
      </c>
      <c r="FF52" s="284">
        <f t="shared" si="20"/>
        <v>0</v>
      </c>
      <c r="FG52" s="284">
        <f t="shared" si="20"/>
        <v>0</v>
      </c>
      <c r="FH52" s="284">
        <f t="shared" si="20"/>
        <v>0</v>
      </c>
      <c r="FI52" s="284">
        <f t="shared" si="20"/>
        <v>0</v>
      </c>
      <c r="FJ52" s="284">
        <f t="shared" si="20"/>
        <v>0</v>
      </c>
      <c r="FK52" s="284">
        <f t="shared" si="20"/>
        <v>0</v>
      </c>
      <c r="FL52" s="284">
        <f t="shared" si="20"/>
        <v>0</v>
      </c>
      <c r="FM52" s="284">
        <f t="shared" si="20"/>
        <v>0</v>
      </c>
      <c r="FN52" s="284">
        <f t="shared" si="20"/>
        <v>0</v>
      </c>
      <c r="FO52" s="284">
        <f t="shared" si="20"/>
        <v>0</v>
      </c>
      <c r="FP52" s="284">
        <f t="shared" si="20"/>
        <v>0</v>
      </c>
      <c r="FQ52" s="284">
        <f t="shared" si="20"/>
        <v>0</v>
      </c>
      <c r="FR52" s="284">
        <f t="shared" si="20"/>
        <v>0</v>
      </c>
      <c r="FS52" s="284">
        <f t="shared" si="20"/>
        <v>0</v>
      </c>
      <c r="FT52" s="284">
        <f t="shared" si="20"/>
        <v>0</v>
      </c>
      <c r="FU52" s="284">
        <f t="shared" si="20"/>
        <v>0</v>
      </c>
      <c r="FV52" s="284">
        <f t="shared" si="20"/>
        <v>0</v>
      </c>
      <c r="FW52" s="284">
        <f t="shared" si="20"/>
        <v>0</v>
      </c>
      <c r="FX52" s="284">
        <f t="shared" si="20"/>
        <v>0</v>
      </c>
      <c r="FY52" s="284">
        <f t="shared" si="20"/>
        <v>0</v>
      </c>
      <c r="FZ52" s="284">
        <f t="shared" si="20"/>
        <v>0</v>
      </c>
      <c r="GA52" s="284">
        <f t="shared" si="20"/>
        <v>0</v>
      </c>
      <c r="GB52" s="284">
        <f t="shared" si="20"/>
        <v>0</v>
      </c>
      <c r="GC52" s="284">
        <f t="shared" si="20"/>
        <v>0</v>
      </c>
      <c r="GD52" s="284">
        <f t="shared" si="20"/>
        <v>0</v>
      </c>
      <c r="GE52" s="284">
        <f t="shared" si="20"/>
        <v>0</v>
      </c>
      <c r="GF52" s="284">
        <f t="shared" si="20"/>
        <v>0</v>
      </c>
      <c r="GG52" s="284">
        <f t="shared" si="20"/>
        <v>0</v>
      </c>
      <c r="GH52" s="284">
        <f t="shared" si="20"/>
        <v>0</v>
      </c>
      <c r="GI52" s="284">
        <f t="shared" si="20"/>
        <v>0</v>
      </c>
      <c r="GJ52" s="284">
        <f t="shared" si="20"/>
        <v>0</v>
      </c>
      <c r="GK52" s="284">
        <f t="shared" si="20"/>
        <v>0</v>
      </c>
      <c r="GL52" s="284">
        <f t="shared" si="20"/>
        <v>0</v>
      </c>
      <c r="GM52" s="284">
        <f t="shared" si="20"/>
        <v>0</v>
      </c>
      <c r="GN52" s="284">
        <f t="shared" ref="GN52:IY52" si="21">$C6*GN29</f>
        <v>0</v>
      </c>
      <c r="GO52" s="284">
        <f t="shared" si="21"/>
        <v>0</v>
      </c>
      <c r="GP52" s="284">
        <f t="shared" si="21"/>
        <v>0</v>
      </c>
      <c r="GQ52" s="284">
        <f t="shared" si="21"/>
        <v>0</v>
      </c>
      <c r="GR52" s="284">
        <f t="shared" si="21"/>
        <v>0</v>
      </c>
      <c r="GS52" s="284">
        <f t="shared" si="21"/>
        <v>0</v>
      </c>
      <c r="GT52" s="284">
        <f t="shared" si="21"/>
        <v>0</v>
      </c>
      <c r="GU52" s="284">
        <f t="shared" si="21"/>
        <v>0</v>
      </c>
      <c r="GV52" s="284">
        <f t="shared" si="21"/>
        <v>0</v>
      </c>
      <c r="GW52" s="284">
        <f t="shared" si="21"/>
        <v>0</v>
      </c>
      <c r="GX52" s="284">
        <f t="shared" si="21"/>
        <v>0</v>
      </c>
      <c r="GY52" s="284">
        <f t="shared" si="21"/>
        <v>0</v>
      </c>
      <c r="GZ52" s="284">
        <f t="shared" si="21"/>
        <v>0</v>
      </c>
      <c r="HA52" s="284">
        <f t="shared" si="21"/>
        <v>0</v>
      </c>
      <c r="HB52" s="284">
        <f t="shared" si="21"/>
        <v>0</v>
      </c>
      <c r="HC52" s="284">
        <f t="shared" si="21"/>
        <v>0</v>
      </c>
      <c r="HD52" s="284">
        <f t="shared" si="21"/>
        <v>0</v>
      </c>
      <c r="HE52" s="284">
        <f t="shared" si="21"/>
        <v>0</v>
      </c>
      <c r="HF52" s="284">
        <f t="shared" si="21"/>
        <v>0</v>
      </c>
      <c r="HG52" s="284">
        <f t="shared" si="21"/>
        <v>0</v>
      </c>
      <c r="HH52" s="284">
        <f t="shared" si="21"/>
        <v>0</v>
      </c>
      <c r="HI52" s="284">
        <f t="shared" si="21"/>
        <v>0</v>
      </c>
      <c r="HJ52" s="284">
        <f t="shared" si="21"/>
        <v>0</v>
      </c>
      <c r="HK52" s="284">
        <f t="shared" si="21"/>
        <v>0</v>
      </c>
      <c r="HL52" s="284">
        <f t="shared" si="21"/>
        <v>0</v>
      </c>
      <c r="HM52" s="284">
        <f t="shared" si="21"/>
        <v>0</v>
      </c>
      <c r="HN52" s="284">
        <f t="shared" si="21"/>
        <v>0</v>
      </c>
      <c r="HO52" s="284">
        <f t="shared" si="21"/>
        <v>0</v>
      </c>
      <c r="HP52" s="284">
        <f t="shared" si="21"/>
        <v>0</v>
      </c>
      <c r="HQ52" s="284">
        <f t="shared" si="21"/>
        <v>0</v>
      </c>
      <c r="HR52" s="284">
        <f t="shared" si="21"/>
        <v>0</v>
      </c>
      <c r="HS52" s="284">
        <f t="shared" si="21"/>
        <v>0</v>
      </c>
      <c r="HT52" s="284">
        <f t="shared" si="21"/>
        <v>0</v>
      </c>
      <c r="HU52" s="284">
        <f t="shared" si="21"/>
        <v>0</v>
      </c>
      <c r="HV52" s="284">
        <f t="shared" si="21"/>
        <v>0</v>
      </c>
      <c r="HW52" s="284">
        <f t="shared" si="21"/>
        <v>0</v>
      </c>
      <c r="HX52" s="284">
        <f t="shared" si="21"/>
        <v>0</v>
      </c>
      <c r="HY52" s="284">
        <f t="shared" si="21"/>
        <v>0</v>
      </c>
      <c r="HZ52" s="284">
        <f t="shared" si="21"/>
        <v>0</v>
      </c>
      <c r="IA52" s="284">
        <f t="shared" si="21"/>
        <v>0</v>
      </c>
      <c r="IB52" s="284">
        <f t="shared" si="21"/>
        <v>0</v>
      </c>
      <c r="IC52" s="284">
        <f t="shared" si="21"/>
        <v>0</v>
      </c>
      <c r="ID52" s="284">
        <f t="shared" si="21"/>
        <v>0</v>
      </c>
      <c r="IE52" s="284">
        <f t="shared" si="21"/>
        <v>0</v>
      </c>
      <c r="IF52" s="284">
        <f t="shared" si="21"/>
        <v>0</v>
      </c>
      <c r="IG52" s="284">
        <f t="shared" si="21"/>
        <v>0</v>
      </c>
      <c r="IH52" s="284">
        <f t="shared" si="21"/>
        <v>0</v>
      </c>
      <c r="II52" s="284">
        <f t="shared" si="21"/>
        <v>0</v>
      </c>
      <c r="IJ52" s="284">
        <f t="shared" si="21"/>
        <v>0</v>
      </c>
      <c r="IK52" s="284">
        <f t="shared" si="21"/>
        <v>0</v>
      </c>
      <c r="IL52" s="284">
        <f t="shared" si="21"/>
        <v>0</v>
      </c>
      <c r="IM52" s="284">
        <f t="shared" si="21"/>
        <v>0</v>
      </c>
      <c r="IN52" s="284">
        <f t="shared" si="21"/>
        <v>0</v>
      </c>
      <c r="IO52" s="284">
        <f t="shared" si="21"/>
        <v>0</v>
      </c>
      <c r="IP52" s="284">
        <f t="shared" si="21"/>
        <v>0</v>
      </c>
      <c r="IQ52" s="284">
        <f t="shared" si="21"/>
        <v>0</v>
      </c>
      <c r="IR52" s="284">
        <f t="shared" si="21"/>
        <v>0</v>
      </c>
      <c r="IS52" s="284">
        <f t="shared" si="21"/>
        <v>0</v>
      </c>
      <c r="IT52" s="284">
        <f t="shared" si="21"/>
        <v>0</v>
      </c>
      <c r="IU52" s="284">
        <f t="shared" si="21"/>
        <v>0</v>
      </c>
      <c r="IV52" s="284">
        <f t="shared" si="21"/>
        <v>0</v>
      </c>
      <c r="IW52" s="284">
        <f t="shared" si="21"/>
        <v>0</v>
      </c>
      <c r="IX52" s="284">
        <f t="shared" si="21"/>
        <v>0</v>
      </c>
      <c r="IY52" s="284">
        <f t="shared" si="21"/>
        <v>0</v>
      </c>
      <c r="IZ52" s="284">
        <f t="shared" ref="IZ52:LK52" si="22">$C6*IZ29</f>
        <v>0</v>
      </c>
      <c r="JA52" s="284">
        <f t="shared" si="22"/>
        <v>0</v>
      </c>
      <c r="JB52" s="284">
        <f t="shared" si="22"/>
        <v>0</v>
      </c>
      <c r="JC52" s="284">
        <f t="shared" si="22"/>
        <v>0</v>
      </c>
      <c r="JD52" s="284">
        <f t="shared" si="22"/>
        <v>0</v>
      </c>
      <c r="JE52" s="284">
        <f t="shared" si="22"/>
        <v>0</v>
      </c>
      <c r="JF52" s="284">
        <f t="shared" si="22"/>
        <v>0</v>
      </c>
      <c r="JG52" s="284">
        <f t="shared" si="22"/>
        <v>0</v>
      </c>
      <c r="JH52" s="284">
        <f t="shared" si="22"/>
        <v>0</v>
      </c>
      <c r="JI52" s="284">
        <f t="shared" si="22"/>
        <v>0</v>
      </c>
      <c r="JJ52" s="284">
        <f t="shared" si="22"/>
        <v>0</v>
      </c>
      <c r="JK52" s="284">
        <f t="shared" si="22"/>
        <v>0</v>
      </c>
      <c r="JL52" s="284">
        <f t="shared" si="22"/>
        <v>0</v>
      </c>
      <c r="JM52" s="284">
        <f t="shared" si="22"/>
        <v>0</v>
      </c>
      <c r="JN52" s="284">
        <f t="shared" si="22"/>
        <v>0</v>
      </c>
      <c r="JO52" s="284">
        <f t="shared" si="22"/>
        <v>0</v>
      </c>
      <c r="JP52" s="284">
        <f t="shared" si="22"/>
        <v>0</v>
      </c>
      <c r="JQ52" s="284">
        <f t="shared" si="22"/>
        <v>0</v>
      </c>
      <c r="JR52" s="284">
        <f t="shared" si="22"/>
        <v>0</v>
      </c>
      <c r="JS52" s="284">
        <f t="shared" si="22"/>
        <v>0</v>
      </c>
      <c r="JT52" s="284">
        <f t="shared" si="22"/>
        <v>0</v>
      </c>
      <c r="JU52" s="284">
        <f t="shared" si="22"/>
        <v>0</v>
      </c>
      <c r="JV52" s="284">
        <f t="shared" si="22"/>
        <v>0</v>
      </c>
      <c r="JW52" s="284">
        <f t="shared" si="22"/>
        <v>0</v>
      </c>
      <c r="JX52" s="284">
        <f t="shared" si="22"/>
        <v>0</v>
      </c>
      <c r="JY52" s="284">
        <f t="shared" si="22"/>
        <v>0</v>
      </c>
      <c r="JZ52" s="284">
        <f t="shared" si="22"/>
        <v>0</v>
      </c>
      <c r="KA52" s="284">
        <f t="shared" si="22"/>
        <v>0</v>
      </c>
      <c r="KB52" s="284">
        <f t="shared" si="22"/>
        <v>0</v>
      </c>
      <c r="KC52" s="284">
        <f t="shared" si="22"/>
        <v>0</v>
      </c>
      <c r="KD52" s="284">
        <f t="shared" si="22"/>
        <v>0</v>
      </c>
      <c r="KE52" s="284">
        <f t="shared" si="22"/>
        <v>0</v>
      </c>
      <c r="KF52" s="284">
        <f t="shared" si="22"/>
        <v>0</v>
      </c>
      <c r="KG52" s="284">
        <f t="shared" si="22"/>
        <v>0</v>
      </c>
      <c r="KH52" s="284">
        <f t="shared" si="22"/>
        <v>0</v>
      </c>
      <c r="KI52" s="284">
        <f t="shared" si="22"/>
        <v>0</v>
      </c>
      <c r="KJ52" s="284">
        <f t="shared" si="22"/>
        <v>0</v>
      </c>
      <c r="KK52" s="284">
        <f t="shared" si="22"/>
        <v>0</v>
      </c>
      <c r="KL52" s="284">
        <f t="shared" si="22"/>
        <v>0</v>
      </c>
      <c r="KM52" s="284">
        <f t="shared" si="22"/>
        <v>0</v>
      </c>
      <c r="KN52" s="284">
        <f t="shared" si="22"/>
        <v>0</v>
      </c>
      <c r="KO52" s="284">
        <f t="shared" si="22"/>
        <v>0</v>
      </c>
      <c r="KP52" s="284">
        <f t="shared" si="22"/>
        <v>0</v>
      </c>
      <c r="KQ52" s="284">
        <f t="shared" si="22"/>
        <v>0</v>
      </c>
      <c r="KR52" s="284">
        <f t="shared" si="22"/>
        <v>0</v>
      </c>
      <c r="KS52" s="284">
        <f t="shared" si="22"/>
        <v>0</v>
      </c>
      <c r="KT52" s="284">
        <f t="shared" si="22"/>
        <v>0</v>
      </c>
      <c r="KU52" s="284">
        <f t="shared" si="22"/>
        <v>0</v>
      </c>
      <c r="KV52" s="284">
        <f t="shared" si="22"/>
        <v>0</v>
      </c>
      <c r="KW52" s="284">
        <f t="shared" si="22"/>
        <v>0</v>
      </c>
      <c r="KX52" s="284">
        <f t="shared" si="22"/>
        <v>0</v>
      </c>
      <c r="KY52" s="284">
        <f t="shared" si="22"/>
        <v>0</v>
      </c>
      <c r="KZ52" s="284">
        <f t="shared" si="22"/>
        <v>0</v>
      </c>
      <c r="LA52" s="284">
        <f t="shared" si="22"/>
        <v>0</v>
      </c>
      <c r="LB52" s="284">
        <f t="shared" si="22"/>
        <v>0</v>
      </c>
      <c r="LC52" s="284">
        <f t="shared" si="22"/>
        <v>0</v>
      </c>
      <c r="LD52" s="284">
        <f t="shared" si="22"/>
        <v>0</v>
      </c>
      <c r="LE52" s="284">
        <f t="shared" si="22"/>
        <v>0</v>
      </c>
      <c r="LF52" s="284">
        <f t="shared" si="22"/>
        <v>0</v>
      </c>
      <c r="LG52" s="284">
        <f t="shared" si="22"/>
        <v>0</v>
      </c>
      <c r="LH52" s="284">
        <f t="shared" si="22"/>
        <v>0</v>
      </c>
      <c r="LI52" s="284">
        <f t="shared" si="22"/>
        <v>0</v>
      </c>
      <c r="LJ52" s="284">
        <f t="shared" si="22"/>
        <v>0</v>
      </c>
      <c r="LK52" s="284">
        <f t="shared" si="22"/>
        <v>0</v>
      </c>
      <c r="LL52" s="284">
        <f t="shared" ref="LL52:NW52" si="23">$C6*LL29</f>
        <v>0</v>
      </c>
      <c r="LM52" s="284">
        <f t="shared" si="23"/>
        <v>0</v>
      </c>
      <c r="LN52" s="284">
        <f t="shared" si="23"/>
        <v>0</v>
      </c>
      <c r="LO52" s="284">
        <f t="shared" si="23"/>
        <v>0</v>
      </c>
      <c r="LP52" s="284">
        <f t="shared" si="23"/>
        <v>0</v>
      </c>
      <c r="LQ52" s="284">
        <f t="shared" si="23"/>
        <v>0</v>
      </c>
      <c r="LR52" s="284">
        <f t="shared" si="23"/>
        <v>0</v>
      </c>
      <c r="LS52" s="284">
        <f t="shared" si="23"/>
        <v>0</v>
      </c>
      <c r="LT52" s="284">
        <f t="shared" si="23"/>
        <v>0</v>
      </c>
      <c r="LU52" s="284">
        <f t="shared" si="23"/>
        <v>0</v>
      </c>
      <c r="LV52" s="284">
        <f t="shared" si="23"/>
        <v>0</v>
      </c>
      <c r="LW52" s="284">
        <f t="shared" si="23"/>
        <v>0</v>
      </c>
      <c r="LX52" s="284">
        <f t="shared" si="23"/>
        <v>0</v>
      </c>
      <c r="LY52" s="284">
        <f t="shared" si="23"/>
        <v>0</v>
      </c>
      <c r="LZ52" s="284">
        <f t="shared" si="23"/>
        <v>0</v>
      </c>
      <c r="MA52" s="284">
        <f t="shared" si="23"/>
        <v>0</v>
      </c>
      <c r="MB52" s="284">
        <f t="shared" si="23"/>
        <v>0</v>
      </c>
      <c r="MC52" s="284">
        <f t="shared" si="23"/>
        <v>0</v>
      </c>
      <c r="MD52" s="284">
        <f t="shared" si="23"/>
        <v>0</v>
      </c>
      <c r="ME52" s="284">
        <f t="shared" si="23"/>
        <v>0</v>
      </c>
      <c r="MF52" s="284">
        <f t="shared" si="23"/>
        <v>0</v>
      </c>
      <c r="MG52" s="284">
        <f t="shared" si="23"/>
        <v>0</v>
      </c>
      <c r="MH52" s="284">
        <f t="shared" si="23"/>
        <v>0</v>
      </c>
      <c r="MI52" s="284">
        <f t="shared" si="23"/>
        <v>0</v>
      </c>
      <c r="MJ52" s="284">
        <f t="shared" si="23"/>
        <v>0</v>
      </c>
      <c r="MK52" s="284">
        <f t="shared" si="23"/>
        <v>0</v>
      </c>
      <c r="ML52" s="284">
        <f t="shared" si="23"/>
        <v>0</v>
      </c>
      <c r="MM52" s="284">
        <f t="shared" si="23"/>
        <v>0</v>
      </c>
      <c r="MN52" s="284">
        <f t="shared" si="23"/>
        <v>0</v>
      </c>
      <c r="MO52" s="284">
        <f t="shared" si="23"/>
        <v>0</v>
      </c>
      <c r="MP52" s="284">
        <f t="shared" si="23"/>
        <v>0</v>
      </c>
      <c r="MQ52" s="284">
        <f t="shared" si="23"/>
        <v>0</v>
      </c>
      <c r="MR52" s="284">
        <f t="shared" si="23"/>
        <v>0</v>
      </c>
      <c r="MS52" s="284">
        <f t="shared" si="23"/>
        <v>0</v>
      </c>
      <c r="MT52" s="284">
        <f t="shared" si="23"/>
        <v>0</v>
      </c>
      <c r="MU52" s="284">
        <f t="shared" si="23"/>
        <v>0</v>
      </c>
      <c r="MV52" s="284">
        <f t="shared" si="23"/>
        <v>0</v>
      </c>
      <c r="MW52" s="284">
        <f t="shared" si="23"/>
        <v>0</v>
      </c>
      <c r="MX52" s="284">
        <f t="shared" si="23"/>
        <v>0</v>
      </c>
      <c r="MY52" s="284">
        <f t="shared" si="23"/>
        <v>0</v>
      </c>
      <c r="MZ52" s="284">
        <f t="shared" si="23"/>
        <v>0</v>
      </c>
      <c r="NA52" s="284">
        <f t="shared" si="23"/>
        <v>0</v>
      </c>
      <c r="NB52" s="284">
        <f t="shared" si="23"/>
        <v>0</v>
      </c>
      <c r="NC52" s="284">
        <f t="shared" si="23"/>
        <v>0</v>
      </c>
      <c r="ND52" s="284">
        <f t="shared" si="23"/>
        <v>0</v>
      </c>
      <c r="NE52" s="284">
        <f t="shared" si="23"/>
        <v>0</v>
      </c>
      <c r="NF52" s="284">
        <f t="shared" si="23"/>
        <v>0</v>
      </c>
      <c r="NG52" s="284">
        <f t="shared" si="23"/>
        <v>0</v>
      </c>
      <c r="NH52" s="284">
        <f t="shared" si="23"/>
        <v>0</v>
      </c>
      <c r="NI52" s="284">
        <f t="shared" si="23"/>
        <v>0</v>
      </c>
      <c r="NJ52" s="284">
        <f t="shared" si="23"/>
        <v>0</v>
      </c>
      <c r="NK52" s="284">
        <f t="shared" si="23"/>
        <v>0</v>
      </c>
      <c r="NL52" s="284">
        <f t="shared" si="23"/>
        <v>0</v>
      </c>
      <c r="NM52" s="284">
        <f t="shared" si="23"/>
        <v>0</v>
      </c>
      <c r="NN52" s="284">
        <f t="shared" si="23"/>
        <v>0</v>
      </c>
      <c r="NO52" s="284">
        <f t="shared" si="23"/>
        <v>0</v>
      </c>
      <c r="NP52" s="284">
        <f t="shared" si="23"/>
        <v>0</v>
      </c>
      <c r="NQ52" s="284">
        <f t="shared" si="23"/>
        <v>0</v>
      </c>
      <c r="NR52" s="284">
        <f t="shared" si="23"/>
        <v>0</v>
      </c>
      <c r="NS52" s="284">
        <f t="shared" si="23"/>
        <v>0</v>
      </c>
      <c r="NT52" s="284">
        <f t="shared" si="23"/>
        <v>0</v>
      </c>
      <c r="NU52" s="284">
        <f t="shared" si="23"/>
        <v>0</v>
      </c>
      <c r="NV52" s="284">
        <f t="shared" si="23"/>
        <v>0</v>
      </c>
      <c r="NW52" s="284">
        <f t="shared" si="23"/>
        <v>0</v>
      </c>
      <c r="NX52" s="284">
        <f t="shared" ref="NX52:QI52" si="24">$C6*NX29</f>
        <v>0</v>
      </c>
      <c r="NY52" s="284">
        <f t="shared" si="24"/>
        <v>0</v>
      </c>
      <c r="NZ52" s="284">
        <f t="shared" si="24"/>
        <v>0</v>
      </c>
      <c r="OA52" s="284">
        <f t="shared" si="24"/>
        <v>0</v>
      </c>
      <c r="OB52" s="284">
        <f t="shared" si="24"/>
        <v>0</v>
      </c>
      <c r="OC52" s="284">
        <f t="shared" si="24"/>
        <v>0</v>
      </c>
      <c r="OD52" s="284">
        <f t="shared" si="24"/>
        <v>0</v>
      </c>
      <c r="OE52" s="284">
        <f t="shared" si="24"/>
        <v>0</v>
      </c>
      <c r="OF52" s="284">
        <f t="shared" si="24"/>
        <v>0</v>
      </c>
      <c r="OG52" s="284">
        <f t="shared" si="24"/>
        <v>0</v>
      </c>
      <c r="OH52" s="284">
        <f t="shared" si="24"/>
        <v>0</v>
      </c>
      <c r="OI52" s="284">
        <f t="shared" si="24"/>
        <v>0</v>
      </c>
      <c r="OJ52" s="284">
        <f t="shared" si="24"/>
        <v>0</v>
      </c>
      <c r="OK52" s="284">
        <f t="shared" si="24"/>
        <v>0</v>
      </c>
      <c r="OL52" s="284">
        <f t="shared" si="24"/>
        <v>0</v>
      </c>
      <c r="OM52" s="284">
        <f t="shared" si="24"/>
        <v>0</v>
      </c>
      <c r="ON52" s="284">
        <f t="shared" si="24"/>
        <v>0</v>
      </c>
      <c r="OO52" s="284">
        <f t="shared" si="24"/>
        <v>0</v>
      </c>
      <c r="OP52" s="284">
        <f t="shared" si="24"/>
        <v>0</v>
      </c>
      <c r="OQ52" s="284">
        <f t="shared" si="24"/>
        <v>0</v>
      </c>
      <c r="OR52" s="284">
        <f t="shared" si="24"/>
        <v>0</v>
      </c>
      <c r="OS52" s="284">
        <f t="shared" si="24"/>
        <v>0</v>
      </c>
      <c r="OT52" s="284">
        <f t="shared" si="24"/>
        <v>0</v>
      </c>
      <c r="OU52" s="284">
        <f t="shared" si="24"/>
        <v>0</v>
      </c>
      <c r="OV52" s="284">
        <f t="shared" si="24"/>
        <v>0</v>
      </c>
      <c r="OW52" s="284">
        <f t="shared" si="24"/>
        <v>0</v>
      </c>
      <c r="OX52" s="284">
        <f t="shared" si="24"/>
        <v>0</v>
      </c>
      <c r="OY52" s="284">
        <f t="shared" si="24"/>
        <v>0</v>
      </c>
      <c r="OZ52" s="284">
        <f t="shared" si="24"/>
        <v>0</v>
      </c>
      <c r="PA52" s="284">
        <f t="shared" si="24"/>
        <v>0</v>
      </c>
      <c r="PB52" s="284">
        <f t="shared" si="24"/>
        <v>0</v>
      </c>
      <c r="PC52" s="284">
        <f t="shared" si="24"/>
        <v>0</v>
      </c>
      <c r="PD52" s="284">
        <f t="shared" si="24"/>
        <v>0</v>
      </c>
      <c r="PE52" s="284">
        <f t="shared" si="24"/>
        <v>0</v>
      </c>
      <c r="PF52" s="284">
        <f t="shared" si="24"/>
        <v>0</v>
      </c>
      <c r="PG52" s="284">
        <f t="shared" si="24"/>
        <v>0</v>
      </c>
      <c r="PH52" s="284">
        <f t="shared" si="24"/>
        <v>0</v>
      </c>
      <c r="PI52" s="284">
        <f t="shared" si="24"/>
        <v>0</v>
      </c>
      <c r="PJ52" s="284">
        <f t="shared" si="24"/>
        <v>0</v>
      </c>
      <c r="PK52" s="284">
        <f t="shared" si="24"/>
        <v>0</v>
      </c>
      <c r="PL52" s="284">
        <f t="shared" si="24"/>
        <v>0</v>
      </c>
      <c r="PM52" s="284">
        <f t="shared" si="24"/>
        <v>0</v>
      </c>
      <c r="PN52" s="284">
        <f t="shared" si="24"/>
        <v>0</v>
      </c>
      <c r="PO52" s="284">
        <f t="shared" si="24"/>
        <v>0</v>
      </c>
      <c r="PP52" s="284">
        <f t="shared" si="24"/>
        <v>0</v>
      </c>
      <c r="PQ52" s="284">
        <f t="shared" si="24"/>
        <v>0</v>
      </c>
      <c r="PR52" s="284">
        <f t="shared" si="24"/>
        <v>0</v>
      </c>
      <c r="PS52" s="284">
        <f t="shared" si="24"/>
        <v>0</v>
      </c>
      <c r="PT52" s="284">
        <f t="shared" si="24"/>
        <v>0</v>
      </c>
      <c r="PU52" s="284">
        <f t="shared" si="24"/>
        <v>0</v>
      </c>
      <c r="PV52" s="284">
        <f t="shared" si="24"/>
        <v>0</v>
      </c>
      <c r="PW52" s="284">
        <f t="shared" si="24"/>
        <v>0</v>
      </c>
      <c r="PX52" s="284">
        <f t="shared" si="24"/>
        <v>0</v>
      </c>
      <c r="PY52" s="284">
        <f t="shared" si="24"/>
        <v>0</v>
      </c>
      <c r="PZ52" s="284">
        <f t="shared" si="24"/>
        <v>0</v>
      </c>
      <c r="QA52" s="284">
        <f t="shared" si="24"/>
        <v>0</v>
      </c>
      <c r="QB52" s="284">
        <f t="shared" si="24"/>
        <v>0</v>
      </c>
      <c r="QC52" s="284">
        <f t="shared" si="24"/>
        <v>0</v>
      </c>
      <c r="QD52" s="284">
        <f t="shared" si="24"/>
        <v>0</v>
      </c>
      <c r="QE52" s="284">
        <f t="shared" si="24"/>
        <v>0</v>
      </c>
      <c r="QF52" s="284">
        <f t="shared" si="24"/>
        <v>0</v>
      </c>
      <c r="QG52" s="284">
        <f t="shared" si="24"/>
        <v>0</v>
      </c>
      <c r="QH52" s="284">
        <f t="shared" si="24"/>
        <v>0</v>
      </c>
      <c r="QI52" s="284">
        <f t="shared" si="24"/>
        <v>0</v>
      </c>
      <c r="QJ52" s="284">
        <f t="shared" ref="QJ52:SA52" si="25">$C6*QJ29</f>
        <v>0</v>
      </c>
      <c r="QK52" s="284">
        <f t="shared" si="25"/>
        <v>0</v>
      </c>
      <c r="QL52" s="284">
        <f t="shared" si="25"/>
        <v>0</v>
      </c>
      <c r="QM52" s="284">
        <f t="shared" si="25"/>
        <v>0</v>
      </c>
      <c r="QN52" s="284">
        <f t="shared" si="25"/>
        <v>0</v>
      </c>
      <c r="QO52" s="284">
        <f t="shared" si="25"/>
        <v>0</v>
      </c>
      <c r="QP52" s="284">
        <f t="shared" si="25"/>
        <v>0</v>
      </c>
      <c r="QQ52" s="284">
        <f t="shared" si="25"/>
        <v>0</v>
      </c>
      <c r="QR52" s="284">
        <f t="shared" si="25"/>
        <v>0</v>
      </c>
      <c r="QS52" s="284">
        <f t="shared" si="25"/>
        <v>0</v>
      </c>
      <c r="QT52" s="284">
        <f t="shared" si="25"/>
        <v>0</v>
      </c>
      <c r="QU52" s="284">
        <f t="shared" si="25"/>
        <v>0</v>
      </c>
      <c r="QV52" s="284">
        <f t="shared" si="25"/>
        <v>0</v>
      </c>
      <c r="QW52" s="284">
        <f t="shared" si="25"/>
        <v>0</v>
      </c>
      <c r="QX52" s="284">
        <f t="shared" si="25"/>
        <v>0</v>
      </c>
      <c r="QY52" s="284">
        <f t="shared" si="25"/>
        <v>0</v>
      </c>
      <c r="QZ52" s="284">
        <f t="shared" si="25"/>
        <v>0</v>
      </c>
      <c r="RA52" s="284">
        <f t="shared" si="25"/>
        <v>0</v>
      </c>
      <c r="RB52" s="284">
        <f t="shared" si="25"/>
        <v>0</v>
      </c>
      <c r="RC52" s="284">
        <f t="shared" si="25"/>
        <v>0</v>
      </c>
      <c r="RD52" s="284">
        <f t="shared" si="25"/>
        <v>0</v>
      </c>
      <c r="RE52" s="284">
        <f t="shared" si="25"/>
        <v>0</v>
      </c>
      <c r="RF52" s="284">
        <f t="shared" si="25"/>
        <v>0</v>
      </c>
      <c r="RG52" s="284">
        <f t="shared" si="25"/>
        <v>0</v>
      </c>
      <c r="RH52" s="284">
        <f t="shared" si="25"/>
        <v>0</v>
      </c>
      <c r="RI52" s="284">
        <f t="shared" si="25"/>
        <v>0</v>
      </c>
      <c r="RJ52" s="284">
        <f t="shared" si="25"/>
        <v>0</v>
      </c>
      <c r="RK52" s="284">
        <f t="shared" si="25"/>
        <v>0</v>
      </c>
      <c r="RL52" s="284">
        <f t="shared" si="25"/>
        <v>0</v>
      </c>
      <c r="RM52" s="284">
        <f t="shared" si="25"/>
        <v>0</v>
      </c>
      <c r="RN52" s="284">
        <f t="shared" si="25"/>
        <v>0</v>
      </c>
      <c r="RO52" s="284">
        <f t="shared" si="25"/>
        <v>0</v>
      </c>
      <c r="RP52" s="284">
        <f t="shared" si="25"/>
        <v>0</v>
      </c>
      <c r="RQ52" s="284">
        <f t="shared" si="25"/>
        <v>0</v>
      </c>
      <c r="RR52" s="284">
        <f t="shared" si="25"/>
        <v>0</v>
      </c>
      <c r="RS52" s="284">
        <f t="shared" si="25"/>
        <v>0</v>
      </c>
      <c r="RT52" s="284">
        <f t="shared" si="25"/>
        <v>0</v>
      </c>
      <c r="RU52" s="284">
        <f t="shared" si="25"/>
        <v>0</v>
      </c>
      <c r="RV52" s="284">
        <f t="shared" si="25"/>
        <v>0</v>
      </c>
      <c r="RW52" s="284">
        <f t="shared" si="25"/>
        <v>0</v>
      </c>
      <c r="RX52" s="284">
        <f t="shared" si="25"/>
        <v>0</v>
      </c>
      <c r="RY52" s="284">
        <f t="shared" si="25"/>
        <v>0</v>
      </c>
      <c r="RZ52" s="284">
        <f t="shared" si="25"/>
        <v>0</v>
      </c>
      <c r="SA52" s="284">
        <f t="shared" si="25"/>
        <v>0</v>
      </c>
    </row>
    <row r="53" spans="1:495">
      <c r="A53" s="282"/>
      <c r="B53" s="283" t="str">
        <f>$B$7</f>
        <v>Passive Treatment System</v>
      </c>
      <c r="C53" s="290">
        <f>SUM(D53:R53,S53:INDEX(S53:SA53,$H$5))</f>
        <v>57892.725000000006</v>
      </c>
      <c r="D53" s="284">
        <f t="shared" ref="D53:BO53" si="26">$C7*D30</f>
        <v>0</v>
      </c>
      <c r="E53" s="284">
        <f t="shared" si="26"/>
        <v>0</v>
      </c>
      <c r="F53" s="284">
        <f t="shared" si="26"/>
        <v>0</v>
      </c>
      <c r="G53" s="284">
        <f t="shared" si="26"/>
        <v>0</v>
      </c>
      <c r="H53" s="284">
        <f t="shared" si="26"/>
        <v>0</v>
      </c>
      <c r="I53" s="284">
        <f t="shared" si="26"/>
        <v>0</v>
      </c>
      <c r="J53" s="284">
        <f t="shared" si="26"/>
        <v>0</v>
      </c>
      <c r="K53" s="284">
        <f t="shared" si="26"/>
        <v>0</v>
      </c>
      <c r="L53" s="284">
        <f t="shared" si="26"/>
        <v>0</v>
      </c>
      <c r="M53" s="284">
        <f t="shared" si="26"/>
        <v>0</v>
      </c>
      <c r="N53" s="284">
        <f t="shared" si="26"/>
        <v>0</v>
      </c>
      <c r="O53" s="284">
        <f t="shared" si="26"/>
        <v>0</v>
      </c>
      <c r="P53" s="284">
        <f t="shared" si="26"/>
        <v>0</v>
      </c>
      <c r="Q53" s="284">
        <f t="shared" si="26"/>
        <v>0</v>
      </c>
      <c r="R53" s="284">
        <f t="shared" si="26"/>
        <v>0</v>
      </c>
      <c r="S53" s="284">
        <f t="shared" si="26"/>
        <v>10525.95</v>
      </c>
      <c r="T53" s="284">
        <f t="shared" si="26"/>
        <v>10525.95</v>
      </c>
      <c r="U53" s="284">
        <f t="shared" si="26"/>
        <v>10525.95</v>
      </c>
      <c r="V53" s="284">
        <f t="shared" si="26"/>
        <v>10525.95</v>
      </c>
      <c r="W53" s="284">
        <f t="shared" si="26"/>
        <v>5262.9750000000004</v>
      </c>
      <c r="X53" s="284">
        <f t="shared" si="26"/>
        <v>5262.9750000000004</v>
      </c>
      <c r="Y53" s="284">
        <f t="shared" si="26"/>
        <v>2631.4875000000002</v>
      </c>
      <c r="Z53" s="284">
        <f t="shared" si="26"/>
        <v>2631.4875000000002</v>
      </c>
      <c r="AA53" s="284">
        <f t="shared" si="26"/>
        <v>0</v>
      </c>
      <c r="AB53" s="284">
        <f t="shared" si="26"/>
        <v>0</v>
      </c>
      <c r="AC53" s="284">
        <f t="shared" si="26"/>
        <v>0</v>
      </c>
      <c r="AD53" s="284">
        <f t="shared" si="26"/>
        <v>0</v>
      </c>
      <c r="AE53" s="284">
        <f t="shared" si="26"/>
        <v>0</v>
      </c>
      <c r="AF53" s="284">
        <f t="shared" si="26"/>
        <v>0</v>
      </c>
      <c r="AG53" s="284">
        <f t="shared" si="26"/>
        <v>10525.95</v>
      </c>
      <c r="AH53" s="284">
        <f t="shared" si="26"/>
        <v>0</v>
      </c>
      <c r="AI53" s="284">
        <f t="shared" si="26"/>
        <v>0</v>
      </c>
      <c r="AJ53" s="284">
        <f t="shared" si="26"/>
        <v>0</v>
      </c>
      <c r="AK53" s="284">
        <f t="shared" si="26"/>
        <v>0</v>
      </c>
      <c r="AL53" s="284">
        <f t="shared" si="26"/>
        <v>10525.95</v>
      </c>
      <c r="AM53" s="284">
        <f t="shared" si="26"/>
        <v>0</v>
      </c>
      <c r="AN53" s="284">
        <f t="shared" si="26"/>
        <v>0</v>
      </c>
      <c r="AO53" s="284">
        <f t="shared" si="26"/>
        <v>0</v>
      </c>
      <c r="AP53" s="284">
        <f t="shared" si="26"/>
        <v>0</v>
      </c>
      <c r="AQ53" s="284">
        <f t="shared" si="26"/>
        <v>0</v>
      </c>
      <c r="AR53" s="284">
        <f t="shared" si="26"/>
        <v>0</v>
      </c>
      <c r="AS53" s="284">
        <f t="shared" si="26"/>
        <v>0</v>
      </c>
      <c r="AT53" s="284">
        <f t="shared" si="26"/>
        <v>0</v>
      </c>
      <c r="AU53" s="284">
        <f t="shared" si="26"/>
        <v>0</v>
      </c>
      <c r="AV53" s="284">
        <f t="shared" si="26"/>
        <v>0</v>
      </c>
      <c r="AW53" s="284">
        <f t="shared" si="26"/>
        <v>0</v>
      </c>
      <c r="AX53" s="284">
        <f t="shared" si="26"/>
        <v>0</v>
      </c>
      <c r="AY53" s="284">
        <f t="shared" si="26"/>
        <v>0</v>
      </c>
      <c r="AZ53" s="284">
        <f t="shared" si="26"/>
        <v>0</v>
      </c>
      <c r="BA53" s="284">
        <f t="shared" si="26"/>
        <v>0</v>
      </c>
      <c r="BB53" s="284">
        <f t="shared" si="26"/>
        <v>0</v>
      </c>
      <c r="BC53" s="284">
        <f t="shared" si="26"/>
        <v>0</v>
      </c>
      <c r="BD53" s="284">
        <f t="shared" si="26"/>
        <v>0</v>
      </c>
      <c r="BE53" s="284">
        <f t="shared" si="26"/>
        <v>0</v>
      </c>
      <c r="BF53" s="284">
        <f t="shared" si="26"/>
        <v>0</v>
      </c>
      <c r="BG53" s="284">
        <f t="shared" si="26"/>
        <v>0</v>
      </c>
      <c r="BH53" s="284">
        <f t="shared" si="26"/>
        <v>0</v>
      </c>
      <c r="BI53" s="284">
        <f t="shared" si="26"/>
        <v>0</v>
      </c>
      <c r="BJ53" s="284">
        <f t="shared" si="26"/>
        <v>0</v>
      </c>
      <c r="BK53" s="284">
        <f t="shared" si="26"/>
        <v>0</v>
      </c>
      <c r="BL53" s="284">
        <f t="shared" si="26"/>
        <v>0</v>
      </c>
      <c r="BM53" s="284">
        <f t="shared" si="26"/>
        <v>0</v>
      </c>
      <c r="BN53" s="284">
        <f t="shared" si="26"/>
        <v>0</v>
      </c>
      <c r="BO53" s="284">
        <f t="shared" si="26"/>
        <v>0</v>
      </c>
      <c r="BP53" s="284">
        <f t="shared" ref="BP53:EA53" si="27">$C7*BP30</f>
        <v>0</v>
      </c>
      <c r="BQ53" s="284">
        <f t="shared" si="27"/>
        <v>0</v>
      </c>
      <c r="BR53" s="284">
        <f t="shared" si="27"/>
        <v>0</v>
      </c>
      <c r="BS53" s="284">
        <f t="shared" si="27"/>
        <v>0</v>
      </c>
      <c r="BT53" s="284">
        <f t="shared" si="27"/>
        <v>0</v>
      </c>
      <c r="BU53" s="284">
        <f t="shared" si="27"/>
        <v>0</v>
      </c>
      <c r="BV53" s="284">
        <f t="shared" si="27"/>
        <v>0</v>
      </c>
      <c r="BW53" s="284">
        <f t="shared" si="27"/>
        <v>0</v>
      </c>
      <c r="BX53" s="284">
        <f t="shared" si="27"/>
        <v>0</v>
      </c>
      <c r="BY53" s="284">
        <f t="shared" si="27"/>
        <v>0</v>
      </c>
      <c r="BZ53" s="284">
        <f t="shared" si="27"/>
        <v>0</v>
      </c>
      <c r="CA53" s="284">
        <f t="shared" si="27"/>
        <v>0</v>
      </c>
      <c r="CB53" s="284">
        <f t="shared" si="27"/>
        <v>0</v>
      </c>
      <c r="CC53" s="284">
        <f t="shared" si="27"/>
        <v>0</v>
      </c>
      <c r="CD53" s="284">
        <f t="shared" si="27"/>
        <v>0</v>
      </c>
      <c r="CE53" s="284">
        <f t="shared" si="27"/>
        <v>0</v>
      </c>
      <c r="CF53" s="284">
        <f t="shared" si="27"/>
        <v>0</v>
      </c>
      <c r="CG53" s="284">
        <f t="shared" si="27"/>
        <v>0</v>
      </c>
      <c r="CH53" s="284">
        <f t="shared" si="27"/>
        <v>0</v>
      </c>
      <c r="CI53" s="284">
        <f t="shared" si="27"/>
        <v>0</v>
      </c>
      <c r="CJ53" s="284">
        <f t="shared" si="27"/>
        <v>0</v>
      </c>
      <c r="CK53" s="284">
        <f t="shared" si="27"/>
        <v>0</v>
      </c>
      <c r="CL53" s="284">
        <f t="shared" si="27"/>
        <v>0</v>
      </c>
      <c r="CM53" s="284">
        <f t="shared" si="27"/>
        <v>0</v>
      </c>
      <c r="CN53" s="284">
        <f t="shared" si="27"/>
        <v>0</v>
      </c>
      <c r="CO53" s="284">
        <f t="shared" si="27"/>
        <v>0</v>
      </c>
      <c r="CP53" s="284">
        <f t="shared" si="27"/>
        <v>0</v>
      </c>
      <c r="CQ53" s="284">
        <f t="shared" si="27"/>
        <v>0</v>
      </c>
      <c r="CR53" s="284">
        <f t="shared" si="27"/>
        <v>0</v>
      </c>
      <c r="CS53" s="284">
        <f t="shared" si="27"/>
        <v>0</v>
      </c>
      <c r="CT53" s="284">
        <f t="shared" si="27"/>
        <v>0</v>
      </c>
      <c r="CU53" s="284">
        <f t="shared" si="27"/>
        <v>0</v>
      </c>
      <c r="CV53" s="284">
        <f t="shared" si="27"/>
        <v>0</v>
      </c>
      <c r="CW53" s="284">
        <f t="shared" si="27"/>
        <v>0</v>
      </c>
      <c r="CX53" s="284">
        <f t="shared" si="27"/>
        <v>0</v>
      </c>
      <c r="CY53" s="284">
        <f t="shared" si="27"/>
        <v>0</v>
      </c>
      <c r="CZ53" s="284">
        <f t="shared" si="27"/>
        <v>0</v>
      </c>
      <c r="DA53" s="284">
        <f t="shared" si="27"/>
        <v>0</v>
      </c>
      <c r="DB53" s="284">
        <f t="shared" si="27"/>
        <v>0</v>
      </c>
      <c r="DC53" s="284">
        <f t="shared" si="27"/>
        <v>0</v>
      </c>
      <c r="DD53" s="284">
        <f t="shared" si="27"/>
        <v>0</v>
      </c>
      <c r="DE53" s="284">
        <f t="shared" si="27"/>
        <v>0</v>
      </c>
      <c r="DF53" s="284">
        <f t="shared" si="27"/>
        <v>0</v>
      </c>
      <c r="DG53" s="284">
        <f t="shared" si="27"/>
        <v>0</v>
      </c>
      <c r="DH53" s="284">
        <f t="shared" si="27"/>
        <v>0</v>
      </c>
      <c r="DI53" s="284">
        <f t="shared" si="27"/>
        <v>0</v>
      </c>
      <c r="DJ53" s="284">
        <f t="shared" si="27"/>
        <v>0</v>
      </c>
      <c r="DK53" s="284">
        <f t="shared" si="27"/>
        <v>0</v>
      </c>
      <c r="DL53" s="284">
        <f t="shared" si="27"/>
        <v>0</v>
      </c>
      <c r="DM53" s="284">
        <f t="shared" si="27"/>
        <v>0</v>
      </c>
      <c r="DN53" s="284">
        <f t="shared" si="27"/>
        <v>0</v>
      </c>
      <c r="DO53" s="284">
        <f t="shared" si="27"/>
        <v>0</v>
      </c>
      <c r="DP53" s="284">
        <f t="shared" si="27"/>
        <v>0</v>
      </c>
      <c r="DQ53" s="284">
        <f t="shared" si="27"/>
        <v>0</v>
      </c>
      <c r="DR53" s="284">
        <f t="shared" si="27"/>
        <v>0</v>
      </c>
      <c r="DS53" s="284">
        <f t="shared" si="27"/>
        <v>0</v>
      </c>
      <c r="DT53" s="284">
        <f t="shared" si="27"/>
        <v>0</v>
      </c>
      <c r="DU53" s="284">
        <f t="shared" si="27"/>
        <v>0</v>
      </c>
      <c r="DV53" s="284">
        <f t="shared" si="27"/>
        <v>0</v>
      </c>
      <c r="DW53" s="284">
        <f t="shared" si="27"/>
        <v>0</v>
      </c>
      <c r="DX53" s="284">
        <f t="shared" si="27"/>
        <v>0</v>
      </c>
      <c r="DY53" s="284">
        <f t="shared" si="27"/>
        <v>0</v>
      </c>
      <c r="DZ53" s="284">
        <f t="shared" si="27"/>
        <v>0</v>
      </c>
      <c r="EA53" s="284">
        <f t="shared" si="27"/>
        <v>0</v>
      </c>
      <c r="EB53" s="284">
        <f t="shared" ref="EB53:GM53" si="28">$C7*EB30</f>
        <v>0</v>
      </c>
      <c r="EC53" s="284">
        <f t="shared" si="28"/>
        <v>0</v>
      </c>
      <c r="ED53" s="284">
        <f t="shared" si="28"/>
        <v>0</v>
      </c>
      <c r="EE53" s="284">
        <f t="shared" si="28"/>
        <v>0</v>
      </c>
      <c r="EF53" s="284">
        <f t="shared" si="28"/>
        <v>0</v>
      </c>
      <c r="EG53" s="284">
        <f t="shared" si="28"/>
        <v>0</v>
      </c>
      <c r="EH53" s="284">
        <f t="shared" si="28"/>
        <v>0</v>
      </c>
      <c r="EI53" s="284">
        <f t="shared" si="28"/>
        <v>0</v>
      </c>
      <c r="EJ53" s="284">
        <f t="shared" si="28"/>
        <v>0</v>
      </c>
      <c r="EK53" s="284">
        <f t="shared" si="28"/>
        <v>0</v>
      </c>
      <c r="EL53" s="284">
        <f t="shared" si="28"/>
        <v>0</v>
      </c>
      <c r="EM53" s="284">
        <f t="shared" si="28"/>
        <v>0</v>
      </c>
      <c r="EN53" s="284">
        <f t="shared" si="28"/>
        <v>0</v>
      </c>
      <c r="EO53" s="284">
        <f t="shared" si="28"/>
        <v>0</v>
      </c>
      <c r="EP53" s="284">
        <f t="shared" si="28"/>
        <v>0</v>
      </c>
      <c r="EQ53" s="284">
        <f t="shared" si="28"/>
        <v>0</v>
      </c>
      <c r="ER53" s="284">
        <f t="shared" si="28"/>
        <v>0</v>
      </c>
      <c r="ES53" s="284">
        <f t="shared" si="28"/>
        <v>0</v>
      </c>
      <c r="ET53" s="284">
        <f t="shared" si="28"/>
        <v>0</v>
      </c>
      <c r="EU53" s="284">
        <f t="shared" si="28"/>
        <v>0</v>
      </c>
      <c r="EV53" s="284">
        <f t="shared" si="28"/>
        <v>0</v>
      </c>
      <c r="EW53" s="284">
        <f t="shared" si="28"/>
        <v>0</v>
      </c>
      <c r="EX53" s="284">
        <f t="shared" si="28"/>
        <v>0</v>
      </c>
      <c r="EY53" s="284">
        <f t="shared" si="28"/>
        <v>0</v>
      </c>
      <c r="EZ53" s="284">
        <f t="shared" si="28"/>
        <v>0</v>
      </c>
      <c r="FA53" s="284">
        <f t="shared" si="28"/>
        <v>0</v>
      </c>
      <c r="FB53" s="284">
        <f t="shared" si="28"/>
        <v>0</v>
      </c>
      <c r="FC53" s="284">
        <f t="shared" si="28"/>
        <v>0</v>
      </c>
      <c r="FD53" s="284">
        <f t="shared" si="28"/>
        <v>0</v>
      </c>
      <c r="FE53" s="284">
        <f t="shared" si="28"/>
        <v>0</v>
      </c>
      <c r="FF53" s="284">
        <f t="shared" si="28"/>
        <v>0</v>
      </c>
      <c r="FG53" s="284">
        <f t="shared" si="28"/>
        <v>0</v>
      </c>
      <c r="FH53" s="284">
        <f t="shared" si="28"/>
        <v>0</v>
      </c>
      <c r="FI53" s="284">
        <f t="shared" si="28"/>
        <v>0</v>
      </c>
      <c r="FJ53" s="284">
        <f t="shared" si="28"/>
        <v>0</v>
      </c>
      <c r="FK53" s="284">
        <f t="shared" si="28"/>
        <v>0</v>
      </c>
      <c r="FL53" s="284">
        <f t="shared" si="28"/>
        <v>0</v>
      </c>
      <c r="FM53" s="284">
        <f t="shared" si="28"/>
        <v>0</v>
      </c>
      <c r="FN53" s="284">
        <f t="shared" si="28"/>
        <v>0</v>
      </c>
      <c r="FO53" s="284">
        <f t="shared" si="28"/>
        <v>0</v>
      </c>
      <c r="FP53" s="284">
        <f t="shared" si="28"/>
        <v>0</v>
      </c>
      <c r="FQ53" s="284">
        <f t="shared" si="28"/>
        <v>0</v>
      </c>
      <c r="FR53" s="284">
        <f t="shared" si="28"/>
        <v>0</v>
      </c>
      <c r="FS53" s="284">
        <f t="shared" si="28"/>
        <v>0</v>
      </c>
      <c r="FT53" s="284">
        <f t="shared" si="28"/>
        <v>0</v>
      </c>
      <c r="FU53" s="284">
        <f t="shared" si="28"/>
        <v>0</v>
      </c>
      <c r="FV53" s="284">
        <f t="shared" si="28"/>
        <v>0</v>
      </c>
      <c r="FW53" s="284">
        <f t="shared" si="28"/>
        <v>0</v>
      </c>
      <c r="FX53" s="284">
        <f t="shared" si="28"/>
        <v>0</v>
      </c>
      <c r="FY53" s="284">
        <f t="shared" si="28"/>
        <v>0</v>
      </c>
      <c r="FZ53" s="284">
        <f t="shared" si="28"/>
        <v>0</v>
      </c>
      <c r="GA53" s="284">
        <f t="shared" si="28"/>
        <v>0</v>
      </c>
      <c r="GB53" s="284">
        <f t="shared" si="28"/>
        <v>0</v>
      </c>
      <c r="GC53" s="284">
        <f t="shared" si="28"/>
        <v>0</v>
      </c>
      <c r="GD53" s="284">
        <f t="shared" si="28"/>
        <v>0</v>
      </c>
      <c r="GE53" s="284">
        <f t="shared" si="28"/>
        <v>0</v>
      </c>
      <c r="GF53" s="284">
        <f t="shared" si="28"/>
        <v>0</v>
      </c>
      <c r="GG53" s="284">
        <f t="shared" si="28"/>
        <v>0</v>
      </c>
      <c r="GH53" s="284">
        <f t="shared" si="28"/>
        <v>0</v>
      </c>
      <c r="GI53" s="284">
        <f t="shared" si="28"/>
        <v>0</v>
      </c>
      <c r="GJ53" s="284">
        <f t="shared" si="28"/>
        <v>0</v>
      </c>
      <c r="GK53" s="284">
        <f t="shared" si="28"/>
        <v>0</v>
      </c>
      <c r="GL53" s="284">
        <f t="shared" si="28"/>
        <v>0</v>
      </c>
      <c r="GM53" s="284">
        <f t="shared" si="28"/>
        <v>0</v>
      </c>
      <c r="GN53" s="284">
        <f t="shared" ref="GN53:IY53" si="29">$C7*GN30</f>
        <v>0</v>
      </c>
      <c r="GO53" s="284">
        <f t="shared" si="29"/>
        <v>0</v>
      </c>
      <c r="GP53" s="284">
        <f t="shared" si="29"/>
        <v>0</v>
      </c>
      <c r="GQ53" s="284">
        <f t="shared" si="29"/>
        <v>0</v>
      </c>
      <c r="GR53" s="284">
        <f t="shared" si="29"/>
        <v>0</v>
      </c>
      <c r="GS53" s="284">
        <f t="shared" si="29"/>
        <v>0</v>
      </c>
      <c r="GT53" s="284">
        <f t="shared" si="29"/>
        <v>0</v>
      </c>
      <c r="GU53" s="284">
        <f t="shared" si="29"/>
        <v>0</v>
      </c>
      <c r="GV53" s="284">
        <f t="shared" si="29"/>
        <v>0</v>
      </c>
      <c r="GW53" s="284">
        <f t="shared" si="29"/>
        <v>0</v>
      </c>
      <c r="GX53" s="284">
        <f t="shared" si="29"/>
        <v>0</v>
      </c>
      <c r="GY53" s="284">
        <f t="shared" si="29"/>
        <v>0</v>
      </c>
      <c r="GZ53" s="284">
        <f t="shared" si="29"/>
        <v>0</v>
      </c>
      <c r="HA53" s="284">
        <f t="shared" si="29"/>
        <v>0</v>
      </c>
      <c r="HB53" s="284">
        <f t="shared" si="29"/>
        <v>0</v>
      </c>
      <c r="HC53" s="284">
        <f t="shared" si="29"/>
        <v>0</v>
      </c>
      <c r="HD53" s="284">
        <f t="shared" si="29"/>
        <v>0</v>
      </c>
      <c r="HE53" s="284">
        <f t="shared" si="29"/>
        <v>0</v>
      </c>
      <c r="HF53" s="284">
        <f t="shared" si="29"/>
        <v>0</v>
      </c>
      <c r="HG53" s="284">
        <f t="shared" si="29"/>
        <v>0</v>
      </c>
      <c r="HH53" s="284">
        <f t="shared" si="29"/>
        <v>0</v>
      </c>
      <c r="HI53" s="284">
        <f t="shared" si="29"/>
        <v>0</v>
      </c>
      <c r="HJ53" s="284">
        <f t="shared" si="29"/>
        <v>0</v>
      </c>
      <c r="HK53" s="284">
        <f t="shared" si="29"/>
        <v>0</v>
      </c>
      <c r="HL53" s="284">
        <f t="shared" si="29"/>
        <v>0</v>
      </c>
      <c r="HM53" s="284">
        <f t="shared" si="29"/>
        <v>0</v>
      </c>
      <c r="HN53" s="284">
        <f t="shared" si="29"/>
        <v>0</v>
      </c>
      <c r="HO53" s="284">
        <f t="shared" si="29"/>
        <v>0</v>
      </c>
      <c r="HP53" s="284">
        <f t="shared" si="29"/>
        <v>0</v>
      </c>
      <c r="HQ53" s="284">
        <f t="shared" si="29"/>
        <v>0</v>
      </c>
      <c r="HR53" s="284">
        <f t="shared" si="29"/>
        <v>0</v>
      </c>
      <c r="HS53" s="284">
        <f t="shared" si="29"/>
        <v>0</v>
      </c>
      <c r="HT53" s="284">
        <f t="shared" si="29"/>
        <v>0</v>
      </c>
      <c r="HU53" s="284">
        <f t="shared" si="29"/>
        <v>0</v>
      </c>
      <c r="HV53" s="284">
        <f t="shared" si="29"/>
        <v>0</v>
      </c>
      <c r="HW53" s="284">
        <f t="shared" si="29"/>
        <v>0</v>
      </c>
      <c r="HX53" s="284">
        <f t="shared" si="29"/>
        <v>0</v>
      </c>
      <c r="HY53" s="284">
        <f t="shared" si="29"/>
        <v>0</v>
      </c>
      <c r="HZ53" s="284">
        <f t="shared" si="29"/>
        <v>0</v>
      </c>
      <c r="IA53" s="284">
        <f t="shared" si="29"/>
        <v>0</v>
      </c>
      <c r="IB53" s="284">
        <f t="shared" si="29"/>
        <v>0</v>
      </c>
      <c r="IC53" s="284">
        <f t="shared" si="29"/>
        <v>0</v>
      </c>
      <c r="ID53" s="284">
        <f t="shared" si="29"/>
        <v>0</v>
      </c>
      <c r="IE53" s="284">
        <f t="shared" si="29"/>
        <v>0</v>
      </c>
      <c r="IF53" s="284">
        <f t="shared" si="29"/>
        <v>0</v>
      </c>
      <c r="IG53" s="284">
        <f t="shared" si="29"/>
        <v>0</v>
      </c>
      <c r="IH53" s="284">
        <f t="shared" si="29"/>
        <v>0</v>
      </c>
      <c r="II53" s="284">
        <f t="shared" si="29"/>
        <v>0</v>
      </c>
      <c r="IJ53" s="284">
        <f t="shared" si="29"/>
        <v>0</v>
      </c>
      <c r="IK53" s="284">
        <f t="shared" si="29"/>
        <v>0</v>
      </c>
      <c r="IL53" s="284">
        <f t="shared" si="29"/>
        <v>0</v>
      </c>
      <c r="IM53" s="284">
        <f t="shared" si="29"/>
        <v>0</v>
      </c>
      <c r="IN53" s="284">
        <f t="shared" si="29"/>
        <v>0</v>
      </c>
      <c r="IO53" s="284">
        <f t="shared" si="29"/>
        <v>0</v>
      </c>
      <c r="IP53" s="284">
        <f t="shared" si="29"/>
        <v>0</v>
      </c>
      <c r="IQ53" s="284">
        <f t="shared" si="29"/>
        <v>0</v>
      </c>
      <c r="IR53" s="284">
        <f t="shared" si="29"/>
        <v>0</v>
      </c>
      <c r="IS53" s="284">
        <f t="shared" si="29"/>
        <v>0</v>
      </c>
      <c r="IT53" s="284">
        <f t="shared" si="29"/>
        <v>0</v>
      </c>
      <c r="IU53" s="284">
        <f t="shared" si="29"/>
        <v>0</v>
      </c>
      <c r="IV53" s="284">
        <f t="shared" si="29"/>
        <v>0</v>
      </c>
      <c r="IW53" s="284">
        <f t="shared" si="29"/>
        <v>0</v>
      </c>
      <c r="IX53" s="284">
        <f t="shared" si="29"/>
        <v>0</v>
      </c>
      <c r="IY53" s="284">
        <f t="shared" si="29"/>
        <v>0</v>
      </c>
      <c r="IZ53" s="284">
        <f t="shared" ref="IZ53:LK53" si="30">$C7*IZ30</f>
        <v>0</v>
      </c>
      <c r="JA53" s="284">
        <f t="shared" si="30"/>
        <v>0</v>
      </c>
      <c r="JB53" s="284">
        <f t="shared" si="30"/>
        <v>0</v>
      </c>
      <c r="JC53" s="284">
        <f t="shared" si="30"/>
        <v>0</v>
      </c>
      <c r="JD53" s="284">
        <f t="shared" si="30"/>
        <v>0</v>
      </c>
      <c r="JE53" s="284">
        <f t="shared" si="30"/>
        <v>0</v>
      </c>
      <c r="JF53" s="284">
        <f t="shared" si="30"/>
        <v>0</v>
      </c>
      <c r="JG53" s="284">
        <f t="shared" si="30"/>
        <v>0</v>
      </c>
      <c r="JH53" s="284">
        <f t="shared" si="30"/>
        <v>0</v>
      </c>
      <c r="JI53" s="284">
        <f t="shared" si="30"/>
        <v>0</v>
      </c>
      <c r="JJ53" s="284">
        <f t="shared" si="30"/>
        <v>0</v>
      </c>
      <c r="JK53" s="284">
        <f t="shared" si="30"/>
        <v>0</v>
      </c>
      <c r="JL53" s="284">
        <f t="shared" si="30"/>
        <v>0</v>
      </c>
      <c r="JM53" s="284">
        <f t="shared" si="30"/>
        <v>0</v>
      </c>
      <c r="JN53" s="284">
        <f t="shared" si="30"/>
        <v>0</v>
      </c>
      <c r="JO53" s="284">
        <f t="shared" si="30"/>
        <v>0</v>
      </c>
      <c r="JP53" s="284">
        <f t="shared" si="30"/>
        <v>0</v>
      </c>
      <c r="JQ53" s="284">
        <f t="shared" si="30"/>
        <v>0</v>
      </c>
      <c r="JR53" s="284">
        <f t="shared" si="30"/>
        <v>0</v>
      </c>
      <c r="JS53" s="284">
        <f t="shared" si="30"/>
        <v>0</v>
      </c>
      <c r="JT53" s="284">
        <f t="shared" si="30"/>
        <v>0</v>
      </c>
      <c r="JU53" s="284">
        <f t="shared" si="30"/>
        <v>0</v>
      </c>
      <c r="JV53" s="284">
        <f t="shared" si="30"/>
        <v>0</v>
      </c>
      <c r="JW53" s="284">
        <f t="shared" si="30"/>
        <v>0</v>
      </c>
      <c r="JX53" s="284">
        <f t="shared" si="30"/>
        <v>0</v>
      </c>
      <c r="JY53" s="284">
        <f t="shared" si="30"/>
        <v>0</v>
      </c>
      <c r="JZ53" s="284">
        <f t="shared" si="30"/>
        <v>0</v>
      </c>
      <c r="KA53" s="284">
        <f t="shared" si="30"/>
        <v>0</v>
      </c>
      <c r="KB53" s="284">
        <f t="shared" si="30"/>
        <v>0</v>
      </c>
      <c r="KC53" s="284">
        <f t="shared" si="30"/>
        <v>0</v>
      </c>
      <c r="KD53" s="284">
        <f t="shared" si="30"/>
        <v>0</v>
      </c>
      <c r="KE53" s="284">
        <f t="shared" si="30"/>
        <v>0</v>
      </c>
      <c r="KF53" s="284">
        <f t="shared" si="30"/>
        <v>0</v>
      </c>
      <c r="KG53" s="284">
        <f t="shared" si="30"/>
        <v>0</v>
      </c>
      <c r="KH53" s="284">
        <f t="shared" si="30"/>
        <v>0</v>
      </c>
      <c r="KI53" s="284">
        <f t="shared" si="30"/>
        <v>0</v>
      </c>
      <c r="KJ53" s="284">
        <f t="shared" si="30"/>
        <v>0</v>
      </c>
      <c r="KK53" s="284">
        <f t="shared" si="30"/>
        <v>0</v>
      </c>
      <c r="KL53" s="284">
        <f t="shared" si="30"/>
        <v>0</v>
      </c>
      <c r="KM53" s="284">
        <f t="shared" si="30"/>
        <v>0</v>
      </c>
      <c r="KN53" s="284">
        <f t="shared" si="30"/>
        <v>0</v>
      </c>
      <c r="KO53" s="284">
        <f t="shared" si="30"/>
        <v>0</v>
      </c>
      <c r="KP53" s="284">
        <f t="shared" si="30"/>
        <v>0</v>
      </c>
      <c r="KQ53" s="284">
        <f t="shared" si="30"/>
        <v>0</v>
      </c>
      <c r="KR53" s="284">
        <f t="shared" si="30"/>
        <v>0</v>
      </c>
      <c r="KS53" s="284">
        <f t="shared" si="30"/>
        <v>0</v>
      </c>
      <c r="KT53" s="284">
        <f t="shared" si="30"/>
        <v>0</v>
      </c>
      <c r="KU53" s="284">
        <f t="shared" si="30"/>
        <v>0</v>
      </c>
      <c r="KV53" s="284">
        <f t="shared" si="30"/>
        <v>0</v>
      </c>
      <c r="KW53" s="284">
        <f t="shared" si="30"/>
        <v>0</v>
      </c>
      <c r="KX53" s="284">
        <f t="shared" si="30"/>
        <v>0</v>
      </c>
      <c r="KY53" s="284">
        <f t="shared" si="30"/>
        <v>0</v>
      </c>
      <c r="KZ53" s="284">
        <f t="shared" si="30"/>
        <v>0</v>
      </c>
      <c r="LA53" s="284">
        <f t="shared" si="30"/>
        <v>0</v>
      </c>
      <c r="LB53" s="284">
        <f t="shared" si="30"/>
        <v>0</v>
      </c>
      <c r="LC53" s="284">
        <f t="shared" si="30"/>
        <v>0</v>
      </c>
      <c r="LD53" s="284">
        <f t="shared" si="30"/>
        <v>0</v>
      </c>
      <c r="LE53" s="284">
        <f t="shared" si="30"/>
        <v>0</v>
      </c>
      <c r="LF53" s="284">
        <f t="shared" si="30"/>
        <v>0</v>
      </c>
      <c r="LG53" s="284">
        <f t="shared" si="30"/>
        <v>0</v>
      </c>
      <c r="LH53" s="284">
        <f t="shared" si="30"/>
        <v>0</v>
      </c>
      <c r="LI53" s="284">
        <f t="shared" si="30"/>
        <v>0</v>
      </c>
      <c r="LJ53" s="284">
        <f t="shared" si="30"/>
        <v>0</v>
      </c>
      <c r="LK53" s="284">
        <f t="shared" si="30"/>
        <v>0</v>
      </c>
      <c r="LL53" s="284">
        <f t="shared" ref="LL53:NW53" si="31">$C7*LL30</f>
        <v>0</v>
      </c>
      <c r="LM53" s="284">
        <f t="shared" si="31"/>
        <v>0</v>
      </c>
      <c r="LN53" s="284">
        <f t="shared" si="31"/>
        <v>0</v>
      </c>
      <c r="LO53" s="284">
        <f t="shared" si="31"/>
        <v>0</v>
      </c>
      <c r="LP53" s="284">
        <f t="shared" si="31"/>
        <v>0</v>
      </c>
      <c r="LQ53" s="284">
        <f t="shared" si="31"/>
        <v>0</v>
      </c>
      <c r="LR53" s="284">
        <f t="shared" si="31"/>
        <v>0</v>
      </c>
      <c r="LS53" s="284">
        <f t="shared" si="31"/>
        <v>0</v>
      </c>
      <c r="LT53" s="284">
        <f t="shared" si="31"/>
        <v>0</v>
      </c>
      <c r="LU53" s="284">
        <f t="shared" si="31"/>
        <v>0</v>
      </c>
      <c r="LV53" s="284">
        <f t="shared" si="31"/>
        <v>0</v>
      </c>
      <c r="LW53" s="284">
        <f t="shared" si="31"/>
        <v>0</v>
      </c>
      <c r="LX53" s="284">
        <f t="shared" si="31"/>
        <v>0</v>
      </c>
      <c r="LY53" s="284">
        <f t="shared" si="31"/>
        <v>0</v>
      </c>
      <c r="LZ53" s="284">
        <f t="shared" si="31"/>
        <v>0</v>
      </c>
      <c r="MA53" s="284">
        <f t="shared" si="31"/>
        <v>0</v>
      </c>
      <c r="MB53" s="284">
        <f t="shared" si="31"/>
        <v>0</v>
      </c>
      <c r="MC53" s="284">
        <f t="shared" si="31"/>
        <v>0</v>
      </c>
      <c r="MD53" s="284">
        <f t="shared" si="31"/>
        <v>0</v>
      </c>
      <c r="ME53" s="284">
        <f t="shared" si="31"/>
        <v>0</v>
      </c>
      <c r="MF53" s="284">
        <f t="shared" si="31"/>
        <v>0</v>
      </c>
      <c r="MG53" s="284">
        <f t="shared" si="31"/>
        <v>0</v>
      </c>
      <c r="MH53" s="284">
        <f t="shared" si="31"/>
        <v>0</v>
      </c>
      <c r="MI53" s="284">
        <f t="shared" si="31"/>
        <v>0</v>
      </c>
      <c r="MJ53" s="284">
        <f t="shared" si="31"/>
        <v>0</v>
      </c>
      <c r="MK53" s="284">
        <f t="shared" si="31"/>
        <v>0</v>
      </c>
      <c r="ML53" s="284">
        <f t="shared" si="31"/>
        <v>0</v>
      </c>
      <c r="MM53" s="284">
        <f t="shared" si="31"/>
        <v>0</v>
      </c>
      <c r="MN53" s="284">
        <f t="shared" si="31"/>
        <v>0</v>
      </c>
      <c r="MO53" s="284">
        <f t="shared" si="31"/>
        <v>0</v>
      </c>
      <c r="MP53" s="284">
        <f t="shared" si="31"/>
        <v>0</v>
      </c>
      <c r="MQ53" s="284">
        <f t="shared" si="31"/>
        <v>0</v>
      </c>
      <c r="MR53" s="284">
        <f t="shared" si="31"/>
        <v>0</v>
      </c>
      <c r="MS53" s="284">
        <f t="shared" si="31"/>
        <v>0</v>
      </c>
      <c r="MT53" s="284">
        <f t="shared" si="31"/>
        <v>0</v>
      </c>
      <c r="MU53" s="284">
        <f t="shared" si="31"/>
        <v>0</v>
      </c>
      <c r="MV53" s="284">
        <f t="shared" si="31"/>
        <v>0</v>
      </c>
      <c r="MW53" s="284">
        <f t="shared" si="31"/>
        <v>0</v>
      </c>
      <c r="MX53" s="284">
        <f t="shared" si="31"/>
        <v>0</v>
      </c>
      <c r="MY53" s="284">
        <f t="shared" si="31"/>
        <v>0</v>
      </c>
      <c r="MZ53" s="284">
        <f t="shared" si="31"/>
        <v>0</v>
      </c>
      <c r="NA53" s="284">
        <f t="shared" si="31"/>
        <v>0</v>
      </c>
      <c r="NB53" s="284">
        <f t="shared" si="31"/>
        <v>0</v>
      </c>
      <c r="NC53" s="284">
        <f t="shared" si="31"/>
        <v>0</v>
      </c>
      <c r="ND53" s="284">
        <f t="shared" si="31"/>
        <v>0</v>
      </c>
      <c r="NE53" s="284">
        <f t="shared" si="31"/>
        <v>0</v>
      </c>
      <c r="NF53" s="284">
        <f t="shared" si="31"/>
        <v>0</v>
      </c>
      <c r="NG53" s="284">
        <f t="shared" si="31"/>
        <v>0</v>
      </c>
      <c r="NH53" s="284">
        <f t="shared" si="31"/>
        <v>0</v>
      </c>
      <c r="NI53" s="284">
        <f t="shared" si="31"/>
        <v>0</v>
      </c>
      <c r="NJ53" s="284">
        <f t="shared" si="31"/>
        <v>0</v>
      </c>
      <c r="NK53" s="284">
        <f t="shared" si="31"/>
        <v>0</v>
      </c>
      <c r="NL53" s="284">
        <f t="shared" si="31"/>
        <v>0</v>
      </c>
      <c r="NM53" s="284">
        <f t="shared" si="31"/>
        <v>0</v>
      </c>
      <c r="NN53" s="284">
        <f t="shared" si="31"/>
        <v>0</v>
      </c>
      <c r="NO53" s="284">
        <f t="shared" si="31"/>
        <v>0</v>
      </c>
      <c r="NP53" s="284">
        <f t="shared" si="31"/>
        <v>0</v>
      </c>
      <c r="NQ53" s="284">
        <f t="shared" si="31"/>
        <v>0</v>
      </c>
      <c r="NR53" s="284">
        <f t="shared" si="31"/>
        <v>0</v>
      </c>
      <c r="NS53" s="284">
        <f t="shared" si="31"/>
        <v>0</v>
      </c>
      <c r="NT53" s="284">
        <f t="shared" si="31"/>
        <v>0</v>
      </c>
      <c r="NU53" s="284">
        <f t="shared" si="31"/>
        <v>0</v>
      </c>
      <c r="NV53" s="284">
        <f t="shared" si="31"/>
        <v>0</v>
      </c>
      <c r="NW53" s="284">
        <f t="shared" si="31"/>
        <v>0</v>
      </c>
      <c r="NX53" s="284">
        <f t="shared" ref="NX53:QI53" si="32">$C7*NX30</f>
        <v>0</v>
      </c>
      <c r="NY53" s="284">
        <f t="shared" si="32"/>
        <v>0</v>
      </c>
      <c r="NZ53" s="284">
        <f t="shared" si="32"/>
        <v>0</v>
      </c>
      <c r="OA53" s="284">
        <f t="shared" si="32"/>
        <v>0</v>
      </c>
      <c r="OB53" s="284">
        <f t="shared" si="32"/>
        <v>0</v>
      </c>
      <c r="OC53" s="284">
        <f t="shared" si="32"/>
        <v>0</v>
      </c>
      <c r="OD53" s="284">
        <f t="shared" si="32"/>
        <v>0</v>
      </c>
      <c r="OE53" s="284">
        <f t="shared" si="32"/>
        <v>0</v>
      </c>
      <c r="OF53" s="284">
        <f t="shared" si="32"/>
        <v>0</v>
      </c>
      <c r="OG53" s="284">
        <f t="shared" si="32"/>
        <v>0</v>
      </c>
      <c r="OH53" s="284">
        <f t="shared" si="32"/>
        <v>0</v>
      </c>
      <c r="OI53" s="284">
        <f t="shared" si="32"/>
        <v>0</v>
      </c>
      <c r="OJ53" s="284">
        <f t="shared" si="32"/>
        <v>0</v>
      </c>
      <c r="OK53" s="284">
        <f t="shared" si="32"/>
        <v>0</v>
      </c>
      <c r="OL53" s="284">
        <f t="shared" si="32"/>
        <v>0</v>
      </c>
      <c r="OM53" s="284">
        <f t="shared" si="32"/>
        <v>0</v>
      </c>
      <c r="ON53" s="284">
        <f t="shared" si="32"/>
        <v>0</v>
      </c>
      <c r="OO53" s="284">
        <f t="shared" si="32"/>
        <v>0</v>
      </c>
      <c r="OP53" s="284">
        <f t="shared" si="32"/>
        <v>0</v>
      </c>
      <c r="OQ53" s="284">
        <f t="shared" si="32"/>
        <v>0</v>
      </c>
      <c r="OR53" s="284">
        <f t="shared" si="32"/>
        <v>0</v>
      </c>
      <c r="OS53" s="284">
        <f t="shared" si="32"/>
        <v>0</v>
      </c>
      <c r="OT53" s="284">
        <f t="shared" si="32"/>
        <v>0</v>
      </c>
      <c r="OU53" s="284">
        <f t="shared" si="32"/>
        <v>0</v>
      </c>
      <c r="OV53" s="284">
        <f t="shared" si="32"/>
        <v>0</v>
      </c>
      <c r="OW53" s="284">
        <f t="shared" si="32"/>
        <v>0</v>
      </c>
      <c r="OX53" s="284">
        <f t="shared" si="32"/>
        <v>0</v>
      </c>
      <c r="OY53" s="284">
        <f t="shared" si="32"/>
        <v>0</v>
      </c>
      <c r="OZ53" s="284">
        <f t="shared" si="32"/>
        <v>0</v>
      </c>
      <c r="PA53" s="284">
        <f t="shared" si="32"/>
        <v>0</v>
      </c>
      <c r="PB53" s="284">
        <f t="shared" si="32"/>
        <v>0</v>
      </c>
      <c r="PC53" s="284">
        <f t="shared" si="32"/>
        <v>0</v>
      </c>
      <c r="PD53" s="284">
        <f t="shared" si="32"/>
        <v>0</v>
      </c>
      <c r="PE53" s="284">
        <f t="shared" si="32"/>
        <v>0</v>
      </c>
      <c r="PF53" s="284">
        <f t="shared" si="32"/>
        <v>0</v>
      </c>
      <c r="PG53" s="284">
        <f t="shared" si="32"/>
        <v>0</v>
      </c>
      <c r="PH53" s="284">
        <f t="shared" si="32"/>
        <v>0</v>
      </c>
      <c r="PI53" s="284">
        <f t="shared" si="32"/>
        <v>0</v>
      </c>
      <c r="PJ53" s="284">
        <f t="shared" si="32"/>
        <v>0</v>
      </c>
      <c r="PK53" s="284">
        <f t="shared" si="32"/>
        <v>0</v>
      </c>
      <c r="PL53" s="284">
        <f t="shared" si="32"/>
        <v>0</v>
      </c>
      <c r="PM53" s="284">
        <f t="shared" si="32"/>
        <v>0</v>
      </c>
      <c r="PN53" s="284">
        <f t="shared" si="32"/>
        <v>0</v>
      </c>
      <c r="PO53" s="284">
        <f t="shared" si="32"/>
        <v>0</v>
      </c>
      <c r="PP53" s="284">
        <f t="shared" si="32"/>
        <v>0</v>
      </c>
      <c r="PQ53" s="284">
        <f t="shared" si="32"/>
        <v>0</v>
      </c>
      <c r="PR53" s="284">
        <f t="shared" si="32"/>
        <v>0</v>
      </c>
      <c r="PS53" s="284">
        <f t="shared" si="32"/>
        <v>0</v>
      </c>
      <c r="PT53" s="284">
        <f t="shared" si="32"/>
        <v>0</v>
      </c>
      <c r="PU53" s="284">
        <f t="shared" si="32"/>
        <v>0</v>
      </c>
      <c r="PV53" s="284">
        <f t="shared" si="32"/>
        <v>0</v>
      </c>
      <c r="PW53" s="284">
        <f t="shared" si="32"/>
        <v>0</v>
      </c>
      <c r="PX53" s="284">
        <f t="shared" si="32"/>
        <v>0</v>
      </c>
      <c r="PY53" s="284">
        <f t="shared" si="32"/>
        <v>0</v>
      </c>
      <c r="PZ53" s="284">
        <f t="shared" si="32"/>
        <v>0</v>
      </c>
      <c r="QA53" s="284">
        <f t="shared" si="32"/>
        <v>0</v>
      </c>
      <c r="QB53" s="284">
        <f t="shared" si="32"/>
        <v>0</v>
      </c>
      <c r="QC53" s="284">
        <f t="shared" si="32"/>
        <v>0</v>
      </c>
      <c r="QD53" s="284">
        <f t="shared" si="32"/>
        <v>0</v>
      </c>
      <c r="QE53" s="284">
        <f t="shared" si="32"/>
        <v>0</v>
      </c>
      <c r="QF53" s="284">
        <f t="shared" si="32"/>
        <v>0</v>
      </c>
      <c r="QG53" s="284">
        <f t="shared" si="32"/>
        <v>0</v>
      </c>
      <c r="QH53" s="284">
        <f t="shared" si="32"/>
        <v>0</v>
      </c>
      <c r="QI53" s="284">
        <f t="shared" si="32"/>
        <v>0</v>
      </c>
      <c r="QJ53" s="284">
        <f t="shared" ref="QJ53:SA53" si="33">$C7*QJ30</f>
        <v>0</v>
      </c>
      <c r="QK53" s="284">
        <f t="shared" si="33"/>
        <v>0</v>
      </c>
      <c r="QL53" s="284">
        <f t="shared" si="33"/>
        <v>0</v>
      </c>
      <c r="QM53" s="284">
        <f t="shared" si="33"/>
        <v>0</v>
      </c>
      <c r="QN53" s="284">
        <f t="shared" si="33"/>
        <v>0</v>
      </c>
      <c r="QO53" s="284">
        <f t="shared" si="33"/>
        <v>0</v>
      </c>
      <c r="QP53" s="284">
        <f t="shared" si="33"/>
        <v>0</v>
      </c>
      <c r="QQ53" s="284">
        <f t="shared" si="33"/>
        <v>0</v>
      </c>
      <c r="QR53" s="284">
        <f t="shared" si="33"/>
        <v>0</v>
      </c>
      <c r="QS53" s="284">
        <f t="shared" si="33"/>
        <v>0</v>
      </c>
      <c r="QT53" s="284">
        <f t="shared" si="33"/>
        <v>0</v>
      </c>
      <c r="QU53" s="284">
        <f t="shared" si="33"/>
        <v>0</v>
      </c>
      <c r="QV53" s="284">
        <f t="shared" si="33"/>
        <v>0</v>
      </c>
      <c r="QW53" s="284">
        <f t="shared" si="33"/>
        <v>0</v>
      </c>
      <c r="QX53" s="284">
        <f t="shared" si="33"/>
        <v>0</v>
      </c>
      <c r="QY53" s="284">
        <f t="shared" si="33"/>
        <v>0</v>
      </c>
      <c r="QZ53" s="284">
        <f t="shared" si="33"/>
        <v>0</v>
      </c>
      <c r="RA53" s="284">
        <f t="shared" si="33"/>
        <v>0</v>
      </c>
      <c r="RB53" s="284">
        <f t="shared" si="33"/>
        <v>0</v>
      </c>
      <c r="RC53" s="284">
        <f t="shared" si="33"/>
        <v>0</v>
      </c>
      <c r="RD53" s="284">
        <f t="shared" si="33"/>
        <v>0</v>
      </c>
      <c r="RE53" s="284">
        <f t="shared" si="33"/>
        <v>0</v>
      </c>
      <c r="RF53" s="284">
        <f t="shared" si="33"/>
        <v>0</v>
      </c>
      <c r="RG53" s="284">
        <f t="shared" si="33"/>
        <v>0</v>
      </c>
      <c r="RH53" s="284">
        <f t="shared" si="33"/>
        <v>0</v>
      </c>
      <c r="RI53" s="284">
        <f t="shared" si="33"/>
        <v>0</v>
      </c>
      <c r="RJ53" s="284">
        <f t="shared" si="33"/>
        <v>0</v>
      </c>
      <c r="RK53" s="284">
        <f t="shared" si="33"/>
        <v>0</v>
      </c>
      <c r="RL53" s="284">
        <f t="shared" si="33"/>
        <v>0</v>
      </c>
      <c r="RM53" s="284">
        <f t="shared" si="33"/>
        <v>0</v>
      </c>
      <c r="RN53" s="284">
        <f t="shared" si="33"/>
        <v>0</v>
      </c>
      <c r="RO53" s="284">
        <f t="shared" si="33"/>
        <v>0</v>
      </c>
      <c r="RP53" s="284">
        <f t="shared" si="33"/>
        <v>0</v>
      </c>
      <c r="RQ53" s="284">
        <f t="shared" si="33"/>
        <v>0</v>
      </c>
      <c r="RR53" s="284">
        <f t="shared" si="33"/>
        <v>0</v>
      </c>
      <c r="RS53" s="284">
        <f t="shared" si="33"/>
        <v>0</v>
      </c>
      <c r="RT53" s="284">
        <f t="shared" si="33"/>
        <v>0</v>
      </c>
      <c r="RU53" s="284">
        <f t="shared" si="33"/>
        <v>0</v>
      </c>
      <c r="RV53" s="284">
        <f t="shared" si="33"/>
        <v>0</v>
      </c>
      <c r="RW53" s="284">
        <f t="shared" si="33"/>
        <v>0</v>
      </c>
      <c r="RX53" s="284">
        <f t="shared" si="33"/>
        <v>0</v>
      </c>
      <c r="RY53" s="284">
        <f t="shared" si="33"/>
        <v>0</v>
      </c>
      <c r="RZ53" s="284">
        <f t="shared" si="33"/>
        <v>0</v>
      </c>
      <c r="SA53" s="284">
        <f t="shared" si="33"/>
        <v>0</v>
      </c>
    </row>
    <row r="54" spans="1:495">
      <c r="A54" s="282" t="s">
        <v>329</v>
      </c>
      <c r="B54" s="290">
        <f>SUM(C55:C57)</f>
        <v>2041879.6875</v>
      </c>
      <c r="C54" s="282"/>
      <c r="D54" s="284"/>
      <c r="E54" s="284"/>
      <c r="F54" s="284"/>
      <c r="G54" s="284"/>
      <c r="H54" s="284"/>
      <c r="I54" s="284"/>
      <c r="J54" s="284"/>
      <c r="K54" s="284"/>
      <c r="L54" s="284"/>
      <c r="M54" s="284"/>
      <c r="N54" s="284"/>
      <c r="O54" s="284"/>
      <c r="P54" s="284"/>
      <c r="Q54" s="284"/>
      <c r="R54" s="284"/>
      <c r="S54" s="284"/>
      <c r="T54" s="284"/>
      <c r="U54" s="284"/>
      <c r="V54" s="284"/>
      <c r="W54" s="284"/>
      <c r="X54" s="284"/>
      <c r="Y54" s="284"/>
      <c r="Z54" s="284"/>
      <c r="AA54" s="284"/>
      <c r="AB54" s="284"/>
      <c r="AC54" s="284"/>
      <c r="AD54" s="284"/>
      <c r="AE54" s="284"/>
      <c r="AF54" s="284"/>
      <c r="AG54" s="284"/>
      <c r="AH54" s="284"/>
      <c r="AI54" s="284"/>
      <c r="AJ54" s="284"/>
      <c r="AK54" s="284"/>
      <c r="AL54" s="284"/>
      <c r="AM54" s="284"/>
      <c r="AN54" s="284"/>
      <c r="AO54" s="284"/>
      <c r="AP54" s="284"/>
      <c r="AQ54" s="284"/>
      <c r="AR54" s="284"/>
      <c r="AS54" s="284"/>
      <c r="AT54" s="284"/>
      <c r="AU54" s="284"/>
      <c r="AV54" s="284"/>
      <c r="AW54" s="284"/>
      <c r="AX54" s="284"/>
      <c r="AY54" s="284"/>
      <c r="AZ54" s="284"/>
      <c r="BA54" s="284"/>
      <c r="BB54" s="284"/>
      <c r="BC54" s="284"/>
      <c r="BD54" s="284"/>
      <c r="BE54" s="284"/>
      <c r="BF54" s="284"/>
      <c r="BG54" s="284"/>
      <c r="BH54" s="284"/>
      <c r="BI54" s="284"/>
      <c r="BJ54" s="284"/>
      <c r="BK54" s="284"/>
      <c r="BL54" s="284"/>
      <c r="BM54" s="284"/>
      <c r="BN54" s="284"/>
      <c r="BO54" s="284"/>
      <c r="BP54" s="284"/>
      <c r="BQ54" s="284"/>
      <c r="BR54" s="284"/>
      <c r="BS54" s="284"/>
      <c r="BT54" s="284"/>
      <c r="BU54" s="284"/>
      <c r="BV54" s="284"/>
      <c r="BW54" s="284"/>
      <c r="BX54" s="284"/>
      <c r="BY54" s="284"/>
      <c r="BZ54" s="284"/>
      <c r="CA54" s="284"/>
      <c r="CB54" s="284"/>
      <c r="CC54" s="284"/>
      <c r="CD54" s="284"/>
      <c r="CE54" s="284"/>
      <c r="CF54" s="284"/>
      <c r="CG54" s="284"/>
      <c r="CH54" s="284"/>
      <c r="CI54" s="284"/>
      <c r="CJ54" s="284"/>
      <c r="CK54" s="284"/>
      <c r="CL54" s="284"/>
      <c r="CM54" s="284"/>
      <c r="CN54" s="284"/>
      <c r="CO54" s="284"/>
      <c r="CP54" s="284"/>
      <c r="CQ54" s="284"/>
      <c r="CR54" s="284"/>
      <c r="CS54" s="284"/>
      <c r="CT54" s="284"/>
      <c r="CU54" s="284"/>
      <c r="CV54" s="284"/>
      <c r="CW54" s="284"/>
      <c r="CX54" s="284"/>
      <c r="CY54" s="284"/>
      <c r="CZ54" s="284"/>
      <c r="DA54" s="284"/>
      <c r="DB54" s="284"/>
      <c r="DC54" s="284"/>
      <c r="DD54" s="284"/>
      <c r="DE54" s="284"/>
      <c r="DF54" s="284"/>
      <c r="DG54" s="284"/>
      <c r="DH54" s="284"/>
      <c r="DI54" s="284"/>
      <c r="DJ54" s="284"/>
      <c r="DK54" s="284"/>
      <c r="DL54" s="284"/>
      <c r="DM54" s="284"/>
      <c r="DN54" s="284"/>
      <c r="DO54" s="284"/>
      <c r="DP54" s="284"/>
      <c r="DQ54" s="284"/>
      <c r="DR54" s="284"/>
      <c r="DS54" s="284"/>
      <c r="DT54" s="284"/>
      <c r="DU54" s="284"/>
      <c r="DV54" s="284"/>
      <c r="DW54" s="284"/>
      <c r="DX54" s="284"/>
      <c r="DY54" s="284"/>
      <c r="DZ54" s="284"/>
      <c r="EA54" s="284"/>
      <c r="EB54" s="284"/>
      <c r="EC54" s="284"/>
      <c r="ED54" s="284"/>
      <c r="EE54" s="284"/>
      <c r="EF54" s="284"/>
      <c r="EG54" s="284"/>
      <c r="EH54" s="284"/>
      <c r="EI54" s="284"/>
      <c r="EJ54" s="284"/>
      <c r="EK54" s="284"/>
      <c r="EL54" s="284"/>
      <c r="EM54" s="284"/>
      <c r="EN54" s="284"/>
      <c r="EO54" s="284"/>
      <c r="EP54" s="284"/>
      <c r="EQ54" s="284"/>
      <c r="ER54" s="284"/>
      <c r="ES54" s="284"/>
      <c r="ET54" s="284"/>
      <c r="EU54" s="284"/>
      <c r="EV54" s="284"/>
      <c r="EW54" s="284"/>
      <c r="EX54" s="284"/>
      <c r="EY54" s="284"/>
      <c r="EZ54" s="284"/>
      <c r="FA54" s="284"/>
      <c r="FB54" s="284"/>
      <c r="FC54" s="284"/>
      <c r="FD54" s="284"/>
      <c r="FE54" s="284"/>
      <c r="FF54" s="284"/>
      <c r="FG54" s="284"/>
      <c r="FH54" s="284"/>
      <c r="FI54" s="284"/>
      <c r="FJ54" s="284"/>
      <c r="FK54" s="284"/>
      <c r="FL54" s="284"/>
      <c r="FM54" s="284"/>
      <c r="FN54" s="284"/>
      <c r="FO54" s="284"/>
      <c r="FP54" s="284"/>
      <c r="FQ54" s="284"/>
      <c r="FR54" s="284"/>
      <c r="FS54" s="284"/>
      <c r="FT54" s="284"/>
      <c r="FU54" s="284"/>
      <c r="FV54" s="284"/>
      <c r="FW54" s="284"/>
      <c r="FX54" s="284"/>
      <c r="FY54" s="284"/>
      <c r="FZ54" s="284"/>
      <c r="GA54" s="284"/>
      <c r="GB54" s="284"/>
      <c r="GC54" s="284"/>
      <c r="GD54" s="284"/>
      <c r="GE54" s="284"/>
      <c r="GF54" s="284"/>
      <c r="GG54" s="284"/>
      <c r="GH54" s="284"/>
      <c r="GI54" s="284"/>
      <c r="GJ54" s="284"/>
      <c r="GK54" s="284"/>
      <c r="GL54" s="284"/>
      <c r="GM54" s="284"/>
      <c r="GN54" s="284"/>
      <c r="GO54" s="284"/>
      <c r="GP54" s="284"/>
      <c r="GQ54" s="284"/>
      <c r="GR54" s="284"/>
      <c r="GS54" s="284"/>
      <c r="GT54" s="284"/>
      <c r="GU54" s="284"/>
      <c r="GV54" s="284"/>
      <c r="GW54" s="284"/>
      <c r="GX54" s="284"/>
      <c r="GY54" s="284"/>
      <c r="GZ54" s="284"/>
      <c r="HA54" s="284"/>
      <c r="HB54" s="284"/>
      <c r="HC54" s="284"/>
      <c r="HD54" s="284"/>
      <c r="HE54" s="284"/>
      <c r="HF54" s="284"/>
      <c r="HG54" s="284"/>
      <c r="HH54" s="284"/>
      <c r="HI54" s="284"/>
      <c r="HJ54" s="284"/>
      <c r="HK54" s="284"/>
      <c r="HL54" s="284"/>
      <c r="HM54" s="284"/>
      <c r="HN54" s="284"/>
      <c r="HO54" s="284"/>
      <c r="HP54" s="284"/>
      <c r="HQ54" s="284"/>
      <c r="HR54" s="284"/>
      <c r="HS54" s="284"/>
      <c r="HT54" s="284"/>
      <c r="HU54" s="284"/>
      <c r="HV54" s="284"/>
      <c r="HW54" s="284"/>
      <c r="HX54" s="284"/>
      <c r="HY54" s="284"/>
      <c r="HZ54" s="284"/>
      <c r="IA54" s="284"/>
      <c r="IB54" s="284"/>
      <c r="IC54" s="284"/>
      <c r="ID54" s="284"/>
      <c r="IE54" s="284"/>
      <c r="IF54" s="284"/>
      <c r="IG54" s="284"/>
      <c r="IH54" s="284"/>
      <c r="II54" s="284"/>
      <c r="IJ54" s="284"/>
      <c r="IK54" s="284"/>
      <c r="IL54" s="284"/>
      <c r="IM54" s="284"/>
      <c r="IN54" s="284"/>
      <c r="IO54" s="284"/>
      <c r="IP54" s="284"/>
      <c r="IQ54" s="284"/>
      <c r="IR54" s="284"/>
      <c r="IS54" s="284"/>
      <c r="IT54" s="284"/>
      <c r="IU54" s="284"/>
      <c r="IV54" s="284"/>
      <c r="IW54" s="284"/>
      <c r="IX54" s="284"/>
      <c r="IY54" s="284"/>
      <c r="IZ54" s="284"/>
      <c r="JA54" s="284"/>
      <c r="JB54" s="284"/>
      <c r="JC54" s="284"/>
      <c r="JD54" s="284"/>
      <c r="JE54" s="284"/>
      <c r="JF54" s="284"/>
      <c r="JG54" s="284"/>
      <c r="JH54" s="284"/>
      <c r="JI54" s="284"/>
      <c r="JJ54" s="284"/>
      <c r="JK54" s="284"/>
      <c r="JL54" s="284"/>
      <c r="JM54" s="284"/>
      <c r="JN54" s="284"/>
      <c r="JO54" s="284"/>
      <c r="JP54" s="284"/>
      <c r="JQ54" s="284"/>
      <c r="JR54" s="284"/>
      <c r="JS54" s="284"/>
      <c r="JT54" s="284"/>
      <c r="JU54" s="284"/>
      <c r="JV54" s="284"/>
      <c r="JW54" s="284"/>
      <c r="JX54" s="284"/>
      <c r="JY54" s="284"/>
      <c r="JZ54" s="284"/>
      <c r="KA54" s="284"/>
      <c r="KB54" s="284"/>
      <c r="KC54" s="284"/>
      <c r="KD54" s="284"/>
      <c r="KE54" s="284"/>
      <c r="KF54" s="284"/>
      <c r="KG54" s="284"/>
      <c r="KH54" s="284"/>
      <c r="KI54" s="284"/>
      <c r="KJ54" s="284"/>
      <c r="KK54" s="284"/>
      <c r="KL54" s="284"/>
      <c r="KM54" s="284"/>
      <c r="KN54" s="284"/>
      <c r="KO54" s="284"/>
      <c r="KP54" s="284"/>
      <c r="KQ54" s="284"/>
      <c r="KR54" s="284"/>
      <c r="KS54" s="284"/>
      <c r="KT54" s="284"/>
      <c r="KU54" s="284"/>
      <c r="KV54" s="284"/>
      <c r="KW54" s="284"/>
      <c r="KX54" s="284"/>
      <c r="KY54" s="284"/>
      <c r="KZ54" s="284"/>
      <c r="LA54" s="284"/>
      <c r="LB54" s="284"/>
      <c r="LC54" s="284"/>
      <c r="LD54" s="284"/>
      <c r="LE54" s="284"/>
      <c r="LF54" s="284"/>
      <c r="LG54" s="284"/>
      <c r="LH54" s="284"/>
      <c r="LI54" s="284"/>
      <c r="LJ54" s="284"/>
      <c r="LK54" s="284"/>
      <c r="LL54" s="284"/>
      <c r="LM54" s="284"/>
      <c r="LN54" s="284"/>
      <c r="LO54" s="284"/>
      <c r="LP54" s="284"/>
      <c r="LQ54" s="284"/>
      <c r="LR54" s="284"/>
      <c r="LS54" s="284"/>
      <c r="LT54" s="284"/>
      <c r="LU54" s="284"/>
      <c r="LV54" s="284"/>
      <c r="LW54" s="284"/>
      <c r="LX54" s="284"/>
      <c r="LY54" s="284"/>
      <c r="LZ54" s="284"/>
      <c r="MA54" s="284"/>
      <c r="MB54" s="284"/>
      <c r="MC54" s="284"/>
      <c r="MD54" s="284"/>
      <c r="ME54" s="284"/>
      <c r="MF54" s="284"/>
      <c r="MG54" s="284"/>
      <c r="MH54" s="284"/>
      <c r="MI54" s="284"/>
      <c r="MJ54" s="284"/>
      <c r="MK54" s="284"/>
      <c r="ML54" s="284"/>
      <c r="MM54" s="284"/>
      <c r="MN54" s="284"/>
      <c r="MO54" s="284"/>
      <c r="MP54" s="284"/>
      <c r="MQ54" s="284"/>
      <c r="MR54" s="284"/>
      <c r="MS54" s="284"/>
      <c r="MT54" s="284"/>
      <c r="MU54" s="284"/>
      <c r="MV54" s="284"/>
      <c r="MW54" s="284"/>
      <c r="MX54" s="284"/>
      <c r="MY54" s="284"/>
      <c r="MZ54" s="284"/>
      <c r="NA54" s="284"/>
      <c r="NB54" s="284"/>
      <c r="NC54" s="284"/>
      <c r="ND54" s="284"/>
      <c r="NE54" s="284"/>
      <c r="NF54" s="284"/>
      <c r="NG54" s="284"/>
      <c r="NH54" s="284"/>
      <c r="NI54" s="284"/>
      <c r="NJ54" s="284"/>
      <c r="NK54" s="284"/>
      <c r="NL54" s="284"/>
      <c r="NM54" s="284"/>
      <c r="NN54" s="284"/>
      <c r="NO54" s="284"/>
      <c r="NP54" s="284"/>
      <c r="NQ54" s="284"/>
      <c r="NR54" s="284"/>
      <c r="NS54" s="284"/>
      <c r="NT54" s="284"/>
      <c r="NU54" s="284"/>
      <c r="NV54" s="284"/>
      <c r="NW54" s="284"/>
      <c r="NX54" s="284"/>
      <c r="NY54" s="284"/>
      <c r="NZ54" s="284"/>
      <c r="OA54" s="284"/>
      <c r="OB54" s="284"/>
      <c r="OC54" s="284"/>
      <c r="OD54" s="284"/>
      <c r="OE54" s="284"/>
      <c r="OF54" s="284"/>
      <c r="OG54" s="284"/>
      <c r="OH54" s="284"/>
      <c r="OI54" s="284"/>
      <c r="OJ54" s="284"/>
      <c r="OK54" s="284"/>
      <c r="OL54" s="284"/>
      <c r="OM54" s="284"/>
      <c r="ON54" s="284"/>
      <c r="OO54" s="284"/>
      <c r="OP54" s="284"/>
      <c r="OQ54" s="284"/>
      <c r="OR54" s="284"/>
      <c r="OS54" s="284"/>
      <c r="OT54" s="284"/>
      <c r="OU54" s="284"/>
      <c r="OV54" s="284"/>
      <c r="OW54" s="284"/>
      <c r="OX54" s="284"/>
      <c r="OY54" s="284"/>
      <c r="OZ54" s="284"/>
      <c r="PA54" s="284"/>
      <c r="PB54" s="284"/>
      <c r="PC54" s="284"/>
      <c r="PD54" s="284"/>
      <c r="PE54" s="284"/>
      <c r="PF54" s="284"/>
      <c r="PG54" s="284"/>
      <c r="PH54" s="284"/>
      <c r="PI54" s="284"/>
      <c r="PJ54" s="284"/>
      <c r="PK54" s="284"/>
      <c r="PL54" s="284"/>
      <c r="PM54" s="284"/>
      <c r="PN54" s="284"/>
      <c r="PO54" s="284"/>
      <c r="PP54" s="284"/>
      <c r="PQ54" s="284"/>
      <c r="PR54" s="284"/>
      <c r="PS54" s="284"/>
      <c r="PT54" s="284"/>
      <c r="PU54" s="284"/>
      <c r="PV54" s="284"/>
      <c r="PW54" s="284"/>
      <c r="PX54" s="284"/>
      <c r="PY54" s="284"/>
      <c r="PZ54" s="284"/>
      <c r="QA54" s="284"/>
      <c r="QB54" s="284"/>
      <c r="QC54" s="284"/>
      <c r="QD54" s="284"/>
      <c r="QE54" s="284"/>
      <c r="QF54" s="284"/>
      <c r="QG54" s="284"/>
      <c r="QH54" s="284"/>
      <c r="QI54" s="284"/>
      <c r="QJ54" s="284"/>
      <c r="QK54" s="284"/>
      <c r="QL54" s="284"/>
      <c r="QM54" s="284"/>
      <c r="QN54" s="284"/>
      <c r="QO54" s="284"/>
      <c r="QP54" s="284"/>
      <c r="QQ54" s="284"/>
      <c r="QR54" s="284"/>
      <c r="QS54" s="284"/>
      <c r="QT54" s="284"/>
      <c r="QU54" s="284"/>
      <c r="QV54" s="284"/>
      <c r="QW54" s="284"/>
      <c r="QX54" s="284"/>
      <c r="QY54" s="284"/>
      <c r="QZ54" s="284"/>
      <c r="RA54" s="284"/>
      <c r="RB54" s="284"/>
      <c r="RC54" s="284"/>
      <c r="RD54" s="284"/>
      <c r="RE54" s="284"/>
      <c r="RF54" s="284"/>
      <c r="RG54" s="284"/>
      <c r="RH54" s="284"/>
      <c r="RI54" s="284"/>
      <c r="RJ54" s="284"/>
      <c r="RK54" s="284"/>
      <c r="RL54" s="284"/>
      <c r="RM54" s="284"/>
      <c r="RN54" s="284"/>
      <c r="RO54" s="284"/>
      <c r="RP54" s="284"/>
      <c r="RQ54" s="284"/>
      <c r="RR54" s="284"/>
      <c r="RS54" s="284"/>
      <c r="RT54" s="284"/>
      <c r="RU54" s="284"/>
      <c r="RV54" s="284"/>
      <c r="RW54" s="284"/>
      <c r="RX54" s="284"/>
      <c r="RY54" s="284"/>
      <c r="RZ54" s="284"/>
      <c r="SA54" s="284"/>
    </row>
    <row r="55" spans="1:495">
      <c r="A55" s="282"/>
      <c r="B55" s="283" t="str">
        <f>$B$8</f>
        <v>Field Support Staff &amp; Vehicles</v>
      </c>
      <c r="C55" s="290">
        <f>SUM(D55:R55,S55:INDEX(S55:SA55,$H$5))</f>
        <v>400017.18750000006</v>
      </c>
      <c r="D55" s="284">
        <f t="shared" ref="D55:BO55" si="34">$C8*D31</f>
        <v>0</v>
      </c>
      <c r="E55" s="284">
        <f t="shared" si="34"/>
        <v>0</v>
      </c>
      <c r="F55" s="284">
        <f t="shared" si="34"/>
        <v>0</v>
      </c>
      <c r="G55" s="284">
        <f t="shared" si="34"/>
        <v>32001.375000000004</v>
      </c>
      <c r="H55" s="284">
        <f t="shared" si="34"/>
        <v>32001.375000000004</v>
      </c>
      <c r="I55" s="284">
        <f t="shared" si="34"/>
        <v>32001.375000000004</v>
      </c>
      <c r="J55" s="284">
        <f t="shared" si="34"/>
        <v>32001.375000000004</v>
      </c>
      <c r="K55" s="284">
        <f t="shared" si="34"/>
        <v>32001.375000000004</v>
      </c>
      <c r="L55" s="284">
        <f t="shared" si="34"/>
        <v>32001.375000000004</v>
      </c>
      <c r="M55" s="284">
        <f t="shared" si="34"/>
        <v>32001.375000000004</v>
      </c>
      <c r="N55" s="284">
        <f t="shared" si="34"/>
        <v>32001.375000000004</v>
      </c>
      <c r="O55" s="284">
        <f t="shared" si="34"/>
        <v>32001.375000000004</v>
      </c>
      <c r="P55" s="284">
        <f t="shared" si="34"/>
        <v>16000.687500000002</v>
      </c>
      <c r="Q55" s="284">
        <f t="shared" si="34"/>
        <v>16000.687500000002</v>
      </c>
      <c r="R55" s="284">
        <f t="shared" si="34"/>
        <v>16000.687500000002</v>
      </c>
      <c r="S55" s="284">
        <f t="shared" si="34"/>
        <v>16000.687500000002</v>
      </c>
      <c r="T55" s="284">
        <f t="shared" si="34"/>
        <v>16000.687500000002</v>
      </c>
      <c r="U55" s="284">
        <f t="shared" si="34"/>
        <v>16000.687500000002</v>
      </c>
      <c r="V55" s="284">
        <f t="shared" si="34"/>
        <v>16000.687500000002</v>
      </c>
      <c r="W55" s="284">
        <f t="shared" si="34"/>
        <v>0</v>
      </c>
      <c r="X55" s="284">
        <f t="shared" si="34"/>
        <v>0</v>
      </c>
      <c r="Y55" s="284">
        <f t="shared" si="34"/>
        <v>0</v>
      </c>
      <c r="Z55" s="284">
        <f t="shared" si="34"/>
        <v>0</v>
      </c>
      <c r="AA55" s="284">
        <f t="shared" si="34"/>
        <v>0</v>
      </c>
      <c r="AB55" s="284">
        <f t="shared" si="34"/>
        <v>0</v>
      </c>
      <c r="AC55" s="284">
        <f t="shared" si="34"/>
        <v>0</v>
      </c>
      <c r="AD55" s="284">
        <f t="shared" si="34"/>
        <v>0</v>
      </c>
      <c r="AE55" s="284">
        <f t="shared" si="34"/>
        <v>0</v>
      </c>
      <c r="AF55" s="284">
        <f t="shared" si="34"/>
        <v>0</v>
      </c>
      <c r="AG55" s="284">
        <f t="shared" si="34"/>
        <v>32001.375000000004</v>
      </c>
      <c r="AH55" s="284">
        <f t="shared" si="34"/>
        <v>0</v>
      </c>
      <c r="AI55" s="284">
        <f t="shared" si="34"/>
        <v>0</v>
      </c>
      <c r="AJ55" s="284">
        <f t="shared" si="34"/>
        <v>0</v>
      </c>
      <c r="AK55" s="284">
        <f t="shared" si="34"/>
        <v>0</v>
      </c>
      <c r="AL55" s="284">
        <f t="shared" si="34"/>
        <v>32001.375000000004</v>
      </c>
      <c r="AM55" s="284">
        <f t="shared" si="34"/>
        <v>0</v>
      </c>
      <c r="AN55" s="284">
        <f t="shared" si="34"/>
        <v>0</v>
      </c>
      <c r="AO55" s="284">
        <f t="shared" si="34"/>
        <v>0</v>
      </c>
      <c r="AP55" s="284">
        <f t="shared" si="34"/>
        <v>0</v>
      </c>
      <c r="AQ55" s="284">
        <f t="shared" si="34"/>
        <v>0</v>
      </c>
      <c r="AR55" s="284">
        <f t="shared" si="34"/>
        <v>0</v>
      </c>
      <c r="AS55" s="284">
        <f t="shared" si="34"/>
        <v>0</v>
      </c>
      <c r="AT55" s="284">
        <f t="shared" si="34"/>
        <v>0</v>
      </c>
      <c r="AU55" s="284">
        <f t="shared" si="34"/>
        <v>0</v>
      </c>
      <c r="AV55" s="284">
        <f t="shared" si="34"/>
        <v>0</v>
      </c>
      <c r="AW55" s="284">
        <f t="shared" si="34"/>
        <v>0</v>
      </c>
      <c r="AX55" s="284">
        <f t="shared" si="34"/>
        <v>0</v>
      </c>
      <c r="AY55" s="284">
        <f t="shared" si="34"/>
        <v>0</v>
      </c>
      <c r="AZ55" s="284">
        <f t="shared" si="34"/>
        <v>0</v>
      </c>
      <c r="BA55" s="284">
        <f t="shared" si="34"/>
        <v>0</v>
      </c>
      <c r="BB55" s="284">
        <f t="shared" si="34"/>
        <v>0</v>
      </c>
      <c r="BC55" s="284">
        <f t="shared" si="34"/>
        <v>0</v>
      </c>
      <c r="BD55" s="284">
        <f t="shared" si="34"/>
        <v>0</v>
      </c>
      <c r="BE55" s="284">
        <f t="shared" si="34"/>
        <v>0</v>
      </c>
      <c r="BF55" s="284">
        <f t="shared" si="34"/>
        <v>0</v>
      </c>
      <c r="BG55" s="284">
        <f t="shared" si="34"/>
        <v>0</v>
      </c>
      <c r="BH55" s="284">
        <f t="shared" si="34"/>
        <v>0</v>
      </c>
      <c r="BI55" s="284">
        <f t="shared" si="34"/>
        <v>0</v>
      </c>
      <c r="BJ55" s="284">
        <f t="shared" si="34"/>
        <v>0</v>
      </c>
      <c r="BK55" s="284">
        <f t="shared" si="34"/>
        <v>0</v>
      </c>
      <c r="BL55" s="284">
        <f t="shared" si="34"/>
        <v>0</v>
      </c>
      <c r="BM55" s="284">
        <f t="shared" si="34"/>
        <v>0</v>
      </c>
      <c r="BN55" s="284">
        <f t="shared" si="34"/>
        <v>0</v>
      </c>
      <c r="BO55" s="284">
        <f t="shared" si="34"/>
        <v>0</v>
      </c>
      <c r="BP55" s="284">
        <f t="shared" ref="BP55:EA55" si="35">$C8*BP31</f>
        <v>0</v>
      </c>
      <c r="BQ55" s="284">
        <f t="shared" si="35"/>
        <v>0</v>
      </c>
      <c r="BR55" s="284">
        <f t="shared" si="35"/>
        <v>0</v>
      </c>
      <c r="BS55" s="284">
        <f t="shared" si="35"/>
        <v>0</v>
      </c>
      <c r="BT55" s="284">
        <f t="shared" si="35"/>
        <v>0</v>
      </c>
      <c r="BU55" s="284">
        <f t="shared" si="35"/>
        <v>0</v>
      </c>
      <c r="BV55" s="284">
        <f t="shared" si="35"/>
        <v>0</v>
      </c>
      <c r="BW55" s="284">
        <f t="shared" si="35"/>
        <v>0</v>
      </c>
      <c r="BX55" s="284">
        <f t="shared" si="35"/>
        <v>0</v>
      </c>
      <c r="BY55" s="284">
        <f t="shared" si="35"/>
        <v>0</v>
      </c>
      <c r="BZ55" s="284">
        <f t="shared" si="35"/>
        <v>0</v>
      </c>
      <c r="CA55" s="284">
        <f t="shared" si="35"/>
        <v>0</v>
      </c>
      <c r="CB55" s="284">
        <f t="shared" si="35"/>
        <v>0</v>
      </c>
      <c r="CC55" s="284">
        <f t="shared" si="35"/>
        <v>0</v>
      </c>
      <c r="CD55" s="284">
        <f t="shared" si="35"/>
        <v>0</v>
      </c>
      <c r="CE55" s="284">
        <f t="shared" si="35"/>
        <v>0</v>
      </c>
      <c r="CF55" s="284">
        <f t="shared" si="35"/>
        <v>0</v>
      </c>
      <c r="CG55" s="284">
        <f t="shared" si="35"/>
        <v>0</v>
      </c>
      <c r="CH55" s="284">
        <f t="shared" si="35"/>
        <v>0</v>
      </c>
      <c r="CI55" s="284">
        <f t="shared" si="35"/>
        <v>0</v>
      </c>
      <c r="CJ55" s="284">
        <f t="shared" si="35"/>
        <v>0</v>
      </c>
      <c r="CK55" s="284">
        <f t="shared" si="35"/>
        <v>0</v>
      </c>
      <c r="CL55" s="284">
        <f t="shared" si="35"/>
        <v>0</v>
      </c>
      <c r="CM55" s="284">
        <f t="shared" si="35"/>
        <v>0</v>
      </c>
      <c r="CN55" s="284">
        <f t="shared" si="35"/>
        <v>0</v>
      </c>
      <c r="CO55" s="284">
        <f t="shared" si="35"/>
        <v>0</v>
      </c>
      <c r="CP55" s="284">
        <f t="shared" si="35"/>
        <v>0</v>
      </c>
      <c r="CQ55" s="284">
        <f t="shared" si="35"/>
        <v>0</v>
      </c>
      <c r="CR55" s="284">
        <f t="shared" si="35"/>
        <v>0</v>
      </c>
      <c r="CS55" s="284">
        <f t="shared" si="35"/>
        <v>0</v>
      </c>
      <c r="CT55" s="284">
        <f t="shared" si="35"/>
        <v>0</v>
      </c>
      <c r="CU55" s="284">
        <f t="shared" si="35"/>
        <v>0</v>
      </c>
      <c r="CV55" s="284">
        <f t="shared" si="35"/>
        <v>0</v>
      </c>
      <c r="CW55" s="284">
        <f t="shared" si="35"/>
        <v>0</v>
      </c>
      <c r="CX55" s="284">
        <f t="shared" si="35"/>
        <v>0</v>
      </c>
      <c r="CY55" s="284">
        <f t="shared" si="35"/>
        <v>0</v>
      </c>
      <c r="CZ55" s="284">
        <f t="shared" si="35"/>
        <v>0</v>
      </c>
      <c r="DA55" s="284">
        <f t="shared" si="35"/>
        <v>0</v>
      </c>
      <c r="DB55" s="284">
        <f t="shared" si="35"/>
        <v>0</v>
      </c>
      <c r="DC55" s="284">
        <f t="shared" si="35"/>
        <v>0</v>
      </c>
      <c r="DD55" s="284">
        <f t="shared" si="35"/>
        <v>0</v>
      </c>
      <c r="DE55" s="284">
        <f t="shared" si="35"/>
        <v>0</v>
      </c>
      <c r="DF55" s="284">
        <f t="shared" si="35"/>
        <v>0</v>
      </c>
      <c r="DG55" s="284">
        <f t="shared" si="35"/>
        <v>0</v>
      </c>
      <c r="DH55" s="284">
        <f t="shared" si="35"/>
        <v>0</v>
      </c>
      <c r="DI55" s="284">
        <f t="shared" si="35"/>
        <v>0</v>
      </c>
      <c r="DJ55" s="284">
        <f t="shared" si="35"/>
        <v>0</v>
      </c>
      <c r="DK55" s="284">
        <f t="shared" si="35"/>
        <v>0</v>
      </c>
      <c r="DL55" s="284">
        <f t="shared" si="35"/>
        <v>0</v>
      </c>
      <c r="DM55" s="284">
        <f t="shared" si="35"/>
        <v>0</v>
      </c>
      <c r="DN55" s="284">
        <f t="shared" si="35"/>
        <v>0</v>
      </c>
      <c r="DO55" s="284">
        <f t="shared" si="35"/>
        <v>0</v>
      </c>
      <c r="DP55" s="284">
        <f t="shared" si="35"/>
        <v>0</v>
      </c>
      <c r="DQ55" s="284">
        <f t="shared" si="35"/>
        <v>0</v>
      </c>
      <c r="DR55" s="284">
        <f t="shared" si="35"/>
        <v>0</v>
      </c>
      <c r="DS55" s="284">
        <f t="shared" si="35"/>
        <v>0</v>
      </c>
      <c r="DT55" s="284">
        <f t="shared" si="35"/>
        <v>0</v>
      </c>
      <c r="DU55" s="284">
        <f t="shared" si="35"/>
        <v>0</v>
      </c>
      <c r="DV55" s="284">
        <f t="shared" si="35"/>
        <v>0</v>
      </c>
      <c r="DW55" s="284">
        <f t="shared" si="35"/>
        <v>0</v>
      </c>
      <c r="DX55" s="284">
        <f t="shared" si="35"/>
        <v>0</v>
      </c>
      <c r="DY55" s="284">
        <f t="shared" si="35"/>
        <v>0</v>
      </c>
      <c r="DZ55" s="284">
        <f t="shared" si="35"/>
        <v>0</v>
      </c>
      <c r="EA55" s="284">
        <f t="shared" si="35"/>
        <v>0</v>
      </c>
      <c r="EB55" s="284">
        <f t="shared" ref="EB55:GM55" si="36">$C8*EB31</f>
        <v>0</v>
      </c>
      <c r="EC55" s="284">
        <f t="shared" si="36"/>
        <v>0</v>
      </c>
      <c r="ED55" s="284">
        <f t="shared" si="36"/>
        <v>0</v>
      </c>
      <c r="EE55" s="284">
        <f t="shared" si="36"/>
        <v>0</v>
      </c>
      <c r="EF55" s="284">
        <f t="shared" si="36"/>
        <v>0</v>
      </c>
      <c r="EG55" s="284">
        <f t="shared" si="36"/>
        <v>0</v>
      </c>
      <c r="EH55" s="284">
        <f t="shared" si="36"/>
        <v>0</v>
      </c>
      <c r="EI55" s="284">
        <f t="shared" si="36"/>
        <v>0</v>
      </c>
      <c r="EJ55" s="284">
        <f t="shared" si="36"/>
        <v>0</v>
      </c>
      <c r="EK55" s="284">
        <f t="shared" si="36"/>
        <v>0</v>
      </c>
      <c r="EL55" s="284">
        <f t="shared" si="36"/>
        <v>0</v>
      </c>
      <c r="EM55" s="284">
        <f t="shared" si="36"/>
        <v>0</v>
      </c>
      <c r="EN55" s="284">
        <f t="shared" si="36"/>
        <v>0</v>
      </c>
      <c r="EO55" s="284">
        <f t="shared" si="36"/>
        <v>0</v>
      </c>
      <c r="EP55" s="284">
        <f t="shared" si="36"/>
        <v>0</v>
      </c>
      <c r="EQ55" s="284">
        <f t="shared" si="36"/>
        <v>0</v>
      </c>
      <c r="ER55" s="284">
        <f t="shared" si="36"/>
        <v>0</v>
      </c>
      <c r="ES55" s="284">
        <f t="shared" si="36"/>
        <v>0</v>
      </c>
      <c r="ET55" s="284">
        <f t="shared" si="36"/>
        <v>0</v>
      </c>
      <c r="EU55" s="284">
        <f t="shared" si="36"/>
        <v>0</v>
      </c>
      <c r="EV55" s="284">
        <f t="shared" si="36"/>
        <v>0</v>
      </c>
      <c r="EW55" s="284">
        <f t="shared" si="36"/>
        <v>0</v>
      </c>
      <c r="EX55" s="284">
        <f t="shared" si="36"/>
        <v>0</v>
      </c>
      <c r="EY55" s="284">
        <f t="shared" si="36"/>
        <v>0</v>
      </c>
      <c r="EZ55" s="284">
        <f t="shared" si="36"/>
        <v>0</v>
      </c>
      <c r="FA55" s="284">
        <f t="shared" si="36"/>
        <v>0</v>
      </c>
      <c r="FB55" s="284">
        <f t="shared" si="36"/>
        <v>0</v>
      </c>
      <c r="FC55" s="284">
        <f t="shared" si="36"/>
        <v>0</v>
      </c>
      <c r="FD55" s="284">
        <f t="shared" si="36"/>
        <v>0</v>
      </c>
      <c r="FE55" s="284">
        <f t="shared" si="36"/>
        <v>0</v>
      </c>
      <c r="FF55" s="284">
        <f t="shared" si="36"/>
        <v>0</v>
      </c>
      <c r="FG55" s="284">
        <f t="shared" si="36"/>
        <v>0</v>
      </c>
      <c r="FH55" s="284">
        <f t="shared" si="36"/>
        <v>0</v>
      </c>
      <c r="FI55" s="284">
        <f t="shared" si="36"/>
        <v>0</v>
      </c>
      <c r="FJ55" s="284">
        <f t="shared" si="36"/>
        <v>0</v>
      </c>
      <c r="FK55" s="284">
        <f t="shared" si="36"/>
        <v>0</v>
      </c>
      <c r="FL55" s="284">
        <f t="shared" si="36"/>
        <v>0</v>
      </c>
      <c r="FM55" s="284">
        <f t="shared" si="36"/>
        <v>0</v>
      </c>
      <c r="FN55" s="284">
        <f t="shared" si="36"/>
        <v>0</v>
      </c>
      <c r="FO55" s="284">
        <f t="shared" si="36"/>
        <v>0</v>
      </c>
      <c r="FP55" s="284">
        <f t="shared" si="36"/>
        <v>0</v>
      </c>
      <c r="FQ55" s="284">
        <f t="shared" si="36"/>
        <v>0</v>
      </c>
      <c r="FR55" s="284">
        <f t="shared" si="36"/>
        <v>0</v>
      </c>
      <c r="FS55" s="284">
        <f t="shared" si="36"/>
        <v>0</v>
      </c>
      <c r="FT55" s="284">
        <f t="shared" si="36"/>
        <v>0</v>
      </c>
      <c r="FU55" s="284">
        <f t="shared" si="36"/>
        <v>0</v>
      </c>
      <c r="FV55" s="284">
        <f t="shared" si="36"/>
        <v>0</v>
      </c>
      <c r="FW55" s="284">
        <f t="shared" si="36"/>
        <v>0</v>
      </c>
      <c r="FX55" s="284">
        <f t="shared" si="36"/>
        <v>0</v>
      </c>
      <c r="FY55" s="284">
        <f t="shared" si="36"/>
        <v>0</v>
      </c>
      <c r="FZ55" s="284">
        <f t="shared" si="36"/>
        <v>0</v>
      </c>
      <c r="GA55" s="284">
        <f t="shared" si="36"/>
        <v>0</v>
      </c>
      <c r="GB55" s="284">
        <f t="shared" si="36"/>
        <v>0</v>
      </c>
      <c r="GC55" s="284">
        <f t="shared" si="36"/>
        <v>0</v>
      </c>
      <c r="GD55" s="284">
        <f t="shared" si="36"/>
        <v>0</v>
      </c>
      <c r="GE55" s="284">
        <f t="shared" si="36"/>
        <v>0</v>
      </c>
      <c r="GF55" s="284">
        <f t="shared" si="36"/>
        <v>0</v>
      </c>
      <c r="GG55" s="284">
        <f t="shared" si="36"/>
        <v>0</v>
      </c>
      <c r="GH55" s="284">
        <f t="shared" si="36"/>
        <v>0</v>
      </c>
      <c r="GI55" s="284">
        <f t="shared" si="36"/>
        <v>0</v>
      </c>
      <c r="GJ55" s="284">
        <f t="shared" si="36"/>
        <v>0</v>
      </c>
      <c r="GK55" s="284">
        <f t="shared" si="36"/>
        <v>0</v>
      </c>
      <c r="GL55" s="284">
        <f t="shared" si="36"/>
        <v>0</v>
      </c>
      <c r="GM55" s="284">
        <f t="shared" si="36"/>
        <v>0</v>
      </c>
      <c r="GN55" s="284">
        <f t="shared" ref="GN55:IY55" si="37">$C8*GN31</f>
        <v>0</v>
      </c>
      <c r="GO55" s="284">
        <f t="shared" si="37"/>
        <v>0</v>
      </c>
      <c r="GP55" s="284">
        <f t="shared" si="37"/>
        <v>0</v>
      </c>
      <c r="GQ55" s="284">
        <f t="shared" si="37"/>
        <v>0</v>
      </c>
      <c r="GR55" s="284">
        <f t="shared" si="37"/>
        <v>0</v>
      </c>
      <c r="GS55" s="284">
        <f t="shared" si="37"/>
        <v>0</v>
      </c>
      <c r="GT55" s="284">
        <f t="shared" si="37"/>
        <v>0</v>
      </c>
      <c r="GU55" s="284">
        <f t="shared" si="37"/>
        <v>0</v>
      </c>
      <c r="GV55" s="284">
        <f t="shared" si="37"/>
        <v>0</v>
      </c>
      <c r="GW55" s="284">
        <f t="shared" si="37"/>
        <v>0</v>
      </c>
      <c r="GX55" s="284">
        <f t="shared" si="37"/>
        <v>0</v>
      </c>
      <c r="GY55" s="284">
        <f t="shared" si="37"/>
        <v>0</v>
      </c>
      <c r="GZ55" s="284">
        <f t="shared" si="37"/>
        <v>0</v>
      </c>
      <c r="HA55" s="284">
        <f t="shared" si="37"/>
        <v>0</v>
      </c>
      <c r="HB55" s="284">
        <f t="shared" si="37"/>
        <v>0</v>
      </c>
      <c r="HC55" s="284">
        <f t="shared" si="37"/>
        <v>0</v>
      </c>
      <c r="HD55" s="284">
        <f t="shared" si="37"/>
        <v>0</v>
      </c>
      <c r="HE55" s="284">
        <f t="shared" si="37"/>
        <v>0</v>
      </c>
      <c r="HF55" s="284">
        <f t="shared" si="37"/>
        <v>0</v>
      </c>
      <c r="HG55" s="284">
        <f t="shared" si="37"/>
        <v>0</v>
      </c>
      <c r="HH55" s="284">
        <f t="shared" si="37"/>
        <v>0</v>
      </c>
      <c r="HI55" s="284">
        <f t="shared" si="37"/>
        <v>0</v>
      </c>
      <c r="HJ55" s="284">
        <f t="shared" si="37"/>
        <v>0</v>
      </c>
      <c r="HK55" s="284">
        <f t="shared" si="37"/>
        <v>0</v>
      </c>
      <c r="HL55" s="284">
        <f t="shared" si="37"/>
        <v>0</v>
      </c>
      <c r="HM55" s="284">
        <f t="shared" si="37"/>
        <v>0</v>
      </c>
      <c r="HN55" s="284">
        <f t="shared" si="37"/>
        <v>0</v>
      </c>
      <c r="HO55" s="284">
        <f t="shared" si="37"/>
        <v>0</v>
      </c>
      <c r="HP55" s="284">
        <f t="shared" si="37"/>
        <v>0</v>
      </c>
      <c r="HQ55" s="284">
        <f t="shared" si="37"/>
        <v>0</v>
      </c>
      <c r="HR55" s="284">
        <f t="shared" si="37"/>
        <v>0</v>
      </c>
      <c r="HS55" s="284">
        <f t="shared" si="37"/>
        <v>0</v>
      </c>
      <c r="HT55" s="284">
        <f t="shared" si="37"/>
        <v>0</v>
      </c>
      <c r="HU55" s="284">
        <f t="shared" si="37"/>
        <v>0</v>
      </c>
      <c r="HV55" s="284">
        <f t="shared" si="37"/>
        <v>0</v>
      </c>
      <c r="HW55" s="284">
        <f t="shared" si="37"/>
        <v>0</v>
      </c>
      <c r="HX55" s="284">
        <f t="shared" si="37"/>
        <v>0</v>
      </c>
      <c r="HY55" s="284">
        <f t="shared" si="37"/>
        <v>0</v>
      </c>
      <c r="HZ55" s="284">
        <f t="shared" si="37"/>
        <v>0</v>
      </c>
      <c r="IA55" s="284">
        <f t="shared" si="37"/>
        <v>0</v>
      </c>
      <c r="IB55" s="284">
        <f t="shared" si="37"/>
        <v>0</v>
      </c>
      <c r="IC55" s="284">
        <f t="shared" si="37"/>
        <v>0</v>
      </c>
      <c r="ID55" s="284">
        <f t="shared" si="37"/>
        <v>0</v>
      </c>
      <c r="IE55" s="284">
        <f t="shared" si="37"/>
        <v>0</v>
      </c>
      <c r="IF55" s="284">
        <f t="shared" si="37"/>
        <v>0</v>
      </c>
      <c r="IG55" s="284">
        <f t="shared" si="37"/>
        <v>0</v>
      </c>
      <c r="IH55" s="284">
        <f t="shared" si="37"/>
        <v>0</v>
      </c>
      <c r="II55" s="284">
        <f t="shared" si="37"/>
        <v>0</v>
      </c>
      <c r="IJ55" s="284">
        <f t="shared" si="37"/>
        <v>0</v>
      </c>
      <c r="IK55" s="284">
        <f t="shared" si="37"/>
        <v>0</v>
      </c>
      <c r="IL55" s="284">
        <f t="shared" si="37"/>
        <v>0</v>
      </c>
      <c r="IM55" s="284">
        <f t="shared" si="37"/>
        <v>0</v>
      </c>
      <c r="IN55" s="284">
        <f t="shared" si="37"/>
        <v>0</v>
      </c>
      <c r="IO55" s="284">
        <f t="shared" si="37"/>
        <v>0</v>
      </c>
      <c r="IP55" s="284">
        <f t="shared" si="37"/>
        <v>0</v>
      </c>
      <c r="IQ55" s="284">
        <f t="shared" si="37"/>
        <v>0</v>
      </c>
      <c r="IR55" s="284">
        <f t="shared" si="37"/>
        <v>0</v>
      </c>
      <c r="IS55" s="284">
        <f t="shared" si="37"/>
        <v>0</v>
      </c>
      <c r="IT55" s="284">
        <f t="shared" si="37"/>
        <v>0</v>
      </c>
      <c r="IU55" s="284">
        <f t="shared" si="37"/>
        <v>0</v>
      </c>
      <c r="IV55" s="284">
        <f t="shared" si="37"/>
        <v>0</v>
      </c>
      <c r="IW55" s="284">
        <f t="shared" si="37"/>
        <v>0</v>
      </c>
      <c r="IX55" s="284">
        <f t="shared" si="37"/>
        <v>0</v>
      </c>
      <c r="IY55" s="284">
        <f t="shared" si="37"/>
        <v>0</v>
      </c>
      <c r="IZ55" s="284">
        <f t="shared" ref="IZ55:LK55" si="38">$C8*IZ31</f>
        <v>0</v>
      </c>
      <c r="JA55" s="284">
        <f t="shared" si="38"/>
        <v>0</v>
      </c>
      <c r="JB55" s="284">
        <f t="shared" si="38"/>
        <v>0</v>
      </c>
      <c r="JC55" s="284">
        <f t="shared" si="38"/>
        <v>0</v>
      </c>
      <c r="JD55" s="284">
        <f t="shared" si="38"/>
        <v>0</v>
      </c>
      <c r="JE55" s="284">
        <f t="shared" si="38"/>
        <v>0</v>
      </c>
      <c r="JF55" s="284">
        <f t="shared" si="38"/>
        <v>0</v>
      </c>
      <c r="JG55" s="284">
        <f t="shared" si="38"/>
        <v>0</v>
      </c>
      <c r="JH55" s="284">
        <f t="shared" si="38"/>
        <v>0</v>
      </c>
      <c r="JI55" s="284">
        <f t="shared" si="38"/>
        <v>0</v>
      </c>
      <c r="JJ55" s="284">
        <f t="shared" si="38"/>
        <v>0</v>
      </c>
      <c r="JK55" s="284">
        <f t="shared" si="38"/>
        <v>0</v>
      </c>
      <c r="JL55" s="284">
        <f t="shared" si="38"/>
        <v>0</v>
      </c>
      <c r="JM55" s="284">
        <f t="shared" si="38"/>
        <v>0</v>
      </c>
      <c r="JN55" s="284">
        <f t="shared" si="38"/>
        <v>0</v>
      </c>
      <c r="JO55" s="284">
        <f t="shared" si="38"/>
        <v>0</v>
      </c>
      <c r="JP55" s="284">
        <f t="shared" si="38"/>
        <v>0</v>
      </c>
      <c r="JQ55" s="284">
        <f t="shared" si="38"/>
        <v>0</v>
      </c>
      <c r="JR55" s="284">
        <f t="shared" si="38"/>
        <v>0</v>
      </c>
      <c r="JS55" s="284">
        <f t="shared" si="38"/>
        <v>0</v>
      </c>
      <c r="JT55" s="284">
        <f t="shared" si="38"/>
        <v>0</v>
      </c>
      <c r="JU55" s="284">
        <f t="shared" si="38"/>
        <v>0</v>
      </c>
      <c r="JV55" s="284">
        <f t="shared" si="38"/>
        <v>0</v>
      </c>
      <c r="JW55" s="284">
        <f t="shared" si="38"/>
        <v>0</v>
      </c>
      <c r="JX55" s="284">
        <f t="shared" si="38"/>
        <v>0</v>
      </c>
      <c r="JY55" s="284">
        <f t="shared" si="38"/>
        <v>0</v>
      </c>
      <c r="JZ55" s="284">
        <f t="shared" si="38"/>
        <v>0</v>
      </c>
      <c r="KA55" s="284">
        <f t="shared" si="38"/>
        <v>0</v>
      </c>
      <c r="KB55" s="284">
        <f t="shared" si="38"/>
        <v>0</v>
      </c>
      <c r="KC55" s="284">
        <f t="shared" si="38"/>
        <v>0</v>
      </c>
      <c r="KD55" s="284">
        <f t="shared" si="38"/>
        <v>0</v>
      </c>
      <c r="KE55" s="284">
        <f t="shared" si="38"/>
        <v>0</v>
      </c>
      <c r="KF55" s="284">
        <f t="shared" si="38"/>
        <v>0</v>
      </c>
      <c r="KG55" s="284">
        <f t="shared" si="38"/>
        <v>0</v>
      </c>
      <c r="KH55" s="284">
        <f t="shared" si="38"/>
        <v>0</v>
      </c>
      <c r="KI55" s="284">
        <f t="shared" si="38"/>
        <v>0</v>
      </c>
      <c r="KJ55" s="284">
        <f t="shared" si="38"/>
        <v>0</v>
      </c>
      <c r="KK55" s="284">
        <f t="shared" si="38"/>
        <v>0</v>
      </c>
      <c r="KL55" s="284">
        <f t="shared" si="38"/>
        <v>0</v>
      </c>
      <c r="KM55" s="284">
        <f t="shared" si="38"/>
        <v>0</v>
      </c>
      <c r="KN55" s="284">
        <f t="shared" si="38"/>
        <v>0</v>
      </c>
      <c r="KO55" s="284">
        <f t="shared" si="38"/>
        <v>0</v>
      </c>
      <c r="KP55" s="284">
        <f t="shared" si="38"/>
        <v>0</v>
      </c>
      <c r="KQ55" s="284">
        <f t="shared" si="38"/>
        <v>0</v>
      </c>
      <c r="KR55" s="284">
        <f t="shared" si="38"/>
        <v>0</v>
      </c>
      <c r="KS55" s="284">
        <f t="shared" si="38"/>
        <v>0</v>
      </c>
      <c r="KT55" s="284">
        <f t="shared" si="38"/>
        <v>0</v>
      </c>
      <c r="KU55" s="284">
        <f t="shared" si="38"/>
        <v>0</v>
      </c>
      <c r="KV55" s="284">
        <f t="shared" si="38"/>
        <v>0</v>
      </c>
      <c r="KW55" s="284">
        <f t="shared" si="38"/>
        <v>0</v>
      </c>
      <c r="KX55" s="284">
        <f t="shared" si="38"/>
        <v>0</v>
      </c>
      <c r="KY55" s="284">
        <f t="shared" si="38"/>
        <v>0</v>
      </c>
      <c r="KZ55" s="284">
        <f t="shared" si="38"/>
        <v>0</v>
      </c>
      <c r="LA55" s="284">
        <f t="shared" si="38"/>
        <v>0</v>
      </c>
      <c r="LB55" s="284">
        <f t="shared" si="38"/>
        <v>0</v>
      </c>
      <c r="LC55" s="284">
        <f t="shared" si="38"/>
        <v>0</v>
      </c>
      <c r="LD55" s="284">
        <f t="shared" si="38"/>
        <v>0</v>
      </c>
      <c r="LE55" s="284">
        <f t="shared" si="38"/>
        <v>0</v>
      </c>
      <c r="LF55" s="284">
        <f t="shared" si="38"/>
        <v>0</v>
      </c>
      <c r="LG55" s="284">
        <f t="shared" si="38"/>
        <v>0</v>
      </c>
      <c r="LH55" s="284">
        <f t="shared" si="38"/>
        <v>0</v>
      </c>
      <c r="LI55" s="284">
        <f t="shared" si="38"/>
        <v>0</v>
      </c>
      <c r="LJ55" s="284">
        <f t="shared" si="38"/>
        <v>0</v>
      </c>
      <c r="LK55" s="284">
        <f t="shared" si="38"/>
        <v>0</v>
      </c>
      <c r="LL55" s="284">
        <f t="shared" ref="LL55:NW55" si="39">$C8*LL31</f>
        <v>0</v>
      </c>
      <c r="LM55" s="284">
        <f t="shared" si="39"/>
        <v>0</v>
      </c>
      <c r="LN55" s="284">
        <f t="shared" si="39"/>
        <v>0</v>
      </c>
      <c r="LO55" s="284">
        <f t="shared" si="39"/>
        <v>0</v>
      </c>
      <c r="LP55" s="284">
        <f t="shared" si="39"/>
        <v>0</v>
      </c>
      <c r="LQ55" s="284">
        <f t="shared" si="39"/>
        <v>0</v>
      </c>
      <c r="LR55" s="284">
        <f t="shared" si="39"/>
        <v>0</v>
      </c>
      <c r="LS55" s="284">
        <f t="shared" si="39"/>
        <v>0</v>
      </c>
      <c r="LT55" s="284">
        <f t="shared" si="39"/>
        <v>0</v>
      </c>
      <c r="LU55" s="284">
        <f t="shared" si="39"/>
        <v>0</v>
      </c>
      <c r="LV55" s="284">
        <f t="shared" si="39"/>
        <v>0</v>
      </c>
      <c r="LW55" s="284">
        <f t="shared" si="39"/>
        <v>0</v>
      </c>
      <c r="LX55" s="284">
        <f t="shared" si="39"/>
        <v>0</v>
      </c>
      <c r="LY55" s="284">
        <f t="shared" si="39"/>
        <v>0</v>
      </c>
      <c r="LZ55" s="284">
        <f t="shared" si="39"/>
        <v>0</v>
      </c>
      <c r="MA55" s="284">
        <f t="shared" si="39"/>
        <v>0</v>
      </c>
      <c r="MB55" s="284">
        <f t="shared" si="39"/>
        <v>0</v>
      </c>
      <c r="MC55" s="284">
        <f t="shared" si="39"/>
        <v>0</v>
      </c>
      <c r="MD55" s="284">
        <f t="shared" si="39"/>
        <v>0</v>
      </c>
      <c r="ME55" s="284">
        <f t="shared" si="39"/>
        <v>0</v>
      </c>
      <c r="MF55" s="284">
        <f t="shared" si="39"/>
        <v>0</v>
      </c>
      <c r="MG55" s="284">
        <f t="shared" si="39"/>
        <v>0</v>
      </c>
      <c r="MH55" s="284">
        <f t="shared" si="39"/>
        <v>0</v>
      </c>
      <c r="MI55" s="284">
        <f t="shared" si="39"/>
        <v>0</v>
      </c>
      <c r="MJ55" s="284">
        <f t="shared" si="39"/>
        <v>0</v>
      </c>
      <c r="MK55" s="284">
        <f t="shared" si="39"/>
        <v>0</v>
      </c>
      <c r="ML55" s="284">
        <f t="shared" si="39"/>
        <v>0</v>
      </c>
      <c r="MM55" s="284">
        <f t="shared" si="39"/>
        <v>0</v>
      </c>
      <c r="MN55" s="284">
        <f t="shared" si="39"/>
        <v>0</v>
      </c>
      <c r="MO55" s="284">
        <f t="shared" si="39"/>
        <v>0</v>
      </c>
      <c r="MP55" s="284">
        <f t="shared" si="39"/>
        <v>0</v>
      </c>
      <c r="MQ55" s="284">
        <f t="shared" si="39"/>
        <v>0</v>
      </c>
      <c r="MR55" s="284">
        <f t="shared" si="39"/>
        <v>0</v>
      </c>
      <c r="MS55" s="284">
        <f t="shared" si="39"/>
        <v>0</v>
      </c>
      <c r="MT55" s="284">
        <f t="shared" si="39"/>
        <v>0</v>
      </c>
      <c r="MU55" s="284">
        <f t="shared" si="39"/>
        <v>0</v>
      </c>
      <c r="MV55" s="284">
        <f t="shared" si="39"/>
        <v>0</v>
      </c>
      <c r="MW55" s="284">
        <f t="shared" si="39"/>
        <v>0</v>
      </c>
      <c r="MX55" s="284">
        <f t="shared" si="39"/>
        <v>0</v>
      </c>
      <c r="MY55" s="284">
        <f t="shared" si="39"/>
        <v>0</v>
      </c>
      <c r="MZ55" s="284">
        <f t="shared" si="39"/>
        <v>0</v>
      </c>
      <c r="NA55" s="284">
        <f t="shared" si="39"/>
        <v>0</v>
      </c>
      <c r="NB55" s="284">
        <f t="shared" si="39"/>
        <v>0</v>
      </c>
      <c r="NC55" s="284">
        <f t="shared" si="39"/>
        <v>0</v>
      </c>
      <c r="ND55" s="284">
        <f t="shared" si="39"/>
        <v>0</v>
      </c>
      <c r="NE55" s="284">
        <f t="shared" si="39"/>
        <v>0</v>
      </c>
      <c r="NF55" s="284">
        <f t="shared" si="39"/>
        <v>0</v>
      </c>
      <c r="NG55" s="284">
        <f t="shared" si="39"/>
        <v>0</v>
      </c>
      <c r="NH55" s="284">
        <f t="shared" si="39"/>
        <v>0</v>
      </c>
      <c r="NI55" s="284">
        <f t="shared" si="39"/>
        <v>0</v>
      </c>
      <c r="NJ55" s="284">
        <f t="shared" si="39"/>
        <v>0</v>
      </c>
      <c r="NK55" s="284">
        <f t="shared" si="39"/>
        <v>0</v>
      </c>
      <c r="NL55" s="284">
        <f t="shared" si="39"/>
        <v>0</v>
      </c>
      <c r="NM55" s="284">
        <f t="shared" si="39"/>
        <v>0</v>
      </c>
      <c r="NN55" s="284">
        <f t="shared" si="39"/>
        <v>0</v>
      </c>
      <c r="NO55" s="284">
        <f t="shared" si="39"/>
        <v>0</v>
      </c>
      <c r="NP55" s="284">
        <f t="shared" si="39"/>
        <v>0</v>
      </c>
      <c r="NQ55" s="284">
        <f t="shared" si="39"/>
        <v>0</v>
      </c>
      <c r="NR55" s="284">
        <f t="shared" si="39"/>
        <v>0</v>
      </c>
      <c r="NS55" s="284">
        <f t="shared" si="39"/>
        <v>0</v>
      </c>
      <c r="NT55" s="284">
        <f t="shared" si="39"/>
        <v>0</v>
      </c>
      <c r="NU55" s="284">
        <f t="shared" si="39"/>
        <v>0</v>
      </c>
      <c r="NV55" s="284">
        <f t="shared" si="39"/>
        <v>0</v>
      </c>
      <c r="NW55" s="284">
        <f t="shared" si="39"/>
        <v>0</v>
      </c>
      <c r="NX55" s="284">
        <f t="shared" ref="NX55:QI55" si="40">$C8*NX31</f>
        <v>0</v>
      </c>
      <c r="NY55" s="284">
        <f t="shared" si="40"/>
        <v>0</v>
      </c>
      <c r="NZ55" s="284">
        <f t="shared" si="40"/>
        <v>0</v>
      </c>
      <c r="OA55" s="284">
        <f t="shared" si="40"/>
        <v>0</v>
      </c>
      <c r="OB55" s="284">
        <f t="shared" si="40"/>
        <v>0</v>
      </c>
      <c r="OC55" s="284">
        <f t="shared" si="40"/>
        <v>0</v>
      </c>
      <c r="OD55" s="284">
        <f t="shared" si="40"/>
        <v>0</v>
      </c>
      <c r="OE55" s="284">
        <f t="shared" si="40"/>
        <v>0</v>
      </c>
      <c r="OF55" s="284">
        <f t="shared" si="40"/>
        <v>0</v>
      </c>
      <c r="OG55" s="284">
        <f t="shared" si="40"/>
        <v>0</v>
      </c>
      <c r="OH55" s="284">
        <f t="shared" si="40"/>
        <v>0</v>
      </c>
      <c r="OI55" s="284">
        <f t="shared" si="40"/>
        <v>0</v>
      </c>
      <c r="OJ55" s="284">
        <f t="shared" si="40"/>
        <v>0</v>
      </c>
      <c r="OK55" s="284">
        <f t="shared" si="40"/>
        <v>0</v>
      </c>
      <c r="OL55" s="284">
        <f t="shared" si="40"/>
        <v>0</v>
      </c>
      <c r="OM55" s="284">
        <f t="shared" si="40"/>
        <v>0</v>
      </c>
      <c r="ON55" s="284">
        <f t="shared" si="40"/>
        <v>0</v>
      </c>
      <c r="OO55" s="284">
        <f t="shared" si="40"/>
        <v>0</v>
      </c>
      <c r="OP55" s="284">
        <f t="shared" si="40"/>
        <v>0</v>
      </c>
      <c r="OQ55" s="284">
        <f t="shared" si="40"/>
        <v>0</v>
      </c>
      <c r="OR55" s="284">
        <f t="shared" si="40"/>
        <v>0</v>
      </c>
      <c r="OS55" s="284">
        <f t="shared" si="40"/>
        <v>0</v>
      </c>
      <c r="OT55" s="284">
        <f t="shared" si="40"/>
        <v>0</v>
      </c>
      <c r="OU55" s="284">
        <f t="shared" si="40"/>
        <v>0</v>
      </c>
      <c r="OV55" s="284">
        <f t="shared" si="40"/>
        <v>0</v>
      </c>
      <c r="OW55" s="284">
        <f t="shared" si="40"/>
        <v>0</v>
      </c>
      <c r="OX55" s="284">
        <f t="shared" si="40"/>
        <v>0</v>
      </c>
      <c r="OY55" s="284">
        <f t="shared" si="40"/>
        <v>0</v>
      </c>
      <c r="OZ55" s="284">
        <f t="shared" si="40"/>
        <v>0</v>
      </c>
      <c r="PA55" s="284">
        <f t="shared" si="40"/>
        <v>0</v>
      </c>
      <c r="PB55" s="284">
        <f t="shared" si="40"/>
        <v>0</v>
      </c>
      <c r="PC55" s="284">
        <f t="shared" si="40"/>
        <v>0</v>
      </c>
      <c r="PD55" s="284">
        <f t="shared" si="40"/>
        <v>0</v>
      </c>
      <c r="PE55" s="284">
        <f t="shared" si="40"/>
        <v>0</v>
      </c>
      <c r="PF55" s="284">
        <f t="shared" si="40"/>
        <v>0</v>
      </c>
      <c r="PG55" s="284">
        <f t="shared" si="40"/>
        <v>0</v>
      </c>
      <c r="PH55" s="284">
        <f t="shared" si="40"/>
        <v>0</v>
      </c>
      <c r="PI55" s="284">
        <f t="shared" si="40"/>
        <v>0</v>
      </c>
      <c r="PJ55" s="284">
        <f t="shared" si="40"/>
        <v>0</v>
      </c>
      <c r="PK55" s="284">
        <f t="shared" si="40"/>
        <v>0</v>
      </c>
      <c r="PL55" s="284">
        <f t="shared" si="40"/>
        <v>0</v>
      </c>
      <c r="PM55" s="284">
        <f t="shared" si="40"/>
        <v>0</v>
      </c>
      <c r="PN55" s="284">
        <f t="shared" si="40"/>
        <v>0</v>
      </c>
      <c r="PO55" s="284">
        <f t="shared" si="40"/>
        <v>0</v>
      </c>
      <c r="PP55" s="284">
        <f t="shared" si="40"/>
        <v>0</v>
      </c>
      <c r="PQ55" s="284">
        <f t="shared" si="40"/>
        <v>0</v>
      </c>
      <c r="PR55" s="284">
        <f t="shared" si="40"/>
        <v>0</v>
      </c>
      <c r="PS55" s="284">
        <f t="shared" si="40"/>
        <v>0</v>
      </c>
      <c r="PT55" s="284">
        <f t="shared" si="40"/>
        <v>0</v>
      </c>
      <c r="PU55" s="284">
        <f t="shared" si="40"/>
        <v>0</v>
      </c>
      <c r="PV55" s="284">
        <f t="shared" si="40"/>
        <v>0</v>
      </c>
      <c r="PW55" s="284">
        <f t="shared" si="40"/>
        <v>0</v>
      </c>
      <c r="PX55" s="284">
        <f t="shared" si="40"/>
        <v>0</v>
      </c>
      <c r="PY55" s="284">
        <f t="shared" si="40"/>
        <v>0</v>
      </c>
      <c r="PZ55" s="284">
        <f t="shared" si="40"/>
        <v>0</v>
      </c>
      <c r="QA55" s="284">
        <f t="shared" si="40"/>
        <v>0</v>
      </c>
      <c r="QB55" s="284">
        <f t="shared" si="40"/>
        <v>0</v>
      </c>
      <c r="QC55" s="284">
        <f t="shared" si="40"/>
        <v>0</v>
      </c>
      <c r="QD55" s="284">
        <f t="shared" si="40"/>
        <v>0</v>
      </c>
      <c r="QE55" s="284">
        <f t="shared" si="40"/>
        <v>0</v>
      </c>
      <c r="QF55" s="284">
        <f t="shared" si="40"/>
        <v>0</v>
      </c>
      <c r="QG55" s="284">
        <f t="shared" si="40"/>
        <v>0</v>
      </c>
      <c r="QH55" s="284">
        <f t="shared" si="40"/>
        <v>0</v>
      </c>
      <c r="QI55" s="284">
        <f t="shared" si="40"/>
        <v>0</v>
      </c>
      <c r="QJ55" s="284">
        <f t="shared" ref="QJ55:SA55" si="41">$C8*QJ31</f>
        <v>0</v>
      </c>
      <c r="QK55" s="284">
        <f t="shared" si="41"/>
        <v>0</v>
      </c>
      <c r="QL55" s="284">
        <f t="shared" si="41"/>
        <v>0</v>
      </c>
      <c r="QM55" s="284">
        <f t="shared" si="41"/>
        <v>0</v>
      </c>
      <c r="QN55" s="284">
        <f t="shared" si="41"/>
        <v>0</v>
      </c>
      <c r="QO55" s="284">
        <f t="shared" si="41"/>
        <v>0</v>
      </c>
      <c r="QP55" s="284">
        <f t="shared" si="41"/>
        <v>0</v>
      </c>
      <c r="QQ55" s="284">
        <f t="shared" si="41"/>
        <v>0</v>
      </c>
      <c r="QR55" s="284">
        <f t="shared" si="41"/>
        <v>0</v>
      </c>
      <c r="QS55" s="284">
        <f t="shared" si="41"/>
        <v>0</v>
      </c>
      <c r="QT55" s="284">
        <f t="shared" si="41"/>
        <v>0</v>
      </c>
      <c r="QU55" s="284">
        <f t="shared" si="41"/>
        <v>0</v>
      </c>
      <c r="QV55" s="284">
        <f t="shared" si="41"/>
        <v>0</v>
      </c>
      <c r="QW55" s="284">
        <f t="shared" si="41"/>
        <v>0</v>
      </c>
      <c r="QX55" s="284">
        <f t="shared" si="41"/>
        <v>0</v>
      </c>
      <c r="QY55" s="284">
        <f t="shared" si="41"/>
        <v>0</v>
      </c>
      <c r="QZ55" s="284">
        <f t="shared" si="41"/>
        <v>0</v>
      </c>
      <c r="RA55" s="284">
        <f t="shared" si="41"/>
        <v>0</v>
      </c>
      <c r="RB55" s="284">
        <f t="shared" si="41"/>
        <v>0</v>
      </c>
      <c r="RC55" s="284">
        <f t="shared" si="41"/>
        <v>0</v>
      </c>
      <c r="RD55" s="284">
        <f t="shared" si="41"/>
        <v>0</v>
      </c>
      <c r="RE55" s="284">
        <f t="shared" si="41"/>
        <v>0</v>
      </c>
      <c r="RF55" s="284">
        <f t="shared" si="41"/>
        <v>0</v>
      </c>
      <c r="RG55" s="284">
        <f t="shared" si="41"/>
        <v>0</v>
      </c>
      <c r="RH55" s="284">
        <f t="shared" si="41"/>
        <v>0</v>
      </c>
      <c r="RI55" s="284">
        <f t="shared" si="41"/>
        <v>0</v>
      </c>
      <c r="RJ55" s="284">
        <f t="shared" si="41"/>
        <v>0</v>
      </c>
      <c r="RK55" s="284">
        <f t="shared" si="41"/>
        <v>0</v>
      </c>
      <c r="RL55" s="284">
        <f t="shared" si="41"/>
        <v>0</v>
      </c>
      <c r="RM55" s="284">
        <f t="shared" si="41"/>
        <v>0</v>
      </c>
      <c r="RN55" s="284">
        <f t="shared" si="41"/>
        <v>0</v>
      </c>
      <c r="RO55" s="284">
        <f t="shared" si="41"/>
        <v>0</v>
      </c>
      <c r="RP55" s="284">
        <f t="shared" si="41"/>
        <v>0</v>
      </c>
      <c r="RQ55" s="284">
        <f t="shared" si="41"/>
        <v>0</v>
      </c>
      <c r="RR55" s="284">
        <f t="shared" si="41"/>
        <v>0</v>
      </c>
      <c r="RS55" s="284">
        <f t="shared" si="41"/>
        <v>0</v>
      </c>
      <c r="RT55" s="284">
        <f t="shared" si="41"/>
        <v>0</v>
      </c>
      <c r="RU55" s="284">
        <f t="shared" si="41"/>
        <v>0</v>
      </c>
      <c r="RV55" s="284">
        <f t="shared" si="41"/>
        <v>0</v>
      </c>
      <c r="RW55" s="284">
        <f t="shared" si="41"/>
        <v>0</v>
      </c>
      <c r="RX55" s="284">
        <f t="shared" si="41"/>
        <v>0</v>
      </c>
      <c r="RY55" s="284">
        <f t="shared" si="41"/>
        <v>0</v>
      </c>
      <c r="RZ55" s="284">
        <f t="shared" si="41"/>
        <v>0</v>
      </c>
      <c r="SA55" s="284">
        <f t="shared" si="41"/>
        <v>0</v>
      </c>
    </row>
    <row r="56" spans="1:495">
      <c r="A56" s="282"/>
      <c r="B56" s="283" t="str">
        <f>$B$9</f>
        <v>Project Management</v>
      </c>
      <c r="C56" s="290">
        <f>SUM(D56:R56,S56:INDEX(S56:SA56,$H$5))</f>
        <v>1314000</v>
      </c>
      <c r="D56" s="284">
        <f t="shared" ref="D56:BO56" si="42">$C9*D32</f>
        <v>0</v>
      </c>
      <c r="E56" s="284">
        <f t="shared" si="42"/>
        <v>0</v>
      </c>
      <c r="F56" s="284">
        <f t="shared" si="42"/>
        <v>0</v>
      </c>
      <c r="G56" s="284">
        <f t="shared" si="42"/>
        <v>105120</v>
      </c>
      <c r="H56" s="284">
        <f t="shared" si="42"/>
        <v>105120</v>
      </c>
      <c r="I56" s="284">
        <f t="shared" si="42"/>
        <v>105120</v>
      </c>
      <c r="J56" s="284">
        <f t="shared" si="42"/>
        <v>105120</v>
      </c>
      <c r="K56" s="284">
        <f t="shared" si="42"/>
        <v>105120</v>
      </c>
      <c r="L56" s="284">
        <f t="shared" si="42"/>
        <v>105120</v>
      </c>
      <c r="M56" s="284">
        <f t="shared" si="42"/>
        <v>105120</v>
      </c>
      <c r="N56" s="284">
        <f t="shared" si="42"/>
        <v>105120</v>
      </c>
      <c r="O56" s="284">
        <f t="shared" si="42"/>
        <v>105120</v>
      </c>
      <c r="P56" s="284">
        <f t="shared" si="42"/>
        <v>52560</v>
      </c>
      <c r="Q56" s="284">
        <f t="shared" si="42"/>
        <v>52560</v>
      </c>
      <c r="R56" s="284">
        <f t="shared" si="42"/>
        <v>52560</v>
      </c>
      <c r="S56" s="284">
        <f t="shared" ref="S56:X57" si="43">$C9*S32</f>
        <v>52560</v>
      </c>
      <c r="T56" s="284">
        <f t="shared" si="43"/>
        <v>52560</v>
      </c>
      <c r="U56" s="284">
        <f t="shared" si="43"/>
        <v>52560</v>
      </c>
      <c r="V56" s="284">
        <f t="shared" si="43"/>
        <v>52560</v>
      </c>
      <c r="W56" s="284">
        <f t="shared" si="43"/>
        <v>0</v>
      </c>
      <c r="X56" s="284">
        <f t="shared" si="43"/>
        <v>0</v>
      </c>
      <c r="Y56" s="284">
        <f t="shared" si="42"/>
        <v>0</v>
      </c>
      <c r="Z56" s="284">
        <f t="shared" si="42"/>
        <v>0</v>
      </c>
      <c r="AA56" s="284">
        <f t="shared" si="42"/>
        <v>0</v>
      </c>
      <c r="AB56" s="284">
        <f t="shared" si="42"/>
        <v>0</v>
      </c>
      <c r="AC56" s="284">
        <f t="shared" si="42"/>
        <v>0</v>
      </c>
      <c r="AD56" s="284">
        <f t="shared" si="42"/>
        <v>0</v>
      </c>
      <c r="AE56" s="284">
        <f t="shared" si="42"/>
        <v>0</v>
      </c>
      <c r="AF56" s="284">
        <f t="shared" si="42"/>
        <v>0</v>
      </c>
      <c r="AG56" s="284">
        <f t="shared" si="42"/>
        <v>105120</v>
      </c>
      <c r="AH56" s="284">
        <f t="shared" si="42"/>
        <v>0</v>
      </c>
      <c r="AI56" s="284">
        <f t="shared" si="42"/>
        <v>0</v>
      </c>
      <c r="AJ56" s="284">
        <f t="shared" si="42"/>
        <v>0</v>
      </c>
      <c r="AK56" s="284">
        <f t="shared" si="42"/>
        <v>0</v>
      </c>
      <c r="AL56" s="284">
        <f t="shared" si="42"/>
        <v>105120</v>
      </c>
      <c r="AM56" s="284">
        <f t="shared" si="42"/>
        <v>0</v>
      </c>
      <c r="AN56" s="284">
        <f t="shared" si="42"/>
        <v>0</v>
      </c>
      <c r="AO56" s="284">
        <f t="shared" si="42"/>
        <v>0</v>
      </c>
      <c r="AP56" s="284">
        <f t="shared" si="42"/>
        <v>0</v>
      </c>
      <c r="AQ56" s="284">
        <f t="shared" si="42"/>
        <v>0</v>
      </c>
      <c r="AR56" s="284">
        <f t="shared" si="42"/>
        <v>0</v>
      </c>
      <c r="AS56" s="284">
        <f t="shared" si="42"/>
        <v>0</v>
      </c>
      <c r="AT56" s="284">
        <f t="shared" si="42"/>
        <v>0</v>
      </c>
      <c r="AU56" s="284">
        <f t="shared" si="42"/>
        <v>0</v>
      </c>
      <c r="AV56" s="284">
        <f t="shared" si="42"/>
        <v>0</v>
      </c>
      <c r="AW56" s="284">
        <f t="shared" si="42"/>
        <v>0</v>
      </c>
      <c r="AX56" s="284">
        <f t="shared" si="42"/>
        <v>0</v>
      </c>
      <c r="AY56" s="284">
        <f t="shared" si="42"/>
        <v>0</v>
      </c>
      <c r="AZ56" s="284">
        <f t="shared" si="42"/>
        <v>0</v>
      </c>
      <c r="BA56" s="284">
        <f t="shared" si="42"/>
        <v>0</v>
      </c>
      <c r="BB56" s="284">
        <f t="shared" si="42"/>
        <v>0</v>
      </c>
      <c r="BC56" s="284">
        <f t="shared" si="42"/>
        <v>0</v>
      </c>
      <c r="BD56" s="284">
        <f t="shared" si="42"/>
        <v>0</v>
      </c>
      <c r="BE56" s="284">
        <f t="shared" si="42"/>
        <v>0</v>
      </c>
      <c r="BF56" s="284">
        <f t="shared" si="42"/>
        <v>0</v>
      </c>
      <c r="BG56" s="284">
        <f t="shared" si="42"/>
        <v>0</v>
      </c>
      <c r="BH56" s="284">
        <f t="shared" si="42"/>
        <v>0</v>
      </c>
      <c r="BI56" s="284">
        <f t="shared" si="42"/>
        <v>0</v>
      </c>
      <c r="BJ56" s="284">
        <f t="shared" si="42"/>
        <v>0</v>
      </c>
      <c r="BK56" s="284">
        <f t="shared" si="42"/>
        <v>0</v>
      </c>
      <c r="BL56" s="284">
        <f t="shared" si="42"/>
        <v>0</v>
      </c>
      <c r="BM56" s="284">
        <f t="shared" si="42"/>
        <v>0</v>
      </c>
      <c r="BN56" s="284">
        <f t="shared" si="42"/>
        <v>0</v>
      </c>
      <c r="BO56" s="284">
        <f t="shared" si="42"/>
        <v>0</v>
      </c>
      <c r="BP56" s="284">
        <f t="shared" ref="BP56:EA56" si="44">$C9*BP32</f>
        <v>0</v>
      </c>
      <c r="BQ56" s="284">
        <f t="shared" si="44"/>
        <v>0</v>
      </c>
      <c r="BR56" s="284">
        <f t="shared" si="44"/>
        <v>0</v>
      </c>
      <c r="BS56" s="284">
        <f t="shared" si="44"/>
        <v>0</v>
      </c>
      <c r="BT56" s="284">
        <f t="shared" si="44"/>
        <v>0</v>
      </c>
      <c r="BU56" s="284">
        <f t="shared" si="44"/>
        <v>0</v>
      </c>
      <c r="BV56" s="284">
        <f t="shared" si="44"/>
        <v>0</v>
      </c>
      <c r="BW56" s="284">
        <f t="shared" si="44"/>
        <v>0</v>
      </c>
      <c r="BX56" s="284">
        <f t="shared" si="44"/>
        <v>0</v>
      </c>
      <c r="BY56" s="284">
        <f t="shared" si="44"/>
        <v>0</v>
      </c>
      <c r="BZ56" s="284">
        <f t="shared" si="44"/>
        <v>0</v>
      </c>
      <c r="CA56" s="284">
        <f t="shared" si="44"/>
        <v>0</v>
      </c>
      <c r="CB56" s="284">
        <f t="shared" si="44"/>
        <v>0</v>
      </c>
      <c r="CC56" s="284">
        <f t="shared" si="44"/>
        <v>0</v>
      </c>
      <c r="CD56" s="284">
        <f t="shared" si="44"/>
        <v>0</v>
      </c>
      <c r="CE56" s="284">
        <f t="shared" si="44"/>
        <v>0</v>
      </c>
      <c r="CF56" s="284">
        <f t="shared" si="44"/>
        <v>0</v>
      </c>
      <c r="CG56" s="284">
        <f t="shared" si="44"/>
        <v>0</v>
      </c>
      <c r="CH56" s="284">
        <f t="shared" si="44"/>
        <v>0</v>
      </c>
      <c r="CI56" s="284">
        <f t="shared" si="44"/>
        <v>0</v>
      </c>
      <c r="CJ56" s="284">
        <f t="shared" si="44"/>
        <v>0</v>
      </c>
      <c r="CK56" s="284">
        <f t="shared" si="44"/>
        <v>0</v>
      </c>
      <c r="CL56" s="284">
        <f t="shared" si="44"/>
        <v>0</v>
      </c>
      <c r="CM56" s="284">
        <f t="shared" si="44"/>
        <v>0</v>
      </c>
      <c r="CN56" s="284">
        <f t="shared" si="44"/>
        <v>0</v>
      </c>
      <c r="CO56" s="284">
        <f t="shared" si="44"/>
        <v>0</v>
      </c>
      <c r="CP56" s="284">
        <f t="shared" si="44"/>
        <v>0</v>
      </c>
      <c r="CQ56" s="284">
        <f t="shared" si="44"/>
        <v>0</v>
      </c>
      <c r="CR56" s="284">
        <f t="shared" si="44"/>
        <v>0</v>
      </c>
      <c r="CS56" s="284">
        <f t="shared" si="44"/>
        <v>0</v>
      </c>
      <c r="CT56" s="284">
        <f t="shared" si="44"/>
        <v>0</v>
      </c>
      <c r="CU56" s="284">
        <f t="shared" si="44"/>
        <v>0</v>
      </c>
      <c r="CV56" s="284">
        <f t="shared" si="44"/>
        <v>0</v>
      </c>
      <c r="CW56" s="284">
        <f t="shared" si="44"/>
        <v>0</v>
      </c>
      <c r="CX56" s="284">
        <f t="shared" si="44"/>
        <v>0</v>
      </c>
      <c r="CY56" s="284">
        <f t="shared" si="44"/>
        <v>0</v>
      </c>
      <c r="CZ56" s="284">
        <f t="shared" si="44"/>
        <v>0</v>
      </c>
      <c r="DA56" s="284">
        <f t="shared" si="44"/>
        <v>0</v>
      </c>
      <c r="DB56" s="284">
        <f t="shared" si="44"/>
        <v>0</v>
      </c>
      <c r="DC56" s="284">
        <f t="shared" si="44"/>
        <v>0</v>
      </c>
      <c r="DD56" s="284">
        <f t="shared" si="44"/>
        <v>0</v>
      </c>
      <c r="DE56" s="284">
        <f t="shared" si="44"/>
        <v>0</v>
      </c>
      <c r="DF56" s="284">
        <f t="shared" si="44"/>
        <v>0</v>
      </c>
      <c r="DG56" s="284">
        <f t="shared" si="44"/>
        <v>0</v>
      </c>
      <c r="DH56" s="284">
        <f t="shared" si="44"/>
        <v>0</v>
      </c>
      <c r="DI56" s="284">
        <f t="shared" si="44"/>
        <v>0</v>
      </c>
      <c r="DJ56" s="284">
        <f t="shared" si="44"/>
        <v>0</v>
      </c>
      <c r="DK56" s="284">
        <f t="shared" si="44"/>
        <v>0</v>
      </c>
      <c r="DL56" s="284">
        <f t="shared" si="44"/>
        <v>0</v>
      </c>
      <c r="DM56" s="284">
        <f t="shared" si="44"/>
        <v>0</v>
      </c>
      <c r="DN56" s="284">
        <f t="shared" si="44"/>
        <v>0</v>
      </c>
      <c r="DO56" s="284">
        <f t="shared" si="44"/>
        <v>0</v>
      </c>
      <c r="DP56" s="284">
        <f t="shared" si="44"/>
        <v>0</v>
      </c>
      <c r="DQ56" s="284">
        <f t="shared" si="44"/>
        <v>0</v>
      </c>
      <c r="DR56" s="284">
        <f t="shared" si="44"/>
        <v>0</v>
      </c>
      <c r="DS56" s="284">
        <f t="shared" si="44"/>
        <v>0</v>
      </c>
      <c r="DT56" s="284">
        <f t="shared" si="44"/>
        <v>0</v>
      </c>
      <c r="DU56" s="284">
        <f t="shared" si="44"/>
        <v>0</v>
      </c>
      <c r="DV56" s="284">
        <f t="shared" si="44"/>
        <v>0</v>
      </c>
      <c r="DW56" s="284">
        <f t="shared" si="44"/>
        <v>0</v>
      </c>
      <c r="DX56" s="284">
        <f t="shared" si="44"/>
        <v>0</v>
      </c>
      <c r="DY56" s="284">
        <f t="shared" si="44"/>
        <v>0</v>
      </c>
      <c r="DZ56" s="284">
        <f t="shared" si="44"/>
        <v>0</v>
      </c>
      <c r="EA56" s="284">
        <f t="shared" si="44"/>
        <v>0</v>
      </c>
      <c r="EB56" s="284">
        <f t="shared" ref="EB56:GM56" si="45">$C9*EB32</f>
        <v>0</v>
      </c>
      <c r="EC56" s="284">
        <f t="shared" si="45"/>
        <v>0</v>
      </c>
      <c r="ED56" s="284">
        <f t="shared" si="45"/>
        <v>0</v>
      </c>
      <c r="EE56" s="284">
        <f t="shared" si="45"/>
        <v>0</v>
      </c>
      <c r="EF56" s="284">
        <f t="shared" si="45"/>
        <v>0</v>
      </c>
      <c r="EG56" s="284">
        <f t="shared" si="45"/>
        <v>0</v>
      </c>
      <c r="EH56" s="284">
        <f t="shared" si="45"/>
        <v>0</v>
      </c>
      <c r="EI56" s="284">
        <f t="shared" si="45"/>
        <v>0</v>
      </c>
      <c r="EJ56" s="284">
        <f t="shared" si="45"/>
        <v>0</v>
      </c>
      <c r="EK56" s="284">
        <f t="shared" si="45"/>
        <v>0</v>
      </c>
      <c r="EL56" s="284">
        <f t="shared" si="45"/>
        <v>0</v>
      </c>
      <c r="EM56" s="284">
        <f t="shared" si="45"/>
        <v>0</v>
      </c>
      <c r="EN56" s="284">
        <f t="shared" si="45"/>
        <v>0</v>
      </c>
      <c r="EO56" s="284">
        <f t="shared" si="45"/>
        <v>0</v>
      </c>
      <c r="EP56" s="284">
        <f t="shared" si="45"/>
        <v>0</v>
      </c>
      <c r="EQ56" s="284">
        <f t="shared" si="45"/>
        <v>0</v>
      </c>
      <c r="ER56" s="284">
        <f t="shared" si="45"/>
        <v>0</v>
      </c>
      <c r="ES56" s="284">
        <f t="shared" si="45"/>
        <v>0</v>
      </c>
      <c r="ET56" s="284">
        <f t="shared" si="45"/>
        <v>0</v>
      </c>
      <c r="EU56" s="284">
        <f t="shared" si="45"/>
        <v>0</v>
      </c>
      <c r="EV56" s="284">
        <f t="shared" si="45"/>
        <v>0</v>
      </c>
      <c r="EW56" s="284">
        <f t="shared" si="45"/>
        <v>0</v>
      </c>
      <c r="EX56" s="284">
        <f t="shared" si="45"/>
        <v>0</v>
      </c>
      <c r="EY56" s="284">
        <f t="shared" si="45"/>
        <v>0</v>
      </c>
      <c r="EZ56" s="284">
        <f t="shared" si="45"/>
        <v>0</v>
      </c>
      <c r="FA56" s="284">
        <f t="shared" si="45"/>
        <v>0</v>
      </c>
      <c r="FB56" s="284">
        <f t="shared" si="45"/>
        <v>0</v>
      </c>
      <c r="FC56" s="284">
        <f t="shared" si="45"/>
        <v>0</v>
      </c>
      <c r="FD56" s="284">
        <f t="shared" si="45"/>
        <v>0</v>
      </c>
      <c r="FE56" s="284">
        <f t="shared" si="45"/>
        <v>0</v>
      </c>
      <c r="FF56" s="284">
        <f t="shared" si="45"/>
        <v>0</v>
      </c>
      <c r="FG56" s="284">
        <f t="shared" si="45"/>
        <v>0</v>
      </c>
      <c r="FH56" s="284">
        <f t="shared" si="45"/>
        <v>0</v>
      </c>
      <c r="FI56" s="284">
        <f t="shared" si="45"/>
        <v>0</v>
      </c>
      <c r="FJ56" s="284">
        <f t="shared" si="45"/>
        <v>0</v>
      </c>
      <c r="FK56" s="284">
        <f t="shared" si="45"/>
        <v>0</v>
      </c>
      <c r="FL56" s="284">
        <f t="shared" si="45"/>
        <v>0</v>
      </c>
      <c r="FM56" s="284">
        <f t="shared" si="45"/>
        <v>0</v>
      </c>
      <c r="FN56" s="284">
        <f t="shared" si="45"/>
        <v>0</v>
      </c>
      <c r="FO56" s="284">
        <f t="shared" si="45"/>
        <v>0</v>
      </c>
      <c r="FP56" s="284">
        <f t="shared" si="45"/>
        <v>0</v>
      </c>
      <c r="FQ56" s="284">
        <f t="shared" si="45"/>
        <v>0</v>
      </c>
      <c r="FR56" s="284">
        <f t="shared" si="45"/>
        <v>0</v>
      </c>
      <c r="FS56" s="284">
        <f t="shared" si="45"/>
        <v>0</v>
      </c>
      <c r="FT56" s="284">
        <f t="shared" si="45"/>
        <v>0</v>
      </c>
      <c r="FU56" s="284">
        <f t="shared" si="45"/>
        <v>0</v>
      </c>
      <c r="FV56" s="284">
        <f t="shared" si="45"/>
        <v>0</v>
      </c>
      <c r="FW56" s="284">
        <f t="shared" si="45"/>
        <v>0</v>
      </c>
      <c r="FX56" s="284">
        <f t="shared" si="45"/>
        <v>0</v>
      </c>
      <c r="FY56" s="284">
        <f t="shared" si="45"/>
        <v>0</v>
      </c>
      <c r="FZ56" s="284">
        <f t="shared" si="45"/>
        <v>0</v>
      </c>
      <c r="GA56" s="284">
        <f t="shared" si="45"/>
        <v>0</v>
      </c>
      <c r="GB56" s="284">
        <f t="shared" si="45"/>
        <v>0</v>
      </c>
      <c r="GC56" s="284">
        <f t="shared" si="45"/>
        <v>0</v>
      </c>
      <c r="GD56" s="284">
        <f t="shared" si="45"/>
        <v>0</v>
      </c>
      <c r="GE56" s="284">
        <f t="shared" si="45"/>
        <v>0</v>
      </c>
      <c r="GF56" s="284">
        <f t="shared" si="45"/>
        <v>0</v>
      </c>
      <c r="GG56" s="284">
        <f t="shared" si="45"/>
        <v>0</v>
      </c>
      <c r="GH56" s="284">
        <f t="shared" si="45"/>
        <v>0</v>
      </c>
      <c r="GI56" s="284">
        <f t="shared" si="45"/>
        <v>0</v>
      </c>
      <c r="GJ56" s="284">
        <f t="shared" si="45"/>
        <v>0</v>
      </c>
      <c r="GK56" s="284">
        <f t="shared" si="45"/>
        <v>0</v>
      </c>
      <c r="GL56" s="284">
        <f t="shared" si="45"/>
        <v>0</v>
      </c>
      <c r="GM56" s="284">
        <f t="shared" si="45"/>
        <v>0</v>
      </c>
      <c r="GN56" s="284">
        <f t="shared" ref="GN56:IY56" si="46">$C9*GN32</f>
        <v>0</v>
      </c>
      <c r="GO56" s="284">
        <f t="shared" si="46"/>
        <v>0</v>
      </c>
      <c r="GP56" s="284">
        <f t="shared" si="46"/>
        <v>0</v>
      </c>
      <c r="GQ56" s="284">
        <f t="shared" si="46"/>
        <v>0</v>
      </c>
      <c r="GR56" s="284">
        <f t="shared" si="46"/>
        <v>0</v>
      </c>
      <c r="GS56" s="284">
        <f t="shared" si="46"/>
        <v>0</v>
      </c>
      <c r="GT56" s="284">
        <f t="shared" si="46"/>
        <v>0</v>
      </c>
      <c r="GU56" s="284">
        <f t="shared" si="46"/>
        <v>0</v>
      </c>
      <c r="GV56" s="284">
        <f t="shared" si="46"/>
        <v>0</v>
      </c>
      <c r="GW56" s="284">
        <f t="shared" si="46"/>
        <v>0</v>
      </c>
      <c r="GX56" s="284">
        <f t="shared" si="46"/>
        <v>0</v>
      </c>
      <c r="GY56" s="284">
        <f t="shared" si="46"/>
        <v>0</v>
      </c>
      <c r="GZ56" s="284">
        <f t="shared" si="46"/>
        <v>0</v>
      </c>
      <c r="HA56" s="284">
        <f t="shared" si="46"/>
        <v>0</v>
      </c>
      <c r="HB56" s="284">
        <f t="shared" si="46"/>
        <v>0</v>
      </c>
      <c r="HC56" s="284">
        <f t="shared" si="46"/>
        <v>0</v>
      </c>
      <c r="HD56" s="284">
        <f t="shared" si="46"/>
        <v>0</v>
      </c>
      <c r="HE56" s="284">
        <f t="shared" si="46"/>
        <v>0</v>
      </c>
      <c r="HF56" s="284">
        <f t="shared" si="46"/>
        <v>0</v>
      </c>
      <c r="HG56" s="284">
        <f t="shared" si="46"/>
        <v>0</v>
      </c>
      <c r="HH56" s="284">
        <f t="shared" si="46"/>
        <v>0</v>
      </c>
      <c r="HI56" s="284">
        <f t="shared" si="46"/>
        <v>0</v>
      </c>
      <c r="HJ56" s="284">
        <f t="shared" si="46"/>
        <v>0</v>
      </c>
      <c r="HK56" s="284">
        <f t="shared" si="46"/>
        <v>0</v>
      </c>
      <c r="HL56" s="284">
        <f t="shared" si="46"/>
        <v>0</v>
      </c>
      <c r="HM56" s="284">
        <f t="shared" si="46"/>
        <v>0</v>
      </c>
      <c r="HN56" s="284">
        <f t="shared" si="46"/>
        <v>0</v>
      </c>
      <c r="HO56" s="284">
        <f t="shared" si="46"/>
        <v>0</v>
      </c>
      <c r="HP56" s="284">
        <f t="shared" si="46"/>
        <v>0</v>
      </c>
      <c r="HQ56" s="284">
        <f t="shared" si="46"/>
        <v>0</v>
      </c>
      <c r="HR56" s="284">
        <f t="shared" si="46"/>
        <v>0</v>
      </c>
      <c r="HS56" s="284">
        <f t="shared" si="46"/>
        <v>0</v>
      </c>
      <c r="HT56" s="284">
        <f t="shared" si="46"/>
        <v>0</v>
      </c>
      <c r="HU56" s="284">
        <f t="shared" si="46"/>
        <v>0</v>
      </c>
      <c r="HV56" s="284">
        <f t="shared" si="46"/>
        <v>0</v>
      </c>
      <c r="HW56" s="284">
        <f t="shared" si="46"/>
        <v>0</v>
      </c>
      <c r="HX56" s="284">
        <f t="shared" si="46"/>
        <v>0</v>
      </c>
      <c r="HY56" s="284">
        <f t="shared" si="46"/>
        <v>0</v>
      </c>
      <c r="HZ56" s="284">
        <f t="shared" si="46"/>
        <v>0</v>
      </c>
      <c r="IA56" s="284">
        <f t="shared" si="46"/>
        <v>0</v>
      </c>
      <c r="IB56" s="284">
        <f t="shared" si="46"/>
        <v>0</v>
      </c>
      <c r="IC56" s="284">
        <f t="shared" si="46"/>
        <v>0</v>
      </c>
      <c r="ID56" s="284">
        <f t="shared" si="46"/>
        <v>0</v>
      </c>
      <c r="IE56" s="284">
        <f t="shared" si="46"/>
        <v>0</v>
      </c>
      <c r="IF56" s="284">
        <f t="shared" si="46"/>
        <v>0</v>
      </c>
      <c r="IG56" s="284">
        <f t="shared" si="46"/>
        <v>0</v>
      </c>
      <c r="IH56" s="284">
        <f t="shared" si="46"/>
        <v>0</v>
      </c>
      <c r="II56" s="284">
        <f t="shared" si="46"/>
        <v>0</v>
      </c>
      <c r="IJ56" s="284">
        <f t="shared" si="46"/>
        <v>0</v>
      </c>
      <c r="IK56" s="284">
        <f t="shared" si="46"/>
        <v>0</v>
      </c>
      <c r="IL56" s="284">
        <f t="shared" si="46"/>
        <v>0</v>
      </c>
      <c r="IM56" s="284">
        <f t="shared" si="46"/>
        <v>0</v>
      </c>
      <c r="IN56" s="284">
        <f t="shared" si="46"/>
        <v>0</v>
      </c>
      <c r="IO56" s="284">
        <f t="shared" si="46"/>
        <v>0</v>
      </c>
      <c r="IP56" s="284">
        <f t="shared" si="46"/>
        <v>0</v>
      </c>
      <c r="IQ56" s="284">
        <f t="shared" si="46"/>
        <v>0</v>
      </c>
      <c r="IR56" s="284">
        <f t="shared" si="46"/>
        <v>0</v>
      </c>
      <c r="IS56" s="284">
        <f t="shared" si="46"/>
        <v>0</v>
      </c>
      <c r="IT56" s="284">
        <f t="shared" si="46"/>
        <v>0</v>
      </c>
      <c r="IU56" s="284">
        <f t="shared" si="46"/>
        <v>0</v>
      </c>
      <c r="IV56" s="284">
        <f t="shared" si="46"/>
        <v>0</v>
      </c>
      <c r="IW56" s="284">
        <f t="shared" si="46"/>
        <v>0</v>
      </c>
      <c r="IX56" s="284">
        <f t="shared" si="46"/>
        <v>0</v>
      </c>
      <c r="IY56" s="284">
        <f t="shared" si="46"/>
        <v>0</v>
      </c>
      <c r="IZ56" s="284">
        <f t="shared" ref="IZ56:LK56" si="47">$C9*IZ32</f>
        <v>0</v>
      </c>
      <c r="JA56" s="284">
        <f t="shared" si="47"/>
        <v>0</v>
      </c>
      <c r="JB56" s="284">
        <f t="shared" si="47"/>
        <v>0</v>
      </c>
      <c r="JC56" s="284">
        <f t="shared" si="47"/>
        <v>0</v>
      </c>
      <c r="JD56" s="284">
        <f t="shared" si="47"/>
        <v>0</v>
      </c>
      <c r="JE56" s="284">
        <f t="shared" si="47"/>
        <v>0</v>
      </c>
      <c r="JF56" s="284">
        <f t="shared" si="47"/>
        <v>0</v>
      </c>
      <c r="JG56" s="284">
        <f t="shared" si="47"/>
        <v>0</v>
      </c>
      <c r="JH56" s="284">
        <f t="shared" si="47"/>
        <v>0</v>
      </c>
      <c r="JI56" s="284">
        <f t="shared" si="47"/>
        <v>0</v>
      </c>
      <c r="JJ56" s="284">
        <f t="shared" si="47"/>
        <v>0</v>
      </c>
      <c r="JK56" s="284">
        <f t="shared" si="47"/>
        <v>0</v>
      </c>
      <c r="JL56" s="284">
        <f t="shared" si="47"/>
        <v>0</v>
      </c>
      <c r="JM56" s="284">
        <f t="shared" si="47"/>
        <v>0</v>
      </c>
      <c r="JN56" s="284">
        <f t="shared" si="47"/>
        <v>0</v>
      </c>
      <c r="JO56" s="284">
        <f t="shared" si="47"/>
        <v>0</v>
      </c>
      <c r="JP56" s="284">
        <f t="shared" si="47"/>
        <v>0</v>
      </c>
      <c r="JQ56" s="284">
        <f t="shared" si="47"/>
        <v>0</v>
      </c>
      <c r="JR56" s="284">
        <f t="shared" si="47"/>
        <v>0</v>
      </c>
      <c r="JS56" s="284">
        <f t="shared" si="47"/>
        <v>0</v>
      </c>
      <c r="JT56" s="284">
        <f t="shared" si="47"/>
        <v>0</v>
      </c>
      <c r="JU56" s="284">
        <f t="shared" si="47"/>
        <v>0</v>
      </c>
      <c r="JV56" s="284">
        <f t="shared" si="47"/>
        <v>0</v>
      </c>
      <c r="JW56" s="284">
        <f t="shared" si="47"/>
        <v>0</v>
      </c>
      <c r="JX56" s="284">
        <f t="shared" si="47"/>
        <v>0</v>
      </c>
      <c r="JY56" s="284">
        <f t="shared" si="47"/>
        <v>0</v>
      </c>
      <c r="JZ56" s="284">
        <f t="shared" si="47"/>
        <v>0</v>
      </c>
      <c r="KA56" s="284">
        <f t="shared" si="47"/>
        <v>0</v>
      </c>
      <c r="KB56" s="284">
        <f t="shared" si="47"/>
        <v>0</v>
      </c>
      <c r="KC56" s="284">
        <f t="shared" si="47"/>
        <v>0</v>
      </c>
      <c r="KD56" s="284">
        <f t="shared" si="47"/>
        <v>0</v>
      </c>
      <c r="KE56" s="284">
        <f t="shared" si="47"/>
        <v>0</v>
      </c>
      <c r="KF56" s="284">
        <f t="shared" si="47"/>
        <v>0</v>
      </c>
      <c r="KG56" s="284">
        <f t="shared" si="47"/>
        <v>0</v>
      </c>
      <c r="KH56" s="284">
        <f t="shared" si="47"/>
        <v>0</v>
      </c>
      <c r="KI56" s="284">
        <f t="shared" si="47"/>
        <v>0</v>
      </c>
      <c r="KJ56" s="284">
        <f t="shared" si="47"/>
        <v>0</v>
      </c>
      <c r="KK56" s="284">
        <f t="shared" si="47"/>
        <v>0</v>
      </c>
      <c r="KL56" s="284">
        <f t="shared" si="47"/>
        <v>0</v>
      </c>
      <c r="KM56" s="284">
        <f t="shared" si="47"/>
        <v>0</v>
      </c>
      <c r="KN56" s="284">
        <f t="shared" si="47"/>
        <v>0</v>
      </c>
      <c r="KO56" s="284">
        <f t="shared" si="47"/>
        <v>0</v>
      </c>
      <c r="KP56" s="284">
        <f t="shared" si="47"/>
        <v>0</v>
      </c>
      <c r="KQ56" s="284">
        <f t="shared" si="47"/>
        <v>0</v>
      </c>
      <c r="KR56" s="284">
        <f t="shared" si="47"/>
        <v>0</v>
      </c>
      <c r="KS56" s="284">
        <f t="shared" si="47"/>
        <v>0</v>
      </c>
      <c r="KT56" s="284">
        <f t="shared" si="47"/>
        <v>0</v>
      </c>
      <c r="KU56" s="284">
        <f t="shared" si="47"/>
        <v>0</v>
      </c>
      <c r="KV56" s="284">
        <f t="shared" si="47"/>
        <v>0</v>
      </c>
      <c r="KW56" s="284">
        <f t="shared" si="47"/>
        <v>0</v>
      </c>
      <c r="KX56" s="284">
        <f t="shared" si="47"/>
        <v>0</v>
      </c>
      <c r="KY56" s="284">
        <f t="shared" si="47"/>
        <v>0</v>
      </c>
      <c r="KZ56" s="284">
        <f t="shared" si="47"/>
        <v>0</v>
      </c>
      <c r="LA56" s="284">
        <f t="shared" si="47"/>
        <v>0</v>
      </c>
      <c r="LB56" s="284">
        <f t="shared" si="47"/>
        <v>0</v>
      </c>
      <c r="LC56" s="284">
        <f t="shared" si="47"/>
        <v>0</v>
      </c>
      <c r="LD56" s="284">
        <f t="shared" si="47"/>
        <v>0</v>
      </c>
      <c r="LE56" s="284">
        <f t="shared" si="47"/>
        <v>0</v>
      </c>
      <c r="LF56" s="284">
        <f t="shared" si="47"/>
        <v>0</v>
      </c>
      <c r="LG56" s="284">
        <f t="shared" si="47"/>
        <v>0</v>
      </c>
      <c r="LH56" s="284">
        <f t="shared" si="47"/>
        <v>0</v>
      </c>
      <c r="LI56" s="284">
        <f t="shared" si="47"/>
        <v>0</v>
      </c>
      <c r="LJ56" s="284">
        <f t="shared" si="47"/>
        <v>0</v>
      </c>
      <c r="LK56" s="284">
        <f t="shared" si="47"/>
        <v>0</v>
      </c>
      <c r="LL56" s="284">
        <f t="shared" ref="LL56:NW56" si="48">$C9*LL32</f>
        <v>0</v>
      </c>
      <c r="LM56" s="284">
        <f t="shared" si="48"/>
        <v>0</v>
      </c>
      <c r="LN56" s="284">
        <f t="shared" si="48"/>
        <v>0</v>
      </c>
      <c r="LO56" s="284">
        <f t="shared" si="48"/>
        <v>0</v>
      </c>
      <c r="LP56" s="284">
        <f t="shared" si="48"/>
        <v>0</v>
      </c>
      <c r="LQ56" s="284">
        <f t="shared" si="48"/>
        <v>0</v>
      </c>
      <c r="LR56" s="284">
        <f t="shared" si="48"/>
        <v>0</v>
      </c>
      <c r="LS56" s="284">
        <f t="shared" si="48"/>
        <v>0</v>
      </c>
      <c r="LT56" s="284">
        <f t="shared" si="48"/>
        <v>0</v>
      </c>
      <c r="LU56" s="284">
        <f t="shared" si="48"/>
        <v>0</v>
      </c>
      <c r="LV56" s="284">
        <f t="shared" si="48"/>
        <v>0</v>
      </c>
      <c r="LW56" s="284">
        <f t="shared" si="48"/>
        <v>0</v>
      </c>
      <c r="LX56" s="284">
        <f t="shared" si="48"/>
        <v>0</v>
      </c>
      <c r="LY56" s="284">
        <f t="shared" si="48"/>
        <v>0</v>
      </c>
      <c r="LZ56" s="284">
        <f t="shared" si="48"/>
        <v>0</v>
      </c>
      <c r="MA56" s="284">
        <f t="shared" si="48"/>
        <v>0</v>
      </c>
      <c r="MB56" s="284">
        <f t="shared" si="48"/>
        <v>0</v>
      </c>
      <c r="MC56" s="284">
        <f t="shared" si="48"/>
        <v>0</v>
      </c>
      <c r="MD56" s="284">
        <f t="shared" si="48"/>
        <v>0</v>
      </c>
      <c r="ME56" s="284">
        <f t="shared" si="48"/>
        <v>0</v>
      </c>
      <c r="MF56" s="284">
        <f t="shared" si="48"/>
        <v>0</v>
      </c>
      <c r="MG56" s="284">
        <f t="shared" si="48"/>
        <v>0</v>
      </c>
      <c r="MH56" s="284">
        <f t="shared" si="48"/>
        <v>0</v>
      </c>
      <c r="MI56" s="284">
        <f t="shared" si="48"/>
        <v>0</v>
      </c>
      <c r="MJ56" s="284">
        <f t="shared" si="48"/>
        <v>0</v>
      </c>
      <c r="MK56" s="284">
        <f t="shared" si="48"/>
        <v>0</v>
      </c>
      <c r="ML56" s="284">
        <f t="shared" si="48"/>
        <v>0</v>
      </c>
      <c r="MM56" s="284">
        <f t="shared" si="48"/>
        <v>0</v>
      </c>
      <c r="MN56" s="284">
        <f t="shared" si="48"/>
        <v>0</v>
      </c>
      <c r="MO56" s="284">
        <f t="shared" si="48"/>
        <v>0</v>
      </c>
      <c r="MP56" s="284">
        <f t="shared" si="48"/>
        <v>0</v>
      </c>
      <c r="MQ56" s="284">
        <f t="shared" si="48"/>
        <v>0</v>
      </c>
      <c r="MR56" s="284">
        <f t="shared" si="48"/>
        <v>0</v>
      </c>
      <c r="MS56" s="284">
        <f t="shared" si="48"/>
        <v>0</v>
      </c>
      <c r="MT56" s="284">
        <f t="shared" si="48"/>
        <v>0</v>
      </c>
      <c r="MU56" s="284">
        <f t="shared" si="48"/>
        <v>0</v>
      </c>
      <c r="MV56" s="284">
        <f t="shared" si="48"/>
        <v>0</v>
      </c>
      <c r="MW56" s="284">
        <f t="shared" si="48"/>
        <v>0</v>
      </c>
      <c r="MX56" s="284">
        <f t="shared" si="48"/>
        <v>0</v>
      </c>
      <c r="MY56" s="284">
        <f t="shared" si="48"/>
        <v>0</v>
      </c>
      <c r="MZ56" s="284">
        <f t="shared" si="48"/>
        <v>0</v>
      </c>
      <c r="NA56" s="284">
        <f t="shared" si="48"/>
        <v>0</v>
      </c>
      <c r="NB56" s="284">
        <f t="shared" si="48"/>
        <v>0</v>
      </c>
      <c r="NC56" s="284">
        <f t="shared" si="48"/>
        <v>0</v>
      </c>
      <c r="ND56" s="284">
        <f t="shared" si="48"/>
        <v>0</v>
      </c>
      <c r="NE56" s="284">
        <f t="shared" si="48"/>
        <v>0</v>
      </c>
      <c r="NF56" s="284">
        <f t="shared" si="48"/>
        <v>0</v>
      </c>
      <c r="NG56" s="284">
        <f t="shared" si="48"/>
        <v>0</v>
      </c>
      <c r="NH56" s="284">
        <f t="shared" si="48"/>
        <v>0</v>
      </c>
      <c r="NI56" s="284">
        <f t="shared" si="48"/>
        <v>0</v>
      </c>
      <c r="NJ56" s="284">
        <f t="shared" si="48"/>
        <v>0</v>
      </c>
      <c r="NK56" s="284">
        <f t="shared" si="48"/>
        <v>0</v>
      </c>
      <c r="NL56" s="284">
        <f t="shared" si="48"/>
        <v>0</v>
      </c>
      <c r="NM56" s="284">
        <f t="shared" si="48"/>
        <v>0</v>
      </c>
      <c r="NN56" s="284">
        <f t="shared" si="48"/>
        <v>0</v>
      </c>
      <c r="NO56" s="284">
        <f t="shared" si="48"/>
        <v>0</v>
      </c>
      <c r="NP56" s="284">
        <f t="shared" si="48"/>
        <v>0</v>
      </c>
      <c r="NQ56" s="284">
        <f t="shared" si="48"/>
        <v>0</v>
      </c>
      <c r="NR56" s="284">
        <f t="shared" si="48"/>
        <v>0</v>
      </c>
      <c r="NS56" s="284">
        <f t="shared" si="48"/>
        <v>0</v>
      </c>
      <c r="NT56" s="284">
        <f t="shared" si="48"/>
        <v>0</v>
      </c>
      <c r="NU56" s="284">
        <f t="shared" si="48"/>
        <v>0</v>
      </c>
      <c r="NV56" s="284">
        <f t="shared" si="48"/>
        <v>0</v>
      </c>
      <c r="NW56" s="284">
        <f t="shared" si="48"/>
        <v>0</v>
      </c>
      <c r="NX56" s="284">
        <f t="shared" ref="NX56:QI56" si="49">$C9*NX32</f>
        <v>0</v>
      </c>
      <c r="NY56" s="284">
        <f t="shared" si="49"/>
        <v>0</v>
      </c>
      <c r="NZ56" s="284">
        <f t="shared" si="49"/>
        <v>0</v>
      </c>
      <c r="OA56" s="284">
        <f t="shared" si="49"/>
        <v>0</v>
      </c>
      <c r="OB56" s="284">
        <f t="shared" si="49"/>
        <v>0</v>
      </c>
      <c r="OC56" s="284">
        <f t="shared" si="49"/>
        <v>0</v>
      </c>
      <c r="OD56" s="284">
        <f t="shared" si="49"/>
        <v>0</v>
      </c>
      <c r="OE56" s="284">
        <f t="shared" si="49"/>
        <v>0</v>
      </c>
      <c r="OF56" s="284">
        <f t="shared" si="49"/>
        <v>0</v>
      </c>
      <c r="OG56" s="284">
        <f t="shared" si="49"/>
        <v>0</v>
      </c>
      <c r="OH56" s="284">
        <f t="shared" si="49"/>
        <v>0</v>
      </c>
      <c r="OI56" s="284">
        <f t="shared" si="49"/>
        <v>0</v>
      </c>
      <c r="OJ56" s="284">
        <f t="shared" si="49"/>
        <v>0</v>
      </c>
      <c r="OK56" s="284">
        <f t="shared" si="49"/>
        <v>0</v>
      </c>
      <c r="OL56" s="284">
        <f t="shared" si="49"/>
        <v>0</v>
      </c>
      <c r="OM56" s="284">
        <f t="shared" si="49"/>
        <v>0</v>
      </c>
      <c r="ON56" s="284">
        <f t="shared" si="49"/>
        <v>0</v>
      </c>
      <c r="OO56" s="284">
        <f t="shared" si="49"/>
        <v>0</v>
      </c>
      <c r="OP56" s="284">
        <f t="shared" si="49"/>
        <v>0</v>
      </c>
      <c r="OQ56" s="284">
        <f t="shared" si="49"/>
        <v>0</v>
      </c>
      <c r="OR56" s="284">
        <f t="shared" si="49"/>
        <v>0</v>
      </c>
      <c r="OS56" s="284">
        <f t="shared" si="49"/>
        <v>0</v>
      </c>
      <c r="OT56" s="284">
        <f t="shared" si="49"/>
        <v>0</v>
      </c>
      <c r="OU56" s="284">
        <f t="shared" si="49"/>
        <v>0</v>
      </c>
      <c r="OV56" s="284">
        <f t="shared" si="49"/>
        <v>0</v>
      </c>
      <c r="OW56" s="284">
        <f t="shared" si="49"/>
        <v>0</v>
      </c>
      <c r="OX56" s="284">
        <f t="shared" si="49"/>
        <v>0</v>
      </c>
      <c r="OY56" s="284">
        <f t="shared" si="49"/>
        <v>0</v>
      </c>
      <c r="OZ56" s="284">
        <f t="shared" si="49"/>
        <v>0</v>
      </c>
      <c r="PA56" s="284">
        <f t="shared" si="49"/>
        <v>0</v>
      </c>
      <c r="PB56" s="284">
        <f t="shared" si="49"/>
        <v>0</v>
      </c>
      <c r="PC56" s="284">
        <f t="shared" si="49"/>
        <v>0</v>
      </c>
      <c r="PD56" s="284">
        <f t="shared" si="49"/>
        <v>0</v>
      </c>
      <c r="PE56" s="284">
        <f t="shared" si="49"/>
        <v>0</v>
      </c>
      <c r="PF56" s="284">
        <f t="shared" si="49"/>
        <v>0</v>
      </c>
      <c r="PG56" s="284">
        <f t="shared" si="49"/>
        <v>0</v>
      </c>
      <c r="PH56" s="284">
        <f t="shared" si="49"/>
        <v>0</v>
      </c>
      <c r="PI56" s="284">
        <f t="shared" si="49"/>
        <v>0</v>
      </c>
      <c r="PJ56" s="284">
        <f t="shared" si="49"/>
        <v>0</v>
      </c>
      <c r="PK56" s="284">
        <f t="shared" si="49"/>
        <v>0</v>
      </c>
      <c r="PL56" s="284">
        <f t="shared" si="49"/>
        <v>0</v>
      </c>
      <c r="PM56" s="284">
        <f t="shared" si="49"/>
        <v>0</v>
      </c>
      <c r="PN56" s="284">
        <f t="shared" si="49"/>
        <v>0</v>
      </c>
      <c r="PO56" s="284">
        <f t="shared" si="49"/>
        <v>0</v>
      </c>
      <c r="PP56" s="284">
        <f t="shared" si="49"/>
        <v>0</v>
      </c>
      <c r="PQ56" s="284">
        <f t="shared" si="49"/>
        <v>0</v>
      </c>
      <c r="PR56" s="284">
        <f t="shared" si="49"/>
        <v>0</v>
      </c>
      <c r="PS56" s="284">
        <f t="shared" si="49"/>
        <v>0</v>
      </c>
      <c r="PT56" s="284">
        <f t="shared" si="49"/>
        <v>0</v>
      </c>
      <c r="PU56" s="284">
        <f t="shared" si="49"/>
        <v>0</v>
      </c>
      <c r="PV56" s="284">
        <f t="shared" si="49"/>
        <v>0</v>
      </c>
      <c r="PW56" s="284">
        <f t="shared" si="49"/>
        <v>0</v>
      </c>
      <c r="PX56" s="284">
        <f t="shared" si="49"/>
        <v>0</v>
      </c>
      <c r="PY56" s="284">
        <f t="shared" si="49"/>
        <v>0</v>
      </c>
      <c r="PZ56" s="284">
        <f t="shared" si="49"/>
        <v>0</v>
      </c>
      <c r="QA56" s="284">
        <f t="shared" si="49"/>
        <v>0</v>
      </c>
      <c r="QB56" s="284">
        <f t="shared" si="49"/>
        <v>0</v>
      </c>
      <c r="QC56" s="284">
        <f t="shared" si="49"/>
        <v>0</v>
      </c>
      <c r="QD56" s="284">
        <f t="shared" si="49"/>
        <v>0</v>
      </c>
      <c r="QE56" s="284">
        <f t="shared" si="49"/>
        <v>0</v>
      </c>
      <c r="QF56" s="284">
        <f t="shared" si="49"/>
        <v>0</v>
      </c>
      <c r="QG56" s="284">
        <f t="shared" si="49"/>
        <v>0</v>
      </c>
      <c r="QH56" s="284">
        <f t="shared" si="49"/>
        <v>0</v>
      </c>
      <c r="QI56" s="284">
        <f t="shared" si="49"/>
        <v>0</v>
      </c>
      <c r="QJ56" s="284">
        <f t="shared" ref="QJ56:SA56" si="50">$C9*QJ32</f>
        <v>0</v>
      </c>
      <c r="QK56" s="284">
        <f t="shared" si="50"/>
        <v>0</v>
      </c>
      <c r="QL56" s="284">
        <f t="shared" si="50"/>
        <v>0</v>
      </c>
      <c r="QM56" s="284">
        <f t="shared" si="50"/>
        <v>0</v>
      </c>
      <c r="QN56" s="284">
        <f t="shared" si="50"/>
        <v>0</v>
      </c>
      <c r="QO56" s="284">
        <f t="shared" si="50"/>
        <v>0</v>
      </c>
      <c r="QP56" s="284">
        <f t="shared" si="50"/>
        <v>0</v>
      </c>
      <c r="QQ56" s="284">
        <f t="shared" si="50"/>
        <v>0</v>
      </c>
      <c r="QR56" s="284">
        <f t="shared" si="50"/>
        <v>0</v>
      </c>
      <c r="QS56" s="284">
        <f t="shared" si="50"/>
        <v>0</v>
      </c>
      <c r="QT56" s="284">
        <f t="shared" si="50"/>
        <v>0</v>
      </c>
      <c r="QU56" s="284">
        <f t="shared" si="50"/>
        <v>0</v>
      </c>
      <c r="QV56" s="284">
        <f t="shared" si="50"/>
        <v>0</v>
      </c>
      <c r="QW56" s="284">
        <f t="shared" si="50"/>
        <v>0</v>
      </c>
      <c r="QX56" s="284">
        <f t="shared" si="50"/>
        <v>0</v>
      </c>
      <c r="QY56" s="284">
        <f t="shared" si="50"/>
        <v>0</v>
      </c>
      <c r="QZ56" s="284">
        <f t="shared" si="50"/>
        <v>0</v>
      </c>
      <c r="RA56" s="284">
        <f t="shared" si="50"/>
        <v>0</v>
      </c>
      <c r="RB56" s="284">
        <f t="shared" si="50"/>
        <v>0</v>
      </c>
      <c r="RC56" s="284">
        <f t="shared" si="50"/>
        <v>0</v>
      </c>
      <c r="RD56" s="284">
        <f t="shared" si="50"/>
        <v>0</v>
      </c>
      <c r="RE56" s="284">
        <f t="shared" si="50"/>
        <v>0</v>
      </c>
      <c r="RF56" s="284">
        <f t="shared" si="50"/>
        <v>0</v>
      </c>
      <c r="RG56" s="284">
        <f t="shared" si="50"/>
        <v>0</v>
      </c>
      <c r="RH56" s="284">
        <f t="shared" si="50"/>
        <v>0</v>
      </c>
      <c r="RI56" s="284">
        <f t="shared" si="50"/>
        <v>0</v>
      </c>
      <c r="RJ56" s="284">
        <f t="shared" si="50"/>
        <v>0</v>
      </c>
      <c r="RK56" s="284">
        <f t="shared" si="50"/>
        <v>0</v>
      </c>
      <c r="RL56" s="284">
        <f t="shared" si="50"/>
        <v>0</v>
      </c>
      <c r="RM56" s="284">
        <f t="shared" si="50"/>
        <v>0</v>
      </c>
      <c r="RN56" s="284">
        <f t="shared" si="50"/>
        <v>0</v>
      </c>
      <c r="RO56" s="284">
        <f t="shared" si="50"/>
        <v>0</v>
      </c>
      <c r="RP56" s="284">
        <f t="shared" si="50"/>
        <v>0</v>
      </c>
      <c r="RQ56" s="284">
        <f t="shared" si="50"/>
        <v>0</v>
      </c>
      <c r="RR56" s="284">
        <f t="shared" si="50"/>
        <v>0</v>
      </c>
      <c r="RS56" s="284">
        <f t="shared" si="50"/>
        <v>0</v>
      </c>
      <c r="RT56" s="284">
        <f t="shared" si="50"/>
        <v>0</v>
      </c>
      <c r="RU56" s="284">
        <f t="shared" si="50"/>
        <v>0</v>
      </c>
      <c r="RV56" s="284">
        <f t="shared" si="50"/>
        <v>0</v>
      </c>
      <c r="RW56" s="284">
        <f t="shared" si="50"/>
        <v>0</v>
      </c>
      <c r="RX56" s="284">
        <f t="shared" si="50"/>
        <v>0</v>
      </c>
      <c r="RY56" s="284">
        <f t="shared" si="50"/>
        <v>0</v>
      </c>
      <c r="RZ56" s="284">
        <f t="shared" si="50"/>
        <v>0</v>
      </c>
      <c r="SA56" s="284">
        <f t="shared" si="50"/>
        <v>0</v>
      </c>
    </row>
    <row r="57" spans="1:495">
      <c r="A57" s="282"/>
      <c r="B57" s="283" t="str">
        <f>$B$10</f>
        <v>Camp and General</v>
      </c>
      <c r="C57" s="290">
        <f>SUM(D57:R57,S57:INDEX(S57:SA57,$H$5))</f>
        <v>327862.5</v>
      </c>
      <c r="D57" s="284">
        <f t="shared" ref="D57:BO57" si="51">$C10*D33</f>
        <v>0</v>
      </c>
      <c r="E57" s="284">
        <f t="shared" si="51"/>
        <v>0</v>
      </c>
      <c r="F57" s="284">
        <f t="shared" si="51"/>
        <v>0</v>
      </c>
      <c r="G57" s="284">
        <f t="shared" si="51"/>
        <v>26229</v>
      </c>
      <c r="H57" s="284">
        <f t="shared" si="51"/>
        <v>26229</v>
      </c>
      <c r="I57" s="284">
        <f t="shared" si="51"/>
        <v>26229</v>
      </c>
      <c r="J57" s="284">
        <f t="shared" si="51"/>
        <v>26229</v>
      </c>
      <c r="K57" s="284">
        <f t="shared" si="51"/>
        <v>26229</v>
      </c>
      <c r="L57" s="284">
        <f t="shared" si="51"/>
        <v>26229</v>
      </c>
      <c r="M57" s="284">
        <f t="shared" si="51"/>
        <v>26229</v>
      </c>
      <c r="N57" s="284">
        <f t="shared" si="51"/>
        <v>26229</v>
      </c>
      <c r="O57" s="284">
        <f t="shared" si="51"/>
        <v>26229</v>
      </c>
      <c r="P57" s="284">
        <f t="shared" si="51"/>
        <v>13114.5</v>
      </c>
      <c r="Q57" s="284">
        <f t="shared" si="51"/>
        <v>13114.5</v>
      </c>
      <c r="R57" s="284">
        <f t="shared" si="51"/>
        <v>13114.5</v>
      </c>
      <c r="S57" s="284">
        <f t="shared" si="43"/>
        <v>13114.5</v>
      </c>
      <c r="T57" s="284">
        <f t="shared" si="43"/>
        <v>13114.5</v>
      </c>
      <c r="U57" s="284">
        <f t="shared" si="43"/>
        <v>13114.5</v>
      </c>
      <c r="V57" s="284">
        <f t="shared" si="43"/>
        <v>13114.5</v>
      </c>
      <c r="W57" s="284">
        <f t="shared" si="43"/>
        <v>0</v>
      </c>
      <c r="X57" s="284">
        <f t="shared" si="43"/>
        <v>0</v>
      </c>
      <c r="Y57" s="284">
        <f t="shared" si="51"/>
        <v>0</v>
      </c>
      <c r="Z57" s="284">
        <f t="shared" si="51"/>
        <v>0</v>
      </c>
      <c r="AA57" s="284">
        <f t="shared" si="51"/>
        <v>0</v>
      </c>
      <c r="AB57" s="284">
        <f t="shared" si="51"/>
        <v>0</v>
      </c>
      <c r="AC57" s="284">
        <f t="shared" si="51"/>
        <v>0</v>
      </c>
      <c r="AD57" s="284">
        <f t="shared" si="51"/>
        <v>0</v>
      </c>
      <c r="AE57" s="284">
        <f t="shared" si="51"/>
        <v>0</v>
      </c>
      <c r="AF57" s="284">
        <f t="shared" si="51"/>
        <v>0</v>
      </c>
      <c r="AG57" s="284">
        <f t="shared" si="51"/>
        <v>26229</v>
      </c>
      <c r="AH57" s="284">
        <f t="shared" si="51"/>
        <v>0</v>
      </c>
      <c r="AI57" s="284">
        <f t="shared" si="51"/>
        <v>0</v>
      </c>
      <c r="AJ57" s="284">
        <f t="shared" si="51"/>
        <v>0</v>
      </c>
      <c r="AK57" s="284">
        <f t="shared" si="51"/>
        <v>0</v>
      </c>
      <c r="AL57" s="284">
        <f t="shared" si="51"/>
        <v>26229</v>
      </c>
      <c r="AM57" s="284">
        <f t="shared" si="51"/>
        <v>0</v>
      </c>
      <c r="AN57" s="284">
        <f t="shared" si="51"/>
        <v>0</v>
      </c>
      <c r="AO57" s="284">
        <f t="shared" si="51"/>
        <v>0</v>
      </c>
      <c r="AP57" s="284">
        <f t="shared" si="51"/>
        <v>0</v>
      </c>
      <c r="AQ57" s="284">
        <f t="shared" si="51"/>
        <v>0</v>
      </c>
      <c r="AR57" s="284">
        <f t="shared" si="51"/>
        <v>0</v>
      </c>
      <c r="AS57" s="284">
        <f t="shared" si="51"/>
        <v>0</v>
      </c>
      <c r="AT57" s="284">
        <f t="shared" si="51"/>
        <v>0</v>
      </c>
      <c r="AU57" s="284">
        <f t="shared" si="51"/>
        <v>0</v>
      </c>
      <c r="AV57" s="284">
        <f t="shared" si="51"/>
        <v>0</v>
      </c>
      <c r="AW57" s="284">
        <f t="shared" si="51"/>
        <v>0</v>
      </c>
      <c r="AX57" s="284">
        <f t="shared" si="51"/>
        <v>0</v>
      </c>
      <c r="AY57" s="284">
        <f t="shared" si="51"/>
        <v>0</v>
      </c>
      <c r="AZ57" s="284">
        <f t="shared" si="51"/>
        <v>0</v>
      </c>
      <c r="BA57" s="284">
        <f t="shared" si="51"/>
        <v>0</v>
      </c>
      <c r="BB57" s="284">
        <f t="shared" si="51"/>
        <v>0</v>
      </c>
      <c r="BC57" s="284">
        <f t="shared" si="51"/>
        <v>0</v>
      </c>
      <c r="BD57" s="284">
        <f t="shared" si="51"/>
        <v>0</v>
      </c>
      <c r="BE57" s="284">
        <f t="shared" si="51"/>
        <v>0</v>
      </c>
      <c r="BF57" s="284">
        <f t="shared" si="51"/>
        <v>0</v>
      </c>
      <c r="BG57" s="284">
        <f t="shared" si="51"/>
        <v>0</v>
      </c>
      <c r="BH57" s="284">
        <f t="shared" si="51"/>
        <v>0</v>
      </c>
      <c r="BI57" s="284">
        <f t="shared" si="51"/>
        <v>0</v>
      </c>
      <c r="BJ57" s="284">
        <f t="shared" si="51"/>
        <v>0</v>
      </c>
      <c r="BK57" s="284">
        <f t="shared" si="51"/>
        <v>0</v>
      </c>
      <c r="BL57" s="284">
        <f t="shared" si="51"/>
        <v>0</v>
      </c>
      <c r="BM57" s="284">
        <f t="shared" si="51"/>
        <v>0</v>
      </c>
      <c r="BN57" s="284">
        <f t="shared" si="51"/>
        <v>0</v>
      </c>
      <c r="BO57" s="284">
        <f t="shared" si="51"/>
        <v>0</v>
      </c>
      <c r="BP57" s="284">
        <f t="shared" ref="BP57:EA57" si="52">$C10*BP33</f>
        <v>0</v>
      </c>
      <c r="BQ57" s="284">
        <f t="shared" si="52"/>
        <v>0</v>
      </c>
      <c r="BR57" s="284">
        <f t="shared" si="52"/>
        <v>0</v>
      </c>
      <c r="BS57" s="284">
        <f t="shared" si="52"/>
        <v>0</v>
      </c>
      <c r="BT57" s="284">
        <f t="shared" si="52"/>
        <v>0</v>
      </c>
      <c r="BU57" s="284">
        <f t="shared" si="52"/>
        <v>0</v>
      </c>
      <c r="BV57" s="284">
        <f t="shared" si="52"/>
        <v>0</v>
      </c>
      <c r="BW57" s="284">
        <f t="shared" si="52"/>
        <v>0</v>
      </c>
      <c r="BX57" s="284">
        <f t="shared" si="52"/>
        <v>0</v>
      </c>
      <c r="BY57" s="284">
        <f t="shared" si="52"/>
        <v>0</v>
      </c>
      <c r="BZ57" s="284">
        <f t="shared" si="52"/>
        <v>0</v>
      </c>
      <c r="CA57" s="284">
        <f t="shared" si="52"/>
        <v>0</v>
      </c>
      <c r="CB57" s="284">
        <f t="shared" si="52"/>
        <v>0</v>
      </c>
      <c r="CC57" s="284">
        <f t="shared" si="52"/>
        <v>0</v>
      </c>
      <c r="CD57" s="284">
        <f t="shared" si="52"/>
        <v>0</v>
      </c>
      <c r="CE57" s="284">
        <f t="shared" si="52"/>
        <v>0</v>
      </c>
      <c r="CF57" s="284">
        <f t="shared" si="52"/>
        <v>0</v>
      </c>
      <c r="CG57" s="284">
        <f t="shared" si="52"/>
        <v>0</v>
      </c>
      <c r="CH57" s="284">
        <f t="shared" si="52"/>
        <v>0</v>
      </c>
      <c r="CI57" s="284">
        <f t="shared" si="52"/>
        <v>0</v>
      </c>
      <c r="CJ57" s="284">
        <f t="shared" si="52"/>
        <v>0</v>
      </c>
      <c r="CK57" s="284">
        <f t="shared" si="52"/>
        <v>0</v>
      </c>
      <c r="CL57" s="284">
        <f t="shared" si="52"/>
        <v>0</v>
      </c>
      <c r="CM57" s="284">
        <f t="shared" si="52"/>
        <v>0</v>
      </c>
      <c r="CN57" s="284">
        <f t="shared" si="52"/>
        <v>0</v>
      </c>
      <c r="CO57" s="284">
        <f t="shared" si="52"/>
        <v>0</v>
      </c>
      <c r="CP57" s="284">
        <f t="shared" si="52"/>
        <v>0</v>
      </c>
      <c r="CQ57" s="284">
        <f t="shared" si="52"/>
        <v>0</v>
      </c>
      <c r="CR57" s="284">
        <f t="shared" si="52"/>
        <v>0</v>
      </c>
      <c r="CS57" s="284">
        <f t="shared" si="52"/>
        <v>0</v>
      </c>
      <c r="CT57" s="284">
        <f t="shared" si="52"/>
        <v>0</v>
      </c>
      <c r="CU57" s="284">
        <f t="shared" si="52"/>
        <v>0</v>
      </c>
      <c r="CV57" s="284">
        <f t="shared" si="52"/>
        <v>0</v>
      </c>
      <c r="CW57" s="284">
        <f t="shared" si="52"/>
        <v>0</v>
      </c>
      <c r="CX57" s="284">
        <f t="shared" si="52"/>
        <v>0</v>
      </c>
      <c r="CY57" s="284">
        <f t="shared" si="52"/>
        <v>0</v>
      </c>
      <c r="CZ57" s="284">
        <f t="shared" si="52"/>
        <v>0</v>
      </c>
      <c r="DA57" s="284">
        <f t="shared" si="52"/>
        <v>0</v>
      </c>
      <c r="DB57" s="284">
        <f t="shared" si="52"/>
        <v>0</v>
      </c>
      <c r="DC57" s="284">
        <f t="shared" si="52"/>
        <v>0</v>
      </c>
      <c r="DD57" s="284">
        <f t="shared" si="52"/>
        <v>0</v>
      </c>
      <c r="DE57" s="284">
        <f t="shared" si="52"/>
        <v>0</v>
      </c>
      <c r="DF57" s="284">
        <f t="shared" si="52"/>
        <v>0</v>
      </c>
      <c r="DG57" s="284">
        <f t="shared" si="52"/>
        <v>0</v>
      </c>
      <c r="DH57" s="284">
        <f t="shared" si="52"/>
        <v>0</v>
      </c>
      <c r="DI57" s="284">
        <f t="shared" si="52"/>
        <v>0</v>
      </c>
      <c r="DJ57" s="284">
        <f t="shared" si="52"/>
        <v>0</v>
      </c>
      <c r="DK57" s="284">
        <f t="shared" si="52"/>
        <v>0</v>
      </c>
      <c r="DL57" s="284">
        <f t="shared" si="52"/>
        <v>0</v>
      </c>
      <c r="DM57" s="284">
        <f t="shared" si="52"/>
        <v>0</v>
      </c>
      <c r="DN57" s="284">
        <f t="shared" si="52"/>
        <v>0</v>
      </c>
      <c r="DO57" s="284">
        <f t="shared" si="52"/>
        <v>0</v>
      </c>
      <c r="DP57" s="284">
        <f t="shared" si="52"/>
        <v>0</v>
      </c>
      <c r="DQ57" s="284">
        <f t="shared" si="52"/>
        <v>0</v>
      </c>
      <c r="DR57" s="284">
        <f t="shared" si="52"/>
        <v>0</v>
      </c>
      <c r="DS57" s="284">
        <f t="shared" si="52"/>
        <v>0</v>
      </c>
      <c r="DT57" s="284">
        <f t="shared" si="52"/>
        <v>0</v>
      </c>
      <c r="DU57" s="284">
        <f t="shared" si="52"/>
        <v>0</v>
      </c>
      <c r="DV57" s="284">
        <f t="shared" si="52"/>
        <v>0</v>
      </c>
      <c r="DW57" s="284">
        <f t="shared" si="52"/>
        <v>0</v>
      </c>
      <c r="DX57" s="284">
        <f t="shared" si="52"/>
        <v>0</v>
      </c>
      <c r="DY57" s="284">
        <f t="shared" si="52"/>
        <v>0</v>
      </c>
      <c r="DZ57" s="284">
        <f t="shared" si="52"/>
        <v>0</v>
      </c>
      <c r="EA57" s="284">
        <f t="shared" si="52"/>
        <v>0</v>
      </c>
      <c r="EB57" s="284">
        <f t="shared" ref="EB57:GM57" si="53">$C10*EB33</f>
        <v>0</v>
      </c>
      <c r="EC57" s="284">
        <f t="shared" si="53"/>
        <v>0</v>
      </c>
      <c r="ED57" s="284">
        <f t="shared" si="53"/>
        <v>0</v>
      </c>
      <c r="EE57" s="284">
        <f t="shared" si="53"/>
        <v>0</v>
      </c>
      <c r="EF57" s="284">
        <f t="shared" si="53"/>
        <v>0</v>
      </c>
      <c r="EG57" s="284">
        <f t="shared" si="53"/>
        <v>0</v>
      </c>
      <c r="EH57" s="284">
        <f t="shared" si="53"/>
        <v>0</v>
      </c>
      <c r="EI57" s="284">
        <f t="shared" si="53"/>
        <v>0</v>
      </c>
      <c r="EJ57" s="284">
        <f t="shared" si="53"/>
        <v>0</v>
      </c>
      <c r="EK57" s="284">
        <f t="shared" si="53"/>
        <v>0</v>
      </c>
      <c r="EL57" s="284">
        <f t="shared" si="53"/>
        <v>0</v>
      </c>
      <c r="EM57" s="284">
        <f t="shared" si="53"/>
        <v>0</v>
      </c>
      <c r="EN57" s="284">
        <f t="shared" si="53"/>
        <v>0</v>
      </c>
      <c r="EO57" s="284">
        <f t="shared" si="53"/>
        <v>0</v>
      </c>
      <c r="EP57" s="284">
        <f t="shared" si="53"/>
        <v>0</v>
      </c>
      <c r="EQ57" s="284">
        <f t="shared" si="53"/>
        <v>0</v>
      </c>
      <c r="ER57" s="284">
        <f t="shared" si="53"/>
        <v>0</v>
      </c>
      <c r="ES57" s="284">
        <f t="shared" si="53"/>
        <v>0</v>
      </c>
      <c r="ET57" s="284">
        <f t="shared" si="53"/>
        <v>0</v>
      </c>
      <c r="EU57" s="284">
        <f t="shared" si="53"/>
        <v>0</v>
      </c>
      <c r="EV57" s="284">
        <f t="shared" si="53"/>
        <v>0</v>
      </c>
      <c r="EW57" s="284">
        <f t="shared" si="53"/>
        <v>0</v>
      </c>
      <c r="EX57" s="284">
        <f t="shared" si="53"/>
        <v>0</v>
      </c>
      <c r="EY57" s="284">
        <f t="shared" si="53"/>
        <v>0</v>
      </c>
      <c r="EZ57" s="284">
        <f t="shared" si="53"/>
        <v>0</v>
      </c>
      <c r="FA57" s="284">
        <f t="shared" si="53"/>
        <v>0</v>
      </c>
      <c r="FB57" s="284">
        <f t="shared" si="53"/>
        <v>0</v>
      </c>
      <c r="FC57" s="284">
        <f t="shared" si="53"/>
        <v>0</v>
      </c>
      <c r="FD57" s="284">
        <f t="shared" si="53"/>
        <v>0</v>
      </c>
      <c r="FE57" s="284">
        <f t="shared" si="53"/>
        <v>0</v>
      </c>
      <c r="FF57" s="284">
        <f t="shared" si="53"/>
        <v>0</v>
      </c>
      <c r="FG57" s="284">
        <f t="shared" si="53"/>
        <v>0</v>
      </c>
      <c r="FH57" s="284">
        <f t="shared" si="53"/>
        <v>0</v>
      </c>
      <c r="FI57" s="284">
        <f t="shared" si="53"/>
        <v>0</v>
      </c>
      <c r="FJ57" s="284">
        <f t="shared" si="53"/>
        <v>0</v>
      </c>
      <c r="FK57" s="284">
        <f t="shared" si="53"/>
        <v>0</v>
      </c>
      <c r="FL57" s="284">
        <f t="shared" si="53"/>
        <v>0</v>
      </c>
      <c r="FM57" s="284">
        <f t="shared" si="53"/>
        <v>0</v>
      </c>
      <c r="FN57" s="284">
        <f t="shared" si="53"/>
        <v>0</v>
      </c>
      <c r="FO57" s="284">
        <f t="shared" si="53"/>
        <v>0</v>
      </c>
      <c r="FP57" s="284">
        <f t="shared" si="53"/>
        <v>0</v>
      </c>
      <c r="FQ57" s="284">
        <f t="shared" si="53"/>
        <v>0</v>
      </c>
      <c r="FR57" s="284">
        <f t="shared" si="53"/>
        <v>0</v>
      </c>
      <c r="FS57" s="284">
        <f t="shared" si="53"/>
        <v>0</v>
      </c>
      <c r="FT57" s="284">
        <f t="shared" si="53"/>
        <v>0</v>
      </c>
      <c r="FU57" s="284">
        <f t="shared" si="53"/>
        <v>0</v>
      </c>
      <c r="FV57" s="284">
        <f t="shared" si="53"/>
        <v>0</v>
      </c>
      <c r="FW57" s="284">
        <f t="shared" si="53"/>
        <v>0</v>
      </c>
      <c r="FX57" s="284">
        <f t="shared" si="53"/>
        <v>0</v>
      </c>
      <c r="FY57" s="284">
        <f t="shared" si="53"/>
        <v>0</v>
      </c>
      <c r="FZ57" s="284">
        <f t="shared" si="53"/>
        <v>0</v>
      </c>
      <c r="GA57" s="284">
        <f t="shared" si="53"/>
        <v>0</v>
      </c>
      <c r="GB57" s="284">
        <f t="shared" si="53"/>
        <v>0</v>
      </c>
      <c r="GC57" s="284">
        <f t="shared" si="53"/>
        <v>0</v>
      </c>
      <c r="GD57" s="284">
        <f t="shared" si="53"/>
        <v>0</v>
      </c>
      <c r="GE57" s="284">
        <f t="shared" si="53"/>
        <v>0</v>
      </c>
      <c r="GF57" s="284">
        <f t="shared" si="53"/>
        <v>0</v>
      </c>
      <c r="GG57" s="284">
        <f t="shared" si="53"/>
        <v>0</v>
      </c>
      <c r="GH57" s="284">
        <f t="shared" si="53"/>
        <v>0</v>
      </c>
      <c r="GI57" s="284">
        <f t="shared" si="53"/>
        <v>0</v>
      </c>
      <c r="GJ57" s="284">
        <f t="shared" si="53"/>
        <v>0</v>
      </c>
      <c r="GK57" s="284">
        <f t="shared" si="53"/>
        <v>0</v>
      </c>
      <c r="GL57" s="284">
        <f t="shared" si="53"/>
        <v>0</v>
      </c>
      <c r="GM57" s="284">
        <f t="shared" si="53"/>
        <v>0</v>
      </c>
      <c r="GN57" s="284">
        <f t="shared" ref="GN57:IY57" si="54">$C10*GN33</f>
        <v>0</v>
      </c>
      <c r="GO57" s="284">
        <f t="shared" si="54"/>
        <v>0</v>
      </c>
      <c r="GP57" s="284">
        <f t="shared" si="54"/>
        <v>0</v>
      </c>
      <c r="GQ57" s="284">
        <f t="shared" si="54"/>
        <v>0</v>
      </c>
      <c r="GR57" s="284">
        <f t="shared" si="54"/>
        <v>0</v>
      </c>
      <c r="GS57" s="284">
        <f t="shared" si="54"/>
        <v>0</v>
      </c>
      <c r="GT57" s="284">
        <f t="shared" si="54"/>
        <v>0</v>
      </c>
      <c r="GU57" s="284">
        <f t="shared" si="54"/>
        <v>0</v>
      </c>
      <c r="GV57" s="284">
        <f t="shared" si="54"/>
        <v>0</v>
      </c>
      <c r="GW57" s="284">
        <f t="shared" si="54"/>
        <v>0</v>
      </c>
      <c r="GX57" s="284">
        <f t="shared" si="54"/>
        <v>0</v>
      </c>
      <c r="GY57" s="284">
        <f t="shared" si="54"/>
        <v>0</v>
      </c>
      <c r="GZ57" s="284">
        <f t="shared" si="54"/>
        <v>0</v>
      </c>
      <c r="HA57" s="284">
        <f t="shared" si="54"/>
        <v>0</v>
      </c>
      <c r="HB57" s="284">
        <f t="shared" si="54"/>
        <v>0</v>
      </c>
      <c r="HC57" s="284">
        <f t="shared" si="54"/>
        <v>0</v>
      </c>
      <c r="HD57" s="284">
        <f t="shared" si="54"/>
        <v>0</v>
      </c>
      <c r="HE57" s="284">
        <f t="shared" si="54"/>
        <v>0</v>
      </c>
      <c r="HF57" s="284">
        <f t="shared" si="54"/>
        <v>0</v>
      </c>
      <c r="HG57" s="284">
        <f t="shared" si="54"/>
        <v>0</v>
      </c>
      <c r="HH57" s="284">
        <f t="shared" si="54"/>
        <v>0</v>
      </c>
      <c r="HI57" s="284">
        <f t="shared" si="54"/>
        <v>0</v>
      </c>
      <c r="HJ57" s="284">
        <f t="shared" si="54"/>
        <v>0</v>
      </c>
      <c r="HK57" s="284">
        <f t="shared" si="54"/>
        <v>0</v>
      </c>
      <c r="HL57" s="284">
        <f t="shared" si="54"/>
        <v>0</v>
      </c>
      <c r="HM57" s="284">
        <f t="shared" si="54"/>
        <v>0</v>
      </c>
      <c r="HN57" s="284">
        <f t="shared" si="54"/>
        <v>0</v>
      </c>
      <c r="HO57" s="284">
        <f t="shared" si="54"/>
        <v>0</v>
      </c>
      <c r="HP57" s="284">
        <f t="shared" si="54"/>
        <v>0</v>
      </c>
      <c r="HQ57" s="284">
        <f t="shared" si="54"/>
        <v>0</v>
      </c>
      <c r="HR57" s="284">
        <f t="shared" si="54"/>
        <v>0</v>
      </c>
      <c r="HS57" s="284">
        <f t="shared" si="54"/>
        <v>0</v>
      </c>
      <c r="HT57" s="284">
        <f t="shared" si="54"/>
        <v>0</v>
      </c>
      <c r="HU57" s="284">
        <f t="shared" si="54"/>
        <v>0</v>
      </c>
      <c r="HV57" s="284">
        <f t="shared" si="54"/>
        <v>0</v>
      </c>
      <c r="HW57" s="284">
        <f t="shared" si="54"/>
        <v>0</v>
      </c>
      <c r="HX57" s="284">
        <f t="shared" si="54"/>
        <v>0</v>
      </c>
      <c r="HY57" s="284">
        <f t="shared" si="54"/>
        <v>0</v>
      </c>
      <c r="HZ57" s="284">
        <f t="shared" si="54"/>
        <v>0</v>
      </c>
      <c r="IA57" s="284">
        <f t="shared" si="54"/>
        <v>0</v>
      </c>
      <c r="IB57" s="284">
        <f t="shared" si="54"/>
        <v>0</v>
      </c>
      <c r="IC57" s="284">
        <f t="shared" si="54"/>
        <v>0</v>
      </c>
      <c r="ID57" s="284">
        <f t="shared" si="54"/>
        <v>0</v>
      </c>
      <c r="IE57" s="284">
        <f t="shared" si="54"/>
        <v>0</v>
      </c>
      <c r="IF57" s="284">
        <f t="shared" si="54"/>
        <v>0</v>
      </c>
      <c r="IG57" s="284">
        <f t="shared" si="54"/>
        <v>0</v>
      </c>
      <c r="IH57" s="284">
        <f t="shared" si="54"/>
        <v>0</v>
      </c>
      <c r="II57" s="284">
        <f t="shared" si="54"/>
        <v>0</v>
      </c>
      <c r="IJ57" s="284">
        <f t="shared" si="54"/>
        <v>0</v>
      </c>
      <c r="IK57" s="284">
        <f t="shared" si="54"/>
        <v>0</v>
      </c>
      <c r="IL57" s="284">
        <f t="shared" si="54"/>
        <v>0</v>
      </c>
      <c r="IM57" s="284">
        <f t="shared" si="54"/>
        <v>0</v>
      </c>
      <c r="IN57" s="284">
        <f t="shared" si="54"/>
        <v>0</v>
      </c>
      <c r="IO57" s="284">
        <f t="shared" si="54"/>
        <v>0</v>
      </c>
      <c r="IP57" s="284">
        <f t="shared" si="54"/>
        <v>0</v>
      </c>
      <c r="IQ57" s="284">
        <f t="shared" si="54"/>
        <v>0</v>
      </c>
      <c r="IR57" s="284">
        <f t="shared" si="54"/>
        <v>0</v>
      </c>
      <c r="IS57" s="284">
        <f t="shared" si="54"/>
        <v>0</v>
      </c>
      <c r="IT57" s="284">
        <f t="shared" si="54"/>
        <v>0</v>
      </c>
      <c r="IU57" s="284">
        <f t="shared" si="54"/>
        <v>0</v>
      </c>
      <c r="IV57" s="284">
        <f t="shared" si="54"/>
        <v>0</v>
      </c>
      <c r="IW57" s="284">
        <f t="shared" si="54"/>
        <v>0</v>
      </c>
      <c r="IX57" s="284">
        <f t="shared" si="54"/>
        <v>0</v>
      </c>
      <c r="IY57" s="284">
        <f t="shared" si="54"/>
        <v>0</v>
      </c>
      <c r="IZ57" s="284">
        <f t="shared" ref="IZ57:LK57" si="55">$C10*IZ33</f>
        <v>0</v>
      </c>
      <c r="JA57" s="284">
        <f t="shared" si="55"/>
        <v>0</v>
      </c>
      <c r="JB57" s="284">
        <f t="shared" si="55"/>
        <v>0</v>
      </c>
      <c r="JC57" s="284">
        <f t="shared" si="55"/>
        <v>0</v>
      </c>
      <c r="JD57" s="284">
        <f t="shared" si="55"/>
        <v>0</v>
      </c>
      <c r="JE57" s="284">
        <f t="shared" si="55"/>
        <v>0</v>
      </c>
      <c r="JF57" s="284">
        <f t="shared" si="55"/>
        <v>0</v>
      </c>
      <c r="JG57" s="284">
        <f t="shared" si="55"/>
        <v>0</v>
      </c>
      <c r="JH57" s="284">
        <f t="shared" si="55"/>
        <v>0</v>
      </c>
      <c r="JI57" s="284">
        <f t="shared" si="55"/>
        <v>0</v>
      </c>
      <c r="JJ57" s="284">
        <f t="shared" si="55"/>
        <v>0</v>
      </c>
      <c r="JK57" s="284">
        <f t="shared" si="55"/>
        <v>0</v>
      </c>
      <c r="JL57" s="284">
        <f t="shared" si="55"/>
        <v>0</v>
      </c>
      <c r="JM57" s="284">
        <f t="shared" si="55"/>
        <v>0</v>
      </c>
      <c r="JN57" s="284">
        <f t="shared" si="55"/>
        <v>0</v>
      </c>
      <c r="JO57" s="284">
        <f t="shared" si="55"/>
        <v>0</v>
      </c>
      <c r="JP57" s="284">
        <f t="shared" si="55"/>
        <v>0</v>
      </c>
      <c r="JQ57" s="284">
        <f t="shared" si="55"/>
        <v>0</v>
      </c>
      <c r="JR57" s="284">
        <f t="shared" si="55"/>
        <v>0</v>
      </c>
      <c r="JS57" s="284">
        <f t="shared" si="55"/>
        <v>0</v>
      </c>
      <c r="JT57" s="284">
        <f t="shared" si="55"/>
        <v>0</v>
      </c>
      <c r="JU57" s="284">
        <f t="shared" si="55"/>
        <v>0</v>
      </c>
      <c r="JV57" s="284">
        <f t="shared" si="55"/>
        <v>0</v>
      </c>
      <c r="JW57" s="284">
        <f t="shared" si="55"/>
        <v>0</v>
      </c>
      <c r="JX57" s="284">
        <f t="shared" si="55"/>
        <v>0</v>
      </c>
      <c r="JY57" s="284">
        <f t="shared" si="55"/>
        <v>0</v>
      </c>
      <c r="JZ57" s="284">
        <f t="shared" si="55"/>
        <v>0</v>
      </c>
      <c r="KA57" s="284">
        <f t="shared" si="55"/>
        <v>0</v>
      </c>
      <c r="KB57" s="284">
        <f t="shared" si="55"/>
        <v>0</v>
      </c>
      <c r="KC57" s="284">
        <f t="shared" si="55"/>
        <v>0</v>
      </c>
      <c r="KD57" s="284">
        <f t="shared" si="55"/>
        <v>0</v>
      </c>
      <c r="KE57" s="284">
        <f t="shared" si="55"/>
        <v>0</v>
      </c>
      <c r="KF57" s="284">
        <f t="shared" si="55"/>
        <v>0</v>
      </c>
      <c r="KG57" s="284">
        <f t="shared" si="55"/>
        <v>0</v>
      </c>
      <c r="KH57" s="284">
        <f t="shared" si="55"/>
        <v>0</v>
      </c>
      <c r="KI57" s="284">
        <f t="shared" si="55"/>
        <v>0</v>
      </c>
      <c r="KJ57" s="284">
        <f t="shared" si="55"/>
        <v>0</v>
      </c>
      <c r="KK57" s="284">
        <f t="shared" si="55"/>
        <v>0</v>
      </c>
      <c r="KL57" s="284">
        <f t="shared" si="55"/>
        <v>0</v>
      </c>
      <c r="KM57" s="284">
        <f t="shared" si="55"/>
        <v>0</v>
      </c>
      <c r="KN57" s="284">
        <f t="shared" si="55"/>
        <v>0</v>
      </c>
      <c r="KO57" s="284">
        <f t="shared" si="55"/>
        <v>0</v>
      </c>
      <c r="KP57" s="284">
        <f t="shared" si="55"/>
        <v>0</v>
      </c>
      <c r="KQ57" s="284">
        <f t="shared" si="55"/>
        <v>0</v>
      </c>
      <c r="KR57" s="284">
        <f t="shared" si="55"/>
        <v>0</v>
      </c>
      <c r="KS57" s="284">
        <f t="shared" si="55"/>
        <v>0</v>
      </c>
      <c r="KT57" s="284">
        <f t="shared" si="55"/>
        <v>0</v>
      </c>
      <c r="KU57" s="284">
        <f t="shared" si="55"/>
        <v>0</v>
      </c>
      <c r="KV57" s="284">
        <f t="shared" si="55"/>
        <v>0</v>
      </c>
      <c r="KW57" s="284">
        <f t="shared" si="55"/>
        <v>0</v>
      </c>
      <c r="KX57" s="284">
        <f t="shared" si="55"/>
        <v>0</v>
      </c>
      <c r="KY57" s="284">
        <f t="shared" si="55"/>
        <v>0</v>
      </c>
      <c r="KZ57" s="284">
        <f t="shared" si="55"/>
        <v>0</v>
      </c>
      <c r="LA57" s="284">
        <f t="shared" si="55"/>
        <v>0</v>
      </c>
      <c r="LB57" s="284">
        <f t="shared" si="55"/>
        <v>0</v>
      </c>
      <c r="LC57" s="284">
        <f t="shared" si="55"/>
        <v>0</v>
      </c>
      <c r="LD57" s="284">
        <f t="shared" si="55"/>
        <v>0</v>
      </c>
      <c r="LE57" s="284">
        <f t="shared" si="55"/>
        <v>0</v>
      </c>
      <c r="LF57" s="284">
        <f t="shared" si="55"/>
        <v>0</v>
      </c>
      <c r="LG57" s="284">
        <f t="shared" si="55"/>
        <v>0</v>
      </c>
      <c r="LH57" s="284">
        <f t="shared" si="55"/>
        <v>0</v>
      </c>
      <c r="LI57" s="284">
        <f t="shared" si="55"/>
        <v>0</v>
      </c>
      <c r="LJ57" s="284">
        <f t="shared" si="55"/>
        <v>0</v>
      </c>
      <c r="LK57" s="284">
        <f t="shared" si="55"/>
        <v>0</v>
      </c>
      <c r="LL57" s="284">
        <f t="shared" ref="LL57:NW57" si="56">$C10*LL33</f>
        <v>0</v>
      </c>
      <c r="LM57" s="284">
        <f t="shared" si="56"/>
        <v>0</v>
      </c>
      <c r="LN57" s="284">
        <f t="shared" si="56"/>
        <v>0</v>
      </c>
      <c r="LO57" s="284">
        <f t="shared" si="56"/>
        <v>0</v>
      </c>
      <c r="LP57" s="284">
        <f t="shared" si="56"/>
        <v>0</v>
      </c>
      <c r="LQ57" s="284">
        <f t="shared" si="56"/>
        <v>0</v>
      </c>
      <c r="LR57" s="284">
        <f t="shared" si="56"/>
        <v>0</v>
      </c>
      <c r="LS57" s="284">
        <f t="shared" si="56"/>
        <v>0</v>
      </c>
      <c r="LT57" s="284">
        <f t="shared" si="56"/>
        <v>0</v>
      </c>
      <c r="LU57" s="284">
        <f t="shared" si="56"/>
        <v>0</v>
      </c>
      <c r="LV57" s="284">
        <f t="shared" si="56"/>
        <v>0</v>
      </c>
      <c r="LW57" s="284">
        <f t="shared" si="56"/>
        <v>0</v>
      </c>
      <c r="LX57" s="284">
        <f t="shared" si="56"/>
        <v>0</v>
      </c>
      <c r="LY57" s="284">
        <f t="shared" si="56"/>
        <v>0</v>
      </c>
      <c r="LZ57" s="284">
        <f t="shared" si="56"/>
        <v>0</v>
      </c>
      <c r="MA57" s="284">
        <f t="shared" si="56"/>
        <v>0</v>
      </c>
      <c r="MB57" s="284">
        <f t="shared" si="56"/>
        <v>0</v>
      </c>
      <c r="MC57" s="284">
        <f t="shared" si="56"/>
        <v>0</v>
      </c>
      <c r="MD57" s="284">
        <f t="shared" si="56"/>
        <v>0</v>
      </c>
      <c r="ME57" s="284">
        <f t="shared" si="56"/>
        <v>0</v>
      </c>
      <c r="MF57" s="284">
        <f t="shared" si="56"/>
        <v>0</v>
      </c>
      <c r="MG57" s="284">
        <f t="shared" si="56"/>
        <v>0</v>
      </c>
      <c r="MH57" s="284">
        <f t="shared" si="56"/>
        <v>0</v>
      </c>
      <c r="MI57" s="284">
        <f t="shared" si="56"/>
        <v>0</v>
      </c>
      <c r="MJ57" s="284">
        <f t="shared" si="56"/>
        <v>0</v>
      </c>
      <c r="MK57" s="284">
        <f t="shared" si="56"/>
        <v>0</v>
      </c>
      <c r="ML57" s="284">
        <f t="shared" si="56"/>
        <v>0</v>
      </c>
      <c r="MM57" s="284">
        <f t="shared" si="56"/>
        <v>0</v>
      </c>
      <c r="MN57" s="284">
        <f t="shared" si="56"/>
        <v>0</v>
      </c>
      <c r="MO57" s="284">
        <f t="shared" si="56"/>
        <v>0</v>
      </c>
      <c r="MP57" s="284">
        <f t="shared" si="56"/>
        <v>0</v>
      </c>
      <c r="MQ57" s="284">
        <f t="shared" si="56"/>
        <v>0</v>
      </c>
      <c r="MR57" s="284">
        <f t="shared" si="56"/>
        <v>0</v>
      </c>
      <c r="MS57" s="284">
        <f t="shared" si="56"/>
        <v>0</v>
      </c>
      <c r="MT57" s="284">
        <f t="shared" si="56"/>
        <v>0</v>
      </c>
      <c r="MU57" s="284">
        <f t="shared" si="56"/>
        <v>0</v>
      </c>
      <c r="MV57" s="284">
        <f t="shared" si="56"/>
        <v>0</v>
      </c>
      <c r="MW57" s="284">
        <f t="shared" si="56"/>
        <v>0</v>
      </c>
      <c r="MX57" s="284">
        <f t="shared" si="56"/>
        <v>0</v>
      </c>
      <c r="MY57" s="284">
        <f t="shared" si="56"/>
        <v>0</v>
      </c>
      <c r="MZ57" s="284">
        <f t="shared" si="56"/>
        <v>0</v>
      </c>
      <c r="NA57" s="284">
        <f t="shared" si="56"/>
        <v>0</v>
      </c>
      <c r="NB57" s="284">
        <f t="shared" si="56"/>
        <v>0</v>
      </c>
      <c r="NC57" s="284">
        <f t="shared" si="56"/>
        <v>0</v>
      </c>
      <c r="ND57" s="284">
        <f t="shared" si="56"/>
        <v>0</v>
      </c>
      <c r="NE57" s="284">
        <f t="shared" si="56"/>
        <v>0</v>
      </c>
      <c r="NF57" s="284">
        <f t="shared" si="56"/>
        <v>0</v>
      </c>
      <c r="NG57" s="284">
        <f t="shared" si="56"/>
        <v>0</v>
      </c>
      <c r="NH57" s="284">
        <f t="shared" si="56"/>
        <v>0</v>
      </c>
      <c r="NI57" s="284">
        <f t="shared" si="56"/>
        <v>0</v>
      </c>
      <c r="NJ57" s="284">
        <f t="shared" si="56"/>
        <v>0</v>
      </c>
      <c r="NK57" s="284">
        <f t="shared" si="56"/>
        <v>0</v>
      </c>
      <c r="NL57" s="284">
        <f t="shared" si="56"/>
        <v>0</v>
      </c>
      <c r="NM57" s="284">
        <f t="shared" si="56"/>
        <v>0</v>
      </c>
      <c r="NN57" s="284">
        <f t="shared" si="56"/>
        <v>0</v>
      </c>
      <c r="NO57" s="284">
        <f t="shared" si="56"/>
        <v>0</v>
      </c>
      <c r="NP57" s="284">
        <f t="shared" si="56"/>
        <v>0</v>
      </c>
      <c r="NQ57" s="284">
        <f t="shared" si="56"/>
        <v>0</v>
      </c>
      <c r="NR57" s="284">
        <f t="shared" si="56"/>
        <v>0</v>
      </c>
      <c r="NS57" s="284">
        <f t="shared" si="56"/>
        <v>0</v>
      </c>
      <c r="NT57" s="284">
        <f t="shared" si="56"/>
        <v>0</v>
      </c>
      <c r="NU57" s="284">
        <f t="shared" si="56"/>
        <v>0</v>
      </c>
      <c r="NV57" s="284">
        <f t="shared" si="56"/>
        <v>0</v>
      </c>
      <c r="NW57" s="284">
        <f t="shared" si="56"/>
        <v>0</v>
      </c>
      <c r="NX57" s="284">
        <f t="shared" ref="NX57:QI57" si="57">$C10*NX33</f>
        <v>0</v>
      </c>
      <c r="NY57" s="284">
        <f t="shared" si="57"/>
        <v>0</v>
      </c>
      <c r="NZ57" s="284">
        <f t="shared" si="57"/>
        <v>0</v>
      </c>
      <c r="OA57" s="284">
        <f t="shared" si="57"/>
        <v>0</v>
      </c>
      <c r="OB57" s="284">
        <f t="shared" si="57"/>
        <v>0</v>
      </c>
      <c r="OC57" s="284">
        <f t="shared" si="57"/>
        <v>0</v>
      </c>
      <c r="OD57" s="284">
        <f t="shared" si="57"/>
        <v>0</v>
      </c>
      <c r="OE57" s="284">
        <f t="shared" si="57"/>
        <v>0</v>
      </c>
      <c r="OF57" s="284">
        <f t="shared" si="57"/>
        <v>0</v>
      </c>
      <c r="OG57" s="284">
        <f t="shared" si="57"/>
        <v>0</v>
      </c>
      <c r="OH57" s="284">
        <f t="shared" si="57"/>
        <v>0</v>
      </c>
      <c r="OI57" s="284">
        <f t="shared" si="57"/>
        <v>0</v>
      </c>
      <c r="OJ57" s="284">
        <f t="shared" si="57"/>
        <v>0</v>
      </c>
      <c r="OK57" s="284">
        <f t="shared" si="57"/>
        <v>0</v>
      </c>
      <c r="OL57" s="284">
        <f t="shared" si="57"/>
        <v>0</v>
      </c>
      <c r="OM57" s="284">
        <f t="shared" si="57"/>
        <v>0</v>
      </c>
      <c r="ON57" s="284">
        <f t="shared" si="57"/>
        <v>0</v>
      </c>
      <c r="OO57" s="284">
        <f t="shared" si="57"/>
        <v>0</v>
      </c>
      <c r="OP57" s="284">
        <f t="shared" si="57"/>
        <v>0</v>
      </c>
      <c r="OQ57" s="284">
        <f t="shared" si="57"/>
        <v>0</v>
      </c>
      <c r="OR57" s="284">
        <f t="shared" si="57"/>
        <v>0</v>
      </c>
      <c r="OS57" s="284">
        <f t="shared" si="57"/>
        <v>0</v>
      </c>
      <c r="OT57" s="284">
        <f t="shared" si="57"/>
        <v>0</v>
      </c>
      <c r="OU57" s="284">
        <f t="shared" si="57"/>
        <v>0</v>
      </c>
      <c r="OV57" s="284">
        <f t="shared" si="57"/>
        <v>0</v>
      </c>
      <c r="OW57" s="284">
        <f t="shared" si="57"/>
        <v>0</v>
      </c>
      <c r="OX57" s="284">
        <f t="shared" si="57"/>
        <v>0</v>
      </c>
      <c r="OY57" s="284">
        <f t="shared" si="57"/>
        <v>0</v>
      </c>
      <c r="OZ57" s="284">
        <f t="shared" si="57"/>
        <v>0</v>
      </c>
      <c r="PA57" s="284">
        <f t="shared" si="57"/>
        <v>0</v>
      </c>
      <c r="PB57" s="284">
        <f t="shared" si="57"/>
        <v>0</v>
      </c>
      <c r="PC57" s="284">
        <f t="shared" si="57"/>
        <v>0</v>
      </c>
      <c r="PD57" s="284">
        <f t="shared" si="57"/>
        <v>0</v>
      </c>
      <c r="PE57" s="284">
        <f t="shared" si="57"/>
        <v>0</v>
      </c>
      <c r="PF57" s="284">
        <f t="shared" si="57"/>
        <v>0</v>
      </c>
      <c r="PG57" s="284">
        <f t="shared" si="57"/>
        <v>0</v>
      </c>
      <c r="PH57" s="284">
        <f t="shared" si="57"/>
        <v>0</v>
      </c>
      <c r="PI57" s="284">
        <f t="shared" si="57"/>
        <v>0</v>
      </c>
      <c r="PJ57" s="284">
        <f t="shared" si="57"/>
        <v>0</v>
      </c>
      <c r="PK57" s="284">
        <f t="shared" si="57"/>
        <v>0</v>
      </c>
      <c r="PL57" s="284">
        <f t="shared" si="57"/>
        <v>0</v>
      </c>
      <c r="PM57" s="284">
        <f t="shared" si="57"/>
        <v>0</v>
      </c>
      <c r="PN57" s="284">
        <f t="shared" si="57"/>
        <v>0</v>
      </c>
      <c r="PO57" s="284">
        <f t="shared" si="57"/>
        <v>0</v>
      </c>
      <c r="PP57" s="284">
        <f t="shared" si="57"/>
        <v>0</v>
      </c>
      <c r="PQ57" s="284">
        <f t="shared" si="57"/>
        <v>0</v>
      </c>
      <c r="PR57" s="284">
        <f t="shared" si="57"/>
        <v>0</v>
      </c>
      <c r="PS57" s="284">
        <f t="shared" si="57"/>
        <v>0</v>
      </c>
      <c r="PT57" s="284">
        <f t="shared" si="57"/>
        <v>0</v>
      </c>
      <c r="PU57" s="284">
        <f t="shared" si="57"/>
        <v>0</v>
      </c>
      <c r="PV57" s="284">
        <f t="shared" si="57"/>
        <v>0</v>
      </c>
      <c r="PW57" s="284">
        <f t="shared" si="57"/>
        <v>0</v>
      </c>
      <c r="PX57" s="284">
        <f t="shared" si="57"/>
        <v>0</v>
      </c>
      <c r="PY57" s="284">
        <f t="shared" si="57"/>
        <v>0</v>
      </c>
      <c r="PZ57" s="284">
        <f t="shared" si="57"/>
        <v>0</v>
      </c>
      <c r="QA57" s="284">
        <f t="shared" si="57"/>
        <v>0</v>
      </c>
      <c r="QB57" s="284">
        <f t="shared" si="57"/>
        <v>0</v>
      </c>
      <c r="QC57" s="284">
        <f t="shared" si="57"/>
        <v>0</v>
      </c>
      <c r="QD57" s="284">
        <f t="shared" si="57"/>
        <v>0</v>
      </c>
      <c r="QE57" s="284">
        <f t="shared" si="57"/>
        <v>0</v>
      </c>
      <c r="QF57" s="284">
        <f t="shared" si="57"/>
        <v>0</v>
      </c>
      <c r="QG57" s="284">
        <f t="shared" si="57"/>
        <v>0</v>
      </c>
      <c r="QH57" s="284">
        <f t="shared" si="57"/>
        <v>0</v>
      </c>
      <c r="QI57" s="284">
        <f t="shared" si="57"/>
        <v>0</v>
      </c>
      <c r="QJ57" s="284">
        <f t="shared" ref="QJ57:SA57" si="58">$C10*QJ33</f>
        <v>0</v>
      </c>
      <c r="QK57" s="284">
        <f t="shared" si="58"/>
        <v>0</v>
      </c>
      <c r="QL57" s="284">
        <f t="shared" si="58"/>
        <v>0</v>
      </c>
      <c r="QM57" s="284">
        <f t="shared" si="58"/>
        <v>0</v>
      </c>
      <c r="QN57" s="284">
        <f t="shared" si="58"/>
        <v>0</v>
      </c>
      <c r="QO57" s="284">
        <f t="shared" si="58"/>
        <v>0</v>
      </c>
      <c r="QP57" s="284">
        <f t="shared" si="58"/>
        <v>0</v>
      </c>
      <c r="QQ57" s="284">
        <f t="shared" si="58"/>
        <v>0</v>
      </c>
      <c r="QR57" s="284">
        <f t="shared" si="58"/>
        <v>0</v>
      </c>
      <c r="QS57" s="284">
        <f t="shared" si="58"/>
        <v>0</v>
      </c>
      <c r="QT57" s="284">
        <f t="shared" si="58"/>
        <v>0</v>
      </c>
      <c r="QU57" s="284">
        <f t="shared" si="58"/>
        <v>0</v>
      </c>
      <c r="QV57" s="284">
        <f t="shared" si="58"/>
        <v>0</v>
      </c>
      <c r="QW57" s="284">
        <f t="shared" si="58"/>
        <v>0</v>
      </c>
      <c r="QX57" s="284">
        <f t="shared" si="58"/>
        <v>0</v>
      </c>
      <c r="QY57" s="284">
        <f t="shared" si="58"/>
        <v>0</v>
      </c>
      <c r="QZ57" s="284">
        <f t="shared" si="58"/>
        <v>0</v>
      </c>
      <c r="RA57" s="284">
        <f t="shared" si="58"/>
        <v>0</v>
      </c>
      <c r="RB57" s="284">
        <f t="shared" si="58"/>
        <v>0</v>
      </c>
      <c r="RC57" s="284">
        <f t="shared" si="58"/>
        <v>0</v>
      </c>
      <c r="RD57" s="284">
        <f t="shared" si="58"/>
        <v>0</v>
      </c>
      <c r="RE57" s="284">
        <f t="shared" si="58"/>
        <v>0</v>
      </c>
      <c r="RF57" s="284">
        <f t="shared" si="58"/>
        <v>0</v>
      </c>
      <c r="RG57" s="284">
        <f t="shared" si="58"/>
        <v>0</v>
      </c>
      <c r="RH57" s="284">
        <f t="shared" si="58"/>
        <v>0</v>
      </c>
      <c r="RI57" s="284">
        <f t="shared" si="58"/>
        <v>0</v>
      </c>
      <c r="RJ57" s="284">
        <f t="shared" si="58"/>
        <v>0</v>
      </c>
      <c r="RK57" s="284">
        <f t="shared" si="58"/>
        <v>0</v>
      </c>
      <c r="RL57" s="284">
        <f t="shared" si="58"/>
        <v>0</v>
      </c>
      <c r="RM57" s="284">
        <f t="shared" si="58"/>
        <v>0</v>
      </c>
      <c r="RN57" s="284">
        <f t="shared" si="58"/>
        <v>0</v>
      </c>
      <c r="RO57" s="284">
        <f t="shared" si="58"/>
        <v>0</v>
      </c>
      <c r="RP57" s="284">
        <f t="shared" si="58"/>
        <v>0</v>
      </c>
      <c r="RQ57" s="284">
        <f t="shared" si="58"/>
        <v>0</v>
      </c>
      <c r="RR57" s="284">
        <f t="shared" si="58"/>
        <v>0</v>
      </c>
      <c r="RS57" s="284">
        <f t="shared" si="58"/>
        <v>0</v>
      </c>
      <c r="RT57" s="284">
        <f t="shared" si="58"/>
        <v>0</v>
      </c>
      <c r="RU57" s="284">
        <f t="shared" si="58"/>
        <v>0</v>
      </c>
      <c r="RV57" s="284">
        <f t="shared" si="58"/>
        <v>0</v>
      </c>
      <c r="RW57" s="284">
        <f t="shared" si="58"/>
        <v>0</v>
      </c>
      <c r="RX57" s="284">
        <f t="shared" si="58"/>
        <v>0</v>
      </c>
      <c r="RY57" s="284">
        <f t="shared" si="58"/>
        <v>0</v>
      </c>
      <c r="RZ57" s="284">
        <f t="shared" si="58"/>
        <v>0</v>
      </c>
      <c r="SA57" s="284">
        <f t="shared" si="58"/>
        <v>0</v>
      </c>
    </row>
    <row r="58" spans="1:495">
      <c r="A58" s="282" t="s">
        <v>330</v>
      </c>
      <c r="B58" s="290">
        <f>SUM(C59:C60)</f>
        <v>1125334.8682312502</v>
      </c>
      <c r="C58" s="282"/>
      <c r="D58" s="284"/>
      <c r="E58" s="284"/>
      <c r="F58" s="284"/>
      <c r="G58" s="284"/>
      <c r="H58" s="284"/>
      <c r="I58" s="284"/>
      <c r="J58" s="284"/>
      <c r="K58" s="284"/>
      <c r="L58" s="284"/>
      <c r="M58" s="284"/>
      <c r="N58" s="284"/>
      <c r="O58" s="284"/>
      <c r="P58" s="284"/>
      <c r="Q58" s="284"/>
      <c r="R58" s="284"/>
      <c r="S58" s="284"/>
      <c r="T58" s="284"/>
      <c r="U58" s="284"/>
      <c r="V58" s="284"/>
      <c r="W58" s="284"/>
      <c r="X58" s="284"/>
      <c r="Y58" s="284"/>
      <c r="Z58" s="284"/>
      <c r="AA58" s="284"/>
      <c r="AB58" s="284"/>
      <c r="AC58" s="284"/>
      <c r="AD58" s="284"/>
      <c r="AE58" s="284"/>
      <c r="AF58" s="284"/>
      <c r="AG58" s="284"/>
      <c r="AH58" s="284"/>
      <c r="AI58" s="284"/>
      <c r="AJ58" s="284"/>
      <c r="AK58" s="284"/>
      <c r="AL58" s="284"/>
      <c r="AM58" s="284"/>
      <c r="AN58" s="284"/>
      <c r="AO58" s="284"/>
      <c r="AP58" s="284"/>
      <c r="AQ58" s="284"/>
      <c r="AR58" s="284"/>
      <c r="AS58" s="284"/>
      <c r="AT58" s="284"/>
      <c r="AU58" s="284"/>
      <c r="AV58" s="284"/>
      <c r="AW58" s="284"/>
      <c r="AX58" s="284"/>
      <c r="AY58" s="284"/>
      <c r="AZ58" s="284"/>
      <c r="BA58" s="284"/>
      <c r="BB58" s="284"/>
      <c r="BC58" s="284"/>
      <c r="BD58" s="284"/>
      <c r="BE58" s="284"/>
      <c r="BF58" s="284"/>
      <c r="BG58" s="284"/>
      <c r="BH58" s="284"/>
      <c r="BI58" s="284"/>
      <c r="BJ58" s="284"/>
      <c r="BK58" s="284"/>
      <c r="BL58" s="284"/>
      <c r="BM58" s="284"/>
      <c r="BN58" s="284"/>
      <c r="BO58" s="284"/>
      <c r="BP58" s="284"/>
      <c r="BQ58" s="284"/>
      <c r="BR58" s="284"/>
      <c r="BS58" s="284"/>
      <c r="BT58" s="284"/>
      <c r="BU58" s="284"/>
      <c r="BV58" s="284"/>
      <c r="BW58" s="284"/>
      <c r="BX58" s="284"/>
      <c r="BY58" s="284"/>
      <c r="BZ58" s="284"/>
      <c r="CA58" s="284"/>
      <c r="CB58" s="284"/>
      <c r="CC58" s="284"/>
      <c r="CD58" s="284"/>
      <c r="CE58" s="284"/>
      <c r="CF58" s="284"/>
      <c r="CG58" s="284"/>
      <c r="CH58" s="284"/>
      <c r="CI58" s="284"/>
      <c r="CJ58" s="284"/>
      <c r="CK58" s="284"/>
      <c r="CL58" s="284"/>
      <c r="CM58" s="284"/>
      <c r="CN58" s="284"/>
      <c r="CO58" s="284"/>
      <c r="CP58" s="284"/>
      <c r="CQ58" s="284"/>
      <c r="CR58" s="284"/>
      <c r="CS58" s="284"/>
      <c r="CT58" s="284"/>
      <c r="CU58" s="284"/>
      <c r="CV58" s="284"/>
      <c r="CW58" s="284"/>
      <c r="CX58" s="284"/>
      <c r="CY58" s="284"/>
      <c r="CZ58" s="284"/>
      <c r="DA58" s="284"/>
      <c r="DB58" s="284"/>
      <c r="DC58" s="284"/>
      <c r="DD58" s="284"/>
      <c r="DE58" s="284"/>
      <c r="DF58" s="284"/>
      <c r="DG58" s="284"/>
      <c r="DH58" s="284"/>
      <c r="DI58" s="284"/>
      <c r="DJ58" s="284"/>
      <c r="DK58" s="284"/>
      <c r="DL58" s="284"/>
      <c r="DM58" s="284"/>
      <c r="DN58" s="284"/>
      <c r="DO58" s="284"/>
      <c r="DP58" s="284"/>
      <c r="DQ58" s="284"/>
      <c r="DR58" s="284"/>
      <c r="DS58" s="284"/>
      <c r="DT58" s="284"/>
      <c r="DU58" s="284"/>
      <c r="DV58" s="284"/>
      <c r="DW58" s="284"/>
      <c r="DX58" s="284"/>
      <c r="DY58" s="284"/>
      <c r="DZ58" s="284"/>
      <c r="EA58" s="284"/>
      <c r="EB58" s="284"/>
      <c r="EC58" s="284"/>
      <c r="ED58" s="284"/>
      <c r="EE58" s="284"/>
      <c r="EF58" s="284"/>
      <c r="EG58" s="284"/>
      <c r="EH58" s="284"/>
      <c r="EI58" s="284"/>
      <c r="EJ58" s="284"/>
      <c r="EK58" s="284"/>
      <c r="EL58" s="284"/>
      <c r="EM58" s="284"/>
      <c r="EN58" s="284"/>
      <c r="EO58" s="284"/>
      <c r="EP58" s="284"/>
      <c r="EQ58" s="284"/>
      <c r="ER58" s="284"/>
      <c r="ES58" s="284"/>
      <c r="ET58" s="284"/>
      <c r="EU58" s="284"/>
      <c r="EV58" s="284"/>
      <c r="EW58" s="284"/>
      <c r="EX58" s="284"/>
      <c r="EY58" s="284"/>
      <c r="EZ58" s="284"/>
      <c r="FA58" s="284"/>
      <c r="FB58" s="284"/>
      <c r="FC58" s="284"/>
      <c r="FD58" s="284"/>
      <c r="FE58" s="284"/>
      <c r="FF58" s="284"/>
      <c r="FG58" s="284"/>
      <c r="FH58" s="284"/>
      <c r="FI58" s="284"/>
      <c r="FJ58" s="284"/>
      <c r="FK58" s="284"/>
      <c r="FL58" s="284"/>
      <c r="FM58" s="284"/>
      <c r="FN58" s="284"/>
      <c r="FO58" s="284"/>
      <c r="FP58" s="284"/>
      <c r="FQ58" s="284"/>
      <c r="FR58" s="284"/>
      <c r="FS58" s="284"/>
      <c r="FT58" s="284"/>
      <c r="FU58" s="284"/>
      <c r="FV58" s="284"/>
      <c r="FW58" s="284"/>
      <c r="FX58" s="284"/>
      <c r="FY58" s="284"/>
      <c r="FZ58" s="284"/>
      <c r="GA58" s="284"/>
      <c r="GB58" s="284"/>
      <c r="GC58" s="284"/>
      <c r="GD58" s="284"/>
      <c r="GE58" s="284"/>
      <c r="GF58" s="284"/>
      <c r="GG58" s="284"/>
      <c r="GH58" s="284"/>
      <c r="GI58" s="284"/>
      <c r="GJ58" s="284"/>
      <c r="GK58" s="284"/>
      <c r="GL58" s="284"/>
      <c r="GM58" s="284"/>
      <c r="GN58" s="284"/>
      <c r="GO58" s="284"/>
      <c r="GP58" s="284"/>
      <c r="GQ58" s="284"/>
      <c r="GR58" s="284"/>
      <c r="GS58" s="284"/>
      <c r="GT58" s="284"/>
      <c r="GU58" s="284"/>
      <c r="GV58" s="284"/>
      <c r="GW58" s="284"/>
      <c r="GX58" s="284"/>
      <c r="GY58" s="284"/>
      <c r="GZ58" s="284"/>
      <c r="HA58" s="284"/>
      <c r="HB58" s="284"/>
      <c r="HC58" s="284"/>
      <c r="HD58" s="284"/>
      <c r="HE58" s="284"/>
      <c r="HF58" s="284"/>
      <c r="HG58" s="284"/>
      <c r="HH58" s="284"/>
      <c r="HI58" s="284"/>
      <c r="HJ58" s="284"/>
      <c r="HK58" s="284"/>
      <c r="HL58" s="284"/>
      <c r="HM58" s="284"/>
      <c r="HN58" s="284"/>
      <c r="HO58" s="284"/>
      <c r="HP58" s="284"/>
      <c r="HQ58" s="284"/>
      <c r="HR58" s="284"/>
      <c r="HS58" s="284"/>
      <c r="HT58" s="284"/>
      <c r="HU58" s="284"/>
      <c r="HV58" s="284"/>
      <c r="HW58" s="284"/>
      <c r="HX58" s="284"/>
      <c r="HY58" s="284"/>
      <c r="HZ58" s="284"/>
      <c r="IA58" s="284"/>
      <c r="IB58" s="284"/>
      <c r="IC58" s="284"/>
      <c r="ID58" s="284"/>
      <c r="IE58" s="284"/>
      <c r="IF58" s="284"/>
      <c r="IG58" s="284"/>
      <c r="IH58" s="284"/>
      <c r="II58" s="284"/>
      <c r="IJ58" s="284"/>
      <c r="IK58" s="284"/>
      <c r="IL58" s="284"/>
      <c r="IM58" s="284"/>
      <c r="IN58" s="284"/>
      <c r="IO58" s="284"/>
      <c r="IP58" s="284"/>
      <c r="IQ58" s="284"/>
      <c r="IR58" s="284"/>
      <c r="IS58" s="284"/>
      <c r="IT58" s="284"/>
      <c r="IU58" s="284"/>
      <c r="IV58" s="284"/>
      <c r="IW58" s="284"/>
      <c r="IX58" s="284"/>
      <c r="IY58" s="284"/>
      <c r="IZ58" s="284"/>
      <c r="JA58" s="284"/>
      <c r="JB58" s="284"/>
      <c r="JC58" s="284"/>
      <c r="JD58" s="284"/>
      <c r="JE58" s="284"/>
      <c r="JF58" s="284"/>
      <c r="JG58" s="284"/>
      <c r="JH58" s="284"/>
      <c r="JI58" s="284"/>
      <c r="JJ58" s="284"/>
      <c r="JK58" s="284"/>
      <c r="JL58" s="284"/>
      <c r="JM58" s="284"/>
      <c r="JN58" s="284"/>
      <c r="JO58" s="284"/>
      <c r="JP58" s="284"/>
      <c r="JQ58" s="284"/>
      <c r="JR58" s="284"/>
      <c r="JS58" s="284"/>
      <c r="JT58" s="284"/>
      <c r="JU58" s="284"/>
      <c r="JV58" s="284"/>
      <c r="JW58" s="284"/>
      <c r="JX58" s="284"/>
      <c r="JY58" s="284"/>
      <c r="JZ58" s="284"/>
      <c r="KA58" s="284"/>
      <c r="KB58" s="284"/>
      <c r="KC58" s="284"/>
      <c r="KD58" s="284"/>
      <c r="KE58" s="284"/>
      <c r="KF58" s="284"/>
      <c r="KG58" s="284"/>
      <c r="KH58" s="284"/>
      <c r="KI58" s="284"/>
      <c r="KJ58" s="284"/>
      <c r="KK58" s="284"/>
      <c r="KL58" s="284"/>
      <c r="KM58" s="284"/>
      <c r="KN58" s="284"/>
      <c r="KO58" s="284"/>
      <c r="KP58" s="284"/>
      <c r="KQ58" s="284"/>
      <c r="KR58" s="284"/>
      <c r="KS58" s="284"/>
      <c r="KT58" s="284"/>
      <c r="KU58" s="284"/>
      <c r="KV58" s="284"/>
      <c r="KW58" s="284"/>
      <c r="KX58" s="284"/>
      <c r="KY58" s="284"/>
      <c r="KZ58" s="284"/>
      <c r="LA58" s="284"/>
      <c r="LB58" s="284"/>
      <c r="LC58" s="284"/>
      <c r="LD58" s="284"/>
      <c r="LE58" s="284"/>
      <c r="LF58" s="284"/>
      <c r="LG58" s="284"/>
      <c r="LH58" s="284"/>
      <c r="LI58" s="284"/>
      <c r="LJ58" s="284"/>
      <c r="LK58" s="284"/>
      <c r="LL58" s="284"/>
      <c r="LM58" s="284"/>
      <c r="LN58" s="284"/>
      <c r="LO58" s="284"/>
      <c r="LP58" s="284"/>
      <c r="LQ58" s="284"/>
      <c r="LR58" s="284"/>
      <c r="LS58" s="284"/>
      <c r="LT58" s="284"/>
      <c r="LU58" s="284"/>
      <c r="LV58" s="284"/>
      <c r="LW58" s="284"/>
      <c r="LX58" s="284"/>
      <c r="LY58" s="284"/>
      <c r="LZ58" s="284"/>
      <c r="MA58" s="284"/>
      <c r="MB58" s="284"/>
      <c r="MC58" s="284"/>
      <c r="MD58" s="284"/>
      <c r="ME58" s="284"/>
      <c r="MF58" s="284"/>
      <c r="MG58" s="284"/>
      <c r="MH58" s="284"/>
      <c r="MI58" s="284"/>
      <c r="MJ58" s="284"/>
      <c r="MK58" s="284"/>
      <c r="ML58" s="284"/>
      <c r="MM58" s="284"/>
      <c r="MN58" s="284"/>
      <c r="MO58" s="284"/>
      <c r="MP58" s="284"/>
      <c r="MQ58" s="284"/>
      <c r="MR58" s="284"/>
      <c r="MS58" s="284"/>
      <c r="MT58" s="284"/>
      <c r="MU58" s="284"/>
      <c r="MV58" s="284"/>
      <c r="MW58" s="284"/>
      <c r="MX58" s="284"/>
      <c r="MY58" s="284"/>
      <c r="MZ58" s="284"/>
      <c r="NA58" s="284"/>
      <c r="NB58" s="284"/>
      <c r="NC58" s="284"/>
      <c r="ND58" s="284"/>
      <c r="NE58" s="284"/>
      <c r="NF58" s="284"/>
      <c r="NG58" s="284"/>
      <c r="NH58" s="284"/>
      <c r="NI58" s="284"/>
      <c r="NJ58" s="284"/>
      <c r="NK58" s="284"/>
      <c r="NL58" s="284"/>
      <c r="NM58" s="284"/>
      <c r="NN58" s="284"/>
      <c r="NO58" s="284"/>
      <c r="NP58" s="284"/>
      <c r="NQ58" s="284"/>
      <c r="NR58" s="284"/>
      <c r="NS58" s="284"/>
      <c r="NT58" s="284"/>
      <c r="NU58" s="284"/>
      <c r="NV58" s="284"/>
      <c r="NW58" s="284"/>
      <c r="NX58" s="284"/>
      <c r="NY58" s="284"/>
      <c r="NZ58" s="284"/>
      <c r="OA58" s="284"/>
      <c r="OB58" s="284"/>
      <c r="OC58" s="284"/>
      <c r="OD58" s="284"/>
      <c r="OE58" s="284"/>
      <c r="OF58" s="284"/>
      <c r="OG58" s="284"/>
      <c r="OH58" s="284"/>
      <c r="OI58" s="284"/>
      <c r="OJ58" s="284"/>
      <c r="OK58" s="284"/>
      <c r="OL58" s="284"/>
      <c r="OM58" s="284"/>
      <c r="ON58" s="284"/>
      <c r="OO58" s="284"/>
      <c r="OP58" s="284"/>
      <c r="OQ58" s="284"/>
      <c r="OR58" s="284"/>
      <c r="OS58" s="284"/>
      <c r="OT58" s="284"/>
      <c r="OU58" s="284"/>
      <c r="OV58" s="284"/>
      <c r="OW58" s="284"/>
      <c r="OX58" s="284"/>
      <c r="OY58" s="284"/>
      <c r="OZ58" s="284"/>
      <c r="PA58" s="284"/>
      <c r="PB58" s="284"/>
      <c r="PC58" s="284"/>
      <c r="PD58" s="284"/>
      <c r="PE58" s="284"/>
      <c r="PF58" s="284"/>
      <c r="PG58" s="284"/>
      <c r="PH58" s="284"/>
      <c r="PI58" s="284"/>
      <c r="PJ58" s="284"/>
      <c r="PK58" s="284"/>
      <c r="PL58" s="284"/>
      <c r="PM58" s="284"/>
      <c r="PN58" s="284"/>
      <c r="PO58" s="284"/>
      <c r="PP58" s="284"/>
      <c r="PQ58" s="284"/>
      <c r="PR58" s="284"/>
      <c r="PS58" s="284"/>
      <c r="PT58" s="284"/>
      <c r="PU58" s="284"/>
      <c r="PV58" s="284"/>
      <c r="PW58" s="284"/>
      <c r="PX58" s="284"/>
      <c r="PY58" s="284"/>
      <c r="PZ58" s="284"/>
      <c r="QA58" s="284"/>
      <c r="QB58" s="284"/>
      <c r="QC58" s="284"/>
      <c r="QD58" s="284"/>
      <c r="QE58" s="284"/>
      <c r="QF58" s="284"/>
      <c r="QG58" s="284"/>
      <c r="QH58" s="284"/>
      <c r="QI58" s="284"/>
      <c r="QJ58" s="284"/>
      <c r="QK58" s="284"/>
      <c r="QL58" s="284"/>
      <c r="QM58" s="284"/>
      <c r="QN58" s="284"/>
      <c r="QO58" s="284"/>
      <c r="QP58" s="284"/>
      <c r="QQ58" s="284"/>
      <c r="QR58" s="284"/>
      <c r="QS58" s="284"/>
      <c r="QT58" s="284"/>
      <c r="QU58" s="284"/>
      <c r="QV58" s="284"/>
      <c r="QW58" s="284"/>
      <c r="QX58" s="284"/>
      <c r="QY58" s="284"/>
      <c r="QZ58" s="284"/>
      <c r="RA58" s="284"/>
      <c r="RB58" s="284"/>
      <c r="RC58" s="284"/>
      <c r="RD58" s="284"/>
      <c r="RE58" s="284"/>
      <c r="RF58" s="284"/>
      <c r="RG58" s="284"/>
      <c r="RH58" s="284"/>
      <c r="RI58" s="284"/>
      <c r="RJ58" s="284"/>
      <c r="RK58" s="284"/>
      <c r="RL58" s="284"/>
      <c r="RM58" s="284"/>
      <c r="RN58" s="284"/>
      <c r="RO58" s="284"/>
      <c r="RP58" s="284"/>
      <c r="RQ58" s="284"/>
      <c r="RR58" s="284"/>
      <c r="RS58" s="284"/>
      <c r="RT58" s="284"/>
      <c r="RU58" s="284"/>
      <c r="RV58" s="284"/>
      <c r="RW58" s="284"/>
      <c r="RX58" s="284"/>
      <c r="RY58" s="284"/>
      <c r="RZ58" s="284"/>
      <c r="SA58" s="284"/>
    </row>
    <row r="59" spans="1:495">
      <c r="A59" s="282"/>
      <c r="B59" s="283" t="str">
        <f>$B$11</f>
        <v>Reclamation Maintenance</v>
      </c>
      <c r="C59" s="290">
        <f>SUM(D59:R59,S59:INDEX(S59:SA59,$H$5))</f>
        <v>902764.86823125021</v>
      </c>
      <c r="D59" s="284">
        <f t="shared" ref="D59:BO59" si="59">$C11*D34</f>
        <v>0</v>
      </c>
      <c r="E59" s="284">
        <f t="shared" si="59"/>
        <v>0</v>
      </c>
      <c r="F59" s="284">
        <f t="shared" si="59"/>
        <v>0</v>
      </c>
      <c r="G59" s="284">
        <f t="shared" si="59"/>
        <v>112845.60852890625</v>
      </c>
      <c r="H59" s="284">
        <f t="shared" si="59"/>
        <v>112845.60852890625</v>
      </c>
      <c r="I59" s="284">
        <f t="shared" si="59"/>
        <v>112845.60852890625</v>
      </c>
      <c r="J59" s="284">
        <f t="shared" si="59"/>
        <v>56422.804264453123</v>
      </c>
      <c r="K59" s="284">
        <f t="shared" si="59"/>
        <v>56422.804264453123</v>
      </c>
      <c r="L59" s="284">
        <f t="shared" si="59"/>
        <v>56422.804264453123</v>
      </c>
      <c r="M59" s="284">
        <f t="shared" si="59"/>
        <v>56422.804264453123</v>
      </c>
      <c r="N59" s="284">
        <f t="shared" si="59"/>
        <v>56422.804264453123</v>
      </c>
      <c r="O59" s="284">
        <f t="shared" si="59"/>
        <v>56422.804264453123</v>
      </c>
      <c r="P59" s="284">
        <f t="shared" si="59"/>
        <v>56422.804264453123</v>
      </c>
      <c r="Q59" s="284">
        <f t="shared" si="59"/>
        <v>28211.402132226562</v>
      </c>
      <c r="R59" s="284">
        <f t="shared" si="59"/>
        <v>28211.402132226562</v>
      </c>
      <c r="S59" s="284">
        <f t="shared" si="59"/>
        <v>28211.402132226562</v>
      </c>
      <c r="T59" s="284">
        <f t="shared" si="59"/>
        <v>28211.402132226562</v>
      </c>
      <c r="U59" s="284">
        <f t="shared" si="59"/>
        <v>28211.402132226562</v>
      </c>
      <c r="V59" s="284">
        <f t="shared" si="59"/>
        <v>28211.402132226562</v>
      </c>
      <c r="W59" s="284">
        <f t="shared" si="59"/>
        <v>0</v>
      </c>
      <c r="X59" s="284">
        <f t="shared" si="59"/>
        <v>0</v>
      </c>
      <c r="Y59" s="284">
        <f t="shared" si="59"/>
        <v>0</v>
      </c>
      <c r="Z59" s="284">
        <f t="shared" si="59"/>
        <v>0</v>
      </c>
      <c r="AA59" s="284">
        <f t="shared" si="59"/>
        <v>0</v>
      </c>
      <c r="AB59" s="284">
        <f t="shared" si="59"/>
        <v>0</v>
      </c>
      <c r="AC59" s="284">
        <f t="shared" si="59"/>
        <v>0</v>
      </c>
      <c r="AD59" s="284">
        <f t="shared" si="59"/>
        <v>0</v>
      </c>
      <c r="AE59" s="284">
        <f t="shared" si="59"/>
        <v>0</v>
      </c>
      <c r="AF59" s="284">
        <f t="shared" si="59"/>
        <v>0</v>
      </c>
      <c r="AG59" s="284">
        <f t="shared" si="59"/>
        <v>112845.60852890625</v>
      </c>
      <c r="AH59" s="284">
        <f t="shared" si="59"/>
        <v>0</v>
      </c>
      <c r="AI59" s="284">
        <f t="shared" si="59"/>
        <v>0</v>
      </c>
      <c r="AJ59" s="284">
        <f t="shared" si="59"/>
        <v>0</v>
      </c>
      <c r="AK59" s="284">
        <f t="shared" si="59"/>
        <v>0</v>
      </c>
      <c r="AL59" s="284">
        <f t="shared" si="59"/>
        <v>112845.60852890625</v>
      </c>
      <c r="AM59" s="284">
        <f t="shared" si="59"/>
        <v>0</v>
      </c>
      <c r="AN59" s="284">
        <f t="shared" si="59"/>
        <v>0</v>
      </c>
      <c r="AO59" s="284">
        <f t="shared" si="59"/>
        <v>0</v>
      </c>
      <c r="AP59" s="284">
        <f t="shared" si="59"/>
        <v>0</v>
      </c>
      <c r="AQ59" s="284">
        <f t="shared" si="59"/>
        <v>0</v>
      </c>
      <c r="AR59" s="284">
        <f t="shared" si="59"/>
        <v>0</v>
      </c>
      <c r="AS59" s="284">
        <f t="shared" si="59"/>
        <v>0</v>
      </c>
      <c r="AT59" s="284">
        <f t="shared" si="59"/>
        <v>0</v>
      </c>
      <c r="AU59" s="284">
        <f t="shared" si="59"/>
        <v>0</v>
      </c>
      <c r="AV59" s="284">
        <f t="shared" si="59"/>
        <v>0</v>
      </c>
      <c r="AW59" s="284">
        <f t="shared" si="59"/>
        <v>0</v>
      </c>
      <c r="AX59" s="284">
        <f t="shared" si="59"/>
        <v>0</v>
      </c>
      <c r="AY59" s="284">
        <f t="shared" si="59"/>
        <v>0</v>
      </c>
      <c r="AZ59" s="284">
        <f t="shared" si="59"/>
        <v>0</v>
      </c>
      <c r="BA59" s="284">
        <f t="shared" si="59"/>
        <v>0</v>
      </c>
      <c r="BB59" s="284">
        <f t="shared" si="59"/>
        <v>0</v>
      </c>
      <c r="BC59" s="284">
        <f t="shared" si="59"/>
        <v>0</v>
      </c>
      <c r="BD59" s="284">
        <f t="shared" si="59"/>
        <v>0</v>
      </c>
      <c r="BE59" s="284">
        <f t="shared" si="59"/>
        <v>0</v>
      </c>
      <c r="BF59" s="284">
        <f t="shared" si="59"/>
        <v>0</v>
      </c>
      <c r="BG59" s="284">
        <f t="shared" si="59"/>
        <v>0</v>
      </c>
      <c r="BH59" s="284">
        <f t="shared" si="59"/>
        <v>0</v>
      </c>
      <c r="BI59" s="284">
        <f t="shared" si="59"/>
        <v>0</v>
      </c>
      <c r="BJ59" s="284">
        <f t="shared" si="59"/>
        <v>0</v>
      </c>
      <c r="BK59" s="284">
        <f t="shared" si="59"/>
        <v>0</v>
      </c>
      <c r="BL59" s="284">
        <f t="shared" si="59"/>
        <v>0</v>
      </c>
      <c r="BM59" s="284">
        <f t="shared" si="59"/>
        <v>0</v>
      </c>
      <c r="BN59" s="284">
        <f t="shared" si="59"/>
        <v>0</v>
      </c>
      <c r="BO59" s="284">
        <f t="shared" si="59"/>
        <v>0</v>
      </c>
      <c r="BP59" s="284">
        <f t="shared" ref="BP59:EA59" si="60">$C11*BP34</f>
        <v>0</v>
      </c>
      <c r="BQ59" s="284">
        <f t="shared" si="60"/>
        <v>0</v>
      </c>
      <c r="BR59" s="284">
        <f t="shared" si="60"/>
        <v>0</v>
      </c>
      <c r="BS59" s="284">
        <f t="shared" si="60"/>
        <v>0</v>
      </c>
      <c r="BT59" s="284">
        <f t="shared" si="60"/>
        <v>0</v>
      </c>
      <c r="BU59" s="284">
        <f t="shared" si="60"/>
        <v>0</v>
      </c>
      <c r="BV59" s="284">
        <f t="shared" si="60"/>
        <v>0</v>
      </c>
      <c r="BW59" s="284">
        <f t="shared" si="60"/>
        <v>0</v>
      </c>
      <c r="BX59" s="284">
        <f t="shared" si="60"/>
        <v>0</v>
      </c>
      <c r="BY59" s="284">
        <f t="shared" si="60"/>
        <v>0</v>
      </c>
      <c r="BZ59" s="284">
        <f t="shared" si="60"/>
        <v>0</v>
      </c>
      <c r="CA59" s="284">
        <f t="shared" si="60"/>
        <v>0</v>
      </c>
      <c r="CB59" s="284">
        <f t="shared" si="60"/>
        <v>0</v>
      </c>
      <c r="CC59" s="284">
        <f t="shared" si="60"/>
        <v>0</v>
      </c>
      <c r="CD59" s="284">
        <f t="shared" si="60"/>
        <v>0</v>
      </c>
      <c r="CE59" s="284">
        <f t="shared" si="60"/>
        <v>0</v>
      </c>
      <c r="CF59" s="284">
        <f t="shared" si="60"/>
        <v>0</v>
      </c>
      <c r="CG59" s="284">
        <f t="shared" si="60"/>
        <v>0</v>
      </c>
      <c r="CH59" s="284">
        <f t="shared" si="60"/>
        <v>0</v>
      </c>
      <c r="CI59" s="284">
        <f t="shared" si="60"/>
        <v>0</v>
      </c>
      <c r="CJ59" s="284">
        <f t="shared" si="60"/>
        <v>0</v>
      </c>
      <c r="CK59" s="284">
        <f t="shared" si="60"/>
        <v>0</v>
      </c>
      <c r="CL59" s="284">
        <f t="shared" si="60"/>
        <v>0</v>
      </c>
      <c r="CM59" s="284">
        <f t="shared" si="60"/>
        <v>0</v>
      </c>
      <c r="CN59" s="284">
        <f t="shared" si="60"/>
        <v>0</v>
      </c>
      <c r="CO59" s="284">
        <f t="shared" si="60"/>
        <v>0</v>
      </c>
      <c r="CP59" s="284">
        <f t="shared" si="60"/>
        <v>0</v>
      </c>
      <c r="CQ59" s="284">
        <f t="shared" si="60"/>
        <v>0</v>
      </c>
      <c r="CR59" s="284">
        <f t="shared" si="60"/>
        <v>0</v>
      </c>
      <c r="CS59" s="284">
        <f t="shared" si="60"/>
        <v>0</v>
      </c>
      <c r="CT59" s="284">
        <f t="shared" si="60"/>
        <v>0</v>
      </c>
      <c r="CU59" s="284">
        <f t="shared" si="60"/>
        <v>0</v>
      </c>
      <c r="CV59" s="284">
        <f t="shared" si="60"/>
        <v>0</v>
      </c>
      <c r="CW59" s="284">
        <f t="shared" si="60"/>
        <v>0</v>
      </c>
      <c r="CX59" s="284">
        <f t="shared" si="60"/>
        <v>0</v>
      </c>
      <c r="CY59" s="284">
        <f t="shared" si="60"/>
        <v>0</v>
      </c>
      <c r="CZ59" s="284">
        <f t="shared" si="60"/>
        <v>0</v>
      </c>
      <c r="DA59" s="284">
        <f t="shared" si="60"/>
        <v>0</v>
      </c>
      <c r="DB59" s="284">
        <f t="shared" si="60"/>
        <v>0</v>
      </c>
      <c r="DC59" s="284">
        <f t="shared" si="60"/>
        <v>0</v>
      </c>
      <c r="DD59" s="284">
        <f t="shared" si="60"/>
        <v>0</v>
      </c>
      <c r="DE59" s="284">
        <f t="shared" si="60"/>
        <v>0</v>
      </c>
      <c r="DF59" s="284">
        <f t="shared" si="60"/>
        <v>0</v>
      </c>
      <c r="DG59" s="284">
        <f t="shared" si="60"/>
        <v>0</v>
      </c>
      <c r="DH59" s="284">
        <f t="shared" si="60"/>
        <v>0</v>
      </c>
      <c r="DI59" s="284">
        <f t="shared" si="60"/>
        <v>0</v>
      </c>
      <c r="DJ59" s="284">
        <f t="shared" si="60"/>
        <v>0</v>
      </c>
      <c r="DK59" s="284">
        <f t="shared" si="60"/>
        <v>0</v>
      </c>
      <c r="DL59" s="284">
        <f t="shared" si="60"/>
        <v>0</v>
      </c>
      <c r="DM59" s="284">
        <f t="shared" si="60"/>
        <v>0</v>
      </c>
      <c r="DN59" s="284">
        <f t="shared" si="60"/>
        <v>0</v>
      </c>
      <c r="DO59" s="284">
        <f t="shared" si="60"/>
        <v>0</v>
      </c>
      <c r="DP59" s="284">
        <f t="shared" si="60"/>
        <v>0</v>
      </c>
      <c r="DQ59" s="284">
        <f t="shared" si="60"/>
        <v>0</v>
      </c>
      <c r="DR59" s="284">
        <f t="shared" si="60"/>
        <v>0</v>
      </c>
      <c r="DS59" s="284">
        <f t="shared" si="60"/>
        <v>0</v>
      </c>
      <c r="DT59" s="284">
        <f t="shared" si="60"/>
        <v>0</v>
      </c>
      <c r="DU59" s="284">
        <f t="shared" si="60"/>
        <v>0</v>
      </c>
      <c r="DV59" s="284">
        <f t="shared" si="60"/>
        <v>0</v>
      </c>
      <c r="DW59" s="284">
        <f t="shared" si="60"/>
        <v>0</v>
      </c>
      <c r="DX59" s="284">
        <f t="shared" si="60"/>
        <v>0</v>
      </c>
      <c r="DY59" s="284">
        <f t="shared" si="60"/>
        <v>0</v>
      </c>
      <c r="DZ59" s="284">
        <f t="shared" si="60"/>
        <v>0</v>
      </c>
      <c r="EA59" s="284">
        <f t="shared" si="60"/>
        <v>0</v>
      </c>
      <c r="EB59" s="284">
        <f t="shared" ref="EB59:GM59" si="61">$C11*EB34</f>
        <v>0</v>
      </c>
      <c r="EC59" s="284">
        <f t="shared" si="61"/>
        <v>0</v>
      </c>
      <c r="ED59" s="284">
        <f t="shared" si="61"/>
        <v>0</v>
      </c>
      <c r="EE59" s="284">
        <f t="shared" si="61"/>
        <v>0</v>
      </c>
      <c r="EF59" s="284">
        <f t="shared" si="61"/>
        <v>0</v>
      </c>
      <c r="EG59" s="284">
        <f t="shared" si="61"/>
        <v>0</v>
      </c>
      <c r="EH59" s="284">
        <f t="shared" si="61"/>
        <v>0</v>
      </c>
      <c r="EI59" s="284">
        <f t="shared" si="61"/>
        <v>0</v>
      </c>
      <c r="EJ59" s="284">
        <f t="shared" si="61"/>
        <v>0</v>
      </c>
      <c r="EK59" s="284">
        <f t="shared" si="61"/>
        <v>0</v>
      </c>
      <c r="EL59" s="284">
        <f t="shared" si="61"/>
        <v>0</v>
      </c>
      <c r="EM59" s="284">
        <f t="shared" si="61"/>
        <v>0</v>
      </c>
      <c r="EN59" s="284">
        <f t="shared" si="61"/>
        <v>0</v>
      </c>
      <c r="EO59" s="284">
        <f t="shared" si="61"/>
        <v>0</v>
      </c>
      <c r="EP59" s="284">
        <f t="shared" si="61"/>
        <v>0</v>
      </c>
      <c r="EQ59" s="284">
        <f t="shared" si="61"/>
        <v>0</v>
      </c>
      <c r="ER59" s="284">
        <f t="shared" si="61"/>
        <v>0</v>
      </c>
      <c r="ES59" s="284">
        <f t="shared" si="61"/>
        <v>0</v>
      </c>
      <c r="ET59" s="284">
        <f t="shared" si="61"/>
        <v>0</v>
      </c>
      <c r="EU59" s="284">
        <f t="shared" si="61"/>
        <v>0</v>
      </c>
      <c r="EV59" s="284">
        <f t="shared" si="61"/>
        <v>0</v>
      </c>
      <c r="EW59" s="284">
        <f t="shared" si="61"/>
        <v>0</v>
      </c>
      <c r="EX59" s="284">
        <f t="shared" si="61"/>
        <v>0</v>
      </c>
      <c r="EY59" s="284">
        <f t="shared" si="61"/>
        <v>0</v>
      </c>
      <c r="EZ59" s="284">
        <f t="shared" si="61"/>
        <v>0</v>
      </c>
      <c r="FA59" s="284">
        <f t="shared" si="61"/>
        <v>0</v>
      </c>
      <c r="FB59" s="284">
        <f t="shared" si="61"/>
        <v>0</v>
      </c>
      <c r="FC59" s="284">
        <f t="shared" si="61"/>
        <v>0</v>
      </c>
      <c r="FD59" s="284">
        <f t="shared" si="61"/>
        <v>0</v>
      </c>
      <c r="FE59" s="284">
        <f t="shared" si="61"/>
        <v>0</v>
      </c>
      <c r="FF59" s="284">
        <f t="shared" si="61"/>
        <v>0</v>
      </c>
      <c r="FG59" s="284">
        <f t="shared" si="61"/>
        <v>0</v>
      </c>
      <c r="FH59" s="284">
        <f t="shared" si="61"/>
        <v>0</v>
      </c>
      <c r="FI59" s="284">
        <f t="shared" si="61"/>
        <v>0</v>
      </c>
      <c r="FJ59" s="284">
        <f t="shared" si="61"/>
        <v>0</v>
      </c>
      <c r="FK59" s="284">
        <f t="shared" si="61"/>
        <v>0</v>
      </c>
      <c r="FL59" s="284">
        <f t="shared" si="61"/>
        <v>0</v>
      </c>
      <c r="FM59" s="284">
        <f t="shared" si="61"/>
        <v>0</v>
      </c>
      <c r="FN59" s="284">
        <f t="shared" si="61"/>
        <v>0</v>
      </c>
      <c r="FO59" s="284">
        <f t="shared" si="61"/>
        <v>0</v>
      </c>
      <c r="FP59" s="284">
        <f t="shared" si="61"/>
        <v>0</v>
      </c>
      <c r="FQ59" s="284">
        <f t="shared" si="61"/>
        <v>0</v>
      </c>
      <c r="FR59" s="284">
        <f t="shared" si="61"/>
        <v>0</v>
      </c>
      <c r="FS59" s="284">
        <f t="shared" si="61"/>
        <v>0</v>
      </c>
      <c r="FT59" s="284">
        <f t="shared" si="61"/>
        <v>0</v>
      </c>
      <c r="FU59" s="284">
        <f t="shared" si="61"/>
        <v>0</v>
      </c>
      <c r="FV59" s="284">
        <f t="shared" si="61"/>
        <v>0</v>
      </c>
      <c r="FW59" s="284">
        <f t="shared" si="61"/>
        <v>0</v>
      </c>
      <c r="FX59" s="284">
        <f t="shared" si="61"/>
        <v>0</v>
      </c>
      <c r="FY59" s="284">
        <f t="shared" si="61"/>
        <v>0</v>
      </c>
      <c r="FZ59" s="284">
        <f t="shared" si="61"/>
        <v>0</v>
      </c>
      <c r="GA59" s="284">
        <f t="shared" si="61"/>
        <v>0</v>
      </c>
      <c r="GB59" s="284">
        <f t="shared" si="61"/>
        <v>0</v>
      </c>
      <c r="GC59" s="284">
        <f t="shared" si="61"/>
        <v>0</v>
      </c>
      <c r="GD59" s="284">
        <f t="shared" si="61"/>
        <v>0</v>
      </c>
      <c r="GE59" s="284">
        <f t="shared" si="61"/>
        <v>0</v>
      </c>
      <c r="GF59" s="284">
        <f t="shared" si="61"/>
        <v>0</v>
      </c>
      <c r="GG59" s="284">
        <f t="shared" si="61"/>
        <v>0</v>
      </c>
      <c r="GH59" s="284">
        <f t="shared" si="61"/>
        <v>0</v>
      </c>
      <c r="GI59" s="284">
        <f t="shared" si="61"/>
        <v>0</v>
      </c>
      <c r="GJ59" s="284">
        <f t="shared" si="61"/>
        <v>0</v>
      </c>
      <c r="GK59" s="284">
        <f t="shared" si="61"/>
        <v>0</v>
      </c>
      <c r="GL59" s="284">
        <f t="shared" si="61"/>
        <v>0</v>
      </c>
      <c r="GM59" s="284">
        <f t="shared" si="61"/>
        <v>0</v>
      </c>
      <c r="GN59" s="284">
        <f t="shared" ref="GN59:IY59" si="62">$C11*GN34</f>
        <v>0</v>
      </c>
      <c r="GO59" s="284">
        <f t="shared" si="62"/>
        <v>0</v>
      </c>
      <c r="GP59" s="284">
        <f t="shared" si="62"/>
        <v>0</v>
      </c>
      <c r="GQ59" s="284">
        <f t="shared" si="62"/>
        <v>0</v>
      </c>
      <c r="GR59" s="284">
        <f t="shared" si="62"/>
        <v>0</v>
      </c>
      <c r="GS59" s="284">
        <f t="shared" si="62"/>
        <v>0</v>
      </c>
      <c r="GT59" s="284">
        <f t="shared" si="62"/>
        <v>0</v>
      </c>
      <c r="GU59" s="284">
        <f t="shared" si="62"/>
        <v>0</v>
      </c>
      <c r="GV59" s="284">
        <f t="shared" si="62"/>
        <v>0</v>
      </c>
      <c r="GW59" s="284">
        <f t="shared" si="62"/>
        <v>0</v>
      </c>
      <c r="GX59" s="284">
        <f t="shared" si="62"/>
        <v>0</v>
      </c>
      <c r="GY59" s="284">
        <f t="shared" si="62"/>
        <v>0</v>
      </c>
      <c r="GZ59" s="284">
        <f t="shared" si="62"/>
        <v>0</v>
      </c>
      <c r="HA59" s="284">
        <f t="shared" si="62"/>
        <v>0</v>
      </c>
      <c r="HB59" s="284">
        <f t="shared" si="62"/>
        <v>0</v>
      </c>
      <c r="HC59" s="284">
        <f t="shared" si="62"/>
        <v>0</v>
      </c>
      <c r="HD59" s="284">
        <f t="shared" si="62"/>
        <v>0</v>
      </c>
      <c r="HE59" s="284">
        <f t="shared" si="62"/>
        <v>0</v>
      </c>
      <c r="HF59" s="284">
        <f t="shared" si="62"/>
        <v>0</v>
      </c>
      <c r="HG59" s="284">
        <f t="shared" si="62"/>
        <v>0</v>
      </c>
      <c r="HH59" s="284">
        <f t="shared" si="62"/>
        <v>0</v>
      </c>
      <c r="HI59" s="284">
        <f t="shared" si="62"/>
        <v>0</v>
      </c>
      <c r="HJ59" s="284">
        <f t="shared" si="62"/>
        <v>0</v>
      </c>
      <c r="HK59" s="284">
        <f t="shared" si="62"/>
        <v>0</v>
      </c>
      <c r="HL59" s="284">
        <f t="shared" si="62"/>
        <v>0</v>
      </c>
      <c r="HM59" s="284">
        <f t="shared" si="62"/>
        <v>0</v>
      </c>
      <c r="HN59" s="284">
        <f t="shared" si="62"/>
        <v>0</v>
      </c>
      <c r="HO59" s="284">
        <f t="shared" si="62"/>
        <v>0</v>
      </c>
      <c r="HP59" s="284">
        <f t="shared" si="62"/>
        <v>0</v>
      </c>
      <c r="HQ59" s="284">
        <f t="shared" si="62"/>
        <v>0</v>
      </c>
      <c r="HR59" s="284">
        <f t="shared" si="62"/>
        <v>0</v>
      </c>
      <c r="HS59" s="284">
        <f t="shared" si="62"/>
        <v>0</v>
      </c>
      <c r="HT59" s="284">
        <f t="shared" si="62"/>
        <v>0</v>
      </c>
      <c r="HU59" s="284">
        <f t="shared" si="62"/>
        <v>0</v>
      </c>
      <c r="HV59" s="284">
        <f t="shared" si="62"/>
        <v>0</v>
      </c>
      <c r="HW59" s="284">
        <f t="shared" si="62"/>
        <v>0</v>
      </c>
      <c r="HX59" s="284">
        <f t="shared" si="62"/>
        <v>0</v>
      </c>
      <c r="HY59" s="284">
        <f t="shared" si="62"/>
        <v>0</v>
      </c>
      <c r="HZ59" s="284">
        <f t="shared" si="62"/>
        <v>0</v>
      </c>
      <c r="IA59" s="284">
        <f t="shared" si="62"/>
        <v>0</v>
      </c>
      <c r="IB59" s="284">
        <f t="shared" si="62"/>
        <v>0</v>
      </c>
      <c r="IC59" s="284">
        <f t="shared" si="62"/>
        <v>0</v>
      </c>
      <c r="ID59" s="284">
        <f t="shared" si="62"/>
        <v>0</v>
      </c>
      <c r="IE59" s="284">
        <f t="shared" si="62"/>
        <v>0</v>
      </c>
      <c r="IF59" s="284">
        <f t="shared" si="62"/>
        <v>0</v>
      </c>
      <c r="IG59" s="284">
        <f t="shared" si="62"/>
        <v>0</v>
      </c>
      <c r="IH59" s="284">
        <f t="shared" si="62"/>
        <v>0</v>
      </c>
      <c r="II59" s="284">
        <f t="shared" si="62"/>
        <v>0</v>
      </c>
      <c r="IJ59" s="284">
        <f t="shared" si="62"/>
        <v>0</v>
      </c>
      <c r="IK59" s="284">
        <f t="shared" si="62"/>
        <v>0</v>
      </c>
      <c r="IL59" s="284">
        <f t="shared" si="62"/>
        <v>0</v>
      </c>
      <c r="IM59" s="284">
        <f t="shared" si="62"/>
        <v>0</v>
      </c>
      <c r="IN59" s="284">
        <f t="shared" si="62"/>
        <v>0</v>
      </c>
      <c r="IO59" s="284">
        <f t="shared" si="62"/>
        <v>0</v>
      </c>
      <c r="IP59" s="284">
        <f t="shared" si="62"/>
        <v>0</v>
      </c>
      <c r="IQ59" s="284">
        <f t="shared" si="62"/>
        <v>0</v>
      </c>
      <c r="IR59" s="284">
        <f t="shared" si="62"/>
        <v>0</v>
      </c>
      <c r="IS59" s="284">
        <f t="shared" si="62"/>
        <v>0</v>
      </c>
      <c r="IT59" s="284">
        <f t="shared" si="62"/>
        <v>0</v>
      </c>
      <c r="IU59" s="284">
        <f t="shared" si="62"/>
        <v>0</v>
      </c>
      <c r="IV59" s="284">
        <f t="shared" si="62"/>
        <v>0</v>
      </c>
      <c r="IW59" s="284">
        <f t="shared" si="62"/>
        <v>0</v>
      </c>
      <c r="IX59" s="284">
        <f t="shared" si="62"/>
        <v>0</v>
      </c>
      <c r="IY59" s="284">
        <f t="shared" si="62"/>
        <v>0</v>
      </c>
      <c r="IZ59" s="284">
        <f t="shared" ref="IZ59:LK59" si="63">$C11*IZ34</f>
        <v>0</v>
      </c>
      <c r="JA59" s="284">
        <f t="shared" si="63"/>
        <v>0</v>
      </c>
      <c r="JB59" s="284">
        <f t="shared" si="63"/>
        <v>0</v>
      </c>
      <c r="JC59" s="284">
        <f t="shared" si="63"/>
        <v>0</v>
      </c>
      <c r="JD59" s="284">
        <f t="shared" si="63"/>
        <v>0</v>
      </c>
      <c r="JE59" s="284">
        <f t="shared" si="63"/>
        <v>0</v>
      </c>
      <c r="JF59" s="284">
        <f t="shared" si="63"/>
        <v>0</v>
      </c>
      <c r="JG59" s="284">
        <f t="shared" si="63"/>
        <v>0</v>
      </c>
      <c r="JH59" s="284">
        <f t="shared" si="63"/>
        <v>0</v>
      </c>
      <c r="JI59" s="284">
        <f t="shared" si="63"/>
        <v>0</v>
      </c>
      <c r="JJ59" s="284">
        <f t="shared" si="63"/>
        <v>0</v>
      </c>
      <c r="JK59" s="284">
        <f t="shared" si="63"/>
        <v>0</v>
      </c>
      <c r="JL59" s="284">
        <f t="shared" si="63"/>
        <v>0</v>
      </c>
      <c r="JM59" s="284">
        <f t="shared" si="63"/>
        <v>0</v>
      </c>
      <c r="JN59" s="284">
        <f t="shared" si="63"/>
        <v>0</v>
      </c>
      <c r="JO59" s="284">
        <f t="shared" si="63"/>
        <v>0</v>
      </c>
      <c r="JP59" s="284">
        <f t="shared" si="63"/>
        <v>0</v>
      </c>
      <c r="JQ59" s="284">
        <f t="shared" si="63"/>
        <v>0</v>
      </c>
      <c r="JR59" s="284">
        <f t="shared" si="63"/>
        <v>0</v>
      </c>
      <c r="JS59" s="284">
        <f t="shared" si="63"/>
        <v>0</v>
      </c>
      <c r="JT59" s="284">
        <f t="shared" si="63"/>
        <v>0</v>
      </c>
      <c r="JU59" s="284">
        <f t="shared" si="63"/>
        <v>0</v>
      </c>
      <c r="JV59" s="284">
        <f t="shared" si="63"/>
        <v>0</v>
      </c>
      <c r="JW59" s="284">
        <f t="shared" si="63"/>
        <v>0</v>
      </c>
      <c r="JX59" s="284">
        <f t="shared" si="63"/>
        <v>0</v>
      </c>
      <c r="JY59" s="284">
        <f t="shared" si="63"/>
        <v>0</v>
      </c>
      <c r="JZ59" s="284">
        <f t="shared" si="63"/>
        <v>0</v>
      </c>
      <c r="KA59" s="284">
        <f t="shared" si="63"/>
        <v>0</v>
      </c>
      <c r="KB59" s="284">
        <f t="shared" si="63"/>
        <v>0</v>
      </c>
      <c r="KC59" s="284">
        <f t="shared" si="63"/>
        <v>0</v>
      </c>
      <c r="KD59" s="284">
        <f t="shared" si="63"/>
        <v>0</v>
      </c>
      <c r="KE59" s="284">
        <f t="shared" si="63"/>
        <v>0</v>
      </c>
      <c r="KF59" s="284">
        <f t="shared" si="63"/>
        <v>0</v>
      </c>
      <c r="KG59" s="284">
        <f t="shared" si="63"/>
        <v>0</v>
      </c>
      <c r="KH59" s="284">
        <f t="shared" si="63"/>
        <v>0</v>
      </c>
      <c r="KI59" s="284">
        <f t="shared" si="63"/>
        <v>0</v>
      </c>
      <c r="KJ59" s="284">
        <f t="shared" si="63"/>
        <v>0</v>
      </c>
      <c r="KK59" s="284">
        <f t="shared" si="63"/>
        <v>0</v>
      </c>
      <c r="KL59" s="284">
        <f t="shared" si="63"/>
        <v>0</v>
      </c>
      <c r="KM59" s="284">
        <f t="shared" si="63"/>
        <v>0</v>
      </c>
      <c r="KN59" s="284">
        <f t="shared" si="63"/>
        <v>0</v>
      </c>
      <c r="KO59" s="284">
        <f t="shared" si="63"/>
        <v>0</v>
      </c>
      <c r="KP59" s="284">
        <f t="shared" si="63"/>
        <v>0</v>
      </c>
      <c r="KQ59" s="284">
        <f t="shared" si="63"/>
        <v>0</v>
      </c>
      <c r="KR59" s="284">
        <f t="shared" si="63"/>
        <v>0</v>
      </c>
      <c r="KS59" s="284">
        <f t="shared" si="63"/>
        <v>0</v>
      </c>
      <c r="KT59" s="284">
        <f t="shared" si="63"/>
        <v>0</v>
      </c>
      <c r="KU59" s="284">
        <f t="shared" si="63"/>
        <v>0</v>
      </c>
      <c r="KV59" s="284">
        <f t="shared" si="63"/>
        <v>0</v>
      </c>
      <c r="KW59" s="284">
        <f t="shared" si="63"/>
        <v>0</v>
      </c>
      <c r="KX59" s="284">
        <f t="shared" si="63"/>
        <v>0</v>
      </c>
      <c r="KY59" s="284">
        <f t="shared" si="63"/>
        <v>0</v>
      </c>
      <c r="KZ59" s="284">
        <f t="shared" si="63"/>
        <v>0</v>
      </c>
      <c r="LA59" s="284">
        <f t="shared" si="63"/>
        <v>0</v>
      </c>
      <c r="LB59" s="284">
        <f t="shared" si="63"/>
        <v>0</v>
      </c>
      <c r="LC59" s="284">
        <f t="shared" si="63"/>
        <v>0</v>
      </c>
      <c r="LD59" s="284">
        <f t="shared" si="63"/>
        <v>0</v>
      </c>
      <c r="LE59" s="284">
        <f t="shared" si="63"/>
        <v>0</v>
      </c>
      <c r="LF59" s="284">
        <f t="shared" si="63"/>
        <v>0</v>
      </c>
      <c r="LG59" s="284">
        <f t="shared" si="63"/>
        <v>0</v>
      </c>
      <c r="LH59" s="284">
        <f t="shared" si="63"/>
        <v>0</v>
      </c>
      <c r="LI59" s="284">
        <f t="shared" si="63"/>
        <v>0</v>
      </c>
      <c r="LJ59" s="284">
        <f t="shared" si="63"/>
        <v>0</v>
      </c>
      <c r="LK59" s="284">
        <f t="shared" si="63"/>
        <v>0</v>
      </c>
      <c r="LL59" s="284">
        <f t="shared" ref="LL59:NW59" si="64">$C11*LL34</f>
        <v>0</v>
      </c>
      <c r="LM59" s="284">
        <f t="shared" si="64"/>
        <v>0</v>
      </c>
      <c r="LN59" s="284">
        <f t="shared" si="64"/>
        <v>0</v>
      </c>
      <c r="LO59" s="284">
        <f t="shared" si="64"/>
        <v>0</v>
      </c>
      <c r="LP59" s="284">
        <f t="shared" si="64"/>
        <v>0</v>
      </c>
      <c r="LQ59" s="284">
        <f t="shared" si="64"/>
        <v>0</v>
      </c>
      <c r="LR59" s="284">
        <f t="shared" si="64"/>
        <v>0</v>
      </c>
      <c r="LS59" s="284">
        <f t="shared" si="64"/>
        <v>0</v>
      </c>
      <c r="LT59" s="284">
        <f t="shared" si="64"/>
        <v>0</v>
      </c>
      <c r="LU59" s="284">
        <f t="shared" si="64"/>
        <v>0</v>
      </c>
      <c r="LV59" s="284">
        <f t="shared" si="64"/>
        <v>0</v>
      </c>
      <c r="LW59" s="284">
        <f t="shared" si="64"/>
        <v>0</v>
      </c>
      <c r="LX59" s="284">
        <f t="shared" si="64"/>
        <v>0</v>
      </c>
      <c r="LY59" s="284">
        <f t="shared" si="64"/>
        <v>0</v>
      </c>
      <c r="LZ59" s="284">
        <f t="shared" si="64"/>
        <v>0</v>
      </c>
      <c r="MA59" s="284">
        <f t="shared" si="64"/>
        <v>0</v>
      </c>
      <c r="MB59" s="284">
        <f t="shared" si="64"/>
        <v>0</v>
      </c>
      <c r="MC59" s="284">
        <f t="shared" si="64"/>
        <v>0</v>
      </c>
      <c r="MD59" s="284">
        <f t="shared" si="64"/>
        <v>0</v>
      </c>
      <c r="ME59" s="284">
        <f t="shared" si="64"/>
        <v>0</v>
      </c>
      <c r="MF59" s="284">
        <f t="shared" si="64"/>
        <v>0</v>
      </c>
      <c r="MG59" s="284">
        <f t="shared" si="64"/>
        <v>0</v>
      </c>
      <c r="MH59" s="284">
        <f t="shared" si="64"/>
        <v>0</v>
      </c>
      <c r="MI59" s="284">
        <f t="shared" si="64"/>
        <v>0</v>
      </c>
      <c r="MJ59" s="284">
        <f t="shared" si="64"/>
        <v>0</v>
      </c>
      <c r="MK59" s="284">
        <f t="shared" si="64"/>
        <v>0</v>
      </c>
      <c r="ML59" s="284">
        <f t="shared" si="64"/>
        <v>0</v>
      </c>
      <c r="MM59" s="284">
        <f t="shared" si="64"/>
        <v>0</v>
      </c>
      <c r="MN59" s="284">
        <f t="shared" si="64"/>
        <v>0</v>
      </c>
      <c r="MO59" s="284">
        <f t="shared" si="64"/>
        <v>0</v>
      </c>
      <c r="MP59" s="284">
        <f t="shared" si="64"/>
        <v>0</v>
      </c>
      <c r="MQ59" s="284">
        <f t="shared" si="64"/>
        <v>0</v>
      </c>
      <c r="MR59" s="284">
        <f t="shared" si="64"/>
        <v>0</v>
      </c>
      <c r="MS59" s="284">
        <f t="shared" si="64"/>
        <v>0</v>
      </c>
      <c r="MT59" s="284">
        <f t="shared" si="64"/>
        <v>0</v>
      </c>
      <c r="MU59" s="284">
        <f t="shared" si="64"/>
        <v>0</v>
      </c>
      <c r="MV59" s="284">
        <f t="shared" si="64"/>
        <v>0</v>
      </c>
      <c r="MW59" s="284">
        <f t="shared" si="64"/>
        <v>0</v>
      </c>
      <c r="MX59" s="284">
        <f t="shared" si="64"/>
        <v>0</v>
      </c>
      <c r="MY59" s="284">
        <f t="shared" si="64"/>
        <v>0</v>
      </c>
      <c r="MZ59" s="284">
        <f t="shared" si="64"/>
        <v>0</v>
      </c>
      <c r="NA59" s="284">
        <f t="shared" si="64"/>
        <v>0</v>
      </c>
      <c r="NB59" s="284">
        <f t="shared" si="64"/>
        <v>0</v>
      </c>
      <c r="NC59" s="284">
        <f t="shared" si="64"/>
        <v>0</v>
      </c>
      <c r="ND59" s="284">
        <f t="shared" si="64"/>
        <v>0</v>
      </c>
      <c r="NE59" s="284">
        <f t="shared" si="64"/>
        <v>0</v>
      </c>
      <c r="NF59" s="284">
        <f t="shared" si="64"/>
        <v>0</v>
      </c>
      <c r="NG59" s="284">
        <f t="shared" si="64"/>
        <v>0</v>
      </c>
      <c r="NH59" s="284">
        <f t="shared" si="64"/>
        <v>0</v>
      </c>
      <c r="NI59" s="284">
        <f t="shared" si="64"/>
        <v>0</v>
      </c>
      <c r="NJ59" s="284">
        <f t="shared" si="64"/>
        <v>0</v>
      </c>
      <c r="NK59" s="284">
        <f t="shared" si="64"/>
        <v>0</v>
      </c>
      <c r="NL59" s="284">
        <f t="shared" si="64"/>
        <v>0</v>
      </c>
      <c r="NM59" s="284">
        <f t="shared" si="64"/>
        <v>0</v>
      </c>
      <c r="NN59" s="284">
        <f t="shared" si="64"/>
        <v>0</v>
      </c>
      <c r="NO59" s="284">
        <f t="shared" si="64"/>
        <v>0</v>
      </c>
      <c r="NP59" s="284">
        <f t="shared" si="64"/>
        <v>0</v>
      </c>
      <c r="NQ59" s="284">
        <f t="shared" si="64"/>
        <v>0</v>
      </c>
      <c r="NR59" s="284">
        <f t="shared" si="64"/>
        <v>0</v>
      </c>
      <c r="NS59" s="284">
        <f t="shared" si="64"/>
        <v>0</v>
      </c>
      <c r="NT59" s="284">
        <f t="shared" si="64"/>
        <v>0</v>
      </c>
      <c r="NU59" s="284">
        <f t="shared" si="64"/>
        <v>0</v>
      </c>
      <c r="NV59" s="284">
        <f t="shared" si="64"/>
        <v>0</v>
      </c>
      <c r="NW59" s="284">
        <f t="shared" si="64"/>
        <v>0</v>
      </c>
      <c r="NX59" s="284">
        <f t="shared" ref="NX59:QI59" si="65">$C11*NX34</f>
        <v>0</v>
      </c>
      <c r="NY59" s="284">
        <f t="shared" si="65"/>
        <v>0</v>
      </c>
      <c r="NZ59" s="284">
        <f t="shared" si="65"/>
        <v>0</v>
      </c>
      <c r="OA59" s="284">
        <f t="shared" si="65"/>
        <v>0</v>
      </c>
      <c r="OB59" s="284">
        <f t="shared" si="65"/>
        <v>0</v>
      </c>
      <c r="OC59" s="284">
        <f t="shared" si="65"/>
        <v>0</v>
      </c>
      <c r="OD59" s="284">
        <f t="shared" si="65"/>
        <v>0</v>
      </c>
      <c r="OE59" s="284">
        <f t="shared" si="65"/>
        <v>0</v>
      </c>
      <c r="OF59" s="284">
        <f t="shared" si="65"/>
        <v>0</v>
      </c>
      <c r="OG59" s="284">
        <f t="shared" si="65"/>
        <v>0</v>
      </c>
      <c r="OH59" s="284">
        <f t="shared" si="65"/>
        <v>0</v>
      </c>
      <c r="OI59" s="284">
        <f t="shared" si="65"/>
        <v>0</v>
      </c>
      <c r="OJ59" s="284">
        <f t="shared" si="65"/>
        <v>0</v>
      </c>
      <c r="OK59" s="284">
        <f t="shared" si="65"/>
        <v>0</v>
      </c>
      <c r="OL59" s="284">
        <f t="shared" si="65"/>
        <v>0</v>
      </c>
      <c r="OM59" s="284">
        <f t="shared" si="65"/>
        <v>0</v>
      </c>
      <c r="ON59" s="284">
        <f t="shared" si="65"/>
        <v>0</v>
      </c>
      <c r="OO59" s="284">
        <f t="shared" si="65"/>
        <v>0</v>
      </c>
      <c r="OP59" s="284">
        <f t="shared" si="65"/>
        <v>0</v>
      </c>
      <c r="OQ59" s="284">
        <f t="shared" si="65"/>
        <v>0</v>
      </c>
      <c r="OR59" s="284">
        <f t="shared" si="65"/>
        <v>0</v>
      </c>
      <c r="OS59" s="284">
        <f t="shared" si="65"/>
        <v>0</v>
      </c>
      <c r="OT59" s="284">
        <f t="shared" si="65"/>
        <v>0</v>
      </c>
      <c r="OU59" s="284">
        <f t="shared" si="65"/>
        <v>0</v>
      </c>
      <c r="OV59" s="284">
        <f t="shared" si="65"/>
        <v>0</v>
      </c>
      <c r="OW59" s="284">
        <f t="shared" si="65"/>
        <v>0</v>
      </c>
      <c r="OX59" s="284">
        <f t="shared" si="65"/>
        <v>0</v>
      </c>
      <c r="OY59" s="284">
        <f t="shared" si="65"/>
        <v>0</v>
      </c>
      <c r="OZ59" s="284">
        <f t="shared" si="65"/>
        <v>0</v>
      </c>
      <c r="PA59" s="284">
        <f t="shared" si="65"/>
        <v>0</v>
      </c>
      <c r="PB59" s="284">
        <f t="shared" si="65"/>
        <v>0</v>
      </c>
      <c r="PC59" s="284">
        <f t="shared" si="65"/>
        <v>0</v>
      </c>
      <c r="PD59" s="284">
        <f t="shared" si="65"/>
        <v>0</v>
      </c>
      <c r="PE59" s="284">
        <f t="shared" si="65"/>
        <v>0</v>
      </c>
      <c r="PF59" s="284">
        <f t="shared" si="65"/>
        <v>0</v>
      </c>
      <c r="PG59" s="284">
        <f t="shared" si="65"/>
        <v>0</v>
      </c>
      <c r="PH59" s="284">
        <f t="shared" si="65"/>
        <v>0</v>
      </c>
      <c r="PI59" s="284">
        <f t="shared" si="65"/>
        <v>0</v>
      </c>
      <c r="PJ59" s="284">
        <f t="shared" si="65"/>
        <v>0</v>
      </c>
      <c r="PK59" s="284">
        <f t="shared" si="65"/>
        <v>0</v>
      </c>
      <c r="PL59" s="284">
        <f t="shared" si="65"/>
        <v>0</v>
      </c>
      <c r="PM59" s="284">
        <f t="shared" si="65"/>
        <v>0</v>
      </c>
      <c r="PN59" s="284">
        <f t="shared" si="65"/>
        <v>0</v>
      </c>
      <c r="PO59" s="284">
        <f t="shared" si="65"/>
        <v>0</v>
      </c>
      <c r="PP59" s="284">
        <f t="shared" si="65"/>
        <v>0</v>
      </c>
      <c r="PQ59" s="284">
        <f t="shared" si="65"/>
        <v>0</v>
      </c>
      <c r="PR59" s="284">
        <f t="shared" si="65"/>
        <v>0</v>
      </c>
      <c r="PS59" s="284">
        <f t="shared" si="65"/>
        <v>0</v>
      </c>
      <c r="PT59" s="284">
        <f t="shared" si="65"/>
        <v>0</v>
      </c>
      <c r="PU59" s="284">
        <f t="shared" si="65"/>
        <v>0</v>
      </c>
      <c r="PV59" s="284">
        <f t="shared" si="65"/>
        <v>0</v>
      </c>
      <c r="PW59" s="284">
        <f t="shared" si="65"/>
        <v>0</v>
      </c>
      <c r="PX59" s="284">
        <f t="shared" si="65"/>
        <v>0</v>
      </c>
      <c r="PY59" s="284">
        <f t="shared" si="65"/>
        <v>0</v>
      </c>
      <c r="PZ59" s="284">
        <f t="shared" si="65"/>
        <v>0</v>
      </c>
      <c r="QA59" s="284">
        <f t="shared" si="65"/>
        <v>0</v>
      </c>
      <c r="QB59" s="284">
        <f t="shared" si="65"/>
        <v>0</v>
      </c>
      <c r="QC59" s="284">
        <f t="shared" si="65"/>
        <v>0</v>
      </c>
      <c r="QD59" s="284">
        <f t="shared" si="65"/>
        <v>0</v>
      </c>
      <c r="QE59" s="284">
        <f t="shared" si="65"/>
        <v>0</v>
      </c>
      <c r="QF59" s="284">
        <f t="shared" si="65"/>
        <v>0</v>
      </c>
      <c r="QG59" s="284">
        <f t="shared" si="65"/>
        <v>0</v>
      </c>
      <c r="QH59" s="284">
        <f t="shared" si="65"/>
        <v>0</v>
      </c>
      <c r="QI59" s="284">
        <f t="shared" si="65"/>
        <v>0</v>
      </c>
      <c r="QJ59" s="284">
        <f t="shared" ref="QJ59:SA59" si="66">$C11*QJ34</f>
        <v>0</v>
      </c>
      <c r="QK59" s="284">
        <f t="shared" si="66"/>
        <v>0</v>
      </c>
      <c r="QL59" s="284">
        <f t="shared" si="66"/>
        <v>0</v>
      </c>
      <c r="QM59" s="284">
        <f t="shared" si="66"/>
        <v>0</v>
      </c>
      <c r="QN59" s="284">
        <f t="shared" si="66"/>
        <v>0</v>
      </c>
      <c r="QO59" s="284">
        <f t="shared" si="66"/>
        <v>0</v>
      </c>
      <c r="QP59" s="284">
        <f t="shared" si="66"/>
        <v>0</v>
      </c>
      <c r="QQ59" s="284">
        <f t="shared" si="66"/>
        <v>0</v>
      </c>
      <c r="QR59" s="284">
        <f t="shared" si="66"/>
        <v>0</v>
      </c>
      <c r="QS59" s="284">
        <f t="shared" si="66"/>
        <v>0</v>
      </c>
      <c r="QT59" s="284">
        <f t="shared" si="66"/>
        <v>0</v>
      </c>
      <c r="QU59" s="284">
        <f t="shared" si="66"/>
        <v>0</v>
      </c>
      <c r="QV59" s="284">
        <f t="shared" si="66"/>
        <v>0</v>
      </c>
      <c r="QW59" s="284">
        <f t="shared" si="66"/>
        <v>0</v>
      </c>
      <c r="QX59" s="284">
        <f t="shared" si="66"/>
        <v>0</v>
      </c>
      <c r="QY59" s="284">
        <f t="shared" si="66"/>
        <v>0</v>
      </c>
      <c r="QZ59" s="284">
        <f t="shared" si="66"/>
        <v>0</v>
      </c>
      <c r="RA59" s="284">
        <f t="shared" si="66"/>
        <v>0</v>
      </c>
      <c r="RB59" s="284">
        <f t="shared" si="66"/>
        <v>0</v>
      </c>
      <c r="RC59" s="284">
        <f t="shared" si="66"/>
        <v>0</v>
      </c>
      <c r="RD59" s="284">
        <f t="shared" si="66"/>
        <v>0</v>
      </c>
      <c r="RE59" s="284">
        <f t="shared" si="66"/>
        <v>0</v>
      </c>
      <c r="RF59" s="284">
        <f t="shared" si="66"/>
        <v>0</v>
      </c>
      <c r="RG59" s="284">
        <f t="shared" si="66"/>
        <v>0</v>
      </c>
      <c r="RH59" s="284">
        <f t="shared" si="66"/>
        <v>0</v>
      </c>
      <c r="RI59" s="284">
        <f t="shared" si="66"/>
        <v>0</v>
      </c>
      <c r="RJ59" s="284">
        <f t="shared" si="66"/>
        <v>0</v>
      </c>
      <c r="RK59" s="284">
        <f t="shared" si="66"/>
        <v>0</v>
      </c>
      <c r="RL59" s="284">
        <f t="shared" si="66"/>
        <v>0</v>
      </c>
      <c r="RM59" s="284">
        <f t="shared" si="66"/>
        <v>0</v>
      </c>
      <c r="RN59" s="284">
        <f t="shared" si="66"/>
        <v>0</v>
      </c>
      <c r="RO59" s="284">
        <f t="shared" si="66"/>
        <v>0</v>
      </c>
      <c r="RP59" s="284">
        <f t="shared" si="66"/>
        <v>0</v>
      </c>
      <c r="RQ59" s="284">
        <f t="shared" si="66"/>
        <v>0</v>
      </c>
      <c r="RR59" s="284">
        <f t="shared" si="66"/>
        <v>0</v>
      </c>
      <c r="RS59" s="284">
        <f t="shared" si="66"/>
        <v>0</v>
      </c>
      <c r="RT59" s="284">
        <f t="shared" si="66"/>
        <v>0</v>
      </c>
      <c r="RU59" s="284">
        <f t="shared" si="66"/>
        <v>0</v>
      </c>
      <c r="RV59" s="284">
        <f t="shared" si="66"/>
        <v>0</v>
      </c>
      <c r="RW59" s="284">
        <f t="shared" si="66"/>
        <v>0</v>
      </c>
      <c r="RX59" s="284">
        <f t="shared" si="66"/>
        <v>0</v>
      </c>
      <c r="RY59" s="284">
        <f t="shared" si="66"/>
        <v>0</v>
      </c>
      <c r="RZ59" s="284">
        <f t="shared" si="66"/>
        <v>0</v>
      </c>
      <c r="SA59" s="284">
        <f t="shared" si="66"/>
        <v>0</v>
      </c>
    </row>
    <row r="60" spans="1:495">
      <c r="A60" s="282"/>
      <c r="B60" s="283" t="str">
        <f>$B$12</f>
        <v>Site Maintenance</v>
      </c>
      <c r="C60" s="290">
        <f>SUM(D60:R60,S60:INDEX(S60:SA60,$H$5))</f>
        <v>222569.99999999994</v>
      </c>
      <c r="D60" s="284">
        <f t="shared" ref="D60:BO60" si="67">$C12*D35</f>
        <v>0</v>
      </c>
      <c r="E60" s="284">
        <f t="shared" si="67"/>
        <v>0</v>
      </c>
      <c r="F60" s="284">
        <f t="shared" si="67"/>
        <v>0</v>
      </c>
      <c r="G60" s="284">
        <f t="shared" si="67"/>
        <v>17805.599999999999</v>
      </c>
      <c r="H60" s="284">
        <f t="shared" si="67"/>
        <v>17805.599999999999</v>
      </c>
      <c r="I60" s="284">
        <f t="shared" si="67"/>
        <v>17805.599999999999</v>
      </c>
      <c r="J60" s="284">
        <f t="shared" si="67"/>
        <v>17805.599999999999</v>
      </c>
      <c r="K60" s="284">
        <f t="shared" si="67"/>
        <v>17805.599999999999</v>
      </c>
      <c r="L60" s="284">
        <f t="shared" si="67"/>
        <v>17805.599999999999</v>
      </c>
      <c r="M60" s="284">
        <f t="shared" si="67"/>
        <v>17805.599999999999</v>
      </c>
      <c r="N60" s="284">
        <f t="shared" si="67"/>
        <v>17805.599999999999</v>
      </c>
      <c r="O60" s="284">
        <f t="shared" si="67"/>
        <v>17805.599999999999</v>
      </c>
      <c r="P60" s="284">
        <f t="shared" si="67"/>
        <v>8902.7999999999993</v>
      </c>
      <c r="Q60" s="284">
        <f t="shared" si="67"/>
        <v>8902.7999999999993</v>
      </c>
      <c r="R60" s="284">
        <f t="shared" si="67"/>
        <v>8902.7999999999993</v>
      </c>
      <c r="S60" s="284">
        <f t="shared" si="67"/>
        <v>8902.7999999999993</v>
      </c>
      <c r="T60" s="284">
        <f t="shared" si="67"/>
        <v>8902.7999999999993</v>
      </c>
      <c r="U60" s="284">
        <f t="shared" si="67"/>
        <v>8902.7999999999993</v>
      </c>
      <c r="V60" s="284">
        <f t="shared" si="67"/>
        <v>8902.7999999999993</v>
      </c>
      <c r="W60" s="284">
        <f t="shared" si="67"/>
        <v>0</v>
      </c>
      <c r="X60" s="284">
        <f t="shared" si="67"/>
        <v>0</v>
      </c>
      <c r="Y60" s="284">
        <f t="shared" si="67"/>
        <v>0</v>
      </c>
      <c r="Z60" s="284">
        <f t="shared" si="67"/>
        <v>0</v>
      </c>
      <c r="AA60" s="284">
        <f t="shared" si="67"/>
        <v>0</v>
      </c>
      <c r="AB60" s="284">
        <f t="shared" si="67"/>
        <v>0</v>
      </c>
      <c r="AC60" s="284">
        <f t="shared" si="67"/>
        <v>0</v>
      </c>
      <c r="AD60" s="284">
        <f t="shared" si="67"/>
        <v>0</v>
      </c>
      <c r="AE60" s="284">
        <f t="shared" si="67"/>
        <v>0</v>
      </c>
      <c r="AF60" s="284">
        <f t="shared" si="67"/>
        <v>0</v>
      </c>
      <c r="AG60" s="284">
        <f t="shared" si="67"/>
        <v>17805.599999999999</v>
      </c>
      <c r="AH60" s="284">
        <f t="shared" si="67"/>
        <v>0</v>
      </c>
      <c r="AI60" s="284">
        <f t="shared" si="67"/>
        <v>0</v>
      </c>
      <c r="AJ60" s="284">
        <f t="shared" si="67"/>
        <v>0</v>
      </c>
      <c r="AK60" s="284">
        <f t="shared" si="67"/>
        <v>0</v>
      </c>
      <c r="AL60" s="284">
        <f t="shared" si="67"/>
        <v>17805.599999999999</v>
      </c>
      <c r="AM60" s="284">
        <f t="shared" si="67"/>
        <v>0</v>
      </c>
      <c r="AN60" s="284">
        <f t="shared" si="67"/>
        <v>0</v>
      </c>
      <c r="AO60" s="284">
        <f t="shared" si="67"/>
        <v>0</v>
      </c>
      <c r="AP60" s="284">
        <f t="shared" si="67"/>
        <v>0</v>
      </c>
      <c r="AQ60" s="284">
        <f t="shared" si="67"/>
        <v>0</v>
      </c>
      <c r="AR60" s="284">
        <f t="shared" si="67"/>
        <v>0</v>
      </c>
      <c r="AS60" s="284">
        <f t="shared" si="67"/>
        <v>0</v>
      </c>
      <c r="AT60" s="284">
        <f t="shared" si="67"/>
        <v>0</v>
      </c>
      <c r="AU60" s="284">
        <f t="shared" si="67"/>
        <v>0</v>
      </c>
      <c r="AV60" s="284">
        <f t="shared" si="67"/>
        <v>0</v>
      </c>
      <c r="AW60" s="284">
        <f t="shared" si="67"/>
        <v>0</v>
      </c>
      <c r="AX60" s="284">
        <f t="shared" si="67"/>
        <v>0</v>
      </c>
      <c r="AY60" s="284">
        <f t="shared" si="67"/>
        <v>0</v>
      </c>
      <c r="AZ60" s="284">
        <f t="shared" si="67"/>
        <v>0</v>
      </c>
      <c r="BA60" s="284">
        <f t="shared" si="67"/>
        <v>0</v>
      </c>
      <c r="BB60" s="284">
        <f t="shared" si="67"/>
        <v>0</v>
      </c>
      <c r="BC60" s="284">
        <f t="shared" si="67"/>
        <v>0</v>
      </c>
      <c r="BD60" s="284">
        <f t="shared" si="67"/>
        <v>0</v>
      </c>
      <c r="BE60" s="284">
        <f t="shared" si="67"/>
        <v>0</v>
      </c>
      <c r="BF60" s="284">
        <f t="shared" si="67"/>
        <v>0</v>
      </c>
      <c r="BG60" s="284">
        <f t="shared" si="67"/>
        <v>0</v>
      </c>
      <c r="BH60" s="284">
        <f t="shared" si="67"/>
        <v>0</v>
      </c>
      <c r="BI60" s="284">
        <f t="shared" si="67"/>
        <v>0</v>
      </c>
      <c r="BJ60" s="284">
        <f t="shared" si="67"/>
        <v>0</v>
      </c>
      <c r="BK60" s="284">
        <f t="shared" si="67"/>
        <v>0</v>
      </c>
      <c r="BL60" s="284">
        <f t="shared" si="67"/>
        <v>0</v>
      </c>
      <c r="BM60" s="284">
        <f t="shared" si="67"/>
        <v>0</v>
      </c>
      <c r="BN60" s="284">
        <f t="shared" si="67"/>
        <v>0</v>
      </c>
      <c r="BO60" s="284">
        <f t="shared" si="67"/>
        <v>0</v>
      </c>
      <c r="BP60" s="284">
        <f t="shared" ref="BP60:EA60" si="68">$C12*BP35</f>
        <v>0</v>
      </c>
      <c r="BQ60" s="284">
        <f t="shared" si="68"/>
        <v>0</v>
      </c>
      <c r="BR60" s="284">
        <f t="shared" si="68"/>
        <v>0</v>
      </c>
      <c r="BS60" s="284">
        <f t="shared" si="68"/>
        <v>0</v>
      </c>
      <c r="BT60" s="284">
        <f t="shared" si="68"/>
        <v>0</v>
      </c>
      <c r="BU60" s="284">
        <f t="shared" si="68"/>
        <v>0</v>
      </c>
      <c r="BV60" s="284">
        <f t="shared" si="68"/>
        <v>0</v>
      </c>
      <c r="BW60" s="284">
        <f t="shared" si="68"/>
        <v>0</v>
      </c>
      <c r="BX60" s="284">
        <f t="shared" si="68"/>
        <v>0</v>
      </c>
      <c r="BY60" s="284">
        <f t="shared" si="68"/>
        <v>0</v>
      </c>
      <c r="BZ60" s="284">
        <f t="shared" si="68"/>
        <v>0</v>
      </c>
      <c r="CA60" s="284">
        <f t="shared" si="68"/>
        <v>0</v>
      </c>
      <c r="CB60" s="284">
        <f t="shared" si="68"/>
        <v>0</v>
      </c>
      <c r="CC60" s="284">
        <f t="shared" si="68"/>
        <v>0</v>
      </c>
      <c r="CD60" s="284">
        <f t="shared" si="68"/>
        <v>0</v>
      </c>
      <c r="CE60" s="284">
        <f t="shared" si="68"/>
        <v>0</v>
      </c>
      <c r="CF60" s="284">
        <f t="shared" si="68"/>
        <v>0</v>
      </c>
      <c r="CG60" s="284">
        <f t="shared" si="68"/>
        <v>0</v>
      </c>
      <c r="CH60" s="284">
        <f t="shared" si="68"/>
        <v>0</v>
      </c>
      <c r="CI60" s="284">
        <f t="shared" si="68"/>
        <v>0</v>
      </c>
      <c r="CJ60" s="284">
        <f t="shared" si="68"/>
        <v>0</v>
      </c>
      <c r="CK60" s="284">
        <f t="shared" si="68"/>
        <v>0</v>
      </c>
      <c r="CL60" s="284">
        <f t="shared" si="68"/>
        <v>0</v>
      </c>
      <c r="CM60" s="284">
        <f t="shared" si="68"/>
        <v>0</v>
      </c>
      <c r="CN60" s="284">
        <f t="shared" si="68"/>
        <v>0</v>
      </c>
      <c r="CO60" s="284">
        <f t="shared" si="68"/>
        <v>0</v>
      </c>
      <c r="CP60" s="284">
        <f t="shared" si="68"/>
        <v>0</v>
      </c>
      <c r="CQ60" s="284">
        <f t="shared" si="68"/>
        <v>0</v>
      </c>
      <c r="CR60" s="284">
        <f t="shared" si="68"/>
        <v>0</v>
      </c>
      <c r="CS60" s="284">
        <f t="shared" si="68"/>
        <v>0</v>
      </c>
      <c r="CT60" s="284">
        <f t="shared" si="68"/>
        <v>0</v>
      </c>
      <c r="CU60" s="284">
        <f t="shared" si="68"/>
        <v>0</v>
      </c>
      <c r="CV60" s="284">
        <f t="shared" si="68"/>
        <v>0</v>
      </c>
      <c r="CW60" s="284">
        <f t="shared" si="68"/>
        <v>0</v>
      </c>
      <c r="CX60" s="284">
        <f t="shared" si="68"/>
        <v>0</v>
      </c>
      <c r="CY60" s="284">
        <f t="shared" si="68"/>
        <v>0</v>
      </c>
      <c r="CZ60" s="284">
        <f t="shared" si="68"/>
        <v>0</v>
      </c>
      <c r="DA60" s="284">
        <f t="shared" si="68"/>
        <v>0</v>
      </c>
      <c r="DB60" s="284">
        <f t="shared" si="68"/>
        <v>0</v>
      </c>
      <c r="DC60" s="284">
        <f t="shared" si="68"/>
        <v>0</v>
      </c>
      <c r="DD60" s="284">
        <f t="shared" si="68"/>
        <v>0</v>
      </c>
      <c r="DE60" s="284">
        <f t="shared" si="68"/>
        <v>0</v>
      </c>
      <c r="DF60" s="284">
        <f t="shared" si="68"/>
        <v>0</v>
      </c>
      <c r="DG60" s="284">
        <f t="shared" si="68"/>
        <v>0</v>
      </c>
      <c r="DH60" s="284">
        <f t="shared" si="68"/>
        <v>0</v>
      </c>
      <c r="DI60" s="284">
        <f t="shared" si="68"/>
        <v>0</v>
      </c>
      <c r="DJ60" s="284">
        <f t="shared" si="68"/>
        <v>0</v>
      </c>
      <c r="DK60" s="284">
        <f t="shared" si="68"/>
        <v>0</v>
      </c>
      <c r="DL60" s="284">
        <f t="shared" si="68"/>
        <v>0</v>
      </c>
      <c r="DM60" s="284">
        <f t="shared" si="68"/>
        <v>0</v>
      </c>
      <c r="DN60" s="284">
        <f t="shared" si="68"/>
        <v>0</v>
      </c>
      <c r="DO60" s="284">
        <f t="shared" si="68"/>
        <v>0</v>
      </c>
      <c r="DP60" s="284">
        <f t="shared" si="68"/>
        <v>0</v>
      </c>
      <c r="DQ60" s="284">
        <f t="shared" si="68"/>
        <v>0</v>
      </c>
      <c r="DR60" s="284">
        <f t="shared" si="68"/>
        <v>0</v>
      </c>
      <c r="DS60" s="284">
        <f t="shared" si="68"/>
        <v>0</v>
      </c>
      <c r="DT60" s="284">
        <f t="shared" si="68"/>
        <v>0</v>
      </c>
      <c r="DU60" s="284">
        <f t="shared" si="68"/>
        <v>0</v>
      </c>
      <c r="DV60" s="284">
        <f t="shared" si="68"/>
        <v>0</v>
      </c>
      <c r="DW60" s="284">
        <f t="shared" si="68"/>
        <v>0</v>
      </c>
      <c r="DX60" s="284">
        <f t="shared" si="68"/>
        <v>0</v>
      </c>
      <c r="DY60" s="284">
        <f t="shared" si="68"/>
        <v>0</v>
      </c>
      <c r="DZ60" s="284">
        <f t="shared" si="68"/>
        <v>0</v>
      </c>
      <c r="EA60" s="284">
        <f t="shared" si="68"/>
        <v>0</v>
      </c>
      <c r="EB60" s="284">
        <f t="shared" ref="EB60:GM60" si="69">$C12*EB35</f>
        <v>0</v>
      </c>
      <c r="EC60" s="284">
        <f t="shared" si="69"/>
        <v>0</v>
      </c>
      <c r="ED60" s="284">
        <f t="shared" si="69"/>
        <v>0</v>
      </c>
      <c r="EE60" s="284">
        <f t="shared" si="69"/>
        <v>0</v>
      </c>
      <c r="EF60" s="284">
        <f t="shared" si="69"/>
        <v>0</v>
      </c>
      <c r="EG60" s="284">
        <f t="shared" si="69"/>
        <v>0</v>
      </c>
      <c r="EH60" s="284">
        <f t="shared" si="69"/>
        <v>0</v>
      </c>
      <c r="EI60" s="284">
        <f t="shared" si="69"/>
        <v>0</v>
      </c>
      <c r="EJ60" s="284">
        <f t="shared" si="69"/>
        <v>0</v>
      </c>
      <c r="EK60" s="284">
        <f t="shared" si="69"/>
        <v>0</v>
      </c>
      <c r="EL60" s="284">
        <f t="shared" si="69"/>
        <v>0</v>
      </c>
      <c r="EM60" s="284">
        <f t="shared" si="69"/>
        <v>0</v>
      </c>
      <c r="EN60" s="284">
        <f t="shared" si="69"/>
        <v>0</v>
      </c>
      <c r="EO60" s="284">
        <f t="shared" si="69"/>
        <v>0</v>
      </c>
      <c r="EP60" s="284">
        <f t="shared" si="69"/>
        <v>0</v>
      </c>
      <c r="EQ60" s="284">
        <f t="shared" si="69"/>
        <v>0</v>
      </c>
      <c r="ER60" s="284">
        <f t="shared" si="69"/>
        <v>0</v>
      </c>
      <c r="ES60" s="284">
        <f t="shared" si="69"/>
        <v>0</v>
      </c>
      <c r="ET60" s="284">
        <f t="shared" si="69"/>
        <v>0</v>
      </c>
      <c r="EU60" s="284">
        <f t="shared" si="69"/>
        <v>0</v>
      </c>
      <c r="EV60" s="284">
        <f t="shared" si="69"/>
        <v>0</v>
      </c>
      <c r="EW60" s="284">
        <f t="shared" si="69"/>
        <v>0</v>
      </c>
      <c r="EX60" s="284">
        <f t="shared" si="69"/>
        <v>0</v>
      </c>
      <c r="EY60" s="284">
        <f t="shared" si="69"/>
        <v>0</v>
      </c>
      <c r="EZ60" s="284">
        <f t="shared" si="69"/>
        <v>0</v>
      </c>
      <c r="FA60" s="284">
        <f t="shared" si="69"/>
        <v>0</v>
      </c>
      <c r="FB60" s="284">
        <f t="shared" si="69"/>
        <v>0</v>
      </c>
      <c r="FC60" s="284">
        <f t="shared" si="69"/>
        <v>0</v>
      </c>
      <c r="FD60" s="284">
        <f t="shared" si="69"/>
        <v>0</v>
      </c>
      <c r="FE60" s="284">
        <f t="shared" si="69"/>
        <v>0</v>
      </c>
      <c r="FF60" s="284">
        <f t="shared" si="69"/>
        <v>0</v>
      </c>
      <c r="FG60" s="284">
        <f t="shared" si="69"/>
        <v>0</v>
      </c>
      <c r="FH60" s="284">
        <f t="shared" si="69"/>
        <v>0</v>
      </c>
      <c r="FI60" s="284">
        <f t="shared" si="69"/>
        <v>0</v>
      </c>
      <c r="FJ60" s="284">
        <f t="shared" si="69"/>
        <v>0</v>
      </c>
      <c r="FK60" s="284">
        <f t="shared" si="69"/>
        <v>0</v>
      </c>
      <c r="FL60" s="284">
        <f t="shared" si="69"/>
        <v>0</v>
      </c>
      <c r="FM60" s="284">
        <f t="shared" si="69"/>
        <v>0</v>
      </c>
      <c r="FN60" s="284">
        <f t="shared" si="69"/>
        <v>0</v>
      </c>
      <c r="FO60" s="284">
        <f t="shared" si="69"/>
        <v>0</v>
      </c>
      <c r="FP60" s="284">
        <f t="shared" si="69"/>
        <v>0</v>
      </c>
      <c r="FQ60" s="284">
        <f t="shared" si="69"/>
        <v>0</v>
      </c>
      <c r="FR60" s="284">
        <f t="shared" si="69"/>
        <v>0</v>
      </c>
      <c r="FS60" s="284">
        <f t="shared" si="69"/>
        <v>0</v>
      </c>
      <c r="FT60" s="284">
        <f t="shared" si="69"/>
        <v>0</v>
      </c>
      <c r="FU60" s="284">
        <f t="shared" si="69"/>
        <v>0</v>
      </c>
      <c r="FV60" s="284">
        <f t="shared" si="69"/>
        <v>0</v>
      </c>
      <c r="FW60" s="284">
        <f t="shared" si="69"/>
        <v>0</v>
      </c>
      <c r="FX60" s="284">
        <f t="shared" si="69"/>
        <v>0</v>
      </c>
      <c r="FY60" s="284">
        <f t="shared" si="69"/>
        <v>0</v>
      </c>
      <c r="FZ60" s="284">
        <f t="shared" si="69"/>
        <v>0</v>
      </c>
      <c r="GA60" s="284">
        <f t="shared" si="69"/>
        <v>0</v>
      </c>
      <c r="GB60" s="284">
        <f t="shared" si="69"/>
        <v>0</v>
      </c>
      <c r="GC60" s="284">
        <f t="shared" si="69"/>
        <v>0</v>
      </c>
      <c r="GD60" s="284">
        <f t="shared" si="69"/>
        <v>0</v>
      </c>
      <c r="GE60" s="284">
        <f t="shared" si="69"/>
        <v>0</v>
      </c>
      <c r="GF60" s="284">
        <f t="shared" si="69"/>
        <v>0</v>
      </c>
      <c r="GG60" s="284">
        <f t="shared" si="69"/>
        <v>0</v>
      </c>
      <c r="GH60" s="284">
        <f t="shared" si="69"/>
        <v>0</v>
      </c>
      <c r="GI60" s="284">
        <f t="shared" si="69"/>
        <v>0</v>
      </c>
      <c r="GJ60" s="284">
        <f t="shared" si="69"/>
        <v>0</v>
      </c>
      <c r="GK60" s="284">
        <f t="shared" si="69"/>
        <v>0</v>
      </c>
      <c r="GL60" s="284">
        <f t="shared" si="69"/>
        <v>0</v>
      </c>
      <c r="GM60" s="284">
        <f t="shared" si="69"/>
        <v>0</v>
      </c>
      <c r="GN60" s="284">
        <f t="shared" ref="GN60:IY60" si="70">$C12*GN35</f>
        <v>0</v>
      </c>
      <c r="GO60" s="284">
        <f t="shared" si="70"/>
        <v>0</v>
      </c>
      <c r="GP60" s="284">
        <f t="shared" si="70"/>
        <v>0</v>
      </c>
      <c r="GQ60" s="284">
        <f t="shared" si="70"/>
        <v>0</v>
      </c>
      <c r="GR60" s="284">
        <f t="shared" si="70"/>
        <v>0</v>
      </c>
      <c r="GS60" s="284">
        <f t="shared" si="70"/>
        <v>0</v>
      </c>
      <c r="GT60" s="284">
        <f t="shared" si="70"/>
        <v>0</v>
      </c>
      <c r="GU60" s="284">
        <f t="shared" si="70"/>
        <v>0</v>
      </c>
      <c r="GV60" s="284">
        <f t="shared" si="70"/>
        <v>0</v>
      </c>
      <c r="GW60" s="284">
        <f t="shared" si="70"/>
        <v>0</v>
      </c>
      <c r="GX60" s="284">
        <f t="shared" si="70"/>
        <v>0</v>
      </c>
      <c r="GY60" s="284">
        <f t="shared" si="70"/>
        <v>0</v>
      </c>
      <c r="GZ60" s="284">
        <f t="shared" si="70"/>
        <v>0</v>
      </c>
      <c r="HA60" s="284">
        <f t="shared" si="70"/>
        <v>0</v>
      </c>
      <c r="HB60" s="284">
        <f t="shared" si="70"/>
        <v>0</v>
      </c>
      <c r="HC60" s="284">
        <f t="shared" si="70"/>
        <v>0</v>
      </c>
      <c r="HD60" s="284">
        <f t="shared" si="70"/>
        <v>0</v>
      </c>
      <c r="HE60" s="284">
        <f t="shared" si="70"/>
        <v>0</v>
      </c>
      <c r="HF60" s="284">
        <f t="shared" si="70"/>
        <v>0</v>
      </c>
      <c r="HG60" s="284">
        <f t="shared" si="70"/>
        <v>0</v>
      </c>
      <c r="HH60" s="284">
        <f t="shared" si="70"/>
        <v>0</v>
      </c>
      <c r="HI60" s="284">
        <f t="shared" si="70"/>
        <v>0</v>
      </c>
      <c r="HJ60" s="284">
        <f t="shared" si="70"/>
        <v>0</v>
      </c>
      <c r="HK60" s="284">
        <f t="shared" si="70"/>
        <v>0</v>
      </c>
      <c r="HL60" s="284">
        <f t="shared" si="70"/>
        <v>0</v>
      </c>
      <c r="HM60" s="284">
        <f t="shared" si="70"/>
        <v>0</v>
      </c>
      <c r="HN60" s="284">
        <f t="shared" si="70"/>
        <v>0</v>
      </c>
      <c r="HO60" s="284">
        <f t="shared" si="70"/>
        <v>0</v>
      </c>
      <c r="HP60" s="284">
        <f t="shared" si="70"/>
        <v>0</v>
      </c>
      <c r="HQ60" s="284">
        <f t="shared" si="70"/>
        <v>0</v>
      </c>
      <c r="HR60" s="284">
        <f t="shared" si="70"/>
        <v>0</v>
      </c>
      <c r="HS60" s="284">
        <f t="shared" si="70"/>
        <v>0</v>
      </c>
      <c r="HT60" s="284">
        <f t="shared" si="70"/>
        <v>0</v>
      </c>
      <c r="HU60" s="284">
        <f t="shared" si="70"/>
        <v>0</v>
      </c>
      <c r="HV60" s="284">
        <f t="shared" si="70"/>
        <v>0</v>
      </c>
      <c r="HW60" s="284">
        <f t="shared" si="70"/>
        <v>0</v>
      </c>
      <c r="HX60" s="284">
        <f t="shared" si="70"/>
        <v>0</v>
      </c>
      <c r="HY60" s="284">
        <f t="shared" si="70"/>
        <v>0</v>
      </c>
      <c r="HZ60" s="284">
        <f t="shared" si="70"/>
        <v>0</v>
      </c>
      <c r="IA60" s="284">
        <f t="shared" si="70"/>
        <v>0</v>
      </c>
      <c r="IB60" s="284">
        <f t="shared" si="70"/>
        <v>0</v>
      </c>
      <c r="IC60" s="284">
        <f t="shared" si="70"/>
        <v>0</v>
      </c>
      <c r="ID60" s="284">
        <f t="shared" si="70"/>
        <v>0</v>
      </c>
      <c r="IE60" s="284">
        <f t="shared" si="70"/>
        <v>0</v>
      </c>
      <c r="IF60" s="284">
        <f t="shared" si="70"/>
        <v>0</v>
      </c>
      <c r="IG60" s="284">
        <f t="shared" si="70"/>
        <v>0</v>
      </c>
      <c r="IH60" s="284">
        <f t="shared" si="70"/>
        <v>0</v>
      </c>
      <c r="II60" s="284">
        <f t="shared" si="70"/>
        <v>0</v>
      </c>
      <c r="IJ60" s="284">
        <f t="shared" si="70"/>
        <v>0</v>
      </c>
      <c r="IK60" s="284">
        <f t="shared" si="70"/>
        <v>0</v>
      </c>
      <c r="IL60" s="284">
        <f t="shared" si="70"/>
        <v>0</v>
      </c>
      <c r="IM60" s="284">
        <f t="shared" si="70"/>
        <v>0</v>
      </c>
      <c r="IN60" s="284">
        <f t="shared" si="70"/>
        <v>0</v>
      </c>
      <c r="IO60" s="284">
        <f t="shared" si="70"/>
        <v>0</v>
      </c>
      <c r="IP60" s="284">
        <f t="shared" si="70"/>
        <v>0</v>
      </c>
      <c r="IQ60" s="284">
        <f t="shared" si="70"/>
        <v>0</v>
      </c>
      <c r="IR60" s="284">
        <f t="shared" si="70"/>
        <v>0</v>
      </c>
      <c r="IS60" s="284">
        <f t="shared" si="70"/>
        <v>0</v>
      </c>
      <c r="IT60" s="284">
        <f t="shared" si="70"/>
        <v>0</v>
      </c>
      <c r="IU60" s="284">
        <f t="shared" si="70"/>
        <v>0</v>
      </c>
      <c r="IV60" s="284">
        <f t="shared" si="70"/>
        <v>0</v>
      </c>
      <c r="IW60" s="284">
        <f t="shared" si="70"/>
        <v>0</v>
      </c>
      <c r="IX60" s="284">
        <f t="shared" si="70"/>
        <v>0</v>
      </c>
      <c r="IY60" s="284">
        <f t="shared" si="70"/>
        <v>0</v>
      </c>
      <c r="IZ60" s="284">
        <f t="shared" ref="IZ60:LK60" si="71">$C12*IZ35</f>
        <v>0</v>
      </c>
      <c r="JA60" s="284">
        <f t="shared" si="71"/>
        <v>0</v>
      </c>
      <c r="JB60" s="284">
        <f t="shared" si="71"/>
        <v>0</v>
      </c>
      <c r="JC60" s="284">
        <f t="shared" si="71"/>
        <v>0</v>
      </c>
      <c r="JD60" s="284">
        <f t="shared" si="71"/>
        <v>0</v>
      </c>
      <c r="JE60" s="284">
        <f t="shared" si="71"/>
        <v>0</v>
      </c>
      <c r="JF60" s="284">
        <f t="shared" si="71"/>
        <v>0</v>
      </c>
      <c r="JG60" s="284">
        <f t="shared" si="71"/>
        <v>0</v>
      </c>
      <c r="JH60" s="284">
        <f t="shared" si="71"/>
        <v>0</v>
      </c>
      <c r="JI60" s="284">
        <f t="shared" si="71"/>
        <v>0</v>
      </c>
      <c r="JJ60" s="284">
        <f t="shared" si="71"/>
        <v>0</v>
      </c>
      <c r="JK60" s="284">
        <f t="shared" si="71"/>
        <v>0</v>
      </c>
      <c r="JL60" s="284">
        <f t="shared" si="71"/>
        <v>0</v>
      </c>
      <c r="JM60" s="284">
        <f t="shared" si="71"/>
        <v>0</v>
      </c>
      <c r="JN60" s="284">
        <f t="shared" si="71"/>
        <v>0</v>
      </c>
      <c r="JO60" s="284">
        <f t="shared" si="71"/>
        <v>0</v>
      </c>
      <c r="JP60" s="284">
        <f t="shared" si="71"/>
        <v>0</v>
      </c>
      <c r="JQ60" s="284">
        <f t="shared" si="71"/>
        <v>0</v>
      </c>
      <c r="JR60" s="284">
        <f t="shared" si="71"/>
        <v>0</v>
      </c>
      <c r="JS60" s="284">
        <f t="shared" si="71"/>
        <v>0</v>
      </c>
      <c r="JT60" s="284">
        <f t="shared" si="71"/>
        <v>0</v>
      </c>
      <c r="JU60" s="284">
        <f t="shared" si="71"/>
        <v>0</v>
      </c>
      <c r="JV60" s="284">
        <f t="shared" si="71"/>
        <v>0</v>
      </c>
      <c r="JW60" s="284">
        <f t="shared" si="71"/>
        <v>0</v>
      </c>
      <c r="JX60" s="284">
        <f t="shared" si="71"/>
        <v>0</v>
      </c>
      <c r="JY60" s="284">
        <f t="shared" si="71"/>
        <v>0</v>
      </c>
      <c r="JZ60" s="284">
        <f t="shared" si="71"/>
        <v>0</v>
      </c>
      <c r="KA60" s="284">
        <f t="shared" si="71"/>
        <v>0</v>
      </c>
      <c r="KB60" s="284">
        <f t="shared" si="71"/>
        <v>0</v>
      </c>
      <c r="KC60" s="284">
        <f t="shared" si="71"/>
        <v>0</v>
      </c>
      <c r="KD60" s="284">
        <f t="shared" si="71"/>
        <v>0</v>
      </c>
      <c r="KE60" s="284">
        <f t="shared" si="71"/>
        <v>0</v>
      </c>
      <c r="KF60" s="284">
        <f t="shared" si="71"/>
        <v>0</v>
      </c>
      <c r="KG60" s="284">
        <f t="shared" si="71"/>
        <v>0</v>
      </c>
      <c r="KH60" s="284">
        <f t="shared" si="71"/>
        <v>0</v>
      </c>
      <c r="KI60" s="284">
        <f t="shared" si="71"/>
        <v>0</v>
      </c>
      <c r="KJ60" s="284">
        <f t="shared" si="71"/>
        <v>0</v>
      </c>
      <c r="KK60" s="284">
        <f t="shared" si="71"/>
        <v>0</v>
      </c>
      <c r="KL60" s="284">
        <f t="shared" si="71"/>
        <v>0</v>
      </c>
      <c r="KM60" s="284">
        <f t="shared" si="71"/>
        <v>0</v>
      </c>
      <c r="KN60" s="284">
        <f t="shared" si="71"/>
        <v>0</v>
      </c>
      <c r="KO60" s="284">
        <f t="shared" si="71"/>
        <v>0</v>
      </c>
      <c r="KP60" s="284">
        <f t="shared" si="71"/>
        <v>0</v>
      </c>
      <c r="KQ60" s="284">
        <f t="shared" si="71"/>
        <v>0</v>
      </c>
      <c r="KR60" s="284">
        <f t="shared" si="71"/>
        <v>0</v>
      </c>
      <c r="KS60" s="284">
        <f t="shared" si="71"/>
        <v>0</v>
      </c>
      <c r="KT60" s="284">
        <f t="shared" si="71"/>
        <v>0</v>
      </c>
      <c r="KU60" s="284">
        <f t="shared" si="71"/>
        <v>0</v>
      </c>
      <c r="KV60" s="284">
        <f t="shared" si="71"/>
        <v>0</v>
      </c>
      <c r="KW60" s="284">
        <f t="shared" si="71"/>
        <v>0</v>
      </c>
      <c r="KX60" s="284">
        <f t="shared" si="71"/>
        <v>0</v>
      </c>
      <c r="KY60" s="284">
        <f t="shared" si="71"/>
        <v>0</v>
      </c>
      <c r="KZ60" s="284">
        <f t="shared" si="71"/>
        <v>0</v>
      </c>
      <c r="LA60" s="284">
        <f t="shared" si="71"/>
        <v>0</v>
      </c>
      <c r="LB60" s="284">
        <f t="shared" si="71"/>
        <v>0</v>
      </c>
      <c r="LC60" s="284">
        <f t="shared" si="71"/>
        <v>0</v>
      </c>
      <c r="LD60" s="284">
        <f t="shared" si="71"/>
        <v>0</v>
      </c>
      <c r="LE60" s="284">
        <f t="shared" si="71"/>
        <v>0</v>
      </c>
      <c r="LF60" s="284">
        <f t="shared" si="71"/>
        <v>0</v>
      </c>
      <c r="LG60" s="284">
        <f t="shared" si="71"/>
        <v>0</v>
      </c>
      <c r="LH60" s="284">
        <f t="shared" si="71"/>
        <v>0</v>
      </c>
      <c r="LI60" s="284">
        <f t="shared" si="71"/>
        <v>0</v>
      </c>
      <c r="LJ60" s="284">
        <f t="shared" si="71"/>
        <v>0</v>
      </c>
      <c r="LK60" s="284">
        <f t="shared" si="71"/>
        <v>0</v>
      </c>
      <c r="LL60" s="284">
        <f t="shared" ref="LL60:NW60" si="72">$C12*LL35</f>
        <v>0</v>
      </c>
      <c r="LM60" s="284">
        <f t="shared" si="72"/>
        <v>0</v>
      </c>
      <c r="LN60" s="284">
        <f t="shared" si="72"/>
        <v>0</v>
      </c>
      <c r="LO60" s="284">
        <f t="shared" si="72"/>
        <v>0</v>
      </c>
      <c r="LP60" s="284">
        <f t="shared" si="72"/>
        <v>0</v>
      </c>
      <c r="LQ60" s="284">
        <f t="shared" si="72"/>
        <v>0</v>
      </c>
      <c r="LR60" s="284">
        <f t="shared" si="72"/>
        <v>0</v>
      </c>
      <c r="LS60" s="284">
        <f t="shared" si="72"/>
        <v>0</v>
      </c>
      <c r="LT60" s="284">
        <f t="shared" si="72"/>
        <v>0</v>
      </c>
      <c r="LU60" s="284">
        <f t="shared" si="72"/>
        <v>0</v>
      </c>
      <c r="LV60" s="284">
        <f t="shared" si="72"/>
        <v>0</v>
      </c>
      <c r="LW60" s="284">
        <f t="shared" si="72"/>
        <v>0</v>
      </c>
      <c r="LX60" s="284">
        <f t="shared" si="72"/>
        <v>0</v>
      </c>
      <c r="LY60" s="284">
        <f t="shared" si="72"/>
        <v>0</v>
      </c>
      <c r="LZ60" s="284">
        <f t="shared" si="72"/>
        <v>0</v>
      </c>
      <c r="MA60" s="284">
        <f t="shared" si="72"/>
        <v>0</v>
      </c>
      <c r="MB60" s="284">
        <f t="shared" si="72"/>
        <v>0</v>
      </c>
      <c r="MC60" s="284">
        <f t="shared" si="72"/>
        <v>0</v>
      </c>
      <c r="MD60" s="284">
        <f t="shared" si="72"/>
        <v>0</v>
      </c>
      <c r="ME60" s="284">
        <f t="shared" si="72"/>
        <v>0</v>
      </c>
      <c r="MF60" s="284">
        <f t="shared" si="72"/>
        <v>0</v>
      </c>
      <c r="MG60" s="284">
        <f t="shared" si="72"/>
        <v>0</v>
      </c>
      <c r="MH60" s="284">
        <f t="shared" si="72"/>
        <v>0</v>
      </c>
      <c r="MI60" s="284">
        <f t="shared" si="72"/>
        <v>0</v>
      </c>
      <c r="MJ60" s="284">
        <f t="shared" si="72"/>
        <v>0</v>
      </c>
      <c r="MK60" s="284">
        <f t="shared" si="72"/>
        <v>0</v>
      </c>
      <c r="ML60" s="284">
        <f t="shared" si="72"/>
        <v>0</v>
      </c>
      <c r="MM60" s="284">
        <f t="shared" si="72"/>
        <v>0</v>
      </c>
      <c r="MN60" s="284">
        <f t="shared" si="72"/>
        <v>0</v>
      </c>
      <c r="MO60" s="284">
        <f t="shared" si="72"/>
        <v>0</v>
      </c>
      <c r="MP60" s="284">
        <f t="shared" si="72"/>
        <v>0</v>
      </c>
      <c r="MQ60" s="284">
        <f t="shared" si="72"/>
        <v>0</v>
      </c>
      <c r="MR60" s="284">
        <f t="shared" si="72"/>
        <v>0</v>
      </c>
      <c r="MS60" s="284">
        <f t="shared" si="72"/>
        <v>0</v>
      </c>
      <c r="MT60" s="284">
        <f t="shared" si="72"/>
        <v>0</v>
      </c>
      <c r="MU60" s="284">
        <f t="shared" si="72"/>
        <v>0</v>
      </c>
      <c r="MV60" s="284">
        <f t="shared" si="72"/>
        <v>0</v>
      </c>
      <c r="MW60" s="284">
        <f t="shared" si="72"/>
        <v>0</v>
      </c>
      <c r="MX60" s="284">
        <f t="shared" si="72"/>
        <v>0</v>
      </c>
      <c r="MY60" s="284">
        <f t="shared" si="72"/>
        <v>0</v>
      </c>
      <c r="MZ60" s="284">
        <f t="shared" si="72"/>
        <v>0</v>
      </c>
      <c r="NA60" s="284">
        <f t="shared" si="72"/>
        <v>0</v>
      </c>
      <c r="NB60" s="284">
        <f t="shared" si="72"/>
        <v>0</v>
      </c>
      <c r="NC60" s="284">
        <f t="shared" si="72"/>
        <v>0</v>
      </c>
      <c r="ND60" s="284">
        <f t="shared" si="72"/>
        <v>0</v>
      </c>
      <c r="NE60" s="284">
        <f t="shared" si="72"/>
        <v>0</v>
      </c>
      <c r="NF60" s="284">
        <f t="shared" si="72"/>
        <v>0</v>
      </c>
      <c r="NG60" s="284">
        <f t="shared" si="72"/>
        <v>0</v>
      </c>
      <c r="NH60" s="284">
        <f t="shared" si="72"/>
        <v>0</v>
      </c>
      <c r="NI60" s="284">
        <f t="shared" si="72"/>
        <v>0</v>
      </c>
      <c r="NJ60" s="284">
        <f t="shared" si="72"/>
        <v>0</v>
      </c>
      <c r="NK60" s="284">
        <f t="shared" si="72"/>
        <v>0</v>
      </c>
      <c r="NL60" s="284">
        <f t="shared" si="72"/>
        <v>0</v>
      </c>
      <c r="NM60" s="284">
        <f t="shared" si="72"/>
        <v>0</v>
      </c>
      <c r="NN60" s="284">
        <f t="shared" si="72"/>
        <v>0</v>
      </c>
      <c r="NO60" s="284">
        <f t="shared" si="72"/>
        <v>0</v>
      </c>
      <c r="NP60" s="284">
        <f t="shared" si="72"/>
        <v>0</v>
      </c>
      <c r="NQ60" s="284">
        <f t="shared" si="72"/>
        <v>0</v>
      </c>
      <c r="NR60" s="284">
        <f t="shared" si="72"/>
        <v>0</v>
      </c>
      <c r="NS60" s="284">
        <f t="shared" si="72"/>
        <v>0</v>
      </c>
      <c r="NT60" s="284">
        <f t="shared" si="72"/>
        <v>0</v>
      </c>
      <c r="NU60" s="284">
        <f t="shared" si="72"/>
        <v>0</v>
      </c>
      <c r="NV60" s="284">
        <f t="shared" si="72"/>
        <v>0</v>
      </c>
      <c r="NW60" s="284">
        <f t="shared" si="72"/>
        <v>0</v>
      </c>
      <c r="NX60" s="284">
        <f t="shared" ref="NX60:QI60" si="73">$C12*NX35</f>
        <v>0</v>
      </c>
      <c r="NY60" s="284">
        <f t="shared" si="73"/>
        <v>0</v>
      </c>
      <c r="NZ60" s="284">
        <f t="shared" si="73"/>
        <v>0</v>
      </c>
      <c r="OA60" s="284">
        <f t="shared" si="73"/>
        <v>0</v>
      </c>
      <c r="OB60" s="284">
        <f t="shared" si="73"/>
        <v>0</v>
      </c>
      <c r="OC60" s="284">
        <f t="shared" si="73"/>
        <v>0</v>
      </c>
      <c r="OD60" s="284">
        <f t="shared" si="73"/>
        <v>0</v>
      </c>
      <c r="OE60" s="284">
        <f t="shared" si="73"/>
        <v>0</v>
      </c>
      <c r="OF60" s="284">
        <f t="shared" si="73"/>
        <v>0</v>
      </c>
      <c r="OG60" s="284">
        <f t="shared" si="73"/>
        <v>0</v>
      </c>
      <c r="OH60" s="284">
        <f t="shared" si="73"/>
        <v>0</v>
      </c>
      <c r="OI60" s="284">
        <f t="shared" si="73"/>
        <v>0</v>
      </c>
      <c r="OJ60" s="284">
        <f t="shared" si="73"/>
        <v>0</v>
      </c>
      <c r="OK60" s="284">
        <f t="shared" si="73"/>
        <v>0</v>
      </c>
      <c r="OL60" s="284">
        <f t="shared" si="73"/>
        <v>0</v>
      </c>
      <c r="OM60" s="284">
        <f t="shared" si="73"/>
        <v>0</v>
      </c>
      <c r="ON60" s="284">
        <f t="shared" si="73"/>
        <v>0</v>
      </c>
      <c r="OO60" s="284">
        <f t="shared" si="73"/>
        <v>0</v>
      </c>
      <c r="OP60" s="284">
        <f t="shared" si="73"/>
        <v>0</v>
      </c>
      <c r="OQ60" s="284">
        <f t="shared" si="73"/>
        <v>0</v>
      </c>
      <c r="OR60" s="284">
        <f t="shared" si="73"/>
        <v>0</v>
      </c>
      <c r="OS60" s="284">
        <f t="shared" si="73"/>
        <v>0</v>
      </c>
      <c r="OT60" s="284">
        <f t="shared" si="73"/>
        <v>0</v>
      </c>
      <c r="OU60" s="284">
        <f t="shared" si="73"/>
        <v>0</v>
      </c>
      <c r="OV60" s="284">
        <f t="shared" si="73"/>
        <v>0</v>
      </c>
      <c r="OW60" s="284">
        <f t="shared" si="73"/>
        <v>0</v>
      </c>
      <c r="OX60" s="284">
        <f t="shared" si="73"/>
        <v>0</v>
      </c>
      <c r="OY60" s="284">
        <f t="shared" si="73"/>
        <v>0</v>
      </c>
      <c r="OZ60" s="284">
        <f t="shared" si="73"/>
        <v>0</v>
      </c>
      <c r="PA60" s="284">
        <f t="shared" si="73"/>
        <v>0</v>
      </c>
      <c r="PB60" s="284">
        <f t="shared" si="73"/>
        <v>0</v>
      </c>
      <c r="PC60" s="284">
        <f t="shared" si="73"/>
        <v>0</v>
      </c>
      <c r="PD60" s="284">
        <f t="shared" si="73"/>
        <v>0</v>
      </c>
      <c r="PE60" s="284">
        <f t="shared" si="73"/>
        <v>0</v>
      </c>
      <c r="PF60" s="284">
        <f t="shared" si="73"/>
        <v>0</v>
      </c>
      <c r="PG60" s="284">
        <f t="shared" si="73"/>
        <v>0</v>
      </c>
      <c r="PH60" s="284">
        <f t="shared" si="73"/>
        <v>0</v>
      </c>
      <c r="PI60" s="284">
        <f t="shared" si="73"/>
        <v>0</v>
      </c>
      <c r="PJ60" s="284">
        <f t="shared" si="73"/>
        <v>0</v>
      </c>
      <c r="PK60" s="284">
        <f t="shared" si="73"/>
        <v>0</v>
      </c>
      <c r="PL60" s="284">
        <f t="shared" si="73"/>
        <v>0</v>
      </c>
      <c r="PM60" s="284">
        <f t="shared" si="73"/>
        <v>0</v>
      </c>
      <c r="PN60" s="284">
        <f t="shared" si="73"/>
        <v>0</v>
      </c>
      <c r="PO60" s="284">
        <f t="shared" si="73"/>
        <v>0</v>
      </c>
      <c r="PP60" s="284">
        <f t="shared" si="73"/>
        <v>0</v>
      </c>
      <c r="PQ60" s="284">
        <f t="shared" si="73"/>
        <v>0</v>
      </c>
      <c r="PR60" s="284">
        <f t="shared" si="73"/>
        <v>0</v>
      </c>
      <c r="PS60" s="284">
        <f t="shared" si="73"/>
        <v>0</v>
      </c>
      <c r="PT60" s="284">
        <f t="shared" si="73"/>
        <v>0</v>
      </c>
      <c r="PU60" s="284">
        <f t="shared" si="73"/>
        <v>0</v>
      </c>
      <c r="PV60" s="284">
        <f t="shared" si="73"/>
        <v>0</v>
      </c>
      <c r="PW60" s="284">
        <f t="shared" si="73"/>
        <v>0</v>
      </c>
      <c r="PX60" s="284">
        <f t="shared" si="73"/>
        <v>0</v>
      </c>
      <c r="PY60" s="284">
        <f t="shared" si="73"/>
        <v>0</v>
      </c>
      <c r="PZ60" s="284">
        <f t="shared" si="73"/>
        <v>0</v>
      </c>
      <c r="QA60" s="284">
        <f t="shared" si="73"/>
        <v>0</v>
      </c>
      <c r="QB60" s="284">
        <f t="shared" si="73"/>
        <v>0</v>
      </c>
      <c r="QC60" s="284">
        <f t="shared" si="73"/>
        <v>0</v>
      </c>
      <c r="QD60" s="284">
        <f t="shared" si="73"/>
        <v>0</v>
      </c>
      <c r="QE60" s="284">
        <f t="shared" si="73"/>
        <v>0</v>
      </c>
      <c r="QF60" s="284">
        <f t="shared" si="73"/>
        <v>0</v>
      </c>
      <c r="QG60" s="284">
        <f t="shared" si="73"/>
        <v>0</v>
      </c>
      <c r="QH60" s="284">
        <f t="shared" si="73"/>
        <v>0</v>
      </c>
      <c r="QI60" s="284">
        <f t="shared" si="73"/>
        <v>0</v>
      </c>
      <c r="QJ60" s="284">
        <f t="shared" ref="QJ60:SA60" si="74">$C12*QJ35</f>
        <v>0</v>
      </c>
      <c r="QK60" s="284">
        <f t="shared" si="74"/>
        <v>0</v>
      </c>
      <c r="QL60" s="284">
        <f t="shared" si="74"/>
        <v>0</v>
      </c>
      <c r="QM60" s="284">
        <f t="shared" si="74"/>
        <v>0</v>
      </c>
      <c r="QN60" s="284">
        <f t="shared" si="74"/>
        <v>0</v>
      </c>
      <c r="QO60" s="284">
        <f t="shared" si="74"/>
        <v>0</v>
      </c>
      <c r="QP60" s="284">
        <f t="shared" si="74"/>
        <v>0</v>
      </c>
      <c r="QQ60" s="284">
        <f t="shared" si="74"/>
        <v>0</v>
      </c>
      <c r="QR60" s="284">
        <f t="shared" si="74"/>
        <v>0</v>
      </c>
      <c r="QS60" s="284">
        <f t="shared" si="74"/>
        <v>0</v>
      </c>
      <c r="QT60" s="284">
        <f t="shared" si="74"/>
        <v>0</v>
      </c>
      <c r="QU60" s="284">
        <f t="shared" si="74"/>
        <v>0</v>
      </c>
      <c r="QV60" s="284">
        <f t="shared" si="74"/>
        <v>0</v>
      </c>
      <c r="QW60" s="284">
        <f t="shared" si="74"/>
        <v>0</v>
      </c>
      <c r="QX60" s="284">
        <f t="shared" si="74"/>
        <v>0</v>
      </c>
      <c r="QY60" s="284">
        <f t="shared" si="74"/>
        <v>0</v>
      </c>
      <c r="QZ60" s="284">
        <f t="shared" si="74"/>
        <v>0</v>
      </c>
      <c r="RA60" s="284">
        <f t="shared" si="74"/>
        <v>0</v>
      </c>
      <c r="RB60" s="284">
        <f t="shared" si="74"/>
        <v>0</v>
      </c>
      <c r="RC60" s="284">
        <f t="shared" si="74"/>
        <v>0</v>
      </c>
      <c r="RD60" s="284">
        <f t="shared" si="74"/>
        <v>0</v>
      </c>
      <c r="RE60" s="284">
        <f t="shared" si="74"/>
        <v>0</v>
      </c>
      <c r="RF60" s="284">
        <f t="shared" si="74"/>
        <v>0</v>
      </c>
      <c r="RG60" s="284">
        <f t="shared" si="74"/>
        <v>0</v>
      </c>
      <c r="RH60" s="284">
        <f t="shared" si="74"/>
        <v>0</v>
      </c>
      <c r="RI60" s="284">
        <f t="shared" si="74"/>
        <v>0</v>
      </c>
      <c r="RJ60" s="284">
        <f t="shared" si="74"/>
        <v>0</v>
      </c>
      <c r="RK60" s="284">
        <f t="shared" si="74"/>
        <v>0</v>
      </c>
      <c r="RL60" s="284">
        <f t="shared" si="74"/>
        <v>0</v>
      </c>
      <c r="RM60" s="284">
        <f t="shared" si="74"/>
        <v>0</v>
      </c>
      <c r="RN60" s="284">
        <f t="shared" si="74"/>
        <v>0</v>
      </c>
      <c r="RO60" s="284">
        <f t="shared" si="74"/>
        <v>0</v>
      </c>
      <c r="RP60" s="284">
        <f t="shared" si="74"/>
        <v>0</v>
      </c>
      <c r="RQ60" s="284">
        <f t="shared" si="74"/>
        <v>0</v>
      </c>
      <c r="RR60" s="284">
        <f t="shared" si="74"/>
        <v>0</v>
      </c>
      <c r="RS60" s="284">
        <f t="shared" si="74"/>
        <v>0</v>
      </c>
      <c r="RT60" s="284">
        <f t="shared" si="74"/>
        <v>0</v>
      </c>
      <c r="RU60" s="284">
        <f t="shared" si="74"/>
        <v>0</v>
      </c>
      <c r="RV60" s="284">
        <f t="shared" si="74"/>
        <v>0</v>
      </c>
      <c r="RW60" s="284">
        <f t="shared" si="74"/>
        <v>0</v>
      </c>
      <c r="RX60" s="284">
        <f t="shared" si="74"/>
        <v>0</v>
      </c>
      <c r="RY60" s="284">
        <f t="shared" si="74"/>
        <v>0</v>
      </c>
      <c r="RZ60" s="284">
        <f t="shared" si="74"/>
        <v>0</v>
      </c>
      <c r="SA60" s="284">
        <f t="shared" si="74"/>
        <v>0</v>
      </c>
    </row>
    <row r="61" spans="1:495">
      <c r="A61" s="282" t="s">
        <v>331</v>
      </c>
      <c r="B61" s="290">
        <f>SUM(C62)</f>
        <v>514460</v>
      </c>
      <c r="C61" s="290"/>
      <c r="D61" s="284"/>
      <c r="E61" s="284"/>
      <c r="F61" s="284"/>
      <c r="G61" s="284"/>
      <c r="H61" s="284"/>
      <c r="I61" s="284"/>
      <c r="J61" s="284"/>
      <c r="K61" s="284"/>
      <c r="L61" s="284"/>
      <c r="M61" s="284"/>
      <c r="N61" s="284"/>
      <c r="O61" s="284"/>
      <c r="P61" s="284"/>
      <c r="Q61" s="284"/>
      <c r="R61" s="284"/>
      <c r="S61" s="284"/>
      <c r="T61" s="284"/>
      <c r="U61" s="284"/>
      <c r="V61" s="284"/>
      <c r="W61" s="284"/>
      <c r="X61" s="284"/>
      <c r="Y61" s="284"/>
      <c r="Z61" s="284"/>
      <c r="AA61" s="284"/>
      <c r="AB61" s="284"/>
      <c r="AC61" s="284"/>
      <c r="AD61" s="284"/>
      <c r="AE61" s="284"/>
      <c r="AF61" s="284"/>
      <c r="AG61" s="284"/>
      <c r="AH61" s="284"/>
      <c r="AI61" s="284"/>
      <c r="AJ61" s="284"/>
      <c r="AK61" s="284"/>
      <c r="AL61" s="284"/>
      <c r="AM61" s="284"/>
      <c r="AN61" s="284"/>
      <c r="AO61" s="284"/>
      <c r="AP61" s="284"/>
      <c r="AQ61" s="284"/>
      <c r="AR61" s="284"/>
      <c r="AS61" s="284"/>
      <c r="AT61" s="284"/>
      <c r="AU61" s="284"/>
      <c r="AV61" s="284"/>
      <c r="AW61" s="284"/>
      <c r="AX61" s="284"/>
      <c r="AY61" s="284"/>
      <c r="AZ61" s="284"/>
      <c r="BA61" s="284"/>
      <c r="BB61" s="284"/>
      <c r="BC61" s="284"/>
      <c r="BD61" s="284"/>
      <c r="BE61" s="284"/>
      <c r="BF61" s="284"/>
      <c r="BG61" s="284"/>
      <c r="BH61" s="284"/>
      <c r="BI61" s="284"/>
      <c r="BJ61" s="284"/>
      <c r="BK61" s="284"/>
      <c r="BL61" s="284"/>
      <c r="BM61" s="284"/>
      <c r="BN61" s="284"/>
      <c r="BO61" s="284"/>
      <c r="BP61" s="284"/>
      <c r="BQ61" s="284"/>
      <c r="BR61" s="284"/>
      <c r="BS61" s="284"/>
      <c r="BT61" s="284"/>
      <c r="BU61" s="284"/>
      <c r="BV61" s="284"/>
      <c r="BW61" s="284"/>
      <c r="BX61" s="284"/>
      <c r="BY61" s="284"/>
      <c r="BZ61" s="284"/>
      <c r="CA61" s="284"/>
      <c r="CB61" s="284"/>
      <c r="CC61" s="284"/>
      <c r="CD61" s="284"/>
      <c r="CE61" s="284"/>
      <c r="CF61" s="284"/>
      <c r="CG61" s="284"/>
      <c r="CH61" s="284"/>
      <c r="CI61" s="284"/>
      <c r="CJ61" s="284"/>
      <c r="CK61" s="284"/>
      <c r="CL61" s="284"/>
      <c r="CM61" s="284"/>
      <c r="CN61" s="284"/>
      <c r="CO61" s="284"/>
      <c r="CP61" s="284"/>
      <c r="CQ61" s="284"/>
      <c r="CR61" s="284"/>
      <c r="CS61" s="284"/>
      <c r="CT61" s="284"/>
      <c r="CU61" s="284"/>
      <c r="CV61" s="284"/>
      <c r="CW61" s="284"/>
      <c r="CX61" s="284"/>
      <c r="CY61" s="284"/>
      <c r="CZ61" s="284"/>
      <c r="DA61" s="284"/>
      <c r="DB61" s="284"/>
      <c r="DC61" s="284"/>
      <c r="DD61" s="284"/>
      <c r="DE61" s="284"/>
      <c r="DF61" s="284"/>
      <c r="DG61" s="284"/>
      <c r="DH61" s="284"/>
      <c r="DI61" s="284"/>
      <c r="DJ61" s="284"/>
      <c r="DK61" s="284"/>
      <c r="DL61" s="284"/>
      <c r="DM61" s="284"/>
      <c r="DN61" s="284"/>
      <c r="DO61" s="284"/>
      <c r="DP61" s="284"/>
      <c r="DQ61" s="284"/>
      <c r="DR61" s="284"/>
      <c r="DS61" s="284"/>
      <c r="DT61" s="284"/>
      <c r="DU61" s="284"/>
      <c r="DV61" s="284"/>
      <c r="DW61" s="284"/>
      <c r="DX61" s="284"/>
      <c r="DY61" s="284"/>
      <c r="DZ61" s="284"/>
      <c r="EA61" s="284"/>
      <c r="EB61" s="284"/>
      <c r="EC61" s="284"/>
      <c r="ED61" s="284"/>
      <c r="EE61" s="284"/>
      <c r="EF61" s="284"/>
      <c r="EG61" s="284"/>
      <c r="EH61" s="284"/>
      <c r="EI61" s="284"/>
      <c r="EJ61" s="284"/>
      <c r="EK61" s="284"/>
      <c r="EL61" s="284"/>
      <c r="EM61" s="284"/>
      <c r="EN61" s="284"/>
      <c r="EO61" s="284"/>
      <c r="EP61" s="284"/>
      <c r="EQ61" s="284"/>
      <c r="ER61" s="284"/>
      <c r="ES61" s="284"/>
      <c r="ET61" s="284"/>
      <c r="EU61" s="284"/>
      <c r="EV61" s="284"/>
      <c r="EW61" s="284"/>
      <c r="EX61" s="284"/>
      <c r="EY61" s="284"/>
      <c r="EZ61" s="284"/>
      <c r="FA61" s="284"/>
      <c r="FB61" s="284"/>
      <c r="FC61" s="284"/>
      <c r="FD61" s="284"/>
      <c r="FE61" s="284"/>
      <c r="FF61" s="284"/>
      <c r="FG61" s="284"/>
      <c r="FH61" s="284"/>
      <c r="FI61" s="284"/>
      <c r="FJ61" s="284"/>
      <c r="FK61" s="284"/>
      <c r="FL61" s="284"/>
      <c r="FM61" s="284"/>
      <c r="FN61" s="284"/>
      <c r="FO61" s="284"/>
      <c r="FP61" s="284"/>
      <c r="FQ61" s="284"/>
      <c r="FR61" s="284"/>
      <c r="FS61" s="284"/>
      <c r="FT61" s="284"/>
      <c r="FU61" s="284"/>
      <c r="FV61" s="284"/>
      <c r="FW61" s="284"/>
      <c r="FX61" s="284"/>
      <c r="FY61" s="284"/>
      <c r="FZ61" s="284"/>
      <c r="GA61" s="284"/>
      <c r="GB61" s="284"/>
      <c r="GC61" s="284"/>
      <c r="GD61" s="284"/>
      <c r="GE61" s="284"/>
      <c r="GF61" s="284"/>
      <c r="GG61" s="284"/>
      <c r="GH61" s="284"/>
      <c r="GI61" s="284"/>
      <c r="GJ61" s="284"/>
      <c r="GK61" s="284"/>
      <c r="GL61" s="284"/>
      <c r="GM61" s="284"/>
      <c r="GN61" s="284"/>
      <c r="GO61" s="284"/>
      <c r="GP61" s="284"/>
      <c r="GQ61" s="284"/>
      <c r="GR61" s="284"/>
      <c r="GS61" s="284"/>
      <c r="GT61" s="284"/>
      <c r="GU61" s="284"/>
      <c r="GV61" s="284"/>
      <c r="GW61" s="284"/>
      <c r="GX61" s="284"/>
      <c r="GY61" s="284"/>
      <c r="GZ61" s="284"/>
      <c r="HA61" s="284"/>
      <c r="HB61" s="284"/>
      <c r="HC61" s="284"/>
      <c r="HD61" s="284"/>
      <c r="HE61" s="284"/>
      <c r="HF61" s="284"/>
      <c r="HG61" s="284"/>
      <c r="HH61" s="284"/>
      <c r="HI61" s="284"/>
      <c r="HJ61" s="284"/>
      <c r="HK61" s="284"/>
      <c r="HL61" s="284"/>
      <c r="HM61" s="284"/>
      <c r="HN61" s="284"/>
      <c r="HO61" s="284"/>
      <c r="HP61" s="284"/>
      <c r="HQ61" s="284"/>
      <c r="HR61" s="284"/>
      <c r="HS61" s="284"/>
      <c r="HT61" s="284"/>
      <c r="HU61" s="284"/>
      <c r="HV61" s="284"/>
      <c r="HW61" s="284"/>
      <c r="HX61" s="284"/>
      <c r="HY61" s="284"/>
      <c r="HZ61" s="284"/>
      <c r="IA61" s="284"/>
      <c r="IB61" s="284"/>
      <c r="IC61" s="284"/>
      <c r="ID61" s="284"/>
      <c r="IE61" s="284"/>
      <c r="IF61" s="284"/>
      <c r="IG61" s="284"/>
      <c r="IH61" s="284"/>
      <c r="II61" s="284"/>
      <c r="IJ61" s="284"/>
      <c r="IK61" s="284"/>
      <c r="IL61" s="284"/>
      <c r="IM61" s="284"/>
      <c r="IN61" s="284"/>
      <c r="IO61" s="284"/>
      <c r="IP61" s="284"/>
      <c r="IQ61" s="284"/>
      <c r="IR61" s="284"/>
      <c r="IS61" s="284"/>
      <c r="IT61" s="284"/>
      <c r="IU61" s="284"/>
      <c r="IV61" s="284"/>
      <c r="IW61" s="284"/>
      <c r="IX61" s="284"/>
      <c r="IY61" s="284"/>
      <c r="IZ61" s="284"/>
      <c r="JA61" s="284"/>
      <c r="JB61" s="284"/>
      <c r="JC61" s="284"/>
      <c r="JD61" s="284"/>
      <c r="JE61" s="284"/>
      <c r="JF61" s="284"/>
      <c r="JG61" s="284"/>
      <c r="JH61" s="284"/>
      <c r="JI61" s="284"/>
      <c r="JJ61" s="284"/>
      <c r="JK61" s="284"/>
      <c r="JL61" s="284"/>
      <c r="JM61" s="284"/>
      <c r="JN61" s="284"/>
      <c r="JO61" s="284"/>
      <c r="JP61" s="284"/>
      <c r="JQ61" s="284"/>
      <c r="JR61" s="284"/>
      <c r="JS61" s="284"/>
      <c r="JT61" s="284"/>
      <c r="JU61" s="284"/>
      <c r="JV61" s="284"/>
      <c r="JW61" s="284"/>
      <c r="JX61" s="284"/>
      <c r="JY61" s="284"/>
      <c r="JZ61" s="284"/>
      <c r="KA61" s="284"/>
      <c r="KB61" s="284"/>
      <c r="KC61" s="284"/>
      <c r="KD61" s="284"/>
      <c r="KE61" s="284"/>
      <c r="KF61" s="284"/>
      <c r="KG61" s="284"/>
      <c r="KH61" s="284"/>
      <c r="KI61" s="284"/>
      <c r="KJ61" s="284"/>
      <c r="KK61" s="284"/>
      <c r="KL61" s="284"/>
      <c r="KM61" s="284"/>
      <c r="KN61" s="284"/>
      <c r="KO61" s="284"/>
      <c r="KP61" s="284"/>
      <c r="KQ61" s="284"/>
      <c r="KR61" s="284"/>
      <c r="KS61" s="284"/>
      <c r="KT61" s="284"/>
      <c r="KU61" s="284"/>
      <c r="KV61" s="284"/>
      <c r="KW61" s="284"/>
      <c r="KX61" s="284"/>
      <c r="KY61" s="284"/>
      <c r="KZ61" s="284"/>
      <c r="LA61" s="284"/>
      <c r="LB61" s="284"/>
      <c r="LC61" s="284"/>
      <c r="LD61" s="284"/>
      <c r="LE61" s="284"/>
      <c r="LF61" s="284"/>
      <c r="LG61" s="284"/>
      <c r="LH61" s="284"/>
      <c r="LI61" s="284"/>
      <c r="LJ61" s="284"/>
      <c r="LK61" s="284"/>
      <c r="LL61" s="284"/>
      <c r="LM61" s="284"/>
      <c r="LN61" s="284"/>
      <c r="LO61" s="284"/>
      <c r="LP61" s="284"/>
      <c r="LQ61" s="284"/>
      <c r="LR61" s="284"/>
      <c r="LS61" s="284"/>
      <c r="LT61" s="284"/>
      <c r="LU61" s="284"/>
      <c r="LV61" s="284"/>
      <c r="LW61" s="284"/>
      <c r="LX61" s="284"/>
      <c r="LY61" s="284"/>
      <c r="LZ61" s="284"/>
      <c r="MA61" s="284"/>
      <c r="MB61" s="284"/>
      <c r="MC61" s="284"/>
      <c r="MD61" s="284"/>
      <c r="ME61" s="284"/>
      <c r="MF61" s="284"/>
      <c r="MG61" s="284"/>
      <c r="MH61" s="284"/>
      <c r="MI61" s="284"/>
      <c r="MJ61" s="284"/>
      <c r="MK61" s="284"/>
      <c r="ML61" s="284"/>
      <c r="MM61" s="284"/>
      <c r="MN61" s="284"/>
      <c r="MO61" s="284"/>
      <c r="MP61" s="284"/>
      <c r="MQ61" s="284"/>
      <c r="MR61" s="284"/>
      <c r="MS61" s="284"/>
      <c r="MT61" s="284"/>
      <c r="MU61" s="284"/>
      <c r="MV61" s="284"/>
      <c r="MW61" s="284"/>
      <c r="MX61" s="284"/>
      <c r="MY61" s="284"/>
      <c r="MZ61" s="284"/>
      <c r="NA61" s="284"/>
      <c r="NB61" s="284"/>
      <c r="NC61" s="284"/>
      <c r="ND61" s="284"/>
      <c r="NE61" s="284"/>
      <c r="NF61" s="284"/>
      <c r="NG61" s="284"/>
      <c r="NH61" s="284"/>
      <c r="NI61" s="284"/>
      <c r="NJ61" s="284"/>
      <c r="NK61" s="284"/>
      <c r="NL61" s="284"/>
      <c r="NM61" s="284"/>
      <c r="NN61" s="284"/>
      <c r="NO61" s="284"/>
      <c r="NP61" s="284"/>
      <c r="NQ61" s="284"/>
      <c r="NR61" s="284"/>
      <c r="NS61" s="284"/>
      <c r="NT61" s="284"/>
      <c r="NU61" s="284"/>
      <c r="NV61" s="284"/>
      <c r="NW61" s="284"/>
      <c r="NX61" s="284"/>
      <c r="NY61" s="284"/>
      <c r="NZ61" s="284"/>
      <c r="OA61" s="284"/>
      <c r="OB61" s="284"/>
      <c r="OC61" s="284"/>
      <c r="OD61" s="284"/>
      <c r="OE61" s="284"/>
      <c r="OF61" s="284"/>
      <c r="OG61" s="284"/>
      <c r="OH61" s="284"/>
      <c r="OI61" s="284"/>
      <c r="OJ61" s="284"/>
      <c r="OK61" s="284"/>
      <c r="OL61" s="284"/>
      <c r="OM61" s="284"/>
      <c r="ON61" s="284"/>
      <c r="OO61" s="284"/>
      <c r="OP61" s="284"/>
      <c r="OQ61" s="284"/>
      <c r="OR61" s="284"/>
      <c r="OS61" s="284"/>
      <c r="OT61" s="284"/>
      <c r="OU61" s="284"/>
      <c r="OV61" s="284"/>
      <c r="OW61" s="284"/>
      <c r="OX61" s="284"/>
      <c r="OY61" s="284"/>
      <c r="OZ61" s="284"/>
      <c r="PA61" s="284"/>
      <c r="PB61" s="284"/>
      <c r="PC61" s="284"/>
      <c r="PD61" s="284"/>
      <c r="PE61" s="284"/>
      <c r="PF61" s="284"/>
      <c r="PG61" s="284"/>
      <c r="PH61" s="284"/>
      <c r="PI61" s="284"/>
      <c r="PJ61" s="284"/>
      <c r="PK61" s="284"/>
      <c r="PL61" s="284"/>
      <c r="PM61" s="284"/>
      <c r="PN61" s="284"/>
      <c r="PO61" s="284"/>
      <c r="PP61" s="284"/>
      <c r="PQ61" s="284"/>
      <c r="PR61" s="284"/>
      <c r="PS61" s="284"/>
      <c r="PT61" s="284"/>
      <c r="PU61" s="284"/>
      <c r="PV61" s="284"/>
      <c r="PW61" s="284"/>
      <c r="PX61" s="284"/>
      <c r="PY61" s="284"/>
      <c r="PZ61" s="284"/>
      <c r="QA61" s="284"/>
      <c r="QB61" s="284"/>
      <c r="QC61" s="284"/>
      <c r="QD61" s="284"/>
      <c r="QE61" s="284"/>
      <c r="QF61" s="284"/>
      <c r="QG61" s="284"/>
      <c r="QH61" s="284"/>
      <c r="QI61" s="284"/>
      <c r="QJ61" s="284"/>
      <c r="QK61" s="284"/>
      <c r="QL61" s="284"/>
      <c r="QM61" s="284"/>
      <c r="QN61" s="284"/>
      <c r="QO61" s="284"/>
      <c r="QP61" s="284"/>
      <c r="QQ61" s="284"/>
      <c r="QR61" s="284"/>
      <c r="QS61" s="284"/>
      <c r="QT61" s="284"/>
      <c r="QU61" s="284"/>
      <c r="QV61" s="284"/>
      <c r="QW61" s="284"/>
      <c r="QX61" s="284"/>
      <c r="QY61" s="284"/>
      <c r="QZ61" s="284"/>
      <c r="RA61" s="284"/>
      <c r="RB61" s="284"/>
      <c r="RC61" s="284"/>
      <c r="RD61" s="284"/>
      <c r="RE61" s="284"/>
      <c r="RF61" s="284"/>
      <c r="RG61" s="284"/>
      <c r="RH61" s="284"/>
      <c r="RI61" s="284"/>
      <c r="RJ61" s="284"/>
      <c r="RK61" s="284"/>
      <c r="RL61" s="284"/>
      <c r="RM61" s="284"/>
      <c r="RN61" s="284"/>
      <c r="RO61" s="284"/>
      <c r="RP61" s="284"/>
      <c r="RQ61" s="284"/>
      <c r="RR61" s="284"/>
      <c r="RS61" s="284"/>
      <c r="RT61" s="284"/>
      <c r="RU61" s="284"/>
      <c r="RV61" s="284"/>
      <c r="RW61" s="284"/>
      <c r="RX61" s="284"/>
      <c r="RY61" s="284"/>
      <c r="RZ61" s="284"/>
      <c r="SA61" s="284"/>
    </row>
    <row r="62" spans="1:495">
      <c r="A62" s="282"/>
      <c r="B62" s="283" t="str">
        <f>$B$13</f>
        <v>Transportation Costs</v>
      </c>
      <c r="C62" s="290">
        <f>SUM(D62:R62,S62:INDEX(S62:SA62,$H$5))</f>
        <v>514460</v>
      </c>
      <c r="D62" s="284">
        <f t="shared" ref="D62:BO62" si="75">$C13*D36</f>
        <v>0</v>
      </c>
      <c r="E62" s="284">
        <f t="shared" si="75"/>
        <v>0</v>
      </c>
      <c r="F62" s="284">
        <f t="shared" si="75"/>
        <v>0</v>
      </c>
      <c r="G62" s="284">
        <f t="shared" si="75"/>
        <v>64307.5</v>
      </c>
      <c r="H62" s="284">
        <f t="shared" si="75"/>
        <v>64307.5</v>
      </c>
      <c r="I62" s="284">
        <f t="shared" si="75"/>
        <v>64307.5</v>
      </c>
      <c r="J62" s="284">
        <f t="shared" si="75"/>
        <v>32153.75</v>
      </c>
      <c r="K62" s="284">
        <f t="shared" si="75"/>
        <v>32153.75</v>
      </c>
      <c r="L62" s="284">
        <f t="shared" si="75"/>
        <v>32153.75</v>
      </c>
      <c r="M62" s="284">
        <f t="shared" si="75"/>
        <v>32153.75</v>
      </c>
      <c r="N62" s="284">
        <f t="shared" si="75"/>
        <v>32153.75</v>
      </c>
      <c r="O62" s="284">
        <f t="shared" si="75"/>
        <v>32153.75</v>
      </c>
      <c r="P62" s="284">
        <f t="shared" si="75"/>
        <v>32153.75</v>
      </c>
      <c r="Q62" s="284">
        <f t="shared" si="75"/>
        <v>16076.875</v>
      </c>
      <c r="R62" s="284">
        <f t="shared" si="75"/>
        <v>16076.875</v>
      </c>
      <c r="S62" s="284">
        <f t="shared" si="75"/>
        <v>16076.875</v>
      </c>
      <c r="T62" s="284">
        <f t="shared" si="75"/>
        <v>16076.875</v>
      </c>
      <c r="U62" s="284">
        <f t="shared" si="75"/>
        <v>16076.875</v>
      </c>
      <c r="V62" s="284">
        <f t="shared" si="75"/>
        <v>16076.875</v>
      </c>
      <c r="W62" s="284">
        <f t="shared" si="75"/>
        <v>0</v>
      </c>
      <c r="X62" s="284">
        <f t="shared" si="75"/>
        <v>0</v>
      </c>
      <c r="Y62" s="284">
        <f t="shared" si="75"/>
        <v>0</v>
      </c>
      <c r="Z62" s="284">
        <f t="shared" si="75"/>
        <v>0</v>
      </c>
      <c r="AA62" s="284">
        <f t="shared" si="75"/>
        <v>0</v>
      </c>
      <c r="AB62" s="284">
        <f t="shared" si="75"/>
        <v>0</v>
      </c>
      <c r="AC62" s="284">
        <f t="shared" si="75"/>
        <v>0</v>
      </c>
      <c r="AD62" s="284">
        <f t="shared" si="75"/>
        <v>0</v>
      </c>
      <c r="AE62" s="284">
        <f t="shared" si="75"/>
        <v>0</v>
      </c>
      <c r="AF62" s="284">
        <f t="shared" si="75"/>
        <v>0</v>
      </c>
      <c r="AG62" s="284">
        <f t="shared" si="75"/>
        <v>64307.5</v>
      </c>
      <c r="AH62" s="284">
        <f t="shared" si="75"/>
        <v>0</v>
      </c>
      <c r="AI62" s="284">
        <f t="shared" si="75"/>
        <v>0</v>
      </c>
      <c r="AJ62" s="284">
        <f t="shared" si="75"/>
        <v>0</v>
      </c>
      <c r="AK62" s="284">
        <f t="shared" si="75"/>
        <v>0</v>
      </c>
      <c r="AL62" s="284">
        <f t="shared" si="75"/>
        <v>64307.5</v>
      </c>
      <c r="AM62" s="284">
        <f t="shared" si="75"/>
        <v>0</v>
      </c>
      <c r="AN62" s="284">
        <f t="shared" si="75"/>
        <v>0</v>
      </c>
      <c r="AO62" s="284">
        <f t="shared" si="75"/>
        <v>0</v>
      </c>
      <c r="AP62" s="284">
        <f t="shared" si="75"/>
        <v>0</v>
      </c>
      <c r="AQ62" s="284">
        <f t="shared" si="75"/>
        <v>0</v>
      </c>
      <c r="AR62" s="284">
        <f t="shared" si="75"/>
        <v>0</v>
      </c>
      <c r="AS62" s="284">
        <f t="shared" si="75"/>
        <v>0</v>
      </c>
      <c r="AT62" s="284">
        <f t="shared" si="75"/>
        <v>0</v>
      </c>
      <c r="AU62" s="284">
        <f t="shared" si="75"/>
        <v>0</v>
      </c>
      <c r="AV62" s="284">
        <f t="shared" si="75"/>
        <v>0</v>
      </c>
      <c r="AW62" s="284">
        <f t="shared" si="75"/>
        <v>0</v>
      </c>
      <c r="AX62" s="284">
        <f t="shared" si="75"/>
        <v>0</v>
      </c>
      <c r="AY62" s="284">
        <f t="shared" si="75"/>
        <v>0</v>
      </c>
      <c r="AZ62" s="284">
        <f t="shared" si="75"/>
        <v>0</v>
      </c>
      <c r="BA62" s="284">
        <f t="shared" si="75"/>
        <v>0</v>
      </c>
      <c r="BB62" s="284">
        <f t="shared" si="75"/>
        <v>0</v>
      </c>
      <c r="BC62" s="284">
        <f t="shared" si="75"/>
        <v>0</v>
      </c>
      <c r="BD62" s="284">
        <f t="shared" si="75"/>
        <v>0</v>
      </c>
      <c r="BE62" s="284">
        <f t="shared" si="75"/>
        <v>0</v>
      </c>
      <c r="BF62" s="284">
        <f t="shared" si="75"/>
        <v>0</v>
      </c>
      <c r="BG62" s="284">
        <f t="shared" si="75"/>
        <v>0</v>
      </c>
      <c r="BH62" s="284">
        <f t="shared" si="75"/>
        <v>0</v>
      </c>
      <c r="BI62" s="284">
        <f t="shared" si="75"/>
        <v>0</v>
      </c>
      <c r="BJ62" s="284">
        <f t="shared" si="75"/>
        <v>0</v>
      </c>
      <c r="BK62" s="284">
        <f t="shared" si="75"/>
        <v>0</v>
      </c>
      <c r="BL62" s="284">
        <f t="shared" si="75"/>
        <v>0</v>
      </c>
      <c r="BM62" s="284">
        <f t="shared" si="75"/>
        <v>0</v>
      </c>
      <c r="BN62" s="284">
        <f t="shared" si="75"/>
        <v>0</v>
      </c>
      <c r="BO62" s="284">
        <f t="shared" si="75"/>
        <v>0</v>
      </c>
      <c r="BP62" s="284">
        <f t="shared" ref="BP62:EA62" si="76">$C13*BP36</f>
        <v>0</v>
      </c>
      <c r="BQ62" s="284">
        <f t="shared" si="76"/>
        <v>0</v>
      </c>
      <c r="BR62" s="284">
        <f t="shared" si="76"/>
        <v>0</v>
      </c>
      <c r="BS62" s="284">
        <f t="shared" si="76"/>
        <v>0</v>
      </c>
      <c r="BT62" s="284">
        <f t="shared" si="76"/>
        <v>0</v>
      </c>
      <c r="BU62" s="284">
        <f t="shared" si="76"/>
        <v>0</v>
      </c>
      <c r="BV62" s="284">
        <f t="shared" si="76"/>
        <v>0</v>
      </c>
      <c r="BW62" s="284">
        <f t="shared" si="76"/>
        <v>0</v>
      </c>
      <c r="BX62" s="284">
        <f t="shared" si="76"/>
        <v>0</v>
      </c>
      <c r="BY62" s="284">
        <f t="shared" si="76"/>
        <v>0</v>
      </c>
      <c r="BZ62" s="284">
        <f t="shared" si="76"/>
        <v>0</v>
      </c>
      <c r="CA62" s="284">
        <f t="shared" si="76"/>
        <v>0</v>
      </c>
      <c r="CB62" s="284">
        <f t="shared" si="76"/>
        <v>0</v>
      </c>
      <c r="CC62" s="284">
        <f t="shared" si="76"/>
        <v>0</v>
      </c>
      <c r="CD62" s="284">
        <f t="shared" si="76"/>
        <v>0</v>
      </c>
      <c r="CE62" s="284">
        <f t="shared" si="76"/>
        <v>0</v>
      </c>
      <c r="CF62" s="284">
        <f t="shared" si="76"/>
        <v>0</v>
      </c>
      <c r="CG62" s="284">
        <f t="shared" si="76"/>
        <v>0</v>
      </c>
      <c r="CH62" s="284">
        <f t="shared" si="76"/>
        <v>0</v>
      </c>
      <c r="CI62" s="284">
        <f t="shared" si="76"/>
        <v>0</v>
      </c>
      <c r="CJ62" s="284">
        <f t="shared" si="76"/>
        <v>0</v>
      </c>
      <c r="CK62" s="284">
        <f t="shared" si="76"/>
        <v>0</v>
      </c>
      <c r="CL62" s="284">
        <f t="shared" si="76"/>
        <v>0</v>
      </c>
      <c r="CM62" s="284">
        <f t="shared" si="76"/>
        <v>0</v>
      </c>
      <c r="CN62" s="284">
        <f t="shared" si="76"/>
        <v>0</v>
      </c>
      <c r="CO62" s="284">
        <f t="shared" si="76"/>
        <v>0</v>
      </c>
      <c r="CP62" s="284">
        <f t="shared" si="76"/>
        <v>0</v>
      </c>
      <c r="CQ62" s="284">
        <f t="shared" si="76"/>
        <v>0</v>
      </c>
      <c r="CR62" s="284">
        <f t="shared" si="76"/>
        <v>0</v>
      </c>
      <c r="CS62" s="284">
        <f t="shared" si="76"/>
        <v>0</v>
      </c>
      <c r="CT62" s="284">
        <f t="shared" si="76"/>
        <v>0</v>
      </c>
      <c r="CU62" s="284">
        <f t="shared" si="76"/>
        <v>0</v>
      </c>
      <c r="CV62" s="284">
        <f t="shared" si="76"/>
        <v>0</v>
      </c>
      <c r="CW62" s="284">
        <f t="shared" si="76"/>
        <v>0</v>
      </c>
      <c r="CX62" s="284">
        <f t="shared" si="76"/>
        <v>0</v>
      </c>
      <c r="CY62" s="284">
        <f t="shared" si="76"/>
        <v>0</v>
      </c>
      <c r="CZ62" s="284">
        <f t="shared" si="76"/>
        <v>0</v>
      </c>
      <c r="DA62" s="284">
        <f t="shared" si="76"/>
        <v>0</v>
      </c>
      <c r="DB62" s="284">
        <f t="shared" si="76"/>
        <v>0</v>
      </c>
      <c r="DC62" s="284">
        <f t="shared" si="76"/>
        <v>0</v>
      </c>
      <c r="DD62" s="284">
        <f t="shared" si="76"/>
        <v>0</v>
      </c>
      <c r="DE62" s="284">
        <f t="shared" si="76"/>
        <v>0</v>
      </c>
      <c r="DF62" s="284">
        <f t="shared" si="76"/>
        <v>0</v>
      </c>
      <c r="DG62" s="284">
        <f t="shared" si="76"/>
        <v>0</v>
      </c>
      <c r="DH62" s="284">
        <f t="shared" si="76"/>
        <v>0</v>
      </c>
      <c r="DI62" s="284">
        <f t="shared" si="76"/>
        <v>0</v>
      </c>
      <c r="DJ62" s="284">
        <f t="shared" si="76"/>
        <v>0</v>
      </c>
      <c r="DK62" s="284">
        <f t="shared" si="76"/>
        <v>0</v>
      </c>
      <c r="DL62" s="284">
        <f t="shared" si="76"/>
        <v>0</v>
      </c>
      <c r="DM62" s="284">
        <f t="shared" si="76"/>
        <v>0</v>
      </c>
      <c r="DN62" s="284">
        <f t="shared" si="76"/>
        <v>0</v>
      </c>
      <c r="DO62" s="284">
        <f t="shared" si="76"/>
        <v>0</v>
      </c>
      <c r="DP62" s="284">
        <f t="shared" si="76"/>
        <v>0</v>
      </c>
      <c r="DQ62" s="284">
        <f t="shared" si="76"/>
        <v>0</v>
      </c>
      <c r="DR62" s="284">
        <f t="shared" si="76"/>
        <v>0</v>
      </c>
      <c r="DS62" s="284">
        <f t="shared" si="76"/>
        <v>0</v>
      </c>
      <c r="DT62" s="284">
        <f t="shared" si="76"/>
        <v>0</v>
      </c>
      <c r="DU62" s="284">
        <f t="shared" si="76"/>
        <v>0</v>
      </c>
      <c r="DV62" s="284">
        <f t="shared" si="76"/>
        <v>0</v>
      </c>
      <c r="DW62" s="284">
        <f t="shared" si="76"/>
        <v>0</v>
      </c>
      <c r="DX62" s="284">
        <f t="shared" si="76"/>
        <v>0</v>
      </c>
      <c r="DY62" s="284">
        <f t="shared" si="76"/>
        <v>0</v>
      </c>
      <c r="DZ62" s="284">
        <f t="shared" si="76"/>
        <v>0</v>
      </c>
      <c r="EA62" s="284">
        <f t="shared" si="76"/>
        <v>0</v>
      </c>
      <c r="EB62" s="284">
        <f t="shared" ref="EB62:GM62" si="77">$C13*EB36</f>
        <v>0</v>
      </c>
      <c r="EC62" s="284">
        <f t="shared" si="77"/>
        <v>0</v>
      </c>
      <c r="ED62" s="284">
        <f t="shared" si="77"/>
        <v>0</v>
      </c>
      <c r="EE62" s="284">
        <f t="shared" si="77"/>
        <v>0</v>
      </c>
      <c r="EF62" s="284">
        <f t="shared" si="77"/>
        <v>0</v>
      </c>
      <c r="EG62" s="284">
        <f t="shared" si="77"/>
        <v>0</v>
      </c>
      <c r="EH62" s="284">
        <f t="shared" si="77"/>
        <v>0</v>
      </c>
      <c r="EI62" s="284">
        <f t="shared" si="77"/>
        <v>0</v>
      </c>
      <c r="EJ62" s="284">
        <f t="shared" si="77"/>
        <v>0</v>
      </c>
      <c r="EK62" s="284">
        <f t="shared" si="77"/>
        <v>0</v>
      </c>
      <c r="EL62" s="284">
        <f t="shared" si="77"/>
        <v>0</v>
      </c>
      <c r="EM62" s="284">
        <f t="shared" si="77"/>
        <v>0</v>
      </c>
      <c r="EN62" s="284">
        <f t="shared" si="77"/>
        <v>0</v>
      </c>
      <c r="EO62" s="284">
        <f t="shared" si="77"/>
        <v>0</v>
      </c>
      <c r="EP62" s="284">
        <f t="shared" si="77"/>
        <v>0</v>
      </c>
      <c r="EQ62" s="284">
        <f t="shared" si="77"/>
        <v>0</v>
      </c>
      <c r="ER62" s="284">
        <f t="shared" si="77"/>
        <v>0</v>
      </c>
      <c r="ES62" s="284">
        <f t="shared" si="77"/>
        <v>0</v>
      </c>
      <c r="ET62" s="284">
        <f t="shared" si="77"/>
        <v>0</v>
      </c>
      <c r="EU62" s="284">
        <f t="shared" si="77"/>
        <v>0</v>
      </c>
      <c r="EV62" s="284">
        <f t="shared" si="77"/>
        <v>0</v>
      </c>
      <c r="EW62" s="284">
        <f t="shared" si="77"/>
        <v>0</v>
      </c>
      <c r="EX62" s="284">
        <f t="shared" si="77"/>
        <v>0</v>
      </c>
      <c r="EY62" s="284">
        <f t="shared" si="77"/>
        <v>0</v>
      </c>
      <c r="EZ62" s="284">
        <f t="shared" si="77"/>
        <v>0</v>
      </c>
      <c r="FA62" s="284">
        <f t="shared" si="77"/>
        <v>0</v>
      </c>
      <c r="FB62" s="284">
        <f t="shared" si="77"/>
        <v>0</v>
      </c>
      <c r="FC62" s="284">
        <f t="shared" si="77"/>
        <v>0</v>
      </c>
      <c r="FD62" s="284">
        <f t="shared" si="77"/>
        <v>0</v>
      </c>
      <c r="FE62" s="284">
        <f t="shared" si="77"/>
        <v>0</v>
      </c>
      <c r="FF62" s="284">
        <f t="shared" si="77"/>
        <v>0</v>
      </c>
      <c r="FG62" s="284">
        <f t="shared" si="77"/>
        <v>0</v>
      </c>
      <c r="FH62" s="284">
        <f t="shared" si="77"/>
        <v>0</v>
      </c>
      <c r="FI62" s="284">
        <f t="shared" si="77"/>
        <v>0</v>
      </c>
      <c r="FJ62" s="284">
        <f t="shared" si="77"/>
        <v>0</v>
      </c>
      <c r="FK62" s="284">
        <f t="shared" si="77"/>
        <v>0</v>
      </c>
      <c r="FL62" s="284">
        <f t="shared" si="77"/>
        <v>0</v>
      </c>
      <c r="FM62" s="284">
        <f t="shared" si="77"/>
        <v>0</v>
      </c>
      <c r="FN62" s="284">
        <f t="shared" si="77"/>
        <v>0</v>
      </c>
      <c r="FO62" s="284">
        <f t="shared" si="77"/>
        <v>0</v>
      </c>
      <c r="FP62" s="284">
        <f t="shared" si="77"/>
        <v>0</v>
      </c>
      <c r="FQ62" s="284">
        <f t="shared" si="77"/>
        <v>0</v>
      </c>
      <c r="FR62" s="284">
        <f t="shared" si="77"/>
        <v>0</v>
      </c>
      <c r="FS62" s="284">
        <f t="shared" si="77"/>
        <v>0</v>
      </c>
      <c r="FT62" s="284">
        <f t="shared" si="77"/>
        <v>0</v>
      </c>
      <c r="FU62" s="284">
        <f t="shared" si="77"/>
        <v>0</v>
      </c>
      <c r="FV62" s="284">
        <f t="shared" si="77"/>
        <v>0</v>
      </c>
      <c r="FW62" s="284">
        <f t="shared" si="77"/>
        <v>0</v>
      </c>
      <c r="FX62" s="284">
        <f t="shared" si="77"/>
        <v>0</v>
      </c>
      <c r="FY62" s="284">
        <f t="shared" si="77"/>
        <v>0</v>
      </c>
      <c r="FZ62" s="284">
        <f t="shared" si="77"/>
        <v>0</v>
      </c>
      <c r="GA62" s="284">
        <f t="shared" si="77"/>
        <v>0</v>
      </c>
      <c r="GB62" s="284">
        <f t="shared" si="77"/>
        <v>0</v>
      </c>
      <c r="GC62" s="284">
        <f t="shared" si="77"/>
        <v>0</v>
      </c>
      <c r="GD62" s="284">
        <f t="shared" si="77"/>
        <v>0</v>
      </c>
      <c r="GE62" s="284">
        <f t="shared" si="77"/>
        <v>0</v>
      </c>
      <c r="GF62" s="284">
        <f t="shared" si="77"/>
        <v>0</v>
      </c>
      <c r="GG62" s="284">
        <f t="shared" si="77"/>
        <v>0</v>
      </c>
      <c r="GH62" s="284">
        <f t="shared" si="77"/>
        <v>0</v>
      </c>
      <c r="GI62" s="284">
        <f t="shared" si="77"/>
        <v>0</v>
      </c>
      <c r="GJ62" s="284">
        <f t="shared" si="77"/>
        <v>0</v>
      </c>
      <c r="GK62" s="284">
        <f t="shared" si="77"/>
        <v>0</v>
      </c>
      <c r="GL62" s="284">
        <f t="shared" si="77"/>
        <v>0</v>
      </c>
      <c r="GM62" s="284">
        <f t="shared" si="77"/>
        <v>0</v>
      </c>
      <c r="GN62" s="284">
        <f t="shared" ref="GN62:IY62" si="78">$C13*GN36</f>
        <v>0</v>
      </c>
      <c r="GO62" s="284">
        <f t="shared" si="78"/>
        <v>0</v>
      </c>
      <c r="GP62" s="284">
        <f t="shared" si="78"/>
        <v>0</v>
      </c>
      <c r="GQ62" s="284">
        <f t="shared" si="78"/>
        <v>0</v>
      </c>
      <c r="GR62" s="284">
        <f t="shared" si="78"/>
        <v>0</v>
      </c>
      <c r="GS62" s="284">
        <f t="shared" si="78"/>
        <v>0</v>
      </c>
      <c r="GT62" s="284">
        <f t="shared" si="78"/>
        <v>0</v>
      </c>
      <c r="GU62" s="284">
        <f t="shared" si="78"/>
        <v>0</v>
      </c>
      <c r="GV62" s="284">
        <f t="shared" si="78"/>
        <v>0</v>
      </c>
      <c r="GW62" s="284">
        <f t="shared" si="78"/>
        <v>0</v>
      </c>
      <c r="GX62" s="284">
        <f t="shared" si="78"/>
        <v>0</v>
      </c>
      <c r="GY62" s="284">
        <f t="shared" si="78"/>
        <v>0</v>
      </c>
      <c r="GZ62" s="284">
        <f t="shared" si="78"/>
        <v>0</v>
      </c>
      <c r="HA62" s="284">
        <f t="shared" si="78"/>
        <v>0</v>
      </c>
      <c r="HB62" s="284">
        <f t="shared" si="78"/>
        <v>0</v>
      </c>
      <c r="HC62" s="284">
        <f t="shared" si="78"/>
        <v>0</v>
      </c>
      <c r="HD62" s="284">
        <f t="shared" si="78"/>
        <v>0</v>
      </c>
      <c r="HE62" s="284">
        <f t="shared" si="78"/>
        <v>0</v>
      </c>
      <c r="HF62" s="284">
        <f t="shared" si="78"/>
        <v>0</v>
      </c>
      <c r="HG62" s="284">
        <f t="shared" si="78"/>
        <v>0</v>
      </c>
      <c r="HH62" s="284">
        <f t="shared" si="78"/>
        <v>0</v>
      </c>
      <c r="HI62" s="284">
        <f t="shared" si="78"/>
        <v>0</v>
      </c>
      <c r="HJ62" s="284">
        <f t="shared" si="78"/>
        <v>0</v>
      </c>
      <c r="HK62" s="284">
        <f t="shared" si="78"/>
        <v>0</v>
      </c>
      <c r="HL62" s="284">
        <f t="shared" si="78"/>
        <v>0</v>
      </c>
      <c r="HM62" s="284">
        <f t="shared" si="78"/>
        <v>0</v>
      </c>
      <c r="HN62" s="284">
        <f t="shared" si="78"/>
        <v>0</v>
      </c>
      <c r="HO62" s="284">
        <f t="shared" si="78"/>
        <v>0</v>
      </c>
      <c r="HP62" s="284">
        <f t="shared" si="78"/>
        <v>0</v>
      </c>
      <c r="HQ62" s="284">
        <f t="shared" si="78"/>
        <v>0</v>
      </c>
      <c r="HR62" s="284">
        <f t="shared" si="78"/>
        <v>0</v>
      </c>
      <c r="HS62" s="284">
        <f t="shared" si="78"/>
        <v>0</v>
      </c>
      <c r="HT62" s="284">
        <f t="shared" si="78"/>
        <v>0</v>
      </c>
      <c r="HU62" s="284">
        <f t="shared" si="78"/>
        <v>0</v>
      </c>
      <c r="HV62" s="284">
        <f t="shared" si="78"/>
        <v>0</v>
      </c>
      <c r="HW62" s="284">
        <f t="shared" si="78"/>
        <v>0</v>
      </c>
      <c r="HX62" s="284">
        <f t="shared" si="78"/>
        <v>0</v>
      </c>
      <c r="HY62" s="284">
        <f t="shared" si="78"/>
        <v>0</v>
      </c>
      <c r="HZ62" s="284">
        <f t="shared" si="78"/>
        <v>0</v>
      </c>
      <c r="IA62" s="284">
        <f t="shared" si="78"/>
        <v>0</v>
      </c>
      <c r="IB62" s="284">
        <f t="shared" si="78"/>
        <v>0</v>
      </c>
      <c r="IC62" s="284">
        <f t="shared" si="78"/>
        <v>0</v>
      </c>
      <c r="ID62" s="284">
        <f t="shared" si="78"/>
        <v>0</v>
      </c>
      <c r="IE62" s="284">
        <f t="shared" si="78"/>
        <v>0</v>
      </c>
      <c r="IF62" s="284">
        <f t="shared" si="78"/>
        <v>0</v>
      </c>
      <c r="IG62" s="284">
        <f t="shared" si="78"/>
        <v>0</v>
      </c>
      <c r="IH62" s="284">
        <f t="shared" si="78"/>
        <v>0</v>
      </c>
      <c r="II62" s="284">
        <f t="shared" si="78"/>
        <v>0</v>
      </c>
      <c r="IJ62" s="284">
        <f t="shared" si="78"/>
        <v>0</v>
      </c>
      <c r="IK62" s="284">
        <f t="shared" si="78"/>
        <v>0</v>
      </c>
      <c r="IL62" s="284">
        <f t="shared" si="78"/>
        <v>0</v>
      </c>
      <c r="IM62" s="284">
        <f t="shared" si="78"/>
        <v>0</v>
      </c>
      <c r="IN62" s="284">
        <f t="shared" si="78"/>
        <v>0</v>
      </c>
      <c r="IO62" s="284">
        <f t="shared" si="78"/>
        <v>0</v>
      </c>
      <c r="IP62" s="284">
        <f t="shared" si="78"/>
        <v>0</v>
      </c>
      <c r="IQ62" s="284">
        <f t="shared" si="78"/>
        <v>0</v>
      </c>
      <c r="IR62" s="284">
        <f t="shared" si="78"/>
        <v>0</v>
      </c>
      <c r="IS62" s="284">
        <f t="shared" si="78"/>
        <v>0</v>
      </c>
      <c r="IT62" s="284">
        <f t="shared" si="78"/>
        <v>0</v>
      </c>
      <c r="IU62" s="284">
        <f t="shared" si="78"/>
        <v>0</v>
      </c>
      <c r="IV62" s="284">
        <f t="shared" si="78"/>
        <v>0</v>
      </c>
      <c r="IW62" s="284">
        <f t="shared" si="78"/>
        <v>0</v>
      </c>
      <c r="IX62" s="284">
        <f t="shared" si="78"/>
        <v>0</v>
      </c>
      <c r="IY62" s="284">
        <f t="shared" si="78"/>
        <v>0</v>
      </c>
      <c r="IZ62" s="284">
        <f t="shared" ref="IZ62:LK62" si="79">$C13*IZ36</f>
        <v>0</v>
      </c>
      <c r="JA62" s="284">
        <f t="shared" si="79"/>
        <v>0</v>
      </c>
      <c r="JB62" s="284">
        <f t="shared" si="79"/>
        <v>0</v>
      </c>
      <c r="JC62" s="284">
        <f t="shared" si="79"/>
        <v>0</v>
      </c>
      <c r="JD62" s="284">
        <f t="shared" si="79"/>
        <v>0</v>
      </c>
      <c r="JE62" s="284">
        <f t="shared" si="79"/>
        <v>0</v>
      </c>
      <c r="JF62" s="284">
        <f t="shared" si="79"/>
        <v>0</v>
      </c>
      <c r="JG62" s="284">
        <f t="shared" si="79"/>
        <v>0</v>
      </c>
      <c r="JH62" s="284">
        <f t="shared" si="79"/>
        <v>0</v>
      </c>
      <c r="JI62" s="284">
        <f t="shared" si="79"/>
        <v>0</v>
      </c>
      <c r="JJ62" s="284">
        <f t="shared" si="79"/>
        <v>0</v>
      </c>
      <c r="JK62" s="284">
        <f t="shared" si="79"/>
        <v>0</v>
      </c>
      <c r="JL62" s="284">
        <f t="shared" si="79"/>
        <v>0</v>
      </c>
      <c r="JM62" s="284">
        <f t="shared" si="79"/>
        <v>0</v>
      </c>
      <c r="JN62" s="284">
        <f t="shared" si="79"/>
        <v>0</v>
      </c>
      <c r="JO62" s="284">
        <f t="shared" si="79"/>
        <v>0</v>
      </c>
      <c r="JP62" s="284">
        <f t="shared" si="79"/>
        <v>0</v>
      </c>
      <c r="JQ62" s="284">
        <f t="shared" si="79"/>
        <v>0</v>
      </c>
      <c r="JR62" s="284">
        <f t="shared" si="79"/>
        <v>0</v>
      </c>
      <c r="JS62" s="284">
        <f t="shared" si="79"/>
        <v>0</v>
      </c>
      <c r="JT62" s="284">
        <f t="shared" si="79"/>
        <v>0</v>
      </c>
      <c r="JU62" s="284">
        <f t="shared" si="79"/>
        <v>0</v>
      </c>
      <c r="JV62" s="284">
        <f t="shared" si="79"/>
        <v>0</v>
      </c>
      <c r="JW62" s="284">
        <f t="shared" si="79"/>
        <v>0</v>
      </c>
      <c r="JX62" s="284">
        <f t="shared" si="79"/>
        <v>0</v>
      </c>
      <c r="JY62" s="284">
        <f t="shared" si="79"/>
        <v>0</v>
      </c>
      <c r="JZ62" s="284">
        <f t="shared" si="79"/>
        <v>0</v>
      </c>
      <c r="KA62" s="284">
        <f t="shared" si="79"/>
        <v>0</v>
      </c>
      <c r="KB62" s="284">
        <f t="shared" si="79"/>
        <v>0</v>
      </c>
      <c r="KC62" s="284">
        <f t="shared" si="79"/>
        <v>0</v>
      </c>
      <c r="KD62" s="284">
        <f t="shared" si="79"/>
        <v>0</v>
      </c>
      <c r="KE62" s="284">
        <f t="shared" si="79"/>
        <v>0</v>
      </c>
      <c r="KF62" s="284">
        <f t="shared" si="79"/>
        <v>0</v>
      </c>
      <c r="KG62" s="284">
        <f t="shared" si="79"/>
        <v>0</v>
      </c>
      <c r="KH62" s="284">
        <f t="shared" si="79"/>
        <v>0</v>
      </c>
      <c r="KI62" s="284">
        <f t="shared" si="79"/>
        <v>0</v>
      </c>
      <c r="KJ62" s="284">
        <f t="shared" si="79"/>
        <v>0</v>
      </c>
      <c r="KK62" s="284">
        <f t="shared" si="79"/>
        <v>0</v>
      </c>
      <c r="KL62" s="284">
        <f t="shared" si="79"/>
        <v>0</v>
      </c>
      <c r="KM62" s="284">
        <f t="shared" si="79"/>
        <v>0</v>
      </c>
      <c r="KN62" s="284">
        <f t="shared" si="79"/>
        <v>0</v>
      </c>
      <c r="KO62" s="284">
        <f t="shared" si="79"/>
        <v>0</v>
      </c>
      <c r="KP62" s="284">
        <f t="shared" si="79"/>
        <v>0</v>
      </c>
      <c r="KQ62" s="284">
        <f t="shared" si="79"/>
        <v>0</v>
      </c>
      <c r="KR62" s="284">
        <f t="shared" si="79"/>
        <v>0</v>
      </c>
      <c r="KS62" s="284">
        <f t="shared" si="79"/>
        <v>0</v>
      </c>
      <c r="KT62" s="284">
        <f t="shared" si="79"/>
        <v>0</v>
      </c>
      <c r="KU62" s="284">
        <f t="shared" si="79"/>
        <v>0</v>
      </c>
      <c r="KV62" s="284">
        <f t="shared" si="79"/>
        <v>0</v>
      </c>
      <c r="KW62" s="284">
        <f t="shared" si="79"/>
        <v>0</v>
      </c>
      <c r="KX62" s="284">
        <f t="shared" si="79"/>
        <v>0</v>
      </c>
      <c r="KY62" s="284">
        <f t="shared" si="79"/>
        <v>0</v>
      </c>
      <c r="KZ62" s="284">
        <f t="shared" si="79"/>
        <v>0</v>
      </c>
      <c r="LA62" s="284">
        <f t="shared" si="79"/>
        <v>0</v>
      </c>
      <c r="LB62" s="284">
        <f t="shared" si="79"/>
        <v>0</v>
      </c>
      <c r="LC62" s="284">
        <f t="shared" si="79"/>
        <v>0</v>
      </c>
      <c r="LD62" s="284">
        <f t="shared" si="79"/>
        <v>0</v>
      </c>
      <c r="LE62" s="284">
        <f t="shared" si="79"/>
        <v>0</v>
      </c>
      <c r="LF62" s="284">
        <f t="shared" si="79"/>
        <v>0</v>
      </c>
      <c r="LG62" s="284">
        <f t="shared" si="79"/>
        <v>0</v>
      </c>
      <c r="LH62" s="284">
        <f t="shared" si="79"/>
        <v>0</v>
      </c>
      <c r="LI62" s="284">
        <f t="shared" si="79"/>
        <v>0</v>
      </c>
      <c r="LJ62" s="284">
        <f t="shared" si="79"/>
        <v>0</v>
      </c>
      <c r="LK62" s="284">
        <f t="shared" si="79"/>
        <v>0</v>
      </c>
      <c r="LL62" s="284">
        <f t="shared" ref="LL62:NW62" si="80">$C13*LL36</f>
        <v>0</v>
      </c>
      <c r="LM62" s="284">
        <f t="shared" si="80"/>
        <v>0</v>
      </c>
      <c r="LN62" s="284">
        <f t="shared" si="80"/>
        <v>0</v>
      </c>
      <c r="LO62" s="284">
        <f t="shared" si="80"/>
        <v>0</v>
      </c>
      <c r="LP62" s="284">
        <f t="shared" si="80"/>
        <v>0</v>
      </c>
      <c r="LQ62" s="284">
        <f t="shared" si="80"/>
        <v>0</v>
      </c>
      <c r="LR62" s="284">
        <f t="shared" si="80"/>
        <v>0</v>
      </c>
      <c r="LS62" s="284">
        <f t="shared" si="80"/>
        <v>0</v>
      </c>
      <c r="LT62" s="284">
        <f t="shared" si="80"/>
        <v>0</v>
      </c>
      <c r="LU62" s="284">
        <f t="shared" si="80"/>
        <v>0</v>
      </c>
      <c r="LV62" s="284">
        <f t="shared" si="80"/>
        <v>0</v>
      </c>
      <c r="LW62" s="284">
        <f t="shared" si="80"/>
        <v>0</v>
      </c>
      <c r="LX62" s="284">
        <f t="shared" si="80"/>
        <v>0</v>
      </c>
      <c r="LY62" s="284">
        <f t="shared" si="80"/>
        <v>0</v>
      </c>
      <c r="LZ62" s="284">
        <f t="shared" si="80"/>
        <v>0</v>
      </c>
      <c r="MA62" s="284">
        <f t="shared" si="80"/>
        <v>0</v>
      </c>
      <c r="MB62" s="284">
        <f t="shared" si="80"/>
        <v>0</v>
      </c>
      <c r="MC62" s="284">
        <f t="shared" si="80"/>
        <v>0</v>
      </c>
      <c r="MD62" s="284">
        <f t="shared" si="80"/>
        <v>0</v>
      </c>
      <c r="ME62" s="284">
        <f t="shared" si="80"/>
        <v>0</v>
      </c>
      <c r="MF62" s="284">
        <f t="shared" si="80"/>
        <v>0</v>
      </c>
      <c r="MG62" s="284">
        <f t="shared" si="80"/>
        <v>0</v>
      </c>
      <c r="MH62" s="284">
        <f t="shared" si="80"/>
        <v>0</v>
      </c>
      <c r="MI62" s="284">
        <f t="shared" si="80"/>
        <v>0</v>
      </c>
      <c r="MJ62" s="284">
        <f t="shared" si="80"/>
        <v>0</v>
      </c>
      <c r="MK62" s="284">
        <f t="shared" si="80"/>
        <v>0</v>
      </c>
      <c r="ML62" s="284">
        <f t="shared" si="80"/>
        <v>0</v>
      </c>
      <c r="MM62" s="284">
        <f t="shared" si="80"/>
        <v>0</v>
      </c>
      <c r="MN62" s="284">
        <f t="shared" si="80"/>
        <v>0</v>
      </c>
      <c r="MO62" s="284">
        <f t="shared" si="80"/>
        <v>0</v>
      </c>
      <c r="MP62" s="284">
        <f t="shared" si="80"/>
        <v>0</v>
      </c>
      <c r="MQ62" s="284">
        <f t="shared" si="80"/>
        <v>0</v>
      </c>
      <c r="MR62" s="284">
        <f t="shared" si="80"/>
        <v>0</v>
      </c>
      <c r="MS62" s="284">
        <f t="shared" si="80"/>
        <v>0</v>
      </c>
      <c r="MT62" s="284">
        <f t="shared" si="80"/>
        <v>0</v>
      </c>
      <c r="MU62" s="284">
        <f t="shared" si="80"/>
        <v>0</v>
      </c>
      <c r="MV62" s="284">
        <f t="shared" si="80"/>
        <v>0</v>
      </c>
      <c r="MW62" s="284">
        <f t="shared" si="80"/>
        <v>0</v>
      </c>
      <c r="MX62" s="284">
        <f t="shared" si="80"/>
        <v>0</v>
      </c>
      <c r="MY62" s="284">
        <f t="shared" si="80"/>
        <v>0</v>
      </c>
      <c r="MZ62" s="284">
        <f t="shared" si="80"/>
        <v>0</v>
      </c>
      <c r="NA62" s="284">
        <f t="shared" si="80"/>
        <v>0</v>
      </c>
      <c r="NB62" s="284">
        <f t="shared" si="80"/>
        <v>0</v>
      </c>
      <c r="NC62" s="284">
        <f t="shared" si="80"/>
        <v>0</v>
      </c>
      <c r="ND62" s="284">
        <f t="shared" si="80"/>
        <v>0</v>
      </c>
      <c r="NE62" s="284">
        <f t="shared" si="80"/>
        <v>0</v>
      </c>
      <c r="NF62" s="284">
        <f t="shared" si="80"/>
        <v>0</v>
      </c>
      <c r="NG62" s="284">
        <f t="shared" si="80"/>
        <v>0</v>
      </c>
      <c r="NH62" s="284">
        <f t="shared" si="80"/>
        <v>0</v>
      </c>
      <c r="NI62" s="284">
        <f t="shared" si="80"/>
        <v>0</v>
      </c>
      <c r="NJ62" s="284">
        <f t="shared" si="80"/>
        <v>0</v>
      </c>
      <c r="NK62" s="284">
        <f t="shared" si="80"/>
        <v>0</v>
      </c>
      <c r="NL62" s="284">
        <f t="shared" si="80"/>
        <v>0</v>
      </c>
      <c r="NM62" s="284">
        <f t="shared" si="80"/>
        <v>0</v>
      </c>
      <c r="NN62" s="284">
        <f t="shared" si="80"/>
        <v>0</v>
      </c>
      <c r="NO62" s="284">
        <f t="shared" si="80"/>
        <v>0</v>
      </c>
      <c r="NP62" s="284">
        <f t="shared" si="80"/>
        <v>0</v>
      </c>
      <c r="NQ62" s="284">
        <f t="shared" si="80"/>
        <v>0</v>
      </c>
      <c r="NR62" s="284">
        <f t="shared" si="80"/>
        <v>0</v>
      </c>
      <c r="NS62" s="284">
        <f t="shared" si="80"/>
        <v>0</v>
      </c>
      <c r="NT62" s="284">
        <f t="shared" si="80"/>
        <v>0</v>
      </c>
      <c r="NU62" s="284">
        <f t="shared" si="80"/>
        <v>0</v>
      </c>
      <c r="NV62" s="284">
        <f t="shared" si="80"/>
        <v>0</v>
      </c>
      <c r="NW62" s="284">
        <f t="shared" si="80"/>
        <v>0</v>
      </c>
      <c r="NX62" s="284">
        <f t="shared" ref="NX62:QI62" si="81">$C13*NX36</f>
        <v>0</v>
      </c>
      <c r="NY62" s="284">
        <f t="shared" si="81"/>
        <v>0</v>
      </c>
      <c r="NZ62" s="284">
        <f t="shared" si="81"/>
        <v>0</v>
      </c>
      <c r="OA62" s="284">
        <f t="shared" si="81"/>
        <v>0</v>
      </c>
      <c r="OB62" s="284">
        <f t="shared" si="81"/>
        <v>0</v>
      </c>
      <c r="OC62" s="284">
        <f t="shared" si="81"/>
        <v>0</v>
      </c>
      <c r="OD62" s="284">
        <f t="shared" si="81"/>
        <v>0</v>
      </c>
      <c r="OE62" s="284">
        <f t="shared" si="81"/>
        <v>0</v>
      </c>
      <c r="OF62" s="284">
        <f t="shared" si="81"/>
        <v>0</v>
      </c>
      <c r="OG62" s="284">
        <f t="shared" si="81"/>
        <v>0</v>
      </c>
      <c r="OH62" s="284">
        <f t="shared" si="81"/>
        <v>0</v>
      </c>
      <c r="OI62" s="284">
        <f t="shared" si="81"/>
        <v>0</v>
      </c>
      <c r="OJ62" s="284">
        <f t="shared" si="81"/>
        <v>0</v>
      </c>
      <c r="OK62" s="284">
        <f t="shared" si="81"/>
        <v>0</v>
      </c>
      <c r="OL62" s="284">
        <f t="shared" si="81"/>
        <v>0</v>
      </c>
      <c r="OM62" s="284">
        <f t="shared" si="81"/>
        <v>0</v>
      </c>
      <c r="ON62" s="284">
        <f t="shared" si="81"/>
        <v>0</v>
      </c>
      <c r="OO62" s="284">
        <f t="shared" si="81"/>
        <v>0</v>
      </c>
      <c r="OP62" s="284">
        <f t="shared" si="81"/>
        <v>0</v>
      </c>
      <c r="OQ62" s="284">
        <f t="shared" si="81"/>
        <v>0</v>
      </c>
      <c r="OR62" s="284">
        <f t="shared" si="81"/>
        <v>0</v>
      </c>
      <c r="OS62" s="284">
        <f t="shared" si="81"/>
        <v>0</v>
      </c>
      <c r="OT62" s="284">
        <f t="shared" si="81"/>
        <v>0</v>
      </c>
      <c r="OU62" s="284">
        <f t="shared" si="81"/>
        <v>0</v>
      </c>
      <c r="OV62" s="284">
        <f t="shared" si="81"/>
        <v>0</v>
      </c>
      <c r="OW62" s="284">
        <f t="shared" si="81"/>
        <v>0</v>
      </c>
      <c r="OX62" s="284">
        <f t="shared" si="81"/>
        <v>0</v>
      </c>
      <c r="OY62" s="284">
        <f t="shared" si="81"/>
        <v>0</v>
      </c>
      <c r="OZ62" s="284">
        <f t="shared" si="81"/>
        <v>0</v>
      </c>
      <c r="PA62" s="284">
        <f t="shared" si="81"/>
        <v>0</v>
      </c>
      <c r="PB62" s="284">
        <f t="shared" si="81"/>
        <v>0</v>
      </c>
      <c r="PC62" s="284">
        <f t="shared" si="81"/>
        <v>0</v>
      </c>
      <c r="PD62" s="284">
        <f t="shared" si="81"/>
        <v>0</v>
      </c>
      <c r="PE62" s="284">
        <f t="shared" si="81"/>
        <v>0</v>
      </c>
      <c r="PF62" s="284">
        <f t="shared" si="81"/>
        <v>0</v>
      </c>
      <c r="PG62" s="284">
        <f t="shared" si="81"/>
        <v>0</v>
      </c>
      <c r="PH62" s="284">
        <f t="shared" si="81"/>
        <v>0</v>
      </c>
      <c r="PI62" s="284">
        <f t="shared" si="81"/>
        <v>0</v>
      </c>
      <c r="PJ62" s="284">
        <f t="shared" si="81"/>
        <v>0</v>
      </c>
      <c r="PK62" s="284">
        <f t="shared" si="81"/>
        <v>0</v>
      </c>
      <c r="PL62" s="284">
        <f t="shared" si="81"/>
        <v>0</v>
      </c>
      <c r="PM62" s="284">
        <f t="shared" si="81"/>
        <v>0</v>
      </c>
      <c r="PN62" s="284">
        <f t="shared" si="81"/>
        <v>0</v>
      </c>
      <c r="PO62" s="284">
        <f t="shared" si="81"/>
        <v>0</v>
      </c>
      <c r="PP62" s="284">
        <f t="shared" si="81"/>
        <v>0</v>
      </c>
      <c r="PQ62" s="284">
        <f t="shared" si="81"/>
        <v>0</v>
      </c>
      <c r="PR62" s="284">
        <f t="shared" si="81"/>
        <v>0</v>
      </c>
      <c r="PS62" s="284">
        <f t="shared" si="81"/>
        <v>0</v>
      </c>
      <c r="PT62" s="284">
        <f t="shared" si="81"/>
        <v>0</v>
      </c>
      <c r="PU62" s="284">
        <f t="shared" si="81"/>
        <v>0</v>
      </c>
      <c r="PV62" s="284">
        <f t="shared" si="81"/>
        <v>0</v>
      </c>
      <c r="PW62" s="284">
        <f t="shared" si="81"/>
        <v>0</v>
      </c>
      <c r="PX62" s="284">
        <f t="shared" si="81"/>
        <v>0</v>
      </c>
      <c r="PY62" s="284">
        <f t="shared" si="81"/>
        <v>0</v>
      </c>
      <c r="PZ62" s="284">
        <f t="shared" si="81"/>
        <v>0</v>
      </c>
      <c r="QA62" s="284">
        <f t="shared" si="81"/>
        <v>0</v>
      </c>
      <c r="QB62" s="284">
        <f t="shared" si="81"/>
        <v>0</v>
      </c>
      <c r="QC62" s="284">
        <f t="shared" si="81"/>
        <v>0</v>
      </c>
      <c r="QD62" s="284">
        <f t="shared" si="81"/>
        <v>0</v>
      </c>
      <c r="QE62" s="284">
        <f t="shared" si="81"/>
        <v>0</v>
      </c>
      <c r="QF62" s="284">
        <f t="shared" si="81"/>
        <v>0</v>
      </c>
      <c r="QG62" s="284">
        <f t="shared" si="81"/>
        <v>0</v>
      </c>
      <c r="QH62" s="284">
        <f t="shared" si="81"/>
        <v>0</v>
      </c>
      <c r="QI62" s="284">
        <f t="shared" si="81"/>
        <v>0</v>
      </c>
      <c r="QJ62" s="284">
        <f t="shared" ref="QJ62:SA62" si="82">$C13*QJ36</f>
        <v>0</v>
      </c>
      <c r="QK62" s="284">
        <f t="shared" si="82"/>
        <v>0</v>
      </c>
      <c r="QL62" s="284">
        <f t="shared" si="82"/>
        <v>0</v>
      </c>
      <c r="QM62" s="284">
        <f t="shared" si="82"/>
        <v>0</v>
      </c>
      <c r="QN62" s="284">
        <f t="shared" si="82"/>
        <v>0</v>
      </c>
      <c r="QO62" s="284">
        <f t="shared" si="82"/>
        <v>0</v>
      </c>
      <c r="QP62" s="284">
        <f t="shared" si="82"/>
        <v>0</v>
      </c>
      <c r="QQ62" s="284">
        <f t="shared" si="82"/>
        <v>0</v>
      </c>
      <c r="QR62" s="284">
        <f t="shared" si="82"/>
        <v>0</v>
      </c>
      <c r="QS62" s="284">
        <f t="shared" si="82"/>
        <v>0</v>
      </c>
      <c r="QT62" s="284">
        <f t="shared" si="82"/>
        <v>0</v>
      </c>
      <c r="QU62" s="284">
        <f t="shared" si="82"/>
        <v>0</v>
      </c>
      <c r="QV62" s="284">
        <f t="shared" si="82"/>
        <v>0</v>
      </c>
      <c r="QW62" s="284">
        <f t="shared" si="82"/>
        <v>0</v>
      </c>
      <c r="QX62" s="284">
        <f t="shared" si="82"/>
        <v>0</v>
      </c>
      <c r="QY62" s="284">
        <f t="shared" si="82"/>
        <v>0</v>
      </c>
      <c r="QZ62" s="284">
        <f t="shared" si="82"/>
        <v>0</v>
      </c>
      <c r="RA62" s="284">
        <f t="shared" si="82"/>
        <v>0</v>
      </c>
      <c r="RB62" s="284">
        <f t="shared" si="82"/>
        <v>0</v>
      </c>
      <c r="RC62" s="284">
        <f t="shared" si="82"/>
        <v>0</v>
      </c>
      <c r="RD62" s="284">
        <f t="shared" si="82"/>
        <v>0</v>
      </c>
      <c r="RE62" s="284">
        <f t="shared" si="82"/>
        <v>0</v>
      </c>
      <c r="RF62" s="284">
        <f t="shared" si="82"/>
        <v>0</v>
      </c>
      <c r="RG62" s="284">
        <f t="shared" si="82"/>
        <v>0</v>
      </c>
      <c r="RH62" s="284">
        <f t="shared" si="82"/>
        <v>0</v>
      </c>
      <c r="RI62" s="284">
        <f t="shared" si="82"/>
        <v>0</v>
      </c>
      <c r="RJ62" s="284">
        <f t="shared" si="82"/>
        <v>0</v>
      </c>
      <c r="RK62" s="284">
        <f t="shared" si="82"/>
        <v>0</v>
      </c>
      <c r="RL62" s="284">
        <f t="shared" si="82"/>
        <v>0</v>
      </c>
      <c r="RM62" s="284">
        <f t="shared" si="82"/>
        <v>0</v>
      </c>
      <c r="RN62" s="284">
        <f t="shared" si="82"/>
        <v>0</v>
      </c>
      <c r="RO62" s="284">
        <f t="shared" si="82"/>
        <v>0</v>
      </c>
      <c r="RP62" s="284">
        <f t="shared" si="82"/>
        <v>0</v>
      </c>
      <c r="RQ62" s="284">
        <f t="shared" si="82"/>
        <v>0</v>
      </c>
      <c r="RR62" s="284">
        <f t="shared" si="82"/>
        <v>0</v>
      </c>
      <c r="RS62" s="284">
        <f t="shared" si="82"/>
        <v>0</v>
      </c>
      <c r="RT62" s="284">
        <f t="shared" si="82"/>
        <v>0</v>
      </c>
      <c r="RU62" s="284">
        <f t="shared" si="82"/>
        <v>0</v>
      </c>
      <c r="RV62" s="284">
        <f t="shared" si="82"/>
        <v>0</v>
      </c>
      <c r="RW62" s="284">
        <f t="shared" si="82"/>
        <v>0</v>
      </c>
      <c r="RX62" s="284">
        <f t="shared" si="82"/>
        <v>0</v>
      </c>
      <c r="RY62" s="284">
        <f t="shared" si="82"/>
        <v>0</v>
      </c>
      <c r="RZ62" s="284">
        <f t="shared" si="82"/>
        <v>0</v>
      </c>
      <c r="SA62" s="284">
        <f t="shared" si="82"/>
        <v>0</v>
      </c>
    </row>
    <row r="63" spans="1:495">
      <c r="A63" s="282" t="s">
        <v>163</v>
      </c>
      <c r="B63" s="290">
        <f>SUM(C64:C74)</f>
        <v>10546211.518200001</v>
      </c>
      <c r="C63" s="290"/>
      <c r="D63" s="284"/>
      <c r="E63" s="284"/>
      <c r="F63" s="284"/>
      <c r="G63" s="284"/>
      <c r="H63" s="284"/>
      <c r="I63" s="284"/>
      <c r="J63" s="284"/>
      <c r="K63" s="284"/>
      <c r="L63" s="284"/>
      <c r="M63" s="284"/>
      <c r="N63" s="284"/>
      <c r="O63" s="284"/>
      <c r="P63" s="284"/>
      <c r="Q63" s="284"/>
      <c r="R63" s="284"/>
      <c r="S63" s="284"/>
      <c r="T63" s="284"/>
      <c r="U63" s="284"/>
      <c r="V63" s="284"/>
      <c r="W63" s="284"/>
      <c r="X63" s="284"/>
      <c r="Y63" s="284"/>
      <c r="Z63" s="284"/>
      <c r="AA63" s="284"/>
      <c r="AB63" s="284"/>
      <c r="AC63" s="284"/>
      <c r="AD63" s="284"/>
      <c r="AE63" s="284"/>
      <c r="AF63" s="284"/>
      <c r="AG63" s="284"/>
      <c r="AH63" s="284"/>
      <c r="AI63" s="284"/>
      <c r="AJ63" s="284"/>
      <c r="AK63" s="284"/>
      <c r="AL63" s="284"/>
      <c r="AM63" s="284"/>
      <c r="AN63" s="284"/>
      <c r="AO63" s="284"/>
      <c r="AP63" s="284"/>
      <c r="AQ63" s="284"/>
      <c r="AR63" s="284"/>
      <c r="AS63" s="284"/>
      <c r="AT63" s="284"/>
      <c r="AU63" s="284"/>
      <c r="AV63" s="284"/>
      <c r="AW63" s="284"/>
      <c r="AX63" s="284"/>
      <c r="AY63" s="284"/>
      <c r="AZ63" s="284"/>
      <c r="BA63" s="284"/>
      <c r="BB63" s="284"/>
      <c r="BC63" s="284"/>
      <c r="BD63" s="284"/>
      <c r="BE63" s="284"/>
      <c r="BF63" s="284"/>
      <c r="BG63" s="284"/>
      <c r="BH63" s="284"/>
      <c r="BI63" s="284"/>
      <c r="BJ63" s="284"/>
      <c r="BK63" s="284"/>
      <c r="BL63" s="284"/>
      <c r="BM63" s="284"/>
      <c r="BN63" s="284"/>
      <c r="BO63" s="284"/>
      <c r="BP63" s="284"/>
      <c r="BQ63" s="284"/>
      <c r="BR63" s="284"/>
      <c r="BS63" s="284"/>
      <c r="BT63" s="284"/>
      <c r="BU63" s="284"/>
      <c r="BV63" s="284"/>
      <c r="BW63" s="284"/>
      <c r="BX63" s="284"/>
      <c r="BY63" s="284"/>
      <c r="BZ63" s="284"/>
      <c r="CA63" s="284"/>
      <c r="CB63" s="284"/>
      <c r="CC63" s="284"/>
      <c r="CD63" s="284"/>
      <c r="CE63" s="284"/>
      <c r="CF63" s="284"/>
      <c r="CG63" s="284"/>
      <c r="CH63" s="284"/>
      <c r="CI63" s="284"/>
      <c r="CJ63" s="284"/>
      <c r="CK63" s="284"/>
      <c r="CL63" s="284"/>
      <c r="CM63" s="284"/>
      <c r="CN63" s="284"/>
      <c r="CO63" s="284"/>
      <c r="CP63" s="284"/>
      <c r="CQ63" s="284"/>
      <c r="CR63" s="284"/>
      <c r="CS63" s="284"/>
      <c r="CT63" s="284"/>
      <c r="CU63" s="284"/>
      <c r="CV63" s="284"/>
      <c r="CW63" s="284"/>
      <c r="CX63" s="284"/>
      <c r="CY63" s="284"/>
      <c r="CZ63" s="284"/>
      <c r="DA63" s="284"/>
      <c r="DB63" s="284"/>
      <c r="DC63" s="284"/>
      <c r="DD63" s="284"/>
      <c r="DE63" s="284"/>
      <c r="DF63" s="284"/>
      <c r="DG63" s="284"/>
      <c r="DH63" s="284"/>
      <c r="DI63" s="284"/>
      <c r="DJ63" s="284"/>
      <c r="DK63" s="284"/>
      <c r="DL63" s="284"/>
      <c r="DM63" s="284"/>
      <c r="DN63" s="284"/>
      <c r="DO63" s="284"/>
      <c r="DP63" s="284"/>
      <c r="DQ63" s="284"/>
      <c r="DR63" s="284"/>
      <c r="DS63" s="284"/>
      <c r="DT63" s="284"/>
      <c r="DU63" s="284"/>
      <c r="DV63" s="284"/>
      <c r="DW63" s="284"/>
      <c r="DX63" s="284"/>
      <c r="DY63" s="284"/>
      <c r="DZ63" s="284"/>
      <c r="EA63" s="284"/>
      <c r="EB63" s="284"/>
      <c r="EC63" s="284"/>
      <c r="ED63" s="284"/>
      <c r="EE63" s="284"/>
      <c r="EF63" s="284"/>
      <c r="EG63" s="284"/>
      <c r="EH63" s="284"/>
      <c r="EI63" s="284"/>
      <c r="EJ63" s="284"/>
      <c r="EK63" s="284"/>
      <c r="EL63" s="284"/>
      <c r="EM63" s="284"/>
      <c r="EN63" s="284"/>
      <c r="EO63" s="284"/>
      <c r="EP63" s="284"/>
      <c r="EQ63" s="284"/>
      <c r="ER63" s="284"/>
      <c r="ES63" s="284"/>
      <c r="ET63" s="284"/>
      <c r="EU63" s="284"/>
      <c r="EV63" s="284"/>
      <c r="EW63" s="284"/>
      <c r="EX63" s="284"/>
      <c r="EY63" s="284"/>
      <c r="EZ63" s="284"/>
      <c r="FA63" s="284"/>
      <c r="FB63" s="284"/>
      <c r="FC63" s="284"/>
      <c r="FD63" s="284"/>
      <c r="FE63" s="284"/>
      <c r="FF63" s="284"/>
      <c r="FG63" s="284"/>
      <c r="FH63" s="284"/>
      <c r="FI63" s="284"/>
      <c r="FJ63" s="284"/>
      <c r="FK63" s="284"/>
      <c r="FL63" s="284"/>
      <c r="FM63" s="284"/>
      <c r="FN63" s="284"/>
      <c r="FO63" s="284"/>
      <c r="FP63" s="284"/>
      <c r="FQ63" s="284"/>
      <c r="FR63" s="284"/>
      <c r="FS63" s="284"/>
      <c r="FT63" s="284"/>
      <c r="FU63" s="284"/>
      <c r="FV63" s="284"/>
      <c r="FW63" s="284"/>
      <c r="FX63" s="284"/>
      <c r="FY63" s="284"/>
      <c r="FZ63" s="284"/>
      <c r="GA63" s="284"/>
      <c r="GB63" s="284"/>
      <c r="GC63" s="284"/>
      <c r="GD63" s="284"/>
      <c r="GE63" s="284"/>
      <c r="GF63" s="284"/>
      <c r="GG63" s="284"/>
      <c r="GH63" s="284"/>
      <c r="GI63" s="284"/>
      <c r="GJ63" s="284"/>
      <c r="GK63" s="284"/>
      <c r="GL63" s="284"/>
      <c r="GM63" s="284"/>
      <c r="GN63" s="284"/>
      <c r="GO63" s="284"/>
      <c r="GP63" s="284"/>
      <c r="GQ63" s="284"/>
      <c r="GR63" s="284"/>
      <c r="GS63" s="284"/>
      <c r="GT63" s="284"/>
      <c r="GU63" s="284"/>
      <c r="GV63" s="284"/>
      <c r="GW63" s="284"/>
      <c r="GX63" s="284"/>
      <c r="GY63" s="284"/>
      <c r="GZ63" s="284"/>
      <c r="HA63" s="284"/>
      <c r="HB63" s="284"/>
      <c r="HC63" s="284"/>
      <c r="HD63" s="284"/>
      <c r="HE63" s="284"/>
      <c r="HF63" s="284"/>
      <c r="HG63" s="284"/>
      <c r="HH63" s="284"/>
      <c r="HI63" s="284"/>
      <c r="HJ63" s="284"/>
      <c r="HK63" s="284"/>
      <c r="HL63" s="284"/>
      <c r="HM63" s="284"/>
      <c r="HN63" s="284"/>
      <c r="HO63" s="284"/>
      <c r="HP63" s="284"/>
      <c r="HQ63" s="284"/>
      <c r="HR63" s="284"/>
      <c r="HS63" s="284"/>
      <c r="HT63" s="284"/>
      <c r="HU63" s="284"/>
      <c r="HV63" s="284"/>
      <c r="HW63" s="284"/>
      <c r="HX63" s="284"/>
      <c r="HY63" s="284"/>
      <c r="HZ63" s="284"/>
      <c r="IA63" s="284"/>
      <c r="IB63" s="284"/>
      <c r="IC63" s="284"/>
      <c r="ID63" s="284"/>
      <c r="IE63" s="284"/>
      <c r="IF63" s="284"/>
      <c r="IG63" s="284"/>
      <c r="IH63" s="284"/>
      <c r="II63" s="284"/>
      <c r="IJ63" s="284"/>
      <c r="IK63" s="284"/>
      <c r="IL63" s="284"/>
      <c r="IM63" s="284"/>
      <c r="IN63" s="284"/>
      <c r="IO63" s="284"/>
      <c r="IP63" s="284"/>
      <c r="IQ63" s="284"/>
      <c r="IR63" s="284"/>
      <c r="IS63" s="284"/>
      <c r="IT63" s="284"/>
      <c r="IU63" s="284"/>
      <c r="IV63" s="284"/>
      <c r="IW63" s="284"/>
      <c r="IX63" s="284"/>
      <c r="IY63" s="284"/>
      <c r="IZ63" s="284"/>
      <c r="JA63" s="284"/>
      <c r="JB63" s="284"/>
      <c r="JC63" s="284"/>
      <c r="JD63" s="284"/>
      <c r="JE63" s="284"/>
      <c r="JF63" s="284"/>
      <c r="JG63" s="284"/>
      <c r="JH63" s="284"/>
      <c r="JI63" s="284"/>
      <c r="JJ63" s="284"/>
      <c r="JK63" s="284"/>
      <c r="JL63" s="284"/>
      <c r="JM63" s="284"/>
      <c r="JN63" s="284"/>
      <c r="JO63" s="284"/>
      <c r="JP63" s="284"/>
      <c r="JQ63" s="284"/>
      <c r="JR63" s="284"/>
      <c r="JS63" s="284"/>
      <c r="JT63" s="284"/>
      <c r="JU63" s="284"/>
      <c r="JV63" s="284"/>
      <c r="JW63" s="284"/>
      <c r="JX63" s="284"/>
      <c r="JY63" s="284"/>
      <c r="JZ63" s="284"/>
      <c r="KA63" s="284"/>
      <c r="KB63" s="284"/>
      <c r="KC63" s="284"/>
      <c r="KD63" s="284"/>
      <c r="KE63" s="284"/>
      <c r="KF63" s="284"/>
      <c r="KG63" s="284"/>
      <c r="KH63" s="284"/>
      <c r="KI63" s="284"/>
      <c r="KJ63" s="284"/>
      <c r="KK63" s="284"/>
      <c r="KL63" s="284"/>
      <c r="KM63" s="284"/>
      <c r="KN63" s="284"/>
      <c r="KO63" s="284"/>
      <c r="KP63" s="284"/>
      <c r="KQ63" s="284"/>
      <c r="KR63" s="284"/>
      <c r="KS63" s="284"/>
      <c r="KT63" s="284"/>
      <c r="KU63" s="284"/>
      <c r="KV63" s="284"/>
      <c r="KW63" s="284"/>
      <c r="KX63" s="284"/>
      <c r="KY63" s="284"/>
      <c r="KZ63" s="284"/>
      <c r="LA63" s="284"/>
      <c r="LB63" s="284"/>
      <c r="LC63" s="284"/>
      <c r="LD63" s="284"/>
      <c r="LE63" s="284"/>
      <c r="LF63" s="284"/>
      <c r="LG63" s="284"/>
      <c r="LH63" s="284"/>
      <c r="LI63" s="284"/>
      <c r="LJ63" s="284"/>
      <c r="LK63" s="284"/>
      <c r="LL63" s="284"/>
      <c r="LM63" s="284"/>
      <c r="LN63" s="284"/>
      <c r="LO63" s="284"/>
      <c r="LP63" s="284"/>
      <c r="LQ63" s="284"/>
      <c r="LR63" s="284"/>
      <c r="LS63" s="284"/>
      <c r="LT63" s="284"/>
      <c r="LU63" s="284"/>
      <c r="LV63" s="284"/>
      <c r="LW63" s="284"/>
      <c r="LX63" s="284"/>
      <c r="LY63" s="284"/>
      <c r="LZ63" s="284"/>
      <c r="MA63" s="284"/>
      <c r="MB63" s="284"/>
      <c r="MC63" s="284"/>
      <c r="MD63" s="284"/>
      <c r="ME63" s="284"/>
      <c r="MF63" s="284"/>
      <c r="MG63" s="284"/>
      <c r="MH63" s="284"/>
      <c r="MI63" s="284"/>
      <c r="MJ63" s="284"/>
      <c r="MK63" s="284"/>
      <c r="ML63" s="284"/>
      <c r="MM63" s="284"/>
      <c r="MN63" s="284"/>
      <c r="MO63" s="284"/>
      <c r="MP63" s="284"/>
      <c r="MQ63" s="284"/>
      <c r="MR63" s="284"/>
      <c r="MS63" s="284"/>
      <c r="MT63" s="284"/>
      <c r="MU63" s="284"/>
      <c r="MV63" s="284"/>
      <c r="MW63" s="284"/>
      <c r="MX63" s="284"/>
      <c r="MY63" s="284"/>
      <c r="MZ63" s="284"/>
      <c r="NA63" s="284"/>
      <c r="NB63" s="284"/>
      <c r="NC63" s="284"/>
      <c r="ND63" s="284"/>
      <c r="NE63" s="284"/>
      <c r="NF63" s="284"/>
      <c r="NG63" s="284"/>
      <c r="NH63" s="284"/>
      <c r="NI63" s="284"/>
      <c r="NJ63" s="284"/>
      <c r="NK63" s="284"/>
      <c r="NL63" s="284"/>
      <c r="NM63" s="284"/>
      <c r="NN63" s="284"/>
      <c r="NO63" s="284"/>
      <c r="NP63" s="284"/>
      <c r="NQ63" s="284"/>
      <c r="NR63" s="284"/>
      <c r="NS63" s="284"/>
      <c r="NT63" s="284"/>
      <c r="NU63" s="284"/>
      <c r="NV63" s="284"/>
      <c r="NW63" s="284"/>
      <c r="NX63" s="284"/>
      <c r="NY63" s="284"/>
      <c r="NZ63" s="284"/>
      <c r="OA63" s="284"/>
      <c r="OB63" s="284"/>
      <c r="OC63" s="284"/>
      <c r="OD63" s="284"/>
      <c r="OE63" s="284"/>
      <c r="OF63" s="284"/>
      <c r="OG63" s="284"/>
      <c r="OH63" s="284"/>
      <c r="OI63" s="284"/>
      <c r="OJ63" s="284"/>
      <c r="OK63" s="284"/>
      <c r="OL63" s="284"/>
      <c r="OM63" s="284"/>
      <c r="ON63" s="284"/>
      <c r="OO63" s="284"/>
      <c r="OP63" s="284"/>
      <c r="OQ63" s="284"/>
      <c r="OR63" s="284"/>
      <c r="OS63" s="284"/>
      <c r="OT63" s="284"/>
      <c r="OU63" s="284"/>
      <c r="OV63" s="284"/>
      <c r="OW63" s="284"/>
      <c r="OX63" s="284"/>
      <c r="OY63" s="284"/>
      <c r="OZ63" s="284"/>
      <c r="PA63" s="284"/>
      <c r="PB63" s="284"/>
      <c r="PC63" s="284"/>
      <c r="PD63" s="284"/>
      <c r="PE63" s="284"/>
      <c r="PF63" s="284"/>
      <c r="PG63" s="284"/>
      <c r="PH63" s="284"/>
      <c r="PI63" s="284"/>
      <c r="PJ63" s="284"/>
      <c r="PK63" s="284"/>
      <c r="PL63" s="284"/>
      <c r="PM63" s="284"/>
      <c r="PN63" s="284"/>
      <c r="PO63" s="284"/>
      <c r="PP63" s="284"/>
      <c r="PQ63" s="284"/>
      <c r="PR63" s="284"/>
      <c r="PS63" s="284"/>
      <c r="PT63" s="284"/>
      <c r="PU63" s="284"/>
      <c r="PV63" s="284"/>
      <c r="PW63" s="284"/>
      <c r="PX63" s="284"/>
      <c r="PY63" s="284"/>
      <c r="PZ63" s="284"/>
      <c r="QA63" s="284"/>
      <c r="QB63" s="284"/>
      <c r="QC63" s="284"/>
      <c r="QD63" s="284"/>
      <c r="QE63" s="284"/>
      <c r="QF63" s="284"/>
      <c r="QG63" s="284"/>
      <c r="QH63" s="284"/>
      <c r="QI63" s="284"/>
      <c r="QJ63" s="284"/>
      <c r="QK63" s="284"/>
      <c r="QL63" s="284"/>
      <c r="QM63" s="284"/>
      <c r="QN63" s="284"/>
      <c r="QO63" s="284"/>
      <c r="QP63" s="284"/>
      <c r="QQ63" s="284"/>
      <c r="QR63" s="284"/>
      <c r="QS63" s="284"/>
      <c r="QT63" s="284"/>
      <c r="QU63" s="284"/>
      <c r="QV63" s="284"/>
      <c r="QW63" s="284"/>
      <c r="QX63" s="284"/>
      <c r="QY63" s="284"/>
      <c r="QZ63" s="284"/>
      <c r="RA63" s="284"/>
      <c r="RB63" s="284"/>
      <c r="RC63" s="284"/>
      <c r="RD63" s="284"/>
      <c r="RE63" s="284"/>
      <c r="RF63" s="284"/>
      <c r="RG63" s="284"/>
      <c r="RH63" s="284"/>
      <c r="RI63" s="284"/>
      <c r="RJ63" s="284"/>
      <c r="RK63" s="284"/>
      <c r="RL63" s="284"/>
      <c r="RM63" s="284"/>
      <c r="RN63" s="284"/>
      <c r="RO63" s="284"/>
      <c r="RP63" s="284"/>
      <c r="RQ63" s="284"/>
      <c r="RR63" s="284"/>
      <c r="RS63" s="284"/>
      <c r="RT63" s="284"/>
      <c r="RU63" s="284"/>
      <c r="RV63" s="284"/>
      <c r="RW63" s="284"/>
      <c r="RX63" s="284"/>
      <c r="RY63" s="284"/>
      <c r="RZ63" s="284"/>
      <c r="SA63" s="284"/>
    </row>
    <row r="64" spans="1:495">
      <c r="A64" s="282"/>
      <c r="B64" s="283" t="str">
        <f>$B$14</f>
        <v>Water Quality Monitoring</v>
      </c>
      <c r="C64" s="290">
        <f>SUM(D64:R64,S64:INDEX(S64:SA64,$H$5))</f>
        <v>0</v>
      </c>
      <c r="D64" s="284">
        <f t="shared" ref="D64:BO64" si="83">$C14*D37</f>
        <v>0</v>
      </c>
      <c r="E64" s="284">
        <f t="shared" si="83"/>
        <v>0</v>
      </c>
      <c r="F64" s="284">
        <f t="shared" si="83"/>
        <v>0</v>
      </c>
      <c r="G64" s="284">
        <f t="shared" si="83"/>
        <v>0</v>
      </c>
      <c r="H64" s="284">
        <f t="shared" si="83"/>
        <v>0</v>
      </c>
      <c r="I64" s="284">
        <f t="shared" si="83"/>
        <v>0</v>
      </c>
      <c r="J64" s="284">
        <f t="shared" si="83"/>
        <v>0</v>
      </c>
      <c r="K64" s="284">
        <f t="shared" si="83"/>
        <v>0</v>
      </c>
      <c r="L64" s="284">
        <f t="shared" si="83"/>
        <v>0</v>
      </c>
      <c r="M64" s="284">
        <f t="shared" si="83"/>
        <v>0</v>
      </c>
      <c r="N64" s="284">
        <f t="shared" si="83"/>
        <v>0</v>
      </c>
      <c r="O64" s="284">
        <f t="shared" si="83"/>
        <v>0</v>
      </c>
      <c r="P64" s="284">
        <f t="shared" si="83"/>
        <v>0</v>
      </c>
      <c r="Q64" s="284">
        <f t="shared" si="83"/>
        <v>0</v>
      </c>
      <c r="R64" s="284">
        <f t="shared" si="83"/>
        <v>0</v>
      </c>
      <c r="S64" s="284">
        <f t="shared" si="83"/>
        <v>0</v>
      </c>
      <c r="T64" s="284">
        <f t="shared" si="83"/>
        <v>0</v>
      </c>
      <c r="U64" s="284">
        <f t="shared" si="83"/>
        <v>0</v>
      </c>
      <c r="V64" s="284">
        <f t="shared" si="83"/>
        <v>0</v>
      </c>
      <c r="W64" s="284">
        <f t="shared" si="83"/>
        <v>0</v>
      </c>
      <c r="X64" s="284">
        <f t="shared" si="83"/>
        <v>0</v>
      </c>
      <c r="Y64" s="284">
        <f t="shared" si="83"/>
        <v>0</v>
      </c>
      <c r="Z64" s="284">
        <f t="shared" si="83"/>
        <v>0</v>
      </c>
      <c r="AA64" s="284">
        <f t="shared" si="83"/>
        <v>0</v>
      </c>
      <c r="AB64" s="284">
        <f t="shared" si="83"/>
        <v>0</v>
      </c>
      <c r="AC64" s="284">
        <f t="shared" si="83"/>
        <v>0</v>
      </c>
      <c r="AD64" s="284">
        <f t="shared" si="83"/>
        <v>0</v>
      </c>
      <c r="AE64" s="284">
        <f t="shared" si="83"/>
        <v>0</v>
      </c>
      <c r="AF64" s="284">
        <f t="shared" si="83"/>
        <v>0</v>
      </c>
      <c r="AG64" s="284">
        <f t="shared" si="83"/>
        <v>0</v>
      </c>
      <c r="AH64" s="284">
        <f t="shared" si="83"/>
        <v>0</v>
      </c>
      <c r="AI64" s="284">
        <f t="shared" si="83"/>
        <v>0</v>
      </c>
      <c r="AJ64" s="284">
        <f t="shared" si="83"/>
        <v>0</v>
      </c>
      <c r="AK64" s="284">
        <f t="shared" si="83"/>
        <v>0</v>
      </c>
      <c r="AL64" s="284">
        <f t="shared" si="83"/>
        <v>0</v>
      </c>
      <c r="AM64" s="284">
        <f t="shared" si="83"/>
        <v>0</v>
      </c>
      <c r="AN64" s="284">
        <f t="shared" si="83"/>
        <v>0</v>
      </c>
      <c r="AO64" s="284">
        <f t="shared" si="83"/>
        <v>0</v>
      </c>
      <c r="AP64" s="284">
        <f t="shared" si="83"/>
        <v>0</v>
      </c>
      <c r="AQ64" s="284">
        <f t="shared" si="83"/>
        <v>0</v>
      </c>
      <c r="AR64" s="284">
        <f t="shared" si="83"/>
        <v>0</v>
      </c>
      <c r="AS64" s="284">
        <f t="shared" si="83"/>
        <v>0</v>
      </c>
      <c r="AT64" s="284">
        <f t="shared" si="83"/>
        <v>0</v>
      </c>
      <c r="AU64" s="284">
        <f t="shared" si="83"/>
        <v>0</v>
      </c>
      <c r="AV64" s="284">
        <f t="shared" si="83"/>
        <v>0</v>
      </c>
      <c r="AW64" s="284">
        <f t="shared" si="83"/>
        <v>0</v>
      </c>
      <c r="AX64" s="284">
        <f t="shared" si="83"/>
        <v>0</v>
      </c>
      <c r="AY64" s="284">
        <f t="shared" si="83"/>
        <v>0</v>
      </c>
      <c r="AZ64" s="284">
        <f t="shared" si="83"/>
        <v>0</v>
      </c>
      <c r="BA64" s="284">
        <f t="shared" si="83"/>
        <v>0</v>
      </c>
      <c r="BB64" s="284">
        <f t="shared" si="83"/>
        <v>0</v>
      </c>
      <c r="BC64" s="284">
        <f t="shared" si="83"/>
        <v>0</v>
      </c>
      <c r="BD64" s="284">
        <f t="shared" si="83"/>
        <v>0</v>
      </c>
      <c r="BE64" s="284">
        <f t="shared" si="83"/>
        <v>0</v>
      </c>
      <c r="BF64" s="284">
        <f t="shared" si="83"/>
        <v>0</v>
      </c>
      <c r="BG64" s="284">
        <f t="shared" si="83"/>
        <v>0</v>
      </c>
      <c r="BH64" s="284">
        <f t="shared" si="83"/>
        <v>0</v>
      </c>
      <c r="BI64" s="284">
        <f t="shared" si="83"/>
        <v>0</v>
      </c>
      <c r="BJ64" s="284">
        <f t="shared" si="83"/>
        <v>0</v>
      </c>
      <c r="BK64" s="284">
        <f t="shared" si="83"/>
        <v>0</v>
      </c>
      <c r="BL64" s="284">
        <f t="shared" si="83"/>
        <v>0</v>
      </c>
      <c r="BM64" s="284">
        <f t="shared" si="83"/>
        <v>0</v>
      </c>
      <c r="BN64" s="284">
        <f t="shared" si="83"/>
        <v>0</v>
      </c>
      <c r="BO64" s="284">
        <f t="shared" si="83"/>
        <v>0</v>
      </c>
      <c r="BP64" s="284">
        <f t="shared" ref="BP64:EA64" si="84">$C14*BP37</f>
        <v>0</v>
      </c>
      <c r="BQ64" s="284">
        <f t="shared" si="84"/>
        <v>0</v>
      </c>
      <c r="BR64" s="284">
        <f t="shared" si="84"/>
        <v>0</v>
      </c>
      <c r="BS64" s="284">
        <f t="shared" si="84"/>
        <v>0</v>
      </c>
      <c r="BT64" s="284">
        <f t="shared" si="84"/>
        <v>0</v>
      </c>
      <c r="BU64" s="284">
        <f t="shared" si="84"/>
        <v>0</v>
      </c>
      <c r="BV64" s="284">
        <f t="shared" si="84"/>
        <v>0</v>
      </c>
      <c r="BW64" s="284">
        <f t="shared" si="84"/>
        <v>0</v>
      </c>
      <c r="BX64" s="284">
        <f t="shared" si="84"/>
        <v>0</v>
      </c>
      <c r="BY64" s="284">
        <f t="shared" si="84"/>
        <v>0</v>
      </c>
      <c r="BZ64" s="284">
        <f t="shared" si="84"/>
        <v>0</v>
      </c>
      <c r="CA64" s="284">
        <f t="shared" si="84"/>
        <v>0</v>
      </c>
      <c r="CB64" s="284">
        <f t="shared" si="84"/>
        <v>0</v>
      </c>
      <c r="CC64" s="284">
        <f t="shared" si="84"/>
        <v>0</v>
      </c>
      <c r="CD64" s="284">
        <f t="shared" si="84"/>
        <v>0</v>
      </c>
      <c r="CE64" s="284">
        <f t="shared" si="84"/>
        <v>0</v>
      </c>
      <c r="CF64" s="284">
        <f t="shared" si="84"/>
        <v>0</v>
      </c>
      <c r="CG64" s="284">
        <f t="shared" si="84"/>
        <v>0</v>
      </c>
      <c r="CH64" s="284">
        <f t="shared" si="84"/>
        <v>0</v>
      </c>
      <c r="CI64" s="284">
        <f t="shared" si="84"/>
        <v>0</v>
      </c>
      <c r="CJ64" s="284">
        <f t="shared" si="84"/>
        <v>0</v>
      </c>
      <c r="CK64" s="284">
        <f t="shared" si="84"/>
        <v>0</v>
      </c>
      <c r="CL64" s="284">
        <f t="shared" si="84"/>
        <v>0</v>
      </c>
      <c r="CM64" s="284">
        <f t="shared" si="84"/>
        <v>0</v>
      </c>
      <c r="CN64" s="284">
        <f t="shared" si="84"/>
        <v>0</v>
      </c>
      <c r="CO64" s="284">
        <f t="shared" si="84"/>
        <v>0</v>
      </c>
      <c r="CP64" s="284">
        <f t="shared" si="84"/>
        <v>0</v>
      </c>
      <c r="CQ64" s="284">
        <f t="shared" si="84"/>
        <v>0</v>
      </c>
      <c r="CR64" s="284">
        <f t="shared" si="84"/>
        <v>0</v>
      </c>
      <c r="CS64" s="284">
        <f t="shared" si="84"/>
        <v>0</v>
      </c>
      <c r="CT64" s="284">
        <f t="shared" si="84"/>
        <v>0</v>
      </c>
      <c r="CU64" s="284">
        <f t="shared" si="84"/>
        <v>0</v>
      </c>
      <c r="CV64" s="284">
        <f t="shared" si="84"/>
        <v>0</v>
      </c>
      <c r="CW64" s="284">
        <f t="shared" si="84"/>
        <v>0</v>
      </c>
      <c r="CX64" s="284">
        <f t="shared" si="84"/>
        <v>0</v>
      </c>
      <c r="CY64" s="284">
        <f t="shared" si="84"/>
        <v>0</v>
      </c>
      <c r="CZ64" s="284">
        <f t="shared" si="84"/>
        <v>0</v>
      </c>
      <c r="DA64" s="284">
        <f t="shared" si="84"/>
        <v>0</v>
      </c>
      <c r="DB64" s="284">
        <f t="shared" si="84"/>
        <v>0</v>
      </c>
      <c r="DC64" s="284">
        <f t="shared" si="84"/>
        <v>0</v>
      </c>
      <c r="DD64" s="284">
        <f t="shared" si="84"/>
        <v>0</v>
      </c>
      <c r="DE64" s="284">
        <f t="shared" si="84"/>
        <v>0</v>
      </c>
      <c r="DF64" s="284">
        <f t="shared" si="84"/>
        <v>0</v>
      </c>
      <c r="DG64" s="284">
        <f t="shared" si="84"/>
        <v>0</v>
      </c>
      <c r="DH64" s="284">
        <f t="shared" si="84"/>
        <v>0</v>
      </c>
      <c r="DI64" s="284">
        <f t="shared" si="84"/>
        <v>0</v>
      </c>
      <c r="DJ64" s="284">
        <f t="shared" si="84"/>
        <v>0</v>
      </c>
      <c r="DK64" s="284">
        <f t="shared" si="84"/>
        <v>0</v>
      </c>
      <c r="DL64" s="284">
        <f t="shared" si="84"/>
        <v>0</v>
      </c>
      <c r="DM64" s="284">
        <f t="shared" si="84"/>
        <v>0</v>
      </c>
      <c r="DN64" s="284">
        <f t="shared" si="84"/>
        <v>0</v>
      </c>
      <c r="DO64" s="284">
        <f t="shared" si="84"/>
        <v>0</v>
      </c>
      <c r="DP64" s="284">
        <f t="shared" si="84"/>
        <v>0</v>
      </c>
      <c r="DQ64" s="284">
        <f t="shared" si="84"/>
        <v>0</v>
      </c>
      <c r="DR64" s="284">
        <f t="shared" si="84"/>
        <v>0</v>
      </c>
      <c r="DS64" s="284">
        <f t="shared" si="84"/>
        <v>0</v>
      </c>
      <c r="DT64" s="284">
        <f t="shared" si="84"/>
        <v>0</v>
      </c>
      <c r="DU64" s="284">
        <f t="shared" si="84"/>
        <v>0</v>
      </c>
      <c r="DV64" s="284">
        <f t="shared" si="84"/>
        <v>0</v>
      </c>
      <c r="DW64" s="284">
        <f t="shared" si="84"/>
        <v>0</v>
      </c>
      <c r="DX64" s="284">
        <f t="shared" si="84"/>
        <v>0</v>
      </c>
      <c r="DY64" s="284">
        <f t="shared" si="84"/>
        <v>0</v>
      </c>
      <c r="DZ64" s="284">
        <f t="shared" si="84"/>
        <v>0</v>
      </c>
      <c r="EA64" s="284">
        <f t="shared" si="84"/>
        <v>0</v>
      </c>
      <c r="EB64" s="284">
        <f t="shared" ref="EB64:GM64" si="85">$C14*EB37</f>
        <v>0</v>
      </c>
      <c r="EC64" s="284">
        <f t="shared" si="85"/>
        <v>0</v>
      </c>
      <c r="ED64" s="284">
        <f t="shared" si="85"/>
        <v>0</v>
      </c>
      <c r="EE64" s="284">
        <f t="shared" si="85"/>
        <v>0</v>
      </c>
      <c r="EF64" s="284">
        <f t="shared" si="85"/>
        <v>0</v>
      </c>
      <c r="EG64" s="284">
        <f t="shared" si="85"/>
        <v>0</v>
      </c>
      <c r="EH64" s="284">
        <f t="shared" si="85"/>
        <v>0</v>
      </c>
      <c r="EI64" s="284">
        <f t="shared" si="85"/>
        <v>0</v>
      </c>
      <c r="EJ64" s="284">
        <f t="shared" si="85"/>
        <v>0</v>
      </c>
      <c r="EK64" s="284">
        <f t="shared" si="85"/>
        <v>0</v>
      </c>
      <c r="EL64" s="284">
        <f t="shared" si="85"/>
        <v>0</v>
      </c>
      <c r="EM64" s="284">
        <f t="shared" si="85"/>
        <v>0</v>
      </c>
      <c r="EN64" s="284">
        <f t="shared" si="85"/>
        <v>0</v>
      </c>
      <c r="EO64" s="284">
        <f t="shared" si="85"/>
        <v>0</v>
      </c>
      <c r="EP64" s="284">
        <f t="shared" si="85"/>
        <v>0</v>
      </c>
      <c r="EQ64" s="284">
        <f t="shared" si="85"/>
        <v>0</v>
      </c>
      <c r="ER64" s="284">
        <f t="shared" si="85"/>
        <v>0</v>
      </c>
      <c r="ES64" s="284">
        <f t="shared" si="85"/>
        <v>0</v>
      </c>
      <c r="ET64" s="284">
        <f t="shared" si="85"/>
        <v>0</v>
      </c>
      <c r="EU64" s="284">
        <f t="shared" si="85"/>
        <v>0</v>
      </c>
      <c r="EV64" s="284">
        <f t="shared" si="85"/>
        <v>0</v>
      </c>
      <c r="EW64" s="284">
        <f t="shared" si="85"/>
        <v>0</v>
      </c>
      <c r="EX64" s="284">
        <f t="shared" si="85"/>
        <v>0</v>
      </c>
      <c r="EY64" s="284">
        <f t="shared" si="85"/>
        <v>0</v>
      </c>
      <c r="EZ64" s="284">
        <f t="shared" si="85"/>
        <v>0</v>
      </c>
      <c r="FA64" s="284">
        <f t="shared" si="85"/>
        <v>0</v>
      </c>
      <c r="FB64" s="284">
        <f t="shared" si="85"/>
        <v>0</v>
      </c>
      <c r="FC64" s="284">
        <f t="shared" si="85"/>
        <v>0</v>
      </c>
      <c r="FD64" s="284">
        <f t="shared" si="85"/>
        <v>0</v>
      </c>
      <c r="FE64" s="284">
        <f t="shared" si="85"/>
        <v>0</v>
      </c>
      <c r="FF64" s="284">
        <f t="shared" si="85"/>
        <v>0</v>
      </c>
      <c r="FG64" s="284">
        <f t="shared" si="85"/>
        <v>0</v>
      </c>
      <c r="FH64" s="284">
        <f t="shared" si="85"/>
        <v>0</v>
      </c>
      <c r="FI64" s="284">
        <f t="shared" si="85"/>
        <v>0</v>
      </c>
      <c r="FJ64" s="284">
        <f t="shared" si="85"/>
        <v>0</v>
      </c>
      <c r="FK64" s="284">
        <f t="shared" si="85"/>
        <v>0</v>
      </c>
      <c r="FL64" s="284">
        <f t="shared" si="85"/>
        <v>0</v>
      </c>
      <c r="FM64" s="284">
        <f t="shared" si="85"/>
        <v>0</v>
      </c>
      <c r="FN64" s="284">
        <f t="shared" si="85"/>
        <v>0</v>
      </c>
      <c r="FO64" s="284">
        <f t="shared" si="85"/>
        <v>0</v>
      </c>
      <c r="FP64" s="284">
        <f t="shared" si="85"/>
        <v>0</v>
      </c>
      <c r="FQ64" s="284">
        <f t="shared" si="85"/>
        <v>0</v>
      </c>
      <c r="FR64" s="284">
        <f t="shared" si="85"/>
        <v>0</v>
      </c>
      <c r="FS64" s="284">
        <f t="shared" si="85"/>
        <v>0</v>
      </c>
      <c r="FT64" s="284">
        <f t="shared" si="85"/>
        <v>0</v>
      </c>
      <c r="FU64" s="284">
        <f t="shared" si="85"/>
        <v>0</v>
      </c>
      <c r="FV64" s="284">
        <f t="shared" si="85"/>
        <v>0</v>
      </c>
      <c r="FW64" s="284">
        <f t="shared" si="85"/>
        <v>0</v>
      </c>
      <c r="FX64" s="284">
        <f t="shared" si="85"/>
        <v>0</v>
      </c>
      <c r="FY64" s="284">
        <f t="shared" si="85"/>
        <v>0</v>
      </c>
      <c r="FZ64" s="284">
        <f t="shared" si="85"/>
        <v>0</v>
      </c>
      <c r="GA64" s="284">
        <f t="shared" si="85"/>
        <v>0</v>
      </c>
      <c r="GB64" s="284">
        <f t="shared" si="85"/>
        <v>0</v>
      </c>
      <c r="GC64" s="284">
        <f t="shared" si="85"/>
        <v>0</v>
      </c>
      <c r="GD64" s="284">
        <f t="shared" si="85"/>
        <v>0</v>
      </c>
      <c r="GE64" s="284">
        <f t="shared" si="85"/>
        <v>0</v>
      </c>
      <c r="GF64" s="284">
        <f t="shared" si="85"/>
        <v>0</v>
      </c>
      <c r="GG64" s="284">
        <f t="shared" si="85"/>
        <v>0</v>
      </c>
      <c r="GH64" s="284">
        <f t="shared" si="85"/>
        <v>0</v>
      </c>
      <c r="GI64" s="284">
        <f t="shared" si="85"/>
        <v>0</v>
      </c>
      <c r="GJ64" s="284">
        <f t="shared" si="85"/>
        <v>0</v>
      </c>
      <c r="GK64" s="284">
        <f t="shared" si="85"/>
        <v>0</v>
      </c>
      <c r="GL64" s="284">
        <f t="shared" si="85"/>
        <v>0</v>
      </c>
      <c r="GM64" s="284">
        <f t="shared" si="85"/>
        <v>0</v>
      </c>
      <c r="GN64" s="284">
        <f t="shared" ref="GN64:IY64" si="86">$C14*GN37</f>
        <v>0</v>
      </c>
      <c r="GO64" s="284">
        <f t="shared" si="86"/>
        <v>0</v>
      </c>
      <c r="GP64" s="284">
        <f t="shared" si="86"/>
        <v>0</v>
      </c>
      <c r="GQ64" s="284">
        <f t="shared" si="86"/>
        <v>0</v>
      </c>
      <c r="GR64" s="284">
        <f t="shared" si="86"/>
        <v>0</v>
      </c>
      <c r="GS64" s="284">
        <f t="shared" si="86"/>
        <v>0</v>
      </c>
      <c r="GT64" s="284">
        <f t="shared" si="86"/>
        <v>0</v>
      </c>
      <c r="GU64" s="284">
        <f t="shared" si="86"/>
        <v>0</v>
      </c>
      <c r="GV64" s="284">
        <f t="shared" si="86"/>
        <v>0</v>
      </c>
      <c r="GW64" s="284">
        <f t="shared" si="86"/>
        <v>0</v>
      </c>
      <c r="GX64" s="284">
        <f t="shared" si="86"/>
        <v>0</v>
      </c>
      <c r="GY64" s="284">
        <f t="shared" si="86"/>
        <v>0</v>
      </c>
      <c r="GZ64" s="284">
        <f t="shared" si="86"/>
        <v>0</v>
      </c>
      <c r="HA64" s="284">
        <f t="shared" si="86"/>
        <v>0</v>
      </c>
      <c r="HB64" s="284">
        <f t="shared" si="86"/>
        <v>0</v>
      </c>
      <c r="HC64" s="284">
        <f t="shared" si="86"/>
        <v>0</v>
      </c>
      <c r="HD64" s="284">
        <f t="shared" si="86"/>
        <v>0</v>
      </c>
      <c r="HE64" s="284">
        <f t="shared" si="86"/>
        <v>0</v>
      </c>
      <c r="HF64" s="284">
        <f t="shared" si="86"/>
        <v>0</v>
      </c>
      <c r="HG64" s="284">
        <f t="shared" si="86"/>
        <v>0</v>
      </c>
      <c r="HH64" s="284">
        <f t="shared" si="86"/>
        <v>0</v>
      </c>
      <c r="HI64" s="284">
        <f t="shared" si="86"/>
        <v>0</v>
      </c>
      <c r="HJ64" s="284">
        <f t="shared" si="86"/>
        <v>0</v>
      </c>
      <c r="HK64" s="284">
        <f t="shared" si="86"/>
        <v>0</v>
      </c>
      <c r="HL64" s="284">
        <f t="shared" si="86"/>
        <v>0</v>
      </c>
      <c r="HM64" s="284">
        <f t="shared" si="86"/>
        <v>0</v>
      </c>
      <c r="HN64" s="284">
        <f t="shared" si="86"/>
        <v>0</v>
      </c>
      <c r="HO64" s="284">
        <f t="shared" si="86"/>
        <v>0</v>
      </c>
      <c r="HP64" s="284">
        <f t="shared" si="86"/>
        <v>0</v>
      </c>
      <c r="HQ64" s="284">
        <f t="shared" si="86"/>
        <v>0</v>
      </c>
      <c r="HR64" s="284">
        <f t="shared" si="86"/>
        <v>0</v>
      </c>
      <c r="HS64" s="284">
        <f t="shared" si="86"/>
        <v>0</v>
      </c>
      <c r="HT64" s="284">
        <f t="shared" si="86"/>
        <v>0</v>
      </c>
      <c r="HU64" s="284">
        <f t="shared" si="86"/>
        <v>0</v>
      </c>
      <c r="HV64" s="284">
        <f t="shared" si="86"/>
        <v>0</v>
      </c>
      <c r="HW64" s="284">
        <f t="shared" si="86"/>
        <v>0</v>
      </c>
      <c r="HX64" s="284">
        <f t="shared" si="86"/>
        <v>0</v>
      </c>
      <c r="HY64" s="284">
        <f t="shared" si="86"/>
        <v>0</v>
      </c>
      <c r="HZ64" s="284">
        <f t="shared" si="86"/>
        <v>0</v>
      </c>
      <c r="IA64" s="284">
        <f t="shared" si="86"/>
        <v>0</v>
      </c>
      <c r="IB64" s="284">
        <f t="shared" si="86"/>
        <v>0</v>
      </c>
      <c r="IC64" s="284">
        <f t="shared" si="86"/>
        <v>0</v>
      </c>
      <c r="ID64" s="284">
        <f t="shared" si="86"/>
        <v>0</v>
      </c>
      <c r="IE64" s="284">
        <f t="shared" si="86"/>
        <v>0</v>
      </c>
      <c r="IF64" s="284">
        <f t="shared" si="86"/>
        <v>0</v>
      </c>
      <c r="IG64" s="284">
        <f t="shared" si="86"/>
        <v>0</v>
      </c>
      <c r="IH64" s="284">
        <f t="shared" si="86"/>
        <v>0</v>
      </c>
      <c r="II64" s="284">
        <f t="shared" si="86"/>
        <v>0</v>
      </c>
      <c r="IJ64" s="284">
        <f t="shared" si="86"/>
        <v>0</v>
      </c>
      <c r="IK64" s="284">
        <f t="shared" si="86"/>
        <v>0</v>
      </c>
      <c r="IL64" s="284">
        <f t="shared" si="86"/>
        <v>0</v>
      </c>
      <c r="IM64" s="284">
        <f t="shared" si="86"/>
        <v>0</v>
      </c>
      <c r="IN64" s="284">
        <f t="shared" si="86"/>
        <v>0</v>
      </c>
      <c r="IO64" s="284">
        <f t="shared" si="86"/>
        <v>0</v>
      </c>
      <c r="IP64" s="284">
        <f t="shared" si="86"/>
        <v>0</v>
      </c>
      <c r="IQ64" s="284">
        <f t="shared" si="86"/>
        <v>0</v>
      </c>
      <c r="IR64" s="284">
        <f t="shared" si="86"/>
        <v>0</v>
      </c>
      <c r="IS64" s="284">
        <f t="shared" si="86"/>
        <v>0</v>
      </c>
      <c r="IT64" s="284">
        <f t="shared" si="86"/>
        <v>0</v>
      </c>
      <c r="IU64" s="284">
        <f t="shared" si="86"/>
        <v>0</v>
      </c>
      <c r="IV64" s="284">
        <f t="shared" si="86"/>
        <v>0</v>
      </c>
      <c r="IW64" s="284">
        <f t="shared" si="86"/>
        <v>0</v>
      </c>
      <c r="IX64" s="284">
        <f t="shared" si="86"/>
        <v>0</v>
      </c>
      <c r="IY64" s="284">
        <f t="shared" si="86"/>
        <v>0</v>
      </c>
      <c r="IZ64" s="284">
        <f t="shared" ref="IZ64:LK64" si="87">$C14*IZ37</f>
        <v>0</v>
      </c>
      <c r="JA64" s="284">
        <f t="shared" si="87"/>
        <v>0</v>
      </c>
      <c r="JB64" s="284">
        <f t="shared" si="87"/>
        <v>0</v>
      </c>
      <c r="JC64" s="284">
        <f t="shared" si="87"/>
        <v>0</v>
      </c>
      <c r="JD64" s="284">
        <f t="shared" si="87"/>
        <v>0</v>
      </c>
      <c r="JE64" s="284">
        <f t="shared" si="87"/>
        <v>0</v>
      </c>
      <c r="JF64" s="284">
        <f t="shared" si="87"/>
        <v>0</v>
      </c>
      <c r="JG64" s="284">
        <f t="shared" si="87"/>
        <v>0</v>
      </c>
      <c r="JH64" s="284">
        <f t="shared" si="87"/>
        <v>0</v>
      </c>
      <c r="JI64" s="284">
        <f t="shared" si="87"/>
        <v>0</v>
      </c>
      <c r="JJ64" s="284">
        <f t="shared" si="87"/>
        <v>0</v>
      </c>
      <c r="JK64" s="284">
        <f t="shared" si="87"/>
        <v>0</v>
      </c>
      <c r="JL64" s="284">
        <f t="shared" si="87"/>
        <v>0</v>
      </c>
      <c r="JM64" s="284">
        <f t="shared" si="87"/>
        <v>0</v>
      </c>
      <c r="JN64" s="284">
        <f t="shared" si="87"/>
        <v>0</v>
      </c>
      <c r="JO64" s="284">
        <f t="shared" si="87"/>
        <v>0</v>
      </c>
      <c r="JP64" s="284">
        <f t="shared" si="87"/>
        <v>0</v>
      </c>
      <c r="JQ64" s="284">
        <f t="shared" si="87"/>
        <v>0</v>
      </c>
      <c r="JR64" s="284">
        <f t="shared" si="87"/>
        <v>0</v>
      </c>
      <c r="JS64" s="284">
        <f t="shared" si="87"/>
        <v>0</v>
      </c>
      <c r="JT64" s="284">
        <f t="shared" si="87"/>
        <v>0</v>
      </c>
      <c r="JU64" s="284">
        <f t="shared" si="87"/>
        <v>0</v>
      </c>
      <c r="JV64" s="284">
        <f t="shared" si="87"/>
        <v>0</v>
      </c>
      <c r="JW64" s="284">
        <f t="shared" si="87"/>
        <v>0</v>
      </c>
      <c r="JX64" s="284">
        <f t="shared" si="87"/>
        <v>0</v>
      </c>
      <c r="JY64" s="284">
        <f t="shared" si="87"/>
        <v>0</v>
      </c>
      <c r="JZ64" s="284">
        <f t="shared" si="87"/>
        <v>0</v>
      </c>
      <c r="KA64" s="284">
        <f t="shared" si="87"/>
        <v>0</v>
      </c>
      <c r="KB64" s="284">
        <f t="shared" si="87"/>
        <v>0</v>
      </c>
      <c r="KC64" s="284">
        <f t="shared" si="87"/>
        <v>0</v>
      </c>
      <c r="KD64" s="284">
        <f t="shared" si="87"/>
        <v>0</v>
      </c>
      <c r="KE64" s="284">
        <f t="shared" si="87"/>
        <v>0</v>
      </c>
      <c r="KF64" s="284">
        <f t="shared" si="87"/>
        <v>0</v>
      </c>
      <c r="KG64" s="284">
        <f t="shared" si="87"/>
        <v>0</v>
      </c>
      <c r="KH64" s="284">
        <f t="shared" si="87"/>
        <v>0</v>
      </c>
      <c r="KI64" s="284">
        <f t="shared" si="87"/>
        <v>0</v>
      </c>
      <c r="KJ64" s="284">
        <f t="shared" si="87"/>
        <v>0</v>
      </c>
      <c r="KK64" s="284">
        <f t="shared" si="87"/>
        <v>0</v>
      </c>
      <c r="KL64" s="284">
        <f t="shared" si="87"/>
        <v>0</v>
      </c>
      <c r="KM64" s="284">
        <f t="shared" si="87"/>
        <v>0</v>
      </c>
      <c r="KN64" s="284">
        <f t="shared" si="87"/>
        <v>0</v>
      </c>
      <c r="KO64" s="284">
        <f t="shared" si="87"/>
        <v>0</v>
      </c>
      <c r="KP64" s="284">
        <f t="shared" si="87"/>
        <v>0</v>
      </c>
      <c r="KQ64" s="284">
        <f t="shared" si="87"/>
        <v>0</v>
      </c>
      <c r="KR64" s="284">
        <f t="shared" si="87"/>
        <v>0</v>
      </c>
      <c r="KS64" s="284">
        <f t="shared" si="87"/>
        <v>0</v>
      </c>
      <c r="KT64" s="284">
        <f t="shared" si="87"/>
        <v>0</v>
      </c>
      <c r="KU64" s="284">
        <f t="shared" si="87"/>
        <v>0</v>
      </c>
      <c r="KV64" s="284">
        <f t="shared" si="87"/>
        <v>0</v>
      </c>
      <c r="KW64" s="284">
        <f t="shared" si="87"/>
        <v>0</v>
      </c>
      <c r="KX64" s="284">
        <f t="shared" si="87"/>
        <v>0</v>
      </c>
      <c r="KY64" s="284">
        <f t="shared" si="87"/>
        <v>0</v>
      </c>
      <c r="KZ64" s="284">
        <f t="shared" si="87"/>
        <v>0</v>
      </c>
      <c r="LA64" s="284">
        <f t="shared" si="87"/>
        <v>0</v>
      </c>
      <c r="LB64" s="284">
        <f t="shared" si="87"/>
        <v>0</v>
      </c>
      <c r="LC64" s="284">
        <f t="shared" si="87"/>
        <v>0</v>
      </c>
      <c r="LD64" s="284">
        <f t="shared" si="87"/>
        <v>0</v>
      </c>
      <c r="LE64" s="284">
        <f t="shared" si="87"/>
        <v>0</v>
      </c>
      <c r="LF64" s="284">
        <f t="shared" si="87"/>
        <v>0</v>
      </c>
      <c r="LG64" s="284">
        <f t="shared" si="87"/>
        <v>0</v>
      </c>
      <c r="LH64" s="284">
        <f t="shared" si="87"/>
        <v>0</v>
      </c>
      <c r="LI64" s="284">
        <f t="shared" si="87"/>
        <v>0</v>
      </c>
      <c r="LJ64" s="284">
        <f t="shared" si="87"/>
        <v>0</v>
      </c>
      <c r="LK64" s="284">
        <f t="shared" si="87"/>
        <v>0</v>
      </c>
      <c r="LL64" s="284">
        <f t="shared" ref="LL64:NW64" si="88">$C14*LL37</f>
        <v>0</v>
      </c>
      <c r="LM64" s="284">
        <f t="shared" si="88"/>
        <v>0</v>
      </c>
      <c r="LN64" s="284">
        <f t="shared" si="88"/>
        <v>0</v>
      </c>
      <c r="LO64" s="284">
        <f t="shared" si="88"/>
        <v>0</v>
      </c>
      <c r="LP64" s="284">
        <f t="shared" si="88"/>
        <v>0</v>
      </c>
      <c r="LQ64" s="284">
        <f t="shared" si="88"/>
        <v>0</v>
      </c>
      <c r="LR64" s="284">
        <f t="shared" si="88"/>
        <v>0</v>
      </c>
      <c r="LS64" s="284">
        <f t="shared" si="88"/>
        <v>0</v>
      </c>
      <c r="LT64" s="284">
        <f t="shared" si="88"/>
        <v>0</v>
      </c>
      <c r="LU64" s="284">
        <f t="shared" si="88"/>
        <v>0</v>
      </c>
      <c r="LV64" s="284">
        <f t="shared" si="88"/>
        <v>0</v>
      </c>
      <c r="LW64" s="284">
        <f t="shared" si="88"/>
        <v>0</v>
      </c>
      <c r="LX64" s="284">
        <f t="shared" si="88"/>
        <v>0</v>
      </c>
      <c r="LY64" s="284">
        <f t="shared" si="88"/>
        <v>0</v>
      </c>
      <c r="LZ64" s="284">
        <f t="shared" si="88"/>
        <v>0</v>
      </c>
      <c r="MA64" s="284">
        <f t="shared" si="88"/>
        <v>0</v>
      </c>
      <c r="MB64" s="284">
        <f t="shared" si="88"/>
        <v>0</v>
      </c>
      <c r="MC64" s="284">
        <f t="shared" si="88"/>
        <v>0</v>
      </c>
      <c r="MD64" s="284">
        <f t="shared" si="88"/>
        <v>0</v>
      </c>
      <c r="ME64" s="284">
        <f t="shared" si="88"/>
        <v>0</v>
      </c>
      <c r="MF64" s="284">
        <f t="shared" si="88"/>
        <v>0</v>
      </c>
      <c r="MG64" s="284">
        <f t="shared" si="88"/>
        <v>0</v>
      </c>
      <c r="MH64" s="284">
        <f t="shared" si="88"/>
        <v>0</v>
      </c>
      <c r="MI64" s="284">
        <f t="shared" si="88"/>
        <v>0</v>
      </c>
      <c r="MJ64" s="284">
        <f t="shared" si="88"/>
        <v>0</v>
      </c>
      <c r="MK64" s="284">
        <f t="shared" si="88"/>
        <v>0</v>
      </c>
      <c r="ML64" s="284">
        <f t="shared" si="88"/>
        <v>0</v>
      </c>
      <c r="MM64" s="284">
        <f t="shared" si="88"/>
        <v>0</v>
      </c>
      <c r="MN64" s="284">
        <f t="shared" si="88"/>
        <v>0</v>
      </c>
      <c r="MO64" s="284">
        <f t="shared" si="88"/>
        <v>0</v>
      </c>
      <c r="MP64" s="284">
        <f t="shared" si="88"/>
        <v>0</v>
      </c>
      <c r="MQ64" s="284">
        <f t="shared" si="88"/>
        <v>0</v>
      </c>
      <c r="MR64" s="284">
        <f t="shared" si="88"/>
        <v>0</v>
      </c>
      <c r="MS64" s="284">
        <f t="shared" si="88"/>
        <v>0</v>
      </c>
      <c r="MT64" s="284">
        <f t="shared" si="88"/>
        <v>0</v>
      </c>
      <c r="MU64" s="284">
        <f t="shared" si="88"/>
        <v>0</v>
      </c>
      <c r="MV64" s="284">
        <f t="shared" si="88"/>
        <v>0</v>
      </c>
      <c r="MW64" s="284">
        <f t="shared" si="88"/>
        <v>0</v>
      </c>
      <c r="MX64" s="284">
        <f t="shared" si="88"/>
        <v>0</v>
      </c>
      <c r="MY64" s="284">
        <f t="shared" si="88"/>
        <v>0</v>
      </c>
      <c r="MZ64" s="284">
        <f t="shared" si="88"/>
        <v>0</v>
      </c>
      <c r="NA64" s="284">
        <f t="shared" si="88"/>
        <v>0</v>
      </c>
      <c r="NB64" s="284">
        <f t="shared" si="88"/>
        <v>0</v>
      </c>
      <c r="NC64" s="284">
        <f t="shared" si="88"/>
        <v>0</v>
      </c>
      <c r="ND64" s="284">
        <f t="shared" si="88"/>
        <v>0</v>
      </c>
      <c r="NE64" s="284">
        <f t="shared" si="88"/>
        <v>0</v>
      </c>
      <c r="NF64" s="284">
        <f t="shared" si="88"/>
        <v>0</v>
      </c>
      <c r="NG64" s="284">
        <f t="shared" si="88"/>
        <v>0</v>
      </c>
      <c r="NH64" s="284">
        <f t="shared" si="88"/>
        <v>0</v>
      </c>
      <c r="NI64" s="284">
        <f t="shared" si="88"/>
        <v>0</v>
      </c>
      <c r="NJ64" s="284">
        <f t="shared" si="88"/>
        <v>0</v>
      </c>
      <c r="NK64" s="284">
        <f t="shared" si="88"/>
        <v>0</v>
      </c>
      <c r="NL64" s="284">
        <f t="shared" si="88"/>
        <v>0</v>
      </c>
      <c r="NM64" s="284">
        <f t="shared" si="88"/>
        <v>0</v>
      </c>
      <c r="NN64" s="284">
        <f t="shared" si="88"/>
        <v>0</v>
      </c>
      <c r="NO64" s="284">
        <f t="shared" si="88"/>
        <v>0</v>
      </c>
      <c r="NP64" s="284">
        <f t="shared" si="88"/>
        <v>0</v>
      </c>
      <c r="NQ64" s="284">
        <f t="shared" si="88"/>
        <v>0</v>
      </c>
      <c r="NR64" s="284">
        <f t="shared" si="88"/>
        <v>0</v>
      </c>
      <c r="NS64" s="284">
        <f t="shared" si="88"/>
        <v>0</v>
      </c>
      <c r="NT64" s="284">
        <f t="shared" si="88"/>
        <v>0</v>
      </c>
      <c r="NU64" s="284">
        <f t="shared" si="88"/>
        <v>0</v>
      </c>
      <c r="NV64" s="284">
        <f t="shared" si="88"/>
        <v>0</v>
      </c>
      <c r="NW64" s="284">
        <f t="shared" si="88"/>
        <v>0</v>
      </c>
      <c r="NX64" s="284">
        <f t="shared" ref="NX64:QI64" si="89">$C14*NX37</f>
        <v>0</v>
      </c>
      <c r="NY64" s="284">
        <f t="shared" si="89"/>
        <v>0</v>
      </c>
      <c r="NZ64" s="284">
        <f t="shared" si="89"/>
        <v>0</v>
      </c>
      <c r="OA64" s="284">
        <f t="shared" si="89"/>
        <v>0</v>
      </c>
      <c r="OB64" s="284">
        <f t="shared" si="89"/>
        <v>0</v>
      </c>
      <c r="OC64" s="284">
        <f t="shared" si="89"/>
        <v>0</v>
      </c>
      <c r="OD64" s="284">
        <f t="shared" si="89"/>
        <v>0</v>
      </c>
      <c r="OE64" s="284">
        <f t="shared" si="89"/>
        <v>0</v>
      </c>
      <c r="OF64" s="284">
        <f t="shared" si="89"/>
        <v>0</v>
      </c>
      <c r="OG64" s="284">
        <f t="shared" si="89"/>
        <v>0</v>
      </c>
      <c r="OH64" s="284">
        <f t="shared" si="89"/>
        <v>0</v>
      </c>
      <c r="OI64" s="284">
        <f t="shared" si="89"/>
        <v>0</v>
      </c>
      <c r="OJ64" s="284">
        <f t="shared" si="89"/>
        <v>0</v>
      </c>
      <c r="OK64" s="284">
        <f t="shared" si="89"/>
        <v>0</v>
      </c>
      <c r="OL64" s="284">
        <f t="shared" si="89"/>
        <v>0</v>
      </c>
      <c r="OM64" s="284">
        <f t="shared" si="89"/>
        <v>0</v>
      </c>
      <c r="ON64" s="284">
        <f t="shared" si="89"/>
        <v>0</v>
      </c>
      <c r="OO64" s="284">
        <f t="shared" si="89"/>
        <v>0</v>
      </c>
      <c r="OP64" s="284">
        <f t="shared" si="89"/>
        <v>0</v>
      </c>
      <c r="OQ64" s="284">
        <f t="shared" si="89"/>
        <v>0</v>
      </c>
      <c r="OR64" s="284">
        <f t="shared" si="89"/>
        <v>0</v>
      </c>
      <c r="OS64" s="284">
        <f t="shared" si="89"/>
        <v>0</v>
      </c>
      <c r="OT64" s="284">
        <f t="shared" si="89"/>
        <v>0</v>
      </c>
      <c r="OU64" s="284">
        <f t="shared" si="89"/>
        <v>0</v>
      </c>
      <c r="OV64" s="284">
        <f t="shared" si="89"/>
        <v>0</v>
      </c>
      <c r="OW64" s="284">
        <f t="shared" si="89"/>
        <v>0</v>
      </c>
      <c r="OX64" s="284">
        <f t="shared" si="89"/>
        <v>0</v>
      </c>
      <c r="OY64" s="284">
        <f t="shared" si="89"/>
        <v>0</v>
      </c>
      <c r="OZ64" s="284">
        <f t="shared" si="89"/>
        <v>0</v>
      </c>
      <c r="PA64" s="284">
        <f t="shared" si="89"/>
        <v>0</v>
      </c>
      <c r="PB64" s="284">
        <f t="shared" si="89"/>
        <v>0</v>
      </c>
      <c r="PC64" s="284">
        <f t="shared" si="89"/>
        <v>0</v>
      </c>
      <c r="PD64" s="284">
        <f t="shared" si="89"/>
        <v>0</v>
      </c>
      <c r="PE64" s="284">
        <f t="shared" si="89"/>
        <v>0</v>
      </c>
      <c r="PF64" s="284">
        <f t="shared" si="89"/>
        <v>0</v>
      </c>
      <c r="PG64" s="284">
        <f t="shared" si="89"/>
        <v>0</v>
      </c>
      <c r="PH64" s="284">
        <f t="shared" si="89"/>
        <v>0</v>
      </c>
      <c r="PI64" s="284">
        <f t="shared" si="89"/>
        <v>0</v>
      </c>
      <c r="PJ64" s="284">
        <f t="shared" si="89"/>
        <v>0</v>
      </c>
      <c r="PK64" s="284">
        <f t="shared" si="89"/>
        <v>0</v>
      </c>
      <c r="PL64" s="284">
        <f t="shared" si="89"/>
        <v>0</v>
      </c>
      <c r="PM64" s="284">
        <f t="shared" si="89"/>
        <v>0</v>
      </c>
      <c r="PN64" s="284">
        <f t="shared" si="89"/>
        <v>0</v>
      </c>
      <c r="PO64" s="284">
        <f t="shared" si="89"/>
        <v>0</v>
      </c>
      <c r="PP64" s="284">
        <f t="shared" si="89"/>
        <v>0</v>
      </c>
      <c r="PQ64" s="284">
        <f t="shared" si="89"/>
        <v>0</v>
      </c>
      <c r="PR64" s="284">
        <f t="shared" si="89"/>
        <v>0</v>
      </c>
      <c r="PS64" s="284">
        <f t="shared" si="89"/>
        <v>0</v>
      </c>
      <c r="PT64" s="284">
        <f t="shared" si="89"/>
        <v>0</v>
      </c>
      <c r="PU64" s="284">
        <f t="shared" si="89"/>
        <v>0</v>
      </c>
      <c r="PV64" s="284">
        <f t="shared" si="89"/>
        <v>0</v>
      </c>
      <c r="PW64" s="284">
        <f t="shared" si="89"/>
        <v>0</v>
      </c>
      <c r="PX64" s="284">
        <f t="shared" si="89"/>
        <v>0</v>
      </c>
      <c r="PY64" s="284">
        <f t="shared" si="89"/>
        <v>0</v>
      </c>
      <c r="PZ64" s="284">
        <f t="shared" si="89"/>
        <v>0</v>
      </c>
      <c r="QA64" s="284">
        <f t="shared" si="89"/>
        <v>0</v>
      </c>
      <c r="QB64" s="284">
        <f t="shared" si="89"/>
        <v>0</v>
      </c>
      <c r="QC64" s="284">
        <f t="shared" si="89"/>
        <v>0</v>
      </c>
      <c r="QD64" s="284">
        <f t="shared" si="89"/>
        <v>0</v>
      </c>
      <c r="QE64" s="284">
        <f t="shared" si="89"/>
        <v>0</v>
      </c>
      <c r="QF64" s="284">
        <f t="shared" si="89"/>
        <v>0</v>
      </c>
      <c r="QG64" s="284">
        <f t="shared" si="89"/>
        <v>0</v>
      </c>
      <c r="QH64" s="284">
        <f t="shared" si="89"/>
        <v>0</v>
      </c>
      <c r="QI64" s="284">
        <f t="shared" si="89"/>
        <v>0</v>
      </c>
      <c r="QJ64" s="284">
        <f t="shared" ref="QJ64:SA64" si="90">$C14*QJ37</f>
        <v>0</v>
      </c>
      <c r="QK64" s="284">
        <f t="shared" si="90"/>
        <v>0</v>
      </c>
      <c r="QL64" s="284">
        <f t="shared" si="90"/>
        <v>0</v>
      </c>
      <c r="QM64" s="284">
        <f t="shared" si="90"/>
        <v>0</v>
      </c>
      <c r="QN64" s="284">
        <f t="shared" si="90"/>
        <v>0</v>
      </c>
      <c r="QO64" s="284">
        <f t="shared" si="90"/>
        <v>0</v>
      </c>
      <c r="QP64" s="284">
        <f t="shared" si="90"/>
        <v>0</v>
      </c>
      <c r="QQ64" s="284">
        <f t="shared" si="90"/>
        <v>0</v>
      </c>
      <c r="QR64" s="284">
        <f t="shared" si="90"/>
        <v>0</v>
      </c>
      <c r="QS64" s="284">
        <f t="shared" si="90"/>
        <v>0</v>
      </c>
      <c r="QT64" s="284">
        <f t="shared" si="90"/>
        <v>0</v>
      </c>
      <c r="QU64" s="284">
        <f t="shared" si="90"/>
        <v>0</v>
      </c>
      <c r="QV64" s="284">
        <f t="shared" si="90"/>
        <v>0</v>
      </c>
      <c r="QW64" s="284">
        <f t="shared" si="90"/>
        <v>0</v>
      </c>
      <c r="QX64" s="284">
        <f t="shared" si="90"/>
        <v>0</v>
      </c>
      <c r="QY64" s="284">
        <f t="shared" si="90"/>
        <v>0</v>
      </c>
      <c r="QZ64" s="284">
        <f t="shared" si="90"/>
        <v>0</v>
      </c>
      <c r="RA64" s="284">
        <f t="shared" si="90"/>
        <v>0</v>
      </c>
      <c r="RB64" s="284">
        <f t="shared" si="90"/>
        <v>0</v>
      </c>
      <c r="RC64" s="284">
        <f t="shared" si="90"/>
        <v>0</v>
      </c>
      <c r="RD64" s="284">
        <f t="shared" si="90"/>
        <v>0</v>
      </c>
      <c r="RE64" s="284">
        <f t="shared" si="90"/>
        <v>0</v>
      </c>
      <c r="RF64" s="284">
        <f t="shared" si="90"/>
        <v>0</v>
      </c>
      <c r="RG64" s="284">
        <f t="shared" si="90"/>
        <v>0</v>
      </c>
      <c r="RH64" s="284">
        <f t="shared" si="90"/>
        <v>0</v>
      </c>
      <c r="RI64" s="284">
        <f t="shared" si="90"/>
        <v>0</v>
      </c>
      <c r="RJ64" s="284">
        <f t="shared" si="90"/>
        <v>0</v>
      </c>
      <c r="RK64" s="284">
        <f t="shared" si="90"/>
        <v>0</v>
      </c>
      <c r="RL64" s="284">
        <f t="shared" si="90"/>
        <v>0</v>
      </c>
      <c r="RM64" s="284">
        <f t="shared" si="90"/>
        <v>0</v>
      </c>
      <c r="RN64" s="284">
        <f t="shared" si="90"/>
        <v>0</v>
      </c>
      <c r="RO64" s="284">
        <f t="shared" si="90"/>
        <v>0</v>
      </c>
      <c r="RP64" s="284">
        <f t="shared" si="90"/>
        <v>0</v>
      </c>
      <c r="RQ64" s="284">
        <f t="shared" si="90"/>
        <v>0</v>
      </c>
      <c r="RR64" s="284">
        <f t="shared" si="90"/>
        <v>0</v>
      </c>
      <c r="RS64" s="284">
        <f t="shared" si="90"/>
        <v>0</v>
      </c>
      <c r="RT64" s="284">
        <f t="shared" si="90"/>
        <v>0</v>
      </c>
      <c r="RU64" s="284">
        <f t="shared" si="90"/>
        <v>0</v>
      </c>
      <c r="RV64" s="284">
        <f t="shared" si="90"/>
        <v>0</v>
      </c>
      <c r="RW64" s="284">
        <f t="shared" si="90"/>
        <v>0</v>
      </c>
      <c r="RX64" s="284">
        <f t="shared" si="90"/>
        <v>0</v>
      </c>
      <c r="RY64" s="284">
        <f t="shared" si="90"/>
        <v>0</v>
      </c>
      <c r="RZ64" s="284">
        <f t="shared" si="90"/>
        <v>0</v>
      </c>
      <c r="SA64" s="284">
        <f t="shared" si="90"/>
        <v>0</v>
      </c>
    </row>
    <row r="65" spans="1:495">
      <c r="A65" s="282"/>
      <c r="B65" s="283" t="str">
        <f>$B$15</f>
        <v>Physical/Geotech Stability Monitoring</v>
      </c>
      <c r="C65" s="290">
        <f>SUM(D65:R65,S65:INDEX(S65:SA65,$H$5))</f>
        <v>240828</v>
      </c>
      <c r="D65" s="284">
        <f t="shared" ref="D65:BO65" si="91">$C15*D38</f>
        <v>0</v>
      </c>
      <c r="E65" s="284">
        <f t="shared" si="91"/>
        <v>20069</v>
      </c>
      <c r="F65" s="284">
        <f t="shared" si="91"/>
        <v>20069</v>
      </c>
      <c r="G65" s="284">
        <f t="shared" si="91"/>
        <v>20069</v>
      </c>
      <c r="H65" s="284">
        <f t="shared" si="91"/>
        <v>20069</v>
      </c>
      <c r="I65" s="284">
        <f t="shared" si="91"/>
        <v>20069</v>
      </c>
      <c r="J65" s="284">
        <f t="shared" si="91"/>
        <v>20069</v>
      </c>
      <c r="K65" s="284">
        <f t="shared" si="91"/>
        <v>20069</v>
      </c>
      <c r="L65" s="284">
        <f t="shared" si="91"/>
        <v>0</v>
      </c>
      <c r="M65" s="284">
        <f t="shared" si="91"/>
        <v>20069</v>
      </c>
      <c r="N65" s="284">
        <f t="shared" si="91"/>
        <v>0</v>
      </c>
      <c r="O65" s="284">
        <f t="shared" si="91"/>
        <v>20069</v>
      </c>
      <c r="P65" s="284">
        <f t="shared" si="91"/>
        <v>0</v>
      </c>
      <c r="Q65" s="284">
        <f t="shared" si="91"/>
        <v>0</v>
      </c>
      <c r="R65" s="284">
        <f t="shared" si="91"/>
        <v>20069</v>
      </c>
      <c r="S65" s="284">
        <f t="shared" si="91"/>
        <v>0</v>
      </c>
      <c r="T65" s="284">
        <f t="shared" si="91"/>
        <v>0</v>
      </c>
      <c r="U65" s="284">
        <f t="shared" si="91"/>
        <v>20069</v>
      </c>
      <c r="V65" s="284">
        <f t="shared" si="91"/>
        <v>0</v>
      </c>
      <c r="W65" s="284">
        <f t="shared" si="91"/>
        <v>0</v>
      </c>
      <c r="X65" s="284">
        <f t="shared" si="91"/>
        <v>0</v>
      </c>
      <c r="Y65" s="284">
        <f t="shared" si="91"/>
        <v>20069</v>
      </c>
      <c r="Z65" s="284">
        <f t="shared" si="91"/>
        <v>0</v>
      </c>
      <c r="AA65" s="284">
        <f t="shared" si="91"/>
        <v>0</v>
      </c>
      <c r="AB65" s="284">
        <f t="shared" si="91"/>
        <v>0</v>
      </c>
      <c r="AC65" s="284">
        <f t="shared" si="91"/>
        <v>20069</v>
      </c>
      <c r="AD65" s="284">
        <f t="shared" si="91"/>
        <v>0</v>
      </c>
      <c r="AE65" s="284">
        <f t="shared" si="91"/>
        <v>0</v>
      </c>
      <c r="AF65" s="284">
        <f t="shared" si="91"/>
        <v>0</v>
      </c>
      <c r="AG65" s="284">
        <f t="shared" si="91"/>
        <v>20069</v>
      </c>
      <c r="AH65" s="284">
        <f t="shared" si="91"/>
        <v>0</v>
      </c>
      <c r="AI65" s="284">
        <f t="shared" si="91"/>
        <v>0</v>
      </c>
      <c r="AJ65" s="284">
        <f t="shared" si="91"/>
        <v>0</v>
      </c>
      <c r="AK65" s="284">
        <f t="shared" si="91"/>
        <v>0</v>
      </c>
      <c r="AL65" s="284">
        <f t="shared" si="91"/>
        <v>20069</v>
      </c>
      <c r="AM65" s="284">
        <f t="shared" si="91"/>
        <v>0</v>
      </c>
      <c r="AN65" s="284">
        <f t="shared" si="91"/>
        <v>0</v>
      </c>
      <c r="AO65" s="284">
        <f t="shared" si="91"/>
        <v>0</v>
      </c>
      <c r="AP65" s="284">
        <f t="shared" si="91"/>
        <v>0</v>
      </c>
      <c r="AQ65" s="284">
        <f t="shared" si="91"/>
        <v>0</v>
      </c>
      <c r="AR65" s="284">
        <f t="shared" si="91"/>
        <v>0</v>
      </c>
      <c r="AS65" s="284">
        <f t="shared" si="91"/>
        <v>0</v>
      </c>
      <c r="AT65" s="284">
        <f t="shared" si="91"/>
        <v>0</v>
      </c>
      <c r="AU65" s="284">
        <f t="shared" si="91"/>
        <v>0</v>
      </c>
      <c r="AV65" s="284">
        <f t="shared" si="91"/>
        <v>0</v>
      </c>
      <c r="AW65" s="284">
        <f t="shared" si="91"/>
        <v>0</v>
      </c>
      <c r="AX65" s="284">
        <f t="shared" si="91"/>
        <v>0</v>
      </c>
      <c r="AY65" s="284">
        <f t="shared" si="91"/>
        <v>0</v>
      </c>
      <c r="AZ65" s="284">
        <f t="shared" si="91"/>
        <v>0</v>
      </c>
      <c r="BA65" s="284">
        <f t="shared" si="91"/>
        <v>0</v>
      </c>
      <c r="BB65" s="284">
        <f t="shared" si="91"/>
        <v>0</v>
      </c>
      <c r="BC65" s="284">
        <f t="shared" si="91"/>
        <v>0</v>
      </c>
      <c r="BD65" s="284">
        <f t="shared" si="91"/>
        <v>0</v>
      </c>
      <c r="BE65" s="284">
        <f t="shared" si="91"/>
        <v>0</v>
      </c>
      <c r="BF65" s="284">
        <f t="shared" si="91"/>
        <v>0</v>
      </c>
      <c r="BG65" s="284">
        <f t="shared" si="91"/>
        <v>0</v>
      </c>
      <c r="BH65" s="284">
        <f t="shared" si="91"/>
        <v>0</v>
      </c>
      <c r="BI65" s="284">
        <f t="shared" si="91"/>
        <v>0</v>
      </c>
      <c r="BJ65" s="284">
        <f t="shared" si="91"/>
        <v>0</v>
      </c>
      <c r="BK65" s="284">
        <f t="shared" si="91"/>
        <v>0</v>
      </c>
      <c r="BL65" s="284">
        <f t="shared" si="91"/>
        <v>0</v>
      </c>
      <c r="BM65" s="284">
        <f t="shared" si="91"/>
        <v>0</v>
      </c>
      <c r="BN65" s="284">
        <f t="shared" si="91"/>
        <v>0</v>
      </c>
      <c r="BO65" s="284">
        <f t="shared" si="91"/>
        <v>0</v>
      </c>
      <c r="BP65" s="284">
        <f t="shared" ref="BP65:EA65" si="92">$C15*BP38</f>
        <v>0</v>
      </c>
      <c r="BQ65" s="284">
        <f t="shared" si="92"/>
        <v>0</v>
      </c>
      <c r="BR65" s="284">
        <f t="shared" si="92"/>
        <v>0</v>
      </c>
      <c r="BS65" s="284">
        <f t="shared" si="92"/>
        <v>0</v>
      </c>
      <c r="BT65" s="284">
        <f t="shared" si="92"/>
        <v>0</v>
      </c>
      <c r="BU65" s="284">
        <f t="shared" si="92"/>
        <v>0</v>
      </c>
      <c r="BV65" s="284">
        <f t="shared" si="92"/>
        <v>0</v>
      </c>
      <c r="BW65" s="284">
        <f t="shared" si="92"/>
        <v>0</v>
      </c>
      <c r="BX65" s="284">
        <f t="shared" si="92"/>
        <v>0</v>
      </c>
      <c r="BY65" s="284">
        <f t="shared" si="92"/>
        <v>0</v>
      </c>
      <c r="BZ65" s="284">
        <f t="shared" si="92"/>
        <v>0</v>
      </c>
      <c r="CA65" s="284">
        <f t="shared" si="92"/>
        <v>0</v>
      </c>
      <c r="CB65" s="284">
        <f t="shared" si="92"/>
        <v>0</v>
      </c>
      <c r="CC65" s="284">
        <f t="shared" si="92"/>
        <v>0</v>
      </c>
      <c r="CD65" s="284">
        <f t="shared" si="92"/>
        <v>0</v>
      </c>
      <c r="CE65" s="284">
        <f t="shared" si="92"/>
        <v>0</v>
      </c>
      <c r="CF65" s="284">
        <f t="shared" si="92"/>
        <v>0</v>
      </c>
      <c r="CG65" s="284">
        <f t="shared" si="92"/>
        <v>0</v>
      </c>
      <c r="CH65" s="284">
        <f t="shared" si="92"/>
        <v>0</v>
      </c>
      <c r="CI65" s="284">
        <f t="shared" si="92"/>
        <v>0</v>
      </c>
      <c r="CJ65" s="284">
        <f t="shared" si="92"/>
        <v>0</v>
      </c>
      <c r="CK65" s="284">
        <f t="shared" si="92"/>
        <v>0</v>
      </c>
      <c r="CL65" s="284">
        <f t="shared" si="92"/>
        <v>0</v>
      </c>
      <c r="CM65" s="284">
        <f t="shared" si="92"/>
        <v>0</v>
      </c>
      <c r="CN65" s="284">
        <f t="shared" si="92"/>
        <v>0</v>
      </c>
      <c r="CO65" s="284">
        <f t="shared" si="92"/>
        <v>0</v>
      </c>
      <c r="CP65" s="284">
        <f t="shared" si="92"/>
        <v>0</v>
      </c>
      <c r="CQ65" s="284">
        <f t="shared" si="92"/>
        <v>0</v>
      </c>
      <c r="CR65" s="284">
        <f t="shared" si="92"/>
        <v>0</v>
      </c>
      <c r="CS65" s="284">
        <f t="shared" si="92"/>
        <v>0</v>
      </c>
      <c r="CT65" s="284">
        <f t="shared" si="92"/>
        <v>0</v>
      </c>
      <c r="CU65" s="284">
        <f t="shared" si="92"/>
        <v>0</v>
      </c>
      <c r="CV65" s="284">
        <f t="shared" si="92"/>
        <v>0</v>
      </c>
      <c r="CW65" s="284">
        <f t="shared" si="92"/>
        <v>0</v>
      </c>
      <c r="CX65" s="284">
        <f t="shared" si="92"/>
        <v>0</v>
      </c>
      <c r="CY65" s="284">
        <f t="shared" si="92"/>
        <v>0</v>
      </c>
      <c r="CZ65" s="284">
        <f t="shared" si="92"/>
        <v>0</v>
      </c>
      <c r="DA65" s="284">
        <f t="shared" si="92"/>
        <v>0</v>
      </c>
      <c r="DB65" s="284">
        <f t="shared" si="92"/>
        <v>0</v>
      </c>
      <c r="DC65" s="284">
        <f t="shared" si="92"/>
        <v>0</v>
      </c>
      <c r="DD65" s="284">
        <f t="shared" si="92"/>
        <v>0</v>
      </c>
      <c r="DE65" s="284">
        <f t="shared" si="92"/>
        <v>0</v>
      </c>
      <c r="DF65" s="284">
        <f t="shared" si="92"/>
        <v>0</v>
      </c>
      <c r="DG65" s="284">
        <f t="shared" si="92"/>
        <v>0</v>
      </c>
      <c r="DH65" s="284">
        <f t="shared" si="92"/>
        <v>0</v>
      </c>
      <c r="DI65" s="284">
        <f t="shared" si="92"/>
        <v>0</v>
      </c>
      <c r="DJ65" s="284">
        <f t="shared" si="92"/>
        <v>0</v>
      </c>
      <c r="DK65" s="284">
        <f t="shared" si="92"/>
        <v>0</v>
      </c>
      <c r="DL65" s="284">
        <f t="shared" si="92"/>
        <v>0</v>
      </c>
      <c r="DM65" s="284">
        <f t="shared" si="92"/>
        <v>0</v>
      </c>
      <c r="DN65" s="284">
        <f t="shared" si="92"/>
        <v>0</v>
      </c>
      <c r="DO65" s="284">
        <f t="shared" si="92"/>
        <v>0</v>
      </c>
      <c r="DP65" s="284">
        <f t="shared" si="92"/>
        <v>0</v>
      </c>
      <c r="DQ65" s="284">
        <f t="shared" si="92"/>
        <v>0</v>
      </c>
      <c r="DR65" s="284">
        <f t="shared" si="92"/>
        <v>0</v>
      </c>
      <c r="DS65" s="284">
        <f t="shared" si="92"/>
        <v>0</v>
      </c>
      <c r="DT65" s="284">
        <f t="shared" si="92"/>
        <v>0</v>
      </c>
      <c r="DU65" s="284">
        <f t="shared" si="92"/>
        <v>0</v>
      </c>
      <c r="DV65" s="284">
        <f t="shared" si="92"/>
        <v>0</v>
      </c>
      <c r="DW65" s="284">
        <f t="shared" si="92"/>
        <v>0</v>
      </c>
      <c r="DX65" s="284">
        <f t="shared" si="92"/>
        <v>0</v>
      </c>
      <c r="DY65" s="284">
        <f t="shared" si="92"/>
        <v>0</v>
      </c>
      <c r="DZ65" s="284">
        <f t="shared" si="92"/>
        <v>0</v>
      </c>
      <c r="EA65" s="284">
        <f t="shared" si="92"/>
        <v>0</v>
      </c>
      <c r="EB65" s="284">
        <f t="shared" ref="EB65:GM65" si="93">$C15*EB38</f>
        <v>0</v>
      </c>
      <c r="EC65" s="284">
        <f t="shared" si="93"/>
        <v>0</v>
      </c>
      <c r="ED65" s="284">
        <f t="shared" si="93"/>
        <v>0</v>
      </c>
      <c r="EE65" s="284">
        <f t="shared" si="93"/>
        <v>0</v>
      </c>
      <c r="EF65" s="284">
        <f t="shared" si="93"/>
        <v>0</v>
      </c>
      <c r="EG65" s="284">
        <f t="shared" si="93"/>
        <v>0</v>
      </c>
      <c r="EH65" s="284">
        <f t="shared" si="93"/>
        <v>0</v>
      </c>
      <c r="EI65" s="284">
        <f t="shared" si="93"/>
        <v>0</v>
      </c>
      <c r="EJ65" s="284">
        <f t="shared" si="93"/>
        <v>0</v>
      </c>
      <c r="EK65" s="284">
        <f t="shared" si="93"/>
        <v>0</v>
      </c>
      <c r="EL65" s="284">
        <f t="shared" si="93"/>
        <v>0</v>
      </c>
      <c r="EM65" s="284">
        <f t="shared" si="93"/>
        <v>0</v>
      </c>
      <c r="EN65" s="284">
        <f t="shared" si="93"/>
        <v>0</v>
      </c>
      <c r="EO65" s="284">
        <f t="shared" si="93"/>
        <v>0</v>
      </c>
      <c r="EP65" s="284">
        <f t="shared" si="93"/>
        <v>0</v>
      </c>
      <c r="EQ65" s="284">
        <f t="shared" si="93"/>
        <v>0</v>
      </c>
      <c r="ER65" s="284">
        <f t="shared" si="93"/>
        <v>0</v>
      </c>
      <c r="ES65" s="284">
        <f t="shared" si="93"/>
        <v>0</v>
      </c>
      <c r="ET65" s="284">
        <f t="shared" si="93"/>
        <v>0</v>
      </c>
      <c r="EU65" s="284">
        <f t="shared" si="93"/>
        <v>0</v>
      </c>
      <c r="EV65" s="284">
        <f t="shared" si="93"/>
        <v>0</v>
      </c>
      <c r="EW65" s="284">
        <f t="shared" si="93"/>
        <v>0</v>
      </c>
      <c r="EX65" s="284">
        <f t="shared" si="93"/>
        <v>0</v>
      </c>
      <c r="EY65" s="284">
        <f t="shared" si="93"/>
        <v>0</v>
      </c>
      <c r="EZ65" s="284">
        <f t="shared" si="93"/>
        <v>0</v>
      </c>
      <c r="FA65" s="284">
        <f t="shared" si="93"/>
        <v>0</v>
      </c>
      <c r="FB65" s="284">
        <f t="shared" si="93"/>
        <v>0</v>
      </c>
      <c r="FC65" s="284">
        <f t="shared" si="93"/>
        <v>0</v>
      </c>
      <c r="FD65" s="284">
        <f t="shared" si="93"/>
        <v>0</v>
      </c>
      <c r="FE65" s="284">
        <f t="shared" si="93"/>
        <v>0</v>
      </c>
      <c r="FF65" s="284">
        <f t="shared" si="93"/>
        <v>0</v>
      </c>
      <c r="FG65" s="284">
        <f t="shared" si="93"/>
        <v>0</v>
      </c>
      <c r="FH65" s="284">
        <f t="shared" si="93"/>
        <v>0</v>
      </c>
      <c r="FI65" s="284">
        <f t="shared" si="93"/>
        <v>0</v>
      </c>
      <c r="FJ65" s="284">
        <f t="shared" si="93"/>
        <v>0</v>
      </c>
      <c r="FK65" s="284">
        <f t="shared" si="93"/>
        <v>0</v>
      </c>
      <c r="FL65" s="284">
        <f t="shared" si="93"/>
        <v>0</v>
      </c>
      <c r="FM65" s="284">
        <f t="shared" si="93"/>
        <v>0</v>
      </c>
      <c r="FN65" s="284">
        <f t="shared" si="93"/>
        <v>0</v>
      </c>
      <c r="FO65" s="284">
        <f t="shared" si="93"/>
        <v>0</v>
      </c>
      <c r="FP65" s="284">
        <f t="shared" si="93"/>
        <v>0</v>
      </c>
      <c r="FQ65" s="284">
        <f t="shared" si="93"/>
        <v>0</v>
      </c>
      <c r="FR65" s="284">
        <f t="shared" si="93"/>
        <v>0</v>
      </c>
      <c r="FS65" s="284">
        <f t="shared" si="93"/>
        <v>0</v>
      </c>
      <c r="FT65" s="284">
        <f t="shared" si="93"/>
        <v>0</v>
      </c>
      <c r="FU65" s="284">
        <f t="shared" si="93"/>
        <v>0</v>
      </c>
      <c r="FV65" s="284">
        <f t="shared" si="93"/>
        <v>0</v>
      </c>
      <c r="FW65" s="284">
        <f t="shared" si="93"/>
        <v>0</v>
      </c>
      <c r="FX65" s="284">
        <f t="shared" si="93"/>
        <v>0</v>
      </c>
      <c r="FY65" s="284">
        <f t="shared" si="93"/>
        <v>0</v>
      </c>
      <c r="FZ65" s="284">
        <f t="shared" si="93"/>
        <v>0</v>
      </c>
      <c r="GA65" s="284">
        <f t="shared" si="93"/>
        <v>0</v>
      </c>
      <c r="GB65" s="284">
        <f t="shared" si="93"/>
        <v>0</v>
      </c>
      <c r="GC65" s="284">
        <f t="shared" si="93"/>
        <v>0</v>
      </c>
      <c r="GD65" s="284">
        <f t="shared" si="93"/>
        <v>0</v>
      </c>
      <c r="GE65" s="284">
        <f t="shared" si="93"/>
        <v>0</v>
      </c>
      <c r="GF65" s="284">
        <f t="shared" si="93"/>
        <v>0</v>
      </c>
      <c r="GG65" s="284">
        <f t="shared" si="93"/>
        <v>0</v>
      </c>
      <c r="GH65" s="284">
        <f t="shared" si="93"/>
        <v>0</v>
      </c>
      <c r="GI65" s="284">
        <f t="shared" si="93"/>
        <v>0</v>
      </c>
      <c r="GJ65" s="284">
        <f t="shared" si="93"/>
        <v>0</v>
      </c>
      <c r="GK65" s="284">
        <f t="shared" si="93"/>
        <v>0</v>
      </c>
      <c r="GL65" s="284">
        <f t="shared" si="93"/>
        <v>0</v>
      </c>
      <c r="GM65" s="284">
        <f t="shared" si="93"/>
        <v>0</v>
      </c>
      <c r="GN65" s="284">
        <f t="shared" ref="GN65:IY65" si="94">$C15*GN38</f>
        <v>0</v>
      </c>
      <c r="GO65" s="284">
        <f t="shared" si="94"/>
        <v>0</v>
      </c>
      <c r="GP65" s="284">
        <f t="shared" si="94"/>
        <v>0</v>
      </c>
      <c r="GQ65" s="284">
        <f t="shared" si="94"/>
        <v>0</v>
      </c>
      <c r="GR65" s="284">
        <f t="shared" si="94"/>
        <v>0</v>
      </c>
      <c r="GS65" s="284">
        <f t="shared" si="94"/>
        <v>0</v>
      </c>
      <c r="GT65" s="284">
        <f t="shared" si="94"/>
        <v>0</v>
      </c>
      <c r="GU65" s="284">
        <f t="shared" si="94"/>
        <v>0</v>
      </c>
      <c r="GV65" s="284">
        <f t="shared" si="94"/>
        <v>0</v>
      </c>
      <c r="GW65" s="284">
        <f t="shared" si="94"/>
        <v>0</v>
      </c>
      <c r="GX65" s="284">
        <f t="shared" si="94"/>
        <v>0</v>
      </c>
      <c r="GY65" s="284">
        <f t="shared" si="94"/>
        <v>0</v>
      </c>
      <c r="GZ65" s="284">
        <f t="shared" si="94"/>
        <v>0</v>
      </c>
      <c r="HA65" s="284">
        <f t="shared" si="94"/>
        <v>0</v>
      </c>
      <c r="HB65" s="284">
        <f t="shared" si="94"/>
        <v>0</v>
      </c>
      <c r="HC65" s="284">
        <f t="shared" si="94"/>
        <v>0</v>
      </c>
      <c r="HD65" s="284">
        <f t="shared" si="94"/>
        <v>0</v>
      </c>
      <c r="HE65" s="284">
        <f t="shared" si="94"/>
        <v>0</v>
      </c>
      <c r="HF65" s="284">
        <f t="shared" si="94"/>
        <v>0</v>
      </c>
      <c r="HG65" s="284">
        <f t="shared" si="94"/>
        <v>0</v>
      </c>
      <c r="HH65" s="284">
        <f t="shared" si="94"/>
        <v>0</v>
      </c>
      <c r="HI65" s="284">
        <f t="shared" si="94"/>
        <v>0</v>
      </c>
      <c r="HJ65" s="284">
        <f t="shared" si="94"/>
        <v>0</v>
      </c>
      <c r="HK65" s="284">
        <f t="shared" si="94"/>
        <v>0</v>
      </c>
      <c r="HL65" s="284">
        <f t="shared" si="94"/>
        <v>0</v>
      </c>
      <c r="HM65" s="284">
        <f t="shared" si="94"/>
        <v>0</v>
      </c>
      <c r="HN65" s="284">
        <f t="shared" si="94"/>
        <v>0</v>
      </c>
      <c r="HO65" s="284">
        <f t="shared" si="94"/>
        <v>0</v>
      </c>
      <c r="HP65" s="284">
        <f t="shared" si="94"/>
        <v>0</v>
      </c>
      <c r="HQ65" s="284">
        <f t="shared" si="94"/>
        <v>0</v>
      </c>
      <c r="HR65" s="284">
        <f t="shared" si="94"/>
        <v>0</v>
      </c>
      <c r="HS65" s="284">
        <f t="shared" si="94"/>
        <v>0</v>
      </c>
      <c r="HT65" s="284">
        <f t="shared" si="94"/>
        <v>0</v>
      </c>
      <c r="HU65" s="284">
        <f t="shared" si="94"/>
        <v>0</v>
      </c>
      <c r="HV65" s="284">
        <f t="shared" si="94"/>
        <v>0</v>
      </c>
      <c r="HW65" s="284">
        <f t="shared" si="94"/>
        <v>0</v>
      </c>
      <c r="HX65" s="284">
        <f t="shared" si="94"/>
        <v>0</v>
      </c>
      <c r="HY65" s="284">
        <f t="shared" si="94"/>
        <v>0</v>
      </c>
      <c r="HZ65" s="284">
        <f t="shared" si="94"/>
        <v>0</v>
      </c>
      <c r="IA65" s="284">
        <f t="shared" si="94"/>
        <v>0</v>
      </c>
      <c r="IB65" s="284">
        <f t="shared" si="94"/>
        <v>0</v>
      </c>
      <c r="IC65" s="284">
        <f t="shared" si="94"/>
        <v>0</v>
      </c>
      <c r="ID65" s="284">
        <f t="shared" si="94"/>
        <v>0</v>
      </c>
      <c r="IE65" s="284">
        <f t="shared" si="94"/>
        <v>0</v>
      </c>
      <c r="IF65" s="284">
        <f t="shared" si="94"/>
        <v>0</v>
      </c>
      <c r="IG65" s="284">
        <f t="shared" si="94"/>
        <v>0</v>
      </c>
      <c r="IH65" s="284">
        <f t="shared" si="94"/>
        <v>0</v>
      </c>
      <c r="II65" s="284">
        <f t="shared" si="94"/>
        <v>0</v>
      </c>
      <c r="IJ65" s="284">
        <f t="shared" si="94"/>
        <v>0</v>
      </c>
      <c r="IK65" s="284">
        <f t="shared" si="94"/>
        <v>0</v>
      </c>
      <c r="IL65" s="284">
        <f t="shared" si="94"/>
        <v>0</v>
      </c>
      <c r="IM65" s="284">
        <f t="shared" si="94"/>
        <v>0</v>
      </c>
      <c r="IN65" s="284">
        <f t="shared" si="94"/>
        <v>0</v>
      </c>
      <c r="IO65" s="284">
        <f t="shared" si="94"/>
        <v>0</v>
      </c>
      <c r="IP65" s="284">
        <f t="shared" si="94"/>
        <v>0</v>
      </c>
      <c r="IQ65" s="284">
        <f t="shared" si="94"/>
        <v>0</v>
      </c>
      <c r="IR65" s="284">
        <f t="shared" si="94"/>
        <v>0</v>
      </c>
      <c r="IS65" s="284">
        <f t="shared" si="94"/>
        <v>0</v>
      </c>
      <c r="IT65" s="284">
        <f t="shared" si="94"/>
        <v>0</v>
      </c>
      <c r="IU65" s="284">
        <f t="shared" si="94"/>
        <v>0</v>
      </c>
      <c r="IV65" s="284">
        <f t="shared" si="94"/>
        <v>0</v>
      </c>
      <c r="IW65" s="284">
        <f t="shared" si="94"/>
        <v>0</v>
      </c>
      <c r="IX65" s="284">
        <f t="shared" si="94"/>
        <v>0</v>
      </c>
      <c r="IY65" s="284">
        <f t="shared" si="94"/>
        <v>0</v>
      </c>
      <c r="IZ65" s="284">
        <f t="shared" ref="IZ65:LK65" si="95">$C15*IZ38</f>
        <v>0</v>
      </c>
      <c r="JA65" s="284">
        <f t="shared" si="95"/>
        <v>0</v>
      </c>
      <c r="JB65" s="284">
        <f t="shared" si="95"/>
        <v>0</v>
      </c>
      <c r="JC65" s="284">
        <f t="shared" si="95"/>
        <v>0</v>
      </c>
      <c r="JD65" s="284">
        <f t="shared" si="95"/>
        <v>0</v>
      </c>
      <c r="JE65" s="284">
        <f t="shared" si="95"/>
        <v>0</v>
      </c>
      <c r="JF65" s="284">
        <f t="shared" si="95"/>
        <v>0</v>
      </c>
      <c r="JG65" s="284">
        <f t="shared" si="95"/>
        <v>0</v>
      </c>
      <c r="JH65" s="284">
        <f t="shared" si="95"/>
        <v>0</v>
      </c>
      <c r="JI65" s="284">
        <f t="shared" si="95"/>
        <v>0</v>
      </c>
      <c r="JJ65" s="284">
        <f t="shared" si="95"/>
        <v>0</v>
      </c>
      <c r="JK65" s="284">
        <f t="shared" si="95"/>
        <v>0</v>
      </c>
      <c r="JL65" s="284">
        <f t="shared" si="95"/>
        <v>0</v>
      </c>
      <c r="JM65" s="284">
        <f t="shared" si="95"/>
        <v>0</v>
      </c>
      <c r="JN65" s="284">
        <f t="shared" si="95"/>
        <v>0</v>
      </c>
      <c r="JO65" s="284">
        <f t="shared" si="95"/>
        <v>0</v>
      </c>
      <c r="JP65" s="284">
        <f t="shared" si="95"/>
        <v>0</v>
      </c>
      <c r="JQ65" s="284">
        <f t="shared" si="95"/>
        <v>0</v>
      </c>
      <c r="JR65" s="284">
        <f t="shared" si="95"/>
        <v>0</v>
      </c>
      <c r="JS65" s="284">
        <f t="shared" si="95"/>
        <v>0</v>
      </c>
      <c r="JT65" s="284">
        <f t="shared" si="95"/>
        <v>0</v>
      </c>
      <c r="JU65" s="284">
        <f t="shared" si="95"/>
        <v>0</v>
      </c>
      <c r="JV65" s="284">
        <f t="shared" si="95"/>
        <v>0</v>
      </c>
      <c r="JW65" s="284">
        <f t="shared" si="95"/>
        <v>0</v>
      </c>
      <c r="JX65" s="284">
        <f t="shared" si="95"/>
        <v>0</v>
      </c>
      <c r="JY65" s="284">
        <f t="shared" si="95"/>
        <v>0</v>
      </c>
      <c r="JZ65" s="284">
        <f t="shared" si="95"/>
        <v>0</v>
      </c>
      <c r="KA65" s="284">
        <f t="shared" si="95"/>
        <v>0</v>
      </c>
      <c r="KB65" s="284">
        <f t="shared" si="95"/>
        <v>0</v>
      </c>
      <c r="KC65" s="284">
        <f t="shared" si="95"/>
        <v>0</v>
      </c>
      <c r="KD65" s="284">
        <f t="shared" si="95"/>
        <v>0</v>
      </c>
      <c r="KE65" s="284">
        <f t="shared" si="95"/>
        <v>0</v>
      </c>
      <c r="KF65" s="284">
        <f t="shared" si="95"/>
        <v>0</v>
      </c>
      <c r="KG65" s="284">
        <f t="shared" si="95"/>
        <v>0</v>
      </c>
      <c r="KH65" s="284">
        <f t="shared" si="95"/>
        <v>0</v>
      </c>
      <c r="KI65" s="284">
        <f t="shared" si="95"/>
        <v>0</v>
      </c>
      <c r="KJ65" s="284">
        <f t="shared" si="95"/>
        <v>0</v>
      </c>
      <c r="KK65" s="284">
        <f t="shared" si="95"/>
        <v>0</v>
      </c>
      <c r="KL65" s="284">
        <f t="shared" si="95"/>
        <v>0</v>
      </c>
      <c r="KM65" s="284">
        <f t="shared" si="95"/>
        <v>0</v>
      </c>
      <c r="KN65" s="284">
        <f t="shared" si="95"/>
        <v>0</v>
      </c>
      <c r="KO65" s="284">
        <f t="shared" si="95"/>
        <v>0</v>
      </c>
      <c r="KP65" s="284">
        <f t="shared" si="95"/>
        <v>0</v>
      </c>
      <c r="KQ65" s="284">
        <f t="shared" si="95"/>
        <v>0</v>
      </c>
      <c r="KR65" s="284">
        <f t="shared" si="95"/>
        <v>0</v>
      </c>
      <c r="KS65" s="284">
        <f t="shared" si="95"/>
        <v>0</v>
      </c>
      <c r="KT65" s="284">
        <f t="shared" si="95"/>
        <v>0</v>
      </c>
      <c r="KU65" s="284">
        <f t="shared" si="95"/>
        <v>0</v>
      </c>
      <c r="KV65" s="284">
        <f t="shared" si="95"/>
        <v>0</v>
      </c>
      <c r="KW65" s="284">
        <f t="shared" si="95"/>
        <v>0</v>
      </c>
      <c r="KX65" s="284">
        <f t="shared" si="95"/>
        <v>0</v>
      </c>
      <c r="KY65" s="284">
        <f t="shared" si="95"/>
        <v>0</v>
      </c>
      <c r="KZ65" s="284">
        <f t="shared" si="95"/>
        <v>0</v>
      </c>
      <c r="LA65" s="284">
        <f t="shared" si="95"/>
        <v>0</v>
      </c>
      <c r="LB65" s="284">
        <f t="shared" si="95"/>
        <v>0</v>
      </c>
      <c r="LC65" s="284">
        <f t="shared" si="95"/>
        <v>0</v>
      </c>
      <c r="LD65" s="284">
        <f t="shared" si="95"/>
        <v>0</v>
      </c>
      <c r="LE65" s="284">
        <f t="shared" si="95"/>
        <v>0</v>
      </c>
      <c r="LF65" s="284">
        <f t="shared" si="95"/>
        <v>0</v>
      </c>
      <c r="LG65" s="284">
        <f t="shared" si="95"/>
        <v>0</v>
      </c>
      <c r="LH65" s="284">
        <f t="shared" si="95"/>
        <v>0</v>
      </c>
      <c r="LI65" s="284">
        <f t="shared" si="95"/>
        <v>0</v>
      </c>
      <c r="LJ65" s="284">
        <f t="shared" si="95"/>
        <v>0</v>
      </c>
      <c r="LK65" s="284">
        <f t="shared" si="95"/>
        <v>0</v>
      </c>
      <c r="LL65" s="284">
        <f t="shared" ref="LL65:NW65" si="96">$C15*LL38</f>
        <v>0</v>
      </c>
      <c r="LM65" s="284">
        <f t="shared" si="96"/>
        <v>0</v>
      </c>
      <c r="LN65" s="284">
        <f t="shared" si="96"/>
        <v>0</v>
      </c>
      <c r="LO65" s="284">
        <f t="shared" si="96"/>
        <v>0</v>
      </c>
      <c r="LP65" s="284">
        <f t="shared" si="96"/>
        <v>0</v>
      </c>
      <c r="LQ65" s="284">
        <f t="shared" si="96"/>
        <v>0</v>
      </c>
      <c r="LR65" s="284">
        <f t="shared" si="96"/>
        <v>0</v>
      </c>
      <c r="LS65" s="284">
        <f t="shared" si="96"/>
        <v>0</v>
      </c>
      <c r="LT65" s="284">
        <f t="shared" si="96"/>
        <v>0</v>
      </c>
      <c r="LU65" s="284">
        <f t="shared" si="96"/>
        <v>0</v>
      </c>
      <c r="LV65" s="284">
        <f t="shared" si="96"/>
        <v>0</v>
      </c>
      <c r="LW65" s="284">
        <f t="shared" si="96"/>
        <v>0</v>
      </c>
      <c r="LX65" s="284">
        <f t="shared" si="96"/>
        <v>0</v>
      </c>
      <c r="LY65" s="284">
        <f t="shared" si="96"/>
        <v>0</v>
      </c>
      <c r="LZ65" s="284">
        <f t="shared" si="96"/>
        <v>0</v>
      </c>
      <c r="MA65" s="284">
        <f t="shared" si="96"/>
        <v>0</v>
      </c>
      <c r="MB65" s="284">
        <f t="shared" si="96"/>
        <v>0</v>
      </c>
      <c r="MC65" s="284">
        <f t="shared" si="96"/>
        <v>0</v>
      </c>
      <c r="MD65" s="284">
        <f t="shared" si="96"/>
        <v>0</v>
      </c>
      <c r="ME65" s="284">
        <f t="shared" si="96"/>
        <v>0</v>
      </c>
      <c r="MF65" s="284">
        <f t="shared" si="96"/>
        <v>0</v>
      </c>
      <c r="MG65" s="284">
        <f t="shared" si="96"/>
        <v>0</v>
      </c>
      <c r="MH65" s="284">
        <f t="shared" si="96"/>
        <v>0</v>
      </c>
      <c r="MI65" s="284">
        <f t="shared" si="96"/>
        <v>0</v>
      </c>
      <c r="MJ65" s="284">
        <f t="shared" si="96"/>
        <v>0</v>
      </c>
      <c r="MK65" s="284">
        <f t="shared" si="96"/>
        <v>0</v>
      </c>
      <c r="ML65" s="284">
        <f t="shared" si="96"/>
        <v>0</v>
      </c>
      <c r="MM65" s="284">
        <f t="shared" si="96"/>
        <v>0</v>
      </c>
      <c r="MN65" s="284">
        <f t="shared" si="96"/>
        <v>0</v>
      </c>
      <c r="MO65" s="284">
        <f t="shared" si="96"/>
        <v>0</v>
      </c>
      <c r="MP65" s="284">
        <f t="shared" si="96"/>
        <v>0</v>
      </c>
      <c r="MQ65" s="284">
        <f t="shared" si="96"/>
        <v>0</v>
      </c>
      <c r="MR65" s="284">
        <f t="shared" si="96"/>
        <v>0</v>
      </c>
      <c r="MS65" s="284">
        <f t="shared" si="96"/>
        <v>0</v>
      </c>
      <c r="MT65" s="284">
        <f t="shared" si="96"/>
        <v>0</v>
      </c>
      <c r="MU65" s="284">
        <f t="shared" si="96"/>
        <v>0</v>
      </c>
      <c r="MV65" s="284">
        <f t="shared" si="96"/>
        <v>0</v>
      </c>
      <c r="MW65" s="284">
        <f t="shared" si="96"/>
        <v>0</v>
      </c>
      <c r="MX65" s="284">
        <f t="shared" si="96"/>
        <v>0</v>
      </c>
      <c r="MY65" s="284">
        <f t="shared" si="96"/>
        <v>0</v>
      </c>
      <c r="MZ65" s="284">
        <f t="shared" si="96"/>
        <v>0</v>
      </c>
      <c r="NA65" s="284">
        <f t="shared" si="96"/>
        <v>0</v>
      </c>
      <c r="NB65" s="284">
        <f t="shared" si="96"/>
        <v>0</v>
      </c>
      <c r="NC65" s="284">
        <f t="shared" si="96"/>
        <v>0</v>
      </c>
      <c r="ND65" s="284">
        <f t="shared" si="96"/>
        <v>0</v>
      </c>
      <c r="NE65" s="284">
        <f t="shared" si="96"/>
        <v>0</v>
      </c>
      <c r="NF65" s="284">
        <f t="shared" si="96"/>
        <v>0</v>
      </c>
      <c r="NG65" s="284">
        <f t="shared" si="96"/>
        <v>0</v>
      </c>
      <c r="NH65" s="284">
        <f t="shared" si="96"/>
        <v>0</v>
      </c>
      <c r="NI65" s="284">
        <f t="shared" si="96"/>
        <v>0</v>
      </c>
      <c r="NJ65" s="284">
        <f t="shared" si="96"/>
        <v>0</v>
      </c>
      <c r="NK65" s="284">
        <f t="shared" si="96"/>
        <v>0</v>
      </c>
      <c r="NL65" s="284">
        <f t="shared" si="96"/>
        <v>0</v>
      </c>
      <c r="NM65" s="284">
        <f t="shared" si="96"/>
        <v>0</v>
      </c>
      <c r="NN65" s="284">
        <f t="shared" si="96"/>
        <v>0</v>
      </c>
      <c r="NO65" s="284">
        <f t="shared" si="96"/>
        <v>0</v>
      </c>
      <c r="NP65" s="284">
        <f t="shared" si="96"/>
        <v>0</v>
      </c>
      <c r="NQ65" s="284">
        <f t="shared" si="96"/>
        <v>0</v>
      </c>
      <c r="NR65" s="284">
        <f t="shared" si="96"/>
        <v>0</v>
      </c>
      <c r="NS65" s="284">
        <f t="shared" si="96"/>
        <v>0</v>
      </c>
      <c r="NT65" s="284">
        <f t="shared" si="96"/>
        <v>0</v>
      </c>
      <c r="NU65" s="284">
        <f t="shared" si="96"/>
        <v>0</v>
      </c>
      <c r="NV65" s="284">
        <f t="shared" si="96"/>
        <v>0</v>
      </c>
      <c r="NW65" s="284">
        <f t="shared" si="96"/>
        <v>0</v>
      </c>
      <c r="NX65" s="284">
        <f t="shared" ref="NX65:QI65" si="97">$C15*NX38</f>
        <v>0</v>
      </c>
      <c r="NY65" s="284">
        <f t="shared" si="97"/>
        <v>0</v>
      </c>
      <c r="NZ65" s="284">
        <f t="shared" si="97"/>
        <v>0</v>
      </c>
      <c r="OA65" s="284">
        <f t="shared" si="97"/>
        <v>0</v>
      </c>
      <c r="OB65" s="284">
        <f t="shared" si="97"/>
        <v>0</v>
      </c>
      <c r="OC65" s="284">
        <f t="shared" si="97"/>
        <v>0</v>
      </c>
      <c r="OD65" s="284">
        <f t="shared" si="97"/>
        <v>0</v>
      </c>
      <c r="OE65" s="284">
        <f t="shared" si="97"/>
        <v>0</v>
      </c>
      <c r="OF65" s="284">
        <f t="shared" si="97"/>
        <v>0</v>
      </c>
      <c r="OG65" s="284">
        <f t="shared" si="97"/>
        <v>0</v>
      </c>
      <c r="OH65" s="284">
        <f t="shared" si="97"/>
        <v>0</v>
      </c>
      <c r="OI65" s="284">
        <f t="shared" si="97"/>
        <v>0</v>
      </c>
      <c r="OJ65" s="284">
        <f t="shared" si="97"/>
        <v>0</v>
      </c>
      <c r="OK65" s="284">
        <f t="shared" si="97"/>
        <v>0</v>
      </c>
      <c r="OL65" s="284">
        <f t="shared" si="97"/>
        <v>0</v>
      </c>
      <c r="OM65" s="284">
        <f t="shared" si="97"/>
        <v>0</v>
      </c>
      <c r="ON65" s="284">
        <f t="shared" si="97"/>
        <v>0</v>
      </c>
      <c r="OO65" s="284">
        <f t="shared" si="97"/>
        <v>0</v>
      </c>
      <c r="OP65" s="284">
        <f t="shared" si="97"/>
        <v>0</v>
      </c>
      <c r="OQ65" s="284">
        <f t="shared" si="97"/>
        <v>0</v>
      </c>
      <c r="OR65" s="284">
        <f t="shared" si="97"/>
        <v>0</v>
      </c>
      <c r="OS65" s="284">
        <f t="shared" si="97"/>
        <v>0</v>
      </c>
      <c r="OT65" s="284">
        <f t="shared" si="97"/>
        <v>0</v>
      </c>
      <c r="OU65" s="284">
        <f t="shared" si="97"/>
        <v>0</v>
      </c>
      <c r="OV65" s="284">
        <f t="shared" si="97"/>
        <v>0</v>
      </c>
      <c r="OW65" s="284">
        <f t="shared" si="97"/>
        <v>0</v>
      </c>
      <c r="OX65" s="284">
        <f t="shared" si="97"/>
        <v>0</v>
      </c>
      <c r="OY65" s="284">
        <f t="shared" si="97"/>
        <v>0</v>
      </c>
      <c r="OZ65" s="284">
        <f t="shared" si="97"/>
        <v>0</v>
      </c>
      <c r="PA65" s="284">
        <f t="shared" si="97"/>
        <v>0</v>
      </c>
      <c r="PB65" s="284">
        <f t="shared" si="97"/>
        <v>0</v>
      </c>
      <c r="PC65" s="284">
        <f t="shared" si="97"/>
        <v>0</v>
      </c>
      <c r="PD65" s="284">
        <f t="shared" si="97"/>
        <v>0</v>
      </c>
      <c r="PE65" s="284">
        <f t="shared" si="97"/>
        <v>0</v>
      </c>
      <c r="PF65" s="284">
        <f t="shared" si="97"/>
        <v>0</v>
      </c>
      <c r="PG65" s="284">
        <f t="shared" si="97"/>
        <v>0</v>
      </c>
      <c r="PH65" s="284">
        <f t="shared" si="97"/>
        <v>0</v>
      </c>
      <c r="PI65" s="284">
        <f t="shared" si="97"/>
        <v>0</v>
      </c>
      <c r="PJ65" s="284">
        <f t="shared" si="97"/>
        <v>0</v>
      </c>
      <c r="PK65" s="284">
        <f t="shared" si="97"/>
        <v>0</v>
      </c>
      <c r="PL65" s="284">
        <f t="shared" si="97"/>
        <v>0</v>
      </c>
      <c r="PM65" s="284">
        <f t="shared" si="97"/>
        <v>0</v>
      </c>
      <c r="PN65" s="284">
        <f t="shared" si="97"/>
        <v>0</v>
      </c>
      <c r="PO65" s="284">
        <f t="shared" si="97"/>
        <v>0</v>
      </c>
      <c r="PP65" s="284">
        <f t="shared" si="97"/>
        <v>0</v>
      </c>
      <c r="PQ65" s="284">
        <f t="shared" si="97"/>
        <v>0</v>
      </c>
      <c r="PR65" s="284">
        <f t="shared" si="97"/>
        <v>0</v>
      </c>
      <c r="PS65" s="284">
        <f t="shared" si="97"/>
        <v>0</v>
      </c>
      <c r="PT65" s="284">
        <f t="shared" si="97"/>
        <v>0</v>
      </c>
      <c r="PU65" s="284">
        <f t="shared" si="97"/>
        <v>0</v>
      </c>
      <c r="PV65" s="284">
        <f t="shared" si="97"/>
        <v>0</v>
      </c>
      <c r="PW65" s="284">
        <f t="shared" si="97"/>
        <v>0</v>
      </c>
      <c r="PX65" s="284">
        <f t="shared" si="97"/>
        <v>0</v>
      </c>
      <c r="PY65" s="284">
        <f t="shared" si="97"/>
        <v>0</v>
      </c>
      <c r="PZ65" s="284">
        <f t="shared" si="97"/>
        <v>0</v>
      </c>
      <c r="QA65" s="284">
        <f t="shared" si="97"/>
        <v>0</v>
      </c>
      <c r="QB65" s="284">
        <f t="shared" si="97"/>
        <v>0</v>
      </c>
      <c r="QC65" s="284">
        <f t="shared" si="97"/>
        <v>0</v>
      </c>
      <c r="QD65" s="284">
        <f t="shared" si="97"/>
        <v>0</v>
      </c>
      <c r="QE65" s="284">
        <f t="shared" si="97"/>
        <v>0</v>
      </c>
      <c r="QF65" s="284">
        <f t="shared" si="97"/>
        <v>0</v>
      </c>
      <c r="QG65" s="284">
        <f t="shared" si="97"/>
        <v>0</v>
      </c>
      <c r="QH65" s="284">
        <f t="shared" si="97"/>
        <v>0</v>
      </c>
      <c r="QI65" s="284">
        <f t="shared" si="97"/>
        <v>0</v>
      </c>
      <c r="QJ65" s="284">
        <f t="shared" ref="QJ65:SA65" si="98">$C15*QJ38</f>
        <v>0</v>
      </c>
      <c r="QK65" s="284">
        <f t="shared" si="98"/>
        <v>0</v>
      </c>
      <c r="QL65" s="284">
        <f t="shared" si="98"/>
        <v>0</v>
      </c>
      <c r="QM65" s="284">
        <f t="shared" si="98"/>
        <v>0</v>
      </c>
      <c r="QN65" s="284">
        <f t="shared" si="98"/>
        <v>0</v>
      </c>
      <c r="QO65" s="284">
        <f t="shared" si="98"/>
        <v>0</v>
      </c>
      <c r="QP65" s="284">
        <f t="shared" si="98"/>
        <v>0</v>
      </c>
      <c r="QQ65" s="284">
        <f t="shared" si="98"/>
        <v>0</v>
      </c>
      <c r="QR65" s="284">
        <f t="shared" si="98"/>
        <v>0</v>
      </c>
      <c r="QS65" s="284">
        <f t="shared" si="98"/>
        <v>0</v>
      </c>
      <c r="QT65" s="284">
        <f t="shared" si="98"/>
        <v>0</v>
      </c>
      <c r="QU65" s="284">
        <f t="shared" si="98"/>
        <v>0</v>
      </c>
      <c r="QV65" s="284">
        <f t="shared" si="98"/>
        <v>0</v>
      </c>
      <c r="QW65" s="284">
        <f t="shared" si="98"/>
        <v>0</v>
      </c>
      <c r="QX65" s="284">
        <f t="shared" si="98"/>
        <v>0</v>
      </c>
      <c r="QY65" s="284">
        <f t="shared" si="98"/>
        <v>0</v>
      </c>
      <c r="QZ65" s="284">
        <f t="shared" si="98"/>
        <v>0</v>
      </c>
      <c r="RA65" s="284">
        <f t="shared" si="98"/>
        <v>0</v>
      </c>
      <c r="RB65" s="284">
        <f t="shared" si="98"/>
        <v>0</v>
      </c>
      <c r="RC65" s="284">
        <f t="shared" si="98"/>
        <v>0</v>
      </c>
      <c r="RD65" s="284">
        <f t="shared" si="98"/>
        <v>0</v>
      </c>
      <c r="RE65" s="284">
        <f t="shared" si="98"/>
        <v>0</v>
      </c>
      <c r="RF65" s="284">
        <f t="shared" si="98"/>
        <v>0</v>
      </c>
      <c r="RG65" s="284">
        <f t="shared" si="98"/>
        <v>0</v>
      </c>
      <c r="RH65" s="284">
        <f t="shared" si="98"/>
        <v>0</v>
      </c>
      <c r="RI65" s="284">
        <f t="shared" si="98"/>
        <v>0</v>
      </c>
      <c r="RJ65" s="284">
        <f t="shared" si="98"/>
        <v>0</v>
      </c>
      <c r="RK65" s="284">
        <f t="shared" si="98"/>
        <v>0</v>
      </c>
      <c r="RL65" s="284">
        <f t="shared" si="98"/>
        <v>0</v>
      </c>
      <c r="RM65" s="284">
        <f t="shared" si="98"/>
        <v>0</v>
      </c>
      <c r="RN65" s="284">
        <f t="shared" si="98"/>
        <v>0</v>
      </c>
      <c r="RO65" s="284">
        <f t="shared" si="98"/>
        <v>0</v>
      </c>
      <c r="RP65" s="284">
        <f t="shared" si="98"/>
        <v>0</v>
      </c>
      <c r="RQ65" s="284">
        <f t="shared" si="98"/>
        <v>0</v>
      </c>
      <c r="RR65" s="284">
        <f t="shared" si="98"/>
        <v>0</v>
      </c>
      <c r="RS65" s="284">
        <f t="shared" si="98"/>
        <v>0</v>
      </c>
      <c r="RT65" s="284">
        <f t="shared" si="98"/>
        <v>0</v>
      </c>
      <c r="RU65" s="284">
        <f t="shared" si="98"/>
        <v>0</v>
      </c>
      <c r="RV65" s="284">
        <f t="shared" si="98"/>
        <v>0</v>
      </c>
      <c r="RW65" s="284">
        <f t="shared" si="98"/>
        <v>0</v>
      </c>
      <c r="RX65" s="284">
        <f t="shared" si="98"/>
        <v>0</v>
      </c>
      <c r="RY65" s="284">
        <f t="shared" si="98"/>
        <v>0</v>
      </c>
      <c r="RZ65" s="284">
        <f t="shared" si="98"/>
        <v>0</v>
      </c>
      <c r="SA65" s="284">
        <f t="shared" si="98"/>
        <v>0</v>
      </c>
    </row>
    <row r="66" spans="1:495">
      <c r="A66" s="282"/>
      <c r="B66" s="283" t="str">
        <f>$B$16</f>
        <v>Surface Water Monitoring</v>
      </c>
      <c r="C66" s="290">
        <f>SUM(D66:R66,S66:INDEX(S66:SA66,$H$5))</f>
        <v>2211040</v>
      </c>
      <c r="D66" s="284">
        <f t="shared" ref="D66:BO66" si="99">$C16*D39</f>
        <v>204096</v>
      </c>
      <c r="E66" s="284">
        <f t="shared" si="99"/>
        <v>204096</v>
      </c>
      <c r="F66" s="284">
        <f t="shared" si="99"/>
        <v>204096</v>
      </c>
      <c r="G66" s="284">
        <f t="shared" si="99"/>
        <v>204096</v>
      </c>
      <c r="H66" s="284">
        <f t="shared" si="99"/>
        <v>204096</v>
      </c>
      <c r="I66" s="284">
        <f t="shared" si="99"/>
        <v>204096</v>
      </c>
      <c r="J66" s="284">
        <f t="shared" si="99"/>
        <v>102048</v>
      </c>
      <c r="K66" s="284">
        <f t="shared" si="99"/>
        <v>102048</v>
      </c>
      <c r="L66" s="284">
        <f t="shared" si="99"/>
        <v>102048</v>
      </c>
      <c r="M66" s="284">
        <f t="shared" si="99"/>
        <v>102048</v>
      </c>
      <c r="N66" s="284">
        <f t="shared" si="99"/>
        <v>68032</v>
      </c>
      <c r="O66" s="284">
        <f t="shared" si="99"/>
        <v>68032</v>
      </c>
      <c r="P66" s="284">
        <f t="shared" si="99"/>
        <v>68032</v>
      </c>
      <c r="Q66" s="284">
        <f t="shared" si="99"/>
        <v>68032</v>
      </c>
      <c r="R66" s="284">
        <f t="shared" si="99"/>
        <v>68032</v>
      </c>
      <c r="S66" s="284">
        <f t="shared" si="99"/>
        <v>34016</v>
      </c>
      <c r="T66" s="284">
        <f t="shared" si="99"/>
        <v>34016</v>
      </c>
      <c r="U66" s="284">
        <f t="shared" si="99"/>
        <v>34016</v>
      </c>
      <c r="V66" s="284">
        <f t="shared" si="99"/>
        <v>34016</v>
      </c>
      <c r="W66" s="284">
        <f t="shared" si="99"/>
        <v>17008</v>
      </c>
      <c r="X66" s="284">
        <f t="shared" si="99"/>
        <v>17008</v>
      </c>
      <c r="Y66" s="284">
        <f t="shared" si="99"/>
        <v>17008</v>
      </c>
      <c r="Z66" s="284">
        <f t="shared" si="99"/>
        <v>17008</v>
      </c>
      <c r="AA66" s="284">
        <f t="shared" si="99"/>
        <v>17008</v>
      </c>
      <c r="AB66" s="284">
        <f t="shared" si="99"/>
        <v>17008</v>
      </c>
      <c r="AC66" s="284">
        <f t="shared" si="99"/>
        <v>17008</v>
      </c>
      <c r="AD66" s="284">
        <f t="shared" si="99"/>
        <v>0</v>
      </c>
      <c r="AE66" s="284">
        <f t="shared" si="99"/>
        <v>0</v>
      </c>
      <c r="AF66" s="284">
        <f t="shared" si="99"/>
        <v>0</v>
      </c>
      <c r="AG66" s="284">
        <f t="shared" si="99"/>
        <v>17008</v>
      </c>
      <c r="AH66" s="284">
        <f t="shared" si="99"/>
        <v>0</v>
      </c>
      <c r="AI66" s="284">
        <f t="shared" si="99"/>
        <v>0</v>
      </c>
      <c r="AJ66" s="284">
        <f t="shared" si="99"/>
        <v>0</v>
      </c>
      <c r="AK66" s="284">
        <f t="shared" si="99"/>
        <v>0</v>
      </c>
      <c r="AL66" s="284">
        <f t="shared" si="99"/>
        <v>17008</v>
      </c>
      <c r="AM66" s="284">
        <f t="shared" si="99"/>
        <v>0</v>
      </c>
      <c r="AN66" s="284">
        <f t="shared" si="99"/>
        <v>0</v>
      </c>
      <c r="AO66" s="284">
        <f t="shared" si="99"/>
        <v>0</v>
      </c>
      <c r="AP66" s="284">
        <f t="shared" si="99"/>
        <v>0</v>
      </c>
      <c r="AQ66" s="284">
        <f t="shared" si="99"/>
        <v>0</v>
      </c>
      <c r="AR66" s="284">
        <f t="shared" si="99"/>
        <v>0</v>
      </c>
      <c r="AS66" s="284">
        <f t="shared" si="99"/>
        <v>0</v>
      </c>
      <c r="AT66" s="284">
        <f t="shared" si="99"/>
        <v>0</v>
      </c>
      <c r="AU66" s="284">
        <f t="shared" si="99"/>
        <v>0</v>
      </c>
      <c r="AV66" s="284">
        <f t="shared" si="99"/>
        <v>0</v>
      </c>
      <c r="AW66" s="284">
        <f t="shared" si="99"/>
        <v>0</v>
      </c>
      <c r="AX66" s="284">
        <f t="shared" si="99"/>
        <v>0</v>
      </c>
      <c r="AY66" s="284">
        <f t="shared" si="99"/>
        <v>0</v>
      </c>
      <c r="AZ66" s="284">
        <f t="shared" si="99"/>
        <v>0</v>
      </c>
      <c r="BA66" s="284">
        <f t="shared" si="99"/>
        <v>0</v>
      </c>
      <c r="BB66" s="284">
        <f t="shared" si="99"/>
        <v>0</v>
      </c>
      <c r="BC66" s="284">
        <f t="shared" si="99"/>
        <v>0</v>
      </c>
      <c r="BD66" s="284">
        <f t="shared" si="99"/>
        <v>0</v>
      </c>
      <c r="BE66" s="284">
        <f t="shared" si="99"/>
        <v>0</v>
      </c>
      <c r="BF66" s="284">
        <f t="shared" si="99"/>
        <v>0</v>
      </c>
      <c r="BG66" s="284">
        <f t="shared" si="99"/>
        <v>0</v>
      </c>
      <c r="BH66" s="284">
        <f t="shared" si="99"/>
        <v>0</v>
      </c>
      <c r="BI66" s="284">
        <f t="shared" si="99"/>
        <v>0</v>
      </c>
      <c r="BJ66" s="284">
        <f t="shared" si="99"/>
        <v>0</v>
      </c>
      <c r="BK66" s="284">
        <f t="shared" si="99"/>
        <v>0</v>
      </c>
      <c r="BL66" s="284">
        <f t="shared" si="99"/>
        <v>0</v>
      </c>
      <c r="BM66" s="284">
        <f t="shared" si="99"/>
        <v>0</v>
      </c>
      <c r="BN66" s="284">
        <f t="shared" si="99"/>
        <v>0</v>
      </c>
      <c r="BO66" s="284">
        <f t="shared" si="99"/>
        <v>0</v>
      </c>
      <c r="BP66" s="284">
        <f t="shared" ref="BP66:EA66" si="100">$C16*BP39</f>
        <v>0</v>
      </c>
      <c r="BQ66" s="284">
        <f t="shared" si="100"/>
        <v>0</v>
      </c>
      <c r="BR66" s="284">
        <f t="shared" si="100"/>
        <v>0</v>
      </c>
      <c r="BS66" s="284">
        <f t="shared" si="100"/>
        <v>0</v>
      </c>
      <c r="BT66" s="284">
        <f t="shared" si="100"/>
        <v>0</v>
      </c>
      <c r="BU66" s="284">
        <f t="shared" si="100"/>
        <v>0</v>
      </c>
      <c r="BV66" s="284">
        <f t="shared" si="100"/>
        <v>0</v>
      </c>
      <c r="BW66" s="284">
        <f t="shared" si="100"/>
        <v>0</v>
      </c>
      <c r="BX66" s="284">
        <f t="shared" si="100"/>
        <v>0</v>
      </c>
      <c r="BY66" s="284">
        <f t="shared" si="100"/>
        <v>0</v>
      </c>
      <c r="BZ66" s="284">
        <f t="shared" si="100"/>
        <v>0</v>
      </c>
      <c r="CA66" s="284">
        <f t="shared" si="100"/>
        <v>0</v>
      </c>
      <c r="CB66" s="284">
        <f t="shared" si="100"/>
        <v>0</v>
      </c>
      <c r="CC66" s="284">
        <f t="shared" si="100"/>
        <v>0</v>
      </c>
      <c r="CD66" s="284">
        <f t="shared" si="100"/>
        <v>0</v>
      </c>
      <c r="CE66" s="284">
        <f t="shared" si="100"/>
        <v>0</v>
      </c>
      <c r="CF66" s="284">
        <f t="shared" si="100"/>
        <v>0</v>
      </c>
      <c r="CG66" s="284">
        <f t="shared" si="100"/>
        <v>0</v>
      </c>
      <c r="CH66" s="284">
        <f t="shared" si="100"/>
        <v>0</v>
      </c>
      <c r="CI66" s="284">
        <f t="shared" si="100"/>
        <v>0</v>
      </c>
      <c r="CJ66" s="284">
        <f t="shared" si="100"/>
        <v>0</v>
      </c>
      <c r="CK66" s="284">
        <f t="shared" si="100"/>
        <v>0</v>
      </c>
      <c r="CL66" s="284">
        <f t="shared" si="100"/>
        <v>0</v>
      </c>
      <c r="CM66" s="284">
        <f t="shared" si="100"/>
        <v>0</v>
      </c>
      <c r="CN66" s="284">
        <f t="shared" si="100"/>
        <v>0</v>
      </c>
      <c r="CO66" s="284">
        <f t="shared" si="100"/>
        <v>0</v>
      </c>
      <c r="CP66" s="284">
        <f t="shared" si="100"/>
        <v>0</v>
      </c>
      <c r="CQ66" s="284">
        <f t="shared" si="100"/>
        <v>0</v>
      </c>
      <c r="CR66" s="284">
        <f t="shared" si="100"/>
        <v>0</v>
      </c>
      <c r="CS66" s="284">
        <f t="shared" si="100"/>
        <v>0</v>
      </c>
      <c r="CT66" s="284">
        <f t="shared" si="100"/>
        <v>0</v>
      </c>
      <c r="CU66" s="284">
        <f t="shared" si="100"/>
        <v>0</v>
      </c>
      <c r="CV66" s="284">
        <f t="shared" si="100"/>
        <v>0</v>
      </c>
      <c r="CW66" s="284">
        <f t="shared" si="100"/>
        <v>0</v>
      </c>
      <c r="CX66" s="284">
        <f t="shared" si="100"/>
        <v>0</v>
      </c>
      <c r="CY66" s="284">
        <f t="shared" si="100"/>
        <v>0</v>
      </c>
      <c r="CZ66" s="284">
        <f t="shared" si="100"/>
        <v>0</v>
      </c>
      <c r="DA66" s="284">
        <f t="shared" si="100"/>
        <v>0</v>
      </c>
      <c r="DB66" s="284">
        <f t="shared" si="100"/>
        <v>0</v>
      </c>
      <c r="DC66" s="284">
        <f t="shared" si="100"/>
        <v>0</v>
      </c>
      <c r="DD66" s="284">
        <f t="shared" si="100"/>
        <v>0</v>
      </c>
      <c r="DE66" s="284">
        <f t="shared" si="100"/>
        <v>0</v>
      </c>
      <c r="DF66" s="284">
        <f t="shared" si="100"/>
        <v>0</v>
      </c>
      <c r="DG66" s="284">
        <f t="shared" si="100"/>
        <v>0</v>
      </c>
      <c r="DH66" s="284">
        <f t="shared" si="100"/>
        <v>0</v>
      </c>
      <c r="DI66" s="284">
        <f t="shared" si="100"/>
        <v>0</v>
      </c>
      <c r="DJ66" s="284">
        <f t="shared" si="100"/>
        <v>0</v>
      </c>
      <c r="DK66" s="284">
        <f t="shared" si="100"/>
        <v>0</v>
      </c>
      <c r="DL66" s="284">
        <f t="shared" si="100"/>
        <v>0</v>
      </c>
      <c r="DM66" s="284">
        <f t="shared" si="100"/>
        <v>0</v>
      </c>
      <c r="DN66" s="284">
        <f t="shared" si="100"/>
        <v>0</v>
      </c>
      <c r="DO66" s="284">
        <f t="shared" si="100"/>
        <v>0</v>
      </c>
      <c r="DP66" s="284">
        <f t="shared" si="100"/>
        <v>0</v>
      </c>
      <c r="DQ66" s="284">
        <f t="shared" si="100"/>
        <v>0</v>
      </c>
      <c r="DR66" s="284">
        <f t="shared" si="100"/>
        <v>0</v>
      </c>
      <c r="DS66" s="284">
        <f t="shared" si="100"/>
        <v>0</v>
      </c>
      <c r="DT66" s="284">
        <f t="shared" si="100"/>
        <v>0</v>
      </c>
      <c r="DU66" s="284">
        <f t="shared" si="100"/>
        <v>0</v>
      </c>
      <c r="DV66" s="284">
        <f t="shared" si="100"/>
        <v>0</v>
      </c>
      <c r="DW66" s="284">
        <f t="shared" si="100"/>
        <v>0</v>
      </c>
      <c r="DX66" s="284">
        <f t="shared" si="100"/>
        <v>0</v>
      </c>
      <c r="DY66" s="284">
        <f t="shared" si="100"/>
        <v>0</v>
      </c>
      <c r="DZ66" s="284">
        <f t="shared" si="100"/>
        <v>0</v>
      </c>
      <c r="EA66" s="284">
        <f t="shared" si="100"/>
        <v>0</v>
      </c>
      <c r="EB66" s="284">
        <f t="shared" ref="EB66:GM66" si="101">$C16*EB39</f>
        <v>0</v>
      </c>
      <c r="EC66" s="284">
        <f t="shared" si="101"/>
        <v>0</v>
      </c>
      <c r="ED66" s="284">
        <f t="shared" si="101"/>
        <v>0</v>
      </c>
      <c r="EE66" s="284">
        <f t="shared" si="101"/>
        <v>0</v>
      </c>
      <c r="EF66" s="284">
        <f t="shared" si="101"/>
        <v>0</v>
      </c>
      <c r="EG66" s="284">
        <f t="shared" si="101"/>
        <v>0</v>
      </c>
      <c r="EH66" s="284">
        <f t="shared" si="101"/>
        <v>0</v>
      </c>
      <c r="EI66" s="284">
        <f t="shared" si="101"/>
        <v>0</v>
      </c>
      <c r="EJ66" s="284">
        <f t="shared" si="101"/>
        <v>0</v>
      </c>
      <c r="EK66" s="284">
        <f t="shared" si="101"/>
        <v>0</v>
      </c>
      <c r="EL66" s="284">
        <f t="shared" si="101"/>
        <v>0</v>
      </c>
      <c r="EM66" s="284">
        <f t="shared" si="101"/>
        <v>0</v>
      </c>
      <c r="EN66" s="284">
        <f t="shared" si="101"/>
        <v>0</v>
      </c>
      <c r="EO66" s="284">
        <f t="shared" si="101"/>
        <v>0</v>
      </c>
      <c r="EP66" s="284">
        <f t="shared" si="101"/>
        <v>0</v>
      </c>
      <c r="EQ66" s="284">
        <f t="shared" si="101"/>
        <v>0</v>
      </c>
      <c r="ER66" s="284">
        <f t="shared" si="101"/>
        <v>0</v>
      </c>
      <c r="ES66" s="284">
        <f t="shared" si="101"/>
        <v>0</v>
      </c>
      <c r="ET66" s="284">
        <f t="shared" si="101"/>
        <v>0</v>
      </c>
      <c r="EU66" s="284">
        <f t="shared" si="101"/>
        <v>0</v>
      </c>
      <c r="EV66" s="284">
        <f t="shared" si="101"/>
        <v>0</v>
      </c>
      <c r="EW66" s="284">
        <f t="shared" si="101"/>
        <v>0</v>
      </c>
      <c r="EX66" s="284">
        <f t="shared" si="101"/>
        <v>0</v>
      </c>
      <c r="EY66" s="284">
        <f t="shared" si="101"/>
        <v>0</v>
      </c>
      <c r="EZ66" s="284">
        <f t="shared" si="101"/>
        <v>0</v>
      </c>
      <c r="FA66" s="284">
        <f t="shared" si="101"/>
        <v>0</v>
      </c>
      <c r="FB66" s="284">
        <f t="shared" si="101"/>
        <v>0</v>
      </c>
      <c r="FC66" s="284">
        <f t="shared" si="101"/>
        <v>0</v>
      </c>
      <c r="FD66" s="284">
        <f t="shared" si="101"/>
        <v>0</v>
      </c>
      <c r="FE66" s="284">
        <f t="shared" si="101"/>
        <v>0</v>
      </c>
      <c r="FF66" s="284">
        <f t="shared" si="101"/>
        <v>0</v>
      </c>
      <c r="FG66" s="284">
        <f t="shared" si="101"/>
        <v>0</v>
      </c>
      <c r="FH66" s="284">
        <f t="shared" si="101"/>
        <v>0</v>
      </c>
      <c r="FI66" s="284">
        <f t="shared" si="101"/>
        <v>0</v>
      </c>
      <c r="FJ66" s="284">
        <f t="shared" si="101"/>
        <v>0</v>
      </c>
      <c r="FK66" s="284">
        <f t="shared" si="101"/>
        <v>0</v>
      </c>
      <c r="FL66" s="284">
        <f t="shared" si="101"/>
        <v>0</v>
      </c>
      <c r="FM66" s="284">
        <f t="shared" si="101"/>
        <v>0</v>
      </c>
      <c r="FN66" s="284">
        <f t="shared" si="101"/>
        <v>0</v>
      </c>
      <c r="FO66" s="284">
        <f t="shared" si="101"/>
        <v>0</v>
      </c>
      <c r="FP66" s="284">
        <f t="shared" si="101"/>
        <v>0</v>
      </c>
      <c r="FQ66" s="284">
        <f t="shared" si="101"/>
        <v>0</v>
      </c>
      <c r="FR66" s="284">
        <f t="shared" si="101"/>
        <v>0</v>
      </c>
      <c r="FS66" s="284">
        <f t="shared" si="101"/>
        <v>0</v>
      </c>
      <c r="FT66" s="284">
        <f t="shared" si="101"/>
        <v>0</v>
      </c>
      <c r="FU66" s="284">
        <f t="shared" si="101"/>
        <v>0</v>
      </c>
      <c r="FV66" s="284">
        <f t="shared" si="101"/>
        <v>0</v>
      </c>
      <c r="FW66" s="284">
        <f t="shared" si="101"/>
        <v>0</v>
      </c>
      <c r="FX66" s="284">
        <f t="shared" si="101"/>
        <v>0</v>
      </c>
      <c r="FY66" s="284">
        <f t="shared" si="101"/>
        <v>0</v>
      </c>
      <c r="FZ66" s="284">
        <f t="shared" si="101"/>
        <v>0</v>
      </c>
      <c r="GA66" s="284">
        <f t="shared" si="101"/>
        <v>0</v>
      </c>
      <c r="GB66" s="284">
        <f t="shared" si="101"/>
        <v>0</v>
      </c>
      <c r="GC66" s="284">
        <f t="shared" si="101"/>
        <v>0</v>
      </c>
      <c r="GD66" s="284">
        <f t="shared" si="101"/>
        <v>0</v>
      </c>
      <c r="GE66" s="284">
        <f t="shared" si="101"/>
        <v>0</v>
      </c>
      <c r="GF66" s="284">
        <f t="shared" si="101"/>
        <v>0</v>
      </c>
      <c r="GG66" s="284">
        <f t="shared" si="101"/>
        <v>0</v>
      </c>
      <c r="GH66" s="284">
        <f t="shared" si="101"/>
        <v>0</v>
      </c>
      <c r="GI66" s="284">
        <f t="shared" si="101"/>
        <v>0</v>
      </c>
      <c r="GJ66" s="284">
        <f t="shared" si="101"/>
        <v>0</v>
      </c>
      <c r="GK66" s="284">
        <f t="shared" si="101"/>
        <v>0</v>
      </c>
      <c r="GL66" s="284">
        <f t="shared" si="101"/>
        <v>0</v>
      </c>
      <c r="GM66" s="284">
        <f t="shared" si="101"/>
        <v>0</v>
      </c>
      <c r="GN66" s="284">
        <f t="shared" ref="GN66:IY66" si="102">$C16*GN39</f>
        <v>0</v>
      </c>
      <c r="GO66" s="284">
        <f t="shared" si="102"/>
        <v>0</v>
      </c>
      <c r="GP66" s="284">
        <f t="shared" si="102"/>
        <v>0</v>
      </c>
      <c r="GQ66" s="284">
        <f t="shared" si="102"/>
        <v>0</v>
      </c>
      <c r="GR66" s="284">
        <f t="shared" si="102"/>
        <v>0</v>
      </c>
      <c r="GS66" s="284">
        <f t="shared" si="102"/>
        <v>0</v>
      </c>
      <c r="GT66" s="284">
        <f t="shared" si="102"/>
        <v>0</v>
      </c>
      <c r="GU66" s="284">
        <f t="shared" si="102"/>
        <v>0</v>
      </c>
      <c r="GV66" s="284">
        <f t="shared" si="102"/>
        <v>0</v>
      </c>
      <c r="GW66" s="284">
        <f t="shared" si="102"/>
        <v>0</v>
      </c>
      <c r="GX66" s="284">
        <f t="shared" si="102"/>
        <v>0</v>
      </c>
      <c r="GY66" s="284">
        <f t="shared" si="102"/>
        <v>0</v>
      </c>
      <c r="GZ66" s="284">
        <f t="shared" si="102"/>
        <v>0</v>
      </c>
      <c r="HA66" s="284">
        <f t="shared" si="102"/>
        <v>0</v>
      </c>
      <c r="HB66" s="284">
        <f t="shared" si="102"/>
        <v>0</v>
      </c>
      <c r="HC66" s="284">
        <f t="shared" si="102"/>
        <v>0</v>
      </c>
      <c r="HD66" s="284">
        <f t="shared" si="102"/>
        <v>0</v>
      </c>
      <c r="HE66" s="284">
        <f t="shared" si="102"/>
        <v>0</v>
      </c>
      <c r="HF66" s="284">
        <f t="shared" si="102"/>
        <v>0</v>
      </c>
      <c r="HG66" s="284">
        <f t="shared" si="102"/>
        <v>0</v>
      </c>
      <c r="HH66" s="284">
        <f t="shared" si="102"/>
        <v>0</v>
      </c>
      <c r="HI66" s="284">
        <f t="shared" si="102"/>
        <v>0</v>
      </c>
      <c r="HJ66" s="284">
        <f t="shared" si="102"/>
        <v>0</v>
      </c>
      <c r="HK66" s="284">
        <f t="shared" si="102"/>
        <v>0</v>
      </c>
      <c r="HL66" s="284">
        <f t="shared" si="102"/>
        <v>0</v>
      </c>
      <c r="HM66" s="284">
        <f t="shared" si="102"/>
        <v>0</v>
      </c>
      <c r="HN66" s="284">
        <f t="shared" si="102"/>
        <v>0</v>
      </c>
      <c r="HO66" s="284">
        <f t="shared" si="102"/>
        <v>0</v>
      </c>
      <c r="HP66" s="284">
        <f t="shared" si="102"/>
        <v>0</v>
      </c>
      <c r="HQ66" s="284">
        <f t="shared" si="102"/>
        <v>0</v>
      </c>
      <c r="HR66" s="284">
        <f t="shared" si="102"/>
        <v>0</v>
      </c>
      <c r="HS66" s="284">
        <f t="shared" si="102"/>
        <v>0</v>
      </c>
      <c r="HT66" s="284">
        <f t="shared" si="102"/>
        <v>0</v>
      </c>
      <c r="HU66" s="284">
        <f t="shared" si="102"/>
        <v>0</v>
      </c>
      <c r="HV66" s="284">
        <f t="shared" si="102"/>
        <v>0</v>
      </c>
      <c r="HW66" s="284">
        <f t="shared" si="102"/>
        <v>0</v>
      </c>
      <c r="HX66" s="284">
        <f t="shared" si="102"/>
        <v>0</v>
      </c>
      <c r="HY66" s="284">
        <f t="shared" si="102"/>
        <v>0</v>
      </c>
      <c r="HZ66" s="284">
        <f t="shared" si="102"/>
        <v>0</v>
      </c>
      <c r="IA66" s="284">
        <f t="shared" si="102"/>
        <v>0</v>
      </c>
      <c r="IB66" s="284">
        <f t="shared" si="102"/>
        <v>0</v>
      </c>
      <c r="IC66" s="284">
        <f t="shared" si="102"/>
        <v>0</v>
      </c>
      <c r="ID66" s="284">
        <f t="shared" si="102"/>
        <v>0</v>
      </c>
      <c r="IE66" s="284">
        <f t="shared" si="102"/>
        <v>0</v>
      </c>
      <c r="IF66" s="284">
        <f t="shared" si="102"/>
        <v>0</v>
      </c>
      <c r="IG66" s="284">
        <f t="shared" si="102"/>
        <v>0</v>
      </c>
      <c r="IH66" s="284">
        <f t="shared" si="102"/>
        <v>0</v>
      </c>
      <c r="II66" s="284">
        <f t="shared" si="102"/>
        <v>0</v>
      </c>
      <c r="IJ66" s="284">
        <f t="shared" si="102"/>
        <v>0</v>
      </c>
      <c r="IK66" s="284">
        <f t="shared" si="102"/>
        <v>0</v>
      </c>
      <c r="IL66" s="284">
        <f t="shared" si="102"/>
        <v>0</v>
      </c>
      <c r="IM66" s="284">
        <f t="shared" si="102"/>
        <v>0</v>
      </c>
      <c r="IN66" s="284">
        <f t="shared" si="102"/>
        <v>0</v>
      </c>
      <c r="IO66" s="284">
        <f t="shared" si="102"/>
        <v>0</v>
      </c>
      <c r="IP66" s="284">
        <f t="shared" si="102"/>
        <v>0</v>
      </c>
      <c r="IQ66" s="284">
        <f t="shared" si="102"/>
        <v>0</v>
      </c>
      <c r="IR66" s="284">
        <f t="shared" si="102"/>
        <v>0</v>
      </c>
      <c r="IS66" s="284">
        <f t="shared" si="102"/>
        <v>0</v>
      </c>
      <c r="IT66" s="284">
        <f t="shared" si="102"/>
        <v>0</v>
      </c>
      <c r="IU66" s="284">
        <f t="shared" si="102"/>
        <v>0</v>
      </c>
      <c r="IV66" s="284">
        <f t="shared" si="102"/>
        <v>0</v>
      </c>
      <c r="IW66" s="284">
        <f t="shared" si="102"/>
        <v>0</v>
      </c>
      <c r="IX66" s="284">
        <f t="shared" si="102"/>
        <v>0</v>
      </c>
      <c r="IY66" s="284">
        <f t="shared" si="102"/>
        <v>0</v>
      </c>
      <c r="IZ66" s="284">
        <f t="shared" ref="IZ66:LK66" si="103">$C16*IZ39</f>
        <v>0</v>
      </c>
      <c r="JA66" s="284">
        <f t="shared" si="103"/>
        <v>0</v>
      </c>
      <c r="JB66" s="284">
        <f t="shared" si="103"/>
        <v>0</v>
      </c>
      <c r="JC66" s="284">
        <f t="shared" si="103"/>
        <v>0</v>
      </c>
      <c r="JD66" s="284">
        <f t="shared" si="103"/>
        <v>0</v>
      </c>
      <c r="JE66" s="284">
        <f t="shared" si="103"/>
        <v>0</v>
      </c>
      <c r="JF66" s="284">
        <f t="shared" si="103"/>
        <v>0</v>
      </c>
      <c r="JG66" s="284">
        <f t="shared" si="103"/>
        <v>0</v>
      </c>
      <c r="JH66" s="284">
        <f t="shared" si="103"/>
        <v>0</v>
      </c>
      <c r="JI66" s="284">
        <f t="shared" si="103"/>
        <v>0</v>
      </c>
      <c r="JJ66" s="284">
        <f t="shared" si="103"/>
        <v>0</v>
      </c>
      <c r="JK66" s="284">
        <f t="shared" si="103"/>
        <v>0</v>
      </c>
      <c r="JL66" s="284">
        <f t="shared" si="103"/>
        <v>0</v>
      </c>
      <c r="JM66" s="284">
        <f t="shared" si="103"/>
        <v>0</v>
      </c>
      <c r="JN66" s="284">
        <f t="shared" si="103"/>
        <v>0</v>
      </c>
      <c r="JO66" s="284">
        <f t="shared" si="103"/>
        <v>0</v>
      </c>
      <c r="JP66" s="284">
        <f t="shared" si="103"/>
        <v>0</v>
      </c>
      <c r="JQ66" s="284">
        <f t="shared" si="103"/>
        <v>0</v>
      </c>
      <c r="JR66" s="284">
        <f t="shared" si="103"/>
        <v>0</v>
      </c>
      <c r="JS66" s="284">
        <f t="shared" si="103"/>
        <v>0</v>
      </c>
      <c r="JT66" s="284">
        <f t="shared" si="103"/>
        <v>0</v>
      </c>
      <c r="JU66" s="284">
        <f t="shared" si="103"/>
        <v>0</v>
      </c>
      <c r="JV66" s="284">
        <f t="shared" si="103"/>
        <v>0</v>
      </c>
      <c r="JW66" s="284">
        <f t="shared" si="103"/>
        <v>0</v>
      </c>
      <c r="JX66" s="284">
        <f t="shared" si="103"/>
        <v>0</v>
      </c>
      <c r="JY66" s="284">
        <f t="shared" si="103"/>
        <v>0</v>
      </c>
      <c r="JZ66" s="284">
        <f t="shared" si="103"/>
        <v>0</v>
      </c>
      <c r="KA66" s="284">
        <f t="shared" si="103"/>
        <v>0</v>
      </c>
      <c r="KB66" s="284">
        <f t="shared" si="103"/>
        <v>0</v>
      </c>
      <c r="KC66" s="284">
        <f t="shared" si="103"/>
        <v>0</v>
      </c>
      <c r="KD66" s="284">
        <f t="shared" si="103"/>
        <v>0</v>
      </c>
      <c r="KE66" s="284">
        <f t="shared" si="103"/>
        <v>0</v>
      </c>
      <c r="KF66" s="284">
        <f t="shared" si="103"/>
        <v>0</v>
      </c>
      <c r="KG66" s="284">
        <f t="shared" si="103"/>
        <v>0</v>
      </c>
      <c r="KH66" s="284">
        <f t="shared" si="103"/>
        <v>0</v>
      </c>
      <c r="KI66" s="284">
        <f t="shared" si="103"/>
        <v>0</v>
      </c>
      <c r="KJ66" s="284">
        <f t="shared" si="103"/>
        <v>0</v>
      </c>
      <c r="KK66" s="284">
        <f t="shared" si="103"/>
        <v>0</v>
      </c>
      <c r="KL66" s="284">
        <f t="shared" si="103"/>
        <v>0</v>
      </c>
      <c r="KM66" s="284">
        <f t="shared" si="103"/>
        <v>0</v>
      </c>
      <c r="KN66" s="284">
        <f t="shared" si="103"/>
        <v>0</v>
      </c>
      <c r="KO66" s="284">
        <f t="shared" si="103"/>
        <v>0</v>
      </c>
      <c r="KP66" s="284">
        <f t="shared" si="103"/>
        <v>0</v>
      </c>
      <c r="KQ66" s="284">
        <f t="shared" si="103"/>
        <v>0</v>
      </c>
      <c r="KR66" s="284">
        <f t="shared" si="103"/>
        <v>0</v>
      </c>
      <c r="KS66" s="284">
        <f t="shared" si="103"/>
        <v>0</v>
      </c>
      <c r="KT66" s="284">
        <f t="shared" si="103"/>
        <v>0</v>
      </c>
      <c r="KU66" s="284">
        <f t="shared" si="103"/>
        <v>0</v>
      </c>
      <c r="KV66" s="284">
        <f t="shared" si="103"/>
        <v>0</v>
      </c>
      <c r="KW66" s="284">
        <f t="shared" si="103"/>
        <v>0</v>
      </c>
      <c r="KX66" s="284">
        <f t="shared" si="103"/>
        <v>0</v>
      </c>
      <c r="KY66" s="284">
        <f t="shared" si="103"/>
        <v>0</v>
      </c>
      <c r="KZ66" s="284">
        <f t="shared" si="103"/>
        <v>0</v>
      </c>
      <c r="LA66" s="284">
        <f t="shared" si="103"/>
        <v>0</v>
      </c>
      <c r="LB66" s="284">
        <f t="shared" si="103"/>
        <v>0</v>
      </c>
      <c r="LC66" s="284">
        <f t="shared" si="103"/>
        <v>0</v>
      </c>
      <c r="LD66" s="284">
        <f t="shared" si="103"/>
        <v>0</v>
      </c>
      <c r="LE66" s="284">
        <f t="shared" si="103"/>
        <v>0</v>
      </c>
      <c r="LF66" s="284">
        <f t="shared" si="103"/>
        <v>0</v>
      </c>
      <c r="LG66" s="284">
        <f t="shared" si="103"/>
        <v>0</v>
      </c>
      <c r="LH66" s="284">
        <f t="shared" si="103"/>
        <v>0</v>
      </c>
      <c r="LI66" s="284">
        <f t="shared" si="103"/>
        <v>0</v>
      </c>
      <c r="LJ66" s="284">
        <f t="shared" si="103"/>
        <v>0</v>
      </c>
      <c r="LK66" s="284">
        <f t="shared" si="103"/>
        <v>0</v>
      </c>
      <c r="LL66" s="284">
        <f t="shared" ref="LL66:NW66" si="104">$C16*LL39</f>
        <v>0</v>
      </c>
      <c r="LM66" s="284">
        <f t="shared" si="104"/>
        <v>0</v>
      </c>
      <c r="LN66" s="284">
        <f t="shared" si="104"/>
        <v>0</v>
      </c>
      <c r="LO66" s="284">
        <f t="shared" si="104"/>
        <v>0</v>
      </c>
      <c r="LP66" s="284">
        <f t="shared" si="104"/>
        <v>0</v>
      </c>
      <c r="LQ66" s="284">
        <f t="shared" si="104"/>
        <v>0</v>
      </c>
      <c r="LR66" s="284">
        <f t="shared" si="104"/>
        <v>0</v>
      </c>
      <c r="LS66" s="284">
        <f t="shared" si="104"/>
        <v>0</v>
      </c>
      <c r="LT66" s="284">
        <f t="shared" si="104"/>
        <v>0</v>
      </c>
      <c r="LU66" s="284">
        <f t="shared" si="104"/>
        <v>0</v>
      </c>
      <c r="LV66" s="284">
        <f t="shared" si="104"/>
        <v>0</v>
      </c>
      <c r="LW66" s="284">
        <f t="shared" si="104"/>
        <v>0</v>
      </c>
      <c r="LX66" s="284">
        <f t="shared" si="104"/>
        <v>0</v>
      </c>
      <c r="LY66" s="284">
        <f t="shared" si="104"/>
        <v>0</v>
      </c>
      <c r="LZ66" s="284">
        <f t="shared" si="104"/>
        <v>0</v>
      </c>
      <c r="MA66" s="284">
        <f t="shared" si="104"/>
        <v>0</v>
      </c>
      <c r="MB66" s="284">
        <f t="shared" si="104"/>
        <v>0</v>
      </c>
      <c r="MC66" s="284">
        <f t="shared" si="104"/>
        <v>0</v>
      </c>
      <c r="MD66" s="284">
        <f t="shared" si="104"/>
        <v>0</v>
      </c>
      <c r="ME66" s="284">
        <f t="shared" si="104"/>
        <v>0</v>
      </c>
      <c r="MF66" s="284">
        <f t="shared" si="104"/>
        <v>0</v>
      </c>
      <c r="MG66" s="284">
        <f t="shared" si="104"/>
        <v>0</v>
      </c>
      <c r="MH66" s="284">
        <f t="shared" si="104"/>
        <v>0</v>
      </c>
      <c r="MI66" s="284">
        <f t="shared" si="104"/>
        <v>0</v>
      </c>
      <c r="MJ66" s="284">
        <f t="shared" si="104"/>
        <v>0</v>
      </c>
      <c r="MK66" s="284">
        <f t="shared" si="104"/>
        <v>0</v>
      </c>
      <c r="ML66" s="284">
        <f t="shared" si="104"/>
        <v>0</v>
      </c>
      <c r="MM66" s="284">
        <f t="shared" si="104"/>
        <v>0</v>
      </c>
      <c r="MN66" s="284">
        <f t="shared" si="104"/>
        <v>0</v>
      </c>
      <c r="MO66" s="284">
        <f t="shared" si="104"/>
        <v>0</v>
      </c>
      <c r="MP66" s="284">
        <f t="shared" si="104"/>
        <v>0</v>
      </c>
      <c r="MQ66" s="284">
        <f t="shared" si="104"/>
        <v>0</v>
      </c>
      <c r="MR66" s="284">
        <f t="shared" si="104"/>
        <v>0</v>
      </c>
      <c r="MS66" s="284">
        <f t="shared" si="104"/>
        <v>0</v>
      </c>
      <c r="MT66" s="284">
        <f t="shared" si="104"/>
        <v>0</v>
      </c>
      <c r="MU66" s="284">
        <f t="shared" si="104"/>
        <v>0</v>
      </c>
      <c r="MV66" s="284">
        <f t="shared" si="104"/>
        <v>0</v>
      </c>
      <c r="MW66" s="284">
        <f t="shared" si="104"/>
        <v>0</v>
      </c>
      <c r="MX66" s="284">
        <f t="shared" si="104"/>
        <v>0</v>
      </c>
      <c r="MY66" s="284">
        <f t="shared" si="104"/>
        <v>0</v>
      </c>
      <c r="MZ66" s="284">
        <f t="shared" si="104"/>
        <v>0</v>
      </c>
      <c r="NA66" s="284">
        <f t="shared" si="104"/>
        <v>0</v>
      </c>
      <c r="NB66" s="284">
        <f t="shared" si="104"/>
        <v>0</v>
      </c>
      <c r="NC66" s="284">
        <f t="shared" si="104"/>
        <v>0</v>
      </c>
      <c r="ND66" s="284">
        <f t="shared" si="104"/>
        <v>0</v>
      </c>
      <c r="NE66" s="284">
        <f t="shared" si="104"/>
        <v>0</v>
      </c>
      <c r="NF66" s="284">
        <f t="shared" si="104"/>
        <v>0</v>
      </c>
      <c r="NG66" s="284">
        <f t="shared" si="104"/>
        <v>0</v>
      </c>
      <c r="NH66" s="284">
        <f t="shared" si="104"/>
        <v>0</v>
      </c>
      <c r="NI66" s="284">
        <f t="shared" si="104"/>
        <v>0</v>
      </c>
      <c r="NJ66" s="284">
        <f t="shared" si="104"/>
        <v>0</v>
      </c>
      <c r="NK66" s="284">
        <f t="shared" si="104"/>
        <v>0</v>
      </c>
      <c r="NL66" s="284">
        <f t="shared" si="104"/>
        <v>0</v>
      </c>
      <c r="NM66" s="284">
        <f t="shared" si="104"/>
        <v>0</v>
      </c>
      <c r="NN66" s="284">
        <f t="shared" si="104"/>
        <v>0</v>
      </c>
      <c r="NO66" s="284">
        <f t="shared" si="104"/>
        <v>0</v>
      </c>
      <c r="NP66" s="284">
        <f t="shared" si="104"/>
        <v>0</v>
      </c>
      <c r="NQ66" s="284">
        <f t="shared" si="104"/>
        <v>0</v>
      </c>
      <c r="NR66" s="284">
        <f t="shared" si="104"/>
        <v>0</v>
      </c>
      <c r="NS66" s="284">
        <f t="shared" si="104"/>
        <v>0</v>
      </c>
      <c r="NT66" s="284">
        <f t="shared" si="104"/>
        <v>0</v>
      </c>
      <c r="NU66" s="284">
        <f t="shared" si="104"/>
        <v>0</v>
      </c>
      <c r="NV66" s="284">
        <f t="shared" si="104"/>
        <v>0</v>
      </c>
      <c r="NW66" s="284">
        <f t="shared" si="104"/>
        <v>0</v>
      </c>
      <c r="NX66" s="284">
        <f t="shared" ref="NX66:QI66" si="105">$C16*NX39</f>
        <v>0</v>
      </c>
      <c r="NY66" s="284">
        <f t="shared" si="105"/>
        <v>0</v>
      </c>
      <c r="NZ66" s="284">
        <f t="shared" si="105"/>
        <v>0</v>
      </c>
      <c r="OA66" s="284">
        <f t="shared" si="105"/>
        <v>0</v>
      </c>
      <c r="OB66" s="284">
        <f t="shared" si="105"/>
        <v>0</v>
      </c>
      <c r="OC66" s="284">
        <f t="shared" si="105"/>
        <v>0</v>
      </c>
      <c r="OD66" s="284">
        <f t="shared" si="105"/>
        <v>0</v>
      </c>
      <c r="OE66" s="284">
        <f t="shared" si="105"/>
        <v>0</v>
      </c>
      <c r="OF66" s="284">
        <f t="shared" si="105"/>
        <v>0</v>
      </c>
      <c r="OG66" s="284">
        <f t="shared" si="105"/>
        <v>0</v>
      </c>
      <c r="OH66" s="284">
        <f t="shared" si="105"/>
        <v>0</v>
      </c>
      <c r="OI66" s="284">
        <f t="shared" si="105"/>
        <v>0</v>
      </c>
      <c r="OJ66" s="284">
        <f t="shared" si="105"/>
        <v>0</v>
      </c>
      <c r="OK66" s="284">
        <f t="shared" si="105"/>
        <v>0</v>
      </c>
      <c r="OL66" s="284">
        <f t="shared" si="105"/>
        <v>0</v>
      </c>
      <c r="OM66" s="284">
        <f t="shared" si="105"/>
        <v>0</v>
      </c>
      <c r="ON66" s="284">
        <f t="shared" si="105"/>
        <v>0</v>
      </c>
      <c r="OO66" s="284">
        <f t="shared" si="105"/>
        <v>0</v>
      </c>
      <c r="OP66" s="284">
        <f t="shared" si="105"/>
        <v>0</v>
      </c>
      <c r="OQ66" s="284">
        <f t="shared" si="105"/>
        <v>0</v>
      </c>
      <c r="OR66" s="284">
        <f t="shared" si="105"/>
        <v>0</v>
      </c>
      <c r="OS66" s="284">
        <f t="shared" si="105"/>
        <v>0</v>
      </c>
      <c r="OT66" s="284">
        <f t="shared" si="105"/>
        <v>0</v>
      </c>
      <c r="OU66" s="284">
        <f t="shared" si="105"/>
        <v>0</v>
      </c>
      <c r="OV66" s="284">
        <f t="shared" si="105"/>
        <v>0</v>
      </c>
      <c r="OW66" s="284">
        <f t="shared" si="105"/>
        <v>0</v>
      </c>
      <c r="OX66" s="284">
        <f t="shared" si="105"/>
        <v>0</v>
      </c>
      <c r="OY66" s="284">
        <f t="shared" si="105"/>
        <v>0</v>
      </c>
      <c r="OZ66" s="284">
        <f t="shared" si="105"/>
        <v>0</v>
      </c>
      <c r="PA66" s="284">
        <f t="shared" si="105"/>
        <v>0</v>
      </c>
      <c r="PB66" s="284">
        <f t="shared" si="105"/>
        <v>0</v>
      </c>
      <c r="PC66" s="284">
        <f t="shared" si="105"/>
        <v>0</v>
      </c>
      <c r="PD66" s="284">
        <f t="shared" si="105"/>
        <v>0</v>
      </c>
      <c r="PE66" s="284">
        <f t="shared" si="105"/>
        <v>0</v>
      </c>
      <c r="PF66" s="284">
        <f t="shared" si="105"/>
        <v>0</v>
      </c>
      <c r="PG66" s="284">
        <f t="shared" si="105"/>
        <v>0</v>
      </c>
      <c r="PH66" s="284">
        <f t="shared" si="105"/>
        <v>0</v>
      </c>
      <c r="PI66" s="284">
        <f t="shared" si="105"/>
        <v>0</v>
      </c>
      <c r="PJ66" s="284">
        <f t="shared" si="105"/>
        <v>0</v>
      </c>
      <c r="PK66" s="284">
        <f t="shared" si="105"/>
        <v>0</v>
      </c>
      <c r="PL66" s="284">
        <f t="shared" si="105"/>
        <v>0</v>
      </c>
      <c r="PM66" s="284">
        <f t="shared" si="105"/>
        <v>0</v>
      </c>
      <c r="PN66" s="284">
        <f t="shared" si="105"/>
        <v>0</v>
      </c>
      <c r="PO66" s="284">
        <f t="shared" si="105"/>
        <v>0</v>
      </c>
      <c r="PP66" s="284">
        <f t="shared" si="105"/>
        <v>0</v>
      </c>
      <c r="PQ66" s="284">
        <f t="shared" si="105"/>
        <v>0</v>
      </c>
      <c r="PR66" s="284">
        <f t="shared" si="105"/>
        <v>0</v>
      </c>
      <c r="PS66" s="284">
        <f t="shared" si="105"/>
        <v>0</v>
      </c>
      <c r="PT66" s="284">
        <f t="shared" si="105"/>
        <v>0</v>
      </c>
      <c r="PU66" s="284">
        <f t="shared" si="105"/>
        <v>0</v>
      </c>
      <c r="PV66" s="284">
        <f t="shared" si="105"/>
        <v>0</v>
      </c>
      <c r="PW66" s="284">
        <f t="shared" si="105"/>
        <v>0</v>
      </c>
      <c r="PX66" s="284">
        <f t="shared" si="105"/>
        <v>0</v>
      </c>
      <c r="PY66" s="284">
        <f t="shared" si="105"/>
        <v>0</v>
      </c>
      <c r="PZ66" s="284">
        <f t="shared" si="105"/>
        <v>0</v>
      </c>
      <c r="QA66" s="284">
        <f t="shared" si="105"/>
        <v>0</v>
      </c>
      <c r="QB66" s="284">
        <f t="shared" si="105"/>
        <v>0</v>
      </c>
      <c r="QC66" s="284">
        <f t="shared" si="105"/>
        <v>0</v>
      </c>
      <c r="QD66" s="284">
        <f t="shared" si="105"/>
        <v>0</v>
      </c>
      <c r="QE66" s="284">
        <f t="shared" si="105"/>
        <v>0</v>
      </c>
      <c r="QF66" s="284">
        <f t="shared" si="105"/>
        <v>0</v>
      </c>
      <c r="QG66" s="284">
        <f t="shared" si="105"/>
        <v>0</v>
      </c>
      <c r="QH66" s="284">
        <f t="shared" si="105"/>
        <v>0</v>
      </c>
      <c r="QI66" s="284">
        <f t="shared" si="105"/>
        <v>0</v>
      </c>
      <c r="QJ66" s="284">
        <f t="shared" ref="QJ66:SA66" si="106">$C16*QJ39</f>
        <v>0</v>
      </c>
      <c r="QK66" s="284">
        <f t="shared" si="106"/>
        <v>0</v>
      </c>
      <c r="QL66" s="284">
        <f t="shared" si="106"/>
        <v>0</v>
      </c>
      <c r="QM66" s="284">
        <f t="shared" si="106"/>
        <v>0</v>
      </c>
      <c r="QN66" s="284">
        <f t="shared" si="106"/>
        <v>0</v>
      </c>
      <c r="QO66" s="284">
        <f t="shared" si="106"/>
        <v>0</v>
      </c>
      <c r="QP66" s="284">
        <f t="shared" si="106"/>
        <v>0</v>
      </c>
      <c r="QQ66" s="284">
        <f t="shared" si="106"/>
        <v>0</v>
      </c>
      <c r="QR66" s="284">
        <f t="shared" si="106"/>
        <v>0</v>
      </c>
      <c r="QS66" s="284">
        <f t="shared" si="106"/>
        <v>0</v>
      </c>
      <c r="QT66" s="284">
        <f t="shared" si="106"/>
        <v>0</v>
      </c>
      <c r="QU66" s="284">
        <f t="shared" si="106"/>
        <v>0</v>
      </c>
      <c r="QV66" s="284">
        <f t="shared" si="106"/>
        <v>0</v>
      </c>
      <c r="QW66" s="284">
        <f t="shared" si="106"/>
        <v>0</v>
      </c>
      <c r="QX66" s="284">
        <f t="shared" si="106"/>
        <v>0</v>
      </c>
      <c r="QY66" s="284">
        <f t="shared" si="106"/>
        <v>0</v>
      </c>
      <c r="QZ66" s="284">
        <f t="shared" si="106"/>
        <v>0</v>
      </c>
      <c r="RA66" s="284">
        <f t="shared" si="106"/>
        <v>0</v>
      </c>
      <c r="RB66" s="284">
        <f t="shared" si="106"/>
        <v>0</v>
      </c>
      <c r="RC66" s="284">
        <f t="shared" si="106"/>
        <v>0</v>
      </c>
      <c r="RD66" s="284">
        <f t="shared" si="106"/>
        <v>0</v>
      </c>
      <c r="RE66" s="284">
        <f t="shared" si="106"/>
        <v>0</v>
      </c>
      <c r="RF66" s="284">
        <f t="shared" si="106"/>
        <v>0</v>
      </c>
      <c r="RG66" s="284">
        <f t="shared" si="106"/>
        <v>0</v>
      </c>
      <c r="RH66" s="284">
        <f t="shared" si="106"/>
        <v>0</v>
      </c>
      <c r="RI66" s="284">
        <f t="shared" si="106"/>
        <v>0</v>
      </c>
      <c r="RJ66" s="284">
        <f t="shared" si="106"/>
        <v>0</v>
      </c>
      <c r="RK66" s="284">
        <f t="shared" si="106"/>
        <v>0</v>
      </c>
      <c r="RL66" s="284">
        <f t="shared" si="106"/>
        <v>0</v>
      </c>
      <c r="RM66" s="284">
        <f t="shared" si="106"/>
        <v>0</v>
      </c>
      <c r="RN66" s="284">
        <f t="shared" si="106"/>
        <v>0</v>
      </c>
      <c r="RO66" s="284">
        <f t="shared" si="106"/>
        <v>0</v>
      </c>
      <c r="RP66" s="284">
        <f t="shared" si="106"/>
        <v>0</v>
      </c>
      <c r="RQ66" s="284">
        <f t="shared" si="106"/>
        <v>0</v>
      </c>
      <c r="RR66" s="284">
        <f t="shared" si="106"/>
        <v>0</v>
      </c>
      <c r="RS66" s="284">
        <f t="shared" si="106"/>
        <v>0</v>
      </c>
      <c r="RT66" s="284">
        <f t="shared" si="106"/>
        <v>0</v>
      </c>
      <c r="RU66" s="284">
        <f t="shared" si="106"/>
        <v>0</v>
      </c>
      <c r="RV66" s="284">
        <f t="shared" si="106"/>
        <v>0</v>
      </c>
      <c r="RW66" s="284">
        <f t="shared" si="106"/>
        <v>0</v>
      </c>
      <c r="RX66" s="284">
        <f t="shared" si="106"/>
        <v>0</v>
      </c>
      <c r="RY66" s="284">
        <f t="shared" si="106"/>
        <v>0</v>
      </c>
      <c r="RZ66" s="284">
        <f t="shared" si="106"/>
        <v>0</v>
      </c>
      <c r="SA66" s="284">
        <f t="shared" si="106"/>
        <v>0</v>
      </c>
    </row>
    <row r="67" spans="1:495">
      <c r="A67" s="282"/>
      <c r="B67" s="283" t="str">
        <f>$B$17</f>
        <v>Groundwater Monitoring</v>
      </c>
      <c r="C67" s="290">
        <f>SUM(D67:R67,S67:INDEX(S67:SA67,$H$5))</f>
        <v>4095572</v>
      </c>
      <c r="D67" s="284">
        <f t="shared" ref="D67:BO67" si="107">$C17*D40</f>
        <v>315044</v>
      </c>
      <c r="E67" s="284">
        <f t="shared" si="107"/>
        <v>315044</v>
      </c>
      <c r="F67" s="284">
        <f t="shared" si="107"/>
        <v>315044</v>
      </c>
      <c r="G67" s="284">
        <f t="shared" si="107"/>
        <v>315044</v>
      </c>
      <c r="H67" s="284">
        <f t="shared" si="107"/>
        <v>315044</v>
      </c>
      <c r="I67" s="284">
        <f t="shared" si="107"/>
        <v>315044</v>
      </c>
      <c r="J67" s="284">
        <f t="shared" si="107"/>
        <v>157522</v>
      </c>
      <c r="K67" s="284">
        <f t="shared" si="107"/>
        <v>157522</v>
      </c>
      <c r="L67" s="284">
        <f t="shared" si="107"/>
        <v>157522</v>
      </c>
      <c r="M67" s="284">
        <f t="shared" si="107"/>
        <v>157522</v>
      </c>
      <c r="N67" s="284">
        <f t="shared" si="107"/>
        <v>157522</v>
      </c>
      <c r="O67" s="284">
        <f t="shared" si="107"/>
        <v>157522</v>
      </c>
      <c r="P67" s="284">
        <f t="shared" si="107"/>
        <v>157522</v>
      </c>
      <c r="Q67" s="284">
        <f t="shared" si="107"/>
        <v>157522</v>
      </c>
      <c r="R67" s="284">
        <f t="shared" si="107"/>
        <v>157522</v>
      </c>
      <c r="S67" s="284">
        <f t="shared" si="107"/>
        <v>78761</v>
      </c>
      <c r="T67" s="284">
        <f t="shared" si="107"/>
        <v>78761</v>
      </c>
      <c r="U67" s="284">
        <f t="shared" si="107"/>
        <v>78761</v>
      </c>
      <c r="V67" s="284">
        <f t="shared" si="107"/>
        <v>78761</v>
      </c>
      <c r="W67" s="284">
        <f t="shared" si="107"/>
        <v>78761</v>
      </c>
      <c r="X67" s="284">
        <f t="shared" si="107"/>
        <v>78761</v>
      </c>
      <c r="Y67" s="284">
        <f t="shared" si="107"/>
        <v>78761</v>
      </c>
      <c r="Z67" s="284">
        <f t="shared" si="107"/>
        <v>78761</v>
      </c>
      <c r="AA67" s="284">
        <f t="shared" si="107"/>
        <v>78761</v>
      </c>
      <c r="AB67" s="284">
        <f t="shared" si="107"/>
        <v>78761</v>
      </c>
      <c r="AC67" s="284">
        <f t="shared" si="107"/>
        <v>78761</v>
      </c>
      <c r="AD67" s="284">
        <f t="shared" si="107"/>
        <v>0</v>
      </c>
      <c r="AE67" s="284">
        <f t="shared" si="107"/>
        <v>0</v>
      </c>
      <c r="AF67" s="284">
        <f t="shared" si="107"/>
        <v>0</v>
      </c>
      <c r="AG67" s="284">
        <f t="shared" si="107"/>
        <v>78761</v>
      </c>
      <c r="AH67" s="284">
        <f t="shared" si="107"/>
        <v>0</v>
      </c>
      <c r="AI67" s="284">
        <f t="shared" si="107"/>
        <v>0</v>
      </c>
      <c r="AJ67" s="284">
        <f t="shared" si="107"/>
        <v>0</v>
      </c>
      <c r="AK67" s="284">
        <f t="shared" si="107"/>
        <v>0</v>
      </c>
      <c r="AL67" s="284">
        <f t="shared" si="107"/>
        <v>78761</v>
      </c>
      <c r="AM67" s="284">
        <f t="shared" si="107"/>
        <v>0</v>
      </c>
      <c r="AN67" s="284">
        <f t="shared" si="107"/>
        <v>0</v>
      </c>
      <c r="AO67" s="284">
        <f t="shared" si="107"/>
        <v>0</v>
      </c>
      <c r="AP67" s="284">
        <f t="shared" si="107"/>
        <v>0</v>
      </c>
      <c r="AQ67" s="284">
        <f t="shared" si="107"/>
        <v>0</v>
      </c>
      <c r="AR67" s="284">
        <f t="shared" si="107"/>
        <v>0</v>
      </c>
      <c r="AS67" s="284">
        <f t="shared" si="107"/>
        <v>0</v>
      </c>
      <c r="AT67" s="284">
        <f t="shared" si="107"/>
        <v>0</v>
      </c>
      <c r="AU67" s="284">
        <f t="shared" si="107"/>
        <v>0</v>
      </c>
      <c r="AV67" s="284">
        <f t="shared" si="107"/>
        <v>0</v>
      </c>
      <c r="AW67" s="284">
        <f t="shared" si="107"/>
        <v>0</v>
      </c>
      <c r="AX67" s="284">
        <f t="shared" si="107"/>
        <v>0</v>
      </c>
      <c r="AY67" s="284">
        <f t="shared" si="107"/>
        <v>0</v>
      </c>
      <c r="AZ67" s="284">
        <f t="shared" si="107"/>
        <v>0</v>
      </c>
      <c r="BA67" s="284">
        <f t="shared" si="107"/>
        <v>0</v>
      </c>
      <c r="BB67" s="284">
        <f t="shared" si="107"/>
        <v>0</v>
      </c>
      <c r="BC67" s="284">
        <f t="shared" si="107"/>
        <v>0</v>
      </c>
      <c r="BD67" s="284">
        <f t="shared" si="107"/>
        <v>0</v>
      </c>
      <c r="BE67" s="284">
        <f t="shared" si="107"/>
        <v>0</v>
      </c>
      <c r="BF67" s="284">
        <f t="shared" si="107"/>
        <v>0</v>
      </c>
      <c r="BG67" s="284">
        <f t="shared" si="107"/>
        <v>0</v>
      </c>
      <c r="BH67" s="284">
        <f t="shared" si="107"/>
        <v>0</v>
      </c>
      <c r="BI67" s="284">
        <f t="shared" si="107"/>
        <v>0</v>
      </c>
      <c r="BJ67" s="284">
        <f t="shared" si="107"/>
        <v>0</v>
      </c>
      <c r="BK67" s="284">
        <f t="shared" si="107"/>
        <v>0</v>
      </c>
      <c r="BL67" s="284">
        <f t="shared" si="107"/>
        <v>0</v>
      </c>
      <c r="BM67" s="284">
        <f t="shared" si="107"/>
        <v>0</v>
      </c>
      <c r="BN67" s="284">
        <f t="shared" si="107"/>
        <v>0</v>
      </c>
      <c r="BO67" s="284">
        <f t="shared" si="107"/>
        <v>0</v>
      </c>
      <c r="BP67" s="284">
        <f t="shared" ref="BP67:EA67" si="108">$C17*BP40</f>
        <v>0</v>
      </c>
      <c r="BQ67" s="284">
        <f t="shared" si="108"/>
        <v>0</v>
      </c>
      <c r="BR67" s="284">
        <f t="shared" si="108"/>
        <v>0</v>
      </c>
      <c r="BS67" s="284">
        <f t="shared" si="108"/>
        <v>0</v>
      </c>
      <c r="BT67" s="284">
        <f t="shared" si="108"/>
        <v>0</v>
      </c>
      <c r="BU67" s="284">
        <f t="shared" si="108"/>
        <v>0</v>
      </c>
      <c r="BV67" s="284">
        <f t="shared" si="108"/>
        <v>0</v>
      </c>
      <c r="BW67" s="284">
        <f t="shared" si="108"/>
        <v>0</v>
      </c>
      <c r="BX67" s="284">
        <f t="shared" si="108"/>
        <v>0</v>
      </c>
      <c r="BY67" s="284">
        <f t="shared" si="108"/>
        <v>0</v>
      </c>
      <c r="BZ67" s="284">
        <f t="shared" si="108"/>
        <v>0</v>
      </c>
      <c r="CA67" s="284">
        <f t="shared" si="108"/>
        <v>0</v>
      </c>
      <c r="CB67" s="284">
        <f t="shared" si="108"/>
        <v>0</v>
      </c>
      <c r="CC67" s="284">
        <f t="shared" si="108"/>
        <v>0</v>
      </c>
      <c r="CD67" s="284">
        <f t="shared" si="108"/>
        <v>0</v>
      </c>
      <c r="CE67" s="284">
        <f t="shared" si="108"/>
        <v>0</v>
      </c>
      <c r="CF67" s="284">
        <f t="shared" si="108"/>
        <v>0</v>
      </c>
      <c r="CG67" s="284">
        <f t="shared" si="108"/>
        <v>0</v>
      </c>
      <c r="CH67" s="284">
        <f t="shared" si="108"/>
        <v>0</v>
      </c>
      <c r="CI67" s="284">
        <f t="shared" si="108"/>
        <v>0</v>
      </c>
      <c r="CJ67" s="284">
        <f t="shared" si="108"/>
        <v>0</v>
      </c>
      <c r="CK67" s="284">
        <f t="shared" si="108"/>
        <v>0</v>
      </c>
      <c r="CL67" s="284">
        <f t="shared" si="108"/>
        <v>0</v>
      </c>
      <c r="CM67" s="284">
        <f t="shared" si="108"/>
        <v>0</v>
      </c>
      <c r="CN67" s="284">
        <f t="shared" si="108"/>
        <v>0</v>
      </c>
      <c r="CO67" s="284">
        <f t="shared" si="108"/>
        <v>0</v>
      </c>
      <c r="CP67" s="284">
        <f t="shared" si="108"/>
        <v>0</v>
      </c>
      <c r="CQ67" s="284">
        <f t="shared" si="108"/>
        <v>0</v>
      </c>
      <c r="CR67" s="284">
        <f t="shared" si="108"/>
        <v>0</v>
      </c>
      <c r="CS67" s="284">
        <f t="shared" si="108"/>
        <v>0</v>
      </c>
      <c r="CT67" s="284">
        <f t="shared" si="108"/>
        <v>0</v>
      </c>
      <c r="CU67" s="284">
        <f t="shared" si="108"/>
        <v>0</v>
      </c>
      <c r="CV67" s="284">
        <f t="shared" si="108"/>
        <v>0</v>
      </c>
      <c r="CW67" s="284">
        <f t="shared" si="108"/>
        <v>0</v>
      </c>
      <c r="CX67" s="284">
        <f t="shared" si="108"/>
        <v>0</v>
      </c>
      <c r="CY67" s="284">
        <f t="shared" si="108"/>
        <v>0</v>
      </c>
      <c r="CZ67" s="284">
        <f t="shared" si="108"/>
        <v>0</v>
      </c>
      <c r="DA67" s="284">
        <f t="shared" si="108"/>
        <v>0</v>
      </c>
      <c r="DB67" s="284">
        <f t="shared" si="108"/>
        <v>0</v>
      </c>
      <c r="DC67" s="284">
        <f t="shared" si="108"/>
        <v>0</v>
      </c>
      <c r="DD67" s="284">
        <f t="shared" si="108"/>
        <v>0</v>
      </c>
      <c r="DE67" s="284">
        <f t="shared" si="108"/>
        <v>0</v>
      </c>
      <c r="DF67" s="284">
        <f t="shared" si="108"/>
        <v>0</v>
      </c>
      <c r="DG67" s="284">
        <f t="shared" si="108"/>
        <v>0</v>
      </c>
      <c r="DH67" s="284">
        <f t="shared" si="108"/>
        <v>0</v>
      </c>
      <c r="DI67" s="284">
        <f t="shared" si="108"/>
        <v>0</v>
      </c>
      <c r="DJ67" s="284">
        <f t="shared" si="108"/>
        <v>0</v>
      </c>
      <c r="DK67" s="284">
        <f t="shared" si="108"/>
        <v>0</v>
      </c>
      <c r="DL67" s="284">
        <f t="shared" si="108"/>
        <v>0</v>
      </c>
      <c r="DM67" s="284">
        <f t="shared" si="108"/>
        <v>0</v>
      </c>
      <c r="DN67" s="284">
        <f t="shared" si="108"/>
        <v>0</v>
      </c>
      <c r="DO67" s="284">
        <f t="shared" si="108"/>
        <v>0</v>
      </c>
      <c r="DP67" s="284">
        <f t="shared" si="108"/>
        <v>0</v>
      </c>
      <c r="DQ67" s="284">
        <f t="shared" si="108"/>
        <v>0</v>
      </c>
      <c r="DR67" s="284">
        <f t="shared" si="108"/>
        <v>0</v>
      </c>
      <c r="DS67" s="284">
        <f t="shared" si="108"/>
        <v>0</v>
      </c>
      <c r="DT67" s="284">
        <f t="shared" si="108"/>
        <v>0</v>
      </c>
      <c r="DU67" s="284">
        <f t="shared" si="108"/>
        <v>0</v>
      </c>
      <c r="DV67" s="284">
        <f t="shared" si="108"/>
        <v>0</v>
      </c>
      <c r="DW67" s="284">
        <f t="shared" si="108"/>
        <v>0</v>
      </c>
      <c r="DX67" s="284">
        <f t="shared" si="108"/>
        <v>0</v>
      </c>
      <c r="DY67" s="284">
        <f t="shared" si="108"/>
        <v>0</v>
      </c>
      <c r="DZ67" s="284">
        <f t="shared" si="108"/>
        <v>0</v>
      </c>
      <c r="EA67" s="284">
        <f t="shared" si="108"/>
        <v>0</v>
      </c>
      <c r="EB67" s="284">
        <f t="shared" ref="EB67:GM67" si="109">$C17*EB40</f>
        <v>0</v>
      </c>
      <c r="EC67" s="284">
        <f t="shared" si="109"/>
        <v>0</v>
      </c>
      <c r="ED67" s="284">
        <f t="shared" si="109"/>
        <v>0</v>
      </c>
      <c r="EE67" s="284">
        <f t="shared" si="109"/>
        <v>0</v>
      </c>
      <c r="EF67" s="284">
        <f t="shared" si="109"/>
        <v>0</v>
      </c>
      <c r="EG67" s="284">
        <f t="shared" si="109"/>
        <v>0</v>
      </c>
      <c r="EH67" s="284">
        <f t="shared" si="109"/>
        <v>0</v>
      </c>
      <c r="EI67" s="284">
        <f t="shared" si="109"/>
        <v>0</v>
      </c>
      <c r="EJ67" s="284">
        <f t="shared" si="109"/>
        <v>0</v>
      </c>
      <c r="EK67" s="284">
        <f t="shared" si="109"/>
        <v>0</v>
      </c>
      <c r="EL67" s="284">
        <f t="shared" si="109"/>
        <v>0</v>
      </c>
      <c r="EM67" s="284">
        <f t="shared" si="109"/>
        <v>0</v>
      </c>
      <c r="EN67" s="284">
        <f t="shared" si="109"/>
        <v>0</v>
      </c>
      <c r="EO67" s="284">
        <f t="shared" si="109"/>
        <v>0</v>
      </c>
      <c r="EP67" s="284">
        <f t="shared" si="109"/>
        <v>0</v>
      </c>
      <c r="EQ67" s="284">
        <f t="shared" si="109"/>
        <v>0</v>
      </c>
      <c r="ER67" s="284">
        <f t="shared" si="109"/>
        <v>0</v>
      </c>
      <c r="ES67" s="284">
        <f t="shared" si="109"/>
        <v>0</v>
      </c>
      <c r="ET67" s="284">
        <f t="shared" si="109"/>
        <v>0</v>
      </c>
      <c r="EU67" s="284">
        <f t="shared" si="109"/>
        <v>0</v>
      </c>
      <c r="EV67" s="284">
        <f t="shared" si="109"/>
        <v>0</v>
      </c>
      <c r="EW67" s="284">
        <f t="shared" si="109"/>
        <v>0</v>
      </c>
      <c r="EX67" s="284">
        <f t="shared" si="109"/>
        <v>0</v>
      </c>
      <c r="EY67" s="284">
        <f t="shared" si="109"/>
        <v>0</v>
      </c>
      <c r="EZ67" s="284">
        <f t="shared" si="109"/>
        <v>0</v>
      </c>
      <c r="FA67" s="284">
        <f t="shared" si="109"/>
        <v>0</v>
      </c>
      <c r="FB67" s="284">
        <f t="shared" si="109"/>
        <v>0</v>
      </c>
      <c r="FC67" s="284">
        <f t="shared" si="109"/>
        <v>0</v>
      </c>
      <c r="FD67" s="284">
        <f t="shared" si="109"/>
        <v>0</v>
      </c>
      <c r="FE67" s="284">
        <f t="shared" si="109"/>
        <v>0</v>
      </c>
      <c r="FF67" s="284">
        <f t="shared" si="109"/>
        <v>0</v>
      </c>
      <c r="FG67" s="284">
        <f t="shared" si="109"/>
        <v>0</v>
      </c>
      <c r="FH67" s="284">
        <f t="shared" si="109"/>
        <v>0</v>
      </c>
      <c r="FI67" s="284">
        <f t="shared" si="109"/>
        <v>0</v>
      </c>
      <c r="FJ67" s="284">
        <f t="shared" si="109"/>
        <v>0</v>
      </c>
      <c r="FK67" s="284">
        <f t="shared" si="109"/>
        <v>0</v>
      </c>
      <c r="FL67" s="284">
        <f t="shared" si="109"/>
        <v>0</v>
      </c>
      <c r="FM67" s="284">
        <f t="shared" si="109"/>
        <v>0</v>
      </c>
      <c r="FN67" s="284">
        <f t="shared" si="109"/>
        <v>0</v>
      </c>
      <c r="FO67" s="284">
        <f t="shared" si="109"/>
        <v>0</v>
      </c>
      <c r="FP67" s="284">
        <f t="shared" si="109"/>
        <v>0</v>
      </c>
      <c r="FQ67" s="284">
        <f t="shared" si="109"/>
        <v>0</v>
      </c>
      <c r="FR67" s="284">
        <f t="shared" si="109"/>
        <v>0</v>
      </c>
      <c r="FS67" s="284">
        <f t="shared" si="109"/>
        <v>0</v>
      </c>
      <c r="FT67" s="284">
        <f t="shared" si="109"/>
        <v>0</v>
      </c>
      <c r="FU67" s="284">
        <f t="shared" si="109"/>
        <v>0</v>
      </c>
      <c r="FV67" s="284">
        <f t="shared" si="109"/>
        <v>0</v>
      </c>
      <c r="FW67" s="284">
        <f t="shared" si="109"/>
        <v>0</v>
      </c>
      <c r="FX67" s="284">
        <f t="shared" si="109"/>
        <v>0</v>
      </c>
      <c r="FY67" s="284">
        <f t="shared" si="109"/>
        <v>0</v>
      </c>
      <c r="FZ67" s="284">
        <f t="shared" si="109"/>
        <v>0</v>
      </c>
      <c r="GA67" s="284">
        <f t="shared" si="109"/>
        <v>0</v>
      </c>
      <c r="GB67" s="284">
        <f t="shared" si="109"/>
        <v>0</v>
      </c>
      <c r="GC67" s="284">
        <f t="shared" si="109"/>
        <v>0</v>
      </c>
      <c r="GD67" s="284">
        <f t="shared" si="109"/>
        <v>0</v>
      </c>
      <c r="GE67" s="284">
        <f t="shared" si="109"/>
        <v>0</v>
      </c>
      <c r="GF67" s="284">
        <f t="shared" si="109"/>
        <v>0</v>
      </c>
      <c r="GG67" s="284">
        <f t="shared" si="109"/>
        <v>0</v>
      </c>
      <c r="GH67" s="284">
        <f t="shared" si="109"/>
        <v>0</v>
      </c>
      <c r="GI67" s="284">
        <f t="shared" si="109"/>
        <v>0</v>
      </c>
      <c r="GJ67" s="284">
        <f t="shared" si="109"/>
        <v>0</v>
      </c>
      <c r="GK67" s="284">
        <f t="shared" si="109"/>
        <v>0</v>
      </c>
      <c r="GL67" s="284">
        <f t="shared" si="109"/>
        <v>0</v>
      </c>
      <c r="GM67" s="284">
        <f t="shared" si="109"/>
        <v>0</v>
      </c>
      <c r="GN67" s="284">
        <f t="shared" ref="GN67:IY67" si="110">$C17*GN40</f>
        <v>0</v>
      </c>
      <c r="GO67" s="284">
        <f t="shared" si="110"/>
        <v>0</v>
      </c>
      <c r="GP67" s="284">
        <f t="shared" si="110"/>
        <v>0</v>
      </c>
      <c r="GQ67" s="284">
        <f t="shared" si="110"/>
        <v>0</v>
      </c>
      <c r="GR67" s="284">
        <f t="shared" si="110"/>
        <v>0</v>
      </c>
      <c r="GS67" s="284">
        <f t="shared" si="110"/>
        <v>0</v>
      </c>
      <c r="GT67" s="284">
        <f t="shared" si="110"/>
        <v>0</v>
      </c>
      <c r="GU67" s="284">
        <f t="shared" si="110"/>
        <v>0</v>
      </c>
      <c r="GV67" s="284">
        <f t="shared" si="110"/>
        <v>0</v>
      </c>
      <c r="GW67" s="284">
        <f t="shared" si="110"/>
        <v>0</v>
      </c>
      <c r="GX67" s="284">
        <f t="shared" si="110"/>
        <v>0</v>
      </c>
      <c r="GY67" s="284">
        <f t="shared" si="110"/>
        <v>0</v>
      </c>
      <c r="GZ67" s="284">
        <f t="shared" si="110"/>
        <v>0</v>
      </c>
      <c r="HA67" s="284">
        <f t="shared" si="110"/>
        <v>0</v>
      </c>
      <c r="HB67" s="284">
        <f t="shared" si="110"/>
        <v>0</v>
      </c>
      <c r="HC67" s="284">
        <f t="shared" si="110"/>
        <v>0</v>
      </c>
      <c r="HD67" s="284">
        <f t="shared" si="110"/>
        <v>0</v>
      </c>
      <c r="HE67" s="284">
        <f t="shared" si="110"/>
        <v>0</v>
      </c>
      <c r="HF67" s="284">
        <f t="shared" si="110"/>
        <v>0</v>
      </c>
      <c r="HG67" s="284">
        <f t="shared" si="110"/>
        <v>0</v>
      </c>
      <c r="HH67" s="284">
        <f t="shared" si="110"/>
        <v>0</v>
      </c>
      <c r="HI67" s="284">
        <f t="shared" si="110"/>
        <v>0</v>
      </c>
      <c r="HJ67" s="284">
        <f t="shared" si="110"/>
        <v>0</v>
      </c>
      <c r="HK67" s="284">
        <f t="shared" si="110"/>
        <v>0</v>
      </c>
      <c r="HL67" s="284">
        <f t="shared" si="110"/>
        <v>0</v>
      </c>
      <c r="HM67" s="284">
        <f t="shared" si="110"/>
        <v>0</v>
      </c>
      <c r="HN67" s="284">
        <f t="shared" si="110"/>
        <v>0</v>
      </c>
      <c r="HO67" s="284">
        <f t="shared" si="110"/>
        <v>0</v>
      </c>
      <c r="HP67" s="284">
        <f t="shared" si="110"/>
        <v>0</v>
      </c>
      <c r="HQ67" s="284">
        <f t="shared" si="110"/>
        <v>0</v>
      </c>
      <c r="HR67" s="284">
        <f t="shared" si="110"/>
        <v>0</v>
      </c>
      <c r="HS67" s="284">
        <f t="shared" si="110"/>
        <v>0</v>
      </c>
      <c r="HT67" s="284">
        <f t="shared" si="110"/>
        <v>0</v>
      </c>
      <c r="HU67" s="284">
        <f t="shared" si="110"/>
        <v>0</v>
      </c>
      <c r="HV67" s="284">
        <f t="shared" si="110"/>
        <v>0</v>
      </c>
      <c r="HW67" s="284">
        <f t="shared" si="110"/>
        <v>0</v>
      </c>
      <c r="HX67" s="284">
        <f t="shared" si="110"/>
        <v>0</v>
      </c>
      <c r="HY67" s="284">
        <f t="shared" si="110"/>
        <v>0</v>
      </c>
      <c r="HZ67" s="284">
        <f t="shared" si="110"/>
        <v>0</v>
      </c>
      <c r="IA67" s="284">
        <f t="shared" si="110"/>
        <v>0</v>
      </c>
      <c r="IB67" s="284">
        <f t="shared" si="110"/>
        <v>0</v>
      </c>
      <c r="IC67" s="284">
        <f t="shared" si="110"/>
        <v>0</v>
      </c>
      <c r="ID67" s="284">
        <f t="shared" si="110"/>
        <v>0</v>
      </c>
      <c r="IE67" s="284">
        <f t="shared" si="110"/>
        <v>0</v>
      </c>
      <c r="IF67" s="284">
        <f t="shared" si="110"/>
        <v>0</v>
      </c>
      <c r="IG67" s="284">
        <f t="shared" si="110"/>
        <v>0</v>
      </c>
      <c r="IH67" s="284">
        <f t="shared" si="110"/>
        <v>0</v>
      </c>
      <c r="II67" s="284">
        <f t="shared" si="110"/>
        <v>0</v>
      </c>
      <c r="IJ67" s="284">
        <f t="shared" si="110"/>
        <v>0</v>
      </c>
      <c r="IK67" s="284">
        <f t="shared" si="110"/>
        <v>0</v>
      </c>
      <c r="IL67" s="284">
        <f t="shared" si="110"/>
        <v>0</v>
      </c>
      <c r="IM67" s="284">
        <f t="shared" si="110"/>
        <v>0</v>
      </c>
      <c r="IN67" s="284">
        <f t="shared" si="110"/>
        <v>0</v>
      </c>
      <c r="IO67" s="284">
        <f t="shared" si="110"/>
        <v>0</v>
      </c>
      <c r="IP67" s="284">
        <f t="shared" si="110"/>
        <v>0</v>
      </c>
      <c r="IQ67" s="284">
        <f t="shared" si="110"/>
        <v>0</v>
      </c>
      <c r="IR67" s="284">
        <f t="shared" si="110"/>
        <v>0</v>
      </c>
      <c r="IS67" s="284">
        <f t="shared" si="110"/>
        <v>0</v>
      </c>
      <c r="IT67" s="284">
        <f t="shared" si="110"/>
        <v>0</v>
      </c>
      <c r="IU67" s="284">
        <f t="shared" si="110"/>
        <v>0</v>
      </c>
      <c r="IV67" s="284">
        <f t="shared" si="110"/>
        <v>0</v>
      </c>
      <c r="IW67" s="284">
        <f t="shared" si="110"/>
        <v>0</v>
      </c>
      <c r="IX67" s="284">
        <f t="shared" si="110"/>
        <v>0</v>
      </c>
      <c r="IY67" s="284">
        <f t="shared" si="110"/>
        <v>0</v>
      </c>
      <c r="IZ67" s="284">
        <f t="shared" ref="IZ67:LK67" si="111">$C17*IZ40</f>
        <v>0</v>
      </c>
      <c r="JA67" s="284">
        <f t="shared" si="111"/>
        <v>0</v>
      </c>
      <c r="JB67" s="284">
        <f t="shared" si="111"/>
        <v>0</v>
      </c>
      <c r="JC67" s="284">
        <f t="shared" si="111"/>
        <v>0</v>
      </c>
      <c r="JD67" s="284">
        <f t="shared" si="111"/>
        <v>0</v>
      </c>
      <c r="JE67" s="284">
        <f t="shared" si="111"/>
        <v>0</v>
      </c>
      <c r="JF67" s="284">
        <f t="shared" si="111"/>
        <v>0</v>
      </c>
      <c r="JG67" s="284">
        <f t="shared" si="111"/>
        <v>0</v>
      </c>
      <c r="JH67" s="284">
        <f t="shared" si="111"/>
        <v>0</v>
      </c>
      <c r="JI67" s="284">
        <f t="shared" si="111"/>
        <v>0</v>
      </c>
      <c r="JJ67" s="284">
        <f t="shared" si="111"/>
        <v>0</v>
      </c>
      <c r="JK67" s="284">
        <f t="shared" si="111"/>
        <v>0</v>
      </c>
      <c r="JL67" s="284">
        <f t="shared" si="111"/>
        <v>0</v>
      </c>
      <c r="JM67" s="284">
        <f t="shared" si="111"/>
        <v>0</v>
      </c>
      <c r="JN67" s="284">
        <f t="shared" si="111"/>
        <v>0</v>
      </c>
      <c r="JO67" s="284">
        <f t="shared" si="111"/>
        <v>0</v>
      </c>
      <c r="JP67" s="284">
        <f t="shared" si="111"/>
        <v>0</v>
      </c>
      <c r="JQ67" s="284">
        <f t="shared" si="111"/>
        <v>0</v>
      </c>
      <c r="JR67" s="284">
        <f t="shared" si="111"/>
        <v>0</v>
      </c>
      <c r="JS67" s="284">
        <f t="shared" si="111"/>
        <v>0</v>
      </c>
      <c r="JT67" s="284">
        <f t="shared" si="111"/>
        <v>0</v>
      </c>
      <c r="JU67" s="284">
        <f t="shared" si="111"/>
        <v>0</v>
      </c>
      <c r="JV67" s="284">
        <f t="shared" si="111"/>
        <v>0</v>
      </c>
      <c r="JW67" s="284">
        <f t="shared" si="111"/>
        <v>0</v>
      </c>
      <c r="JX67" s="284">
        <f t="shared" si="111"/>
        <v>0</v>
      </c>
      <c r="JY67" s="284">
        <f t="shared" si="111"/>
        <v>0</v>
      </c>
      <c r="JZ67" s="284">
        <f t="shared" si="111"/>
        <v>0</v>
      </c>
      <c r="KA67" s="284">
        <f t="shared" si="111"/>
        <v>0</v>
      </c>
      <c r="KB67" s="284">
        <f t="shared" si="111"/>
        <v>0</v>
      </c>
      <c r="KC67" s="284">
        <f t="shared" si="111"/>
        <v>0</v>
      </c>
      <c r="KD67" s="284">
        <f t="shared" si="111"/>
        <v>0</v>
      </c>
      <c r="KE67" s="284">
        <f t="shared" si="111"/>
        <v>0</v>
      </c>
      <c r="KF67" s="284">
        <f t="shared" si="111"/>
        <v>0</v>
      </c>
      <c r="KG67" s="284">
        <f t="shared" si="111"/>
        <v>0</v>
      </c>
      <c r="KH67" s="284">
        <f t="shared" si="111"/>
        <v>0</v>
      </c>
      <c r="KI67" s="284">
        <f t="shared" si="111"/>
        <v>0</v>
      </c>
      <c r="KJ67" s="284">
        <f t="shared" si="111"/>
        <v>0</v>
      </c>
      <c r="KK67" s="284">
        <f t="shared" si="111"/>
        <v>0</v>
      </c>
      <c r="KL67" s="284">
        <f t="shared" si="111"/>
        <v>0</v>
      </c>
      <c r="KM67" s="284">
        <f t="shared" si="111"/>
        <v>0</v>
      </c>
      <c r="KN67" s="284">
        <f t="shared" si="111"/>
        <v>0</v>
      </c>
      <c r="KO67" s="284">
        <f t="shared" si="111"/>
        <v>0</v>
      </c>
      <c r="KP67" s="284">
        <f t="shared" si="111"/>
        <v>0</v>
      </c>
      <c r="KQ67" s="284">
        <f t="shared" si="111"/>
        <v>0</v>
      </c>
      <c r="KR67" s="284">
        <f t="shared" si="111"/>
        <v>0</v>
      </c>
      <c r="KS67" s="284">
        <f t="shared" si="111"/>
        <v>0</v>
      </c>
      <c r="KT67" s="284">
        <f t="shared" si="111"/>
        <v>0</v>
      </c>
      <c r="KU67" s="284">
        <f t="shared" si="111"/>
        <v>0</v>
      </c>
      <c r="KV67" s="284">
        <f t="shared" si="111"/>
        <v>0</v>
      </c>
      <c r="KW67" s="284">
        <f t="shared" si="111"/>
        <v>0</v>
      </c>
      <c r="KX67" s="284">
        <f t="shared" si="111"/>
        <v>0</v>
      </c>
      <c r="KY67" s="284">
        <f t="shared" si="111"/>
        <v>0</v>
      </c>
      <c r="KZ67" s="284">
        <f t="shared" si="111"/>
        <v>0</v>
      </c>
      <c r="LA67" s="284">
        <f t="shared" si="111"/>
        <v>0</v>
      </c>
      <c r="LB67" s="284">
        <f t="shared" si="111"/>
        <v>0</v>
      </c>
      <c r="LC67" s="284">
        <f t="shared" si="111"/>
        <v>0</v>
      </c>
      <c r="LD67" s="284">
        <f t="shared" si="111"/>
        <v>0</v>
      </c>
      <c r="LE67" s="284">
        <f t="shared" si="111"/>
        <v>0</v>
      </c>
      <c r="LF67" s="284">
        <f t="shared" si="111"/>
        <v>0</v>
      </c>
      <c r="LG67" s="284">
        <f t="shared" si="111"/>
        <v>0</v>
      </c>
      <c r="LH67" s="284">
        <f t="shared" si="111"/>
        <v>0</v>
      </c>
      <c r="LI67" s="284">
        <f t="shared" si="111"/>
        <v>0</v>
      </c>
      <c r="LJ67" s="284">
        <f t="shared" si="111"/>
        <v>0</v>
      </c>
      <c r="LK67" s="284">
        <f t="shared" si="111"/>
        <v>0</v>
      </c>
      <c r="LL67" s="284">
        <f t="shared" ref="LL67:NW67" si="112">$C17*LL40</f>
        <v>0</v>
      </c>
      <c r="LM67" s="284">
        <f t="shared" si="112"/>
        <v>0</v>
      </c>
      <c r="LN67" s="284">
        <f t="shared" si="112"/>
        <v>0</v>
      </c>
      <c r="LO67" s="284">
        <f t="shared" si="112"/>
        <v>0</v>
      </c>
      <c r="LP67" s="284">
        <f t="shared" si="112"/>
        <v>0</v>
      </c>
      <c r="LQ67" s="284">
        <f t="shared" si="112"/>
        <v>0</v>
      </c>
      <c r="LR67" s="284">
        <f t="shared" si="112"/>
        <v>0</v>
      </c>
      <c r="LS67" s="284">
        <f t="shared" si="112"/>
        <v>0</v>
      </c>
      <c r="LT67" s="284">
        <f t="shared" si="112"/>
        <v>0</v>
      </c>
      <c r="LU67" s="284">
        <f t="shared" si="112"/>
        <v>0</v>
      </c>
      <c r="LV67" s="284">
        <f t="shared" si="112"/>
        <v>0</v>
      </c>
      <c r="LW67" s="284">
        <f t="shared" si="112"/>
        <v>0</v>
      </c>
      <c r="LX67" s="284">
        <f t="shared" si="112"/>
        <v>0</v>
      </c>
      <c r="LY67" s="284">
        <f t="shared" si="112"/>
        <v>0</v>
      </c>
      <c r="LZ67" s="284">
        <f t="shared" si="112"/>
        <v>0</v>
      </c>
      <c r="MA67" s="284">
        <f t="shared" si="112"/>
        <v>0</v>
      </c>
      <c r="MB67" s="284">
        <f t="shared" si="112"/>
        <v>0</v>
      </c>
      <c r="MC67" s="284">
        <f t="shared" si="112"/>
        <v>0</v>
      </c>
      <c r="MD67" s="284">
        <f t="shared" si="112"/>
        <v>0</v>
      </c>
      <c r="ME67" s="284">
        <f t="shared" si="112"/>
        <v>0</v>
      </c>
      <c r="MF67" s="284">
        <f t="shared" si="112"/>
        <v>0</v>
      </c>
      <c r="MG67" s="284">
        <f t="shared" si="112"/>
        <v>0</v>
      </c>
      <c r="MH67" s="284">
        <f t="shared" si="112"/>
        <v>0</v>
      </c>
      <c r="MI67" s="284">
        <f t="shared" si="112"/>
        <v>0</v>
      </c>
      <c r="MJ67" s="284">
        <f t="shared" si="112"/>
        <v>0</v>
      </c>
      <c r="MK67" s="284">
        <f t="shared" si="112"/>
        <v>0</v>
      </c>
      <c r="ML67" s="284">
        <f t="shared" si="112"/>
        <v>0</v>
      </c>
      <c r="MM67" s="284">
        <f t="shared" si="112"/>
        <v>0</v>
      </c>
      <c r="MN67" s="284">
        <f t="shared" si="112"/>
        <v>0</v>
      </c>
      <c r="MO67" s="284">
        <f t="shared" si="112"/>
        <v>0</v>
      </c>
      <c r="MP67" s="284">
        <f t="shared" si="112"/>
        <v>0</v>
      </c>
      <c r="MQ67" s="284">
        <f t="shared" si="112"/>
        <v>0</v>
      </c>
      <c r="MR67" s="284">
        <f t="shared" si="112"/>
        <v>0</v>
      </c>
      <c r="MS67" s="284">
        <f t="shared" si="112"/>
        <v>0</v>
      </c>
      <c r="MT67" s="284">
        <f t="shared" si="112"/>
        <v>0</v>
      </c>
      <c r="MU67" s="284">
        <f t="shared" si="112"/>
        <v>0</v>
      </c>
      <c r="MV67" s="284">
        <f t="shared" si="112"/>
        <v>0</v>
      </c>
      <c r="MW67" s="284">
        <f t="shared" si="112"/>
        <v>0</v>
      </c>
      <c r="MX67" s="284">
        <f t="shared" si="112"/>
        <v>0</v>
      </c>
      <c r="MY67" s="284">
        <f t="shared" si="112"/>
        <v>0</v>
      </c>
      <c r="MZ67" s="284">
        <f t="shared" si="112"/>
        <v>0</v>
      </c>
      <c r="NA67" s="284">
        <f t="shared" si="112"/>
        <v>0</v>
      </c>
      <c r="NB67" s="284">
        <f t="shared" si="112"/>
        <v>0</v>
      </c>
      <c r="NC67" s="284">
        <f t="shared" si="112"/>
        <v>0</v>
      </c>
      <c r="ND67" s="284">
        <f t="shared" si="112"/>
        <v>0</v>
      </c>
      <c r="NE67" s="284">
        <f t="shared" si="112"/>
        <v>0</v>
      </c>
      <c r="NF67" s="284">
        <f t="shared" si="112"/>
        <v>0</v>
      </c>
      <c r="NG67" s="284">
        <f t="shared" si="112"/>
        <v>0</v>
      </c>
      <c r="NH67" s="284">
        <f t="shared" si="112"/>
        <v>0</v>
      </c>
      <c r="NI67" s="284">
        <f t="shared" si="112"/>
        <v>0</v>
      </c>
      <c r="NJ67" s="284">
        <f t="shared" si="112"/>
        <v>0</v>
      </c>
      <c r="NK67" s="284">
        <f t="shared" si="112"/>
        <v>0</v>
      </c>
      <c r="NL67" s="284">
        <f t="shared" si="112"/>
        <v>0</v>
      </c>
      <c r="NM67" s="284">
        <f t="shared" si="112"/>
        <v>0</v>
      </c>
      <c r="NN67" s="284">
        <f t="shared" si="112"/>
        <v>0</v>
      </c>
      <c r="NO67" s="284">
        <f t="shared" si="112"/>
        <v>0</v>
      </c>
      <c r="NP67" s="284">
        <f t="shared" si="112"/>
        <v>0</v>
      </c>
      <c r="NQ67" s="284">
        <f t="shared" si="112"/>
        <v>0</v>
      </c>
      <c r="NR67" s="284">
        <f t="shared" si="112"/>
        <v>0</v>
      </c>
      <c r="NS67" s="284">
        <f t="shared" si="112"/>
        <v>0</v>
      </c>
      <c r="NT67" s="284">
        <f t="shared" si="112"/>
        <v>0</v>
      </c>
      <c r="NU67" s="284">
        <f t="shared" si="112"/>
        <v>0</v>
      </c>
      <c r="NV67" s="284">
        <f t="shared" si="112"/>
        <v>0</v>
      </c>
      <c r="NW67" s="284">
        <f t="shared" si="112"/>
        <v>0</v>
      </c>
      <c r="NX67" s="284">
        <f t="shared" ref="NX67:QI67" si="113">$C17*NX40</f>
        <v>0</v>
      </c>
      <c r="NY67" s="284">
        <f t="shared" si="113"/>
        <v>0</v>
      </c>
      <c r="NZ67" s="284">
        <f t="shared" si="113"/>
        <v>0</v>
      </c>
      <c r="OA67" s="284">
        <f t="shared" si="113"/>
        <v>0</v>
      </c>
      <c r="OB67" s="284">
        <f t="shared" si="113"/>
        <v>0</v>
      </c>
      <c r="OC67" s="284">
        <f t="shared" si="113"/>
        <v>0</v>
      </c>
      <c r="OD67" s="284">
        <f t="shared" si="113"/>
        <v>0</v>
      </c>
      <c r="OE67" s="284">
        <f t="shared" si="113"/>
        <v>0</v>
      </c>
      <c r="OF67" s="284">
        <f t="shared" si="113"/>
        <v>0</v>
      </c>
      <c r="OG67" s="284">
        <f t="shared" si="113"/>
        <v>0</v>
      </c>
      <c r="OH67" s="284">
        <f t="shared" si="113"/>
        <v>0</v>
      </c>
      <c r="OI67" s="284">
        <f t="shared" si="113"/>
        <v>0</v>
      </c>
      <c r="OJ67" s="284">
        <f t="shared" si="113"/>
        <v>0</v>
      </c>
      <c r="OK67" s="284">
        <f t="shared" si="113"/>
        <v>0</v>
      </c>
      <c r="OL67" s="284">
        <f t="shared" si="113"/>
        <v>0</v>
      </c>
      <c r="OM67" s="284">
        <f t="shared" si="113"/>
        <v>0</v>
      </c>
      <c r="ON67" s="284">
        <f t="shared" si="113"/>
        <v>0</v>
      </c>
      <c r="OO67" s="284">
        <f t="shared" si="113"/>
        <v>0</v>
      </c>
      <c r="OP67" s="284">
        <f t="shared" si="113"/>
        <v>0</v>
      </c>
      <c r="OQ67" s="284">
        <f t="shared" si="113"/>
        <v>0</v>
      </c>
      <c r="OR67" s="284">
        <f t="shared" si="113"/>
        <v>0</v>
      </c>
      <c r="OS67" s="284">
        <f t="shared" si="113"/>
        <v>0</v>
      </c>
      <c r="OT67" s="284">
        <f t="shared" si="113"/>
        <v>0</v>
      </c>
      <c r="OU67" s="284">
        <f t="shared" si="113"/>
        <v>0</v>
      </c>
      <c r="OV67" s="284">
        <f t="shared" si="113"/>
        <v>0</v>
      </c>
      <c r="OW67" s="284">
        <f t="shared" si="113"/>
        <v>0</v>
      </c>
      <c r="OX67" s="284">
        <f t="shared" si="113"/>
        <v>0</v>
      </c>
      <c r="OY67" s="284">
        <f t="shared" si="113"/>
        <v>0</v>
      </c>
      <c r="OZ67" s="284">
        <f t="shared" si="113"/>
        <v>0</v>
      </c>
      <c r="PA67" s="284">
        <f t="shared" si="113"/>
        <v>0</v>
      </c>
      <c r="PB67" s="284">
        <f t="shared" si="113"/>
        <v>0</v>
      </c>
      <c r="PC67" s="284">
        <f t="shared" si="113"/>
        <v>0</v>
      </c>
      <c r="PD67" s="284">
        <f t="shared" si="113"/>
        <v>0</v>
      </c>
      <c r="PE67" s="284">
        <f t="shared" si="113"/>
        <v>0</v>
      </c>
      <c r="PF67" s="284">
        <f t="shared" si="113"/>
        <v>0</v>
      </c>
      <c r="PG67" s="284">
        <f t="shared" si="113"/>
        <v>0</v>
      </c>
      <c r="PH67" s="284">
        <f t="shared" si="113"/>
        <v>0</v>
      </c>
      <c r="PI67" s="284">
        <f t="shared" si="113"/>
        <v>0</v>
      </c>
      <c r="PJ67" s="284">
        <f t="shared" si="113"/>
        <v>0</v>
      </c>
      <c r="PK67" s="284">
        <f t="shared" si="113"/>
        <v>0</v>
      </c>
      <c r="PL67" s="284">
        <f t="shared" si="113"/>
        <v>0</v>
      </c>
      <c r="PM67" s="284">
        <f t="shared" si="113"/>
        <v>0</v>
      </c>
      <c r="PN67" s="284">
        <f t="shared" si="113"/>
        <v>0</v>
      </c>
      <c r="PO67" s="284">
        <f t="shared" si="113"/>
        <v>0</v>
      </c>
      <c r="PP67" s="284">
        <f t="shared" si="113"/>
        <v>0</v>
      </c>
      <c r="PQ67" s="284">
        <f t="shared" si="113"/>
        <v>0</v>
      </c>
      <c r="PR67" s="284">
        <f t="shared" si="113"/>
        <v>0</v>
      </c>
      <c r="PS67" s="284">
        <f t="shared" si="113"/>
        <v>0</v>
      </c>
      <c r="PT67" s="284">
        <f t="shared" si="113"/>
        <v>0</v>
      </c>
      <c r="PU67" s="284">
        <f t="shared" si="113"/>
        <v>0</v>
      </c>
      <c r="PV67" s="284">
        <f t="shared" si="113"/>
        <v>0</v>
      </c>
      <c r="PW67" s="284">
        <f t="shared" si="113"/>
        <v>0</v>
      </c>
      <c r="PX67" s="284">
        <f t="shared" si="113"/>
        <v>0</v>
      </c>
      <c r="PY67" s="284">
        <f t="shared" si="113"/>
        <v>0</v>
      </c>
      <c r="PZ67" s="284">
        <f t="shared" si="113"/>
        <v>0</v>
      </c>
      <c r="QA67" s="284">
        <f t="shared" si="113"/>
        <v>0</v>
      </c>
      <c r="QB67" s="284">
        <f t="shared" si="113"/>
        <v>0</v>
      </c>
      <c r="QC67" s="284">
        <f t="shared" si="113"/>
        <v>0</v>
      </c>
      <c r="QD67" s="284">
        <f t="shared" si="113"/>
        <v>0</v>
      </c>
      <c r="QE67" s="284">
        <f t="shared" si="113"/>
        <v>0</v>
      </c>
      <c r="QF67" s="284">
        <f t="shared" si="113"/>
        <v>0</v>
      </c>
      <c r="QG67" s="284">
        <f t="shared" si="113"/>
        <v>0</v>
      </c>
      <c r="QH67" s="284">
        <f t="shared" si="113"/>
        <v>0</v>
      </c>
      <c r="QI67" s="284">
        <f t="shared" si="113"/>
        <v>0</v>
      </c>
      <c r="QJ67" s="284">
        <f t="shared" ref="QJ67:SA67" si="114">$C17*QJ40</f>
        <v>0</v>
      </c>
      <c r="QK67" s="284">
        <f t="shared" si="114"/>
        <v>0</v>
      </c>
      <c r="QL67" s="284">
        <f t="shared" si="114"/>
        <v>0</v>
      </c>
      <c r="QM67" s="284">
        <f t="shared" si="114"/>
        <v>0</v>
      </c>
      <c r="QN67" s="284">
        <f t="shared" si="114"/>
        <v>0</v>
      </c>
      <c r="QO67" s="284">
        <f t="shared" si="114"/>
        <v>0</v>
      </c>
      <c r="QP67" s="284">
        <f t="shared" si="114"/>
        <v>0</v>
      </c>
      <c r="QQ67" s="284">
        <f t="shared" si="114"/>
        <v>0</v>
      </c>
      <c r="QR67" s="284">
        <f t="shared" si="114"/>
        <v>0</v>
      </c>
      <c r="QS67" s="284">
        <f t="shared" si="114"/>
        <v>0</v>
      </c>
      <c r="QT67" s="284">
        <f t="shared" si="114"/>
        <v>0</v>
      </c>
      <c r="QU67" s="284">
        <f t="shared" si="114"/>
        <v>0</v>
      </c>
      <c r="QV67" s="284">
        <f t="shared" si="114"/>
        <v>0</v>
      </c>
      <c r="QW67" s="284">
        <f t="shared" si="114"/>
        <v>0</v>
      </c>
      <c r="QX67" s="284">
        <f t="shared" si="114"/>
        <v>0</v>
      </c>
      <c r="QY67" s="284">
        <f t="shared" si="114"/>
        <v>0</v>
      </c>
      <c r="QZ67" s="284">
        <f t="shared" si="114"/>
        <v>0</v>
      </c>
      <c r="RA67" s="284">
        <f t="shared" si="114"/>
        <v>0</v>
      </c>
      <c r="RB67" s="284">
        <f t="shared" si="114"/>
        <v>0</v>
      </c>
      <c r="RC67" s="284">
        <f t="shared" si="114"/>
        <v>0</v>
      </c>
      <c r="RD67" s="284">
        <f t="shared" si="114"/>
        <v>0</v>
      </c>
      <c r="RE67" s="284">
        <f t="shared" si="114"/>
        <v>0</v>
      </c>
      <c r="RF67" s="284">
        <f t="shared" si="114"/>
        <v>0</v>
      </c>
      <c r="RG67" s="284">
        <f t="shared" si="114"/>
        <v>0</v>
      </c>
      <c r="RH67" s="284">
        <f t="shared" si="114"/>
        <v>0</v>
      </c>
      <c r="RI67" s="284">
        <f t="shared" si="114"/>
        <v>0</v>
      </c>
      <c r="RJ67" s="284">
        <f t="shared" si="114"/>
        <v>0</v>
      </c>
      <c r="RK67" s="284">
        <f t="shared" si="114"/>
        <v>0</v>
      </c>
      <c r="RL67" s="284">
        <f t="shared" si="114"/>
        <v>0</v>
      </c>
      <c r="RM67" s="284">
        <f t="shared" si="114"/>
        <v>0</v>
      </c>
      <c r="RN67" s="284">
        <f t="shared" si="114"/>
        <v>0</v>
      </c>
      <c r="RO67" s="284">
        <f t="shared" si="114"/>
        <v>0</v>
      </c>
      <c r="RP67" s="284">
        <f t="shared" si="114"/>
        <v>0</v>
      </c>
      <c r="RQ67" s="284">
        <f t="shared" si="114"/>
        <v>0</v>
      </c>
      <c r="RR67" s="284">
        <f t="shared" si="114"/>
        <v>0</v>
      </c>
      <c r="RS67" s="284">
        <f t="shared" si="114"/>
        <v>0</v>
      </c>
      <c r="RT67" s="284">
        <f t="shared" si="114"/>
        <v>0</v>
      </c>
      <c r="RU67" s="284">
        <f t="shared" si="114"/>
        <v>0</v>
      </c>
      <c r="RV67" s="284">
        <f t="shared" si="114"/>
        <v>0</v>
      </c>
      <c r="RW67" s="284">
        <f t="shared" si="114"/>
        <v>0</v>
      </c>
      <c r="RX67" s="284">
        <f t="shared" si="114"/>
        <v>0</v>
      </c>
      <c r="RY67" s="284">
        <f t="shared" si="114"/>
        <v>0</v>
      </c>
      <c r="RZ67" s="284">
        <f t="shared" si="114"/>
        <v>0</v>
      </c>
      <c r="SA67" s="284">
        <f t="shared" si="114"/>
        <v>0</v>
      </c>
    </row>
    <row r="68" spans="1:495">
      <c r="A68" s="282"/>
      <c r="B68" s="283" t="str">
        <f>$B$18</f>
        <v>Revegetation Success</v>
      </c>
      <c r="C68" s="290">
        <f>SUM(D68:R68,S68:INDEX(S68:SA68,$H$5))</f>
        <v>603779</v>
      </c>
      <c r="D68" s="284">
        <f t="shared" ref="D68:BO68" si="115">$C18*D41</f>
        <v>54889</v>
      </c>
      <c r="E68" s="284">
        <f t="shared" si="115"/>
        <v>54889</v>
      </c>
      <c r="F68" s="284">
        <f t="shared" si="115"/>
        <v>54889</v>
      </c>
      <c r="G68" s="284">
        <f t="shared" si="115"/>
        <v>54889</v>
      </c>
      <c r="H68" s="284">
        <f t="shared" si="115"/>
        <v>54889</v>
      </c>
      <c r="I68" s="284">
        <f t="shared" si="115"/>
        <v>54889</v>
      </c>
      <c r="J68" s="284">
        <f t="shared" si="115"/>
        <v>0</v>
      </c>
      <c r="K68" s="284">
        <f t="shared" si="115"/>
        <v>54889</v>
      </c>
      <c r="L68" s="284">
        <f t="shared" si="115"/>
        <v>0</v>
      </c>
      <c r="M68" s="284">
        <f t="shared" si="115"/>
        <v>0</v>
      </c>
      <c r="N68" s="284">
        <f t="shared" si="115"/>
        <v>54889</v>
      </c>
      <c r="O68" s="284">
        <f t="shared" si="115"/>
        <v>0</v>
      </c>
      <c r="P68" s="284">
        <f t="shared" si="115"/>
        <v>0</v>
      </c>
      <c r="Q68" s="284">
        <f t="shared" si="115"/>
        <v>0</v>
      </c>
      <c r="R68" s="284">
        <f t="shared" si="115"/>
        <v>54889</v>
      </c>
      <c r="S68" s="284">
        <f t="shared" si="115"/>
        <v>0</v>
      </c>
      <c r="T68" s="284">
        <f t="shared" si="115"/>
        <v>0</v>
      </c>
      <c r="U68" s="284">
        <f t="shared" si="115"/>
        <v>0</v>
      </c>
      <c r="V68" s="284">
        <f t="shared" si="115"/>
        <v>0</v>
      </c>
      <c r="W68" s="284">
        <f t="shared" si="115"/>
        <v>54889</v>
      </c>
      <c r="X68" s="284">
        <f t="shared" si="115"/>
        <v>0</v>
      </c>
      <c r="Y68" s="284">
        <f t="shared" si="115"/>
        <v>0</v>
      </c>
      <c r="Z68" s="284">
        <f t="shared" si="115"/>
        <v>0</v>
      </c>
      <c r="AA68" s="284">
        <f t="shared" si="115"/>
        <v>0</v>
      </c>
      <c r="AB68" s="284">
        <f t="shared" si="115"/>
        <v>54889</v>
      </c>
      <c r="AC68" s="284">
        <f t="shared" si="115"/>
        <v>0</v>
      </c>
      <c r="AD68" s="284">
        <f t="shared" si="115"/>
        <v>0</v>
      </c>
      <c r="AE68" s="284">
        <f t="shared" si="115"/>
        <v>0</v>
      </c>
      <c r="AF68" s="284">
        <f t="shared" si="115"/>
        <v>0</v>
      </c>
      <c r="AG68" s="284">
        <f t="shared" si="115"/>
        <v>54889</v>
      </c>
      <c r="AH68" s="284">
        <f t="shared" si="115"/>
        <v>0</v>
      </c>
      <c r="AI68" s="284">
        <f t="shared" si="115"/>
        <v>0</v>
      </c>
      <c r="AJ68" s="284">
        <f t="shared" si="115"/>
        <v>0</v>
      </c>
      <c r="AK68" s="284">
        <f t="shared" si="115"/>
        <v>0</v>
      </c>
      <c r="AL68" s="284">
        <f t="shared" si="115"/>
        <v>54889</v>
      </c>
      <c r="AM68" s="284">
        <f t="shared" si="115"/>
        <v>0</v>
      </c>
      <c r="AN68" s="284">
        <f t="shared" si="115"/>
        <v>0</v>
      </c>
      <c r="AO68" s="284">
        <f t="shared" si="115"/>
        <v>0</v>
      </c>
      <c r="AP68" s="284">
        <f t="shared" si="115"/>
        <v>0</v>
      </c>
      <c r="AQ68" s="284">
        <f t="shared" si="115"/>
        <v>0</v>
      </c>
      <c r="AR68" s="284">
        <f t="shared" si="115"/>
        <v>0</v>
      </c>
      <c r="AS68" s="284">
        <f t="shared" si="115"/>
        <v>0</v>
      </c>
      <c r="AT68" s="284">
        <f t="shared" si="115"/>
        <v>0</v>
      </c>
      <c r="AU68" s="284">
        <f t="shared" si="115"/>
        <v>0</v>
      </c>
      <c r="AV68" s="284">
        <f t="shared" si="115"/>
        <v>0</v>
      </c>
      <c r="AW68" s="284">
        <f t="shared" si="115"/>
        <v>0</v>
      </c>
      <c r="AX68" s="284">
        <f t="shared" si="115"/>
        <v>0</v>
      </c>
      <c r="AY68" s="284">
        <f t="shared" si="115"/>
        <v>0</v>
      </c>
      <c r="AZ68" s="284">
        <f t="shared" si="115"/>
        <v>0</v>
      </c>
      <c r="BA68" s="284">
        <f t="shared" si="115"/>
        <v>0</v>
      </c>
      <c r="BB68" s="284">
        <f t="shared" si="115"/>
        <v>0</v>
      </c>
      <c r="BC68" s="284">
        <f t="shared" si="115"/>
        <v>0</v>
      </c>
      <c r="BD68" s="284">
        <f t="shared" si="115"/>
        <v>0</v>
      </c>
      <c r="BE68" s="284">
        <f t="shared" si="115"/>
        <v>0</v>
      </c>
      <c r="BF68" s="284">
        <f t="shared" si="115"/>
        <v>0</v>
      </c>
      <c r="BG68" s="284">
        <f t="shared" si="115"/>
        <v>0</v>
      </c>
      <c r="BH68" s="284">
        <f t="shared" si="115"/>
        <v>0</v>
      </c>
      <c r="BI68" s="284">
        <f t="shared" si="115"/>
        <v>0</v>
      </c>
      <c r="BJ68" s="284">
        <f t="shared" si="115"/>
        <v>0</v>
      </c>
      <c r="BK68" s="284">
        <f t="shared" si="115"/>
        <v>0</v>
      </c>
      <c r="BL68" s="284">
        <f t="shared" si="115"/>
        <v>0</v>
      </c>
      <c r="BM68" s="284">
        <f t="shared" si="115"/>
        <v>0</v>
      </c>
      <c r="BN68" s="284">
        <f t="shared" si="115"/>
        <v>0</v>
      </c>
      <c r="BO68" s="284">
        <f t="shared" si="115"/>
        <v>0</v>
      </c>
      <c r="BP68" s="284">
        <f t="shared" ref="BP68:EA68" si="116">$C18*BP41</f>
        <v>0</v>
      </c>
      <c r="BQ68" s="284">
        <f t="shared" si="116"/>
        <v>0</v>
      </c>
      <c r="BR68" s="284">
        <f t="shared" si="116"/>
        <v>0</v>
      </c>
      <c r="BS68" s="284">
        <f t="shared" si="116"/>
        <v>0</v>
      </c>
      <c r="BT68" s="284">
        <f t="shared" si="116"/>
        <v>0</v>
      </c>
      <c r="BU68" s="284">
        <f t="shared" si="116"/>
        <v>0</v>
      </c>
      <c r="BV68" s="284">
        <f t="shared" si="116"/>
        <v>0</v>
      </c>
      <c r="BW68" s="284">
        <f t="shared" si="116"/>
        <v>0</v>
      </c>
      <c r="BX68" s="284">
        <f t="shared" si="116"/>
        <v>0</v>
      </c>
      <c r="BY68" s="284">
        <f t="shared" si="116"/>
        <v>0</v>
      </c>
      <c r="BZ68" s="284">
        <f t="shared" si="116"/>
        <v>0</v>
      </c>
      <c r="CA68" s="284">
        <f t="shared" si="116"/>
        <v>0</v>
      </c>
      <c r="CB68" s="284">
        <f t="shared" si="116"/>
        <v>0</v>
      </c>
      <c r="CC68" s="284">
        <f t="shared" si="116"/>
        <v>0</v>
      </c>
      <c r="CD68" s="284">
        <f t="shared" si="116"/>
        <v>0</v>
      </c>
      <c r="CE68" s="284">
        <f t="shared" si="116"/>
        <v>0</v>
      </c>
      <c r="CF68" s="284">
        <f t="shared" si="116"/>
        <v>0</v>
      </c>
      <c r="CG68" s="284">
        <f t="shared" si="116"/>
        <v>0</v>
      </c>
      <c r="CH68" s="284">
        <f t="shared" si="116"/>
        <v>0</v>
      </c>
      <c r="CI68" s="284">
        <f t="shared" si="116"/>
        <v>0</v>
      </c>
      <c r="CJ68" s="284">
        <f t="shared" si="116"/>
        <v>0</v>
      </c>
      <c r="CK68" s="284">
        <f t="shared" si="116"/>
        <v>0</v>
      </c>
      <c r="CL68" s="284">
        <f t="shared" si="116"/>
        <v>0</v>
      </c>
      <c r="CM68" s="284">
        <f t="shared" si="116"/>
        <v>0</v>
      </c>
      <c r="CN68" s="284">
        <f t="shared" si="116"/>
        <v>0</v>
      </c>
      <c r="CO68" s="284">
        <f t="shared" si="116"/>
        <v>0</v>
      </c>
      <c r="CP68" s="284">
        <f t="shared" si="116"/>
        <v>0</v>
      </c>
      <c r="CQ68" s="284">
        <f t="shared" si="116"/>
        <v>0</v>
      </c>
      <c r="CR68" s="284">
        <f t="shared" si="116"/>
        <v>0</v>
      </c>
      <c r="CS68" s="284">
        <f t="shared" si="116"/>
        <v>0</v>
      </c>
      <c r="CT68" s="284">
        <f t="shared" si="116"/>
        <v>0</v>
      </c>
      <c r="CU68" s="284">
        <f t="shared" si="116"/>
        <v>0</v>
      </c>
      <c r="CV68" s="284">
        <f t="shared" si="116"/>
        <v>0</v>
      </c>
      <c r="CW68" s="284">
        <f t="shared" si="116"/>
        <v>0</v>
      </c>
      <c r="CX68" s="284">
        <f t="shared" si="116"/>
        <v>0</v>
      </c>
      <c r="CY68" s="284">
        <f t="shared" si="116"/>
        <v>0</v>
      </c>
      <c r="CZ68" s="284">
        <f t="shared" si="116"/>
        <v>0</v>
      </c>
      <c r="DA68" s="284">
        <f t="shared" si="116"/>
        <v>0</v>
      </c>
      <c r="DB68" s="284">
        <f t="shared" si="116"/>
        <v>0</v>
      </c>
      <c r="DC68" s="284">
        <f t="shared" si="116"/>
        <v>0</v>
      </c>
      <c r="DD68" s="284">
        <f t="shared" si="116"/>
        <v>0</v>
      </c>
      <c r="DE68" s="284">
        <f t="shared" si="116"/>
        <v>0</v>
      </c>
      <c r="DF68" s="284">
        <f t="shared" si="116"/>
        <v>0</v>
      </c>
      <c r="DG68" s="284">
        <f t="shared" si="116"/>
        <v>0</v>
      </c>
      <c r="DH68" s="284">
        <f t="shared" si="116"/>
        <v>0</v>
      </c>
      <c r="DI68" s="284">
        <f t="shared" si="116"/>
        <v>0</v>
      </c>
      <c r="DJ68" s="284">
        <f t="shared" si="116"/>
        <v>0</v>
      </c>
      <c r="DK68" s="284">
        <f t="shared" si="116"/>
        <v>0</v>
      </c>
      <c r="DL68" s="284">
        <f t="shared" si="116"/>
        <v>0</v>
      </c>
      <c r="DM68" s="284">
        <f t="shared" si="116"/>
        <v>0</v>
      </c>
      <c r="DN68" s="284">
        <f t="shared" si="116"/>
        <v>0</v>
      </c>
      <c r="DO68" s="284">
        <f t="shared" si="116"/>
        <v>0</v>
      </c>
      <c r="DP68" s="284">
        <f t="shared" si="116"/>
        <v>0</v>
      </c>
      <c r="DQ68" s="284">
        <f t="shared" si="116"/>
        <v>0</v>
      </c>
      <c r="DR68" s="284">
        <f t="shared" si="116"/>
        <v>0</v>
      </c>
      <c r="DS68" s="284">
        <f t="shared" si="116"/>
        <v>0</v>
      </c>
      <c r="DT68" s="284">
        <f t="shared" si="116"/>
        <v>0</v>
      </c>
      <c r="DU68" s="284">
        <f t="shared" si="116"/>
        <v>0</v>
      </c>
      <c r="DV68" s="284">
        <f t="shared" si="116"/>
        <v>0</v>
      </c>
      <c r="DW68" s="284">
        <f t="shared" si="116"/>
        <v>0</v>
      </c>
      <c r="DX68" s="284">
        <f t="shared" si="116"/>
        <v>0</v>
      </c>
      <c r="DY68" s="284">
        <f t="shared" si="116"/>
        <v>0</v>
      </c>
      <c r="DZ68" s="284">
        <f t="shared" si="116"/>
        <v>0</v>
      </c>
      <c r="EA68" s="284">
        <f t="shared" si="116"/>
        <v>0</v>
      </c>
      <c r="EB68" s="284">
        <f t="shared" ref="EB68:GM68" si="117">$C18*EB41</f>
        <v>0</v>
      </c>
      <c r="EC68" s="284">
        <f t="shared" si="117"/>
        <v>0</v>
      </c>
      <c r="ED68" s="284">
        <f t="shared" si="117"/>
        <v>0</v>
      </c>
      <c r="EE68" s="284">
        <f t="shared" si="117"/>
        <v>0</v>
      </c>
      <c r="EF68" s="284">
        <f t="shared" si="117"/>
        <v>0</v>
      </c>
      <c r="EG68" s="284">
        <f t="shared" si="117"/>
        <v>0</v>
      </c>
      <c r="EH68" s="284">
        <f t="shared" si="117"/>
        <v>0</v>
      </c>
      <c r="EI68" s="284">
        <f t="shared" si="117"/>
        <v>0</v>
      </c>
      <c r="EJ68" s="284">
        <f t="shared" si="117"/>
        <v>0</v>
      </c>
      <c r="EK68" s="284">
        <f t="shared" si="117"/>
        <v>0</v>
      </c>
      <c r="EL68" s="284">
        <f t="shared" si="117"/>
        <v>0</v>
      </c>
      <c r="EM68" s="284">
        <f t="shared" si="117"/>
        <v>0</v>
      </c>
      <c r="EN68" s="284">
        <f t="shared" si="117"/>
        <v>0</v>
      </c>
      <c r="EO68" s="284">
        <f t="shared" si="117"/>
        <v>0</v>
      </c>
      <c r="EP68" s="284">
        <f t="shared" si="117"/>
        <v>0</v>
      </c>
      <c r="EQ68" s="284">
        <f t="shared" si="117"/>
        <v>0</v>
      </c>
      <c r="ER68" s="284">
        <f t="shared" si="117"/>
        <v>0</v>
      </c>
      <c r="ES68" s="284">
        <f t="shared" si="117"/>
        <v>0</v>
      </c>
      <c r="ET68" s="284">
        <f t="shared" si="117"/>
        <v>0</v>
      </c>
      <c r="EU68" s="284">
        <f t="shared" si="117"/>
        <v>0</v>
      </c>
      <c r="EV68" s="284">
        <f t="shared" si="117"/>
        <v>0</v>
      </c>
      <c r="EW68" s="284">
        <f t="shared" si="117"/>
        <v>0</v>
      </c>
      <c r="EX68" s="284">
        <f t="shared" si="117"/>
        <v>0</v>
      </c>
      <c r="EY68" s="284">
        <f t="shared" si="117"/>
        <v>0</v>
      </c>
      <c r="EZ68" s="284">
        <f t="shared" si="117"/>
        <v>0</v>
      </c>
      <c r="FA68" s="284">
        <f t="shared" si="117"/>
        <v>0</v>
      </c>
      <c r="FB68" s="284">
        <f t="shared" si="117"/>
        <v>0</v>
      </c>
      <c r="FC68" s="284">
        <f t="shared" si="117"/>
        <v>0</v>
      </c>
      <c r="FD68" s="284">
        <f t="shared" si="117"/>
        <v>0</v>
      </c>
      <c r="FE68" s="284">
        <f t="shared" si="117"/>
        <v>0</v>
      </c>
      <c r="FF68" s="284">
        <f t="shared" si="117"/>
        <v>0</v>
      </c>
      <c r="FG68" s="284">
        <f t="shared" si="117"/>
        <v>0</v>
      </c>
      <c r="FH68" s="284">
        <f t="shared" si="117"/>
        <v>0</v>
      </c>
      <c r="FI68" s="284">
        <f t="shared" si="117"/>
        <v>0</v>
      </c>
      <c r="FJ68" s="284">
        <f t="shared" si="117"/>
        <v>0</v>
      </c>
      <c r="FK68" s="284">
        <f t="shared" si="117"/>
        <v>0</v>
      </c>
      <c r="FL68" s="284">
        <f t="shared" si="117"/>
        <v>0</v>
      </c>
      <c r="FM68" s="284">
        <f t="shared" si="117"/>
        <v>0</v>
      </c>
      <c r="FN68" s="284">
        <f t="shared" si="117"/>
        <v>0</v>
      </c>
      <c r="FO68" s="284">
        <f t="shared" si="117"/>
        <v>0</v>
      </c>
      <c r="FP68" s="284">
        <f t="shared" si="117"/>
        <v>0</v>
      </c>
      <c r="FQ68" s="284">
        <f t="shared" si="117"/>
        <v>0</v>
      </c>
      <c r="FR68" s="284">
        <f t="shared" si="117"/>
        <v>0</v>
      </c>
      <c r="FS68" s="284">
        <f t="shared" si="117"/>
        <v>0</v>
      </c>
      <c r="FT68" s="284">
        <f t="shared" si="117"/>
        <v>0</v>
      </c>
      <c r="FU68" s="284">
        <f t="shared" si="117"/>
        <v>0</v>
      </c>
      <c r="FV68" s="284">
        <f t="shared" si="117"/>
        <v>0</v>
      </c>
      <c r="FW68" s="284">
        <f t="shared" si="117"/>
        <v>0</v>
      </c>
      <c r="FX68" s="284">
        <f t="shared" si="117"/>
        <v>0</v>
      </c>
      <c r="FY68" s="284">
        <f t="shared" si="117"/>
        <v>0</v>
      </c>
      <c r="FZ68" s="284">
        <f t="shared" si="117"/>
        <v>0</v>
      </c>
      <c r="GA68" s="284">
        <f t="shared" si="117"/>
        <v>0</v>
      </c>
      <c r="GB68" s="284">
        <f t="shared" si="117"/>
        <v>0</v>
      </c>
      <c r="GC68" s="284">
        <f t="shared" si="117"/>
        <v>0</v>
      </c>
      <c r="GD68" s="284">
        <f t="shared" si="117"/>
        <v>0</v>
      </c>
      <c r="GE68" s="284">
        <f t="shared" si="117"/>
        <v>0</v>
      </c>
      <c r="GF68" s="284">
        <f t="shared" si="117"/>
        <v>0</v>
      </c>
      <c r="GG68" s="284">
        <f t="shared" si="117"/>
        <v>0</v>
      </c>
      <c r="GH68" s="284">
        <f t="shared" si="117"/>
        <v>0</v>
      </c>
      <c r="GI68" s="284">
        <f t="shared" si="117"/>
        <v>0</v>
      </c>
      <c r="GJ68" s="284">
        <f t="shared" si="117"/>
        <v>0</v>
      </c>
      <c r="GK68" s="284">
        <f t="shared" si="117"/>
        <v>0</v>
      </c>
      <c r="GL68" s="284">
        <f t="shared" si="117"/>
        <v>0</v>
      </c>
      <c r="GM68" s="284">
        <f t="shared" si="117"/>
        <v>0</v>
      </c>
      <c r="GN68" s="284">
        <f t="shared" ref="GN68:IY68" si="118">$C18*GN41</f>
        <v>0</v>
      </c>
      <c r="GO68" s="284">
        <f t="shared" si="118"/>
        <v>0</v>
      </c>
      <c r="GP68" s="284">
        <f t="shared" si="118"/>
        <v>0</v>
      </c>
      <c r="GQ68" s="284">
        <f t="shared" si="118"/>
        <v>0</v>
      </c>
      <c r="GR68" s="284">
        <f t="shared" si="118"/>
        <v>0</v>
      </c>
      <c r="GS68" s="284">
        <f t="shared" si="118"/>
        <v>0</v>
      </c>
      <c r="GT68" s="284">
        <f t="shared" si="118"/>
        <v>0</v>
      </c>
      <c r="GU68" s="284">
        <f t="shared" si="118"/>
        <v>0</v>
      </c>
      <c r="GV68" s="284">
        <f t="shared" si="118"/>
        <v>0</v>
      </c>
      <c r="GW68" s="284">
        <f t="shared" si="118"/>
        <v>0</v>
      </c>
      <c r="GX68" s="284">
        <f t="shared" si="118"/>
        <v>0</v>
      </c>
      <c r="GY68" s="284">
        <f t="shared" si="118"/>
        <v>0</v>
      </c>
      <c r="GZ68" s="284">
        <f t="shared" si="118"/>
        <v>0</v>
      </c>
      <c r="HA68" s="284">
        <f t="shared" si="118"/>
        <v>0</v>
      </c>
      <c r="HB68" s="284">
        <f t="shared" si="118"/>
        <v>0</v>
      </c>
      <c r="HC68" s="284">
        <f t="shared" si="118"/>
        <v>0</v>
      </c>
      <c r="HD68" s="284">
        <f t="shared" si="118"/>
        <v>0</v>
      </c>
      <c r="HE68" s="284">
        <f t="shared" si="118"/>
        <v>0</v>
      </c>
      <c r="HF68" s="284">
        <f t="shared" si="118"/>
        <v>0</v>
      </c>
      <c r="HG68" s="284">
        <f t="shared" si="118"/>
        <v>0</v>
      </c>
      <c r="HH68" s="284">
        <f t="shared" si="118"/>
        <v>0</v>
      </c>
      <c r="HI68" s="284">
        <f t="shared" si="118"/>
        <v>0</v>
      </c>
      <c r="HJ68" s="284">
        <f t="shared" si="118"/>
        <v>0</v>
      </c>
      <c r="HK68" s="284">
        <f t="shared" si="118"/>
        <v>0</v>
      </c>
      <c r="HL68" s="284">
        <f t="shared" si="118"/>
        <v>0</v>
      </c>
      <c r="HM68" s="284">
        <f t="shared" si="118"/>
        <v>0</v>
      </c>
      <c r="HN68" s="284">
        <f t="shared" si="118"/>
        <v>0</v>
      </c>
      <c r="HO68" s="284">
        <f t="shared" si="118"/>
        <v>0</v>
      </c>
      <c r="HP68" s="284">
        <f t="shared" si="118"/>
        <v>0</v>
      </c>
      <c r="HQ68" s="284">
        <f t="shared" si="118"/>
        <v>0</v>
      </c>
      <c r="HR68" s="284">
        <f t="shared" si="118"/>
        <v>0</v>
      </c>
      <c r="HS68" s="284">
        <f t="shared" si="118"/>
        <v>0</v>
      </c>
      <c r="HT68" s="284">
        <f t="shared" si="118"/>
        <v>0</v>
      </c>
      <c r="HU68" s="284">
        <f t="shared" si="118"/>
        <v>0</v>
      </c>
      <c r="HV68" s="284">
        <f t="shared" si="118"/>
        <v>0</v>
      </c>
      <c r="HW68" s="284">
        <f t="shared" si="118"/>
        <v>0</v>
      </c>
      <c r="HX68" s="284">
        <f t="shared" si="118"/>
        <v>0</v>
      </c>
      <c r="HY68" s="284">
        <f t="shared" si="118"/>
        <v>0</v>
      </c>
      <c r="HZ68" s="284">
        <f t="shared" si="118"/>
        <v>0</v>
      </c>
      <c r="IA68" s="284">
        <f t="shared" si="118"/>
        <v>0</v>
      </c>
      <c r="IB68" s="284">
        <f t="shared" si="118"/>
        <v>0</v>
      </c>
      <c r="IC68" s="284">
        <f t="shared" si="118"/>
        <v>0</v>
      </c>
      <c r="ID68" s="284">
        <f t="shared" si="118"/>
        <v>0</v>
      </c>
      <c r="IE68" s="284">
        <f t="shared" si="118"/>
        <v>0</v>
      </c>
      <c r="IF68" s="284">
        <f t="shared" si="118"/>
        <v>0</v>
      </c>
      <c r="IG68" s="284">
        <f t="shared" si="118"/>
        <v>0</v>
      </c>
      <c r="IH68" s="284">
        <f t="shared" si="118"/>
        <v>0</v>
      </c>
      <c r="II68" s="284">
        <f t="shared" si="118"/>
        <v>0</v>
      </c>
      <c r="IJ68" s="284">
        <f t="shared" si="118"/>
        <v>0</v>
      </c>
      <c r="IK68" s="284">
        <f t="shared" si="118"/>
        <v>0</v>
      </c>
      <c r="IL68" s="284">
        <f t="shared" si="118"/>
        <v>0</v>
      </c>
      <c r="IM68" s="284">
        <f t="shared" si="118"/>
        <v>0</v>
      </c>
      <c r="IN68" s="284">
        <f t="shared" si="118"/>
        <v>0</v>
      </c>
      <c r="IO68" s="284">
        <f t="shared" si="118"/>
        <v>0</v>
      </c>
      <c r="IP68" s="284">
        <f t="shared" si="118"/>
        <v>0</v>
      </c>
      <c r="IQ68" s="284">
        <f t="shared" si="118"/>
        <v>0</v>
      </c>
      <c r="IR68" s="284">
        <f t="shared" si="118"/>
        <v>0</v>
      </c>
      <c r="IS68" s="284">
        <f t="shared" si="118"/>
        <v>0</v>
      </c>
      <c r="IT68" s="284">
        <f t="shared" si="118"/>
        <v>0</v>
      </c>
      <c r="IU68" s="284">
        <f t="shared" si="118"/>
        <v>0</v>
      </c>
      <c r="IV68" s="284">
        <f t="shared" si="118"/>
        <v>0</v>
      </c>
      <c r="IW68" s="284">
        <f t="shared" si="118"/>
        <v>0</v>
      </c>
      <c r="IX68" s="284">
        <f t="shared" si="118"/>
        <v>0</v>
      </c>
      <c r="IY68" s="284">
        <f t="shared" si="118"/>
        <v>0</v>
      </c>
      <c r="IZ68" s="284">
        <f t="shared" ref="IZ68:LK68" si="119">$C18*IZ41</f>
        <v>0</v>
      </c>
      <c r="JA68" s="284">
        <f t="shared" si="119"/>
        <v>0</v>
      </c>
      <c r="JB68" s="284">
        <f t="shared" si="119"/>
        <v>0</v>
      </c>
      <c r="JC68" s="284">
        <f t="shared" si="119"/>
        <v>0</v>
      </c>
      <c r="JD68" s="284">
        <f t="shared" si="119"/>
        <v>0</v>
      </c>
      <c r="JE68" s="284">
        <f t="shared" si="119"/>
        <v>0</v>
      </c>
      <c r="JF68" s="284">
        <f t="shared" si="119"/>
        <v>0</v>
      </c>
      <c r="JG68" s="284">
        <f t="shared" si="119"/>
        <v>0</v>
      </c>
      <c r="JH68" s="284">
        <f t="shared" si="119"/>
        <v>0</v>
      </c>
      <c r="JI68" s="284">
        <f t="shared" si="119"/>
        <v>0</v>
      </c>
      <c r="JJ68" s="284">
        <f t="shared" si="119"/>
        <v>0</v>
      </c>
      <c r="JK68" s="284">
        <f t="shared" si="119"/>
        <v>0</v>
      </c>
      <c r="JL68" s="284">
        <f t="shared" si="119"/>
        <v>0</v>
      </c>
      <c r="JM68" s="284">
        <f t="shared" si="119"/>
        <v>0</v>
      </c>
      <c r="JN68" s="284">
        <f t="shared" si="119"/>
        <v>0</v>
      </c>
      <c r="JO68" s="284">
        <f t="shared" si="119"/>
        <v>0</v>
      </c>
      <c r="JP68" s="284">
        <f t="shared" si="119"/>
        <v>0</v>
      </c>
      <c r="JQ68" s="284">
        <f t="shared" si="119"/>
        <v>0</v>
      </c>
      <c r="JR68" s="284">
        <f t="shared" si="119"/>
        <v>0</v>
      </c>
      <c r="JS68" s="284">
        <f t="shared" si="119"/>
        <v>0</v>
      </c>
      <c r="JT68" s="284">
        <f t="shared" si="119"/>
        <v>0</v>
      </c>
      <c r="JU68" s="284">
        <f t="shared" si="119"/>
        <v>0</v>
      </c>
      <c r="JV68" s="284">
        <f t="shared" si="119"/>
        <v>0</v>
      </c>
      <c r="JW68" s="284">
        <f t="shared" si="119"/>
        <v>0</v>
      </c>
      <c r="JX68" s="284">
        <f t="shared" si="119"/>
        <v>0</v>
      </c>
      <c r="JY68" s="284">
        <f t="shared" si="119"/>
        <v>0</v>
      </c>
      <c r="JZ68" s="284">
        <f t="shared" si="119"/>
        <v>0</v>
      </c>
      <c r="KA68" s="284">
        <f t="shared" si="119"/>
        <v>0</v>
      </c>
      <c r="KB68" s="284">
        <f t="shared" si="119"/>
        <v>0</v>
      </c>
      <c r="KC68" s="284">
        <f t="shared" si="119"/>
        <v>0</v>
      </c>
      <c r="KD68" s="284">
        <f t="shared" si="119"/>
        <v>0</v>
      </c>
      <c r="KE68" s="284">
        <f t="shared" si="119"/>
        <v>0</v>
      </c>
      <c r="KF68" s="284">
        <f t="shared" si="119"/>
        <v>0</v>
      </c>
      <c r="KG68" s="284">
        <f t="shared" si="119"/>
        <v>0</v>
      </c>
      <c r="KH68" s="284">
        <f t="shared" si="119"/>
        <v>0</v>
      </c>
      <c r="KI68" s="284">
        <f t="shared" si="119"/>
        <v>0</v>
      </c>
      <c r="KJ68" s="284">
        <f t="shared" si="119"/>
        <v>0</v>
      </c>
      <c r="KK68" s="284">
        <f t="shared" si="119"/>
        <v>0</v>
      </c>
      <c r="KL68" s="284">
        <f t="shared" si="119"/>
        <v>0</v>
      </c>
      <c r="KM68" s="284">
        <f t="shared" si="119"/>
        <v>0</v>
      </c>
      <c r="KN68" s="284">
        <f t="shared" si="119"/>
        <v>0</v>
      </c>
      <c r="KO68" s="284">
        <f t="shared" si="119"/>
        <v>0</v>
      </c>
      <c r="KP68" s="284">
        <f t="shared" si="119"/>
        <v>0</v>
      </c>
      <c r="KQ68" s="284">
        <f t="shared" si="119"/>
        <v>0</v>
      </c>
      <c r="KR68" s="284">
        <f t="shared" si="119"/>
        <v>0</v>
      </c>
      <c r="KS68" s="284">
        <f t="shared" si="119"/>
        <v>0</v>
      </c>
      <c r="KT68" s="284">
        <f t="shared" si="119"/>
        <v>0</v>
      </c>
      <c r="KU68" s="284">
        <f t="shared" si="119"/>
        <v>0</v>
      </c>
      <c r="KV68" s="284">
        <f t="shared" si="119"/>
        <v>0</v>
      </c>
      <c r="KW68" s="284">
        <f t="shared" si="119"/>
        <v>0</v>
      </c>
      <c r="KX68" s="284">
        <f t="shared" si="119"/>
        <v>0</v>
      </c>
      <c r="KY68" s="284">
        <f t="shared" si="119"/>
        <v>0</v>
      </c>
      <c r="KZ68" s="284">
        <f t="shared" si="119"/>
        <v>0</v>
      </c>
      <c r="LA68" s="284">
        <f t="shared" si="119"/>
        <v>0</v>
      </c>
      <c r="LB68" s="284">
        <f t="shared" si="119"/>
        <v>0</v>
      </c>
      <c r="LC68" s="284">
        <f t="shared" si="119"/>
        <v>0</v>
      </c>
      <c r="LD68" s="284">
        <f t="shared" si="119"/>
        <v>0</v>
      </c>
      <c r="LE68" s="284">
        <f t="shared" si="119"/>
        <v>0</v>
      </c>
      <c r="LF68" s="284">
        <f t="shared" si="119"/>
        <v>0</v>
      </c>
      <c r="LG68" s="284">
        <f t="shared" si="119"/>
        <v>0</v>
      </c>
      <c r="LH68" s="284">
        <f t="shared" si="119"/>
        <v>0</v>
      </c>
      <c r="LI68" s="284">
        <f t="shared" si="119"/>
        <v>0</v>
      </c>
      <c r="LJ68" s="284">
        <f t="shared" si="119"/>
        <v>0</v>
      </c>
      <c r="LK68" s="284">
        <f t="shared" si="119"/>
        <v>0</v>
      </c>
      <c r="LL68" s="284">
        <f t="shared" ref="LL68:NW68" si="120">$C18*LL41</f>
        <v>0</v>
      </c>
      <c r="LM68" s="284">
        <f t="shared" si="120"/>
        <v>0</v>
      </c>
      <c r="LN68" s="284">
        <f t="shared" si="120"/>
        <v>0</v>
      </c>
      <c r="LO68" s="284">
        <f t="shared" si="120"/>
        <v>0</v>
      </c>
      <c r="LP68" s="284">
        <f t="shared" si="120"/>
        <v>0</v>
      </c>
      <c r="LQ68" s="284">
        <f t="shared" si="120"/>
        <v>0</v>
      </c>
      <c r="LR68" s="284">
        <f t="shared" si="120"/>
        <v>0</v>
      </c>
      <c r="LS68" s="284">
        <f t="shared" si="120"/>
        <v>0</v>
      </c>
      <c r="LT68" s="284">
        <f t="shared" si="120"/>
        <v>0</v>
      </c>
      <c r="LU68" s="284">
        <f t="shared" si="120"/>
        <v>0</v>
      </c>
      <c r="LV68" s="284">
        <f t="shared" si="120"/>
        <v>0</v>
      </c>
      <c r="LW68" s="284">
        <f t="shared" si="120"/>
        <v>0</v>
      </c>
      <c r="LX68" s="284">
        <f t="shared" si="120"/>
        <v>0</v>
      </c>
      <c r="LY68" s="284">
        <f t="shared" si="120"/>
        <v>0</v>
      </c>
      <c r="LZ68" s="284">
        <f t="shared" si="120"/>
        <v>0</v>
      </c>
      <c r="MA68" s="284">
        <f t="shared" si="120"/>
        <v>0</v>
      </c>
      <c r="MB68" s="284">
        <f t="shared" si="120"/>
        <v>0</v>
      </c>
      <c r="MC68" s="284">
        <f t="shared" si="120"/>
        <v>0</v>
      </c>
      <c r="MD68" s="284">
        <f t="shared" si="120"/>
        <v>0</v>
      </c>
      <c r="ME68" s="284">
        <f t="shared" si="120"/>
        <v>0</v>
      </c>
      <c r="MF68" s="284">
        <f t="shared" si="120"/>
        <v>0</v>
      </c>
      <c r="MG68" s="284">
        <f t="shared" si="120"/>
        <v>0</v>
      </c>
      <c r="MH68" s="284">
        <f t="shared" si="120"/>
        <v>0</v>
      </c>
      <c r="MI68" s="284">
        <f t="shared" si="120"/>
        <v>0</v>
      </c>
      <c r="MJ68" s="284">
        <f t="shared" si="120"/>
        <v>0</v>
      </c>
      <c r="MK68" s="284">
        <f t="shared" si="120"/>
        <v>0</v>
      </c>
      <c r="ML68" s="284">
        <f t="shared" si="120"/>
        <v>0</v>
      </c>
      <c r="MM68" s="284">
        <f t="shared" si="120"/>
        <v>0</v>
      </c>
      <c r="MN68" s="284">
        <f t="shared" si="120"/>
        <v>0</v>
      </c>
      <c r="MO68" s="284">
        <f t="shared" si="120"/>
        <v>0</v>
      </c>
      <c r="MP68" s="284">
        <f t="shared" si="120"/>
        <v>0</v>
      </c>
      <c r="MQ68" s="284">
        <f t="shared" si="120"/>
        <v>0</v>
      </c>
      <c r="MR68" s="284">
        <f t="shared" si="120"/>
        <v>0</v>
      </c>
      <c r="MS68" s="284">
        <f t="shared" si="120"/>
        <v>0</v>
      </c>
      <c r="MT68" s="284">
        <f t="shared" si="120"/>
        <v>0</v>
      </c>
      <c r="MU68" s="284">
        <f t="shared" si="120"/>
        <v>0</v>
      </c>
      <c r="MV68" s="284">
        <f t="shared" si="120"/>
        <v>0</v>
      </c>
      <c r="MW68" s="284">
        <f t="shared" si="120"/>
        <v>0</v>
      </c>
      <c r="MX68" s="284">
        <f t="shared" si="120"/>
        <v>0</v>
      </c>
      <c r="MY68" s="284">
        <f t="shared" si="120"/>
        <v>0</v>
      </c>
      <c r="MZ68" s="284">
        <f t="shared" si="120"/>
        <v>0</v>
      </c>
      <c r="NA68" s="284">
        <f t="shared" si="120"/>
        <v>0</v>
      </c>
      <c r="NB68" s="284">
        <f t="shared" si="120"/>
        <v>0</v>
      </c>
      <c r="NC68" s="284">
        <f t="shared" si="120"/>
        <v>0</v>
      </c>
      <c r="ND68" s="284">
        <f t="shared" si="120"/>
        <v>0</v>
      </c>
      <c r="NE68" s="284">
        <f t="shared" si="120"/>
        <v>0</v>
      </c>
      <c r="NF68" s="284">
        <f t="shared" si="120"/>
        <v>0</v>
      </c>
      <c r="NG68" s="284">
        <f t="shared" si="120"/>
        <v>0</v>
      </c>
      <c r="NH68" s="284">
        <f t="shared" si="120"/>
        <v>0</v>
      </c>
      <c r="NI68" s="284">
        <f t="shared" si="120"/>
        <v>0</v>
      </c>
      <c r="NJ68" s="284">
        <f t="shared" si="120"/>
        <v>0</v>
      </c>
      <c r="NK68" s="284">
        <f t="shared" si="120"/>
        <v>0</v>
      </c>
      <c r="NL68" s="284">
        <f t="shared" si="120"/>
        <v>0</v>
      </c>
      <c r="NM68" s="284">
        <f t="shared" si="120"/>
        <v>0</v>
      </c>
      <c r="NN68" s="284">
        <f t="shared" si="120"/>
        <v>0</v>
      </c>
      <c r="NO68" s="284">
        <f t="shared" si="120"/>
        <v>0</v>
      </c>
      <c r="NP68" s="284">
        <f t="shared" si="120"/>
        <v>0</v>
      </c>
      <c r="NQ68" s="284">
        <f t="shared" si="120"/>
        <v>0</v>
      </c>
      <c r="NR68" s="284">
        <f t="shared" si="120"/>
        <v>0</v>
      </c>
      <c r="NS68" s="284">
        <f t="shared" si="120"/>
        <v>0</v>
      </c>
      <c r="NT68" s="284">
        <f t="shared" si="120"/>
        <v>0</v>
      </c>
      <c r="NU68" s="284">
        <f t="shared" si="120"/>
        <v>0</v>
      </c>
      <c r="NV68" s="284">
        <f t="shared" si="120"/>
        <v>0</v>
      </c>
      <c r="NW68" s="284">
        <f t="shared" si="120"/>
        <v>0</v>
      </c>
      <c r="NX68" s="284">
        <f t="shared" ref="NX68:QI68" si="121">$C18*NX41</f>
        <v>0</v>
      </c>
      <c r="NY68" s="284">
        <f t="shared" si="121"/>
        <v>0</v>
      </c>
      <c r="NZ68" s="284">
        <f t="shared" si="121"/>
        <v>0</v>
      </c>
      <c r="OA68" s="284">
        <f t="shared" si="121"/>
        <v>0</v>
      </c>
      <c r="OB68" s="284">
        <f t="shared" si="121"/>
        <v>0</v>
      </c>
      <c r="OC68" s="284">
        <f t="shared" si="121"/>
        <v>0</v>
      </c>
      <c r="OD68" s="284">
        <f t="shared" si="121"/>
        <v>0</v>
      </c>
      <c r="OE68" s="284">
        <f t="shared" si="121"/>
        <v>0</v>
      </c>
      <c r="OF68" s="284">
        <f t="shared" si="121"/>
        <v>0</v>
      </c>
      <c r="OG68" s="284">
        <f t="shared" si="121"/>
        <v>0</v>
      </c>
      <c r="OH68" s="284">
        <f t="shared" si="121"/>
        <v>0</v>
      </c>
      <c r="OI68" s="284">
        <f t="shared" si="121"/>
        <v>0</v>
      </c>
      <c r="OJ68" s="284">
        <f t="shared" si="121"/>
        <v>0</v>
      </c>
      <c r="OK68" s="284">
        <f t="shared" si="121"/>
        <v>0</v>
      </c>
      <c r="OL68" s="284">
        <f t="shared" si="121"/>
        <v>0</v>
      </c>
      <c r="OM68" s="284">
        <f t="shared" si="121"/>
        <v>0</v>
      </c>
      <c r="ON68" s="284">
        <f t="shared" si="121"/>
        <v>0</v>
      </c>
      <c r="OO68" s="284">
        <f t="shared" si="121"/>
        <v>0</v>
      </c>
      <c r="OP68" s="284">
        <f t="shared" si="121"/>
        <v>0</v>
      </c>
      <c r="OQ68" s="284">
        <f t="shared" si="121"/>
        <v>0</v>
      </c>
      <c r="OR68" s="284">
        <f t="shared" si="121"/>
        <v>0</v>
      </c>
      <c r="OS68" s="284">
        <f t="shared" si="121"/>
        <v>0</v>
      </c>
      <c r="OT68" s="284">
        <f t="shared" si="121"/>
        <v>0</v>
      </c>
      <c r="OU68" s="284">
        <f t="shared" si="121"/>
        <v>0</v>
      </c>
      <c r="OV68" s="284">
        <f t="shared" si="121"/>
        <v>0</v>
      </c>
      <c r="OW68" s="284">
        <f t="shared" si="121"/>
        <v>0</v>
      </c>
      <c r="OX68" s="284">
        <f t="shared" si="121"/>
        <v>0</v>
      </c>
      <c r="OY68" s="284">
        <f t="shared" si="121"/>
        <v>0</v>
      </c>
      <c r="OZ68" s="284">
        <f t="shared" si="121"/>
        <v>0</v>
      </c>
      <c r="PA68" s="284">
        <f t="shared" si="121"/>
        <v>0</v>
      </c>
      <c r="PB68" s="284">
        <f t="shared" si="121"/>
        <v>0</v>
      </c>
      <c r="PC68" s="284">
        <f t="shared" si="121"/>
        <v>0</v>
      </c>
      <c r="PD68" s="284">
        <f t="shared" si="121"/>
        <v>0</v>
      </c>
      <c r="PE68" s="284">
        <f t="shared" si="121"/>
        <v>0</v>
      </c>
      <c r="PF68" s="284">
        <f t="shared" si="121"/>
        <v>0</v>
      </c>
      <c r="PG68" s="284">
        <f t="shared" si="121"/>
        <v>0</v>
      </c>
      <c r="PH68" s="284">
        <f t="shared" si="121"/>
        <v>0</v>
      </c>
      <c r="PI68" s="284">
        <f t="shared" si="121"/>
        <v>0</v>
      </c>
      <c r="PJ68" s="284">
        <f t="shared" si="121"/>
        <v>0</v>
      </c>
      <c r="PK68" s="284">
        <f t="shared" si="121"/>
        <v>0</v>
      </c>
      <c r="PL68" s="284">
        <f t="shared" si="121"/>
        <v>0</v>
      </c>
      <c r="PM68" s="284">
        <f t="shared" si="121"/>
        <v>0</v>
      </c>
      <c r="PN68" s="284">
        <f t="shared" si="121"/>
        <v>0</v>
      </c>
      <c r="PO68" s="284">
        <f t="shared" si="121"/>
        <v>0</v>
      </c>
      <c r="PP68" s="284">
        <f t="shared" si="121"/>
        <v>0</v>
      </c>
      <c r="PQ68" s="284">
        <f t="shared" si="121"/>
        <v>0</v>
      </c>
      <c r="PR68" s="284">
        <f t="shared" si="121"/>
        <v>0</v>
      </c>
      <c r="PS68" s="284">
        <f t="shared" si="121"/>
        <v>0</v>
      </c>
      <c r="PT68" s="284">
        <f t="shared" si="121"/>
        <v>0</v>
      </c>
      <c r="PU68" s="284">
        <f t="shared" si="121"/>
        <v>0</v>
      </c>
      <c r="PV68" s="284">
        <f t="shared" si="121"/>
        <v>0</v>
      </c>
      <c r="PW68" s="284">
        <f t="shared" si="121"/>
        <v>0</v>
      </c>
      <c r="PX68" s="284">
        <f t="shared" si="121"/>
        <v>0</v>
      </c>
      <c r="PY68" s="284">
        <f t="shared" si="121"/>
        <v>0</v>
      </c>
      <c r="PZ68" s="284">
        <f t="shared" si="121"/>
        <v>0</v>
      </c>
      <c r="QA68" s="284">
        <f t="shared" si="121"/>
        <v>0</v>
      </c>
      <c r="QB68" s="284">
        <f t="shared" si="121"/>
        <v>0</v>
      </c>
      <c r="QC68" s="284">
        <f t="shared" si="121"/>
        <v>0</v>
      </c>
      <c r="QD68" s="284">
        <f t="shared" si="121"/>
        <v>0</v>
      </c>
      <c r="QE68" s="284">
        <f t="shared" si="121"/>
        <v>0</v>
      </c>
      <c r="QF68" s="284">
        <f t="shared" si="121"/>
        <v>0</v>
      </c>
      <c r="QG68" s="284">
        <f t="shared" si="121"/>
        <v>0</v>
      </c>
      <c r="QH68" s="284">
        <f t="shared" si="121"/>
        <v>0</v>
      </c>
      <c r="QI68" s="284">
        <f t="shared" si="121"/>
        <v>0</v>
      </c>
      <c r="QJ68" s="284">
        <f t="shared" ref="QJ68:SA68" si="122">$C18*QJ41</f>
        <v>0</v>
      </c>
      <c r="QK68" s="284">
        <f t="shared" si="122"/>
        <v>0</v>
      </c>
      <c r="QL68" s="284">
        <f t="shared" si="122"/>
        <v>0</v>
      </c>
      <c r="QM68" s="284">
        <f t="shared" si="122"/>
        <v>0</v>
      </c>
      <c r="QN68" s="284">
        <f t="shared" si="122"/>
        <v>0</v>
      </c>
      <c r="QO68" s="284">
        <f t="shared" si="122"/>
        <v>0</v>
      </c>
      <c r="QP68" s="284">
        <f t="shared" si="122"/>
        <v>0</v>
      </c>
      <c r="QQ68" s="284">
        <f t="shared" si="122"/>
        <v>0</v>
      </c>
      <c r="QR68" s="284">
        <f t="shared" si="122"/>
        <v>0</v>
      </c>
      <c r="QS68" s="284">
        <f t="shared" si="122"/>
        <v>0</v>
      </c>
      <c r="QT68" s="284">
        <f t="shared" si="122"/>
        <v>0</v>
      </c>
      <c r="QU68" s="284">
        <f t="shared" si="122"/>
        <v>0</v>
      </c>
      <c r="QV68" s="284">
        <f t="shared" si="122"/>
        <v>0</v>
      </c>
      <c r="QW68" s="284">
        <f t="shared" si="122"/>
        <v>0</v>
      </c>
      <c r="QX68" s="284">
        <f t="shared" si="122"/>
        <v>0</v>
      </c>
      <c r="QY68" s="284">
        <f t="shared" si="122"/>
        <v>0</v>
      </c>
      <c r="QZ68" s="284">
        <f t="shared" si="122"/>
        <v>0</v>
      </c>
      <c r="RA68" s="284">
        <f t="shared" si="122"/>
        <v>0</v>
      </c>
      <c r="RB68" s="284">
        <f t="shared" si="122"/>
        <v>0</v>
      </c>
      <c r="RC68" s="284">
        <f t="shared" si="122"/>
        <v>0</v>
      </c>
      <c r="RD68" s="284">
        <f t="shared" si="122"/>
        <v>0</v>
      </c>
      <c r="RE68" s="284">
        <f t="shared" si="122"/>
        <v>0</v>
      </c>
      <c r="RF68" s="284">
        <f t="shared" si="122"/>
        <v>0</v>
      </c>
      <c r="RG68" s="284">
        <f t="shared" si="122"/>
        <v>0</v>
      </c>
      <c r="RH68" s="284">
        <f t="shared" si="122"/>
        <v>0</v>
      </c>
      <c r="RI68" s="284">
        <f t="shared" si="122"/>
        <v>0</v>
      </c>
      <c r="RJ68" s="284">
        <f t="shared" si="122"/>
        <v>0</v>
      </c>
      <c r="RK68" s="284">
        <f t="shared" si="122"/>
        <v>0</v>
      </c>
      <c r="RL68" s="284">
        <f t="shared" si="122"/>
        <v>0</v>
      </c>
      <c r="RM68" s="284">
        <f t="shared" si="122"/>
        <v>0</v>
      </c>
      <c r="RN68" s="284">
        <f t="shared" si="122"/>
        <v>0</v>
      </c>
      <c r="RO68" s="284">
        <f t="shared" si="122"/>
        <v>0</v>
      </c>
      <c r="RP68" s="284">
        <f t="shared" si="122"/>
        <v>0</v>
      </c>
      <c r="RQ68" s="284">
        <f t="shared" si="122"/>
        <v>0</v>
      </c>
      <c r="RR68" s="284">
        <f t="shared" si="122"/>
        <v>0</v>
      </c>
      <c r="RS68" s="284">
        <f t="shared" si="122"/>
        <v>0</v>
      </c>
      <c r="RT68" s="284">
        <f t="shared" si="122"/>
        <v>0</v>
      </c>
      <c r="RU68" s="284">
        <f t="shared" si="122"/>
        <v>0</v>
      </c>
      <c r="RV68" s="284">
        <f t="shared" si="122"/>
        <v>0</v>
      </c>
      <c r="RW68" s="284">
        <f t="shared" si="122"/>
        <v>0</v>
      </c>
      <c r="RX68" s="284">
        <f t="shared" si="122"/>
        <v>0</v>
      </c>
      <c r="RY68" s="284">
        <f t="shared" si="122"/>
        <v>0</v>
      </c>
      <c r="RZ68" s="284">
        <f t="shared" si="122"/>
        <v>0</v>
      </c>
      <c r="SA68" s="284">
        <f t="shared" si="122"/>
        <v>0</v>
      </c>
    </row>
    <row r="69" spans="1:495">
      <c r="A69" s="282"/>
      <c r="B69" s="283" t="str">
        <f>$B$19</f>
        <v>Soil and Vegetation Chemistry</v>
      </c>
      <c r="C69" s="290">
        <f>SUM(D69:R69,S69:INDEX(S69:SA69,$H$5))</f>
        <v>519978</v>
      </c>
      <c r="D69" s="284">
        <f t="shared" ref="D69:BO69" si="123">$C19*D42</f>
        <v>0</v>
      </c>
      <c r="E69" s="284">
        <f t="shared" si="123"/>
        <v>0</v>
      </c>
      <c r="F69" s="284">
        <f t="shared" si="123"/>
        <v>86663</v>
      </c>
      <c r="G69" s="284">
        <f t="shared" si="123"/>
        <v>0</v>
      </c>
      <c r="H69" s="284">
        <f t="shared" si="123"/>
        <v>0</v>
      </c>
      <c r="I69" s="284">
        <f t="shared" si="123"/>
        <v>86663</v>
      </c>
      <c r="J69" s="284">
        <f t="shared" si="123"/>
        <v>0</v>
      </c>
      <c r="K69" s="284">
        <f t="shared" si="123"/>
        <v>0</v>
      </c>
      <c r="L69" s="284">
        <f t="shared" si="123"/>
        <v>0</v>
      </c>
      <c r="M69" s="284">
        <f t="shared" si="123"/>
        <v>86663</v>
      </c>
      <c r="N69" s="284">
        <f t="shared" si="123"/>
        <v>0</v>
      </c>
      <c r="O69" s="284">
        <f t="shared" si="123"/>
        <v>0</v>
      </c>
      <c r="P69" s="284">
        <f t="shared" si="123"/>
        <v>0</v>
      </c>
      <c r="Q69" s="284">
        <f t="shared" si="123"/>
        <v>0</v>
      </c>
      <c r="R69" s="284">
        <f t="shared" si="123"/>
        <v>86663</v>
      </c>
      <c r="S69" s="284">
        <f t="shared" si="123"/>
        <v>0</v>
      </c>
      <c r="T69" s="284">
        <f t="shared" si="123"/>
        <v>0</v>
      </c>
      <c r="U69" s="284">
        <f t="shared" si="123"/>
        <v>0</v>
      </c>
      <c r="V69" s="284">
        <f t="shared" si="123"/>
        <v>0</v>
      </c>
      <c r="W69" s="284">
        <f t="shared" si="123"/>
        <v>86663</v>
      </c>
      <c r="X69" s="284">
        <f t="shared" si="123"/>
        <v>0</v>
      </c>
      <c r="Y69" s="284">
        <f t="shared" si="123"/>
        <v>0</v>
      </c>
      <c r="Z69" s="284">
        <f t="shared" si="123"/>
        <v>0</v>
      </c>
      <c r="AA69" s="284">
        <f t="shared" si="123"/>
        <v>0</v>
      </c>
      <c r="AB69" s="284">
        <f t="shared" si="123"/>
        <v>86663</v>
      </c>
      <c r="AC69" s="284">
        <f t="shared" si="123"/>
        <v>0</v>
      </c>
      <c r="AD69" s="284">
        <f t="shared" si="123"/>
        <v>0</v>
      </c>
      <c r="AE69" s="284">
        <f t="shared" si="123"/>
        <v>0</v>
      </c>
      <c r="AF69" s="284">
        <f t="shared" si="123"/>
        <v>0</v>
      </c>
      <c r="AG69" s="284">
        <f t="shared" si="123"/>
        <v>86663</v>
      </c>
      <c r="AH69" s="284">
        <f t="shared" si="123"/>
        <v>0</v>
      </c>
      <c r="AI69" s="284">
        <f t="shared" si="123"/>
        <v>0</v>
      </c>
      <c r="AJ69" s="284">
        <f t="shared" si="123"/>
        <v>0</v>
      </c>
      <c r="AK69" s="284">
        <f t="shared" si="123"/>
        <v>0</v>
      </c>
      <c r="AL69" s="284">
        <f t="shared" si="123"/>
        <v>86663</v>
      </c>
      <c r="AM69" s="284">
        <f t="shared" si="123"/>
        <v>0</v>
      </c>
      <c r="AN69" s="284">
        <f t="shared" si="123"/>
        <v>0</v>
      </c>
      <c r="AO69" s="284">
        <f t="shared" si="123"/>
        <v>0</v>
      </c>
      <c r="AP69" s="284">
        <f t="shared" si="123"/>
        <v>0</v>
      </c>
      <c r="AQ69" s="284">
        <f t="shared" si="123"/>
        <v>0</v>
      </c>
      <c r="AR69" s="284">
        <f t="shared" si="123"/>
        <v>0</v>
      </c>
      <c r="AS69" s="284">
        <f t="shared" si="123"/>
        <v>0</v>
      </c>
      <c r="AT69" s="284">
        <f t="shared" si="123"/>
        <v>0</v>
      </c>
      <c r="AU69" s="284">
        <f t="shared" si="123"/>
        <v>0</v>
      </c>
      <c r="AV69" s="284">
        <f t="shared" si="123"/>
        <v>0</v>
      </c>
      <c r="AW69" s="284">
        <f t="shared" si="123"/>
        <v>0</v>
      </c>
      <c r="AX69" s="284">
        <f t="shared" si="123"/>
        <v>0</v>
      </c>
      <c r="AY69" s="284">
        <f t="shared" si="123"/>
        <v>0</v>
      </c>
      <c r="AZ69" s="284">
        <f t="shared" si="123"/>
        <v>0</v>
      </c>
      <c r="BA69" s="284">
        <f t="shared" si="123"/>
        <v>0</v>
      </c>
      <c r="BB69" s="284">
        <f t="shared" si="123"/>
        <v>0</v>
      </c>
      <c r="BC69" s="284">
        <f t="shared" si="123"/>
        <v>0</v>
      </c>
      <c r="BD69" s="284">
        <f t="shared" si="123"/>
        <v>0</v>
      </c>
      <c r="BE69" s="284">
        <f t="shared" si="123"/>
        <v>0</v>
      </c>
      <c r="BF69" s="284">
        <f t="shared" si="123"/>
        <v>0</v>
      </c>
      <c r="BG69" s="284">
        <f t="shared" si="123"/>
        <v>0</v>
      </c>
      <c r="BH69" s="284">
        <f t="shared" si="123"/>
        <v>0</v>
      </c>
      <c r="BI69" s="284">
        <f t="shared" si="123"/>
        <v>0</v>
      </c>
      <c r="BJ69" s="284">
        <f t="shared" si="123"/>
        <v>0</v>
      </c>
      <c r="BK69" s="284">
        <f t="shared" si="123"/>
        <v>0</v>
      </c>
      <c r="BL69" s="284">
        <f t="shared" si="123"/>
        <v>0</v>
      </c>
      <c r="BM69" s="284">
        <f t="shared" si="123"/>
        <v>0</v>
      </c>
      <c r="BN69" s="284">
        <f t="shared" si="123"/>
        <v>0</v>
      </c>
      <c r="BO69" s="284">
        <f t="shared" si="123"/>
        <v>0</v>
      </c>
      <c r="BP69" s="284">
        <f t="shared" ref="BP69:EA69" si="124">$C19*BP42</f>
        <v>0</v>
      </c>
      <c r="BQ69" s="284">
        <f t="shared" si="124"/>
        <v>0</v>
      </c>
      <c r="BR69" s="284">
        <f t="shared" si="124"/>
        <v>0</v>
      </c>
      <c r="BS69" s="284">
        <f t="shared" si="124"/>
        <v>0</v>
      </c>
      <c r="BT69" s="284">
        <f t="shared" si="124"/>
        <v>0</v>
      </c>
      <c r="BU69" s="284">
        <f t="shared" si="124"/>
        <v>0</v>
      </c>
      <c r="BV69" s="284">
        <f t="shared" si="124"/>
        <v>0</v>
      </c>
      <c r="BW69" s="284">
        <f t="shared" si="124"/>
        <v>0</v>
      </c>
      <c r="BX69" s="284">
        <f t="shared" si="124"/>
        <v>0</v>
      </c>
      <c r="BY69" s="284">
        <f t="shared" si="124"/>
        <v>0</v>
      </c>
      <c r="BZ69" s="284">
        <f t="shared" si="124"/>
        <v>0</v>
      </c>
      <c r="CA69" s="284">
        <f t="shared" si="124"/>
        <v>0</v>
      </c>
      <c r="CB69" s="284">
        <f t="shared" si="124"/>
        <v>0</v>
      </c>
      <c r="CC69" s="284">
        <f t="shared" si="124"/>
        <v>0</v>
      </c>
      <c r="CD69" s="284">
        <f t="shared" si="124"/>
        <v>0</v>
      </c>
      <c r="CE69" s="284">
        <f t="shared" si="124"/>
        <v>0</v>
      </c>
      <c r="CF69" s="284">
        <f t="shared" si="124"/>
        <v>0</v>
      </c>
      <c r="CG69" s="284">
        <f t="shared" si="124"/>
        <v>0</v>
      </c>
      <c r="CH69" s="284">
        <f t="shared" si="124"/>
        <v>0</v>
      </c>
      <c r="CI69" s="284">
        <f t="shared" si="124"/>
        <v>0</v>
      </c>
      <c r="CJ69" s="284">
        <f t="shared" si="124"/>
        <v>0</v>
      </c>
      <c r="CK69" s="284">
        <f t="shared" si="124"/>
        <v>0</v>
      </c>
      <c r="CL69" s="284">
        <f t="shared" si="124"/>
        <v>0</v>
      </c>
      <c r="CM69" s="284">
        <f t="shared" si="124"/>
        <v>0</v>
      </c>
      <c r="CN69" s="284">
        <f t="shared" si="124"/>
        <v>0</v>
      </c>
      <c r="CO69" s="284">
        <f t="shared" si="124"/>
        <v>0</v>
      </c>
      <c r="CP69" s="284">
        <f t="shared" si="124"/>
        <v>0</v>
      </c>
      <c r="CQ69" s="284">
        <f t="shared" si="124"/>
        <v>0</v>
      </c>
      <c r="CR69" s="284">
        <f t="shared" si="124"/>
        <v>0</v>
      </c>
      <c r="CS69" s="284">
        <f t="shared" si="124"/>
        <v>0</v>
      </c>
      <c r="CT69" s="284">
        <f t="shared" si="124"/>
        <v>0</v>
      </c>
      <c r="CU69" s="284">
        <f t="shared" si="124"/>
        <v>0</v>
      </c>
      <c r="CV69" s="284">
        <f t="shared" si="124"/>
        <v>0</v>
      </c>
      <c r="CW69" s="284">
        <f t="shared" si="124"/>
        <v>0</v>
      </c>
      <c r="CX69" s="284">
        <f t="shared" si="124"/>
        <v>0</v>
      </c>
      <c r="CY69" s="284">
        <f t="shared" si="124"/>
        <v>0</v>
      </c>
      <c r="CZ69" s="284">
        <f t="shared" si="124"/>
        <v>0</v>
      </c>
      <c r="DA69" s="284">
        <f t="shared" si="124"/>
        <v>0</v>
      </c>
      <c r="DB69" s="284">
        <f t="shared" si="124"/>
        <v>0</v>
      </c>
      <c r="DC69" s="284">
        <f t="shared" si="124"/>
        <v>0</v>
      </c>
      <c r="DD69" s="284">
        <f t="shared" si="124"/>
        <v>0</v>
      </c>
      <c r="DE69" s="284">
        <f t="shared" si="124"/>
        <v>0</v>
      </c>
      <c r="DF69" s="284">
        <f t="shared" si="124"/>
        <v>0</v>
      </c>
      <c r="DG69" s="284">
        <f t="shared" si="124"/>
        <v>0</v>
      </c>
      <c r="DH69" s="284">
        <f t="shared" si="124"/>
        <v>0</v>
      </c>
      <c r="DI69" s="284">
        <f t="shared" si="124"/>
        <v>0</v>
      </c>
      <c r="DJ69" s="284">
        <f t="shared" si="124"/>
        <v>0</v>
      </c>
      <c r="DK69" s="284">
        <f t="shared" si="124"/>
        <v>0</v>
      </c>
      <c r="DL69" s="284">
        <f t="shared" si="124"/>
        <v>0</v>
      </c>
      <c r="DM69" s="284">
        <f t="shared" si="124"/>
        <v>0</v>
      </c>
      <c r="DN69" s="284">
        <f t="shared" si="124"/>
        <v>0</v>
      </c>
      <c r="DO69" s="284">
        <f t="shared" si="124"/>
        <v>0</v>
      </c>
      <c r="DP69" s="284">
        <f t="shared" si="124"/>
        <v>0</v>
      </c>
      <c r="DQ69" s="284">
        <f t="shared" si="124"/>
        <v>0</v>
      </c>
      <c r="DR69" s="284">
        <f t="shared" si="124"/>
        <v>0</v>
      </c>
      <c r="DS69" s="284">
        <f t="shared" si="124"/>
        <v>0</v>
      </c>
      <c r="DT69" s="284">
        <f t="shared" si="124"/>
        <v>0</v>
      </c>
      <c r="DU69" s="284">
        <f t="shared" si="124"/>
        <v>0</v>
      </c>
      <c r="DV69" s="284">
        <f t="shared" si="124"/>
        <v>0</v>
      </c>
      <c r="DW69" s="284">
        <f t="shared" si="124"/>
        <v>0</v>
      </c>
      <c r="DX69" s="284">
        <f t="shared" si="124"/>
        <v>0</v>
      </c>
      <c r="DY69" s="284">
        <f t="shared" si="124"/>
        <v>0</v>
      </c>
      <c r="DZ69" s="284">
        <f t="shared" si="124"/>
        <v>0</v>
      </c>
      <c r="EA69" s="284">
        <f t="shared" si="124"/>
        <v>0</v>
      </c>
      <c r="EB69" s="284">
        <f t="shared" ref="EB69:GM69" si="125">$C19*EB42</f>
        <v>0</v>
      </c>
      <c r="EC69" s="284">
        <f t="shared" si="125"/>
        <v>0</v>
      </c>
      <c r="ED69" s="284">
        <f t="shared" si="125"/>
        <v>0</v>
      </c>
      <c r="EE69" s="284">
        <f t="shared" si="125"/>
        <v>0</v>
      </c>
      <c r="EF69" s="284">
        <f t="shared" si="125"/>
        <v>0</v>
      </c>
      <c r="EG69" s="284">
        <f t="shared" si="125"/>
        <v>0</v>
      </c>
      <c r="EH69" s="284">
        <f t="shared" si="125"/>
        <v>0</v>
      </c>
      <c r="EI69" s="284">
        <f t="shared" si="125"/>
        <v>0</v>
      </c>
      <c r="EJ69" s="284">
        <f t="shared" si="125"/>
        <v>0</v>
      </c>
      <c r="EK69" s="284">
        <f t="shared" si="125"/>
        <v>0</v>
      </c>
      <c r="EL69" s="284">
        <f t="shared" si="125"/>
        <v>0</v>
      </c>
      <c r="EM69" s="284">
        <f t="shared" si="125"/>
        <v>0</v>
      </c>
      <c r="EN69" s="284">
        <f t="shared" si="125"/>
        <v>0</v>
      </c>
      <c r="EO69" s="284">
        <f t="shared" si="125"/>
        <v>0</v>
      </c>
      <c r="EP69" s="284">
        <f t="shared" si="125"/>
        <v>0</v>
      </c>
      <c r="EQ69" s="284">
        <f t="shared" si="125"/>
        <v>0</v>
      </c>
      <c r="ER69" s="284">
        <f t="shared" si="125"/>
        <v>0</v>
      </c>
      <c r="ES69" s="284">
        <f t="shared" si="125"/>
        <v>0</v>
      </c>
      <c r="ET69" s="284">
        <f t="shared" si="125"/>
        <v>0</v>
      </c>
      <c r="EU69" s="284">
        <f t="shared" si="125"/>
        <v>0</v>
      </c>
      <c r="EV69" s="284">
        <f t="shared" si="125"/>
        <v>0</v>
      </c>
      <c r="EW69" s="284">
        <f t="shared" si="125"/>
        <v>0</v>
      </c>
      <c r="EX69" s="284">
        <f t="shared" si="125"/>
        <v>0</v>
      </c>
      <c r="EY69" s="284">
        <f t="shared" si="125"/>
        <v>0</v>
      </c>
      <c r="EZ69" s="284">
        <f t="shared" si="125"/>
        <v>0</v>
      </c>
      <c r="FA69" s="284">
        <f t="shared" si="125"/>
        <v>0</v>
      </c>
      <c r="FB69" s="284">
        <f t="shared" si="125"/>
        <v>0</v>
      </c>
      <c r="FC69" s="284">
        <f t="shared" si="125"/>
        <v>0</v>
      </c>
      <c r="FD69" s="284">
        <f t="shared" si="125"/>
        <v>0</v>
      </c>
      <c r="FE69" s="284">
        <f t="shared" si="125"/>
        <v>0</v>
      </c>
      <c r="FF69" s="284">
        <f t="shared" si="125"/>
        <v>0</v>
      </c>
      <c r="FG69" s="284">
        <f t="shared" si="125"/>
        <v>0</v>
      </c>
      <c r="FH69" s="284">
        <f t="shared" si="125"/>
        <v>0</v>
      </c>
      <c r="FI69" s="284">
        <f t="shared" si="125"/>
        <v>0</v>
      </c>
      <c r="FJ69" s="284">
        <f t="shared" si="125"/>
        <v>0</v>
      </c>
      <c r="FK69" s="284">
        <f t="shared" si="125"/>
        <v>0</v>
      </c>
      <c r="FL69" s="284">
        <f t="shared" si="125"/>
        <v>0</v>
      </c>
      <c r="FM69" s="284">
        <f t="shared" si="125"/>
        <v>0</v>
      </c>
      <c r="FN69" s="284">
        <f t="shared" si="125"/>
        <v>0</v>
      </c>
      <c r="FO69" s="284">
        <f t="shared" si="125"/>
        <v>0</v>
      </c>
      <c r="FP69" s="284">
        <f t="shared" si="125"/>
        <v>0</v>
      </c>
      <c r="FQ69" s="284">
        <f t="shared" si="125"/>
        <v>0</v>
      </c>
      <c r="FR69" s="284">
        <f t="shared" si="125"/>
        <v>0</v>
      </c>
      <c r="FS69" s="284">
        <f t="shared" si="125"/>
        <v>0</v>
      </c>
      <c r="FT69" s="284">
        <f t="shared" si="125"/>
        <v>0</v>
      </c>
      <c r="FU69" s="284">
        <f t="shared" si="125"/>
        <v>0</v>
      </c>
      <c r="FV69" s="284">
        <f t="shared" si="125"/>
        <v>0</v>
      </c>
      <c r="FW69" s="284">
        <f t="shared" si="125"/>
        <v>0</v>
      </c>
      <c r="FX69" s="284">
        <f t="shared" si="125"/>
        <v>0</v>
      </c>
      <c r="FY69" s="284">
        <f t="shared" si="125"/>
        <v>0</v>
      </c>
      <c r="FZ69" s="284">
        <f t="shared" si="125"/>
        <v>0</v>
      </c>
      <c r="GA69" s="284">
        <f t="shared" si="125"/>
        <v>0</v>
      </c>
      <c r="GB69" s="284">
        <f t="shared" si="125"/>
        <v>0</v>
      </c>
      <c r="GC69" s="284">
        <f t="shared" si="125"/>
        <v>0</v>
      </c>
      <c r="GD69" s="284">
        <f t="shared" si="125"/>
        <v>0</v>
      </c>
      <c r="GE69" s="284">
        <f t="shared" si="125"/>
        <v>0</v>
      </c>
      <c r="GF69" s="284">
        <f t="shared" si="125"/>
        <v>0</v>
      </c>
      <c r="GG69" s="284">
        <f t="shared" si="125"/>
        <v>0</v>
      </c>
      <c r="GH69" s="284">
        <f t="shared" si="125"/>
        <v>0</v>
      </c>
      <c r="GI69" s="284">
        <f t="shared" si="125"/>
        <v>0</v>
      </c>
      <c r="GJ69" s="284">
        <f t="shared" si="125"/>
        <v>0</v>
      </c>
      <c r="GK69" s="284">
        <f t="shared" si="125"/>
        <v>0</v>
      </c>
      <c r="GL69" s="284">
        <f t="shared" si="125"/>
        <v>0</v>
      </c>
      <c r="GM69" s="284">
        <f t="shared" si="125"/>
        <v>0</v>
      </c>
      <c r="GN69" s="284">
        <f t="shared" ref="GN69:IY69" si="126">$C19*GN42</f>
        <v>0</v>
      </c>
      <c r="GO69" s="284">
        <f t="shared" si="126"/>
        <v>0</v>
      </c>
      <c r="GP69" s="284">
        <f t="shared" si="126"/>
        <v>0</v>
      </c>
      <c r="GQ69" s="284">
        <f t="shared" si="126"/>
        <v>0</v>
      </c>
      <c r="GR69" s="284">
        <f t="shared" si="126"/>
        <v>0</v>
      </c>
      <c r="GS69" s="284">
        <f t="shared" si="126"/>
        <v>0</v>
      </c>
      <c r="GT69" s="284">
        <f t="shared" si="126"/>
        <v>0</v>
      </c>
      <c r="GU69" s="284">
        <f t="shared" si="126"/>
        <v>0</v>
      </c>
      <c r="GV69" s="284">
        <f t="shared" si="126"/>
        <v>0</v>
      </c>
      <c r="GW69" s="284">
        <f t="shared" si="126"/>
        <v>0</v>
      </c>
      <c r="GX69" s="284">
        <f t="shared" si="126"/>
        <v>0</v>
      </c>
      <c r="GY69" s="284">
        <f t="shared" si="126"/>
        <v>0</v>
      </c>
      <c r="GZ69" s="284">
        <f t="shared" si="126"/>
        <v>0</v>
      </c>
      <c r="HA69" s="284">
        <f t="shared" si="126"/>
        <v>0</v>
      </c>
      <c r="HB69" s="284">
        <f t="shared" si="126"/>
        <v>0</v>
      </c>
      <c r="HC69" s="284">
        <f t="shared" si="126"/>
        <v>0</v>
      </c>
      <c r="HD69" s="284">
        <f t="shared" si="126"/>
        <v>0</v>
      </c>
      <c r="HE69" s="284">
        <f t="shared" si="126"/>
        <v>0</v>
      </c>
      <c r="HF69" s="284">
        <f t="shared" si="126"/>
        <v>0</v>
      </c>
      <c r="HG69" s="284">
        <f t="shared" si="126"/>
        <v>0</v>
      </c>
      <c r="HH69" s="284">
        <f t="shared" si="126"/>
        <v>0</v>
      </c>
      <c r="HI69" s="284">
        <f t="shared" si="126"/>
        <v>0</v>
      </c>
      <c r="HJ69" s="284">
        <f t="shared" si="126"/>
        <v>0</v>
      </c>
      <c r="HK69" s="284">
        <f t="shared" si="126"/>
        <v>0</v>
      </c>
      <c r="HL69" s="284">
        <f t="shared" si="126"/>
        <v>0</v>
      </c>
      <c r="HM69" s="284">
        <f t="shared" si="126"/>
        <v>0</v>
      </c>
      <c r="HN69" s="284">
        <f t="shared" si="126"/>
        <v>0</v>
      </c>
      <c r="HO69" s="284">
        <f t="shared" si="126"/>
        <v>0</v>
      </c>
      <c r="HP69" s="284">
        <f t="shared" si="126"/>
        <v>0</v>
      </c>
      <c r="HQ69" s="284">
        <f t="shared" si="126"/>
        <v>0</v>
      </c>
      <c r="HR69" s="284">
        <f t="shared" si="126"/>
        <v>0</v>
      </c>
      <c r="HS69" s="284">
        <f t="shared" si="126"/>
        <v>0</v>
      </c>
      <c r="HT69" s="284">
        <f t="shared" si="126"/>
        <v>0</v>
      </c>
      <c r="HU69" s="284">
        <f t="shared" si="126"/>
        <v>0</v>
      </c>
      <c r="HV69" s="284">
        <f t="shared" si="126"/>
        <v>0</v>
      </c>
      <c r="HW69" s="284">
        <f t="shared" si="126"/>
        <v>0</v>
      </c>
      <c r="HX69" s="284">
        <f t="shared" si="126"/>
        <v>0</v>
      </c>
      <c r="HY69" s="284">
        <f t="shared" si="126"/>
        <v>0</v>
      </c>
      <c r="HZ69" s="284">
        <f t="shared" si="126"/>
        <v>0</v>
      </c>
      <c r="IA69" s="284">
        <f t="shared" si="126"/>
        <v>0</v>
      </c>
      <c r="IB69" s="284">
        <f t="shared" si="126"/>
        <v>0</v>
      </c>
      <c r="IC69" s="284">
        <f t="shared" si="126"/>
        <v>0</v>
      </c>
      <c r="ID69" s="284">
        <f t="shared" si="126"/>
        <v>0</v>
      </c>
      <c r="IE69" s="284">
        <f t="shared" si="126"/>
        <v>0</v>
      </c>
      <c r="IF69" s="284">
        <f t="shared" si="126"/>
        <v>0</v>
      </c>
      <c r="IG69" s="284">
        <f t="shared" si="126"/>
        <v>0</v>
      </c>
      <c r="IH69" s="284">
        <f t="shared" si="126"/>
        <v>0</v>
      </c>
      <c r="II69" s="284">
        <f t="shared" si="126"/>
        <v>0</v>
      </c>
      <c r="IJ69" s="284">
        <f t="shared" si="126"/>
        <v>0</v>
      </c>
      <c r="IK69" s="284">
        <f t="shared" si="126"/>
        <v>0</v>
      </c>
      <c r="IL69" s="284">
        <f t="shared" si="126"/>
        <v>0</v>
      </c>
      <c r="IM69" s="284">
        <f t="shared" si="126"/>
        <v>0</v>
      </c>
      <c r="IN69" s="284">
        <f t="shared" si="126"/>
        <v>0</v>
      </c>
      <c r="IO69" s="284">
        <f t="shared" si="126"/>
        <v>0</v>
      </c>
      <c r="IP69" s="284">
        <f t="shared" si="126"/>
        <v>0</v>
      </c>
      <c r="IQ69" s="284">
        <f t="shared" si="126"/>
        <v>0</v>
      </c>
      <c r="IR69" s="284">
        <f t="shared" si="126"/>
        <v>0</v>
      </c>
      <c r="IS69" s="284">
        <f t="shared" si="126"/>
        <v>0</v>
      </c>
      <c r="IT69" s="284">
        <f t="shared" si="126"/>
        <v>0</v>
      </c>
      <c r="IU69" s="284">
        <f t="shared" si="126"/>
        <v>0</v>
      </c>
      <c r="IV69" s="284">
        <f t="shared" si="126"/>
        <v>0</v>
      </c>
      <c r="IW69" s="284">
        <f t="shared" si="126"/>
        <v>0</v>
      </c>
      <c r="IX69" s="284">
        <f t="shared" si="126"/>
        <v>0</v>
      </c>
      <c r="IY69" s="284">
        <f t="shared" si="126"/>
        <v>0</v>
      </c>
      <c r="IZ69" s="284">
        <f t="shared" ref="IZ69:LK69" si="127">$C19*IZ42</f>
        <v>0</v>
      </c>
      <c r="JA69" s="284">
        <f t="shared" si="127"/>
        <v>0</v>
      </c>
      <c r="JB69" s="284">
        <f t="shared" si="127"/>
        <v>0</v>
      </c>
      <c r="JC69" s="284">
        <f t="shared" si="127"/>
        <v>0</v>
      </c>
      <c r="JD69" s="284">
        <f t="shared" si="127"/>
        <v>0</v>
      </c>
      <c r="JE69" s="284">
        <f t="shared" si="127"/>
        <v>0</v>
      </c>
      <c r="JF69" s="284">
        <f t="shared" si="127"/>
        <v>0</v>
      </c>
      <c r="JG69" s="284">
        <f t="shared" si="127"/>
        <v>0</v>
      </c>
      <c r="JH69" s="284">
        <f t="shared" si="127"/>
        <v>0</v>
      </c>
      <c r="JI69" s="284">
        <f t="shared" si="127"/>
        <v>0</v>
      </c>
      <c r="JJ69" s="284">
        <f t="shared" si="127"/>
        <v>0</v>
      </c>
      <c r="JK69" s="284">
        <f t="shared" si="127"/>
        <v>0</v>
      </c>
      <c r="JL69" s="284">
        <f t="shared" si="127"/>
        <v>0</v>
      </c>
      <c r="JM69" s="284">
        <f t="shared" si="127"/>
        <v>0</v>
      </c>
      <c r="JN69" s="284">
        <f t="shared" si="127"/>
        <v>0</v>
      </c>
      <c r="JO69" s="284">
        <f t="shared" si="127"/>
        <v>0</v>
      </c>
      <c r="JP69" s="284">
        <f t="shared" si="127"/>
        <v>0</v>
      </c>
      <c r="JQ69" s="284">
        <f t="shared" si="127"/>
        <v>0</v>
      </c>
      <c r="JR69" s="284">
        <f t="shared" si="127"/>
        <v>0</v>
      </c>
      <c r="JS69" s="284">
        <f t="shared" si="127"/>
        <v>0</v>
      </c>
      <c r="JT69" s="284">
        <f t="shared" si="127"/>
        <v>0</v>
      </c>
      <c r="JU69" s="284">
        <f t="shared" si="127"/>
        <v>0</v>
      </c>
      <c r="JV69" s="284">
        <f t="shared" si="127"/>
        <v>0</v>
      </c>
      <c r="JW69" s="284">
        <f t="shared" si="127"/>
        <v>0</v>
      </c>
      <c r="JX69" s="284">
        <f t="shared" si="127"/>
        <v>0</v>
      </c>
      <c r="JY69" s="284">
        <f t="shared" si="127"/>
        <v>0</v>
      </c>
      <c r="JZ69" s="284">
        <f t="shared" si="127"/>
        <v>0</v>
      </c>
      <c r="KA69" s="284">
        <f t="shared" si="127"/>
        <v>0</v>
      </c>
      <c r="KB69" s="284">
        <f t="shared" si="127"/>
        <v>0</v>
      </c>
      <c r="KC69" s="284">
        <f t="shared" si="127"/>
        <v>0</v>
      </c>
      <c r="KD69" s="284">
        <f t="shared" si="127"/>
        <v>0</v>
      </c>
      <c r="KE69" s="284">
        <f t="shared" si="127"/>
        <v>0</v>
      </c>
      <c r="KF69" s="284">
        <f t="shared" si="127"/>
        <v>0</v>
      </c>
      <c r="KG69" s="284">
        <f t="shared" si="127"/>
        <v>0</v>
      </c>
      <c r="KH69" s="284">
        <f t="shared" si="127"/>
        <v>0</v>
      </c>
      <c r="KI69" s="284">
        <f t="shared" si="127"/>
        <v>0</v>
      </c>
      <c r="KJ69" s="284">
        <f t="shared" si="127"/>
        <v>0</v>
      </c>
      <c r="KK69" s="284">
        <f t="shared" si="127"/>
        <v>0</v>
      </c>
      <c r="KL69" s="284">
        <f t="shared" si="127"/>
        <v>0</v>
      </c>
      <c r="KM69" s="284">
        <f t="shared" si="127"/>
        <v>0</v>
      </c>
      <c r="KN69" s="284">
        <f t="shared" si="127"/>
        <v>0</v>
      </c>
      <c r="KO69" s="284">
        <f t="shared" si="127"/>
        <v>0</v>
      </c>
      <c r="KP69" s="284">
        <f t="shared" si="127"/>
        <v>0</v>
      </c>
      <c r="KQ69" s="284">
        <f t="shared" si="127"/>
        <v>0</v>
      </c>
      <c r="KR69" s="284">
        <f t="shared" si="127"/>
        <v>0</v>
      </c>
      <c r="KS69" s="284">
        <f t="shared" si="127"/>
        <v>0</v>
      </c>
      <c r="KT69" s="284">
        <f t="shared" si="127"/>
        <v>0</v>
      </c>
      <c r="KU69" s="284">
        <f t="shared" si="127"/>
        <v>0</v>
      </c>
      <c r="KV69" s="284">
        <f t="shared" si="127"/>
        <v>0</v>
      </c>
      <c r="KW69" s="284">
        <f t="shared" si="127"/>
        <v>0</v>
      </c>
      <c r="KX69" s="284">
        <f t="shared" si="127"/>
        <v>0</v>
      </c>
      <c r="KY69" s="284">
        <f t="shared" si="127"/>
        <v>0</v>
      </c>
      <c r="KZ69" s="284">
        <f t="shared" si="127"/>
        <v>0</v>
      </c>
      <c r="LA69" s="284">
        <f t="shared" si="127"/>
        <v>0</v>
      </c>
      <c r="LB69" s="284">
        <f t="shared" si="127"/>
        <v>0</v>
      </c>
      <c r="LC69" s="284">
        <f t="shared" si="127"/>
        <v>0</v>
      </c>
      <c r="LD69" s="284">
        <f t="shared" si="127"/>
        <v>0</v>
      </c>
      <c r="LE69" s="284">
        <f t="shared" si="127"/>
        <v>0</v>
      </c>
      <c r="LF69" s="284">
        <f t="shared" si="127"/>
        <v>0</v>
      </c>
      <c r="LG69" s="284">
        <f t="shared" si="127"/>
        <v>0</v>
      </c>
      <c r="LH69" s="284">
        <f t="shared" si="127"/>
        <v>0</v>
      </c>
      <c r="LI69" s="284">
        <f t="shared" si="127"/>
        <v>0</v>
      </c>
      <c r="LJ69" s="284">
        <f t="shared" si="127"/>
        <v>0</v>
      </c>
      <c r="LK69" s="284">
        <f t="shared" si="127"/>
        <v>0</v>
      </c>
      <c r="LL69" s="284">
        <f t="shared" ref="LL69:NW69" si="128">$C19*LL42</f>
        <v>0</v>
      </c>
      <c r="LM69" s="284">
        <f t="shared" si="128"/>
        <v>0</v>
      </c>
      <c r="LN69" s="284">
        <f t="shared" si="128"/>
        <v>0</v>
      </c>
      <c r="LO69" s="284">
        <f t="shared" si="128"/>
        <v>0</v>
      </c>
      <c r="LP69" s="284">
        <f t="shared" si="128"/>
        <v>0</v>
      </c>
      <c r="LQ69" s="284">
        <f t="shared" si="128"/>
        <v>0</v>
      </c>
      <c r="LR69" s="284">
        <f t="shared" si="128"/>
        <v>0</v>
      </c>
      <c r="LS69" s="284">
        <f t="shared" si="128"/>
        <v>0</v>
      </c>
      <c r="LT69" s="284">
        <f t="shared" si="128"/>
        <v>0</v>
      </c>
      <c r="LU69" s="284">
        <f t="shared" si="128"/>
        <v>0</v>
      </c>
      <c r="LV69" s="284">
        <f t="shared" si="128"/>
        <v>0</v>
      </c>
      <c r="LW69" s="284">
        <f t="shared" si="128"/>
        <v>0</v>
      </c>
      <c r="LX69" s="284">
        <f t="shared" si="128"/>
        <v>0</v>
      </c>
      <c r="LY69" s="284">
        <f t="shared" si="128"/>
        <v>0</v>
      </c>
      <c r="LZ69" s="284">
        <f t="shared" si="128"/>
        <v>0</v>
      </c>
      <c r="MA69" s="284">
        <f t="shared" si="128"/>
        <v>0</v>
      </c>
      <c r="MB69" s="284">
        <f t="shared" si="128"/>
        <v>0</v>
      </c>
      <c r="MC69" s="284">
        <f t="shared" si="128"/>
        <v>0</v>
      </c>
      <c r="MD69" s="284">
        <f t="shared" si="128"/>
        <v>0</v>
      </c>
      <c r="ME69" s="284">
        <f t="shared" si="128"/>
        <v>0</v>
      </c>
      <c r="MF69" s="284">
        <f t="shared" si="128"/>
        <v>0</v>
      </c>
      <c r="MG69" s="284">
        <f t="shared" si="128"/>
        <v>0</v>
      </c>
      <c r="MH69" s="284">
        <f t="shared" si="128"/>
        <v>0</v>
      </c>
      <c r="MI69" s="284">
        <f t="shared" si="128"/>
        <v>0</v>
      </c>
      <c r="MJ69" s="284">
        <f t="shared" si="128"/>
        <v>0</v>
      </c>
      <c r="MK69" s="284">
        <f t="shared" si="128"/>
        <v>0</v>
      </c>
      <c r="ML69" s="284">
        <f t="shared" si="128"/>
        <v>0</v>
      </c>
      <c r="MM69" s="284">
        <f t="shared" si="128"/>
        <v>0</v>
      </c>
      <c r="MN69" s="284">
        <f t="shared" si="128"/>
        <v>0</v>
      </c>
      <c r="MO69" s="284">
        <f t="shared" si="128"/>
        <v>0</v>
      </c>
      <c r="MP69" s="284">
        <f t="shared" si="128"/>
        <v>0</v>
      </c>
      <c r="MQ69" s="284">
        <f t="shared" si="128"/>
        <v>0</v>
      </c>
      <c r="MR69" s="284">
        <f t="shared" si="128"/>
        <v>0</v>
      </c>
      <c r="MS69" s="284">
        <f t="shared" si="128"/>
        <v>0</v>
      </c>
      <c r="MT69" s="284">
        <f t="shared" si="128"/>
        <v>0</v>
      </c>
      <c r="MU69" s="284">
        <f t="shared" si="128"/>
        <v>0</v>
      </c>
      <c r="MV69" s="284">
        <f t="shared" si="128"/>
        <v>0</v>
      </c>
      <c r="MW69" s="284">
        <f t="shared" si="128"/>
        <v>0</v>
      </c>
      <c r="MX69" s="284">
        <f t="shared" si="128"/>
        <v>0</v>
      </c>
      <c r="MY69" s="284">
        <f t="shared" si="128"/>
        <v>0</v>
      </c>
      <c r="MZ69" s="284">
        <f t="shared" si="128"/>
        <v>0</v>
      </c>
      <c r="NA69" s="284">
        <f t="shared" si="128"/>
        <v>0</v>
      </c>
      <c r="NB69" s="284">
        <f t="shared" si="128"/>
        <v>0</v>
      </c>
      <c r="NC69" s="284">
        <f t="shared" si="128"/>
        <v>0</v>
      </c>
      <c r="ND69" s="284">
        <f t="shared" si="128"/>
        <v>0</v>
      </c>
      <c r="NE69" s="284">
        <f t="shared" si="128"/>
        <v>0</v>
      </c>
      <c r="NF69" s="284">
        <f t="shared" si="128"/>
        <v>0</v>
      </c>
      <c r="NG69" s="284">
        <f t="shared" si="128"/>
        <v>0</v>
      </c>
      <c r="NH69" s="284">
        <f t="shared" si="128"/>
        <v>0</v>
      </c>
      <c r="NI69" s="284">
        <f t="shared" si="128"/>
        <v>0</v>
      </c>
      <c r="NJ69" s="284">
        <f t="shared" si="128"/>
        <v>0</v>
      </c>
      <c r="NK69" s="284">
        <f t="shared" si="128"/>
        <v>0</v>
      </c>
      <c r="NL69" s="284">
        <f t="shared" si="128"/>
        <v>0</v>
      </c>
      <c r="NM69" s="284">
        <f t="shared" si="128"/>
        <v>0</v>
      </c>
      <c r="NN69" s="284">
        <f t="shared" si="128"/>
        <v>0</v>
      </c>
      <c r="NO69" s="284">
        <f t="shared" si="128"/>
        <v>0</v>
      </c>
      <c r="NP69" s="284">
        <f t="shared" si="128"/>
        <v>0</v>
      </c>
      <c r="NQ69" s="284">
        <f t="shared" si="128"/>
        <v>0</v>
      </c>
      <c r="NR69" s="284">
        <f t="shared" si="128"/>
        <v>0</v>
      </c>
      <c r="NS69" s="284">
        <f t="shared" si="128"/>
        <v>0</v>
      </c>
      <c r="NT69" s="284">
        <f t="shared" si="128"/>
        <v>0</v>
      </c>
      <c r="NU69" s="284">
        <f t="shared" si="128"/>
        <v>0</v>
      </c>
      <c r="NV69" s="284">
        <f t="shared" si="128"/>
        <v>0</v>
      </c>
      <c r="NW69" s="284">
        <f t="shared" si="128"/>
        <v>0</v>
      </c>
      <c r="NX69" s="284">
        <f t="shared" ref="NX69:QI69" si="129">$C19*NX42</f>
        <v>0</v>
      </c>
      <c r="NY69" s="284">
        <f t="shared" si="129"/>
        <v>0</v>
      </c>
      <c r="NZ69" s="284">
        <f t="shared" si="129"/>
        <v>0</v>
      </c>
      <c r="OA69" s="284">
        <f t="shared" si="129"/>
        <v>0</v>
      </c>
      <c r="OB69" s="284">
        <f t="shared" si="129"/>
        <v>0</v>
      </c>
      <c r="OC69" s="284">
        <f t="shared" si="129"/>
        <v>0</v>
      </c>
      <c r="OD69" s="284">
        <f t="shared" si="129"/>
        <v>0</v>
      </c>
      <c r="OE69" s="284">
        <f t="shared" si="129"/>
        <v>0</v>
      </c>
      <c r="OF69" s="284">
        <f t="shared" si="129"/>
        <v>0</v>
      </c>
      <c r="OG69" s="284">
        <f t="shared" si="129"/>
        <v>0</v>
      </c>
      <c r="OH69" s="284">
        <f t="shared" si="129"/>
        <v>0</v>
      </c>
      <c r="OI69" s="284">
        <f t="shared" si="129"/>
        <v>0</v>
      </c>
      <c r="OJ69" s="284">
        <f t="shared" si="129"/>
        <v>0</v>
      </c>
      <c r="OK69" s="284">
        <f t="shared" si="129"/>
        <v>0</v>
      </c>
      <c r="OL69" s="284">
        <f t="shared" si="129"/>
        <v>0</v>
      </c>
      <c r="OM69" s="284">
        <f t="shared" si="129"/>
        <v>0</v>
      </c>
      <c r="ON69" s="284">
        <f t="shared" si="129"/>
        <v>0</v>
      </c>
      <c r="OO69" s="284">
        <f t="shared" si="129"/>
        <v>0</v>
      </c>
      <c r="OP69" s="284">
        <f t="shared" si="129"/>
        <v>0</v>
      </c>
      <c r="OQ69" s="284">
        <f t="shared" si="129"/>
        <v>0</v>
      </c>
      <c r="OR69" s="284">
        <f t="shared" si="129"/>
        <v>0</v>
      </c>
      <c r="OS69" s="284">
        <f t="shared" si="129"/>
        <v>0</v>
      </c>
      <c r="OT69" s="284">
        <f t="shared" si="129"/>
        <v>0</v>
      </c>
      <c r="OU69" s="284">
        <f t="shared" si="129"/>
        <v>0</v>
      </c>
      <c r="OV69" s="284">
        <f t="shared" si="129"/>
        <v>0</v>
      </c>
      <c r="OW69" s="284">
        <f t="shared" si="129"/>
        <v>0</v>
      </c>
      <c r="OX69" s="284">
        <f t="shared" si="129"/>
        <v>0</v>
      </c>
      <c r="OY69" s="284">
        <f t="shared" si="129"/>
        <v>0</v>
      </c>
      <c r="OZ69" s="284">
        <f t="shared" si="129"/>
        <v>0</v>
      </c>
      <c r="PA69" s="284">
        <f t="shared" si="129"/>
        <v>0</v>
      </c>
      <c r="PB69" s="284">
        <f t="shared" si="129"/>
        <v>0</v>
      </c>
      <c r="PC69" s="284">
        <f t="shared" si="129"/>
        <v>0</v>
      </c>
      <c r="PD69" s="284">
        <f t="shared" si="129"/>
        <v>0</v>
      </c>
      <c r="PE69" s="284">
        <f t="shared" si="129"/>
        <v>0</v>
      </c>
      <c r="PF69" s="284">
        <f t="shared" si="129"/>
        <v>0</v>
      </c>
      <c r="PG69" s="284">
        <f t="shared" si="129"/>
        <v>0</v>
      </c>
      <c r="PH69" s="284">
        <f t="shared" si="129"/>
        <v>0</v>
      </c>
      <c r="PI69" s="284">
        <f t="shared" si="129"/>
        <v>0</v>
      </c>
      <c r="PJ69" s="284">
        <f t="shared" si="129"/>
        <v>0</v>
      </c>
      <c r="PK69" s="284">
        <f t="shared" si="129"/>
        <v>0</v>
      </c>
      <c r="PL69" s="284">
        <f t="shared" si="129"/>
        <v>0</v>
      </c>
      <c r="PM69" s="284">
        <f t="shared" si="129"/>
        <v>0</v>
      </c>
      <c r="PN69" s="284">
        <f t="shared" si="129"/>
        <v>0</v>
      </c>
      <c r="PO69" s="284">
        <f t="shared" si="129"/>
        <v>0</v>
      </c>
      <c r="PP69" s="284">
        <f t="shared" si="129"/>
        <v>0</v>
      </c>
      <c r="PQ69" s="284">
        <f t="shared" si="129"/>
        <v>0</v>
      </c>
      <c r="PR69" s="284">
        <f t="shared" si="129"/>
        <v>0</v>
      </c>
      <c r="PS69" s="284">
        <f t="shared" si="129"/>
        <v>0</v>
      </c>
      <c r="PT69" s="284">
        <f t="shared" si="129"/>
        <v>0</v>
      </c>
      <c r="PU69" s="284">
        <f t="shared" si="129"/>
        <v>0</v>
      </c>
      <c r="PV69" s="284">
        <f t="shared" si="129"/>
        <v>0</v>
      </c>
      <c r="PW69" s="284">
        <f t="shared" si="129"/>
        <v>0</v>
      </c>
      <c r="PX69" s="284">
        <f t="shared" si="129"/>
        <v>0</v>
      </c>
      <c r="PY69" s="284">
        <f t="shared" si="129"/>
        <v>0</v>
      </c>
      <c r="PZ69" s="284">
        <f t="shared" si="129"/>
        <v>0</v>
      </c>
      <c r="QA69" s="284">
        <f t="shared" si="129"/>
        <v>0</v>
      </c>
      <c r="QB69" s="284">
        <f t="shared" si="129"/>
        <v>0</v>
      </c>
      <c r="QC69" s="284">
        <f t="shared" si="129"/>
        <v>0</v>
      </c>
      <c r="QD69" s="284">
        <f t="shared" si="129"/>
        <v>0</v>
      </c>
      <c r="QE69" s="284">
        <f t="shared" si="129"/>
        <v>0</v>
      </c>
      <c r="QF69" s="284">
        <f t="shared" si="129"/>
        <v>0</v>
      </c>
      <c r="QG69" s="284">
        <f t="shared" si="129"/>
        <v>0</v>
      </c>
      <c r="QH69" s="284">
        <f t="shared" si="129"/>
        <v>0</v>
      </c>
      <c r="QI69" s="284">
        <f t="shared" si="129"/>
        <v>0</v>
      </c>
      <c r="QJ69" s="284">
        <f t="shared" ref="QJ69:SA69" si="130">$C19*QJ42</f>
        <v>0</v>
      </c>
      <c r="QK69" s="284">
        <f t="shared" si="130"/>
        <v>0</v>
      </c>
      <c r="QL69" s="284">
        <f t="shared" si="130"/>
        <v>0</v>
      </c>
      <c r="QM69" s="284">
        <f t="shared" si="130"/>
        <v>0</v>
      </c>
      <c r="QN69" s="284">
        <f t="shared" si="130"/>
        <v>0</v>
      </c>
      <c r="QO69" s="284">
        <f t="shared" si="130"/>
        <v>0</v>
      </c>
      <c r="QP69" s="284">
        <f t="shared" si="130"/>
        <v>0</v>
      </c>
      <c r="QQ69" s="284">
        <f t="shared" si="130"/>
        <v>0</v>
      </c>
      <c r="QR69" s="284">
        <f t="shared" si="130"/>
        <v>0</v>
      </c>
      <c r="QS69" s="284">
        <f t="shared" si="130"/>
        <v>0</v>
      </c>
      <c r="QT69" s="284">
        <f t="shared" si="130"/>
        <v>0</v>
      </c>
      <c r="QU69" s="284">
        <f t="shared" si="130"/>
        <v>0</v>
      </c>
      <c r="QV69" s="284">
        <f t="shared" si="130"/>
        <v>0</v>
      </c>
      <c r="QW69" s="284">
        <f t="shared" si="130"/>
        <v>0</v>
      </c>
      <c r="QX69" s="284">
        <f t="shared" si="130"/>
        <v>0</v>
      </c>
      <c r="QY69" s="284">
        <f t="shared" si="130"/>
        <v>0</v>
      </c>
      <c r="QZ69" s="284">
        <f t="shared" si="130"/>
        <v>0</v>
      </c>
      <c r="RA69" s="284">
        <f t="shared" si="130"/>
        <v>0</v>
      </c>
      <c r="RB69" s="284">
        <f t="shared" si="130"/>
        <v>0</v>
      </c>
      <c r="RC69" s="284">
        <f t="shared" si="130"/>
        <v>0</v>
      </c>
      <c r="RD69" s="284">
        <f t="shared" si="130"/>
        <v>0</v>
      </c>
      <c r="RE69" s="284">
        <f t="shared" si="130"/>
        <v>0</v>
      </c>
      <c r="RF69" s="284">
        <f t="shared" si="130"/>
        <v>0</v>
      </c>
      <c r="RG69" s="284">
        <f t="shared" si="130"/>
        <v>0</v>
      </c>
      <c r="RH69" s="284">
        <f t="shared" si="130"/>
        <v>0</v>
      </c>
      <c r="RI69" s="284">
        <f t="shared" si="130"/>
        <v>0</v>
      </c>
      <c r="RJ69" s="284">
        <f t="shared" si="130"/>
        <v>0</v>
      </c>
      <c r="RK69" s="284">
        <f t="shared" si="130"/>
        <v>0</v>
      </c>
      <c r="RL69" s="284">
        <f t="shared" si="130"/>
        <v>0</v>
      </c>
      <c r="RM69" s="284">
        <f t="shared" si="130"/>
        <v>0</v>
      </c>
      <c r="RN69" s="284">
        <f t="shared" si="130"/>
        <v>0</v>
      </c>
      <c r="RO69" s="284">
        <f t="shared" si="130"/>
        <v>0</v>
      </c>
      <c r="RP69" s="284">
        <f t="shared" si="130"/>
        <v>0</v>
      </c>
      <c r="RQ69" s="284">
        <f t="shared" si="130"/>
        <v>0</v>
      </c>
      <c r="RR69" s="284">
        <f t="shared" si="130"/>
        <v>0</v>
      </c>
      <c r="RS69" s="284">
        <f t="shared" si="130"/>
        <v>0</v>
      </c>
      <c r="RT69" s="284">
        <f t="shared" si="130"/>
        <v>0</v>
      </c>
      <c r="RU69" s="284">
        <f t="shared" si="130"/>
        <v>0</v>
      </c>
      <c r="RV69" s="284">
        <f t="shared" si="130"/>
        <v>0</v>
      </c>
      <c r="RW69" s="284">
        <f t="shared" si="130"/>
        <v>0</v>
      </c>
      <c r="RX69" s="284">
        <f t="shared" si="130"/>
        <v>0</v>
      </c>
      <c r="RY69" s="284">
        <f t="shared" si="130"/>
        <v>0</v>
      </c>
      <c r="RZ69" s="284">
        <f t="shared" si="130"/>
        <v>0</v>
      </c>
      <c r="SA69" s="284">
        <f t="shared" si="130"/>
        <v>0</v>
      </c>
    </row>
    <row r="70" spans="1:495">
      <c r="A70" s="282"/>
      <c r="B70" s="283" t="str">
        <f>$B$20</f>
        <v>Wildlife Aerial Surveys</v>
      </c>
      <c r="C70" s="290">
        <f>SUM(D70:R70,S70:INDEX(S70:SA70,$H$5))</f>
        <v>1259728</v>
      </c>
      <c r="D70" s="284">
        <f t="shared" ref="D70:BO70" si="131">$C20*D43</f>
        <v>157466</v>
      </c>
      <c r="E70" s="284">
        <f t="shared" si="131"/>
        <v>157466</v>
      </c>
      <c r="F70" s="284">
        <f t="shared" si="131"/>
        <v>157466</v>
      </c>
      <c r="G70" s="284">
        <f t="shared" si="131"/>
        <v>0</v>
      </c>
      <c r="H70" s="284">
        <f t="shared" si="131"/>
        <v>0</v>
      </c>
      <c r="I70" s="284">
        <f t="shared" si="131"/>
        <v>157466</v>
      </c>
      <c r="J70" s="284">
        <f t="shared" si="131"/>
        <v>0</v>
      </c>
      <c r="K70" s="284">
        <f t="shared" si="131"/>
        <v>0</v>
      </c>
      <c r="L70" s="284">
        <f t="shared" si="131"/>
        <v>0</v>
      </c>
      <c r="M70" s="284">
        <f t="shared" si="131"/>
        <v>157466</v>
      </c>
      <c r="N70" s="284">
        <f t="shared" si="131"/>
        <v>0</v>
      </c>
      <c r="O70" s="284">
        <f t="shared" si="131"/>
        <v>0</v>
      </c>
      <c r="P70" s="284">
        <f t="shared" si="131"/>
        <v>0</v>
      </c>
      <c r="Q70" s="284">
        <f t="shared" si="131"/>
        <v>0</v>
      </c>
      <c r="R70" s="284">
        <f t="shared" si="131"/>
        <v>157466</v>
      </c>
      <c r="S70" s="284">
        <f t="shared" si="131"/>
        <v>0</v>
      </c>
      <c r="T70" s="284">
        <f t="shared" si="131"/>
        <v>0</v>
      </c>
      <c r="U70" s="284">
        <f t="shared" si="131"/>
        <v>0</v>
      </c>
      <c r="V70" s="284">
        <f t="shared" si="131"/>
        <v>0</v>
      </c>
      <c r="W70" s="284">
        <f t="shared" si="131"/>
        <v>157466</v>
      </c>
      <c r="X70" s="284">
        <f t="shared" si="131"/>
        <v>0</v>
      </c>
      <c r="Y70" s="284">
        <f t="shared" si="131"/>
        <v>0</v>
      </c>
      <c r="Z70" s="284">
        <f t="shared" si="131"/>
        <v>0</v>
      </c>
      <c r="AA70" s="284">
        <f t="shared" si="131"/>
        <v>0</v>
      </c>
      <c r="AB70" s="284">
        <f t="shared" si="131"/>
        <v>157466</v>
      </c>
      <c r="AC70" s="284">
        <f t="shared" si="131"/>
        <v>0</v>
      </c>
      <c r="AD70" s="284">
        <f t="shared" si="131"/>
        <v>0</v>
      </c>
      <c r="AE70" s="284">
        <f t="shared" si="131"/>
        <v>0</v>
      </c>
      <c r="AF70" s="284">
        <f t="shared" si="131"/>
        <v>0</v>
      </c>
      <c r="AG70" s="284">
        <f t="shared" si="131"/>
        <v>0</v>
      </c>
      <c r="AH70" s="284">
        <f t="shared" si="131"/>
        <v>0</v>
      </c>
      <c r="AI70" s="284">
        <f t="shared" si="131"/>
        <v>0</v>
      </c>
      <c r="AJ70" s="284">
        <f t="shared" si="131"/>
        <v>0</v>
      </c>
      <c r="AK70" s="284">
        <f t="shared" si="131"/>
        <v>0</v>
      </c>
      <c r="AL70" s="284">
        <f t="shared" si="131"/>
        <v>0</v>
      </c>
      <c r="AM70" s="284">
        <f t="shared" si="131"/>
        <v>0</v>
      </c>
      <c r="AN70" s="284">
        <f t="shared" si="131"/>
        <v>0</v>
      </c>
      <c r="AO70" s="284">
        <f t="shared" si="131"/>
        <v>0</v>
      </c>
      <c r="AP70" s="284">
        <f t="shared" si="131"/>
        <v>0</v>
      </c>
      <c r="AQ70" s="284">
        <f t="shared" si="131"/>
        <v>0</v>
      </c>
      <c r="AR70" s="284">
        <f t="shared" si="131"/>
        <v>0</v>
      </c>
      <c r="AS70" s="284">
        <f t="shared" si="131"/>
        <v>0</v>
      </c>
      <c r="AT70" s="284">
        <f t="shared" si="131"/>
        <v>0</v>
      </c>
      <c r="AU70" s="284">
        <f t="shared" si="131"/>
        <v>0</v>
      </c>
      <c r="AV70" s="284">
        <f t="shared" si="131"/>
        <v>0</v>
      </c>
      <c r="AW70" s="284">
        <f t="shared" si="131"/>
        <v>0</v>
      </c>
      <c r="AX70" s="284">
        <f t="shared" si="131"/>
        <v>0</v>
      </c>
      <c r="AY70" s="284">
        <f t="shared" si="131"/>
        <v>0</v>
      </c>
      <c r="AZ70" s="284">
        <f t="shared" si="131"/>
        <v>0</v>
      </c>
      <c r="BA70" s="284">
        <f t="shared" si="131"/>
        <v>0</v>
      </c>
      <c r="BB70" s="284">
        <f t="shared" si="131"/>
        <v>0</v>
      </c>
      <c r="BC70" s="284">
        <f t="shared" si="131"/>
        <v>0</v>
      </c>
      <c r="BD70" s="284">
        <f t="shared" si="131"/>
        <v>0</v>
      </c>
      <c r="BE70" s="284">
        <f t="shared" si="131"/>
        <v>0</v>
      </c>
      <c r="BF70" s="284">
        <f t="shared" si="131"/>
        <v>0</v>
      </c>
      <c r="BG70" s="284">
        <f t="shared" si="131"/>
        <v>0</v>
      </c>
      <c r="BH70" s="284">
        <f t="shared" si="131"/>
        <v>0</v>
      </c>
      <c r="BI70" s="284">
        <f t="shared" si="131"/>
        <v>0</v>
      </c>
      <c r="BJ70" s="284">
        <f t="shared" si="131"/>
        <v>0</v>
      </c>
      <c r="BK70" s="284">
        <f t="shared" si="131"/>
        <v>0</v>
      </c>
      <c r="BL70" s="284">
        <f t="shared" si="131"/>
        <v>0</v>
      </c>
      <c r="BM70" s="284">
        <f t="shared" si="131"/>
        <v>0</v>
      </c>
      <c r="BN70" s="284">
        <f t="shared" si="131"/>
        <v>0</v>
      </c>
      <c r="BO70" s="284">
        <f t="shared" si="131"/>
        <v>0</v>
      </c>
      <c r="BP70" s="284">
        <f t="shared" ref="BP70:EA70" si="132">$C20*BP43</f>
        <v>0</v>
      </c>
      <c r="BQ70" s="284">
        <f t="shared" si="132"/>
        <v>0</v>
      </c>
      <c r="BR70" s="284">
        <f t="shared" si="132"/>
        <v>0</v>
      </c>
      <c r="BS70" s="284">
        <f t="shared" si="132"/>
        <v>0</v>
      </c>
      <c r="BT70" s="284">
        <f t="shared" si="132"/>
        <v>0</v>
      </c>
      <c r="BU70" s="284">
        <f t="shared" si="132"/>
        <v>0</v>
      </c>
      <c r="BV70" s="284">
        <f t="shared" si="132"/>
        <v>0</v>
      </c>
      <c r="BW70" s="284">
        <f t="shared" si="132"/>
        <v>0</v>
      </c>
      <c r="BX70" s="284">
        <f t="shared" si="132"/>
        <v>0</v>
      </c>
      <c r="BY70" s="284">
        <f t="shared" si="132"/>
        <v>0</v>
      </c>
      <c r="BZ70" s="284">
        <f t="shared" si="132"/>
        <v>0</v>
      </c>
      <c r="CA70" s="284">
        <f t="shared" si="132"/>
        <v>0</v>
      </c>
      <c r="CB70" s="284">
        <f t="shared" si="132"/>
        <v>0</v>
      </c>
      <c r="CC70" s="284">
        <f t="shared" si="132"/>
        <v>0</v>
      </c>
      <c r="CD70" s="284">
        <f t="shared" si="132"/>
        <v>0</v>
      </c>
      <c r="CE70" s="284">
        <f t="shared" si="132"/>
        <v>0</v>
      </c>
      <c r="CF70" s="284">
        <f t="shared" si="132"/>
        <v>0</v>
      </c>
      <c r="CG70" s="284">
        <f t="shared" si="132"/>
        <v>0</v>
      </c>
      <c r="CH70" s="284">
        <f t="shared" si="132"/>
        <v>0</v>
      </c>
      <c r="CI70" s="284">
        <f t="shared" si="132"/>
        <v>0</v>
      </c>
      <c r="CJ70" s="284">
        <f t="shared" si="132"/>
        <v>0</v>
      </c>
      <c r="CK70" s="284">
        <f t="shared" si="132"/>
        <v>0</v>
      </c>
      <c r="CL70" s="284">
        <f t="shared" si="132"/>
        <v>0</v>
      </c>
      <c r="CM70" s="284">
        <f t="shared" si="132"/>
        <v>0</v>
      </c>
      <c r="CN70" s="284">
        <f t="shared" si="132"/>
        <v>0</v>
      </c>
      <c r="CO70" s="284">
        <f t="shared" si="132"/>
        <v>0</v>
      </c>
      <c r="CP70" s="284">
        <f t="shared" si="132"/>
        <v>0</v>
      </c>
      <c r="CQ70" s="284">
        <f t="shared" si="132"/>
        <v>0</v>
      </c>
      <c r="CR70" s="284">
        <f t="shared" si="132"/>
        <v>0</v>
      </c>
      <c r="CS70" s="284">
        <f t="shared" si="132"/>
        <v>0</v>
      </c>
      <c r="CT70" s="284">
        <f t="shared" si="132"/>
        <v>0</v>
      </c>
      <c r="CU70" s="284">
        <f t="shared" si="132"/>
        <v>0</v>
      </c>
      <c r="CV70" s="284">
        <f t="shared" si="132"/>
        <v>0</v>
      </c>
      <c r="CW70" s="284">
        <f t="shared" si="132"/>
        <v>0</v>
      </c>
      <c r="CX70" s="284">
        <f t="shared" si="132"/>
        <v>0</v>
      </c>
      <c r="CY70" s="284">
        <f t="shared" si="132"/>
        <v>0</v>
      </c>
      <c r="CZ70" s="284">
        <f t="shared" si="132"/>
        <v>0</v>
      </c>
      <c r="DA70" s="284">
        <f t="shared" si="132"/>
        <v>0</v>
      </c>
      <c r="DB70" s="284">
        <f t="shared" si="132"/>
        <v>0</v>
      </c>
      <c r="DC70" s="284">
        <f t="shared" si="132"/>
        <v>0</v>
      </c>
      <c r="DD70" s="284">
        <f t="shared" si="132"/>
        <v>0</v>
      </c>
      <c r="DE70" s="284">
        <f t="shared" si="132"/>
        <v>0</v>
      </c>
      <c r="DF70" s="284">
        <f t="shared" si="132"/>
        <v>0</v>
      </c>
      <c r="DG70" s="284">
        <f t="shared" si="132"/>
        <v>0</v>
      </c>
      <c r="DH70" s="284">
        <f t="shared" si="132"/>
        <v>0</v>
      </c>
      <c r="DI70" s="284">
        <f t="shared" si="132"/>
        <v>0</v>
      </c>
      <c r="DJ70" s="284">
        <f t="shared" si="132"/>
        <v>0</v>
      </c>
      <c r="DK70" s="284">
        <f t="shared" si="132"/>
        <v>0</v>
      </c>
      <c r="DL70" s="284">
        <f t="shared" si="132"/>
        <v>0</v>
      </c>
      <c r="DM70" s="284">
        <f t="shared" si="132"/>
        <v>0</v>
      </c>
      <c r="DN70" s="284">
        <f t="shared" si="132"/>
        <v>0</v>
      </c>
      <c r="DO70" s="284">
        <f t="shared" si="132"/>
        <v>0</v>
      </c>
      <c r="DP70" s="284">
        <f t="shared" si="132"/>
        <v>0</v>
      </c>
      <c r="DQ70" s="284">
        <f t="shared" si="132"/>
        <v>0</v>
      </c>
      <c r="DR70" s="284">
        <f t="shared" si="132"/>
        <v>0</v>
      </c>
      <c r="DS70" s="284">
        <f t="shared" si="132"/>
        <v>0</v>
      </c>
      <c r="DT70" s="284">
        <f t="shared" si="132"/>
        <v>0</v>
      </c>
      <c r="DU70" s="284">
        <f t="shared" si="132"/>
        <v>0</v>
      </c>
      <c r="DV70" s="284">
        <f t="shared" si="132"/>
        <v>0</v>
      </c>
      <c r="DW70" s="284">
        <f t="shared" si="132"/>
        <v>0</v>
      </c>
      <c r="DX70" s="284">
        <f t="shared" si="132"/>
        <v>0</v>
      </c>
      <c r="DY70" s="284">
        <f t="shared" si="132"/>
        <v>0</v>
      </c>
      <c r="DZ70" s="284">
        <f t="shared" si="132"/>
        <v>0</v>
      </c>
      <c r="EA70" s="284">
        <f t="shared" si="132"/>
        <v>0</v>
      </c>
      <c r="EB70" s="284">
        <f t="shared" ref="EB70:GM70" si="133">$C20*EB43</f>
        <v>0</v>
      </c>
      <c r="EC70" s="284">
        <f t="shared" si="133"/>
        <v>0</v>
      </c>
      <c r="ED70" s="284">
        <f t="shared" si="133"/>
        <v>0</v>
      </c>
      <c r="EE70" s="284">
        <f t="shared" si="133"/>
        <v>0</v>
      </c>
      <c r="EF70" s="284">
        <f t="shared" si="133"/>
        <v>0</v>
      </c>
      <c r="EG70" s="284">
        <f t="shared" si="133"/>
        <v>0</v>
      </c>
      <c r="EH70" s="284">
        <f t="shared" si="133"/>
        <v>0</v>
      </c>
      <c r="EI70" s="284">
        <f t="shared" si="133"/>
        <v>0</v>
      </c>
      <c r="EJ70" s="284">
        <f t="shared" si="133"/>
        <v>0</v>
      </c>
      <c r="EK70" s="284">
        <f t="shared" si="133"/>
        <v>0</v>
      </c>
      <c r="EL70" s="284">
        <f t="shared" si="133"/>
        <v>0</v>
      </c>
      <c r="EM70" s="284">
        <f t="shared" si="133"/>
        <v>0</v>
      </c>
      <c r="EN70" s="284">
        <f t="shared" si="133"/>
        <v>0</v>
      </c>
      <c r="EO70" s="284">
        <f t="shared" si="133"/>
        <v>0</v>
      </c>
      <c r="EP70" s="284">
        <f t="shared" si="133"/>
        <v>0</v>
      </c>
      <c r="EQ70" s="284">
        <f t="shared" si="133"/>
        <v>0</v>
      </c>
      <c r="ER70" s="284">
        <f t="shared" si="133"/>
        <v>0</v>
      </c>
      <c r="ES70" s="284">
        <f t="shared" si="133"/>
        <v>0</v>
      </c>
      <c r="ET70" s="284">
        <f t="shared" si="133"/>
        <v>0</v>
      </c>
      <c r="EU70" s="284">
        <f t="shared" si="133"/>
        <v>0</v>
      </c>
      <c r="EV70" s="284">
        <f t="shared" si="133"/>
        <v>0</v>
      </c>
      <c r="EW70" s="284">
        <f t="shared" si="133"/>
        <v>0</v>
      </c>
      <c r="EX70" s="284">
        <f t="shared" si="133"/>
        <v>0</v>
      </c>
      <c r="EY70" s="284">
        <f t="shared" si="133"/>
        <v>0</v>
      </c>
      <c r="EZ70" s="284">
        <f t="shared" si="133"/>
        <v>0</v>
      </c>
      <c r="FA70" s="284">
        <f t="shared" si="133"/>
        <v>0</v>
      </c>
      <c r="FB70" s="284">
        <f t="shared" si="133"/>
        <v>0</v>
      </c>
      <c r="FC70" s="284">
        <f t="shared" si="133"/>
        <v>0</v>
      </c>
      <c r="FD70" s="284">
        <f t="shared" si="133"/>
        <v>0</v>
      </c>
      <c r="FE70" s="284">
        <f t="shared" si="133"/>
        <v>0</v>
      </c>
      <c r="FF70" s="284">
        <f t="shared" si="133"/>
        <v>0</v>
      </c>
      <c r="FG70" s="284">
        <f t="shared" si="133"/>
        <v>0</v>
      </c>
      <c r="FH70" s="284">
        <f t="shared" si="133"/>
        <v>0</v>
      </c>
      <c r="FI70" s="284">
        <f t="shared" si="133"/>
        <v>0</v>
      </c>
      <c r="FJ70" s="284">
        <f t="shared" si="133"/>
        <v>0</v>
      </c>
      <c r="FK70" s="284">
        <f t="shared" si="133"/>
        <v>0</v>
      </c>
      <c r="FL70" s="284">
        <f t="shared" si="133"/>
        <v>0</v>
      </c>
      <c r="FM70" s="284">
        <f t="shared" si="133"/>
        <v>0</v>
      </c>
      <c r="FN70" s="284">
        <f t="shared" si="133"/>
        <v>0</v>
      </c>
      <c r="FO70" s="284">
        <f t="shared" si="133"/>
        <v>0</v>
      </c>
      <c r="FP70" s="284">
        <f t="shared" si="133"/>
        <v>0</v>
      </c>
      <c r="FQ70" s="284">
        <f t="shared" si="133"/>
        <v>0</v>
      </c>
      <c r="FR70" s="284">
        <f t="shared" si="133"/>
        <v>0</v>
      </c>
      <c r="FS70" s="284">
        <f t="shared" si="133"/>
        <v>0</v>
      </c>
      <c r="FT70" s="284">
        <f t="shared" si="133"/>
        <v>0</v>
      </c>
      <c r="FU70" s="284">
        <f t="shared" si="133"/>
        <v>0</v>
      </c>
      <c r="FV70" s="284">
        <f t="shared" si="133"/>
        <v>0</v>
      </c>
      <c r="FW70" s="284">
        <f t="shared" si="133"/>
        <v>0</v>
      </c>
      <c r="FX70" s="284">
        <f t="shared" si="133"/>
        <v>0</v>
      </c>
      <c r="FY70" s="284">
        <f t="shared" si="133"/>
        <v>0</v>
      </c>
      <c r="FZ70" s="284">
        <f t="shared" si="133"/>
        <v>0</v>
      </c>
      <c r="GA70" s="284">
        <f t="shared" si="133"/>
        <v>0</v>
      </c>
      <c r="GB70" s="284">
        <f t="shared" si="133"/>
        <v>0</v>
      </c>
      <c r="GC70" s="284">
        <f t="shared" si="133"/>
        <v>0</v>
      </c>
      <c r="GD70" s="284">
        <f t="shared" si="133"/>
        <v>0</v>
      </c>
      <c r="GE70" s="284">
        <f t="shared" si="133"/>
        <v>0</v>
      </c>
      <c r="GF70" s="284">
        <f t="shared" si="133"/>
        <v>0</v>
      </c>
      <c r="GG70" s="284">
        <f t="shared" si="133"/>
        <v>0</v>
      </c>
      <c r="GH70" s="284">
        <f t="shared" si="133"/>
        <v>0</v>
      </c>
      <c r="GI70" s="284">
        <f t="shared" si="133"/>
        <v>0</v>
      </c>
      <c r="GJ70" s="284">
        <f t="shared" si="133"/>
        <v>0</v>
      </c>
      <c r="GK70" s="284">
        <f t="shared" si="133"/>
        <v>0</v>
      </c>
      <c r="GL70" s="284">
        <f t="shared" si="133"/>
        <v>0</v>
      </c>
      <c r="GM70" s="284">
        <f t="shared" si="133"/>
        <v>0</v>
      </c>
      <c r="GN70" s="284">
        <f t="shared" ref="GN70:IY70" si="134">$C20*GN43</f>
        <v>0</v>
      </c>
      <c r="GO70" s="284">
        <f t="shared" si="134"/>
        <v>0</v>
      </c>
      <c r="GP70" s="284">
        <f t="shared" si="134"/>
        <v>0</v>
      </c>
      <c r="GQ70" s="284">
        <f t="shared" si="134"/>
        <v>0</v>
      </c>
      <c r="GR70" s="284">
        <f t="shared" si="134"/>
        <v>0</v>
      </c>
      <c r="GS70" s="284">
        <f t="shared" si="134"/>
        <v>0</v>
      </c>
      <c r="GT70" s="284">
        <f t="shared" si="134"/>
        <v>0</v>
      </c>
      <c r="GU70" s="284">
        <f t="shared" si="134"/>
        <v>0</v>
      </c>
      <c r="GV70" s="284">
        <f t="shared" si="134"/>
        <v>0</v>
      </c>
      <c r="GW70" s="284">
        <f t="shared" si="134"/>
        <v>0</v>
      </c>
      <c r="GX70" s="284">
        <f t="shared" si="134"/>
        <v>0</v>
      </c>
      <c r="GY70" s="284">
        <f t="shared" si="134"/>
        <v>0</v>
      </c>
      <c r="GZ70" s="284">
        <f t="shared" si="134"/>
        <v>0</v>
      </c>
      <c r="HA70" s="284">
        <f t="shared" si="134"/>
        <v>0</v>
      </c>
      <c r="HB70" s="284">
        <f t="shared" si="134"/>
        <v>0</v>
      </c>
      <c r="HC70" s="284">
        <f t="shared" si="134"/>
        <v>0</v>
      </c>
      <c r="HD70" s="284">
        <f t="shared" si="134"/>
        <v>0</v>
      </c>
      <c r="HE70" s="284">
        <f t="shared" si="134"/>
        <v>0</v>
      </c>
      <c r="HF70" s="284">
        <f t="shared" si="134"/>
        <v>0</v>
      </c>
      <c r="HG70" s="284">
        <f t="shared" si="134"/>
        <v>0</v>
      </c>
      <c r="HH70" s="284">
        <f t="shared" si="134"/>
        <v>0</v>
      </c>
      <c r="HI70" s="284">
        <f t="shared" si="134"/>
        <v>0</v>
      </c>
      <c r="HJ70" s="284">
        <f t="shared" si="134"/>
        <v>0</v>
      </c>
      <c r="HK70" s="284">
        <f t="shared" si="134"/>
        <v>0</v>
      </c>
      <c r="HL70" s="284">
        <f t="shared" si="134"/>
        <v>0</v>
      </c>
      <c r="HM70" s="284">
        <f t="shared" si="134"/>
        <v>0</v>
      </c>
      <c r="HN70" s="284">
        <f t="shared" si="134"/>
        <v>0</v>
      </c>
      <c r="HO70" s="284">
        <f t="shared" si="134"/>
        <v>0</v>
      </c>
      <c r="HP70" s="284">
        <f t="shared" si="134"/>
        <v>0</v>
      </c>
      <c r="HQ70" s="284">
        <f t="shared" si="134"/>
        <v>0</v>
      </c>
      <c r="HR70" s="284">
        <f t="shared" si="134"/>
        <v>0</v>
      </c>
      <c r="HS70" s="284">
        <f t="shared" si="134"/>
        <v>0</v>
      </c>
      <c r="HT70" s="284">
        <f t="shared" si="134"/>
        <v>0</v>
      </c>
      <c r="HU70" s="284">
        <f t="shared" si="134"/>
        <v>0</v>
      </c>
      <c r="HV70" s="284">
        <f t="shared" si="134"/>
        <v>0</v>
      </c>
      <c r="HW70" s="284">
        <f t="shared" si="134"/>
        <v>0</v>
      </c>
      <c r="HX70" s="284">
        <f t="shared" si="134"/>
        <v>0</v>
      </c>
      <c r="HY70" s="284">
        <f t="shared" si="134"/>
        <v>0</v>
      </c>
      <c r="HZ70" s="284">
        <f t="shared" si="134"/>
        <v>0</v>
      </c>
      <c r="IA70" s="284">
        <f t="shared" si="134"/>
        <v>0</v>
      </c>
      <c r="IB70" s="284">
        <f t="shared" si="134"/>
        <v>0</v>
      </c>
      <c r="IC70" s="284">
        <f t="shared" si="134"/>
        <v>0</v>
      </c>
      <c r="ID70" s="284">
        <f t="shared" si="134"/>
        <v>0</v>
      </c>
      <c r="IE70" s="284">
        <f t="shared" si="134"/>
        <v>0</v>
      </c>
      <c r="IF70" s="284">
        <f t="shared" si="134"/>
        <v>0</v>
      </c>
      <c r="IG70" s="284">
        <f t="shared" si="134"/>
        <v>0</v>
      </c>
      <c r="IH70" s="284">
        <f t="shared" si="134"/>
        <v>0</v>
      </c>
      <c r="II70" s="284">
        <f t="shared" si="134"/>
        <v>0</v>
      </c>
      <c r="IJ70" s="284">
        <f t="shared" si="134"/>
        <v>0</v>
      </c>
      <c r="IK70" s="284">
        <f t="shared" si="134"/>
        <v>0</v>
      </c>
      <c r="IL70" s="284">
        <f t="shared" si="134"/>
        <v>0</v>
      </c>
      <c r="IM70" s="284">
        <f t="shared" si="134"/>
        <v>0</v>
      </c>
      <c r="IN70" s="284">
        <f t="shared" si="134"/>
        <v>0</v>
      </c>
      <c r="IO70" s="284">
        <f t="shared" si="134"/>
        <v>0</v>
      </c>
      <c r="IP70" s="284">
        <f t="shared" si="134"/>
        <v>0</v>
      </c>
      <c r="IQ70" s="284">
        <f t="shared" si="134"/>
        <v>0</v>
      </c>
      <c r="IR70" s="284">
        <f t="shared" si="134"/>
        <v>0</v>
      </c>
      <c r="IS70" s="284">
        <f t="shared" si="134"/>
        <v>0</v>
      </c>
      <c r="IT70" s="284">
        <f t="shared" si="134"/>
        <v>0</v>
      </c>
      <c r="IU70" s="284">
        <f t="shared" si="134"/>
        <v>0</v>
      </c>
      <c r="IV70" s="284">
        <f t="shared" si="134"/>
        <v>0</v>
      </c>
      <c r="IW70" s="284">
        <f t="shared" si="134"/>
        <v>0</v>
      </c>
      <c r="IX70" s="284">
        <f t="shared" si="134"/>
        <v>0</v>
      </c>
      <c r="IY70" s="284">
        <f t="shared" si="134"/>
        <v>0</v>
      </c>
      <c r="IZ70" s="284">
        <f t="shared" ref="IZ70:LK70" si="135">$C20*IZ43</f>
        <v>0</v>
      </c>
      <c r="JA70" s="284">
        <f t="shared" si="135"/>
        <v>0</v>
      </c>
      <c r="JB70" s="284">
        <f t="shared" si="135"/>
        <v>0</v>
      </c>
      <c r="JC70" s="284">
        <f t="shared" si="135"/>
        <v>0</v>
      </c>
      <c r="JD70" s="284">
        <f t="shared" si="135"/>
        <v>0</v>
      </c>
      <c r="JE70" s="284">
        <f t="shared" si="135"/>
        <v>0</v>
      </c>
      <c r="JF70" s="284">
        <f t="shared" si="135"/>
        <v>0</v>
      </c>
      <c r="JG70" s="284">
        <f t="shared" si="135"/>
        <v>0</v>
      </c>
      <c r="JH70" s="284">
        <f t="shared" si="135"/>
        <v>0</v>
      </c>
      <c r="JI70" s="284">
        <f t="shared" si="135"/>
        <v>0</v>
      </c>
      <c r="JJ70" s="284">
        <f t="shared" si="135"/>
        <v>0</v>
      </c>
      <c r="JK70" s="284">
        <f t="shared" si="135"/>
        <v>0</v>
      </c>
      <c r="JL70" s="284">
        <f t="shared" si="135"/>
        <v>0</v>
      </c>
      <c r="JM70" s="284">
        <f t="shared" si="135"/>
        <v>0</v>
      </c>
      <c r="JN70" s="284">
        <f t="shared" si="135"/>
        <v>0</v>
      </c>
      <c r="JO70" s="284">
        <f t="shared" si="135"/>
        <v>0</v>
      </c>
      <c r="JP70" s="284">
        <f t="shared" si="135"/>
        <v>0</v>
      </c>
      <c r="JQ70" s="284">
        <f t="shared" si="135"/>
        <v>0</v>
      </c>
      <c r="JR70" s="284">
        <f t="shared" si="135"/>
        <v>0</v>
      </c>
      <c r="JS70" s="284">
        <f t="shared" si="135"/>
        <v>0</v>
      </c>
      <c r="JT70" s="284">
        <f t="shared" si="135"/>
        <v>0</v>
      </c>
      <c r="JU70" s="284">
        <f t="shared" si="135"/>
        <v>0</v>
      </c>
      <c r="JV70" s="284">
        <f t="shared" si="135"/>
        <v>0</v>
      </c>
      <c r="JW70" s="284">
        <f t="shared" si="135"/>
        <v>0</v>
      </c>
      <c r="JX70" s="284">
        <f t="shared" si="135"/>
        <v>0</v>
      </c>
      <c r="JY70" s="284">
        <f t="shared" si="135"/>
        <v>0</v>
      </c>
      <c r="JZ70" s="284">
        <f t="shared" si="135"/>
        <v>0</v>
      </c>
      <c r="KA70" s="284">
        <f t="shared" si="135"/>
        <v>0</v>
      </c>
      <c r="KB70" s="284">
        <f t="shared" si="135"/>
        <v>0</v>
      </c>
      <c r="KC70" s="284">
        <f t="shared" si="135"/>
        <v>0</v>
      </c>
      <c r="KD70" s="284">
        <f t="shared" si="135"/>
        <v>0</v>
      </c>
      <c r="KE70" s="284">
        <f t="shared" si="135"/>
        <v>0</v>
      </c>
      <c r="KF70" s="284">
        <f t="shared" si="135"/>
        <v>0</v>
      </c>
      <c r="KG70" s="284">
        <f t="shared" si="135"/>
        <v>0</v>
      </c>
      <c r="KH70" s="284">
        <f t="shared" si="135"/>
        <v>0</v>
      </c>
      <c r="KI70" s="284">
        <f t="shared" si="135"/>
        <v>0</v>
      </c>
      <c r="KJ70" s="284">
        <f t="shared" si="135"/>
        <v>0</v>
      </c>
      <c r="KK70" s="284">
        <f t="shared" si="135"/>
        <v>0</v>
      </c>
      <c r="KL70" s="284">
        <f t="shared" si="135"/>
        <v>0</v>
      </c>
      <c r="KM70" s="284">
        <f t="shared" si="135"/>
        <v>0</v>
      </c>
      <c r="KN70" s="284">
        <f t="shared" si="135"/>
        <v>0</v>
      </c>
      <c r="KO70" s="284">
        <f t="shared" si="135"/>
        <v>0</v>
      </c>
      <c r="KP70" s="284">
        <f t="shared" si="135"/>
        <v>0</v>
      </c>
      <c r="KQ70" s="284">
        <f t="shared" si="135"/>
        <v>0</v>
      </c>
      <c r="KR70" s="284">
        <f t="shared" si="135"/>
        <v>0</v>
      </c>
      <c r="KS70" s="284">
        <f t="shared" si="135"/>
        <v>0</v>
      </c>
      <c r="KT70" s="284">
        <f t="shared" si="135"/>
        <v>0</v>
      </c>
      <c r="KU70" s="284">
        <f t="shared" si="135"/>
        <v>0</v>
      </c>
      <c r="KV70" s="284">
        <f t="shared" si="135"/>
        <v>0</v>
      </c>
      <c r="KW70" s="284">
        <f t="shared" si="135"/>
        <v>0</v>
      </c>
      <c r="KX70" s="284">
        <f t="shared" si="135"/>
        <v>0</v>
      </c>
      <c r="KY70" s="284">
        <f t="shared" si="135"/>
        <v>0</v>
      </c>
      <c r="KZ70" s="284">
        <f t="shared" si="135"/>
        <v>0</v>
      </c>
      <c r="LA70" s="284">
        <f t="shared" si="135"/>
        <v>0</v>
      </c>
      <c r="LB70" s="284">
        <f t="shared" si="135"/>
        <v>0</v>
      </c>
      <c r="LC70" s="284">
        <f t="shared" si="135"/>
        <v>0</v>
      </c>
      <c r="LD70" s="284">
        <f t="shared" si="135"/>
        <v>0</v>
      </c>
      <c r="LE70" s="284">
        <f t="shared" si="135"/>
        <v>0</v>
      </c>
      <c r="LF70" s="284">
        <f t="shared" si="135"/>
        <v>0</v>
      </c>
      <c r="LG70" s="284">
        <f t="shared" si="135"/>
        <v>0</v>
      </c>
      <c r="LH70" s="284">
        <f t="shared" si="135"/>
        <v>0</v>
      </c>
      <c r="LI70" s="284">
        <f t="shared" si="135"/>
        <v>0</v>
      </c>
      <c r="LJ70" s="284">
        <f t="shared" si="135"/>
        <v>0</v>
      </c>
      <c r="LK70" s="284">
        <f t="shared" si="135"/>
        <v>0</v>
      </c>
      <c r="LL70" s="284">
        <f t="shared" ref="LL70:NW70" si="136">$C20*LL43</f>
        <v>0</v>
      </c>
      <c r="LM70" s="284">
        <f t="shared" si="136"/>
        <v>0</v>
      </c>
      <c r="LN70" s="284">
        <f t="shared" si="136"/>
        <v>0</v>
      </c>
      <c r="LO70" s="284">
        <f t="shared" si="136"/>
        <v>0</v>
      </c>
      <c r="LP70" s="284">
        <f t="shared" si="136"/>
        <v>0</v>
      </c>
      <c r="LQ70" s="284">
        <f t="shared" si="136"/>
        <v>0</v>
      </c>
      <c r="LR70" s="284">
        <f t="shared" si="136"/>
        <v>0</v>
      </c>
      <c r="LS70" s="284">
        <f t="shared" si="136"/>
        <v>0</v>
      </c>
      <c r="LT70" s="284">
        <f t="shared" si="136"/>
        <v>0</v>
      </c>
      <c r="LU70" s="284">
        <f t="shared" si="136"/>
        <v>0</v>
      </c>
      <c r="LV70" s="284">
        <f t="shared" si="136"/>
        <v>0</v>
      </c>
      <c r="LW70" s="284">
        <f t="shared" si="136"/>
        <v>0</v>
      </c>
      <c r="LX70" s="284">
        <f t="shared" si="136"/>
        <v>0</v>
      </c>
      <c r="LY70" s="284">
        <f t="shared" si="136"/>
        <v>0</v>
      </c>
      <c r="LZ70" s="284">
        <f t="shared" si="136"/>
        <v>0</v>
      </c>
      <c r="MA70" s="284">
        <f t="shared" si="136"/>
        <v>0</v>
      </c>
      <c r="MB70" s="284">
        <f t="shared" si="136"/>
        <v>0</v>
      </c>
      <c r="MC70" s="284">
        <f t="shared" si="136"/>
        <v>0</v>
      </c>
      <c r="MD70" s="284">
        <f t="shared" si="136"/>
        <v>0</v>
      </c>
      <c r="ME70" s="284">
        <f t="shared" si="136"/>
        <v>0</v>
      </c>
      <c r="MF70" s="284">
        <f t="shared" si="136"/>
        <v>0</v>
      </c>
      <c r="MG70" s="284">
        <f t="shared" si="136"/>
        <v>0</v>
      </c>
      <c r="MH70" s="284">
        <f t="shared" si="136"/>
        <v>0</v>
      </c>
      <c r="MI70" s="284">
        <f t="shared" si="136"/>
        <v>0</v>
      </c>
      <c r="MJ70" s="284">
        <f t="shared" si="136"/>
        <v>0</v>
      </c>
      <c r="MK70" s="284">
        <f t="shared" si="136"/>
        <v>0</v>
      </c>
      <c r="ML70" s="284">
        <f t="shared" si="136"/>
        <v>0</v>
      </c>
      <c r="MM70" s="284">
        <f t="shared" si="136"/>
        <v>0</v>
      </c>
      <c r="MN70" s="284">
        <f t="shared" si="136"/>
        <v>0</v>
      </c>
      <c r="MO70" s="284">
        <f t="shared" si="136"/>
        <v>0</v>
      </c>
      <c r="MP70" s="284">
        <f t="shared" si="136"/>
        <v>0</v>
      </c>
      <c r="MQ70" s="284">
        <f t="shared" si="136"/>
        <v>0</v>
      </c>
      <c r="MR70" s="284">
        <f t="shared" si="136"/>
        <v>0</v>
      </c>
      <c r="MS70" s="284">
        <f t="shared" si="136"/>
        <v>0</v>
      </c>
      <c r="MT70" s="284">
        <f t="shared" si="136"/>
        <v>0</v>
      </c>
      <c r="MU70" s="284">
        <f t="shared" si="136"/>
        <v>0</v>
      </c>
      <c r="MV70" s="284">
        <f t="shared" si="136"/>
        <v>0</v>
      </c>
      <c r="MW70" s="284">
        <f t="shared" si="136"/>
        <v>0</v>
      </c>
      <c r="MX70" s="284">
        <f t="shared" si="136"/>
        <v>0</v>
      </c>
      <c r="MY70" s="284">
        <f t="shared" si="136"/>
        <v>0</v>
      </c>
      <c r="MZ70" s="284">
        <f t="shared" si="136"/>
        <v>0</v>
      </c>
      <c r="NA70" s="284">
        <f t="shared" si="136"/>
        <v>0</v>
      </c>
      <c r="NB70" s="284">
        <f t="shared" si="136"/>
        <v>0</v>
      </c>
      <c r="NC70" s="284">
        <f t="shared" si="136"/>
        <v>0</v>
      </c>
      <c r="ND70" s="284">
        <f t="shared" si="136"/>
        <v>0</v>
      </c>
      <c r="NE70" s="284">
        <f t="shared" si="136"/>
        <v>0</v>
      </c>
      <c r="NF70" s="284">
        <f t="shared" si="136"/>
        <v>0</v>
      </c>
      <c r="NG70" s="284">
        <f t="shared" si="136"/>
        <v>0</v>
      </c>
      <c r="NH70" s="284">
        <f t="shared" si="136"/>
        <v>0</v>
      </c>
      <c r="NI70" s="284">
        <f t="shared" si="136"/>
        <v>0</v>
      </c>
      <c r="NJ70" s="284">
        <f t="shared" si="136"/>
        <v>0</v>
      </c>
      <c r="NK70" s="284">
        <f t="shared" si="136"/>
        <v>0</v>
      </c>
      <c r="NL70" s="284">
        <f t="shared" si="136"/>
        <v>0</v>
      </c>
      <c r="NM70" s="284">
        <f t="shared" si="136"/>
        <v>0</v>
      </c>
      <c r="NN70" s="284">
        <f t="shared" si="136"/>
        <v>0</v>
      </c>
      <c r="NO70" s="284">
        <f t="shared" si="136"/>
        <v>0</v>
      </c>
      <c r="NP70" s="284">
        <f t="shared" si="136"/>
        <v>0</v>
      </c>
      <c r="NQ70" s="284">
        <f t="shared" si="136"/>
        <v>0</v>
      </c>
      <c r="NR70" s="284">
        <f t="shared" si="136"/>
        <v>0</v>
      </c>
      <c r="NS70" s="284">
        <f t="shared" si="136"/>
        <v>0</v>
      </c>
      <c r="NT70" s="284">
        <f t="shared" si="136"/>
        <v>0</v>
      </c>
      <c r="NU70" s="284">
        <f t="shared" si="136"/>
        <v>0</v>
      </c>
      <c r="NV70" s="284">
        <f t="shared" si="136"/>
        <v>0</v>
      </c>
      <c r="NW70" s="284">
        <f t="shared" si="136"/>
        <v>0</v>
      </c>
      <c r="NX70" s="284">
        <f t="shared" ref="NX70:QI70" si="137">$C20*NX43</f>
        <v>0</v>
      </c>
      <c r="NY70" s="284">
        <f t="shared" si="137"/>
        <v>0</v>
      </c>
      <c r="NZ70" s="284">
        <f t="shared" si="137"/>
        <v>0</v>
      </c>
      <c r="OA70" s="284">
        <f t="shared" si="137"/>
        <v>0</v>
      </c>
      <c r="OB70" s="284">
        <f t="shared" si="137"/>
        <v>0</v>
      </c>
      <c r="OC70" s="284">
        <f t="shared" si="137"/>
        <v>0</v>
      </c>
      <c r="OD70" s="284">
        <f t="shared" si="137"/>
        <v>0</v>
      </c>
      <c r="OE70" s="284">
        <f t="shared" si="137"/>
        <v>0</v>
      </c>
      <c r="OF70" s="284">
        <f t="shared" si="137"/>
        <v>0</v>
      </c>
      <c r="OG70" s="284">
        <f t="shared" si="137"/>
        <v>0</v>
      </c>
      <c r="OH70" s="284">
        <f t="shared" si="137"/>
        <v>0</v>
      </c>
      <c r="OI70" s="284">
        <f t="shared" si="137"/>
        <v>0</v>
      </c>
      <c r="OJ70" s="284">
        <f t="shared" si="137"/>
        <v>0</v>
      </c>
      <c r="OK70" s="284">
        <f t="shared" si="137"/>
        <v>0</v>
      </c>
      <c r="OL70" s="284">
        <f t="shared" si="137"/>
        <v>0</v>
      </c>
      <c r="OM70" s="284">
        <f t="shared" si="137"/>
        <v>0</v>
      </c>
      <c r="ON70" s="284">
        <f t="shared" si="137"/>
        <v>0</v>
      </c>
      <c r="OO70" s="284">
        <f t="shared" si="137"/>
        <v>0</v>
      </c>
      <c r="OP70" s="284">
        <f t="shared" si="137"/>
        <v>0</v>
      </c>
      <c r="OQ70" s="284">
        <f t="shared" si="137"/>
        <v>0</v>
      </c>
      <c r="OR70" s="284">
        <f t="shared" si="137"/>
        <v>0</v>
      </c>
      <c r="OS70" s="284">
        <f t="shared" si="137"/>
        <v>0</v>
      </c>
      <c r="OT70" s="284">
        <f t="shared" si="137"/>
        <v>0</v>
      </c>
      <c r="OU70" s="284">
        <f t="shared" si="137"/>
        <v>0</v>
      </c>
      <c r="OV70" s="284">
        <f t="shared" si="137"/>
        <v>0</v>
      </c>
      <c r="OW70" s="284">
        <f t="shared" si="137"/>
        <v>0</v>
      </c>
      <c r="OX70" s="284">
        <f t="shared" si="137"/>
        <v>0</v>
      </c>
      <c r="OY70" s="284">
        <f t="shared" si="137"/>
        <v>0</v>
      </c>
      <c r="OZ70" s="284">
        <f t="shared" si="137"/>
        <v>0</v>
      </c>
      <c r="PA70" s="284">
        <f t="shared" si="137"/>
        <v>0</v>
      </c>
      <c r="PB70" s="284">
        <f t="shared" si="137"/>
        <v>0</v>
      </c>
      <c r="PC70" s="284">
        <f t="shared" si="137"/>
        <v>0</v>
      </c>
      <c r="PD70" s="284">
        <f t="shared" si="137"/>
        <v>0</v>
      </c>
      <c r="PE70" s="284">
        <f t="shared" si="137"/>
        <v>0</v>
      </c>
      <c r="PF70" s="284">
        <f t="shared" si="137"/>
        <v>0</v>
      </c>
      <c r="PG70" s="284">
        <f t="shared" si="137"/>
        <v>0</v>
      </c>
      <c r="PH70" s="284">
        <f t="shared" si="137"/>
        <v>0</v>
      </c>
      <c r="PI70" s="284">
        <f t="shared" si="137"/>
        <v>0</v>
      </c>
      <c r="PJ70" s="284">
        <f t="shared" si="137"/>
        <v>0</v>
      </c>
      <c r="PK70" s="284">
        <f t="shared" si="137"/>
        <v>0</v>
      </c>
      <c r="PL70" s="284">
        <f t="shared" si="137"/>
        <v>0</v>
      </c>
      <c r="PM70" s="284">
        <f t="shared" si="137"/>
        <v>0</v>
      </c>
      <c r="PN70" s="284">
        <f t="shared" si="137"/>
        <v>0</v>
      </c>
      <c r="PO70" s="284">
        <f t="shared" si="137"/>
        <v>0</v>
      </c>
      <c r="PP70" s="284">
        <f t="shared" si="137"/>
        <v>0</v>
      </c>
      <c r="PQ70" s="284">
        <f t="shared" si="137"/>
        <v>0</v>
      </c>
      <c r="PR70" s="284">
        <f t="shared" si="137"/>
        <v>0</v>
      </c>
      <c r="PS70" s="284">
        <f t="shared" si="137"/>
        <v>0</v>
      </c>
      <c r="PT70" s="284">
        <f t="shared" si="137"/>
        <v>0</v>
      </c>
      <c r="PU70" s="284">
        <f t="shared" si="137"/>
        <v>0</v>
      </c>
      <c r="PV70" s="284">
        <f t="shared" si="137"/>
        <v>0</v>
      </c>
      <c r="PW70" s="284">
        <f t="shared" si="137"/>
        <v>0</v>
      </c>
      <c r="PX70" s="284">
        <f t="shared" si="137"/>
        <v>0</v>
      </c>
      <c r="PY70" s="284">
        <f t="shared" si="137"/>
        <v>0</v>
      </c>
      <c r="PZ70" s="284">
        <f t="shared" si="137"/>
        <v>0</v>
      </c>
      <c r="QA70" s="284">
        <f t="shared" si="137"/>
        <v>0</v>
      </c>
      <c r="QB70" s="284">
        <f t="shared" si="137"/>
        <v>0</v>
      </c>
      <c r="QC70" s="284">
        <f t="shared" si="137"/>
        <v>0</v>
      </c>
      <c r="QD70" s="284">
        <f t="shared" si="137"/>
        <v>0</v>
      </c>
      <c r="QE70" s="284">
        <f t="shared" si="137"/>
        <v>0</v>
      </c>
      <c r="QF70" s="284">
        <f t="shared" si="137"/>
        <v>0</v>
      </c>
      <c r="QG70" s="284">
        <f t="shared" si="137"/>
        <v>0</v>
      </c>
      <c r="QH70" s="284">
        <f t="shared" si="137"/>
        <v>0</v>
      </c>
      <c r="QI70" s="284">
        <f t="shared" si="137"/>
        <v>0</v>
      </c>
      <c r="QJ70" s="284">
        <f t="shared" ref="QJ70:SA70" si="138">$C20*QJ43</f>
        <v>0</v>
      </c>
      <c r="QK70" s="284">
        <f t="shared" si="138"/>
        <v>0</v>
      </c>
      <c r="QL70" s="284">
        <f t="shared" si="138"/>
        <v>0</v>
      </c>
      <c r="QM70" s="284">
        <f t="shared" si="138"/>
        <v>0</v>
      </c>
      <c r="QN70" s="284">
        <f t="shared" si="138"/>
        <v>0</v>
      </c>
      <c r="QO70" s="284">
        <f t="shared" si="138"/>
        <v>0</v>
      </c>
      <c r="QP70" s="284">
        <f t="shared" si="138"/>
        <v>0</v>
      </c>
      <c r="QQ70" s="284">
        <f t="shared" si="138"/>
        <v>0</v>
      </c>
      <c r="QR70" s="284">
        <f t="shared" si="138"/>
        <v>0</v>
      </c>
      <c r="QS70" s="284">
        <f t="shared" si="138"/>
        <v>0</v>
      </c>
      <c r="QT70" s="284">
        <f t="shared" si="138"/>
        <v>0</v>
      </c>
      <c r="QU70" s="284">
        <f t="shared" si="138"/>
        <v>0</v>
      </c>
      <c r="QV70" s="284">
        <f t="shared" si="138"/>
        <v>0</v>
      </c>
      <c r="QW70" s="284">
        <f t="shared" si="138"/>
        <v>0</v>
      </c>
      <c r="QX70" s="284">
        <f t="shared" si="138"/>
        <v>0</v>
      </c>
      <c r="QY70" s="284">
        <f t="shared" si="138"/>
        <v>0</v>
      </c>
      <c r="QZ70" s="284">
        <f t="shared" si="138"/>
        <v>0</v>
      </c>
      <c r="RA70" s="284">
        <f t="shared" si="138"/>
        <v>0</v>
      </c>
      <c r="RB70" s="284">
        <f t="shared" si="138"/>
        <v>0</v>
      </c>
      <c r="RC70" s="284">
        <f t="shared" si="138"/>
        <v>0</v>
      </c>
      <c r="RD70" s="284">
        <f t="shared" si="138"/>
        <v>0</v>
      </c>
      <c r="RE70" s="284">
        <f t="shared" si="138"/>
        <v>0</v>
      </c>
      <c r="RF70" s="284">
        <f t="shared" si="138"/>
        <v>0</v>
      </c>
      <c r="RG70" s="284">
        <f t="shared" si="138"/>
        <v>0</v>
      </c>
      <c r="RH70" s="284">
        <f t="shared" si="138"/>
        <v>0</v>
      </c>
      <c r="RI70" s="284">
        <f t="shared" si="138"/>
        <v>0</v>
      </c>
      <c r="RJ70" s="284">
        <f t="shared" si="138"/>
        <v>0</v>
      </c>
      <c r="RK70" s="284">
        <f t="shared" si="138"/>
        <v>0</v>
      </c>
      <c r="RL70" s="284">
        <f t="shared" si="138"/>
        <v>0</v>
      </c>
      <c r="RM70" s="284">
        <f t="shared" si="138"/>
        <v>0</v>
      </c>
      <c r="RN70" s="284">
        <f t="shared" si="138"/>
        <v>0</v>
      </c>
      <c r="RO70" s="284">
        <f t="shared" si="138"/>
        <v>0</v>
      </c>
      <c r="RP70" s="284">
        <f t="shared" si="138"/>
        <v>0</v>
      </c>
      <c r="RQ70" s="284">
        <f t="shared" si="138"/>
        <v>0</v>
      </c>
      <c r="RR70" s="284">
        <f t="shared" si="138"/>
        <v>0</v>
      </c>
      <c r="RS70" s="284">
        <f t="shared" si="138"/>
        <v>0</v>
      </c>
      <c r="RT70" s="284">
        <f t="shared" si="138"/>
        <v>0</v>
      </c>
      <c r="RU70" s="284">
        <f t="shared" si="138"/>
        <v>0</v>
      </c>
      <c r="RV70" s="284">
        <f t="shared" si="138"/>
        <v>0</v>
      </c>
      <c r="RW70" s="284">
        <f t="shared" si="138"/>
        <v>0</v>
      </c>
      <c r="RX70" s="284">
        <f t="shared" si="138"/>
        <v>0</v>
      </c>
      <c r="RY70" s="284">
        <f t="shared" si="138"/>
        <v>0</v>
      </c>
      <c r="RZ70" s="284">
        <f t="shared" si="138"/>
        <v>0</v>
      </c>
      <c r="SA70" s="284">
        <f t="shared" si="138"/>
        <v>0</v>
      </c>
    </row>
    <row r="71" spans="1:495">
      <c r="A71" s="282"/>
      <c r="B71" s="283" t="str">
        <f>$B$21</f>
        <v>Aquatics</v>
      </c>
      <c r="C71" s="290">
        <f>SUM(D71:R71,S71:INDEX(S71:SA71,$H$5))</f>
        <v>830592</v>
      </c>
      <c r="D71" s="284">
        <f t="shared" ref="D71:BO71" si="139">$C21*D44</f>
        <v>103824</v>
      </c>
      <c r="E71" s="284">
        <f t="shared" si="139"/>
        <v>103824</v>
      </c>
      <c r="F71" s="284">
        <f t="shared" si="139"/>
        <v>103824</v>
      </c>
      <c r="G71" s="284">
        <f t="shared" si="139"/>
        <v>0</v>
      </c>
      <c r="H71" s="284">
        <f t="shared" si="139"/>
        <v>0</v>
      </c>
      <c r="I71" s="284">
        <f t="shared" si="139"/>
        <v>103824</v>
      </c>
      <c r="J71" s="284">
        <f t="shared" si="139"/>
        <v>0</v>
      </c>
      <c r="K71" s="284">
        <f t="shared" si="139"/>
        <v>0</v>
      </c>
      <c r="L71" s="284">
        <f t="shared" si="139"/>
        <v>0</v>
      </c>
      <c r="M71" s="284">
        <f t="shared" si="139"/>
        <v>103824</v>
      </c>
      <c r="N71" s="284">
        <f t="shared" si="139"/>
        <v>0</v>
      </c>
      <c r="O71" s="284">
        <f t="shared" si="139"/>
        <v>0</v>
      </c>
      <c r="P71" s="284">
        <f t="shared" si="139"/>
        <v>0</v>
      </c>
      <c r="Q71" s="284">
        <f t="shared" si="139"/>
        <v>0</v>
      </c>
      <c r="R71" s="284">
        <f t="shared" si="139"/>
        <v>103824</v>
      </c>
      <c r="S71" s="284">
        <f t="shared" si="139"/>
        <v>0</v>
      </c>
      <c r="T71" s="284">
        <f t="shared" si="139"/>
        <v>0</v>
      </c>
      <c r="U71" s="284">
        <f t="shared" si="139"/>
        <v>0</v>
      </c>
      <c r="V71" s="284">
        <f t="shared" si="139"/>
        <v>0</v>
      </c>
      <c r="W71" s="284">
        <f t="shared" si="139"/>
        <v>103824</v>
      </c>
      <c r="X71" s="284">
        <f t="shared" si="139"/>
        <v>0</v>
      </c>
      <c r="Y71" s="284">
        <f t="shared" si="139"/>
        <v>0</v>
      </c>
      <c r="Z71" s="284">
        <f t="shared" si="139"/>
        <v>0</v>
      </c>
      <c r="AA71" s="284">
        <f t="shared" si="139"/>
        <v>0</v>
      </c>
      <c r="AB71" s="284">
        <f t="shared" si="139"/>
        <v>103824</v>
      </c>
      <c r="AC71" s="284">
        <f t="shared" si="139"/>
        <v>0</v>
      </c>
      <c r="AD71" s="284">
        <f t="shared" si="139"/>
        <v>0</v>
      </c>
      <c r="AE71" s="284">
        <f t="shared" si="139"/>
        <v>0</v>
      </c>
      <c r="AF71" s="284">
        <f t="shared" si="139"/>
        <v>0</v>
      </c>
      <c r="AG71" s="284">
        <f t="shared" si="139"/>
        <v>103824</v>
      </c>
      <c r="AH71" s="284">
        <f t="shared" si="139"/>
        <v>0</v>
      </c>
      <c r="AI71" s="284">
        <f t="shared" si="139"/>
        <v>0</v>
      </c>
      <c r="AJ71" s="284">
        <f t="shared" si="139"/>
        <v>0</v>
      </c>
      <c r="AK71" s="284">
        <f t="shared" si="139"/>
        <v>0</v>
      </c>
      <c r="AL71" s="284">
        <f t="shared" si="139"/>
        <v>103824</v>
      </c>
      <c r="AM71" s="284">
        <f t="shared" si="139"/>
        <v>0</v>
      </c>
      <c r="AN71" s="284">
        <f t="shared" si="139"/>
        <v>0</v>
      </c>
      <c r="AO71" s="284">
        <f t="shared" si="139"/>
        <v>0</v>
      </c>
      <c r="AP71" s="284">
        <f t="shared" si="139"/>
        <v>0</v>
      </c>
      <c r="AQ71" s="284">
        <f t="shared" si="139"/>
        <v>0</v>
      </c>
      <c r="AR71" s="284">
        <f t="shared" si="139"/>
        <v>0</v>
      </c>
      <c r="AS71" s="284">
        <f t="shared" si="139"/>
        <v>0</v>
      </c>
      <c r="AT71" s="284">
        <f t="shared" si="139"/>
        <v>0</v>
      </c>
      <c r="AU71" s="284">
        <f t="shared" si="139"/>
        <v>0</v>
      </c>
      <c r="AV71" s="284">
        <f t="shared" si="139"/>
        <v>0</v>
      </c>
      <c r="AW71" s="284">
        <f t="shared" si="139"/>
        <v>0</v>
      </c>
      <c r="AX71" s="284">
        <f t="shared" si="139"/>
        <v>0</v>
      </c>
      <c r="AY71" s="284">
        <f t="shared" si="139"/>
        <v>0</v>
      </c>
      <c r="AZ71" s="284">
        <f t="shared" si="139"/>
        <v>0</v>
      </c>
      <c r="BA71" s="284">
        <f t="shared" si="139"/>
        <v>0</v>
      </c>
      <c r="BB71" s="284">
        <f t="shared" si="139"/>
        <v>0</v>
      </c>
      <c r="BC71" s="284">
        <f t="shared" si="139"/>
        <v>0</v>
      </c>
      <c r="BD71" s="284">
        <f t="shared" si="139"/>
        <v>0</v>
      </c>
      <c r="BE71" s="284">
        <f t="shared" si="139"/>
        <v>0</v>
      </c>
      <c r="BF71" s="284">
        <f t="shared" si="139"/>
        <v>0</v>
      </c>
      <c r="BG71" s="284">
        <f t="shared" si="139"/>
        <v>0</v>
      </c>
      <c r="BH71" s="284">
        <f t="shared" si="139"/>
        <v>0</v>
      </c>
      <c r="BI71" s="284">
        <f t="shared" si="139"/>
        <v>0</v>
      </c>
      <c r="BJ71" s="284">
        <f t="shared" si="139"/>
        <v>0</v>
      </c>
      <c r="BK71" s="284">
        <f t="shared" si="139"/>
        <v>0</v>
      </c>
      <c r="BL71" s="284">
        <f t="shared" si="139"/>
        <v>0</v>
      </c>
      <c r="BM71" s="284">
        <f t="shared" si="139"/>
        <v>0</v>
      </c>
      <c r="BN71" s="284">
        <f t="shared" si="139"/>
        <v>0</v>
      </c>
      <c r="BO71" s="284">
        <f t="shared" si="139"/>
        <v>0</v>
      </c>
      <c r="BP71" s="284">
        <f t="shared" ref="BP71:EA71" si="140">$C21*BP44</f>
        <v>0</v>
      </c>
      <c r="BQ71" s="284">
        <f t="shared" si="140"/>
        <v>0</v>
      </c>
      <c r="BR71" s="284">
        <f t="shared" si="140"/>
        <v>0</v>
      </c>
      <c r="BS71" s="284">
        <f t="shared" si="140"/>
        <v>0</v>
      </c>
      <c r="BT71" s="284">
        <f t="shared" si="140"/>
        <v>0</v>
      </c>
      <c r="BU71" s="284">
        <f t="shared" si="140"/>
        <v>0</v>
      </c>
      <c r="BV71" s="284">
        <f t="shared" si="140"/>
        <v>0</v>
      </c>
      <c r="BW71" s="284">
        <f t="shared" si="140"/>
        <v>0</v>
      </c>
      <c r="BX71" s="284">
        <f t="shared" si="140"/>
        <v>0</v>
      </c>
      <c r="BY71" s="284">
        <f t="shared" si="140"/>
        <v>0</v>
      </c>
      <c r="BZ71" s="284">
        <f t="shared" si="140"/>
        <v>0</v>
      </c>
      <c r="CA71" s="284">
        <f t="shared" si="140"/>
        <v>0</v>
      </c>
      <c r="CB71" s="284">
        <f t="shared" si="140"/>
        <v>0</v>
      </c>
      <c r="CC71" s="284">
        <f t="shared" si="140"/>
        <v>0</v>
      </c>
      <c r="CD71" s="284">
        <f t="shared" si="140"/>
        <v>0</v>
      </c>
      <c r="CE71" s="284">
        <f t="shared" si="140"/>
        <v>0</v>
      </c>
      <c r="CF71" s="284">
        <f t="shared" si="140"/>
        <v>0</v>
      </c>
      <c r="CG71" s="284">
        <f t="shared" si="140"/>
        <v>0</v>
      </c>
      <c r="CH71" s="284">
        <f t="shared" si="140"/>
        <v>0</v>
      </c>
      <c r="CI71" s="284">
        <f t="shared" si="140"/>
        <v>0</v>
      </c>
      <c r="CJ71" s="284">
        <f t="shared" si="140"/>
        <v>0</v>
      </c>
      <c r="CK71" s="284">
        <f t="shared" si="140"/>
        <v>0</v>
      </c>
      <c r="CL71" s="284">
        <f t="shared" si="140"/>
        <v>0</v>
      </c>
      <c r="CM71" s="284">
        <f t="shared" si="140"/>
        <v>0</v>
      </c>
      <c r="CN71" s="284">
        <f t="shared" si="140"/>
        <v>0</v>
      </c>
      <c r="CO71" s="284">
        <f t="shared" si="140"/>
        <v>0</v>
      </c>
      <c r="CP71" s="284">
        <f t="shared" si="140"/>
        <v>0</v>
      </c>
      <c r="CQ71" s="284">
        <f t="shared" si="140"/>
        <v>0</v>
      </c>
      <c r="CR71" s="284">
        <f t="shared" si="140"/>
        <v>0</v>
      </c>
      <c r="CS71" s="284">
        <f t="shared" si="140"/>
        <v>0</v>
      </c>
      <c r="CT71" s="284">
        <f t="shared" si="140"/>
        <v>0</v>
      </c>
      <c r="CU71" s="284">
        <f t="shared" si="140"/>
        <v>0</v>
      </c>
      <c r="CV71" s="284">
        <f t="shared" si="140"/>
        <v>0</v>
      </c>
      <c r="CW71" s="284">
        <f t="shared" si="140"/>
        <v>0</v>
      </c>
      <c r="CX71" s="284">
        <f t="shared" si="140"/>
        <v>0</v>
      </c>
      <c r="CY71" s="284">
        <f t="shared" si="140"/>
        <v>0</v>
      </c>
      <c r="CZ71" s="284">
        <f t="shared" si="140"/>
        <v>0</v>
      </c>
      <c r="DA71" s="284">
        <f t="shared" si="140"/>
        <v>0</v>
      </c>
      <c r="DB71" s="284">
        <f t="shared" si="140"/>
        <v>0</v>
      </c>
      <c r="DC71" s="284">
        <f t="shared" si="140"/>
        <v>0</v>
      </c>
      <c r="DD71" s="284">
        <f t="shared" si="140"/>
        <v>0</v>
      </c>
      <c r="DE71" s="284">
        <f t="shared" si="140"/>
        <v>0</v>
      </c>
      <c r="DF71" s="284">
        <f t="shared" si="140"/>
        <v>0</v>
      </c>
      <c r="DG71" s="284">
        <f t="shared" si="140"/>
        <v>0</v>
      </c>
      <c r="DH71" s="284">
        <f t="shared" si="140"/>
        <v>0</v>
      </c>
      <c r="DI71" s="284">
        <f t="shared" si="140"/>
        <v>0</v>
      </c>
      <c r="DJ71" s="284">
        <f t="shared" si="140"/>
        <v>0</v>
      </c>
      <c r="DK71" s="284">
        <f t="shared" si="140"/>
        <v>0</v>
      </c>
      <c r="DL71" s="284">
        <f t="shared" si="140"/>
        <v>0</v>
      </c>
      <c r="DM71" s="284">
        <f t="shared" si="140"/>
        <v>0</v>
      </c>
      <c r="DN71" s="284">
        <f t="shared" si="140"/>
        <v>0</v>
      </c>
      <c r="DO71" s="284">
        <f t="shared" si="140"/>
        <v>0</v>
      </c>
      <c r="DP71" s="284">
        <f t="shared" si="140"/>
        <v>0</v>
      </c>
      <c r="DQ71" s="284">
        <f t="shared" si="140"/>
        <v>0</v>
      </c>
      <c r="DR71" s="284">
        <f t="shared" si="140"/>
        <v>0</v>
      </c>
      <c r="DS71" s="284">
        <f t="shared" si="140"/>
        <v>0</v>
      </c>
      <c r="DT71" s="284">
        <f t="shared" si="140"/>
        <v>0</v>
      </c>
      <c r="DU71" s="284">
        <f t="shared" si="140"/>
        <v>0</v>
      </c>
      <c r="DV71" s="284">
        <f t="shared" si="140"/>
        <v>0</v>
      </c>
      <c r="DW71" s="284">
        <f t="shared" si="140"/>
        <v>0</v>
      </c>
      <c r="DX71" s="284">
        <f t="shared" si="140"/>
        <v>0</v>
      </c>
      <c r="DY71" s="284">
        <f t="shared" si="140"/>
        <v>0</v>
      </c>
      <c r="DZ71" s="284">
        <f t="shared" si="140"/>
        <v>0</v>
      </c>
      <c r="EA71" s="284">
        <f t="shared" si="140"/>
        <v>0</v>
      </c>
      <c r="EB71" s="284">
        <f t="shared" ref="EB71:GM71" si="141">$C21*EB44</f>
        <v>0</v>
      </c>
      <c r="EC71" s="284">
        <f t="shared" si="141"/>
        <v>0</v>
      </c>
      <c r="ED71" s="284">
        <f t="shared" si="141"/>
        <v>0</v>
      </c>
      <c r="EE71" s="284">
        <f t="shared" si="141"/>
        <v>0</v>
      </c>
      <c r="EF71" s="284">
        <f t="shared" si="141"/>
        <v>0</v>
      </c>
      <c r="EG71" s="284">
        <f t="shared" si="141"/>
        <v>0</v>
      </c>
      <c r="EH71" s="284">
        <f t="shared" si="141"/>
        <v>0</v>
      </c>
      <c r="EI71" s="284">
        <f t="shared" si="141"/>
        <v>0</v>
      </c>
      <c r="EJ71" s="284">
        <f t="shared" si="141"/>
        <v>0</v>
      </c>
      <c r="EK71" s="284">
        <f t="shared" si="141"/>
        <v>0</v>
      </c>
      <c r="EL71" s="284">
        <f t="shared" si="141"/>
        <v>0</v>
      </c>
      <c r="EM71" s="284">
        <f t="shared" si="141"/>
        <v>0</v>
      </c>
      <c r="EN71" s="284">
        <f t="shared" si="141"/>
        <v>0</v>
      </c>
      <c r="EO71" s="284">
        <f t="shared" si="141"/>
        <v>0</v>
      </c>
      <c r="EP71" s="284">
        <f t="shared" si="141"/>
        <v>0</v>
      </c>
      <c r="EQ71" s="284">
        <f t="shared" si="141"/>
        <v>0</v>
      </c>
      <c r="ER71" s="284">
        <f t="shared" si="141"/>
        <v>0</v>
      </c>
      <c r="ES71" s="284">
        <f t="shared" si="141"/>
        <v>0</v>
      </c>
      <c r="ET71" s="284">
        <f t="shared" si="141"/>
        <v>0</v>
      </c>
      <c r="EU71" s="284">
        <f t="shared" si="141"/>
        <v>0</v>
      </c>
      <c r="EV71" s="284">
        <f t="shared" si="141"/>
        <v>0</v>
      </c>
      <c r="EW71" s="284">
        <f t="shared" si="141"/>
        <v>0</v>
      </c>
      <c r="EX71" s="284">
        <f t="shared" si="141"/>
        <v>0</v>
      </c>
      <c r="EY71" s="284">
        <f t="shared" si="141"/>
        <v>0</v>
      </c>
      <c r="EZ71" s="284">
        <f t="shared" si="141"/>
        <v>0</v>
      </c>
      <c r="FA71" s="284">
        <f t="shared" si="141"/>
        <v>0</v>
      </c>
      <c r="FB71" s="284">
        <f t="shared" si="141"/>
        <v>0</v>
      </c>
      <c r="FC71" s="284">
        <f t="shared" si="141"/>
        <v>0</v>
      </c>
      <c r="FD71" s="284">
        <f t="shared" si="141"/>
        <v>0</v>
      </c>
      <c r="FE71" s="284">
        <f t="shared" si="141"/>
        <v>0</v>
      </c>
      <c r="FF71" s="284">
        <f t="shared" si="141"/>
        <v>0</v>
      </c>
      <c r="FG71" s="284">
        <f t="shared" si="141"/>
        <v>0</v>
      </c>
      <c r="FH71" s="284">
        <f t="shared" si="141"/>
        <v>0</v>
      </c>
      <c r="FI71" s="284">
        <f t="shared" si="141"/>
        <v>0</v>
      </c>
      <c r="FJ71" s="284">
        <f t="shared" si="141"/>
        <v>0</v>
      </c>
      <c r="FK71" s="284">
        <f t="shared" si="141"/>
        <v>0</v>
      </c>
      <c r="FL71" s="284">
        <f t="shared" si="141"/>
        <v>0</v>
      </c>
      <c r="FM71" s="284">
        <f t="shared" si="141"/>
        <v>0</v>
      </c>
      <c r="FN71" s="284">
        <f t="shared" si="141"/>
        <v>0</v>
      </c>
      <c r="FO71" s="284">
        <f t="shared" si="141"/>
        <v>0</v>
      </c>
      <c r="FP71" s="284">
        <f t="shared" si="141"/>
        <v>0</v>
      </c>
      <c r="FQ71" s="284">
        <f t="shared" si="141"/>
        <v>0</v>
      </c>
      <c r="FR71" s="284">
        <f t="shared" si="141"/>
        <v>0</v>
      </c>
      <c r="FS71" s="284">
        <f t="shared" si="141"/>
        <v>0</v>
      </c>
      <c r="FT71" s="284">
        <f t="shared" si="141"/>
        <v>0</v>
      </c>
      <c r="FU71" s="284">
        <f t="shared" si="141"/>
        <v>0</v>
      </c>
      <c r="FV71" s="284">
        <f t="shared" si="141"/>
        <v>0</v>
      </c>
      <c r="FW71" s="284">
        <f t="shared" si="141"/>
        <v>0</v>
      </c>
      <c r="FX71" s="284">
        <f t="shared" si="141"/>
        <v>0</v>
      </c>
      <c r="FY71" s="284">
        <f t="shared" si="141"/>
        <v>0</v>
      </c>
      <c r="FZ71" s="284">
        <f t="shared" si="141"/>
        <v>0</v>
      </c>
      <c r="GA71" s="284">
        <f t="shared" si="141"/>
        <v>0</v>
      </c>
      <c r="GB71" s="284">
        <f t="shared" si="141"/>
        <v>0</v>
      </c>
      <c r="GC71" s="284">
        <f t="shared" si="141"/>
        <v>0</v>
      </c>
      <c r="GD71" s="284">
        <f t="shared" si="141"/>
        <v>0</v>
      </c>
      <c r="GE71" s="284">
        <f t="shared" si="141"/>
        <v>0</v>
      </c>
      <c r="GF71" s="284">
        <f t="shared" si="141"/>
        <v>0</v>
      </c>
      <c r="GG71" s="284">
        <f t="shared" si="141"/>
        <v>0</v>
      </c>
      <c r="GH71" s="284">
        <f t="shared" si="141"/>
        <v>0</v>
      </c>
      <c r="GI71" s="284">
        <f t="shared" si="141"/>
        <v>0</v>
      </c>
      <c r="GJ71" s="284">
        <f t="shared" si="141"/>
        <v>0</v>
      </c>
      <c r="GK71" s="284">
        <f t="shared" si="141"/>
        <v>0</v>
      </c>
      <c r="GL71" s="284">
        <f t="shared" si="141"/>
        <v>0</v>
      </c>
      <c r="GM71" s="284">
        <f t="shared" si="141"/>
        <v>0</v>
      </c>
      <c r="GN71" s="284">
        <f t="shared" ref="GN71:IY71" si="142">$C21*GN44</f>
        <v>0</v>
      </c>
      <c r="GO71" s="284">
        <f t="shared" si="142"/>
        <v>0</v>
      </c>
      <c r="GP71" s="284">
        <f t="shared" si="142"/>
        <v>0</v>
      </c>
      <c r="GQ71" s="284">
        <f t="shared" si="142"/>
        <v>0</v>
      </c>
      <c r="GR71" s="284">
        <f t="shared" si="142"/>
        <v>0</v>
      </c>
      <c r="GS71" s="284">
        <f t="shared" si="142"/>
        <v>0</v>
      </c>
      <c r="GT71" s="284">
        <f t="shared" si="142"/>
        <v>0</v>
      </c>
      <c r="GU71" s="284">
        <f t="shared" si="142"/>
        <v>0</v>
      </c>
      <c r="GV71" s="284">
        <f t="shared" si="142"/>
        <v>0</v>
      </c>
      <c r="GW71" s="284">
        <f t="shared" si="142"/>
        <v>0</v>
      </c>
      <c r="GX71" s="284">
        <f t="shared" si="142"/>
        <v>0</v>
      </c>
      <c r="GY71" s="284">
        <f t="shared" si="142"/>
        <v>0</v>
      </c>
      <c r="GZ71" s="284">
        <f t="shared" si="142"/>
        <v>0</v>
      </c>
      <c r="HA71" s="284">
        <f t="shared" si="142"/>
        <v>0</v>
      </c>
      <c r="HB71" s="284">
        <f t="shared" si="142"/>
        <v>0</v>
      </c>
      <c r="HC71" s="284">
        <f t="shared" si="142"/>
        <v>0</v>
      </c>
      <c r="HD71" s="284">
        <f t="shared" si="142"/>
        <v>0</v>
      </c>
      <c r="HE71" s="284">
        <f t="shared" si="142"/>
        <v>0</v>
      </c>
      <c r="HF71" s="284">
        <f t="shared" si="142"/>
        <v>0</v>
      </c>
      <c r="HG71" s="284">
        <f t="shared" si="142"/>
        <v>0</v>
      </c>
      <c r="HH71" s="284">
        <f t="shared" si="142"/>
        <v>0</v>
      </c>
      <c r="HI71" s="284">
        <f t="shared" si="142"/>
        <v>0</v>
      </c>
      <c r="HJ71" s="284">
        <f t="shared" si="142"/>
        <v>0</v>
      </c>
      <c r="HK71" s="284">
        <f t="shared" si="142"/>
        <v>0</v>
      </c>
      <c r="HL71" s="284">
        <f t="shared" si="142"/>
        <v>0</v>
      </c>
      <c r="HM71" s="284">
        <f t="shared" si="142"/>
        <v>0</v>
      </c>
      <c r="HN71" s="284">
        <f t="shared" si="142"/>
        <v>0</v>
      </c>
      <c r="HO71" s="284">
        <f t="shared" si="142"/>
        <v>0</v>
      </c>
      <c r="HP71" s="284">
        <f t="shared" si="142"/>
        <v>0</v>
      </c>
      <c r="HQ71" s="284">
        <f t="shared" si="142"/>
        <v>0</v>
      </c>
      <c r="HR71" s="284">
        <f t="shared" si="142"/>
        <v>0</v>
      </c>
      <c r="HS71" s="284">
        <f t="shared" si="142"/>
        <v>0</v>
      </c>
      <c r="HT71" s="284">
        <f t="shared" si="142"/>
        <v>0</v>
      </c>
      <c r="HU71" s="284">
        <f t="shared" si="142"/>
        <v>0</v>
      </c>
      <c r="HV71" s="284">
        <f t="shared" si="142"/>
        <v>0</v>
      </c>
      <c r="HW71" s="284">
        <f t="shared" si="142"/>
        <v>0</v>
      </c>
      <c r="HX71" s="284">
        <f t="shared" si="142"/>
        <v>0</v>
      </c>
      <c r="HY71" s="284">
        <f t="shared" si="142"/>
        <v>0</v>
      </c>
      <c r="HZ71" s="284">
        <f t="shared" si="142"/>
        <v>0</v>
      </c>
      <c r="IA71" s="284">
        <f t="shared" si="142"/>
        <v>0</v>
      </c>
      <c r="IB71" s="284">
        <f t="shared" si="142"/>
        <v>0</v>
      </c>
      <c r="IC71" s="284">
        <f t="shared" si="142"/>
        <v>0</v>
      </c>
      <c r="ID71" s="284">
        <f t="shared" si="142"/>
        <v>0</v>
      </c>
      <c r="IE71" s="284">
        <f t="shared" si="142"/>
        <v>0</v>
      </c>
      <c r="IF71" s="284">
        <f t="shared" si="142"/>
        <v>0</v>
      </c>
      <c r="IG71" s="284">
        <f t="shared" si="142"/>
        <v>0</v>
      </c>
      <c r="IH71" s="284">
        <f t="shared" si="142"/>
        <v>0</v>
      </c>
      <c r="II71" s="284">
        <f t="shared" si="142"/>
        <v>0</v>
      </c>
      <c r="IJ71" s="284">
        <f t="shared" si="142"/>
        <v>0</v>
      </c>
      <c r="IK71" s="284">
        <f t="shared" si="142"/>
        <v>0</v>
      </c>
      <c r="IL71" s="284">
        <f t="shared" si="142"/>
        <v>0</v>
      </c>
      <c r="IM71" s="284">
        <f t="shared" si="142"/>
        <v>0</v>
      </c>
      <c r="IN71" s="284">
        <f t="shared" si="142"/>
        <v>0</v>
      </c>
      <c r="IO71" s="284">
        <f t="shared" si="142"/>
        <v>0</v>
      </c>
      <c r="IP71" s="284">
        <f t="shared" si="142"/>
        <v>0</v>
      </c>
      <c r="IQ71" s="284">
        <f t="shared" si="142"/>
        <v>0</v>
      </c>
      <c r="IR71" s="284">
        <f t="shared" si="142"/>
        <v>0</v>
      </c>
      <c r="IS71" s="284">
        <f t="shared" si="142"/>
        <v>0</v>
      </c>
      <c r="IT71" s="284">
        <f t="shared" si="142"/>
        <v>0</v>
      </c>
      <c r="IU71" s="284">
        <f t="shared" si="142"/>
        <v>0</v>
      </c>
      <c r="IV71" s="284">
        <f t="shared" si="142"/>
        <v>0</v>
      </c>
      <c r="IW71" s="284">
        <f t="shared" si="142"/>
        <v>0</v>
      </c>
      <c r="IX71" s="284">
        <f t="shared" si="142"/>
        <v>0</v>
      </c>
      <c r="IY71" s="284">
        <f t="shared" si="142"/>
        <v>0</v>
      </c>
      <c r="IZ71" s="284">
        <f t="shared" ref="IZ71:LK71" si="143">$C21*IZ44</f>
        <v>0</v>
      </c>
      <c r="JA71" s="284">
        <f t="shared" si="143"/>
        <v>0</v>
      </c>
      <c r="JB71" s="284">
        <f t="shared" si="143"/>
        <v>0</v>
      </c>
      <c r="JC71" s="284">
        <f t="shared" si="143"/>
        <v>0</v>
      </c>
      <c r="JD71" s="284">
        <f t="shared" si="143"/>
        <v>0</v>
      </c>
      <c r="JE71" s="284">
        <f t="shared" si="143"/>
        <v>0</v>
      </c>
      <c r="JF71" s="284">
        <f t="shared" si="143"/>
        <v>0</v>
      </c>
      <c r="JG71" s="284">
        <f t="shared" si="143"/>
        <v>0</v>
      </c>
      <c r="JH71" s="284">
        <f t="shared" si="143"/>
        <v>0</v>
      </c>
      <c r="JI71" s="284">
        <f t="shared" si="143"/>
        <v>0</v>
      </c>
      <c r="JJ71" s="284">
        <f t="shared" si="143"/>
        <v>0</v>
      </c>
      <c r="JK71" s="284">
        <f t="shared" si="143"/>
        <v>0</v>
      </c>
      <c r="JL71" s="284">
        <f t="shared" si="143"/>
        <v>0</v>
      </c>
      <c r="JM71" s="284">
        <f t="shared" si="143"/>
        <v>0</v>
      </c>
      <c r="JN71" s="284">
        <f t="shared" si="143"/>
        <v>0</v>
      </c>
      <c r="JO71" s="284">
        <f t="shared" si="143"/>
        <v>0</v>
      </c>
      <c r="JP71" s="284">
        <f t="shared" si="143"/>
        <v>0</v>
      </c>
      <c r="JQ71" s="284">
        <f t="shared" si="143"/>
        <v>0</v>
      </c>
      <c r="JR71" s="284">
        <f t="shared" si="143"/>
        <v>0</v>
      </c>
      <c r="JS71" s="284">
        <f t="shared" si="143"/>
        <v>0</v>
      </c>
      <c r="JT71" s="284">
        <f t="shared" si="143"/>
        <v>0</v>
      </c>
      <c r="JU71" s="284">
        <f t="shared" si="143"/>
        <v>0</v>
      </c>
      <c r="JV71" s="284">
        <f t="shared" si="143"/>
        <v>0</v>
      </c>
      <c r="JW71" s="284">
        <f t="shared" si="143"/>
        <v>0</v>
      </c>
      <c r="JX71" s="284">
        <f t="shared" si="143"/>
        <v>0</v>
      </c>
      <c r="JY71" s="284">
        <f t="shared" si="143"/>
        <v>0</v>
      </c>
      <c r="JZ71" s="284">
        <f t="shared" si="143"/>
        <v>0</v>
      </c>
      <c r="KA71" s="284">
        <f t="shared" si="143"/>
        <v>0</v>
      </c>
      <c r="KB71" s="284">
        <f t="shared" si="143"/>
        <v>0</v>
      </c>
      <c r="KC71" s="284">
        <f t="shared" si="143"/>
        <v>0</v>
      </c>
      <c r="KD71" s="284">
        <f t="shared" si="143"/>
        <v>0</v>
      </c>
      <c r="KE71" s="284">
        <f t="shared" si="143"/>
        <v>0</v>
      </c>
      <c r="KF71" s="284">
        <f t="shared" si="143"/>
        <v>0</v>
      </c>
      <c r="KG71" s="284">
        <f t="shared" si="143"/>
        <v>0</v>
      </c>
      <c r="KH71" s="284">
        <f t="shared" si="143"/>
        <v>0</v>
      </c>
      <c r="KI71" s="284">
        <f t="shared" si="143"/>
        <v>0</v>
      </c>
      <c r="KJ71" s="284">
        <f t="shared" si="143"/>
        <v>0</v>
      </c>
      <c r="KK71" s="284">
        <f t="shared" si="143"/>
        <v>0</v>
      </c>
      <c r="KL71" s="284">
        <f t="shared" si="143"/>
        <v>0</v>
      </c>
      <c r="KM71" s="284">
        <f t="shared" si="143"/>
        <v>0</v>
      </c>
      <c r="KN71" s="284">
        <f t="shared" si="143"/>
        <v>0</v>
      </c>
      <c r="KO71" s="284">
        <f t="shared" si="143"/>
        <v>0</v>
      </c>
      <c r="KP71" s="284">
        <f t="shared" si="143"/>
        <v>0</v>
      </c>
      <c r="KQ71" s="284">
        <f t="shared" si="143"/>
        <v>0</v>
      </c>
      <c r="KR71" s="284">
        <f t="shared" si="143"/>
        <v>0</v>
      </c>
      <c r="KS71" s="284">
        <f t="shared" si="143"/>
        <v>0</v>
      </c>
      <c r="KT71" s="284">
        <f t="shared" si="143"/>
        <v>0</v>
      </c>
      <c r="KU71" s="284">
        <f t="shared" si="143"/>
        <v>0</v>
      </c>
      <c r="KV71" s="284">
        <f t="shared" si="143"/>
        <v>0</v>
      </c>
      <c r="KW71" s="284">
        <f t="shared" si="143"/>
        <v>0</v>
      </c>
      <c r="KX71" s="284">
        <f t="shared" si="143"/>
        <v>0</v>
      </c>
      <c r="KY71" s="284">
        <f t="shared" si="143"/>
        <v>0</v>
      </c>
      <c r="KZ71" s="284">
        <f t="shared" si="143"/>
        <v>0</v>
      </c>
      <c r="LA71" s="284">
        <f t="shared" si="143"/>
        <v>0</v>
      </c>
      <c r="LB71" s="284">
        <f t="shared" si="143"/>
        <v>0</v>
      </c>
      <c r="LC71" s="284">
        <f t="shared" si="143"/>
        <v>0</v>
      </c>
      <c r="LD71" s="284">
        <f t="shared" si="143"/>
        <v>0</v>
      </c>
      <c r="LE71" s="284">
        <f t="shared" si="143"/>
        <v>0</v>
      </c>
      <c r="LF71" s="284">
        <f t="shared" si="143"/>
        <v>0</v>
      </c>
      <c r="LG71" s="284">
        <f t="shared" si="143"/>
        <v>0</v>
      </c>
      <c r="LH71" s="284">
        <f t="shared" si="143"/>
        <v>0</v>
      </c>
      <c r="LI71" s="284">
        <f t="shared" si="143"/>
        <v>0</v>
      </c>
      <c r="LJ71" s="284">
        <f t="shared" si="143"/>
        <v>0</v>
      </c>
      <c r="LK71" s="284">
        <f t="shared" si="143"/>
        <v>0</v>
      </c>
      <c r="LL71" s="284">
        <f t="shared" ref="LL71:NW71" si="144">$C21*LL44</f>
        <v>0</v>
      </c>
      <c r="LM71" s="284">
        <f t="shared" si="144"/>
        <v>0</v>
      </c>
      <c r="LN71" s="284">
        <f t="shared" si="144"/>
        <v>0</v>
      </c>
      <c r="LO71" s="284">
        <f t="shared" si="144"/>
        <v>0</v>
      </c>
      <c r="LP71" s="284">
        <f t="shared" si="144"/>
        <v>0</v>
      </c>
      <c r="LQ71" s="284">
        <f t="shared" si="144"/>
        <v>0</v>
      </c>
      <c r="LR71" s="284">
        <f t="shared" si="144"/>
        <v>0</v>
      </c>
      <c r="LS71" s="284">
        <f t="shared" si="144"/>
        <v>0</v>
      </c>
      <c r="LT71" s="284">
        <f t="shared" si="144"/>
        <v>0</v>
      </c>
      <c r="LU71" s="284">
        <f t="shared" si="144"/>
        <v>0</v>
      </c>
      <c r="LV71" s="284">
        <f t="shared" si="144"/>
        <v>0</v>
      </c>
      <c r="LW71" s="284">
        <f t="shared" si="144"/>
        <v>0</v>
      </c>
      <c r="LX71" s="284">
        <f t="shared" si="144"/>
        <v>0</v>
      </c>
      <c r="LY71" s="284">
        <f t="shared" si="144"/>
        <v>0</v>
      </c>
      <c r="LZ71" s="284">
        <f t="shared" si="144"/>
        <v>0</v>
      </c>
      <c r="MA71" s="284">
        <f t="shared" si="144"/>
        <v>0</v>
      </c>
      <c r="MB71" s="284">
        <f t="shared" si="144"/>
        <v>0</v>
      </c>
      <c r="MC71" s="284">
        <f t="shared" si="144"/>
        <v>0</v>
      </c>
      <c r="MD71" s="284">
        <f t="shared" si="144"/>
        <v>0</v>
      </c>
      <c r="ME71" s="284">
        <f t="shared" si="144"/>
        <v>0</v>
      </c>
      <c r="MF71" s="284">
        <f t="shared" si="144"/>
        <v>0</v>
      </c>
      <c r="MG71" s="284">
        <f t="shared" si="144"/>
        <v>0</v>
      </c>
      <c r="MH71" s="284">
        <f t="shared" si="144"/>
        <v>0</v>
      </c>
      <c r="MI71" s="284">
        <f t="shared" si="144"/>
        <v>0</v>
      </c>
      <c r="MJ71" s="284">
        <f t="shared" si="144"/>
        <v>0</v>
      </c>
      <c r="MK71" s="284">
        <f t="shared" si="144"/>
        <v>0</v>
      </c>
      <c r="ML71" s="284">
        <f t="shared" si="144"/>
        <v>0</v>
      </c>
      <c r="MM71" s="284">
        <f t="shared" si="144"/>
        <v>0</v>
      </c>
      <c r="MN71" s="284">
        <f t="shared" si="144"/>
        <v>0</v>
      </c>
      <c r="MO71" s="284">
        <f t="shared" si="144"/>
        <v>0</v>
      </c>
      <c r="MP71" s="284">
        <f t="shared" si="144"/>
        <v>0</v>
      </c>
      <c r="MQ71" s="284">
        <f t="shared" si="144"/>
        <v>0</v>
      </c>
      <c r="MR71" s="284">
        <f t="shared" si="144"/>
        <v>0</v>
      </c>
      <c r="MS71" s="284">
        <f t="shared" si="144"/>
        <v>0</v>
      </c>
      <c r="MT71" s="284">
        <f t="shared" si="144"/>
        <v>0</v>
      </c>
      <c r="MU71" s="284">
        <f t="shared" si="144"/>
        <v>0</v>
      </c>
      <c r="MV71" s="284">
        <f t="shared" si="144"/>
        <v>0</v>
      </c>
      <c r="MW71" s="284">
        <f t="shared" si="144"/>
        <v>0</v>
      </c>
      <c r="MX71" s="284">
        <f t="shared" si="144"/>
        <v>0</v>
      </c>
      <c r="MY71" s="284">
        <f t="shared" si="144"/>
        <v>0</v>
      </c>
      <c r="MZ71" s="284">
        <f t="shared" si="144"/>
        <v>0</v>
      </c>
      <c r="NA71" s="284">
        <f t="shared" si="144"/>
        <v>0</v>
      </c>
      <c r="NB71" s="284">
        <f t="shared" si="144"/>
        <v>0</v>
      </c>
      <c r="NC71" s="284">
        <f t="shared" si="144"/>
        <v>0</v>
      </c>
      <c r="ND71" s="284">
        <f t="shared" si="144"/>
        <v>0</v>
      </c>
      <c r="NE71" s="284">
        <f t="shared" si="144"/>
        <v>0</v>
      </c>
      <c r="NF71" s="284">
        <f t="shared" si="144"/>
        <v>0</v>
      </c>
      <c r="NG71" s="284">
        <f t="shared" si="144"/>
        <v>0</v>
      </c>
      <c r="NH71" s="284">
        <f t="shared" si="144"/>
        <v>0</v>
      </c>
      <c r="NI71" s="284">
        <f t="shared" si="144"/>
        <v>0</v>
      </c>
      <c r="NJ71" s="284">
        <f t="shared" si="144"/>
        <v>0</v>
      </c>
      <c r="NK71" s="284">
        <f t="shared" si="144"/>
        <v>0</v>
      </c>
      <c r="NL71" s="284">
        <f t="shared" si="144"/>
        <v>0</v>
      </c>
      <c r="NM71" s="284">
        <f t="shared" si="144"/>
        <v>0</v>
      </c>
      <c r="NN71" s="284">
        <f t="shared" si="144"/>
        <v>0</v>
      </c>
      <c r="NO71" s="284">
        <f t="shared" si="144"/>
        <v>0</v>
      </c>
      <c r="NP71" s="284">
        <f t="shared" si="144"/>
        <v>0</v>
      </c>
      <c r="NQ71" s="284">
        <f t="shared" si="144"/>
        <v>0</v>
      </c>
      <c r="NR71" s="284">
        <f t="shared" si="144"/>
        <v>0</v>
      </c>
      <c r="NS71" s="284">
        <f t="shared" si="144"/>
        <v>0</v>
      </c>
      <c r="NT71" s="284">
        <f t="shared" si="144"/>
        <v>0</v>
      </c>
      <c r="NU71" s="284">
        <f t="shared" si="144"/>
        <v>0</v>
      </c>
      <c r="NV71" s="284">
        <f t="shared" si="144"/>
        <v>0</v>
      </c>
      <c r="NW71" s="284">
        <f t="shared" si="144"/>
        <v>0</v>
      </c>
      <c r="NX71" s="284">
        <f t="shared" ref="NX71:QI71" si="145">$C21*NX44</f>
        <v>0</v>
      </c>
      <c r="NY71" s="284">
        <f t="shared" si="145"/>
        <v>0</v>
      </c>
      <c r="NZ71" s="284">
        <f t="shared" si="145"/>
        <v>0</v>
      </c>
      <c r="OA71" s="284">
        <f t="shared" si="145"/>
        <v>0</v>
      </c>
      <c r="OB71" s="284">
        <f t="shared" si="145"/>
        <v>0</v>
      </c>
      <c r="OC71" s="284">
        <f t="shared" si="145"/>
        <v>0</v>
      </c>
      <c r="OD71" s="284">
        <f t="shared" si="145"/>
        <v>0</v>
      </c>
      <c r="OE71" s="284">
        <f t="shared" si="145"/>
        <v>0</v>
      </c>
      <c r="OF71" s="284">
        <f t="shared" si="145"/>
        <v>0</v>
      </c>
      <c r="OG71" s="284">
        <f t="shared" si="145"/>
        <v>0</v>
      </c>
      <c r="OH71" s="284">
        <f t="shared" si="145"/>
        <v>0</v>
      </c>
      <c r="OI71" s="284">
        <f t="shared" si="145"/>
        <v>0</v>
      </c>
      <c r="OJ71" s="284">
        <f t="shared" si="145"/>
        <v>0</v>
      </c>
      <c r="OK71" s="284">
        <f t="shared" si="145"/>
        <v>0</v>
      </c>
      <c r="OL71" s="284">
        <f t="shared" si="145"/>
        <v>0</v>
      </c>
      <c r="OM71" s="284">
        <f t="shared" si="145"/>
        <v>0</v>
      </c>
      <c r="ON71" s="284">
        <f t="shared" si="145"/>
        <v>0</v>
      </c>
      <c r="OO71" s="284">
        <f t="shared" si="145"/>
        <v>0</v>
      </c>
      <c r="OP71" s="284">
        <f t="shared" si="145"/>
        <v>0</v>
      </c>
      <c r="OQ71" s="284">
        <f t="shared" si="145"/>
        <v>0</v>
      </c>
      <c r="OR71" s="284">
        <f t="shared" si="145"/>
        <v>0</v>
      </c>
      <c r="OS71" s="284">
        <f t="shared" si="145"/>
        <v>0</v>
      </c>
      <c r="OT71" s="284">
        <f t="shared" si="145"/>
        <v>0</v>
      </c>
      <c r="OU71" s="284">
        <f t="shared" si="145"/>
        <v>0</v>
      </c>
      <c r="OV71" s="284">
        <f t="shared" si="145"/>
        <v>0</v>
      </c>
      <c r="OW71" s="284">
        <f t="shared" si="145"/>
        <v>0</v>
      </c>
      <c r="OX71" s="284">
        <f t="shared" si="145"/>
        <v>0</v>
      </c>
      <c r="OY71" s="284">
        <f t="shared" si="145"/>
        <v>0</v>
      </c>
      <c r="OZ71" s="284">
        <f t="shared" si="145"/>
        <v>0</v>
      </c>
      <c r="PA71" s="284">
        <f t="shared" si="145"/>
        <v>0</v>
      </c>
      <c r="PB71" s="284">
        <f t="shared" si="145"/>
        <v>0</v>
      </c>
      <c r="PC71" s="284">
        <f t="shared" si="145"/>
        <v>0</v>
      </c>
      <c r="PD71" s="284">
        <f t="shared" si="145"/>
        <v>0</v>
      </c>
      <c r="PE71" s="284">
        <f t="shared" si="145"/>
        <v>0</v>
      </c>
      <c r="PF71" s="284">
        <f t="shared" si="145"/>
        <v>0</v>
      </c>
      <c r="PG71" s="284">
        <f t="shared" si="145"/>
        <v>0</v>
      </c>
      <c r="PH71" s="284">
        <f t="shared" si="145"/>
        <v>0</v>
      </c>
      <c r="PI71" s="284">
        <f t="shared" si="145"/>
        <v>0</v>
      </c>
      <c r="PJ71" s="284">
        <f t="shared" si="145"/>
        <v>0</v>
      </c>
      <c r="PK71" s="284">
        <f t="shared" si="145"/>
        <v>0</v>
      </c>
      <c r="PL71" s="284">
        <f t="shared" si="145"/>
        <v>0</v>
      </c>
      <c r="PM71" s="284">
        <f t="shared" si="145"/>
        <v>0</v>
      </c>
      <c r="PN71" s="284">
        <f t="shared" si="145"/>
        <v>0</v>
      </c>
      <c r="PO71" s="284">
        <f t="shared" si="145"/>
        <v>0</v>
      </c>
      <c r="PP71" s="284">
        <f t="shared" si="145"/>
        <v>0</v>
      </c>
      <c r="PQ71" s="284">
        <f t="shared" si="145"/>
        <v>0</v>
      </c>
      <c r="PR71" s="284">
        <f t="shared" si="145"/>
        <v>0</v>
      </c>
      <c r="PS71" s="284">
        <f t="shared" si="145"/>
        <v>0</v>
      </c>
      <c r="PT71" s="284">
        <f t="shared" si="145"/>
        <v>0</v>
      </c>
      <c r="PU71" s="284">
        <f t="shared" si="145"/>
        <v>0</v>
      </c>
      <c r="PV71" s="284">
        <f t="shared" si="145"/>
        <v>0</v>
      </c>
      <c r="PW71" s="284">
        <f t="shared" si="145"/>
        <v>0</v>
      </c>
      <c r="PX71" s="284">
        <f t="shared" si="145"/>
        <v>0</v>
      </c>
      <c r="PY71" s="284">
        <f t="shared" si="145"/>
        <v>0</v>
      </c>
      <c r="PZ71" s="284">
        <f t="shared" si="145"/>
        <v>0</v>
      </c>
      <c r="QA71" s="284">
        <f t="shared" si="145"/>
        <v>0</v>
      </c>
      <c r="QB71" s="284">
        <f t="shared" si="145"/>
        <v>0</v>
      </c>
      <c r="QC71" s="284">
        <f t="shared" si="145"/>
        <v>0</v>
      </c>
      <c r="QD71" s="284">
        <f t="shared" si="145"/>
        <v>0</v>
      </c>
      <c r="QE71" s="284">
        <f t="shared" si="145"/>
        <v>0</v>
      </c>
      <c r="QF71" s="284">
        <f t="shared" si="145"/>
        <v>0</v>
      </c>
      <c r="QG71" s="284">
        <f t="shared" si="145"/>
        <v>0</v>
      </c>
      <c r="QH71" s="284">
        <f t="shared" si="145"/>
        <v>0</v>
      </c>
      <c r="QI71" s="284">
        <f t="shared" si="145"/>
        <v>0</v>
      </c>
      <c r="QJ71" s="284">
        <f t="shared" ref="QJ71:SA71" si="146">$C21*QJ44</f>
        <v>0</v>
      </c>
      <c r="QK71" s="284">
        <f t="shared" si="146"/>
        <v>0</v>
      </c>
      <c r="QL71" s="284">
        <f t="shared" si="146"/>
        <v>0</v>
      </c>
      <c r="QM71" s="284">
        <f t="shared" si="146"/>
        <v>0</v>
      </c>
      <c r="QN71" s="284">
        <f t="shared" si="146"/>
        <v>0</v>
      </c>
      <c r="QO71" s="284">
        <f t="shared" si="146"/>
        <v>0</v>
      </c>
      <c r="QP71" s="284">
        <f t="shared" si="146"/>
        <v>0</v>
      </c>
      <c r="QQ71" s="284">
        <f t="shared" si="146"/>
        <v>0</v>
      </c>
      <c r="QR71" s="284">
        <f t="shared" si="146"/>
        <v>0</v>
      </c>
      <c r="QS71" s="284">
        <f t="shared" si="146"/>
        <v>0</v>
      </c>
      <c r="QT71" s="284">
        <f t="shared" si="146"/>
        <v>0</v>
      </c>
      <c r="QU71" s="284">
        <f t="shared" si="146"/>
        <v>0</v>
      </c>
      <c r="QV71" s="284">
        <f t="shared" si="146"/>
        <v>0</v>
      </c>
      <c r="QW71" s="284">
        <f t="shared" si="146"/>
        <v>0</v>
      </c>
      <c r="QX71" s="284">
        <f t="shared" si="146"/>
        <v>0</v>
      </c>
      <c r="QY71" s="284">
        <f t="shared" si="146"/>
        <v>0</v>
      </c>
      <c r="QZ71" s="284">
        <f t="shared" si="146"/>
        <v>0</v>
      </c>
      <c r="RA71" s="284">
        <f t="shared" si="146"/>
        <v>0</v>
      </c>
      <c r="RB71" s="284">
        <f t="shared" si="146"/>
        <v>0</v>
      </c>
      <c r="RC71" s="284">
        <f t="shared" si="146"/>
        <v>0</v>
      </c>
      <c r="RD71" s="284">
        <f t="shared" si="146"/>
        <v>0</v>
      </c>
      <c r="RE71" s="284">
        <f t="shared" si="146"/>
        <v>0</v>
      </c>
      <c r="RF71" s="284">
        <f t="shared" si="146"/>
        <v>0</v>
      </c>
      <c r="RG71" s="284">
        <f t="shared" si="146"/>
        <v>0</v>
      </c>
      <c r="RH71" s="284">
        <f t="shared" si="146"/>
        <v>0</v>
      </c>
      <c r="RI71" s="284">
        <f t="shared" si="146"/>
        <v>0</v>
      </c>
      <c r="RJ71" s="284">
        <f t="shared" si="146"/>
        <v>0</v>
      </c>
      <c r="RK71" s="284">
        <f t="shared" si="146"/>
        <v>0</v>
      </c>
      <c r="RL71" s="284">
        <f t="shared" si="146"/>
        <v>0</v>
      </c>
      <c r="RM71" s="284">
        <f t="shared" si="146"/>
        <v>0</v>
      </c>
      <c r="RN71" s="284">
        <f t="shared" si="146"/>
        <v>0</v>
      </c>
      <c r="RO71" s="284">
        <f t="shared" si="146"/>
        <v>0</v>
      </c>
      <c r="RP71" s="284">
        <f t="shared" si="146"/>
        <v>0</v>
      </c>
      <c r="RQ71" s="284">
        <f t="shared" si="146"/>
        <v>0</v>
      </c>
      <c r="RR71" s="284">
        <f t="shared" si="146"/>
        <v>0</v>
      </c>
      <c r="RS71" s="284">
        <f t="shared" si="146"/>
        <v>0</v>
      </c>
      <c r="RT71" s="284">
        <f t="shared" si="146"/>
        <v>0</v>
      </c>
      <c r="RU71" s="284">
        <f t="shared" si="146"/>
        <v>0</v>
      </c>
      <c r="RV71" s="284">
        <f t="shared" si="146"/>
        <v>0</v>
      </c>
      <c r="RW71" s="284">
        <f t="shared" si="146"/>
        <v>0</v>
      </c>
      <c r="RX71" s="284">
        <f t="shared" si="146"/>
        <v>0</v>
      </c>
      <c r="RY71" s="284">
        <f t="shared" si="146"/>
        <v>0</v>
      </c>
      <c r="RZ71" s="284">
        <f t="shared" si="146"/>
        <v>0</v>
      </c>
      <c r="SA71" s="284">
        <f t="shared" si="146"/>
        <v>0</v>
      </c>
    </row>
    <row r="72" spans="1:495">
      <c r="A72" s="282"/>
      <c r="B72" s="283" t="str">
        <f>$B$22</f>
        <v>Effluent</v>
      </c>
      <c r="C72" s="290">
        <f>SUM(D72:R72,S72:INDEX(S72:SA72,$H$5))</f>
        <v>171640</v>
      </c>
      <c r="D72" s="284">
        <f t="shared" ref="D72:BO72" si="147">$C22*D45</f>
        <v>21455</v>
      </c>
      <c r="E72" s="284">
        <f t="shared" si="147"/>
        <v>21455</v>
      </c>
      <c r="F72" s="284">
        <f t="shared" si="147"/>
        <v>21455</v>
      </c>
      <c r="G72" s="284">
        <f t="shared" si="147"/>
        <v>0</v>
      </c>
      <c r="H72" s="284">
        <f t="shared" si="147"/>
        <v>0</v>
      </c>
      <c r="I72" s="284">
        <f t="shared" si="147"/>
        <v>21455</v>
      </c>
      <c r="J72" s="284">
        <f t="shared" si="147"/>
        <v>0</v>
      </c>
      <c r="K72" s="284">
        <f t="shared" si="147"/>
        <v>0</v>
      </c>
      <c r="L72" s="284">
        <f t="shared" si="147"/>
        <v>0</v>
      </c>
      <c r="M72" s="284">
        <f t="shared" si="147"/>
        <v>21455</v>
      </c>
      <c r="N72" s="284">
        <f t="shared" si="147"/>
        <v>0</v>
      </c>
      <c r="O72" s="284">
        <f t="shared" si="147"/>
        <v>0</v>
      </c>
      <c r="P72" s="284">
        <f t="shared" si="147"/>
        <v>0</v>
      </c>
      <c r="Q72" s="284">
        <f t="shared" si="147"/>
        <v>0</v>
      </c>
      <c r="R72" s="284">
        <f t="shared" si="147"/>
        <v>21455</v>
      </c>
      <c r="S72" s="284">
        <f t="shared" si="147"/>
        <v>0</v>
      </c>
      <c r="T72" s="284">
        <f t="shared" si="147"/>
        <v>0</v>
      </c>
      <c r="U72" s="284">
        <f t="shared" si="147"/>
        <v>0</v>
      </c>
      <c r="V72" s="284">
        <f t="shared" si="147"/>
        <v>0</v>
      </c>
      <c r="W72" s="284">
        <f t="shared" si="147"/>
        <v>21455</v>
      </c>
      <c r="X72" s="284">
        <f t="shared" si="147"/>
        <v>0</v>
      </c>
      <c r="Y72" s="284">
        <f t="shared" si="147"/>
        <v>0</v>
      </c>
      <c r="Z72" s="284">
        <f t="shared" si="147"/>
        <v>0</v>
      </c>
      <c r="AA72" s="284">
        <f t="shared" si="147"/>
        <v>0</v>
      </c>
      <c r="AB72" s="284">
        <f t="shared" si="147"/>
        <v>21455</v>
      </c>
      <c r="AC72" s="284">
        <f t="shared" si="147"/>
        <v>0</v>
      </c>
      <c r="AD72" s="284">
        <f t="shared" si="147"/>
        <v>0</v>
      </c>
      <c r="AE72" s="284">
        <f t="shared" si="147"/>
        <v>0</v>
      </c>
      <c r="AF72" s="284">
        <f t="shared" si="147"/>
        <v>0</v>
      </c>
      <c r="AG72" s="284">
        <f t="shared" si="147"/>
        <v>21455</v>
      </c>
      <c r="AH72" s="284">
        <f t="shared" si="147"/>
        <v>0</v>
      </c>
      <c r="AI72" s="284">
        <f t="shared" si="147"/>
        <v>0</v>
      </c>
      <c r="AJ72" s="284">
        <f t="shared" si="147"/>
        <v>0</v>
      </c>
      <c r="AK72" s="284">
        <f t="shared" si="147"/>
        <v>0</v>
      </c>
      <c r="AL72" s="284">
        <f t="shared" si="147"/>
        <v>21455</v>
      </c>
      <c r="AM72" s="284">
        <f t="shared" si="147"/>
        <v>0</v>
      </c>
      <c r="AN72" s="284">
        <f t="shared" si="147"/>
        <v>0</v>
      </c>
      <c r="AO72" s="284">
        <f t="shared" si="147"/>
        <v>0</v>
      </c>
      <c r="AP72" s="284">
        <f t="shared" si="147"/>
        <v>0</v>
      </c>
      <c r="AQ72" s="284">
        <f t="shared" si="147"/>
        <v>0</v>
      </c>
      <c r="AR72" s="284">
        <f t="shared" si="147"/>
        <v>0</v>
      </c>
      <c r="AS72" s="284">
        <f t="shared" si="147"/>
        <v>0</v>
      </c>
      <c r="AT72" s="284">
        <f t="shared" si="147"/>
        <v>0</v>
      </c>
      <c r="AU72" s="284">
        <f t="shared" si="147"/>
        <v>0</v>
      </c>
      <c r="AV72" s="284">
        <f t="shared" si="147"/>
        <v>0</v>
      </c>
      <c r="AW72" s="284">
        <f t="shared" si="147"/>
        <v>0</v>
      </c>
      <c r="AX72" s="284">
        <f t="shared" si="147"/>
        <v>0</v>
      </c>
      <c r="AY72" s="284">
        <f t="shared" si="147"/>
        <v>0</v>
      </c>
      <c r="AZ72" s="284">
        <f t="shared" si="147"/>
        <v>0</v>
      </c>
      <c r="BA72" s="284">
        <f t="shared" si="147"/>
        <v>0</v>
      </c>
      <c r="BB72" s="284">
        <f t="shared" si="147"/>
        <v>0</v>
      </c>
      <c r="BC72" s="284">
        <f t="shared" si="147"/>
        <v>0</v>
      </c>
      <c r="BD72" s="284">
        <f t="shared" si="147"/>
        <v>0</v>
      </c>
      <c r="BE72" s="284">
        <f t="shared" si="147"/>
        <v>0</v>
      </c>
      <c r="BF72" s="284">
        <f t="shared" si="147"/>
        <v>0</v>
      </c>
      <c r="BG72" s="284">
        <f t="shared" si="147"/>
        <v>0</v>
      </c>
      <c r="BH72" s="284">
        <f t="shared" si="147"/>
        <v>0</v>
      </c>
      <c r="BI72" s="284">
        <f t="shared" si="147"/>
        <v>0</v>
      </c>
      <c r="BJ72" s="284">
        <f t="shared" si="147"/>
        <v>0</v>
      </c>
      <c r="BK72" s="284">
        <f t="shared" si="147"/>
        <v>0</v>
      </c>
      <c r="BL72" s="284">
        <f t="shared" si="147"/>
        <v>0</v>
      </c>
      <c r="BM72" s="284">
        <f t="shared" si="147"/>
        <v>0</v>
      </c>
      <c r="BN72" s="284">
        <f t="shared" si="147"/>
        <v>0</v>
      </c>
      <c r="BO72" s="284">
        <f t="shared" si="147"/>
        <v>0</v>
      </c>
      <c r="BP72" s="284">
        <f t="shared" ref="BP72:EA72" si="148">$C22*BP45</f>
        <v>0</v>
      </c>
      <c r="BQ72" s="284">
        <f t="shared" si="148"/>
        <v>0</v>
      </c>
      <c r="BR72" s="284">
        <f t="shared" si="148"/>
        <v>0</v>
      </c>
      <c r="BS72" s="284">
        <f t="shared" si="148"/>
        <v>0</v>
      </c>
      <c r="BT72" s="284">
        <f t="shared" si="148"/>
        <v>0</v>
      </c>
      <c r="BU72" s="284">
        <f t="shared" si="148"/>
        <v>0</v>
      </c>
      <c r="BV72" s="284">
        <f t="shared" si="148"/>
        <v>0</v>
      </c>
      <c r="BW72" s="284">
        <f t="shared" si="148"/>
        <v>0</v>
      </c>
      <c r="BX72" s="284">
        <f t="shared" si="148"/>
        <v>0</v>
      </c>
      <c r="BY72" s="284">
        <f t="shared" si="148"/>
        <v>0</v>
      </c>
      <c r="BZ72" s="284">
        <f t="shared" si="148"/>
        <v>0</v>
      </c>
      <c r="CA72" s="284">
        <f t="shared" si="148"/>
        <v>0</v>
      </c>
      <c r="CB72" s="284">
        <f t="shared" si="148"/>
        <v>0</v>
      </c>
      <c r="CC72" s="284">
        <f t="shared" si="148"/>
        <v>0</v>
      </c>
      <c r="CD72" s="284">
        <f t="shared" si="148"/>
        <v>0</v>
      </c>
      <c r="CE72" s="284">
        <f t="shared" si="148"/>
        <v>0</v>
      </c>
      <c r="CF72" s="284">
        <f t="shared" si="148"/>
        <v>0</v>
      </c>
      <c r="CG72" s="284">
        <f t="shared" si="148"/>
        <v>0</v>
      </c>
      <c r="CH72" s="284">
        <f t="shared" si="148"/>
        <v>0</v>
      </c>
      <c r="CI72" s="284">
        <f t="shared" si="148"/>
        <v>0</v>
      </c>
      <c r="CJ72" s="284">
        <f t="shared" si="148"/>
        <v>0</v>
      </c>
      <c r="CK72" s="284">
        <f t="shared" si="148"/>
        <v>0</v>
      </c>
      <c r="CL72" s="284">
        <f t="shared" si="148"/>
        <v>0</v>
      </c>
      <c r="CM72" s="284">
        <f t="shared" si="148"/>
        <v>0</v>
      </c>
      <c r="CN72" s="284">
        <f t="shared" si="148"/>
        <v>0</v>
      </c>
      <c r="CO72" s="284">
        <f t="shared" si="148"/>
        <v>0</v>
      </c>
      <c r="CP72" s="284">
        <f t="shared" si="148"/>
        <v>0</v>
      </c>
      <c r="CQ72" s="284">
        <f t="shared" si="148"/>
        <v>0</v>
      </c>
      <c r="CR72" s="284">
        <f t="shared" si="148"/>
        <v>0</v>
      </c>
      <c r="CS72" s="284">
        <f t="shared" si="148"/>
        <v>0</v>
      </c>
      <c r="CT72" s="284">
        <f t="shared" si="148"/>
        <v>0</v>
      </c>
      <c r="CU72" s="284">
        <f t="shared" si="148"/>
        <v>0</v>
      </c>
      <c r="CV72" s="284">
        <f t="shared" si="148"/>
        <v>0</v>
      </c>
      <c r="CW72" s="284">
        <f t="shared" si="148"/>
        <v>0</v>
      </c>
      <c r="CX72" s="284">
        <f t="shared" si="148"/>
        <v>0</v>
      </c>
      <c r="CY72" s="284">
        <f t="shared" si="148"/>
        <v>0</v>
      </c>
      <c r="CZ72" s="284">
        <f t="shared" si="148"/>
        <v>0</v>
      </c>
      <c r="DA72" s="284">
        <f t="shared" si="148"/>
        <v>0</v>
      </c>
      <c r="DB72" s="284">
        <f t="shared" si="148"/>
        <v>0</v>
      </c>
      <c r="DC72" s="284">
        <f t="shared" si="148"/>
        <v>0</v>
      </c>
      <c r="DD72" s="284">
        <f t="shared" si="148"/>
        <v>0</v>
      </c>
      <c r="DE72" s="284">
        <f t="shared" si="148"/>
        <v>0</v>
      </c>
      <c r="DF72" s="284">
        <f t="shared" si="148"/>
        <v>0</v>
      </c>
      <c r="DG72" s="284">
        <f t="shared" si="148"/>
        <v>0</v>
      </c>
      <c r="DH72" s="284">
        <f t="shared" si="148"/>
        <v>0</v>
      </c>
      <c r="DI72" s="284">
        <f t="shared" si="148"/>
        <v>0</v>
      </c>
      <c r="DJ72" s="284">
        <f t="shared" si="148"/>
        <v>0</v>
      </c>
      <c r="DK72" s="284">
        <f t="shared" si="148"/>
        <v>0</v>
      </c>
      <c r="DL72" s="284">
        <f t="shared" si="148"/>
        <v>0</v>
      </c>
      <c r="DM72" s="284">
        <f t="shared" si="148"/>
        <v>0</v>
      </c>
      <c r="DN72" s="284">
        <f t="shared" si="148"/>
        <v>0</v>
      </c>
      <c r="DO72" s="284">
        <f t="shared" si="148"/>
        <v>0</v>
      </c>
      <c r="DP72" s="284">
        <f t="shared" si="148"/>
        <v>0</v>
      </c>
      <c r="DQ72" s="284">
        <f t="shared" si="148"/>
        <v>0</v>
      </c>
      <c r="DR72" s="284">
        <f t="shared" si="148"/>
        <v>0</v>
      </c>
      <c r="DS72" s="284">
        <f t="shared" si="148"/>
        <v>0</v>
      </c>
      <c r="DT72" s="284">
        <f t="shared" si="148"/>
        <v>0</v>
      </c>
      <c r="DU72" s="284">
        <f t="shared" si="148"/>
        <v>0</v>
      </c>
      <c r="DV72" s="284">
        <f t="shared" si="148"/>
        <v>0</v>
      </c>
      <c r="DW72" s="284">
        <f t="shared" si="148"/>
        <v>0</v>
      </c>
      <c r="DX72" s="284">
        <f t="shared" si="148"/>
        <v>0</v>
      </c>
      <c r="DY72" s="284">
        <f t="shared" si="148"/>
        <v>0</v>
      </c>
      <c r="DZ72" s="284">
        <f t="shared" si="148"/>
        <v>0</v>
      </c>
      <c r="EA72" s="284">
        <f t="shared" si="148"/>
        <v>0</v>
      </c>
      <c r="EB72" s="284">
        <f t="shared" ref="EB72:GM72" si="149">$C22*EB45</f>
        <v>0</v>
      </c>
      <c r="EC72" s="284">
        <f t="shared" si="149"/>
        <v>0</v>
      </c>
      <c r="ED72" s="284">
        <f t="shared" si="149"/>
        <v>0</v>
      </c>
      <c r="EE72" s="284">
        <f t="shared" si="149"/>
        <v>0</v>
      </c>
      <c r="EF72" s="284">
        <f t="shared" si="149"/>
        <v>0</v>
      </c>
      <c r="EG72" s="284">
        <f t="shared" si="149"/>
        <v>0</v>
      </c>
      <c r="EH72" s="284">
        <f t="shared" si="149"/>
        <v>0</v>
      </c>
      <c r="EI72" s="284">
        <f t="shared" si="149"/>
        <v>0</v>
      </c>
      <c r="EJ72" s="284">
        <f t="shared" si="149"/>
        <v>0</v>
      </c>
      <c r="EK72" s="284">
        <f t="shared" si="149"/>
        <v>0</v>
      </c>
      <c r="EL72" s="284">
        <f t="shared" si="149"/>
        <v>0</v>
      </c>
      <c r="EM72" s="284">
        <f t="shared" si="149"/>
        <v>0</v>
      </c>
      <c r="EN72" s="284">
        <f t="shared" si="149"/>
        <v>0</v>
      </c>
      <c r="EO72" s="284">
        <f t="shared" si="149"/>
        <v>0</v>
      </c>
      <c r="EP72" s="284">
        <f t="shared" si="149"/>
        <v>0</v>
      </c>
      <c r="EQ72" s="284">
        <f t="shared" si="149"/>
        <v>0</v>
      </c>
      <c r="ER72" s="284">
        <f t="shared" si="149"/>
        <v>0</v>
      </c>
      <c r="ES72" s="284">
        <f t="shared" si="149"/>
        <v>0</v>
      </c>
      <c r="ET72" s="284">
        <f t="shared" si="149"/>
        <v>0</v>
      </c>
      <c r="EU72" s="284">
        <f t="shared" si="149"/>
        <v>0</v>
      </c>
      <c r="EV72" s="284">
        <f t="shared" si="149"/>
        <v>0</v>
      </c>
      <c r="EW72" s="284">
        <f t="shared" si="149"/>
        <v>0</v>
      </c>
      <c r="EX72" s="284">
        <f t="shared" si="149"/>
        <v>0</v>
      </c>
      <c r="EY72" s="284">
        <f t="shared" si="149"/>
        <v>0</v>
      </c>
      <c r="EZ72" s="284">
        <f t="shared" si="149"/>
        <v>0</v>
      </c>
      <c r="FA72" s="284">
        <f t="shared" si="149"/>
        <v>0</v>
      </c>
      <c r="FB72" s="284">
        <f t="shared" si="149"/>
        <v>0</v>
      </c>
      <c r="FC72" s="284">
        <f t="shared" si="149"/>
        <v>0</v>
      </c>
      <c r="FD72" s="284">
        <f t="shared" si="149"/>
        <v>0</v>
      </c>
      <c r="FE72" s="284">
        <f t="shared" si="149"/>
        <v>0</v>
      </c>
      <c r="FF72" s="284">
        <f t="shared" si="149"/>
        <v>0</v>
      </c>
      <c r="FG72" s="284">
        <f t="shared" si="149"/>
        <v>0</v>
      </c>
      <c r="FH72" s="284">
        <f t="shared" si="149"/>
        <v>0</v>
      </c>
      <c r="FI72" s="284">
        <f t="shared" si="149"/>
        <v>0</v>
      </c>
      <c r="FJ72" s="284">
        <f t="shared" si="149"/>
        <v>0</v>
      </c>
      <c r="FK72" s="284">
        <f t="shared" si="149"/>
        <v>0</v>
      </c>
      <c r="FL72" s="284">
        <f t="shared" si="149"/>
        <v>0</v>
      </c>
      <c r="FM72" s="284">
        <f t="shared" si="149"/>
        <v>0</v>
      </c>
      <c r="FN72" s="284">
        <f t="shared" si="149"/>
        <v>0</v>
      </c>
      <c r="FO72" s="284">
        <f t="shared" si="149"/>
        <v>0</v>
      </c>
      <c r="FP72" s="284">
        <f t="shared" si="149"/>
        <v>0</v>
      </c>
      <c r="FQ72" s="284">
        <f t="shared" si="149"/>
        <v>0</v>
      </c>
      <c r="FR72" s="284">
        <f t="shared" si="149"/>
        <v>0</v>
      </c>
      <c r="FS72" s="284">
        <f t="shared" si="149"/>
        <v>0</v>
      </c>
      <c r="FT72" s="284">
        <f t="shared" si="149"/>
        <v>0</v>
      </c>
      <c r="FU72" s="284">
        <f t="shared" si="149"/>
        <v>0</v>
      </c>
      <c r="FV72" s="284">
        <f t="shared" si="149"/>
        <v>0</v>
      </c>
      <c r="FW72" s="284">
        <f t="shared" si="149"/>
        <v>0</v>
      </c>
      <c r="FX72" s="284">
        <f t="shared" si="149"/>
        <v>0</v>
      </c>
      <c r="FY72" s="284">
        <f t="shared" si="149"/>
        <v>0</v>
      </c>
      <c r="FZ72" s="284">
        <f t="shared" si="149"/>
        <v>0</v>
      </c>
      <c r="GA72" s="284">
        <f t="shared" si="149"/>
        <v>0</v>
      </c>
      <c r="GB72" s="284">
        <f t="shared" si="149"/>
        <v>0</v>
      </c>
      <c r="GC72" s="284">
        <f t="shared" si="149"/>
        <v>0</v>
      </c>
      <c r="GD72" s="284">
        <f t="shared" si="149"/>
        <v>0</v>
      </c>
      <c r="GE72" s="284">
        <f t="shared" si="149"/>
        <v>0</v>
      </c>
      <c r="GF72" s="284">
        <f t="shared" si="149"/>
        <v>0</v>
      </c>
      <c r="GG72" s="284">
        <f t="shared" si="149"/>
        <v>0</v>
      </c>
      <c r="GH72" s="284">
        <f t="shared" si="149"/>
        <v>0</v>
      </c>
      <c r="GI72" s="284">
        <f t="shared" si="149"/>
        <v>0</v>
      </c>
      <c r="GJ72" s="284">
        <f t="shared" si="149"/>
        <v>0</v>
      </c>
      <c r="GK72" s="284">
        <f t="shared" si="149"/>
        <v>0</v>
      </c>
      <c r="GL72" s="284">
        <f t="shared" si="149"/>
        <v>0</v>
      </c>
      <c r="GM72" s="284">
        <f t="shared" si="149"/>
        <v>0</v>
      </c>
      <c r="GN72" s="284">
        <f t="shared" ref="GN72:IY72" si="150">$C22*GN45</f>
        <v>0</v>
      </c>
      <c r="GO72" s="284">
        <f t="shared" si="150"/>
        <v>0</v>
      </c>
      <c r="GP72" s="284">
        <f t="shared" si="150"/>
        <v>0</v>
      </c>
      <c r="GQ72" s="284">
        <f t="shared" si="150"/>
        <v>0</v>
      </c>
      <c r="GR72" s="284">
        <f t="shared" si="150"/>
        <v>0</v>
      </c>
      <c r="GS72" s="284">
        <f t="shared" si="150"/>
        <v>0</v>
      </c>
      <c r="GT72" s="284">
        <f t="shared" si="150"/>
        <v>0</v>
      </c>
      <c r="GU72" s="284">
        <f t="shared" si="150"/>
        <v>0</v>
      </c>
      <c r="GV72" s="284">
        <f t="shared" si="150"/>
        <v>0</v>
      </c>
      <c r="GW72" s="284">
        <f t="shared" si="150"/>
        <v>0</v>
      </c>
      <c r="GX72" s="284">
        <f t="shared" si="150"/>
        <v>0</v>
      </c>
      <c r="GY72" s="284">
        <f t="shared" si="150"/>
        <v>0</v>
      </c>
      <c r="GZ72" s="284">
        <f t="shared" si="150"/>
        <v>0</v>
      </c>
      <c r="HA72" s="284">
        <f t="shared" si="150"/>
        <v>0</v>
      </c>
      <c r="HB72" s="284">
        <f t="shared" si="150"/>
        <v>0</v>
      </c>
      <c r="HC72" s="284">
        <f t="shared" si="150"/>
        <v>0</v>
      </c>
      <c r="HD72" s="284">
        <f t="shared" si="150"/>
        <v>0</v>
      </c>
      <c r="HE72" s="284">
        <f t="shared" si="150"/>
        <v>0</v>
      </c>
      <c r="HF72" s="284">
        <f t="shared" si="150"/>
        <v>0</v>
      </c>
      <c r="HG72" s="284">
        <f t="shared" si="150"/>
        <v>0</v>
      </c>
      <c r="HH72" s="284">
        <f t="shared" si="150"/>
        <v>0</v>
      </c>
      <c r="HI72" s="284">
        <f t="shared" si="150"/>
        <v>0</v>
      </c>
      <c r="HJ72" s="284">
        <f t="shared" si="150"/>
        <v>0</v>
      </c>
      <c r="HK72" s="284">
        <f t="shared" si="150"/>
        <v>0</v>
      </c>
      <c r="HL72" s="284">
        <f t="shared" si="150"/>
        <v>0</v>
      </c>
      <c r="HM72" s="284">
        <f t="shared" si="150"/>
        <v>0</v>
      </c>
      <c r="HN72" s="284">
        <f t="shared" si="150"/>
        <v>0</v>
      </c>
      <c r="HO72" s="284">
        <f t="shared" si="150"/>
        <v>0</v>
      </c>
      <c r="HP72" s="284">
        <f t="shared" si="150"/>
        <v>0</v>
      </c>
      <c r="HQ72" s="284">
        <f t="shared" si="150"/>
        <v>0</v>
      </c>
      <c r="HR72" s="284">
        <f t="shared" si="150"/>
        <v>0</v>
      </c>
      <c r="HS72" s="284">
        <f t="shared" si="150"/>
        <v>0</v>
      </c>
      <c r="HT72" s="284">
        <f t="shared" si="150"/>
        <v>0</v>
      </c>
      <c r="HU72" s="284">
        <f t="shared" si="150"/>
        <v>0</v>
      </c>
      <c r="HV72" s="284">
        <f t="shared" si="150"/>
        <v>0</v>
      </c>
      <c r="HW72" s="284">
        <f t="shared" si="150"/>
        <v>0</v>
      </c>
      <c r="HX72" s="284">
        <f t="shared" si="150"/>
        <v>0</v>
      </c>
      <c r="HY72" s="284">
        <f t="shared" si="150"/>
        <v>0</v>
      </c>
      <c r="HZ72" s="284">
        <f t="shared" si="150"/>
        <v>0</v>
      </c>
      <c r="IA72" s="284">
        <f t="shared" si="150"/>
        <v>0</v>
      </c>
      <c r="IB72" s="284">
        <f t="shared" si="150"/>
        <v>0</v>
      </c>
      <c r="IC72" s="284">
        <f t="shared" si="150"/>
        <v>0</v>
      </c>
      <c r="ID72" s="284">
        <f t="shared" si="150"/>
        <v>0</v>
      </c>
      <c r="IE72" s="284">
        <f t="shared" si="150"/>
        <v>0</v>
      </c>
      <c r="IF72" s="284">
        <f t="shared" si="150"/>
        <v>0</v>
      </c>
      <c r="IG72" s="284">
        <f t="shared" si="150"/>
        <v>0</v>
      </c>
      <c r="IH72" s="284">
        <f t="shared" si="150"/>
        <v>0</v>
      </c>
      <c r="II72" s="284">
        <f t="shared" si="150"/>
        <v>0</v>
      </c>
      <c r="IJ72" s="284">
        <f t="shared" si="150"/>
        <v>0</v>
      </c>
      <c r="IK72" s="284">
        <f t="shared" si="150"/>
        <v>0</v>
      </c>
      <c r="IL72" s="284">
        <f t="shared" si="150"/>
        <v>0</v>
      </c>
      <c r="IM72" s="284">
        <f t="shared" si="150"/>
        <v>0</v>
      </c>
      <c r="IN72" s="284">
        <f t="shared" si="150"/>
        <v>0</v>
      </c>
      <c r="IO72" s="284">
        <f t="shared" si="150"/>
        <v>0</v>
      </c>
      <c r="IP72" s="284">
        <f t="shared" si="150"/>
        <v>0</v>
      </c>
      <c r="IQ72" s="284">
        <f t="shared" si="150"/>
        <v>0</v>
      </c>
      <c r="IR72" s="284">
        <f t="shared" si="150"/>
        <v>0</v>
      </c>
      <c r="IS72" s="284">
        <f t="shared" si="150"/>
        <v>0</v>
      </c>
      <c r="IT72" s="284">
        <f t="shared" si="150"/>
        <v>0</v>
      </c>
      <c r="IU72" s="284">
        <f t="shared" si="150"/>
        <v>0</v>
      </c>
      <c r="IV72" s="284">
        <f t="shared" si="150"/>
        <v>0</v>
      </c>
      <c r="IW72" s="284">
        <f t="shared" si="150"/>
        <v>0</v>
      </c>
      <c r="IX72" s="284">
        <f t="shared" si="150"/>
        <v>0</v>
      </c>
      <c r="IY72" s="284">
        <f t="shared" si="150"/>
        <v>0</v>
      </c>
      <c r="IZ72" s="284">
        <f t="shared" ref="IZ72:LK72" si="151">$C22*IZ45</f>
        <v>0</v>
      </c>
      <c r="JA72" s="284">
        <f t="shared" si="151"/>
        <v>0</v>
      </c>
      <c r="JB72" s="284">
        <f t="shared" si="151"/>
        <v>0</v>
      </c>
      <c r="JC72" s="284">
        <f t="shared" si="151"/>
        <v>0</v>
      </c>
      <c r="JD72" s="284">
        <f t="shared" si="151"/>
        <v>0</v>
      </c>
      <c r="JE72" s="284">
        <f t="shared" si="151"/>
        <v>0</v>
      </c>
      <c r="JF72" s="284">
        <f t="shared" si="151"/>
        <v>0</v>
      </c>
      <c r="JG72" s="284">
        <f t="shared" si="151"/>
        <v>0</v>
      </c>
      <c r="JH72" s="284">
        <f t="shared" si="151"/>
        <v>0</v>
      </c>
      <c r="JI72" s="284">
        <f t="shared" si="151"/>
        <v>0</v>
      </c>
      <c r="JJ72" s="284">
        <f t="shared" si="151"/>
        <v>0</v>
      </c>
      <c r="JK72" s="284">
        <f t="shared" si="151"/>
        <v>0</v>
      </c>
      <c r="JL72" s="284">
        <f t="shared" si="151"/>
        <v>0</v>
      </c>
      <c r="JM72" s="284">
        <f t="shared" si="151"/>
        <v>0</v>
      </c>
      <c r="JN72" s="284">
        <f t="shared" si="151"/>
        <v>0</v>
      </c>
      <c r="JO72" s="284">
        <f t="shared" si="151"/>
        <v>0</v>
      </c>
      <c r="JP72" s="284">
        <f t="shared" si="151"/>
        <v>0</v>
      </c>
      <c r="JQ72" s="284">
        <f t="shared" si="151"/>
        <v>0</v>
      </c>
      <c r="JR72" s="284">
        <f t="shared" si="151"/>
        <v>0</v>
      </c>
      <c r="JS72" s="284">
        <f t="shared" si="151"/>
        <v>0</v>
      </c>
      <c r="JT72" s="284">
        <f t="shared" si="151"/>
        <v>0</v>
      </c>
      <c r="JU72" s="284">
        <f t="shared" si="151"/>
        <v>0</v>
      </c>
      <c r="JV72" s="284">
        <f t="shared" si="151"/>
        <v>0</v>
      </c>
      <c r="JW72" s="284">
        <f t="shared" si="151"/>
        <v>0</v>
      </c>
      <c r="JX72" s="284">
        <f t="shared" si="151"/>
        <v>0</v>
      </c>
      <c r="JY72" s="284">
        <f t="shared" si="151"/>
        <v>0</v>
      </c>
      <c r="JZ72" s="284">
        <f t="shared" si="151"/>
        <v>0</v>
      </c>
      <c r="KA72" s="284">
        <f t="shared" si="151"/>
        <v>0</v>
      </c>
      <c r="KB72" s="284">
        <f t="shared" si="151"/>
        <v>0</v>
      </c>
      <c r="KC72" s="284">
        <f t="shared" si="151"/>
        <v>0</v>
      </c>
      <c r="KD72" s="284">
        <f t="shared" si="151"/>
        <v>0</v>
      </c>
      <c r="KE72" s="284">
        <f t="shared" si="151"/>
        <v>0</v>
      </c>
      <c r="KF72" s="284">
        <f t="shared" si="151"/>
        <v>0</v>
      </c>
      <c r="KG72" s="284">
        <f t="shared" si="151"/>
        <v>0</v>
      </c>
      <c r="KH72" s="284">
        <f t="shared" si="151"/>
        <v>0</v>
      </c>
      <c r="KI72" s="284">
        <f t="shared" si="151"/>
        <v>0</v>
      </c>
      <c r="KJ72" s="284">
        <f t="shared" si="151"/>
        <v>0</v>
      </c>
      <c r="KK72" s="284">
        <f t="shared" si="151"/>
        <v>0</v>
      </c>
      <c r="KL72" s="284">
        <f t="shared" si="151"/>
        <v>0</v>
      </c>
      <c r="KM72" s="284">
        <f t="shared" si="151"/>
        <v>0</v>
      </c>
      <c r="KN72" s="284">
        <f t="shared" si="151"/>
        <v>0</v>
      </c>
      <c r="KO72" s="284">
        <f t="shared" si="151"/>
        <v>0</v>
      </c>
      <c r="KP72" s="284">
        <f t="shared" si="151"/>
        <v>0</v>
      </c>
      <c r="KQ72" s="284">
        <f t="shared" si="151"/>
        <v>0</v>
      </c>
      <c r="KR72" s="284">
        <f t="shared" si="151"/>
        <v>0</v>
      </c>
      <c r="KS72" s="284">
        <f t="shared" si="151"/>
        <v>0</v>
      </c>
      <c r="KT72" s="284">
        <f t="shared" si="151"/>
        <v>0</v>
      </c>
      <c r="KU72" s="284">
        <f t="shared" si="151"/>
        <v>0</v>
      </c>
      <c r="KV72" s="284">
        <f t="shared" si="151"/>
        <v>0</v>
      </c>
      <c r="KW72" s="284">
        <f t="shared" si="151"/>
        <v>0</v>
      </c>
      <c r="KX72" s="284">
        <f t="shared" si="151"/>
        <v>0</v>
      </c>
      <c r="KY72" s="284">
        <f t="shared" si="151"/>
        <v>0</v>
      </c>
      <c r="KZ72" s="284">
        <f t="shared" si="151"/>
        <v>0</v>
      </c>
      <c r="LA72" s="284">
        <f t="shared" si="151"/>
        <v>0</v>
      </c>
      <c r="LB72" s="284">
        <f t="shared" si="151"/>
        <v>0</v>
      </c>
      <c r="LC72" s="284">
        <f t="shared" si="151"/>
        <v>0</v>
      </c>
      <c r="LD72" s="284">
        <f t="shared" si="151"/>
        <v>0</v>
      </c>
      <c r="LE72" s="284">
        <f t="shared" si="151"/>
        <v>0</v>
      </c>
      <c r="LF72" s="284">
        <f t="shared" si="151"/>
        <v>0</v>
      </c>
      <c r="LG72" s="284">
        <f t="shared" si="151"/>
        <v>0</v>
      </c>
      <c r="LH72" s="284">
        <f t="shared" si="151"/>
        <v>0</v>
      </c>
      <c r="LI72" s="284">
        <f t="shared" si="151"/>
        <v>0</v>
      </c>
      <c r="LJ72" s="284">
        <f t="shared" si="151"/>
        <v>0</v>
      </c>
      <c r="LK72" s="284">
        <f t="shared" si="151"/>
        <v>0</v>
      </c>
      <c r="LL72" s="284">
        <f t="shared" ref="LL72:NW72" si="152">$C22*LL45</f>
        <v>0</v>
      </c>
      <c r="LM72" s="284">
        <f t="shared" si="152"/>
        <v>0</v>
      </c>
      <c r="LN72" s="284">
        <f t="shared" si="152"/>
        <v>0</v>
      </c>
      <c r="LO72" s="284">
        <f t="shared" si="152"/>
        <v>0</v>
      </c>
      <c r="LP72" s="284">
        <f t="shared" si="152"/>
        <v>0</v>
      </c>
      <c r="LQ72" s="284">
        <f t="shared" si="152"/>
        <v>0</v>
      </c>
      <c r="LR72" s="284">
        <f t="shared" si="152"/>
        <v>0</v>
      </c>
      <c r="LS72" s="284">
        <f t="shared" si="152"/>
        <v>0</v>
      </c>
      <c r="LT72" s="284">
        <f t="shared" si="152"/>
        <v>0</v>
      </c>
      <c r="LU72" s="284">
        <f t="shared" si="152"/>
        <v>0</v>
      </c>
      <c r="LV72" s="284">
        <f t="shared" si="152"/>
        <v>0</v>
      </c>
      <c r="LW72" s="284">
        <f t="shared" si="152"/>
        <v>0</v>
      </c>
      <c r="LX72" s="284">
        <f t="shared" si="152"/>
        <v>0</v>
      </c>
      <c r="LY72" s="284">
        <f t="shared" si="152"/>
        <v>0</v>
      </c>
      <c r="LZ72" s="284">
        <f t="shared" si="152"/>
        <v>0</v>
      </c>
      <c r="MA72" s="284">
        <f t="shared" si="152"/>
        <v>0</v>
      </c>
      <c r="MB72" s="284">
        <f t="shared" si="152"/>
        <v>0</v>
      </c>
      <c r="MC72" s="284">
        <f t="shared" si="152"/>
        <v>0</v>
      </c>
      <c r="MD72" s="284">
        <f t="shared" si="152"/>
        <v>0</v>
      </c>
      <c r="ME72" s="284">
        <f t="shared" si="152"/>
        <v>0</v>
      </c>
      <c r="MF72" s="284">
        <f t="shared" si="152"/>
        <v>0</v>
      </c>
      <c r="MG72" s="284">
        <f t="shared" si="152"/>
        <v>0</v>
      </c>
      <c r="MH72" s="284">
        <f t="shared" si="152"/>
        <v>0</v>
      </c>
      <c r="MI72" s="284">
        <f t="shared" si="152"/>
        <v>0</v>
      </c>
      <c r="MJ72" s="284">
        <f t="shared" si="152"/>
        <v>0</v>
      </c>
      <c r="MK72" s="284">
        <f t="shared" si="152"/>
        <v>0</v>
      </c>
      <c r="ML72" s="284">
        <f t="shared" si="152"/>
        <v>0</v>
      </c>
      <c r="MM72" s="284">
        <f t="shared" si="152"/>
        <v>0</v>
      </c>
      <c r="MN72" s="284">
        <f t="shared" si="152"/>
        <v>0</v>
      </c>
      <c r="MO72" s="284">
        <f t="shared" si="152"/>
        <v>0</v>
      </c>
      <c r="MP72" s="284">
        <f t="shared" si="152"/>
        <v>0</v>
      </c>
      <c r="MQ72" s="284">
        <f t="shared" si="152"/>
        <v>0</v>
      </c>
      <c r="MR72" s="284">
        <f t="shared" si="152"/>
        <v>0</v>
      </c>
      <c r="MS72" s="284">
        <f t="shared" si="152"/>
        <v>0</v>
      </c>
      <c r="MT72" s="284">
        <f t="shared" si="152"/>
        <v>0</v>
      </c>
      <c r="MU72" s="284">
        <f t="shared" si="152"/>
        <v>0</v>
      </c>
      <c r="MV72" s="284">
        <f t="shared" si="152"/>
        <v>0</v>
      </c>
      <c r="MW72" s="284">
        <f t="shared" si="152"/>
        <v>0</v>
      </c>
      <c r="MX72" s="284">
        <f t="shared" si="152"/>
        <v>0</v>
      </c>
      <c r="MY72" s="284">
        <f t="shared" si="152"/>
        <v>0</v>
      </c>
      <c r="MZ72" s="284">
        <f t="shared" si="152"/>
        <v>0</v>
      </c>
      <c r="NA72" s="284">
        <f t="shared" si="152"/>
        <v>0</v>
      </c>
      <c r="NB72" s="284">
        <f t="shared" si="152"/>
        <v>0</v>
      </c>
      <c r="NC72" s="284">
        <f t="shared" si="152"/>
        <v>0</v>
      </c>
      <c r="ND72" s="284">
        <f t="shared" si="152"/>
        <v>0</v>
      </c>
      <c r="NE72" s="284">
        <f t="shared" si="152"/>
        <v>0</v>
      </c>
      <c r="NF72" s="284">
        <f t="shared" si="152"/>
        <v>0</v>
      </c>
      <c r="NG72" s="284">
        <f t="shared" si="152"/>
        <v>0</v>
      </c>
      <c r="NH72" s="284">
        <f t="shared" si="152"/>
        <v>0</v>
      </c>
      <c r="NI72" s="284">
        <f t="shared" si="152"/>
        <v>0</v>
      </c>
      <c r="NJ72" s="284">
        <f t="shared" si="152"/>
        <v>0</v>
      </c>
      <c r="NK72" s="284">
        <f t="shared" si="152"/>
        <v>0</v>
      </c>
      <c r="NL72" s="284">
        <f t="shared" si="152"/>
        <v>0</v>
      </c>
      <c r="NM72" s="284">
        <f t="shared" si="152"/>
        <v>0</v>
      </c>
      <c r="NN72" s="284">
        <f t="shared" si="152"/>
        <v>0</v>
      </c>
      <c r="NO72" s="284">
        <f t="shared" si="152"/>
        <v>0</v>
      </c>
      <c r="NP72" s="284">
        <f t="shared" si="152"/>
        <v>0</v>
      </c>
      <c r="NQ72" s="284">
        <f t="shared" si="152"/>
        <v>0</v>
      </c>
      <c r="NR72" s="284">
        <f t="shared" si="152"/>
        <v>0</v>
      </c>
      <c r="NS72" s="284">
        <f t="shared" si="152"/>
        <v>0</v>
      </c>
      <c r="NT72" s="284">
        <f t="shared" si="152"/>
        <v>0</v>
      </c>
      <c r="NU72" s="284">
        <f t="shared" si="152"/>
        <v>0</v>
      </c>
      <c r="NV72" s="284">
        <f t="shared" si="152"/>
        <v>0</v>
      </c>
      <c r="NW72" s="284">
        <f t="shared" si="152"/>
        <v>0</v>
      </c>
      <c r="NX72" s="284">
        <f t="shared" ref="NX72:QI72" si="153">$C22*NX45</f>
        <v>0</v>
      </c>
      <c r="NY72" s="284">
        <f t="shared" si="153"/>
        <v>0</v>
      </c>
      <c r="NZ72" s="284">
        <f t="shared" si="153"/>
        <v>0</v>
      </c>
      <c r="OA72" s="284">
        <f t="shared" si="153"/>
        <v>0</v>
      </c>
      <c r="OB72" s="284">
        <f t="shared" si="153"/>
        <v>0</v>
      </c>
      <c r="OC72" s="284">
        <f t="shared" si="153"/>
        <v>0</v>
      </c>
      <c r="OD72" s="284">
        <f t="shared" si="153"/>
        <v>0</v>
      </c>
      <c r="OE72" s="284">
        <f t="shared" si="153"/>
        <v>0</v>
      </c>
      <c r="OF72" s="284">
        <f t="shared" si="153"/>
        <v>0</v>
      </c>
      <c r="OG72" s="284">
        <f t="shared" si="153"/>
        <v>0</v>
      </c>
      <c r="OH72" s="284">
        <f t="shared" si="153"/>
        <v>0</v>
      </c>
      <c r="OI72" s="284">
        <f t="shared" si="153"/>
        <v>0</v>
      </c>
      <c r="OJ72" s="284">
        <f t="shared" si="153"/>
        <v>0</v>
      </c>
      <c r="OK72" s="284">
        <f t="shared" si="153"/>
        <v>0</v>
      </c>
      <c r="OL72" s="284">
        <f t="shared" si="153"/>
        <v>0</v>
      </c>
      <c r="OM72" s="284">
        <f t="shared" si="153"/>
        <v>0</v>
      </c>
      <c r="ON72" s="284">
        <f t="shared" si="153"/>
        <v>0</v>
      </c>
      <c r="OO72" s="284">
        <f t="shared" si="153"/>
        <v>0</v>
      </c>
      <c r="OP72" s="284">
        <f t="shared" si="153"/>
        <v>0</v>
      </c>
      <c r="OQ72" s="284">
        <f t="shared" si="153"/>
        <v>0</v>
      </c>
      <c r="OR72" s="284">
        <f t="shared" si="153"/>
        <v>0</v>
      </c>
      <c r="OS72" s="284">
        <f t="shared" si="153"/>
        <v>0</v>
      </c>
      <c r="OT72" s="284">
        <f t="shared" si="153"/>
        <v>0</v>
      </c>
      <c r="OU72" s="284">
        <f t="shared" si="153"/>
        <v>0</v>
      </c>
      <c r="OV72" s="284">
        <f t="shared" si="153"/>
        <v>0</v>
      </c>
      <c r="OW72" s="284">
        <f t="shared" si="153"/>
        <v>0</v>
      </c>
      <c r="OX72" s="284">
        <f t="shared" si="153"/>
        <v>0</v>
      </c>
      <c r="OY72" s="284">
        <f t="shared" si="153"/>
        <v>0</v>
      </c>
      <c r="OZ72" s="284">
        <f t="shared" si="153"/>
        <v>0</v>
      </c>
      <c r="PA72" s="284">
        <f t="shared" si="153"/>
        <v>0</v>
      </c>
      <c r="PB72" s="284">
        <f t="shared" si="153"/>
        <v>0</v>
      </c>
      <c r="PC72" s="284">
        <f t="shared" si="153"/>
        <v>0</v>
      </c>
      <c r="PD72" s="284">
        <f t="shared" si="153"/>
        <v>0</v>
      </c>
      <c r="PE72" s="284">
        <f t="shared" si="153"/>
        <v>0</v>
      </c>
      <c r="PF72" s="284">
        <f t="shared" si="153"/>
        <v>0</v>
      </c>
      <c r="PG72" s="284">
        <f t="shared" si="153"/>
        <v>0</v>
      </c>
      <c r="PH72" s="284">
        <f t="shared" si="153"/>
        <v>0</v>
      </c>
      <c r="PI72" s="284">
        <f t="shared" si="153"/>
        <v>0</v>
      </c>
      <c r="PJ72" s="284">
        <f t="shared" si="153"/>
        <v>0</v>
      </c>
      <c r="PK72" s="284">
        <f t="shared" si="153"/>
        <v>0</v>
      </c>
      <c r="PL72" s="284">
        <f t="shared" si="153"/>
        <v>0</v>
      </c>
      <c r="PM72" s="284">
        <f t="shared" si="153"/>
        <v>0</v>
      </c>
      <c r="PN72" s="284">
        <f t="shared" si="153"/>
        <v>0</v>
      </c>
      <c r="PO72" s="284">
        <f t="shared" si="153"/>
        <v>0</v>
      </c>
      <c r="PP72" s="284">
        <f t="shared" si="153"/>
        <v>0</v>
      </c>
      <c r="PQ72" s="284">
        <f t="shared" si="153"/>
        <v>0</v>
      </c>
      <c r="PR72" s="284">
        <f t="shared" si="153"/>
        <v>0</v>
      </c>
      <c r="PS72" s="284">
        <f t="shared" si="153"/>
        <v>0</v>
      </c>
      <c r="PT72" s="284">
        <f t="shared" si="153"/>
        <v>0</v>
      </c>
      <c r="PU72" s="284">
        <f t="shared" si="153"/>
        <v>0</v>
      </c>
      <c r="PV72" s="284">
        <f t="shared" si="153"/>
        <v>0</v>
      </c>
      <c r="PW72" s="284">
        <f t="shared" si="153"/>
        <v>0</v>
      </c>
      <c r="PX72" s="284">
        <f t="shared" si="153"/>
        <v>0</v>
      </c>
      <c r="PY72" s="284">
        <f t="shared" si="153"/>
        <v>0</v>
      </c>
      <c r="PZ72" s="284">
        <f t="shared" si="153"/>
        <v>0</v>
      </c>
      <c r="QA72" s="284">
        <f t="shared" si="153"/>
        <v>0</v>
      </c>
      <c r="QB72" s="284">
        <f t="shared" si="153"/>
        <v>0</v>
      </c>
      <c r="QC72" s="284">
        <f t="shared" si="153"/>
        <v>0</v>
      </c>
      <c r="QD72" s="284">
        <f t="shared" si="153"/>
        <v>0</v>
      </c>
      <c r="QE72" s="284">
        <f t="shared" si="153"/>
        <v>0</v>
      </c>
      <c r="QF72" s="284">
        <f t="shared" si="153"/>
        <v>0</v>
      </c>
      <c r="QG72" s="284">
        <f t="shared" si="153"/>
        <v>0</v>
      </c>
      <c r="QH72" s="284">
        <f t="shared" si="153"/>
        <v>0</v>
      </c>
      <c r="QI72" s="284">
        <f t="shared" si="153"/>
        <v>0</v>
      </c>
      <c r="QJ72" s="284">
        <f t="shared" ref="QJ72:SA72" si="154">$C22*QJ45</f>
        <v>0</v>
      </c>
      <c r="QK72" s="284">
        <f t="shared" si="154"/>
        <v>0</v>
      </c>
      <c r="QL72" s="284">
        <f t="shared" si="154"/>
        <v>0</v>
      </c>
      <c r="QM72" s="284">
        <f t="shared" si="154"/>
        <v>0</v>
      </c>
      <c r="QN72" s="284">
        <f t="shared" si="154"/>
        <v>0</v>
      </c>
      <c r="QO72" s="284">
        <f t="shared" si="154"/>
        <v>0</v>
      </c>
      <c r="QP72" s="284">
        <f t="shared" si="154"/>
        <v>0</v>
      </c>
      <c r="QQ72" s="284">
        <f t="shared" si="154"/>
        <v>0</v>
      </c>
      <c r="QR72" s="284">
        <f t="shared" si="154"/>
        <v>0</v>
      </c>
      <c r="QS72" s="284">
        <f t="shared" si="154"/>
        <v>0</v>
      </c>
      <c r="QT72" s="284">
        <f t="shared" si="154"/>
        <v>0</v>
      </c>
      <c r="QU72" s="284">
        <f t="shared" si="154"/>
        <v>0</v>
      </c>
      <c r="QV72" s="284">
        <f t="shared" si="154"/>
        <v>0</v>
      </c>
      <c r="QW72" s="284">
        <f t="shared" si="154"/>
        <v>0</v>
      </c>
      <c r="QX72" s="284">
        <f t="shared" si="154"/>
        <v>0</v>
      </c>
      <c r="QY72" s="284">
        <f t="shared" si="154"/>
        <v>0</v>
      </c>
      <c r="QZ72" s="284">
        <f t="shared" si="154"/>
        <v>0</v>
      </c>
      <c r="RA72" s="284">
        <f t="shared" si="154"/>
        <v>0</v>
      </c>
      <c r="RB72" s="284">
        <f t="shared" si="154"/>
        <v>0</v>
      </c>
      <c r="RC72" s="284">
        <f t="shared" si="154"/>
        <v>0</v>
      </c>
      <c r="RD72" s="284">
        <f t="shared" si="154"/>
        <v>0</v>
      </c>
      <c r="RE72" s="284">
        <f t="shared" si="154"/>
        <v>0</v>
      </c>
      <c r="RF72" s="284">
        <f t="shared" si="154"/>
        <v>0</v>
      </c>
      <c r="RG72" s="284">
        <f t="shared" si="154"/>
        <v>0</v>
      </c>
      <c r="RH72" s="284">
        <f t="shared" si="154"/>
        <v>0</v>
      </c>
      <c r="RI72" s="284">
        <f t="shared" si="154"/>
        <v>0</v>
      </c>
      <c r="RJ72" s="284">
        <f t="shared" si="154"/>
        <v>0</v>
      </c>
      <c r="RK72" s="284">
        <f t="shared" si="154"/>
        <v>0</v>
      </c>
      <c r="RL72" s="284">
        <f t="shared" si="154"/>
        <v>0</v>
      </c>
      <c r="RM72" s="284">
        <f t="shared" si="154"/>
        <v>0</v>
      </c>
      <c r="RN72" s="284">
        <f t="shared" si="154"/>
        <v>0</v>
      </c>
      <c r="RO72" s="284">
        <f t="shared" si="154"/>
        <v>0</v>
      </c>
      <c r="RP72" s="284">
        <f t="shared" si="154"/>
        <v>0</v>
      </c>
      <c r="RQ72" s="284">
        <f t="shared" si="154"/>
        <v>0</v>
      </c>
      <c r="RR72" s="284">
        <f t="shared" si="154"/>
        <v>0</v>
      </c>
      <c r="RS72" s="284">
        <f t="shared" si="154"/>
        <v>0</v>
      </c>
      <c r="RT72" s="284">
        <f t="shared" si="154"/>
        <v>0</v>
      </c>
      <c r="RU72" s="284">
        <f t="shared" si="154"/>
        <v>0</v>
      </c>
      <c r="RV72" s="284">
        <f t="shared" si="154"/>
        <v>0</v>
      </c>
      <c r="RW72" s="284">
        <f t="shared" si="154"/>
        <v>0</v>
      </c>
      <c r="RX72" s="284">
        <f t="shared" si="154"/>
        <v>0</v>
      </c>
      <c r="RY72" s="284">
        <f t="shared" si="154"/>
        <v>0</v>
      </c>
      <c r="RZ72" s="284">
        <f t="shared" si="154"/>
        <v>0</v>
      </c>
      <c r="SA72" s="284">
        <f t="shared" si="154"/>
        <v>0</v>
      </c>
    </row>
    <row r="73" spans="1:495">
      <c r="A73" s="282"/>
      <c r="B73" s="283" t="str">
        <f>$B$23</f>
        <v>Instrumentation Maintenance/Replacement</v>
      </c>
      <c r="C73" s="290">
        <f>SUM(D73:R73,S73:INDEX(S73:SA73,$H$5))</f>
        <v>500000</v>
      </c>
      <c r="D73" s="284">
        <f t="shared" ref="D73:BO73" si="155">$C23*D46</f>
        <v>20000</v>
      </c>
      <c r="E73" s="284">
        <f t="shared" si="155"/>
        <v>20000</v>
      </c>
      <c r="F73" s="284">
        <f t="shared" si="155"/>
        <v>20000</v>
      </c>
      <c r="G73" s="284">
        <f t="shared" si="155"/>
        <v>20000</v>
      </c>
      <c r="H73" s="284">
        <f t="shared" si="155"/>
        <v>20000</v>
      </c>
      <c r="I73" s="284">
        <f t="shared" si="155"/>
        <v>20000</v>
      </c>
      <c r="J73" s="284">
        <f t="shared" si="155"/>
        <v>20000</v>
      </c>
      <c r="K73" s="284">
        <f t="shared" si="155"/>
        <v>20000</v>
      </c>
      <c r="L73" s="284">
        <f t="shared" si="155"/>
        <v>20000</v>
      </c>
      <c r="M73" s="284">
        <f t="shared" si="155"/>
        <v>20000</v>
      </c>
      <c r="N73" s="284">
        <f t="shared" si="155"/>
        <v>20000</v>
      </c>
      <c r="O73" s="284">
        <f t="shared" si="155"/>
        <v>20000</v>
      </c>
      <c r="P73" s="284">
        <f t="shared" si="155"/>
        <v>20000</v>
      </c>
      <c r="Q73" s="284">
        <f t="shared" si="155"/>
        <v>20000</v>
      </c>
      <c r="R73" s="284">
        <f t="shared" si="155"/>
        <v>20000</v>
      </c>
      <c r="S73" s="284">
        <f t="shared" si="155"/>
        <v>20000</v>
      </c>
      <c r="T73" s="284">
        <f t="shared" si="155"/>
        <v>20000</v>
      </c>
      <c r="U73" s="284">
        <f t="shared" si="155"/>
        <v>20000</v>
      </c>
      <c r="V73" s="284">
        <f t="shared" si="155"/>
        <v>20000</v>
      </c>
      <c r="W73" s="284">
        <f t="shared" si="155"/>
        <v>20000</v>
      </c>
      <c r="X73" s="284">
        <f t="shared" si="155"/>
        <v>20000</v>
      </c>
      <c r="Y73" s="284">
        <f t="shared" si="155"/>
        <v>20000</v>
      </c>
      <c r="Z73" s="284">
        <f t="shared" si="155"/>
        <v>20000</v>
      </c>
      <c r="AA73" s="284">
        <f t="shared" si="155"/>
        <v>20000</v>
      </c>
      <c r="AB73" s="284">
        <f t="shared" si="155"/>
        <v>20000</v>
      </c>
      <c r="AC73" s="284">
        <f t="shared" si="155"/>
        <v>0</v>
      </c>
      <c r="AD73" s="284">
        <f t="shared" si="155"/>
        <v>0</v>
      </c>
      <c r="AE73" s="284">
        <f t="shared" si="155"/>
        <v>0</v>
      </c>
      <c r="AF73" s="284">
        <f t="shared" si="155"/>
        <v>0</v>
      </c>
      <c r="AG73" s="284">
        <f t="shared" si="155"/>
        <v>20000</v>
      </c>
      <c r="AH73" s="284">
        <f t="shared" si="155"/>
        <v>0</v>
      </c>
      <c r="AI73" s="284">
        <f t="shared" si="155"/>
        <v>0</v>
      </c>
      <c r="AJ73" s="284">
        <f t="shared" si="155"/>
        <v>0</v>
      </c>
      <c r="AK73" s="284">
        <f t="shared" si="155"/>
        <v>0</v>
      </c>
      <c r="AL73" s="284">
        <f t="shared" si="155"/>
        <v>20000</v>
      </c>
      <c r="AM73" s="284">
        <f t="shared" si="155"/>
        <v>0</v>
      </c>
      <c r="AN73" s="284">
        <f t="shared" si="155"/>
        <v>0</v>
      </c>
      <c r="AO73" s="284">
        <f t="shared" si="155"/>
        <v>0</v>
      </c>
      <c r="AP73" s="284">
        <f t="shared" si="155"/>
        <v>0</v>
      </c>
      <c r="AQ73" s="284">
        <f t="shared" si="155"/>
        <v>0</v>
      </c>
      <c r="AR73" s="284">
        <f t="shared" si="155"/>
        <v>0</v>
      </c>
      <c r="AS73" s="284">
        <f t="shared" si="155"/>
        <v>0</v>
      </c>
      <c r="AT73" s="284">
        <f t="shared" si="155"/>
        <v>0</v>
      </c>
      <c r="AU73" s="284">
        <f t="shared" si="155"/>
        <v>0</v>
      </c>
      <c r="AV73" s="284">
        <f t="shared" si="155"/>
        <v>0</v>
      </c>
      <c r="AW73" s="284">
        <f t="shared" si="155"/>
        <v>0</v>
      </c>
      <c r="AX73" s="284">
        <f t="shared" si="155"/>
        <v>0</v>
      </c>
      <c r="AY73" s="284">
        <f t="shared" si="155"/>
        <v>0</v>
      </c>
      <c r="AZ73" s="284">
        <f t="shared" si="155"/>
        <v>0</v>
      </c>
      <c r="BA73" s="284">
        <f t="shared" si="155"/>
        <v>0</v>
      </c>
      <c r="BB73" s="284">
        <f t="shared" si="155"/>
        <v>0</v>
      </c>
      <c r="BC73" s="284">
        <f t="shared" si="155"/>
        <v>0</v>
      </c>
      <c r="BD73" s="284">
        <f t="shared" si="155"/>
        <v>0</v>
      </c>
      <c r="BE73" s="284">
        <f t="shared" si="155"/>
        <v>0</v>
      </c>
      <c r="BF73" s="284">
        <f t="shared" si="155"/>
        <v>0</v>
      </c>
      <c r="BG73" s="284">
        <f t="shared" si="155"/>
        <v>0</v>
      </c>
      <c r="BH73" s="284">
        <f t="shared" si="155"/>
        <v>0</v>
      </c>
      <c r="BI73" s="284">
        <f t="shared" si="155"/>
        <v>0</v>
      </c>
      <c r="BJ73" s="284">
        <f t="shared" si="155"/>
        <v>0</v>
      </c>
      <c r="BK73" s="284">
        <f t="shared" si="155"/>
        <v>0</v>
      </c>
      <c r="BL73" s="284">
        <f t="shared" si="155"/>
        <v>0</v>
      </c>
      <c r="BM73" s="284">
        <f t="shared" si="155"/>
        <v>0</v>
      </c>
      <c r="BN73" s="284">
        <f t="shared" si="155"/>
        <v>0</v>
      </c>
      <c r="BO73" s="284">
        <f t="shared" si="155"/>
        <v>0</v>
      </c>
      <c r="BP73" s="284">
        <f t="shared" ref="BP73:EA73" si="156">$C23*BP46</f>
        <v>0</v>
      </c>
      <c r="BQ73" s="284">
        <f t="shared" si="156"/>
        <v>0</v>
      </c>
      <c r="BR73" s="284">
        <f t="shared" si="156"/>
        <v>0</v>
      </c>
      <c r="BS73" s="284">
        <f t="shared" si="156"/>
        <v>0</v>
      </c>
      <c r="BT73" s="284">
        <f t="shared" si="156"/>
        <v>0</v>
      </c>
      <c r="BU73" s="284">
        <f t="shared" si="156"/>
        <v>0</v>
      </c>
      <c r="BV73" s="284">
        <f t="shared" si="156"/>
        <v>0</v>
      </c>
      <c r="BW73" s="284">
        <f t="shared" si="156"/>
        <v>0</v>
      </c>
      <c r="BX73" s="284">
        <f t="shared" si="156"/>
        <v>0</v>
      </c>
      <c r="BY73" s="284">
        <f t="shared" si="156"/>
        <v>0</v>
      </c>
      <c r="BZ73" s="284">
        <f t="shared" si="156"/>
        <v>0</v>
      </c>
      <c r="CA73" s="284">
        <f t="shared" si="156"/>
        <v>0</v>
      </c>
      <c r="CB73" s="284">
        <f t="shared" si="156"/>
        <v>0</v>
      </c>
      <c r="CC73" s="284">
        <f t="shared" si="156"/>
        <v>0</v>
      </c>
      <c r="CD73" s="284">
        <f t="shared" si="156"/>
        <v>0</v>
      </c>
      <c r="CE73" s="284">
        <f t="shared" si="156"/>
        <v>0</v>
      </c>
      <c r="CF73" s="284">
        <f t="shared" si="156"/>
        <v>0</v>
      </c>
      <c r="CG73" s="284">
        <f t="shared" si="156"/>
        <v>0</v>
      </c>
      <c r="CH73" s="284">
        <f t="shared" si="156"/>
        <v>0</v>
      </c>
      <c r="CI73" s="284">
        <f t="shared" si="156"/>
        <v>0</v>
      </c>
      <c r="CJ73" s="284">
        <f t="shared" si="156"/>
        <v>0</v>
      </c>
      <c r="CK73" s="284">
        <f t="shared" si="156"/>
        <v>0</v>
      </c>
      <c r="CL73" s="284">
        <f t="shared" si="156"/>
        <v>0</v>
      </c>
      <c r="CM73" s="284">
        <f t="shared" si="156"/>
        <v>0</v>
      </c>
      <c r="CN73" s="284">
        <f t="shared" si="156"/>
        <v>0</v>
      </c>
      <c r="CO73" s="284">
        <f t="shared" si="156"/>
        <v>0</v>
      </c>
      <c r="CP73" s="284">
        <f t="shared" si="156"/>
        <v>0</v>
      </c>
      <c r="CQ73" s="284">
        <f t="shared" si="156"/>
        <v>0</v>
      </c>
      <c r="CR73" s="284">
        <f t="shared" si="156"/>
        <v>0</v>
      </c>
      <c r="CS73" s="284">
        <f t="shared" si="156"/>
        <v>0</v>
      </c>
      <c r="CT73" s="284">
        <f t="shared" si="156"/>
        <v>0</v>
      </c>
      <c r="CU73" s="284">
        <f t="shared" si="156"/>
        <v>0</v>
      </c>
      <c r="CV73" s="284">
        <f t="shared" si="156"/>
        <v>0</v>
      </c>
      <c r="CW73" s="284">
        <f t="shared" si="156"/>
        <v>0</v>
      </c>
      <c r="CX73" s="284">
        <f t="shared" si="156"/>
        <v>0</v>
      </c>
      <c r="CY73" s="284">
        <f t="shared" si="156"/>
        <v>0</v>
      </c>
      <c r="CZ73" s="284">
        <f t="shared" si="156"/>
        <v>0</v>
      </c>
      <c r="DA73" s="284">
        <f t="shared" si="156"/>
        <v>0</v>
      </c>
      <c r="DB73" s="284">
        <f t="shared" si="156"/>
        <v>0</v>
      </c>
      <c r="DC73" s="284">
        <f t="shared" si="156"/>
        <v>0</v>
      </c>
      <c r="DD73" s="284">
        <f t="shared" si="156"/>
        <v>0</v>
      </c>
      <c r="DE73" s="284">
        <f t="shared" si="156"/>
        <v>0</v>
      </c>
      <c r="DF73" s="284">
        <f t="shared" si="156"/>
        <v>0</v>
      </c>
      <c r="DG73" s="284">
        <f t="shared" si="156"/>
        <v>0</v>
      </c>
      <c r="DH73" s="284">
        <f t="shared" si="156"/>
        <v>0</v>
      </c>
      <c r="DI73" s="284">
        <f t="shared" si="156"/>
        <v>0</v>
      </c>
      <c r="DJ73" s="284">
        <f t="shared" si="156"/>
        <v>0</v>
      </c>
      <c r="DK73" s="284">
        <f t="shared" si="156"/>
        <v>0</v>
      </c>
      <c r="DL73" s="284">
        <f t="shared" si="156"/>
        <v>0</v>
      </c>
      <c r="DM73" s="284">
        <f t="shared" si="156"/>
        <v>0</v>
      </c>
      <c r="DN73" s="284">
        <f t="shared" si="156"/>
        <v>0</v>
      </c>
      <c r="DO73" s="284">
        <f t="shared" si="156"/>
        <v>0</v>
      </c>
      <c r="DP73" s="284">
        <f t="shared" si="156"/>
        <v>0</v>
      </c>
      <c r="DQ73" s="284">
        <f t="shared" si="156"/>
        <v>0</v>
      </c>
      <c r="DR73" s="284">
        <f t="shared" si="156"/>
        <v>0</v>
      </c>
      <c r="DS73" s="284">
        <f t="shared" si="156"/>
        <v>0</v>
      </c>
      <c r="DT73" s="284">
        <f t="shared" si="156"/>
        <v>0</v>
      </c>
      <c r="DU73" s="284">
        <f t="shared" si="156"/>
        <v>0</v>
      </c>
      <c r="DV73" s="284">
        <f t="shared" si="156"/>
        <v>0</v>
      </c>
      <c r="DW73" s="284">
        <f t="shared" si="156"/>
        <v>0</v>
      </c>
      <c r="DX73" s="284">
        <f t="shared" si="156"/>
        <v>0</v>
      </c>
      <c r="DY73" s="284">
        <f t="shared" si="156"/>
        <v>0</v>
      </c>
      <c r="DZ73" s="284">
        <f t="shared" si="156"/>
        <v>0</v>
      </c>
      <c r="EA73" s="284">
        <f t="shared" si="156"/>
        <v>0</v>
      </c>
      <c r="EB73" s="284">
        <f t="shared" ref="EB73:GM73" si="157">$C23*EB46</f>
        <v>0</v>
      </c>
      <c r="EC73" s="284">
        <f t="shared" si="157"/>
        <v>0</v>
      </c>
      <c r="ED73" s="284">
        <f t="shared" si="157"/>
        <v>0</v>
      </c>
      <c r="EE73" s="284">
        <f t="shared" si="157"/>
        <v>0</v>
      </c>
      <c r="EF73" s="284">
        <f t="shared" si="157"/>
        <v>0</v>
      </c>
      <c r="EG73" s="284">
        <f t="shared" si="157"/>
        <v>0</v>
      </c>
      <c r="EH73" s="284">
        <f t="shared" si="157"/>
        <v>0</v>
      </c>
      <c r="EI73" s="284">
        <f t="shared" si="157"/>
        <v>0</v>
      </c>
      <c r="EJ73" s="284">
        <f t="shared" si="157"/>
        <v>0</v>
      </c>
      <c r="EK73" s="284">
        <f t="shared" si="157"/>
        <v>0</v>
      </c>
      <c r="EL73" s="284">
        <f t="shared" si="157"/>
        <v>0</v>
      </c>
      <c r="EM73" s="284">
        <f t="shared" si="157"/>
        <v>0</v>
      </c>
      <c r="EN73" s="284">
        <f t="shared" si="157"/>
        <v>0</v>
      </c>
      <c r="EO73" s="284">
        <f t="shared" si="157"/>
        <v>0</v>
      </c>
      <c r="EP73" s="284">
        <f t="shared" si="157"/>
        <v>0</v>
      </c>
      <c r="EQ73" s="284">
        <f t="shared" si="157"/>
        <v>0</v>
      </c>
      <c r="ER73" s="284">
        <f t="shared" si="157"/>
        <v>0</v>
      </c>
      <c r="ES73" s="284">
        <f t="shared" si="157"/>
        <v>0</v>
      </c>
      <c r="ET73" s="284">
        <f t="shared" si="157"/>
        <v>0</v>
      </c>
      <c r="EU73" s="284">
        <f t="shared" si="157"/>
        <v>0</v>
      </c>
      <c r="EV73" s="284">
        <f t="shared" si="157"/>
        <v>0</v>
      </c>
      <c r="EW73" s="284">
        <f t="shared" si="157"/>
        <v>0</v>
      </c>
      <c r="EX73" s="284">
        <f t="shared" si="157"/>
        <v>0</v>
      </c>
      <c r="EY73" s="284">
        <f t="shared" si="157"/>
        <v>0</v>
      </c>
      <c r="EZ73" s="284">
        <f t="shared" si="157"/>
        <v>0</v>
      </c>
      <c r="FA73" s="284">
        <f t="shared" si="157"/>
        <v>0</v>
      </c>
      <c r="FB73" s="284">
        <f t="shared" si="157"/>
        <v>0</v>
      </c>
      <c r="FC73" s="284">
        <f t="shared" si="157"/>
        <v>0</v>
      </c>
      <c r="FD73" s="284">
        <f t="shared" si="157"/>
        <v>0</v>
      </c>
      <c r="FE73" s="284">
        <f t="shared" si="157"/>
        <v>0</v>
      </c>
      <c r="FF73" s="284">
        <f t="shared" si="157"/>
        <v>0</v>
      </c>
      <c r="FG73" s="284">
        <f t="shared" si="157"/>
        <v>0</v>
      </c>
      <c r="FH73" s="284">
        <f t="shared" si="157"/>
        <v>0</v>
      </c>
      <c r="FI73" s="284">
        <f t="shared" si="157"/>
        <v>0</v>
      </c>
      <c r="FJ73" s="284">
        <f t="shared" si="157"/>
        <v>0</v>
      </c>
      <c r="FK73" s="284">
        <f t="shared" si="157"/>
        <v>0</v>
      </c>
      <c r="FL73" s="284">
        <f t="shared" si="157"/>
        <v>0</v>
      </c>
      <c r="FM73" s="284">
        <f t="shared" si="157"/>
        <v>0</v>
      </c>
      <c r="FN73" s="284">
        <f t="shared" si="157"/>
        <v>0</v>
      </c>
      <c r="FO73" s="284">
        <f t="shared" si="157"/>
        <v>0</v>
      </c>
      <c r="FP73" s="284">
        <f t="shared" si="157"/>
        <v>0</v>
      </c>
      <c r="FQ73" s="284">
        <f t="shared" si="157"/>
        <v>0</v>
      </c>
      <c r="FR73" s="284">
        <f t="shared" si="157"/>
        <v>0</v>
      </c>
      <c r="FS73" s="284">
        <f t="shared" si="157"/>
        <v>0</v>
      </c>
      <c r="FT73" s="284">
        <f t="shared" si="157"/>
        <v>0</v>
      </c>
      <c r="FU73" s="284">
        <f t="shared" si="157"/>
        <v>0</v>
      </c>
      <c r="FV73" s="284">
        <f t="shared" si="157"/>
        <v>0</v>
      </c>
      <c r="FW73" s="284">
        <f t="shared" si="157"/>
        <v>0</v>
      </c>
      <c r="FX73" s="284">
        <f t="shared" si="157"/>
        <v>0</v>
      </c>
      <c r="FY73" s="284">
        <f t="shared" si="157"/>
        <v>0</v>
      </c>
      <c r="FZ73" s="284">
        <f t="shared" si="157"/>
        <v>0</v>
      </c>
      <c r="GA73" s="284">
        <f t="shared" si="157"/>
        <v>0</v>
      </c>
      <c r="GB73" s="284">
        <f t="shared" si="157"/>
        <v>0</v>
      </c>
      <c r="GC73" s="284">
        <f t="shared" si="157"/>
        <v>0</v>
      </c>
      <c r="GD73" s="284">
        <f t="shared" si="157"/>
        <v>0</v>
      </c>
      <c r="GE73" s="284">
        <f t="shared" si="157"/>
        <v>0</v>
      </c>
      <c r="GF73" s="284">
        <f t="shared" si="157"/>
        <v>0</v>
      </c>
      <c r="GG73" s="284">
        <f t="shared" si="157"/>
        <v>0</v>
      </c>
      <c r="GH73" s="284">
        <f t="shared" si="157"/>
        <v>0</v>
      </c>
      <c r="GI73" s="284">
        <f t="shared" si="157"/>
        <v>0</v>
      </c>
      <c r="GJ73" s="284">
        <f t="shared" si="157"/>
        <v>0</v>
      </c>
      <c r="GK73" s="284">
        <f t="shared" si="157"/>
        <v>0</v>
      </c>
      <c r="GL73" s="284">
        <f t="shared" si="157"/>
        <v>0</v>
      </c>
      <c r="GM73" s="284">
        <f t="shared" si="157"/>
        <v>0</v>
      </c>
      <c r="GN73" s="284">
        <f t="shared" ref="GN73:IY73" si="158">$C23*GN46</f>
        <v>0</v>
      </c>
      <c r="GO73" s="284">
        <f t="shared" si="158"/>
        <v>0</v>
      </c>
      <c r="GP73" s="284">
        <f t="shared" si="158"/>
        <v>0</v>
      </c>
      <c r="GQ73" s="284">
        <f t="shared" si="158"/>
        <v>0</v>
      </c>
      <c r="GR73" s="284">
        <f t="shared" si="158"/>
        <v>0</v>
      </c>
      <c r="GS73" s="284">
        <f t="shared" si="158"/>
        <v>0</v>
      </c>
      <c r="GT73" s="284">
        <f t="shared" si="158"/>
        <v>0</v>
      </c>
      <c r="GU73" s="284">
        <f t="shared" si="158"/>
        <v>0</v>
      </c>
      <c r="GV73" s="284">
        <f t="shared" si="158"/>
        <v>0</v>
      </c>
      <c r="GW73" s="284">
        <f t="shared" si="158"/>
        <v>0</v>
      </c>
      <c r="GX73" s="284">
        <f t="shared" si="158"/>
        <v>0</v>
      </c>
      <c r="GY73" s="284">
        <f t="shared" si="158"/>
        <v>0</v>
      </c>
      <c r="GZ73" s="284">
        <f t="shared" si="158"/>
        <v>0</v>
      </c>
      <c r="HA73" s="284">
        <f t="shared" si="158"/>
        <v>0</v>
      </c>
      <c r="HB73" s="284">
        <f t="shared" si="158"/>
        <v>0</v>
      </c>
      <c r="HC73" s="284">
        <f t="shared" si="158"/>
        <v>0</v>
      </c>
      <c r="HD73" s="284">
        <f t="shared" si="158"/>
        <v>0</v>
      </c>
      <c r="HE73" s="284">
        <f t="shared" si="158"/>
        <v>0</v>
      </c>
      <c r="HF73" s="284">
        <f t="shared" si="158"/>
        <v>0</v>
      </c>
      <c r="HG73" s="284">
        <f t="shared" si="158"/>
        <v>0</v>
      </c>
      <c r="HH73" s="284">
        <f t="shared" si="158"/>
        <v>0</v>
      </c>
      <c r="HI73" s="284">
        <f t="shared" si="158"/>
        <v>0</v>
      </c>
      <c r="HJ73" s="284">
        <f t="shared" si="158"/>
        <v>0</v>
      </c>
      <c r="HK73" s="284">
        <f t="shared" si="158"/>
        <v>0</v>
      </c>
      <c r="HL73" s="284">
        <f t="shared" si="158"/>
        <v>0</v>
      </c>
      <c r="HM73" s="284">
        <f t="shared" si="158"/>
        <v>0</v>
      </c>
      <c r="HN73" s="284">
        <f t="shared" si="158"/>
        <v>0</v>
      </c>
      <c r="HO73" s="284">
        <f t="shared" si="158"/>
        <v>0</v>
      </c>
      <c r="HP73" s="284">
        <f t="shared" si="158"/>
        <v>0</v>
      </c>
      <c r="HQ73" s="284">
        <f t="shared" si="158"/>
        <v>0</v>
      </c>
      <c r="HR73" s="284">
        <f t="shared" si="158"/>
        <v>0</v>
      </c>
      <c r="HS73" s="284">
        <f t="shared" si="158"/>
        <v>0</v>
      </c>
      <c r="HT73" s="284">
        <f t="shared" si="158"/>
        <v>0</v>
      </c>
      <c r="HU73" s="284">
        <f t="shared" si="158"/>
        <v>0</v>
      </c>
      <c r="HV73" s="284">
        <f t="shared" si="158"/>
        <v>0</v>
      </c>
      <c r="HW73" s="284">
        <f t="shared" si="158"/>
        <v>0</v>
      </c>
      <c r="HX73" s="284">
        <f t="shared" si="158"/>
        <v>0</v>
      </c>
      <c r="HY73" s="284">
        <f t="shared" si="158"/>
        <v>0</v>
      </c>
      <c r="HZ73" s="284">
        <f t="shared" si="158"/>
        <v>0</v>
      </c>
      <c r="IA73" s="284">
        <f t="shared" si="158"/>
        <v>0</v>
      </c>
      <c r="IB73" s="284">
        <f t="shared" si="158"/>
        <v>0</v>
      </c>
      <c r="IC73" s="284">
        <f t="shared" si="158"/>
        <v>0</v>
      </c>
      <c r="ID73" s="284">
        <f t="shared" si="158"/>
        <v>0</v>
      </c>
      <c r="IE73" s="284">
        <f t="shared" si="158"/>
        <v>0</v>
      </c>
      <c r="IF73" s="284">
        <f t="shared" si="158"/>
        <v>0</v>
      </c>
      <c r="IG73" s="284">
        <f t="shared" si="158"/>
        <v>0</v>
      </c>
      <c r="IH73" s="284">
        <f t="shared" si="158"/>
        <v>0</v>
      </c>
      <c r="II73" s="284">
        <f t="shared" si="158"/>
        <v>0</v>
      </c>
      <c r="IJ73" s="284">
        <f t="shared" si="158"/>
        <v>0</v>
      </c>
      <c r="IK73" s="284">
        <f t="shared" si="158"/>
        <v>0</v>
      </c>
      <c r="IL73" s="284">
        <f t="shared" si="158"/>
        <v>0</v>
      </c>
      <c r="IM73" s="284">
        <f t="shared" si="158"/>
        <v>0</v>
      </c>
      <c r="IN73" s="284">
        <f t="shared" si="158"/>
        <v>0</v>
      </c>
      <c r="IO73" s="284">
        <f t="shared" si="158"/>
        <v>0</v>
      </c>
      <c r="IP73" s="284">
        <f t="shared" si="158"/>
        <v>0</v>
      </c>
      <c r="IQ73" s="284">
        <f t="shared" si="158"/>
        <v>0</v>
      </c>
      <c r="IR73" s="284">
        <f t="shared" si="158"/>
        <v>0</v>
      </c>
      <c r="IS73" s="284">
        <f t="shared" si="158"/>
        <v>0</v>
      </c>
      <c r="IT73" s="284">
        <f t="shared" si="158"/>
        <v>0</v>
      </c>
      <c r="IU73" s="284">
        <f t="shared" si="158"/>
        <v>0</v>
      </c>
      <c r="IV73" s="284">
        <f t="shared" si="158"/>
        <v>0</v>
      </c>
      <c r="IW73" s="284">
        <f t="shared" si="158"/>
        <v>0</v>
      </c>
      <c r="IX73" s="284">
        <f t="shared" si="158"/>
        <v>0</v>
      </c>
      <c r="IY73" s="284">
        <f t="shared" si="158"/>
        <v>0</v>
      </c>
      <c r="IZ73" s="284">
        <f t="shared" ref="IZ73:LK73" si="159">$C23*IZ46</f>
        <v>0</v>
      </c>
      <c r="JA73" s="284">
        <f t="shared" si="159"/>
        <v>0</v>
      </c>
      <c r="JB73" s="284">
        <f t="shared" si="159"/>
        <v>0</v>
      </c>
      <c r="JC73" s="284">
        <f t="shared" si="159"/>
        <v>0</v>
      </c>
      <c r="JD73" s="284">
        <f t="shared" si="159"/>
        <v>0</v>
      </c>
      <c r="JE73" s="284">
        <f t="shared" si="159"/>
        <v>0</v>
      </c>
      <c r="JF73" s="284">
        <f t="shared" si="159"/>
        <v>0</v>
      </c>
      <c r="JG73" s="284">
        <f t="shared" si="159"/>
        <v>0</v>
      </c>
      <c r="JH73" s="284">
        <f t="shared" si="159"/>
        <v>0</v>
      </c>
      <c r="JI73" s="284">
        <f t="shared" si="159"/>
        <v>0</v>
      </c>
      <c r="JJ73" s="284">
        <f t="shared" si="159"/>
        <v>0</v>
      </c>
      <c r="JK73" s="284">
        <f t="shared" si="159"/>
        <v>0</v>
      </c>
      <c r="JL73" s="284">
        <f t="shared" si="159"/>
        <v>0</v>
      </c>
      <c r="JM73" s="284">
        <f t="shared" si="159"/>
        <v>0</v>
      </c>
      <c r="JN73" s="284">
        <f t="shared" si="159"/>
        <v>0</v>
      </c>
      <c r="JO73" s="284">
        <f t="shared" si="159"/>
        <v>0</v>
      </c>
      <c r="JP73" s="284">
        <f t="shared" si="159"/>
        <v>0</v>
      </c>
      <c r="JQ73" s="284">
        <f t="shared" si="159"/>
        <v>0</v>
      </c>
      <c r="JR73" s="284">
        <f t="shared" si="159"/>
        <v>0</v>
      </c>
      <c r="JS73" s="284">
        <f t="shared" si="159"/>
        <v>0</v>
      </c>
      <c r="JT73" s="284">
        <f t="shared" si="159"/>
        <v>0</v>
      </c>
      <c r="JU73" s="284">
        <f t="shared" si="159"/>
        <v>0</v>
      </c>
      <c r="JV73" s="284">
        <f t="shared" si="159"/>
        <v>0</v>
      </c>
      <c r="JW73" s="284">
        <f t="shared" si="159"/>
        <v>0</v>
      </c>
      <c r="JX73" s="284">
        <f t="shared" si="159"/>
        <v>0</v>
      </c>
      <c r="JY73" s="284">
        <f t="shared" si="159"/>
        <v>0</v>
      </c>
      <c r="JZ73" s="284">
        <f t="shared" si="159"/>
        <v>0</v>
      </c>
      <c r="KA73" s="284">
        <f t="shared" si="159"/>
        <v>0</v>
      </c>
      <c r="KB73" s="284">
        <f t="shared" si="159"/>
        <v>0</v>
      </c>
      <c r="KC73" s="284">
        <f t="shared" si="159"/>
        <v>0</v>
      </c>
      <c r="KD73" s="284">
        <f t="shared" si="159"/>
        <v>0</v>
      </c>
      <c r="KE73" s="284">
        <f t="shared" si="159"/>
        <v>0</v>
      </c>
      <c r="KF73" s="284">
        <f t="shared" si="159"/>
        <v>0</v>
      </c>
      <c r="KG73" s="284">
        <f t="shared" si="159"/>
        <v>0</v>
      </c>
      <c r="KH73" s="284">
        <f t="shared" si="159"/>
        <v>0</v>
      </c>
      <c r="KI73" s="284">
        <f t="shared" si="159"/>
        <v>0</v>
      </c>
      <c r="KJ73" s="284">
        <f t="shared" si="159"/>
        <v>0</v>
      </c>
      <c r="KK73" s="284">
        <f t="shared" si="159"/>
        <v>0</v>
      </c>
      <c r="KL73" s="284">
        <f t="shared" si="159"/>
        <v>0</v>
      </c>
      <c r="KM73" s="284">
        <f t="shared" si="159"/>
        <v>0</v>
      </c>
      <c r="KN73" s="284">
        <f t="shared" si="159"/>
        <v>0</v>
      </c>
      <c r="KO73" s="284">
        <f t="shared" si="159"/>
        <v>0</v>
      </c>
      <c r="KP73" s="284">
        <f t="shared" si="159"/>
        <v>0</v>
      </c>
      <c r="KQ73" s="284">
        <f t="shared" si="159"/>
        <v>0</v>
      </c>
      <c r="KR73" s="284">
        <f t="shared" si="159"/>
        <v>0</v>
      </c>
      <c r="KS73" s="284">
        <f t="shared" si="159"/>
        <v>0</v>
      </c>
      <c r="KT73" s="284">
        <f t="shared" si="159"/>
        <v>0</v>
      </c>
      <c r="KU73" s="284">
        <f t="shared" si="159"/>
        <v>0</v>
      </c>
      <c r="KV73" s="284">
        <f t="shared" si="159"/>
        <v>0</v>
      </c>
      <c r="KW73" s="284">
        <f t="shared" si="159"/>
        <v>0</v>
      </c>
      <c r="KX73" s="284">
        <f t="shared" si="159"/>
        <v>0</v>
      </c>
      <c r="KY73" s="284">
        <f t="shared" si="159"/>
        <v>0</v>
      </c>
      <c r="KZ73" s="284">
        <f t="shared" si="159"/>
        <v>0</v>
      </c>
      <c r="LA73" s="284">
        <f t="shared" si="159"/>
        <v>0</v>
      </c>
      <c r="LB73" s="284">
        <f t="shared" si="159"/>
        <v>0</v>
      </c>
      <c r="LC73" s="284">
        <f t="shared" si="159"/>
        <v>0</v>
      </c>
      <c r="LD73" s="284">
        <f t="shared" si="159"/>
        <v>0</v>
      </c>
      <c r="LE73" s="284">
        <f t="shared" si="159"/>
        <v>0</v>
      </c>
      <c r="LF73" s="284">
        <f t="shared" si="159"/>
        <v>0</v>
      </c>
      <c r="LG73" s="284">
        <f t="shared" si="159"/>
        <v>0</v>
      </c>
      <c r="LH73" s="284">
        <f t="shared" si="159"/>
        <v>0</v>
      </c>
      <c r="LI73" s="284">
        <f t="shared" si="159"/>
        <v>0</v>
      </c>
      <c r="LJ73" s="284">
        <f t="shared" si="159"/>
        <v>0</v>
      </c>
      <c r="LK73" s="284">
        <f t="shared" si="159"/>
        <v>0</v>
      </c>
      <c r="LL73" s="284">
        <f t="shared" ref="LL73:NW73" si="160">$C23*LL46</f>
        <v>0</v>
      </c>
      <c r="LM73" s="284">
        <f t="shared" si="160"/>
        <v>0</v>
      </c>
      <c r="LN73" s="284">
        <f t="shared" si="160"/>
        <v>0</v>
      </c>
      <c r="LO73" s="284">
        <f t="shared" si="160"/>
        <v>0</v>
      </c>
      <c r="LP73" s="284">
        <f t="shared" si="160"/>
        <v>0</v>
      </c>
      <c r="LQ73" s="284">
        <f t="shared" si="160"/>
        <v>0</v>
      </c>
      <c r="LR73" s="284">
        <f t="shared" si="160"/>
        <v>0</v>
      </c>
      <c r="LS73" s="284">
        <f t="shared" si="160"/>
        <v>0</v>
      </c>
      <c r="LT73" s="284">
        <f t="shared" si="160"/>
        <v>0</v>
      </c>
      <c r="LU73" s="284">
        <f t="shared" si="160"/>
        <v>0</v>
      </c>
      <c r="LV73" s="284">
        <f t="shared" si="160"/>
        <v>0</v>
      </c>
      <c r="LW73" s="284">
        <f t="shared" si="160"/>
        <v>0</v>
      </c>
      <c r="LX73" s="284">
        <f t="shared" si="160"/>
        <v>0</v>
      </c>
      <c r="LY73" s="284">
        <f t="shared" si="160"/>
        <v>0</v>
      </c>
      <c r="LZ73" s="284">
        <f t="shared" si="160"/>
        <v>0</v>
      </c>
      <c r="MA73" s="284">
        <f t="shared" si="160"/>
        <v>0</v>
      </c>
      <c r="MB73" s="284">
        <f t="shared" si="160"/>
        <v>0</v>
      </c>
      <c r="MC73" s="284">
        <f t="shared" si="160"/>
        <v>0</v>
      </c>
      <c r="MD73" s="284">
        <f t="shared" si="160"/>
        <v>0</v>
      </c>
      <c r="ME73" s="284">
        <f t="shared" si="160"/>
        <v>0</v>
      </c>
      <c r="MF73" s="284">
        <f t="shared" si="160"/>
        <v>0</v>
      </c>
      <c r="MG73" s="284">
        <f t="shared" si="160"/>
        <v>0</v>
      </c>
      <c r="MH73" s="284">
        <f t="shared" si="160"/>
        <v>0</v>
      </c>
      <c r="MI73" s="284">
        <f t="shared" si="160"/>
        <v>0</v>
      </c>
      <c r="MJ73" s="284">
        <f t="shared" si="160"/>
        <v>0</v>
      </c>
      <c r="MK73" s="284">
        <f t="shared" si="160"/>
        <v>0</v>
      </c>
      <c r="ML73" s="284">
        <f t="shared" si="160"/>
        <v>0</v>
      </c>
      <c r="MM73" s="284">
        <f t="shared" si="160"/>
        <v>0</v>
      </c>
      <c r="MN73" s="284">
        <f t="shared" si="160"/>
        <v>0</v>
      </c>
      <c r="MO73" s="284">
        <f t="shared" si="160"/>
        <v>0</v>
      </c>
      <c r="MP73" s="284">
        <f t="shared" si="160"/>
        <v>0</v>
      </c>
      <c r="MQ73" s="284">
        <f t="shared" si="160"/>
        <v>0</v>
      </c>
      <c r="MR73" s="284">
        <f t="shared" si="160"/>
        <v>0</v>
      </c>
      <c r="MS73" s="284">
        <f t="shared" si="160"/>
        <v>0</v>
      </c>
      <c r="MT73" s="284">
        <f t="shared" si="160"/>
        <v>0</v>
      </c>
      <c r="MU73" s="284">
        <f t="shared" si="160"/>
        <v>0</v>
      </c>
      <c r="MV73" s="284">
        <f t="shared" si="160"/>
        <v>0</v>
      </c>
      <c r="MW73" s="284">
        <f t="shared" si="160"/>
        <v>0</v>
      </c>
      <c r="MX73" s="284">
        <f t="shared" si="160"/>
        <v>0</v>
      </c>
      <c r="MY73" s="284">
        <f t="shared" si="160"/>
        <v>0</v>
      </c>
      <c r="MZ73" s="284">
        <f t="shared" si="160"/>
        <v>0</v>
      </c>
      <c r="NA73" s="284">
        <f t="shared" si="160"/>
        <v>0</v>
      </c>
      <c r="NB73" s="284">
        <f t="shared" si="160"/>
        <v>0</v>
      </c>
      <c r="NC73" s="284">
        <f t="shared" si="160"/>
        <v>0</v>
      </c>
      <c r="ND73" s="284">
        <f t="shared" si="160"/>
        <v>0</v>
      </c>
      <c r="NE73" s="284">
        <f t="shared" si="160"/>
        <v>0</v>
      </c>
      <c r="NF73" s="284">
        <f t="shared" si="160"/>
        <v>0</v>
      </c>
      <c r="NG73" s="284">
        <f t="shared" si="160"/>
        <v>0</v>
      </c>
      <c r="NH73" s="284">
        <f t="shared" si="160"/>
        <v>0</v>
      </c>
      <c r="NI73" s="284">
        <f t="shared" si="160"/>
        <v>0</v>
      </c>
      <c r="NJ73" s="284">
        <f t="shared" si="160"/>
        <v>0</v>
      </c>
      <c r="NK73" s="284">
        <f t="shared" si="160"/>
        <v>0</v>
      </c>
      <c r="NL73" s="284">
        <f t="shared" si="160"/>
        <v>0</v>
      </c>
      <c r="NM73" s="284">
        <f t="shared" si="160"/>
        <v>0</v>
      </c>
      <c r="NN73" s="284">
        <f t="shared" si="160"/>
        <v>0</v>
      </c>
      <c r="NO73" s="284">
        <f t="shared" si="160"/>
        <v>0</v>
      </c>
      <c r="NP73" s="284">
        <f t="shared" si="160"/>
        <v>0</v>
      </c>
      <c r="NQ73" s="284">
        <f t="shared" si="160"/>
        <v>0</v>
      </c>
      <c r="NR73" s="284">
        <f t="shared" si="160"/>
        <v>0</v>
      </c>
      <c r="NS73" s="284">
        <f t="shared" si="160"/>
        <v>0</v>
      </c>
      <c r="NT73" s="284">
        <f t="shared" si="160"/>
        <v>0</v>
      </c>
      <c r="NU73" s="284">
        <f t="shared" si="160"/>
        <v>0</v>
      </c>
      <c r="NV73" s="284">
        <f t="shared" si="160"/>
        <v>0</v>
      </c>
      <c r="NW73" s="284">
        <f t="shared" si="160"/>
        <v>0</v>
      </c>
      <c r="NX73" s="284">
        <f t="shared" ref="NX73:QI73" si="161">$C23*NX46</f>
        <v>0</v>
      </c>
      <c r="NY73" s="284">
        <f t="shared" si="161"/>
        <v>0</v>
      </c>
      <c r="NZ73" s="284">
        <f t="shared" si="161"/>
        <v>0</v>
      </c>
      <c r="OA73" s="284">
        <f t="shared" si="161"/>
        <v>0</v>
      </c>
      <c r="OB73" s="284">
        <f t="shared" si="161"/>
        <v>0</v>
      </c>
      <c r="OC73" s="284">
        <f t="shared" si="161"/>
        <v>0</v>
      </c>
      <c r="OD73" s="284">
        <f t="shared" si="161"/>
        <v>0</v>
      </c>
      <c r="OE73" s="284">
        <f t="shared" si="161"/>
        <v>0</v>
      </c>
      <c r="OF73" s="284">
        <f t="shared" si="161"/>
        <v>0</v>
      </c>
      <c r="OG73" s="284">
        <f t="shared" si="161"/>
        <v>0</v>
      </c>
      <c r="OH73" s="284">
        <f t="shared" si="161"/>
        <v>0</v>
      </c>
      <c r="OI73" s="284">
        <f t="shared" si="161"/>
        <v>0</v>
      </c>
      <c r="OJ73" s="284">
        <f t="shared" si="161"/>
        <v>0</v>
      </c>
      <c r="OK73" s="284">
        <f t="shared" si="161"/>
        <v>0</v>
      </c>
      <c r="OL73" s="284">
        <f t="shared" si="161"/>
        <v>0</v>
      </c>
      <c r="OM73" s="284">
        <f t="shared" si="161"/>
        <v>0</v>
      </c>
      <c r="ON73" s="284">
        <f t="shared" si="161"/>
        <v>0</v>
      </c>
      <c r="OO73" s="284">
        <f t="shared" si="161"/>
        <v>0</v>
      </c>
      <c r="OP73" s="284">
        <f t="shared" si="161"/>
        <v>0</v>
      </c>
      <c r="OQ73" s="284">
        <f t="shared" si="161"/>
        <v>0</v>
      </c>
      <c r="OR73" s="284">
        <f t="shared" si="161"/>
        <v>0</v>
      </c>
      <c r="OS73" s="284">
        <f t="shared" si="161"/>
        <v>0</v>
      </c>
      <c r="OT73" s="284">
        <f t="shared" si="161"/>
        <v>0</v>
      </c>
      <c r="OU73" s="284">
        <f t="shared" si="161"/>
        <v>0</v>
      </c>
      <c r="OV73" s="284">
        <f t="shared" si="161"/>
        <v>0</v>
      </c>
      <c r="OW73" s="284">
        <f t="shared" si="161"/>
        <v>0</v>
      </c>
      <c r="OX73" s="284">
        <f t="shared" si="161"/>
        <v>0</v>
      </c>
      <c r="OY73" s="284">
        <f t="shared" si="161"/>
        <v>0</v>
      </c>
      <c r="OZ73" s="284">
        <f t="shared" si="161"/>
        <v>0</v>
      </c>
      <c r="PA73" s="284">
        <f t="shared" si="161"/>
        <v>0</v>
      </c>
      <c r="PB73" s="284">
        <f t="shared" si="161"/>
        <v>0</v>
      </c>
      <c r="PC73" s="284">
        <f t="shared" si="161"/>
        <v>0</v>
      </c>
      <c r="PD73" s="284">
        <f t="shared" si="161"/>
        <v>0</v>
      </c>
      <c r="PE73" s="284">
        <f t="shared" si="161"/>
        <v>0</v>
      </c>
      <c r="PF73" s="284">
        <f t="shared" si="161"/>
        <v>0</v>
      </c>
      <c r="PG73" s="284">
        <f t="shared" si="161"/>
        <v>0</v>
      </c>
      <c r="PH73" s="284">
        <f t="shared" si="161"/>
        <v>0</v>
      </c>
      <c r="PI73" s="284">
        <f t="shared" si="161"/>
        <v>0</v>
      </c>
      <c r="PJ73" s="284">
        <f t="shared" si="161"/>
        <v>0</v>
      </c>
      <c r="PK73" s="284">
        <f t="shared" si="161"/>
        <v>0</v>
      </c>
      <c r="PL73" s="284">
        <f t="shared" si="161"/>
        <v>0</v>
      </c>
      <c r="PM73" s="284">
        <f t="shared" si="161"/>
        <v>0</v>
      </c>
      <c r="PN73" s="284">
        <f t="shared" si="161"/>
        <v>0</v>
      </c>
      <c r="PO73" s="284">
        <f t="shared" si="161"/>
        <v>0</v>
      </c>
      <c r="PP73" s="284">
        <f t="shared" si="161"/>
        <v>0</v>
      </c>
      <c r="PQ73" s="284">
        <f t="shared" si="161"/>
        <v>0</v>
      </c>
      <c r="PR73" s="284">
        <f t="shared" si="161"/>
        <v>0</v>
      </c>
      <c r="PS73" s="284">
        <f t="shared" si="161"/>
        <v>0</v>
      </c>
      <c r="PT73" s="284">
        <f t="shared" si="161"/>
        <v>0</v>
      </c>
      <c r="PU73" s="284">
        <f t="shared" si="161"/>
        <v>0</v>
      </c>
      <c r="PV73" s="284">
        <f t="shared" si="161"/>
        <v>0</v>
      </c>
      <c r="PW73" s="284">
        <f t="shared" si="161"/>
        <v>0</v>
      </c>
      <c r="PX73" s="284">
        <f t="shared" si="161"/>
        <v>0</v>
      </c>
      <c r="PY73" s="284">
        <f t="shared" si="161"/>
        <v>0</v>
      </c>
      <c r="PZ73" s="284">
        <f t="shared" si="161"/>
        <v>0</v>
      </c>
      <c r="QA73" s="284">
        <f t="shared" si="161"/>
        <v>0</v>
      </c>
      <c r="QB73" s="284">
        <f t="shared" si="161"/>
        <v>0</v>
      </c>
      <c r="QC73" s="284">
        <f t="shared" si="161"/>
        <v>0</v>
      </c>
      <c r="QD73" s="284">
        <f t="shared" si="161"/>
        <v>0</v>
      </c>
      <c r="QE73" s="284">
        <f t="shared" si="161"/>
        <v>0</v>
      </c>
      <c r="QF73" s="284">
        <f t="shared" si="161"/>
        <v>0</v>
      </c>
      <c r="QG73" s="284">
        <f t="shared" si="161"/>
        <v>0</v>
      </c>
      <c r="QH73" s="284">
        <f t="shared" si="161"/>
        <v>0</v>
      </c>
      <c r="QI73" s="284">
        <f t="shared" si="161"/>
        <v>0</v>
      </c>
      <c r="QJ73" s="284">
        <f t="shared" ref="QJ73:SA73" si="162">$C23*QJ46</f>
        <v>0</v>
      </c>
      <c r="QK73" s="284">
        <f t="shared" si="162"/>
        <v>0</v>
      </c>
      <c r="QL73" s="284">
        <f t="shared" si="162"/>
        <v>0</v>
      </c>
      <c r="QM73" s="284">
        <f t="shared" si="162"/>
        <v>0</v>
      </c>
      <c r="QN73" s="284">
        <f t="shared" si="162"/>
        <v>0</v>
      </c>
      <c r="QO73" s="284">
        <f t="shared" si="162"/>
        <v>0</v>
      </c>
      <c r="QP73" s="284">
        <f t="shared" si="162"/>
        <v>0</v>
      </c>
      <c r="QQ73" s="284">
        <f t="shared" si="162"/>
        <v>0</v>
      </c>
      <c r="QR73" s="284">
        <f t="shared" si="162"/>
        <v>0</v>
      </c>
      <c r="QS73" s="284">
        <f t="shared" si="162"/>
        <v>0</v>
      </c>
      <c r="QT73" s="284">
        <f t="shared" si="162"/>
        <v>0</v>
      </c>
      <c r="QU73" s="284">
        <f t="shared" si="162"/>
        <v>0</v>
      </c>
      <c r="QV73" s="284">
        <f t="shared" si="162"/>
        <v>0</v>
      </c>
      <c r="QW73" s="284">
        <f t="shared" si="162"/>
        <v>0</v>
      </c>
      <c r="QX73" s="284">
        <f t="shared" si="162"/>
        <v>0</v>
      </c>
      <c r="QY73" s="284">
        <f t="shared" si="162"/>
        <v>0</v>
      </c>
      <c r="QZ73" s="284">
        <f t="shared" si="162"/>
        <v>0</v>
      </c>
      <c r="RA73" s="284">
        <f t="shared" si="162"/>
        <v>0</v>
      </c>
      <c r="RB73" s="284">
        <f t="shared" si="162"/>
        <v>0</v>
      </c>
      <c r="RC73" s="284">
        <f t="shared" si="162"/>
        <v>0</v>
      </c>
      <c r="RD73" s="284">
        <f t="shared" si="162"/>
        <v>0</v>
      </c>
      <c r="RE73" s="284">
        <f t="shared" si="162"/>
        <v>0</v>
      </c>
      <c r="RF73" s="284">
        <f t="shared" si="162"/>
        <v>0</v>
      </c>
      <c r="RG73" s="284">
        <f t="shared" si="162"/>
        <v>0</v>
      </c>
      <c r="RH73" s="284">
        <f t="shared" si="162"/>
        <v>0</v>
      </c>
      <c r="RI73" s="284">
        <f t="shared" si="162"/>
        <v>0</v>
      </c>
      <c r="RJ73" s="284">
        <f t="shared" si="162"/>
        <v>0</v>
      </c>
      <c r="RK73" s="284">
        <f t="shared" si="162"/>
        <v>0</v>
      </c>
      <c r="RL73" s="284">
        <f t="shared" si="162"/>
        <v>0</v>
      </c>
      <c r="RM73" s="284">
        <f t="shared" si="162"/>
        <v>0</v>
      </c>
      <c r="RN73" s="284">
        <f t="shared" si="162"/>
        <v>0</v>
      </c>
      <c r="RO73" s="284">
        <f t="shared" si="162"/>
        <v>0</v>
      </c>
      <c r="RP73" s="284">
        <f t="shared" si="162"/>
        <v>0</v>
      </c>
      <c r="RQ73" s="284">
        <f t="shared" si="162"/>
        <v>0</v>
      </c>
      <c r="RR73" s="284">
        <f t="shared" si="162"/>
        <v>0</v>
      </c>
      <c r="RS73" s="284">
        <f t="shared" si="162"/>
        <v>0</v>
      </c>
      <c r="RT73" s="284">
        <f t="shared" si="162"/>
        <v>0</v>
      </c>
      <c r="RU73" s="284">
        <f t="shared" si="162"/>
        <v>0</v>
      </c>
      <c r="RV73" s="284">
        <f t="shared" si="162"/>
        <v>0</v>
      </c>
      <c r="RW73" s="284">
        <f t="shared" si="162"/>
        <v>0</v>
      </c>
      <c r="RX73" s="284">
        <f t="shared" si="162"/>
        <v>0</v>
      </c>
      <c r="RY73" s="284">
        <f t="shared" si="162"/>
        <v>0</v>
      </c>
      <c r="RZ73" s="284">
        <f t="shared" si="162"/>
        <v>0</v>
      </c>
      <c r="SA73" s="284">
        <f t="shared" si="162"/>
        <v>0</v>
      </c>
    </row>
    <row r="74" spans="1:495">
      <c r="A74" s="282"/>
      <c r="B74" s="283" t="str">
        <f>$B$24</f>
        <v>Road Closure and Reclamation</v>
      </c>
      <c r="C74" s="290">
        <f>SUM(D74:R74,S74:INDEX(S74:SA74,$H$5))</f>
        <v>113054.51820000002</v>
      </c>
      <c r="D74" s="284">
        <f t="shared" ref="D74:BO74" si="163">$C24*D47</f>
        <v>0</v>
      </c>
      <c r="E74" s="284">
        <f t="shared" si="163"/>
        <v>0</v>
      </c>
      <c r="F74" s="284">
        <f t="shared" si="163"/>
        <v>28263.629550000005</v>
      </c>
      <c r="G74" s="284">
        <f t="shared" si="163"/>
        <v>0</v>
      </c>
      <c r="H74" s="284">
        <f t="shared" si="163"/>
        <v>0</v>
      </c>
      <c r="I74" s="284">
        <f t="shared" si="163"/>
        <v>0</v>
      </c>
      <c r="J74" s="284">
        <f t="shared" si="163"/>
        <v>0</v>
      </c>
      <c r="K74" s="284">
        <f t="shared" si="163"/>
        <v>0</v>
      </c>
      <c r="L74" s="284">
        <f t="shared" si="163"/>
        <v>0</v>
      </c>
      <c r="M74" s="284">
        <f t="shared" si="163"/>
        <v>0</v>
      </c>
      <c r="N74" s="284">
        <f t="shared" si="163"/>
        <v>0</v>
      </c>
      <c r="O74" s="284">
        <f t="shared" si="163"/>
        <v>0</v>
      </c>
      <c r="P74" s="284">
        <f t="shared" si="163"/>
        <v>0</v>
      </c>
      <c r="Q74" s="284">
        <f t="shared" si="163"/>
        <v>0</v>
      </c>
      <c r="R74" s="284">
        <f t="shared" si="163"/>
        <v>84790.888650000008</v>
      </c>
      <c r="S74" s="284">
        <f t="shared" si="163"/>
        <v>0</v>
      </c>
      <c r="T74" s="284">
        <f t="shared" si="163"/>
        <v>0</v>
      </c>
      <c r="U74" s="284">
        <f t="shared" si="163"/>
        <v>0</v>
      </c>
      <c r="V74" s="284">
        <f t="shared" si="163"/>
        <v>0</v>
      </c>
      <c r="W74" s="284">
        <f t="shared" si="163"/>
        <v>0</v>
      </c>
      <c r="X74" s="284">
        <f t="shared" si="163"/>
        <v>0</v>
      </c>
      <c r="Y74" s="284">
        <f t="shared" si="163"/>
        <v>0</v>
      </c>
      <c r="Z74" s="284">
        <f t="shared" si="163"/>
        <v>0</v>
      </c>
      <c r="AA74" s="284">
        <f t="shared" si="163"/>
        <v>0</v>
      </c>
      <c r="AB74" s="284">
        <f t="shared" si="163"/>
        <v>0</v>
      </c>
      <c r="AC74" s="284">
        <f t="shared" si="163"/>
        <v>0</v>
      </c>
      <c r="AD74" s="284">
        <f t="shared" si="163"/>
        <v>0</v>
      </c>
      <c r="AE74" s="284">
        <f t="shared" si="163"/>
        <v>0</v>
      </c>
      <c r="AF74" s="284">
        <f t="shared" si="163"/>
        <v>0</v>
      </c>
      <c r="AG74" s="284">
        <f t="shared" si="163"/>
        <v>0</v>
      </c>
      <c r="AH74" s="284">
        <f t="shared" si="163"/>
        <v>0</v>
      </c>
      <c r="AI74" s="284">
        <f t="shared" si="163"/>
        <v>0</v>
      </c>
      <c r="AJ74" s="284">
        <f t="shared" si="163"/>
        <v>0</v>
      </c>
      <c r="AK74" s="284">
        <f t="shared" si="163"/>
        <v>0</v>
      </c>
      <c r="AL74" s="284">
        <f t="shared" si="163"/>
        <v>0</v>
      </c>
      <c r="AM74" s="284">
        <f t="shared" si="163"/>
        <v>0</v>
      </c>
      <c r="AN74" s="284">
        <f t="shared" si="163"/>
        <v>0</v>
      </c>
      <c r="AO74" s="284">
        <f t="shared" si="163"/>
        <v>0</v>
      </c>
      <c r="AP74" s="284">
        <f t="shared" si="163"/>
        <v>0</v>
      </c>
      <c r="AQ74" s="284">
        <f t="shared" si="163"/>
        <v>0</v>
      </c>
      <c r="AR74" s="284">
        <f t="shared" si="163"/>
        <v>0</v>
      </c>
      <c r="AS74" s="284">
        <f t="shared" si="163"/>
        <v>0</v>
      </c>
      <c r="AT74" s="284">
        <f t="shared" si="163"/>
        <v>0</v>
      </c>
      <c r="AU74" s="284">
        <f t="shared" si="163"/>
        <v>0</v>
      </c>
      <c r="AV74" s="284">
        <f t="shared" si="163"/>
        <v>0</v>
      </c>
      <c r="AW74" s="284">
        <f t="shared" si="163"/>
        <v>0</v>
      </c>
      <c r="AX74" s="284">
        <f t="shared" si="163"/>
        <v>0</v>
      </c>
      <c r="AY74" s="284">
        <f t="shared" si="163"/>
        <v>0</v>
      </c>
      <c r="AZ74" s="284">
        <f t="shared" si="163"/>
        <v>0</v>
      </c>
      <c r="BA74" s="284">
        <f t="shared" si="163"/>
        <v>0</v>
      </c>
      <c r="BB74" s="284">
        <f t="shared" si="163"/>
        <v>0</v>
      </c>
      <c r="BC74" s="284">
        <f t="shared" si="163"/>
        <v>0</v>
      </c>
      <c r="BD74" s="284">
        <f t="shared" si="163"/>
        <v>0</v>
      </c>
      <c r="BE74" s="284">
        <f t="shared" si="163"/>
        <v>0</v>
      </c>
      <c r="BF74" s="284">
        <f t="shared" si="163"/>
        <v>0</v>
      </c>
      <c r="BG74" s="284">
        <f t="shared" si="163"/>
        <v>0</v>
      </c>
      <c r="BH74" s="284">
        <f t="shared" si="163"/>
        <v>0</v>
      </c>
      <c r="BI74" s="284">
        <f t="shared" si="163"/>
        <v>0</v>
      </c>
      <c r="BJ74" s="284">
        <f t="shared" si="163"/>
        <v>0</v>
      </c>
      <c r="BK74" s="284">
        <f t="shared" si="163"/>
        <v>0</v>
      </c>
      <c r="BL74" s="284">
        <f t="shared" si="163"/>
        <v>0</v>
      </c>
      <c r="BM74" s="284">
        <f t="shared" si="163"/>
        <v>0</v>
      </c>
      <c r="BN74" s="284">
        <f t="shared" si="163"/>
        <v>0</v>
      </c>
      <c r="BO74" s="284">
        <f t="shared" si="163"/>
        <v>0</v>
      </c>
      <c r="BP74" s="284">
        <f t="shared" ref="BP74:EA74" si="164">$C24*BP47</f>
        <v>0</v>
      </c>
      <c r="BQ74" s="284">
        <f t="shared" si="164"/>
        <v>0</v>
      </c>
      <c r="BR74" s="284">
        <f t="shared" si="164"/>
        <v>0</v>
      </c>
      <c r="BS74" s="284">
        <f t="shared" si="164"/>
        <v>0</v>
      </c>
      <c r="BT74" s="284">
        <f t="shared" si="164"/>
        <v>0</v>
      </c>
      <c r="BU74" s="284">
        <f t="shared" si="164"/>
        <v>0</v>
      </c>
      <c r="BV74" s="284">
        <f t="shared" si="164"/>
        <v>0</v>
      </c>
      <c r="BW74" s="284">
        <f t="shared" si="164"/>
        <v>0</v>
      </c>
      <c r="BX74" s="284">
        <f t="shared" si="164"/>
        <v>0</v>
      </c>
      <c r="BY74" s="284">
        <f t="shared" si="164"/>
        <v>0</v>
      </c>
      <c r="BZ74" s="284">
        <f t="shared" si="164"/>
        <v>0</v>
      </c>
      <c r="CA74" s="284">
        <f t="shared" si="164"/>
        <v>0</v>
      </c>
      <c r="CB74" s="284">
        <f t="shared" si="164"/>
        <v>0</v>
      </c>
      <c r="CC74" s="284">
        <f t="shared" si="164"/>
        <v>0</v>
      </c>
      <c r="CD74" s="284">
        <f t="shared" si="164"/>
        <v>0</v>
      </c>
      <c r="CE74" s="284">
        <f t="shared" si="164"/>
        <v>0</v>
      </c>
      <c r="CF74" s="284">
        <f t="shared" si="164"/>
        <v>0</v>
      </c>
      <c r="CG74" s="284">
        <f t="shared" si="164"/>
        <v>0</v>
      </c>
      <c r="CH74" s="284">
        <f t="shared" si="164"/>
        <v>0</v>
      </c>
      <c r="CI74" s="284">
        <f t="shared" si="164"/>
        <v>0</v>
      </c>
      <c r="CJ74" s="284">
        <f t="shared" si="164"/>
        <v>0</v>
      </c>
      <c r="CK74" s="284">
        <f t="shared" si="164"/>
        <v>0</v>
      </c>
      <c r="CL74" s="284">
        <f t="shared" si="164"/>
        <v>0</v>
      </c>
      <c r="CM74" s="284">
        <f t="shared" si="164"/>
        <v>0</v>
      </c>
      <c r="CN74" s="284">
        <f t="shared" si="164"/>
        <v>0</v>
      </c>
      <c r="CO74" s="284">
        <f t="shared" si="164"/>
        <v>0</v>
      </c>
      <c r="CP74" s="284">
        <f t="shared" si="164"/>
        <v>0</v>
      </c>
      <c r="CQ74" s="284">
        <f t="shared" si="164"/>
        <v>0</v>
      </c>
      <c r="CR74" s="284">
        <f t="shared" si="164"/>
        <v>0</v>
      </c>
      <c r="CS74" s="284">
        <f t="shared" si="164"/>
        <v>0</v>
      </c>
      <c r="CT74" s="284">
        <f t="shared" si="164"/>
        <v>0</v>
      </c>
      <c r="CU74" s="284">
        <f t="shared" si="164"/>
        <v>0</v>
      </c>
      <c r="CV74" s="284">
        <f t="shared" si="164"/>
        <v>0</v>
      </c>
      <c r="CW74" s="284">
        <f t="shared" si="164"/>
        <v>0</v>
      </c>
      <c r="CX74" s="284">
        <f t="shared" si="164"/>
        <v>0</v>
      </c>
      <c r="CY74" s="284">
        <f t="shared" si="164"/>
        <v>0</v>
      </c>
      <c r="CZ74" s="284">
        <f t="shared" si="164"/>
        <v>0</v>
      </c>
      <c r="DA74" s="284">
        <f t="shared" si="164"/>
        <v>0</v>
      </c>
      <c r="DB74" s="284">
        <f t="shared" si="164"/>
        <v>0</v>
      </c>
      <c r="DC74" s="284">
        <f t="shared" si="164"/>
        <v>0</v>
      </c>
      <c r="DD74" s="284">
        <f t="shared" si="164"/>
        <v>0</v>
      </c>
      <c r="DE74" s="284">
        <f t="shared" si="164"/>
        <v>0</v>
      </c>
      <c r="DF74" s="284">
        <f t="shared" si="164"/>
        <v>0</v>
      </c>
      <c r="DG74" s="284">
        <f t="shared" si="164"/>
        <v>0</v>
      </c>
      <c r="DH74" s="284">
        <f t="shared" si="164"/>
        <v>0</v>
      </c>
      <c r="DI74" s="284">
        <f t="shared" si="164"/>
        <v>0</v>
      </c>
      <c r="DJ74" s="284">
        <f t="shared" si="164"/>
        <v>0</v>
      </c>
      <c r="DK74" s="284">
        <f t="shared" si="164"/>
        <v>0</v>
      </c>
      <c r="DL74" s="284">
        <f t="shared" si="164"/>
        <v>0</v>
      </c>
      <c r="DM74" s="284">
        <f t="shared" si="164"/>
        <v>0</v>
      </c>
      <c r="DN74" s="284">
        <f t="shared" si="164"/>
        <v>0</v>
      </c>
      <c r="DO74" s="284">
        <f t="shared" si="164"/>
        <v>0</v>
      </c>
      <c r="DP74" s="284">
        <f t="shared" si="164"/>
        <v>0</v>
      </c>
      <c r="DQ74" s="284">
        <f t="shared" si="164"/>
        <v>0</v>
      </c>
      <c r="DR74" s="284">
        <f t="shared" si="164"/>
        <v>0</v>
      </c>
      <c r="DS74" s="284">
        <f t="shared" si="164"/>
        <v>0</v>
      </c>
      <c r="DT74" s="284">
        <f t="shared" si="164"/>
        <v>0</v>
      </c>
      <c r="DU74" s="284">
        <f t="shared" si="164"/>
        <v>0</v>
      </c>
      <c r="DV74" s="284">
        <f t="shared" si="164"/>
        <v>0</v>
      </c>
      <c r="DW74" s="284">
        <f t="shared" si="164"/>
        <v>0</v>
      </c>
      <c r="DX74" s="284">
        <f t="shared" si="164"/>
        <v>0</v>
      </c>
      <c r="DY74" s="284">
        <f t="shared" si="164"/>
        <v>0</v>
      </c>
      <c r="DZ74" s="284">
        <f t="shared" si="164"/>
        <v>0</v>
      </c>
      <c r="EA74" s="284">
        <f t="shared" si="164"/>
        <v>0</v>
      </c>
      <c r="EB74" s="284">
        <f t="shared" ref="EB74:GM74" si="165">$C24*EB47</f>
        <v>0</v>
      </c>
      <c r="EC74" s="284">
        <f t="shared" si="165"/>
        <v>0</v>
      </c>
      <c r="ED74" s="284">
        <f t="shared" si="165"/>
        <v>0</v>
      </c>
      <c r="EE74" s="284">
        <f t="shared" si="165"/>
        <v>0</v>
      </c>
      <c r="EF74" s="284">
        <f t="shared" si="165"/>
        <v>0</v>
      </c>
      <c r="EG74" s="284">
        <f t="shared" si="165"/>
        <v>0</v>
      </c>
      <c r="EH74" s="284">
        <f t="shared" si="165"/>
        <v>0</v>
      </c>
      <c r="EI74" s="284">
        <f t="shared" si="165"/>
        <v>0</v>
      </c>
      <c r="EJ74" s="284">
        <f t="shared" si="165"/>
        <v>0</v>
      </c>
      <c r="EK74" s="284">
        <f t="shared" si="165"/>
        <v>0</v>
      </c>
      <c r="EL74" s="284">
        <f t="shared" si="165"/>
        <v>0</v>
      </c>
      <c r="EM74" s="284">
        <f t="shared" si="165"/>
        <v>0</v>
      </c>
      <c r="EN74" s="284">
        <f t="shared" si="165"/>
        <v>0</v>
      </c>
      <c r="EO74" s="284">
        <f t="shared" si="165"/>
        <v>0</v>
      </c>
      <c r="EP74" s="284">
        <f t="shared" si="165"/>
        <v>0</v>
      </c>
      <c r="EQ74" s="284">
        <f t="shared" si="165"/>
        <v>0</v>
      </c>
      <c r="ER74" s="284">
        <f t="shared" si="165"/>
        <v>0</v>
      </c>
      <c r="ES74" s="284">
        <f t="shared" si="165"/>
        <v>0</v>
      </c>
      <c r="ET74" s="284">
        <f t="shared" si="165"/>
        <v>0</v>
      </c>
      <c r="EU74" s="284">
        <f t="shared" si="165"/>
        <v>0</v>
      </c>
      <c r="EV74" s="284">
        <f t="shared" si="165"/>
        <v>0</v>
      </c>
      <c r="EW74" s="284">
        <f t="shared" si="165"/>
        <v>0</v>
      </c>
      <c r="EX74" s="284">
        <f t="shared" si="165"/>
        <v>0</v>
      </c>
      <c r="EY74" s="284">
        <f t="shared" si="165"/>
        <v>0</v>
      </c>
      <c r="EZ74" s="284">
        <f t="shared" si="165"/>
        <v>0</v>
      </c>
      <c r="FA74" s="284">
        <f t="shared" si="165"/>
        <v>0</v>
      </c>
      <c r="FB74" s="284">
        <f t="shared" si="165"/>
        <v>0</v>
      </c>
      <c r="FC74" s="284">
        <f t="shared" si="165"/>
        <v>0</v>
      </c>
      <c r="FD74" s="284">
        <f t="shared" si="165"/>
        <v>0</v>
      </c>
      <c r="FE74" s="284">
        <f t="shared" si="165"/>
        <v>0</v>
      </c>
      <c r="FF74" s="284">
        <f t="shared" si="165"/>
        <v>0</v>
      </c>
      <c r="FG74" s="284">
        <f t="shared" si="165"/>
        <v>0</v>
      </c>
      <c r="FH74" s="284">
        <f t="shared" si="165"/>
        <v>0</v>
      </c>
      <c r="FI74" s="284">
        <f t="shared" si="165"/>
        <v>0</v>
      </c>
      <c r="FJ74" s="284">
        <f t="shared" si="165"/>
        <v>0</v>
      </c>
      <c r="FK74" s="284">
        <f t="shared" si="165"/>
        <v>0</v>
      </c>
      <c r="FL74" s="284">
        <f t="shared" si="165"/>
        <v>0</v>
      </c>
      <c r="FM74" s="284">
        <f t="shared" si="165"/>
        <v>0</v>
      </c>
      <c r="FN74" s="284">
        <f t="shared" si="165"/>
        <v>0</v>
      </c>
      <c r="FO74" s="284">
        <f t="shared" si="165"/>
        <v>0</v>
      </c>
      <c r="FP74" s="284">
        <f t="shared" si="165"/>
        <v>0</v>
      </c>
      <c r="FQ74" s="284">
        <f t="shared" si="165"/>
        <v>0</v>
      </c>
      <c r="FR74" s="284">
        <f t="shared" si="165"/>
        <v>0</v>
      </c>
      <c r="FS74" s="284">
        <f t="shared" si="165"/>
        <v>0</v>
      </c>
      <c r="FT74" s="284">
        <f t="shared" si="165"/>
        <v>0</v>
      </c>
      <c r="FU74" s="284">
        <f t="shared" si="165"/>
        <v>0</v>
      </c>
      <c r="FV74" s="284">
        <f t="shared" si="165"/>
        <v>0</v>
      </c>
      <c r="FW74" s="284">
        <f t="shared" si="165"/>
        <v>0</v>
      </c>
      <c r="FX74" s="284">
        <f t="shared" si="165"/>
        <v>0</v>
      </c>
      <c r="FY74" s="284">
        <f t="shared" si="165"/>
        <v>0</v>
      </c>
      <c r="FZ74" s="284">
        <f t="shared" si="165"/>
        <v>0</v>
      </c>
      <c r="GA74" s="284">
        <f t="shared" si="165"/>
        <v>0</v>
      </c>
      <c r="GB74" s="284">
        <f t="shared" si="165"/>
        <v>0</v>
      </c>
      <c r="GC74" s="284">
        <f t="shared" si="165"/>
        <v>0</v>
      </c>
      <c r="GD74" s="284">
        <f t="shared" si="165"/>
        <v>0</v>
      </c>
      <c r="GE74" s="284">
        <f t="shared" si="165"/>
        <v>0</v>
      </c>
      <c r="GF74" s="284">
        <f t="shared" si="165"/>
        <v>0</v>
      </c>
      <c r="GG74" s="284">
        <f t="shared" si="165"/>
        <v>0</v>
      </c>
      <c r="GH74" s="284">
        <f t="shared" si="165"/>
        <v>0</v>
      </c>
      <c r="GI74" s="284">
        <f t="shared" si="165"/>
        <v>0</v>
      </c>
      <c r="GJ74" s="284">
        <f t="shared" si="165"/>
        <v>0</v>
      </c>
      <c r="GK74" s="284">
        <f t="shared" si="165"/>
        <v>0</v>
      </c>
      <c r="GL74" s="284">
        <f t="shared" si="165"/>
        <v>0</v>
      </c>
      <c r="GM74" s="284">
        <f t="shared" si="165"/>
        <v>0</v>
      </c>
      <c r="GN74" s="284">
        <f t="shared" ref="GN74:IY74" si="166">$C24*GN47</f>
        <v>0</v>
      </c>
      <c r="GO74" s="284">
        <f t="shared" si="166"/>
        <v>0</v>
      </c>
      <c r="GP74" s="284">
        <f t="shared" si="166"/>
        <v>0</v>
      </c>
      <c r="GQ74" s="284">
        <f t="shared" si="166"/>
        <v>0</v>
      </c>
      <c r="GR74" s="284">
        <f t="shared" si="166"/>
        <v>0</v>
      </c>
      <c r="GS74" s="284">
        <f t="shared" si="166"/>
        <v>0</v>
      </c>
      <c r="GT74" s="284">
        <f t="shared" si="166"/>
        <v>0</v>
      </c>
      <c r="GU74" s="284">
        <f t="shared" si="166"/>
        <v>0</v>
      </c>
      <c r="GV74" s="284">
        <f t="shared" si="166"/>
        <v>0</v>
      </c>
      <c r="GW74" s="284">
        <f t="shared" si="166"/>
        <v>0</v>
      </c>
      <c r="GX74" s="284">
        <f t="shared" si="166"/>
        <v>0</v>
      </c>
      <c r="GY74" s="284">
        <f t="shared" si="166"/>
        <v>0</v>
      </c>
      <c r="GZ74" s="284">
        <f t="shared" si="166"/>
        <v>0</v>
      </c>
      <c r="HA74" s="284">
        <f t="shared" si="166"/>
        <v>0</v>
      </c>
      <c r="HB74" s="284">
        <f t="shared" si="166"/>
        <v>0</v>
      </c>
      <c r="HC74" s="284">
        <f t="shared" si="166"/>
        <v>0</v>
      </c>
      <c r="HD74" s="284">
        <f t="shared" si="166"/>
        <v>0</v>
      </c>
      <c r="HE74" s="284">
        <f t="shared" si="166"/>
        <v>0</v>
      </c>
      <c r="HF74" s="284">
        <f t="shared" si="166"/>
        <v>0</v>
      </c>
      <c r="HG74" s="284">
        <f t="shared" si="166"/>
        <v>0</v>
      </c>
      <c r="HH74" s="284">
        <f t="shared" si="166"/>
        <v>0</v>
      </c>
      <c r="HI74" s="284">
        <f t="shared" si="166"/>
        <v>0</v>
      </c>
      <c r="HJ74" s="284">
        <f t="shared" si="166"/>
        <v>0</v>
      </c>
      <c r="HK74" s="284">
        <f t="shared" si="166"/>
        <v>0</v>
      </c>
      <c r="HL74" s="284">
        <f t="shared" si="166"/>
        <v>0</v>
      </c>
      <c r="HM74" s="284">
        <f t="shared" si="166"/>
        <v>0</v>
      </c>
      <c r="HN74" s="284">
        <f t="shared" si="166"/>
        <v>0</v>
      </c>
      <c r="HO74" s="284">
        <f t="shared" si="166"/>
        <v>0</v>
      </c>
      <c r="HP74" s="284">
        <f t="shared" si="166"/>
        <v>0</v>
      </c>
      <c r="HQ74" s="284">
        <f t="shared" si="166"/>
        <v>0</v>
      </c>
      <c r="HR74" s="284">
        <f t="shared" si="166"/>
        <v>0</v>
      </c>
      <c r="HS74" s="284">
        <f t="shared" si="166"/>
        <v>0</v>
      </c>
      <c r="HT74" s="284">
        <f t="shared" si="166"/>
        <v>0</v>
      </c>
      <c r="HU74" s="284">
        <f t="shared" si="166"/>
        <v>0</v>
      </c>
      <c r="HV74" s="284">
        <f t="shared" si="166"/>
        <v>0</v>
      </c>
      <c r="HW74" s="284">
        <f t="shared" si="166"/>
        <v>0</v>
      </c>
      <c r="HX74" s="284">
        <f t="shared" si="166"/>
        <v>0</v>
      </c>
      <c r="HY74" s="284">
        <f t="shared" si="166"/>
        <v>0</v>
      </c>
      <c r="HZ74" s="284">
        <f t="shared" si="166"/>
        <v>0</v>
      </c>
      <c r="IA74" s="284">
        <f t="shared" si="166"/>
        <v>0</v>
      </c>
      <c r="IB74" s="284">
        <f t="shared" si="166"/>
        <v>0</v>
      </c>
      <c r="IC74" s="284">
        <f t="shared" si="166"/>
        <v>0</v>
      </c>
      <c r="ID74" s="284">
        <f t="shared" si="166"/>
        <v>0</v>
      </c>
      <c r="IE74" s="284">
        <f t="shared" si="166"/>
        <v>0</v>
      </c>
      <c r="IF74" s="284">
        <f t="shared" si="166"/>
        <v>0</v>
      </c>
      <c r="IG74" s="284">
        <f t="shared" si="166"/>
        <v>0</v>
      </c>
      <c r="IH74" s="284">
        <f t="shared" si="166"/>
        <v>0</v>
      </c>
      <c r="II74" s="284">
        <f t="shared" si="166"/>
        <v>0</v>
      </c>
      <c r="IJ74" s="284">
        <f t="shared" si="166"/>
        <v>0</v>
      </c>
      <c r="IK74" s="284">
        <f t="shared" si="166"/>
        <v>0</v>
      </c>
      <c r="IL74" s="284">
        <f t="shared" si="166"/>
        <v>0</v>
      </c>
      <c r="IM74" s="284">
        <f t="shared" si="166"/>
        <v>0</v>
      </c>
      <c r="IN74" s="284">
        <f t="shared" si="166"/>
        <v>0</v>
      </c>
      <c r="IO74" s="284">
        <f t="shared" si="166"/>
        <v>0</v>
      </c>
      <c r="IP74" s="284">
        <f t="shared" si="166"/>
        <v>0</v>
      </c>
      <c r="IQ74" s="284">
        <f t="shared" si="166"/>
        <v>0</v>
      </c>
      <c r="IR74" s="284">
        <f t="shared" si="166"/>
        <v>0</v>
      </c>
      <c r="IS74" s="284">
        <f t="shared" si="166"/>
        <v>0</v>
      </c>
      <c r="IT74" s="284">
        <f t="shared" si="166"/>
        <v>0</v>
      </c>
      <c r="IU74" s="284">
        <f t="shared" si="166"/>
        <v>0</v>
      </c>
      <c r="IV74" s="284">
        <f t="shared" si="166"/>
        <v>0</v>
      </c>
      <c r="IW74" s="284">
        <f t="shared" si="166"/>
        <v>0</v>
      </c>
      <c r="IX74" s="284">
        <f t="shared" si="166"/>
        <v>0</v>
      </c>
      <c r="IY74" s="284">
        <f t="shared" si="166"/>
        <v>0</v>
      </c>
      <c r="IZ74" s="284">
        <f t="shared" ref="IZ74:LK74" si="167">$C24*IZ47</f>
        <v>0</v>
      </c>
      <c r="JA74" s="284">
        <f t="shared" si="167"/>
        <v>0</v>
      </c>
      <c r="JB74" s="284">
        <f t="shared" si="167"/>
        <v>0</v>
      </c>
      <c r="JC74" s="284">
        <f t="shared" si="167"/>
        <v>0</v>
      </c>
      <c r="JD74" s="284">
        <f t="shared" si="167"/>
        <v>0</v>
      </c>
      <c r="JE74" s="284">
        <f t="shared" si="167"/>
        <v>0</v>
      </c>
      <c r="JF74" s="284">
        <f t="shared" si="167"/>
        <v>0</v>
      </c>
      <c r="JG74" s="284">
        <f t="shared" si="167"/>
        <v>0</v>
      </c>
      <c r="JH74" s="284">
        <f t="shared" si="167"/>
        <v>0</v>
      </c>
      <c r="JI74" s="284">
        <f t="shared" si="167"/>
        <v>0</v>
      </c>
      <c r="JJ74" s="284">
        <f t="shared" si="167"/>
        <v>0</v>
      </c>
      <c r="JK74" s="284">
        <f t="shared" si="167"/>
        <v>0</v>
      </c>
      <c r="JL74" s="284">
        <f t="shared" si="167"/>
        <v>0</v>
      </c>
      <c r="JM74" s="284">
        <f t="shared" si="167"/>
        <v>0</v>
      </c>
      <c r="JN74" s="284">
        <f t="shared" si="167"/>
        <v>0</v>
      </c>
      <c r="JO74" s="284">
        <f t="shared" si="167"/>
        <v>0</v>
      </c>
      <c r="JP74" s="284">
        <f t="shared" si="167"/>
        <v>0</v>
      </c>
      <c r="JQ74" s="284">
        <f t="shared" si="167"/>
        <v>0</v>
      </c>
      <c r="JR74" s="284">
        <f t="shared" si="167"/>
        <v>0</v>
      </c>
      <c r="JS74" s="284">
        <f t="shared" si="167"/>
        <v>0</v>
      </c>
      <c r="JT74" s="284">
        <f t="shared" si="167"/>
        <v>0</v>
      </c>
      <c r="JU74" s="284">
        <f t="shared" si="167"/>
        <v>0</v>
      </c>
      <c r="JV74" s="284">
        <f t="shared" si="167"/>
        <v>0</v>
      </c>
      <c r="JW74" s="284">
        <f t="shared" si="167"/>
        <v>0</v>
      </c>
      <c r="JX74" s="284">
        <f t="shared" si="167"/>
        <v>0</v>
      </c>
      <c r="JY74" s="284">
        <f t="shared" si="167"/>
        <v>0</v>
      </c>
      <c r="JZ74" s="284">
        <f t="shared" si="167"/>
        <v>0</v>
      </c>
      <c r="KA74" s="284">
        <f t="shared" si="167"/>
        <v>0</v>
      </c>
      <c r="KB74" s="284">
        <f t="shared" si="167"/>
        <v>0</v>
      </c>
      <c r="KC74" s="284">
        <f t="shared" si="167"/>
        <v>0</v>
      </c>
      <c r="KD74" s="284">
        <f t="shared" si="167"/>
        <v>0</v>
      </c>
      <c r="KE74" s="284">
        <f t="shared" si="167"/>
        <v>0</v>
      </c>
      <c r="KF74" s="284">
        <f t="shared" si="167"/>
        <v>0</v>
      </c>
      <c r="KG74" s="284">
        <f t="shared" si="167"/>
        <v>0</v>
      </c>
      <c r="KH74" s="284">
        <f t="shared" si="167"/>
        <v>0</v>
      </c>
      <c r="KI74" s="284">
        <f t="shared" si="167"/>
        <v>0</v>
      </c>
      <c r="KJ74" s="284">
        <f t="shared" si="167"/>
        <v>0</v>
      </c>
      <c r="KK74" s="284">
        <f t="shared" si="167"/>
        <v>0</v>
      </c>
      <c r="KL74" s="284">
        <f t="shared" si="167"/>
        <v>0</v>
      </c>
      <c r="KM74" s="284">
        <f t="shared" si="167"/>
        <v>0</v>
      </c>
      <c r="KN74" s="284">
        <f t="shared" si="167"/>
        <v>0</v>
      </c>
      <c r="KO74" s="284">
        <f t="shared" si="167"/>
        <v>0</v>
      </c>
      <c r="KP74" s="284">
        <f t="shared" si="167"/>
        <v>0</v>
      </c>
      <c r="KQ74" s="284">
        <f t="shared" si="167"/>
        <v>0</v>
      </c>
      <c r="KR74" s="284">
        <f t="shared" si="167"/>
        <v>0</v>
      </c>
      <c r="KS74" s="284">
        <f t="shared" si="167"/>
        <v>0</v>
      </c>
      <c r="KT74" s="284">
        <f t="shared" si="167"/>
        <v>0</v>
      </c>
      <c r="KU74" s="284">
        <f t="shared" si="167"/>
        <v>0</v>
      </c>
      <c r="KV74" s="284">
        <f t="shared" si="167"/>
        <v>0</v>
      </c>
      <c r="KW74" s="284">
        <f t="shared" si="167"/>
        <v>0</v>
      </c>
      <c r="KX74" s="284">
        <f t="shared" si="167"/>
        <v>0</v>
      </c>
      <c r="KY74" s="284">
        <f t="shared" si="167"/>
        <v>0</v>
      </c>
      <c r="KZ74" s="284">
        <f t="shared" si="167"/>
        <v>0</v>
      </c>
      <c r="LA74" s="284">
        <f t="shared" si="167"/>
        <v>0</v>
      </c>
      <c r="LB74" s="284">
        <f t="shared" si="167"/>
        <v>0</v>
      </c>
      <c r="LC74" s="284">
        <f t="shared" si="167"/>
        <v>0</v>
      </c>
      <c r="LD74" s="284">
        <f t="shared" si="167"/>
        <v>0</v>
      </c>
      <c r="LE74" s="284">
        <f t="shared" si="167"/>
        <v>0</v>
      </c>
      <c r="LF74" s="284">
        <f t="shared" si="167"/>
        <v>0</v>
      </c>
      <c r="LG74" s="284">
        <f t="shared" si="167"/>
        <v>0</v>
      </c>
      <c r="LH74" s="284">
        <f t="shared" si="167"/>
        <v>0</v>
      </c>
      <c r="LI74" s="284">
        <f t="shared" si="167"/>
        <v>0</v>
      </c>
      <c r="LJ74" s="284">
        <f t="shared" si="167"/>
        <v>0</v>
      </c>
      <c r="LK74" s="284">
        <f t="shared" si="167"/>
        <v>0</v>
      </c>
      <c r="LL74" s="284">
        <f t="shared" ref="LL74:NW74" si="168">$C24*LL47</f>
        <v>0</v>
      </c>
      <c r="LM74" s="284">
        <f t="shared" si="168"/>
        <v>0</v>
      </c>
      <c r="LN74" s="284">
        <f t="shared" si="168"/>
        <v>0</v>
      </c>
      <c r="LO74" s="284">
        <f t="shared" si="168"/>
        <v>0</v>
      </c>
      <c r="LP74" s="284">
        <f t="shared" si="168"/>
        <v>0</v>
      </c>
      <c r="LQ74" s="284">
        <f t="shared" si="168"/>
        <v>0</v>
      </c>
      <c r="LR74" s="284">
        <f t="shared" si="168"/>
        <v>0</v>
      </c>
      <c r="LS74" s="284">
        <f t="shared" si="168"/>
        <v>0</v>
      </c>
      <c r="LT74" s="284">
        <f t="shared" si="168"/>
        <v>0</v>
      </c>
      <c r="LU74" s="284">
        <f t="shared" si="168"/>
        <v>0</v>
      </c>
      <c r="LV74" s="284">
        <f t="shared" si="168"/>
        <v>0</v>
      </c>
      <c r="LW74" s="284">
        <f t="shared" si="168"/>
        <v>0</v>
      </c>
      <c r="LX74" s="284">
        <f t="shared" si="168"/>
        <v>0</v>
      </c>
      <c r="LY74" s="284">
        <f t="shared" si="168"/>
        <v>0</v>
      </c>
      <c r="LZ74" s="284">
        <f t="shared" si="168"/>
        <v>0</v>
      </c>
      <c r="MA74" s="284">
        <f t="shared" si="168"/>
        <v>0</v>
      </c>
      <c r="MB74" s="284">
        <f t="shared" si="168"/>
        <v>0</v>
      </c>
      <c r="MC74" s="284">
        <f t="shared" si="168"/>
        <v>0</v>
      </c>
      <c r="MD74" s="284">
        <f t="shared" si="168"/>
        <v>0</v>
      </c>
      <c r="ME74" s="284">
        <f t="shared" si="168"/>
        <v>0</v>
      </c>
      <c r="MF74" s="284">
        <f t="shared" si="168"/>
        <v>0</v>
      </c>
      <c r="MG74" s="284">
        <f t="shared" si="168"/>
        <v>0</v>
      </c>
      <c r="MH74" s="284">
        <f t="shared" si="168"/>
        <v>0</v>
      </c>
      <c r="MI74" s="284">
        <f t="shared" si="168"/>
        <v>0</v>
      </c>
      <c r="MJ74" s="284">
        <f t="shared" si="168"/>
        <v>0</v>
      </c>
      <c r="MK74" s="284">
        <f t="shared" si="168"/>
        <v>0</v>
      </c>
      <c r="ML74" s="284">
        <f t="shared" si="168"/>
        <v>0</v>
      </c>
      <c r="MM74" s="284">
        <f t="shared" si="168"/>
        <v>0</v>
      </c>
      <c r="MN74" s="284">
        <f t="shared" si="168"/>
        <v>0</v>
      </c>
      <c r="MO74" s="284">
        <f t="shared" si="168"/>
        <v>0</v>
      </c>
      <c r="MP74" s="284">
        <f t="shared" si="168"/>
        <v>0</v>
      </c>
      <c r="MQ74" s="284">
        <f t="shared" si="168"/>
        <v>0</v>
      </c>
      <c r="MR74" s="284">
        <f t="shared" si="168"/>
        <v>0</v>
      </c>
      <c r="MS74" s="284">
        <f t="shared" si="168"/>
        <v>0</v>
      </c>
      <c r="MT74" s="284">
        <f t="shared" si="168"/>
        <v>0</v>
      </c>
      <c r="MU74" s="284">
        <f t="shared" si="168"/>
        <v>0</v>
      </c>
      <c r="MV74" s="284">
        <f t="shared" si="168"/>
        <v>0</v>
      </c>
      <c r="MW74" s="284">
        <f t="shared" si="168"/>
        <v>0</v>
      </c>
      <c r="MX74" s="284">
        <f t="shared" si="168"/>
        <v>0</v>
      </c>
      <c r="MY74" s="284">
        <f t="shared" si="168"/>
        <v>0</v>
      </c>
      <c r="MZ74" s="284">
        <f t="shared" si="168"/>
        <v>0</v>
      </c>
      <c r="NA74" s="284">
        <f t="shared" si="168"/>
        <v>0</v>
      </c>
      <c r="NB74" s="284">
        <f t="shared" si="168"/>
        <v>0</v>
      </c>
      <c r="NC74" s="284">
        <f t="shared" si="168"/>
        <v>0</v>
      </c>
      <c r="ND74" s="284">
        <f t="shared" si="168"/>
        <v>0</v>
      </c>
      <c r="NE74" s="284">
        <f t="shared" si="168"/>
        <v>0</v>
      </c>
      <c r="NF74" s="284">
        <f t="shared" si="168"/>
        <v>0</v>
      </c>
      <c r="NG74" s="284">
        <f t="shared" si="168"/>
        <v>0</v>
      </c>
      <c r="NH74" s="284">
        <f t="shared" si="168"/>
        <v>0</v>
      </c>
      <c r="NI74" s="284">
        <f t="shared" si="168"/>
        <v>0</v>
      </c>
      <c r="NJ74" s="284">
        <f t="shared" si="168"/>
        <v>0</v>
      </c>
      <c r="NK74" s="284">
        <f t="shared" si="168"/>
        <v>0</v>
      </c>
      <c r="NL74" s="284">
        <f t="shared" si="168"/>
        <v>0</v>
      </c>
      <c r="NM74" s="284">
        <f t="shared" si="168"/>
        <v>0</v>
      </c>
      <c r="NN74" s="284">
        <f t="shared" si="168"/>
        <v>0</v>
      </c>
      <c r="NO74" s="284">
        <f t="shared" si="168"/>
        <v>0</v>
      </c>
      <c r="NP74" s="284">
        <f t="shared" si="168"/>
        <v>0</v>
      </c>
      <c r="NQ74" s="284">
        <f t="shared" si="168"/>
        <v>0</v>
      </c>
      <c r="NR74" s="284">
        <f t="shared" si="168"/>
        <v>0</v>
      </c>
      <c r="NS74" s="284">
        <f t="shared" si="168"/>
        <v>0</v>
      </c>
      <c r="NT74" s="284">
        <f t="shared" si="168"/>
        <v>0</v>
      </c>
      <c r="NU74" s="284">
        <f t="shared" si="168"/>
        <v>0</v>
      </c>
      <c r="NV74" s="284">
        <f t="shared" si="168"/>
        <v>0</v>
      </c>
      <c r="NW74" s="284">
        <f t="shared" si="168"/>
        <v>0</v>
      </c>
      <c r="NX74" s="284">
        <f t="shared" ref="NX74:QI74" si="169">$C24*NX47</f>
        <v>0</v>
      </c>
      <c r="NY74" s="284">
        <f t="shared" si="169"/>
        <v>0</v>
      </c>
      <c r="NZ74" s="284">
        <f t="shared" si="169"/>
        <v>0</v>
      </c>
      <c r="OA74" s="284">
        <f t="shared" si="169"/>
        <v>0</v>
      </c>
      <c r="OB74" s="284">
        <f t="shared" si="169"/>
        <v>0</v>
      </c>
      <c r="OC74" s="284">
        <f t="shared" si="169"/>
        <v>0</v>
      </c>
      <c r="OD74" s="284">
        <f t="shared" si="169"/>
        <v>0</v>
      </c>
      <c r="OE74" s="284">
        <f t="shared" si="169"/>
        <v>0</v>
      </c>
      <c r="OF74" s="284">
        <f t="shared" si="169"/>
        <v>0</v>
      </c>
      <c r="OG74" s="284">
        <f t="shared" si="169"/>
        <v>0</v>
      </c>
      <c r="OH74" s="284">
        <f t="shared" si="169"/>
        <v>0</v>
      </c>
      <c r="OI74" s="284">
        <f t="shared" si="169"/>
        <v>0</v>
      </c>
      <c r="OJ74" s="284">
        <f t="shared" si="169"/>
        <v>0</v>
      </c>
      <c r="OK74" s="284">
        <f t="shared" si="169"/>
        <v>0</v>
      </c>
      <c r="OL74" s="284">
        <f t="shared" si="169"/>
        <v>0</v>
      </c>
      <c r="OM74" s="284">
        <f t="shared" si="169"/>
        <v>0</v>
      </c>
      <c r="ON74" s="284">
        <f t="shared" si="169"/>
        <v>0</v>
      </c>
      <c r="OO74" s="284">
        <f t="shared" si="169"/>
        <v>0</v>
      </c>
      <c r="OP74" s="284">
        <f t="shared" si="169"/>
        <v>0</v>
      </c>
      <c r="OQ74" s="284">
        <f t="shared" si="169"/>
        <v>0</v>
      </c>
      <c r="OR74" s="284">
        <f t="shared" si="169"/>
        <v>0</v>
      </c>
      <c r="OS74" s="284">
        <f t="shared" si="169"/>
        <v>0</v>
      </c>
      <c r="OT74" s="284">
        <f t="shared" si="169"/>
        <v>0</v>
      </c>
      <c r="OU74" s="284">
        <f t="shared" si="169"/>
        <v>0</v>
      </c>
      <c r="OV74" s="284">
        <f t="shared" si="169"/>
        <v>0</v>
      </c>
      <c r="OW74" s="284">
        <f t="shared" si="169"/>
        <v>0</v>
      </c>
      <c r="OX74" s="284">
        <f t="shared" si="169"/>
        <v>0</v>
      </c>
      <c r="OY74" s="284">
        <f t="shared" si="169"/>
        <v>0</v>
      </c>
      <c r="OZ74" s="284">
        <f t="shared" si="169"/>
        <v>0</v>
      </c>
      <c r="PA74" s="284">
        <f t="shared" si="169"/>
        <v>0</v>
      </c>
      <c r="PB74" s="284">
        <f t="shared" si="169"/>
        <v>0</v>
      </c>
      <c r="PC74" s="284">
        <f t="shared" si="169"/>
        <v>0</v>
      </c>
      <c r="PD74" s="284">
        <f t="shared" si="169"/>
        <v>0</v>
      </c>
      <c r="PE74" s="284">
        <f t="shared" si="169"/>
        <v>0</v>
      </c>
      <c r="PF74" s="284">
        <f t="shared" si="169"/>
        <v>0</v>
      </c>
      <c r="PG74" s="284">
        <f t="shared" si="169"/>
        <v>0</v>
      </c>
      <c r="PH74" s="284">
        <f t="shared" si="169"/>
        <v>0</v>
      </c>
      <c r="PI74" s="284">
        <f t="shared" si="169"/>
        <v>0</v>
      </c>
      <c r="PJ74" s="284">
        <f t="shared" si="169"/>
        <v>0</v>
      </c>
      <c r="PK74" s="284">
        <f t="shared" si="169"/>
        <v>0</v>
      </c>
      <c r="PL74" s="284">
        <f t="shared" si="169"/>
        <v>0</v>
      </c>
      <c r="PM74" s="284">
        <f t="shared" si="169"/>
        <v>0</v>
      </c>
      <c r="PN74" s="284">
        <f t="shared" si="169"/>
        <v>0</v>
      </c>
      <c r="PO74" s="284">
        <f t="shared" si="169"/>
        <v>0</v>
      </c>
      <c r="PP74" s="284">
        <f t="shared" si="169"/>
        <v>0</v>
      </c>
      <c r="PQ74" s="284">
        <f t="shared" si="169"/>
        <v>0</v>
      </c>
      <c r="PR74" s="284">
        <f t="shared" si="169"/>
        <v>0</v>
      </c>
      <c r="PS74" s="284">
        <f t="shared" si="169"/>
        <v>0</v>
      </c>
      <c r="PT74" s="284">
        <f t="shared" si="169"/>
        <v>0</v>
      </c>
      <c r="PU74" s="284">
        <f t="shared" si="169"/>
        <v>0</v>
      </c>
      <c r="PV74" s="284">
        <f t="shared" si="169"/>
        <v>0</v>
      </c>
      <c r="PW74" s="284">
        <f t="shared" si="169"/>
        <v>0</v>
      </c>
      <c r="PX74" s="284">
        <f t="shared" si="169"/>
        <v>0</v>
      </c>
      <c r="PY74" s="284">
        <f t="shared" si="169"/>
        <v>0</v>
      </c>
      <c r="PZ74" s="284">
        <f t="shared" si="169"/>
        <v>0</v>
      </c>
      <c r="QA74" s="284">
        <f t="shared" si="169"/>
        <v>0</v>
      </c>
      <c r="QB74" s="284">
        <f t="shared" si="169"/>
        <v>0</v>
      </c>
      <c r="QC74" s="284">
        <f t="shared" si="169"/>
        <v>0</v>
      </c>
      <c r="QD74" s="284">
        <f t="shared" si="169"/>
        <v>0</v>
      </c>
      <c r="QE74" s="284">
        <f t="shared" si="169"/>
        <v>0</v>
      </c>
      <c r="QF74" s="284">
        <f t="shared" si="169"/>
        <v>0</v>
      </c>
      <c r="QG74" s="284">
        <f t="shared" si="169"/>
        <v>0</v>
      </c>
      <c r="QH74" s="284">
        <f t="shared" si="169"/>
        <v>0</v>
      </c>
      <c r="QI74" s="284">
        <f t="shared" si="169"/>
        <v>0</v>
      </c>
      <c r="QJ74" s="284">
        <f t="shared" ref="QJ74:SA74" si="170">$C24*QJ47</f>
        <v>0</v>
      </c>
      <c r="QK74" s="284">
        <f t="shared" si="170"/>
        <v>0</v>
      </c>
      <c r="QL74" s="284">
        <f t="shared" si="170"/>
        <v>0</v>
      </c>
      <c r="QM74" s="284">
        <f t="shared" si="170"/>
        <v>0</v>
      </c>
      <c r="QN74" s="284">
        <f t="shared" si="170"/>
        <v>0</v>
      </c>
      <c r="QO74" s="284">
        <f t="shared" si="170"/>
        <v>0</v>
      </c>
      <c r="QP74" s="284">
        <f t="shared" si="170"/>
        <v>0</v>
      </c>
      <c r="QQ74" s="284">
        <f t="shared" si="170"/>
        <v>0</v>
      </c>
      <c r="QR74" s="284">
        <f t="shared" si="170"/>
        <v>0</v>
      </c>
      <c r="QS74" s="284">
        <f t="shared" si="170"/>
        <v>0</v>
      </c>
      <c r="QT74" s="284">
        <f t="shared" si="170"/>
        <v>0</v>
      </c>
      <c r="QU74" s="284">
        <f t="shared" si="170"/>
        <v>0</v>
      </c>
      <c r="QV74" s="284">
        <f t="shared" si="170"/>
        <v>0</v>
      </c>
      <c r="QW74" s="284">
        <f t="shared" si="170"/>
        <v>0</v>
      </c>
      <c r="QX74" s="284">
        <f t="shared" si="170"/>
        <v>0</v>
      </c>
      <c r="QY74" s="284">
        <f t="shared" si="170"/>
        <v>0</v>
      </c>
      <c r="QZ74" s="284">
        <f t="shared" si="170"/>
        <v>0</v>
      </c>
      <c r="RA74" s="284">
        <f t="shared" si="170"/>
        <v>0</v>
      </c>
      <c r="RB74" s="284">
        <f t="shared" si="170"/>
        <v>0</v>
      </c>
      <c r="RC74" s="284">
        <f t="shared" si="170"/>
        <v>0</v>
      </c>
      <c r="RD74" s="284">
        <f t="shared" si="170"/>
        <v>0</v>
      </c>
      <c r="RE74" s="284">
        <f t="shared" si="170"/>
        <v>0</v>
      </c>
      <c r="RF74" s="284">
        <f t="shared" si="170"/>
        <v>0</v>
      </c>
      <c r="RG74" s="284">
        <f t="shared" si="170"/>
        <v>0</v>
      </c>
      <c r="RH74" s="284">
        <f t="shared" si="170"/>
        <v>0</v>
      </c>
      <c r="RI74" s="284">
        <f t="shared" si="170"/>
        <v>0</v>
      </c>
      <c r="RJ74" s="284">
        <f t="shared" si="170"/>
        <v>0</v>
      </c>
      <c r="RK74" s="284">
        <f t="shared" si="170"/>
        <v>0</v>
      </c>
      <c r="RL74" s="284">
        <f t="shared" si="170"/>
        <v>0</v>
      </c>
      <c r="RM74" s="284">
        <f t="shared" si="170"/>
        <v>0</v>
      </c>
      <c r="RN74" s="284">
        <f t="shared" si="170"/>
        <v>0</v>
      </c>
      <c r="RO74" s="284">
        <f t="shared" si="170"/>
        <v>0</v>
      </c>
      <c r="RP74" s="284">
        <f t="shared" si="170"/>
        <v>0</v>
      </c>
      <c r="RQ74" s="284">
        <f t="shared" si="170"/>
        <v>0</v>
      </c>
      <c r="RR74" s="284">
        <f t="shared" si="170"/>
        <v>0</v>
      </c>
      <c r="RS74" s="284">
        <f t="shared" si="170"/>
        <v>0</v>
      </c>
      <c r="RT74" s="284">
        <f t="shared" si="170"/>
        <v>0</v>
      </c>
      <c r="RU74" s="284">
        <f t="shared" si="170"/>
        <v>0</v>
      </c>
      <c r="RV74" s="284">
        <f t="shared" si="170"/>
        <v>0</v>
      </c>
      <c r="RW74" s="284">
        <f t="shared" si="170"/>
        <v>0</v>
      </c>
      <c r="RX74" s="284">
        <f t="shared" si="170"/>
        <v>0</v>
      </c>
      <c r="RY74" s="284">
        <f t="shared" si="170"/>
        <v>0</v>
      </c>
      <c r="RZ74" s="284">
        <f t="shared" si="170"/>
        <v>0</v>
      </c>
      <c r="SA74" s="284">
        <f t="shared" si="170"/>
        <v>0</v>
      </c>
    </row>
    <row r="75" spans="1:495">
      <c r="A75" s="282"/>
      <c r="B75" s="282"/>
      <c r="C75" s="290"/>
      <c r="D75" s="282"/>
      <c r="E75" s="282"/>
      <c r="F75" s="282"/>
      <c r="G75" s="282"/>
      <c r="H75" s="282"/>
      <c r="I75" s="282"/>
      <c r="J75" s="282"/>
      <c r="K75" s="282"/>
      <c r="L75" s="282"/>
      <c r="M75" s="282"/>
      <c r="N75" s="282"/>
      <c r="O75" s="282"/>
      <c r="P75" s="282"/>
      <c r="Q75" s="282"/>
      <c r="R75" s="282"/>
      <c r="S75" s="282"/>
      <c r="T75" s="282"/>
      <c r="U75" s="282"/>
      <c r="V75" s="282"/>
      <c r="W75" s="282"/>
      <c r="X75" s="282"/>
      <c r="Y75" s="282"/>
      <c r="Z75" s="282"/>
      <c r="AA75" s="282"/>
      <c r="AB75" s="282"/>
      <c r="AC75" s="282"/>
      <c r="AD75" s="282"/>
      <c r="AE75" s="282"/>
      <c r="AF75" s="282"/>
      <c r="AG75" s="282"/>
      <c r="AH75" s="282"/>
      <c r="AI75" s="282"/>
      <c r="AJ75" s="282"/>
      <c r="AK75" s="282"/>
      <c r="AL75" s="282"/>
      <c r="AM75" s="282"/>
      <c r="AN75" s="282"/>
      <c r="AO75" s="282"/>
      <c r="AP75" s="282"/>
      <c r="AQ75" s="282"/>
      <c r="AR75" s="282"/>
      <c r="AS75" s="282"/>
      <c r="AT75" s="282"/>
      <c r="AU75" s="282"/>
      <c r="AV75" s="282"/>
      <c r="AW75" s="282"/>
      <c r="AX75" s="282"/>
      <c r="AY75" s="282"/>
      <c r="AZ75" s="282"/>
      <c r="BA75" s="282"/>
      <c r="BB75" s="282"/>
      <c r="BC75" s="282"/>
      <c r="BD75" s="282"/>
      <c r="BE75" s="282"/>
      <c r="BF75" s="282"/>
      <c r="BG75" s="282"/>
      <c r="BH75" s="282"/>
      <c r="BI75" s="282"/>
      <c r="BJ75" s="282"/>
      <c r="BK75" s="282"/>
      <c r="BL75" s="282"/>
      <c r="BM75" s="282"/>
      <c r="BN75" s="282"/>
      <c r="BO75" s="282"/>
      <c r="BP75" s="282"/>
      <c r="BQ75" s="282"/>
      <c r="BR75" s="282"/>
      <c r="BS75" s="282"/>
      <c r="BT75" s="282"/>
      <c r="BU75" s="282"/>
      <c r="BV75" s="282"/>
      <c r="BW75" s="282"/>
      <c r="BX75" s="282"/>
      <c r="BY75" s="282"/>
      <c r="BZ75" s="282"/>
      <c r="CA75" s="282"/>
      <c r="CB75" s="282"/>
      <c r="CC75" s="282"/>
      <c r="CD75" s="282"/>
      <c r="CE75" s="282"/>
      <c r="CF75" s="282"/>
      <c r="CG75" s="282"/>
      <c r="CH75" s="282"/>
      <c r="CI75" s="282"/>
      <c r="CJ75" s="282"/>
      <c r="CK75" s="282"/>
      <c r="CL75" s="282"/>
      <c r="CM75" s="282"/>
      <c r="CN75" s="282"/>
      <c r="CO75" s="282"/>
      <c r="CP75" s="282"/>
      <c r="CQ75" s="282"/>
      <c r="CR75" s="282"/>
      <c r="CS75" s="282"/>
      <c r="CT75" s="282"/>
      <c r="CU75" s="282"/>
      <c r="CV75" s="282"/>
      <c r="CW75" s="282"/>
      <c r="CX75" s="282"/>
      <c r="CY75" s="282"/>
      <c r="CZ75" s="282"/>
      <c r="DA75" s="282"/>
      <c r="DB75" s="282"/>
      <c r="DC75" s="282"/>
      <c r="DD75" s="282"/>
      <c r="DE75" s="282"/>
      <c r="DF75" s="282"/>
      <c r="DG75" s="282"/>
      <c r="DH75" s="282"/>
      <c r="DI75" s="282"/>
      <c r="DJ75" s="282"/>
      <c r="DK75" s="282"/>
      <c r="DL75" s="282"/>
      <c r="DM75" s="282"/>
      <c r="DN75" s="282"/>
      <c r="DO75" s="282"/>
      <c r="DP75" s="282"/>
      <c r="DQ75" s="282"/>
      <c r="DR75" s="282"/>
      <c r="DS75" s="282"/>
      <c r="DT75" s="282"/>
      <c r="DU75" s="282"/>
      <c r="DV75" s="282"/>
      <c r="DW75" s="282"/>
      <c r="DX75" s="282"/>
      <c r="DY75" s="282"/>
      <c r="DZ75" s="282"/>
      <c r="EA75" s="282"/>
      <c r="EB75" s="282"/>
      <c r="EC75" s="282"/>
      <c r="ED75" s="282"/>
      <c r="EE75" s="282"/>
      <c r="EF75" s="282"/>
      <c r="EG75" s="282"/>
      <c r="EH75" s="282"/>
      <c r="EI75" s="282"/>
      <c r="EJ75" s="282"/>
      <c r="EK75" s="282"/>
      <c r="EL75" s="282"/>
      <c r="EM75" s="282"/>
      <c r="EN75" s="282"/>
      <c r="EO75" s="282"/>
      <c r="EP75" s="282"/>
      <c r="EQ75" s="282"/>
      <c r="ER75" s="282"/>
      <c r="ES75" s="282"/>
      <c r="ET75" s="282"/>
      <c r="EU75" s="282"/>
      <c r="EV75" s="282"/>
      <c r="EW75" s="282"/>
      <c r="EX75" s="282"/>
      <c r="EY75" s="282"/>
      <c r="EZ75" s="282"/>
      <c r="FA75" s="282"/>
      <c r="FB75" s="282"/>
      <c r="FC75" s="282"/>
      <c r="FD75" s="282"/>
      <c r="FE75" s="282"/>
      <c r="FF75" s="282"/>
      <c r="FG75" s="282"/>
      <c r="FH75" s="282"/>
      <c r="FI75" s="282"/>
      <c r="FJ75" s="282"/>
      <c r="FK75" s="282"/>
      <c r="FL75" s="282"/>
      <c r="FM75" s="282"/>
      <c r="FN75" s="282"/>
      <c r="FO75" s="282"/>
      <c r="FP75" s="282"/>
      <c r="FQ75" s="282"/>
      <c r="FR75" s="282"/>
      <c r="FS75" s="282"/>
      <c r="FT75" s="282"/>
      <c r="FU75" s="282"/>
      <c r="FV75" s="282"/>
      <c r="FW75" s="282"/>
      <c r="FX75" s="282"/>
      <c r="FY75" s="282"/>
      <c r="FZ75" s="282"/>
      <c r="GA75" s="282"/>
      <c r="GB75" s="282"/>
      <c r="GC75" s="282"/>
      <c r="GD75" s="282"/>
      <c r="GE75" s="282"/>
      <c r="GF75" s="282"/>
      <c r="GG75" s="282"/>
      <c r="GH75" s="282"/>
      <c r="GI75" s="282"/>
      <c r="GJ75" s="282"/>
      <c r="GK75" s="282"/>
      <c r="GL75" s="282"/>
      <c r="GM75" s="282"/>
      <c r="GN75" s="282"/>
      <c r="GO75" s="282"/>
      <c r="GP75" s="282"/>
      <c r="GQ75" s="282"/>
      <c r="GR75" s="282"/>
      <c r="GS75" s="282"/>
      <c r="GT75" s="282"/>
      <c r="GU75" s="282"/>
      <c r="GV75" s="282"/>
      <c r="GW75" s="282"/>
      <c r="GX75" s="282"/>
      <c r="GY75" s="282"/>
      <c r="GZ75" s="282"/>
      <c r="HA75" s="282"/>
      <c r="HB75" s="282"/>
      <c r="HC75" s="282"/>
      <c r="HD75" s="282"/>
      <c r="HE75" s="282"/>
      <c r="HF75" s="282"/>
      <c r="HG75" s="282"/>
      <c r="HH75" s="282"/>
      <c r="HI75" s="282"/>
      <c r="HJ75" s="282"/>
      <c r="HK75" s="282"/>
      <c r="HL75" s="282"/>
      <c r="HM75" s="282"/>
      <c r="HN75" s="282"/>
      <c r="HO75" s="282"/>
      <c r="HP75" s="282"/>
      <c r="HQ75" s="282"/>
      <c r="HR75" s="282"/>
      <c r="HS75" s="282"/>
      <c r="HT75" s="282"/>
      <c r="HU75" s="282"/>
      <c r="HV75" s="282"/>
      <c r="HW75" s="282"/>
      <c r="HX75" s="282"/>
      <c r="HY75" s="282"/>
      <c r="HZ75" s="282"/>
      <c r="IA75" s="282"/>
      <c r="IB75" s="282"/>
      <c r="IC75" s="282"/>
      <c r="ID75" s="282"/>
      <c r="IE75" s="282"/>
      <c r="IF75" s="282"/>
      <c r="IG75" s="282"/>
      <c r="IH75" s="282"/>
      <c r="II75" s="282"/>
      <c r="IJ75" s="282"/>
      <c r="IK75" s="282"/>
      <c r="IL75" s="282"/>
      <c r="IM75" s="282"/>
      <c r="IN75" s="282"/>
      <c r="IO75" s="282"/>
      <c r="IP75" s="282"/>
      <c r="IQ75" s="282"/>
      <c r="IR75" s="282"/>
      <c r="IS75" s="282"/>
      <c r="IT75" s="282"/>
      <c r="IU75" s="282"/>
      <c r="IV75" s="282"/>
      <c r="IW75" s="282"/>
      <c r="IX75" s="282"/>
      <c r="IY75" s="282"/>
      <c r="IZ75" s="282"/>
      <c r="JA75" s="282"/>
      <c r="JB75" s="282"/>
      <c r="JC75" s="282"/>
      <c r="JD75" s="282"/>
      <c r="JE75" s="282"/>
      <c r="JF75" s="282"/>
      <c r="JG75" s="282"/>
      <c r="JH75" s="282"/>
      <c r="JI75" s="282"/>
      <c r="JJ75" s="282"/>
      <c r="JK75" s="282"/>
      <c r="JL75" s="282"/>
      <c r="JM75" s="282"/>
      <c r="JN75" s="282"/>
      <c r="JO75" s="282"/>
      <c r="JP75" s="282"/>
      <c r="JQ75" s="282"/>
      <c r="JR75" s="282"/>
      <c r="JS75" s="282"/>
      <c r="JT75" s="282"/>
      <c r="JU75" s="282"/>
      <c r="JV75" s="282"/>
      <c r="JW75" s="282"/>
      <c r="JX75" s="282"/>
      <c r="JY75" s="282"/>
      <c r="JZ75" s="282"/>
      <c r="KA75" s="282"/>
      <c r="KB75" s="282"/>
      <c r="KC75" s="282"/>
      <c r="KD75" s="282"/>
      <c r="KE75" s="282"/>
      <c r="KF75" s="282"/>
      <c r="KG75" s="282"/>
      <c r="KH75" s="282"/>
      <c r="KI75" s="282"/>
      <c r="KJ75" s="282"/>
      <c r="KK75" s="282"/>
      <c r="KL75" s="282"/>
      <c r="KM75" s="282"/>
      <c r="KN75" s="282"/>
      <c r="KO75" s="282"/>
      <c r="KP75" s="282"/>
      <c r="KQ75" s="282"/>
      <c r="KR75" s="282"/>
      <c r="KS75" s="282"/>
      <c r="KT75" s="282"/>
      <c r="KU75" s="282"/>
      <c r="KV75" s="282"/>
      <c r="KW75" s="282"/>
      <c r="KX75" s="282"/>
      <c r="KY75" s="282"/>
      <c r="KZ75" s="282"/>
      <c r="LA75" s="282"/>
      <c r="LB75" s="282"/>
      <c r="LC75" s="282"/>
      <c r="LD75" s="282"/>
      <c r="LE75" s="282"/>
      <c r="LF75" s="282"/>
      <c r="LG75" s="282"/>
      <c r="LH75" s="282"/>
      <c r="LI75" s="282"/>
      <c r="LJ75" s="282"/>
      <c r="LK75" s="282"/>
      <c r="LL75" s="282"/>
      <c r="LM75" s="282"/>
      <c r="LN75" s="282"/>
      <c r="LO75" s="282"/>
      <c r="LP75" s="282"/>
      <c r="LQ75" s="282"/>
      <c r="LR75" s="282"/>
      <c r="LS75" s="282"/>
      <c r="LT75" s="282"/>
      <c r="LU75" s="282"/>
      <c r="LV75" s="282"/>
      <c r="LW75" s="282"/>
      <c r="LX75" s="282"/>
      <c r="LY75" s="282"/>
      <c r="LZ75" s="282"/>
      <c r="MA75" s="282"/>
      <c r="MB75" s="282"/>
      <c r="MC75" s="282"/>
      <c r="MD75" s="282"/>
      <c r="ME75" s="282"/>
      <c r="MF75" s="282"/>
      <c r="MG75" s="282"/>
      <c r="MH75" s="282"/>
      <c r="MI75" s="282"/>
      <c r="MJ75" s="282"/>
      <c r="MK75" s="282"/>
      <c r="ML75" s="282"/>
      <c r="MM75" s="282"/>
      <c r="MN75" s="282"/>
      <c r="MO75" s="282"/>
      <c r="MP75" s="282"/>
      <c r="MQ75" s="282"/>
      <c r="MR75" s="282"/>
      <c r="MS75" s="282"/>
      <c r="MT75" s="282"/>
      <c r="MU75" s="282"/>
      <c r="MV75" s="282"/>
      <c r="MW75" s="282"/>
      <c r="MX75" s="282"/>
      <c r="MY75" s="282"/>
      <c r="MZ75" s="282"/>
      <c r="NA75" s="282"/>
      <c r="NB75" s="282"/>
      <c r="NC75" s="282"/>
      <c r="ND75" s="282"/>
      <c r="NE75" s="282"/>
      <c r="NF75" s="282"/>
      <c r="NG75" s="282"/>
      <c r="NH75" s="282"/>
      <c r="NI75" s="282"/>
      <c r="NJ75" s="282"/>
      <c r="NK75" s="282"/>
      <c r="NL75" s="282"/>
      <c r="NM75" s="282"/>
      <c r="NN75" s="282"/>
      <c r="NO75" s="282"/>
      <c r="NP75" s="282"/>
      <c r="NQ75" s="282"/>
      <c r="NR75" s="282"/>
      <c r="NS75" s="282"/>
      <c r="NT75" s="282"/>
      <c r="NU75" s="282"/>
      <c r="NV75" s="282"/>
      <c r="NW75" s="282"/>
      <c r="NX75" s="282"/>
      <c r="NY75" s="282"/>
      <c r="NZ75" s="282"/>
      <c r="OA75" s="282"/>
      <c r="OB75" s="282"/>
      <c r="OC75" s="282"/>
      <c r="OD75" s="282"/>
      <c r="OE75" s="282"/>
      <c r="OF75" s="282"/>
      <c r="OG75" s="282"/>
      <c r="OH75" s="282"/>
      <c r="OI75" s="282"/>
      <c r="OJ75" s="282"/>
      <c r="OK75" s="282"/>
      <c r="OL75" s="282"/>
      <c r="OM75" s="282"/>
      <c r="ON75" s="282"/>
      <c r="OO75" s="282"/>
      <c r="OP75" s="282"/>
      <c r="OQ75" s="282"/>
      <c r="OR75" s="282"/>
      <c r="OS75" s="282"/>
      <c r="OT75" s="282"/>
      <c r="OU75" s="282"/>
      <c r="OV75" s="282"/>
      <c r="OW75" s="282"/>
      <c r="OX75" s="282"/>
      <c r="OY75" s="282"/>
      <c r="OZ75" s="282"/>
      <c r="PA75" s="282"/>
      <c r="PB75" s="282"/>
      <c r="PC75" s="282"/>
      <c r="PD75" s="282"/>
      <c r="PE75" s="282"/>
      <c r="PF75" s="282"/>
      <c r="PG75" s="282"/>
      <c r="PH75" s="282"/>
      <c r="PI75" s="282"/>
      <c r="PJ75" s="282"/>
      <c r="PK75" s="282"/>
      <c r="PL75" s="282"/>
      <c r="PM75" s="282"/>
      <c r="PN75" s="282"/>
      <c r="PO75" s="282"/>
      <c r="PP75" s="282"/>
      <c r="PQ75" s="282"/>
      <c r="PR75" s="282"/>
      <c r="PS75" s="282"/>
      <c r="PT75" s="282"/>
      <c r="PU75" s="282"/>
      <c r="PV75" s="282"/>
      <c r="PW75" s="282"/>
      <c r="PX75" s="282"/>
      <c r="PY75" s="282"/>
      <c r="PZ75" s="282"/>
      <c r="QA75" s="282"/>
      <c r="QB75" s="282"/>
      <c r="QC75" s="282"/>
      <c r="QD75" s="282"/>
      <c r="QE75" s="282"/>
      <c r="QF75" s="282"/>
      <c r="QG75" s="282"/>
      <c r="QH75" s="282"/>
      <c r="QI75" s="282"/>
      <c r="QJ75" s="282"/>
      <c r="QK75" s="282"/>
      <c r="QL75" s="282"/>
      <c r="QM75" s="282"/>
      <c r="QN75" s="282"/>
      <c r="QO75" s="282"/>
      <c r="QP75" s="282"/>
      <c r="QQ75" s="282"/>
      <c r="QR75" s="282"/>
      <c r="QS75" s="282"/>
      <c r="QT75" s="282"/>
      <c r="QU75" s="282"/>
      <c r="QV75" s="282"/>
      <c r="QW75" s="282"/>
      <c r="QX75" s="282"/>
      <c r="QY75" s="282"/>
      <c r="QZ75" s="282"/>
      <c r="RA75" s="282"/>
      <c r="RB75" s="282"/>
      <c r="RC75" s="282"/>
      <c r="RD75" s="282"/>
      <c r="RE75" s="282"/>
      <c r="RF75" s="282"/>
      <c r="RG75" s="282"/>
      <c r="RH75" s="282"/>
      <c r="RI75" s="282"/>
      <c r="RJ75" s="282"/>
      <c r="RK75" s="282"/>
      <c r="RL75" s="282"/>
      <c r="RM75" s="282"/>
      <c r="RN75" s="282"/>
      <c r="RO75" s="282"/>
      <c r="RP75" s="282"/>
      <c r="RQ75" s="282"/>
      <c r="RR75" s="282"/>
      <c r="RS75" s="282"/>
      <c r="RT75" s="282"/>
      <c r="RU75" s="282"/>
      <c r="RV75" s="282"/>
      <c r="RW75" s="282"/>
      <c r="RX75" s="282"/>
      <c r="RY75" s="282"/>
      <c r="RZ75" s="282"/>
      <c r="SA75" s="282"/>
    </row>
    <row r="76" spans="1:495" s="236" customFormat="1">
      <c r="A76" s="281"/>
      <c r="B76" s="281" t="s">
        <v>113</v>
      </c>
      <c r="C76" s="290">
        <f>SUM(D76:R76,S76:INDEX(S76:SA76,$H$5))</f>
        <v>14285778.79893125</v>
      </c>
      <c r="D76" s="289">
        <f t="shared" ref="D76:BO76" si="171">SUM(D52:D74)</f>
        <v>876774</v>
      </c>
      <c r="E76" s="289">
        <f t="shared" si="171"/>
        <v>896843</v>
      </c>
      <c r="F76" s="289">
        <f t="shared" si="171"/>
        <v>1011769.62955</v>
      </c>
      <c r="G76" s="289">
        <f t="shared" si="171"/>
        <v>972407.08352890622</v>
      </c>
      <c r="H76" s="289">
        <f t="shared" si="171"/>
        <v>972407.08352890622</v>
      </c>
      <c r="I76" s="289">
        <f t="shared" si="171"/>
        <v>1341815.0835289061</v>
      </c>
      <c r="J76" s="289">
        <f t="shared" si="171"/>
        <v>569371.5292644531</v>
      </c>
      <c r="K76" s="289">
        <f t="shared" si="171"/>
        <v>624260.5292644531</v>
      </c>
      <c r="L76" s="289">
        <f t="shared" si="171"/>
        <v>549302.5292644531</v>
      </c>
      <c r="M76" s="289">
        <f t="shared" si="171"/>
        <v>938779.5292644531</v>
      </c>
      <c r="N76" s="289">
        <f t="shared" si="171"/>
        <v>570175.5292644531</v>
      </c>
      <c r="O76" s="289">
        <f t="shared" si="171"/>
        <v>535355.5292644531</v>
      </c>
      <c r="P76" s="289">
        <f t="shared" si="171"/>
        <v>424708.54176445311</v>
      </c>
      <c r="Q76" s="289">
        <f t="shared" si="171"/>
        <v>380420.26463222655</v>
      </c>
      <c r="R76" s="289">
        <f t="shared" si="171"/>
        <v>909577.15328222653</v>
      </c>
      <c r="S76" s="289">
        <f t="shared" si="171"/>
        <v>278169.21463222656</v>
      </c>
      <c r="T76" s="289">
        <f t="shared" si="171"/>
        <v>278169.21463222656</v>
      </c>
      <c r="U76" s="289">
        <f t="shared" si="171"/>
        <v>298238.21463222656</v>
      </c>
      <c r="V76" s="289">
        <f t="shared" si="171"/>
        <v>278169.21463222656</v>
      </c>
      <c r="W76" s="289">
        <f t="shared" si="171"/>
        <v>545328.97499999998</v>
      </c>
      <c r="X76" s="289">
        <f t="shared" si="171"/>
        <v>121031.97500000001</v>
      </c>
      <c r="Y76" s="289">
        <f t="shared" si="171"/>
        <v>138469.48749999999</v>
      </c>
      <c r="Z76" s="289">
        <f t="shared" si="171"/>
        <v>118400.4875</v>
      </c>
      <c r="AA76" s="289">
        <f t="shared" si="171"/>
        <v>115769</v>
      </c>
      <c r="AB76" s="289">
        <f t="shared" si="171"/>
        <v>540066</v>
      </c>
      <c r="AC76" s="289">
        <f t="shared" si="171"/>
        <v>115838</v>
      </c>
      <c r="AD76" s="289">
        <f t="shared" si="171"/>
        <v>0</v>
      </c>
      <c r="AE76" s="289">
        <f t="shared" si="171"/>
        <v>0</v>
      </c>
      <c r="AF76" s="289">
        <f t="shared" si="171"/>
        <v>0</v>
      </c>
      <c r="AG76" s="289">
        <f t="shared" si="171"/>
        <v>771504.03352890629</v>
      </c>
      <c r="AH76" s="289">
        <f t="shared" si="171"/>
        <v>0</v>
      </c>
      <c r="AI76" s="289">
        <f t="shared" si="171"/>
        <v>0</v>
      </c>
      <c r="AJ76" s="289">
        <f t="shared" si="171"/>
        <v>0</v>
      </c>
      <c r="AK76" s="289">
        <f t="shared" si="171"/>
        <v>0</v>
      </c>
      <c r="AL76" s="289">
        <f t="shared" si="171"/>
        <v>771504.03352890629</v>
      </c>
      <c r="AM76" s="289">
        <f t="shared" si="171"/>
        <v>0</v>
      </c>
      <c r="AN76" s="289">
        <f t="shared" si="171"/>
        <v>0</v>
      </c>
      <c r="AO76" s="289">
        <f t="shared" si="171"/>
        <v>0</v>
      </c>
      <c r="AP76" s="289">
        <f t="shared" si="171"/>
        <v>0</v>
      </c>
      <c r="AQ76" s="289">
        <f t="shared" si="171"/>
        <v>0</v>
      </c>
      <c r="AR76" s="289">
        <f t="shared" si="171"/>
        <v>0</v>
      </c>
      <c r="AS76" s="289">
        <f t="shared" si="171"/>
        <v>0</v>
      </c>
      <c r="AT76" s="289">
        <f t="shared" si="171"/>
        <v>0</v>
      </c>
      <c r="AU76" s="289">
        <f t="shared" si="171"/>
        <v>0</v>
      </c>
      <c r="AV76" s="289">
        <f t="shared" si="171"/>
        <v>0</v>
      </c>
      <c r="AW76" s="289">
        <f t="shared" si="171"/>
        <v>0</v>
      </c>
      <c r="AX76" s="289">
        <f t="shared" si="171"/>
        <v>0</v>
      </c>
      <c r="AY76" s="289">
        <f t="shared" si="171"/>
        <v>0</v>
      </c>
      <c r="AZ76" s="289">
        <f t="shared" si="171"/>
        <v>0</v>
      </c>
      <c r="BA76" s="289">
        <f t="shared" si="171"/>
        <v>0</v>
      </c>
      <c r="BB76" s="289">
        <f t="shared" si="171"/>
        <v>0</v>
      </c>
      <c r="BC76" s="289">
        <f t="shared" si="171"/>
        <v>0</v>
      </c>
      <c r="BD76" s="289">
        <f t="shared" si="171"/>
        <v>0</v>
      </c>
      <c r="BE76" s="289">
        <f t="shared" si="171"/>
        <v>0</v>
      </c>
      <c r="BF76" s="289">
        <f t="shared" si="171"/>
        <v>0</v>
      </c>
      <c r="BG76" s="289">
        <f t="shared" si="171"/>
        <v>0</v>
      </c>
      <c r="BH76" s="289">
        <f t="shared" si="171"/>
        <v>0</v>
      </c>
      <c r="BI76" s="289">
        <f t="shared" si="171"/>
        <v>0</v>
      </c>
      <c r="BJ76" s="289">
        <f t="shared" si="171"/>
        <v>0</v>
      </c>
      <c r="BK76" s="289">
        <f t="shared" si="171"/>
        <v>0</v>
      </c>
      <c r="BL76" s="289">
        <f t="shared" si="171"/>
        <v>0</v>
      </c>
      <c r="BM76" s="289">
        <f t="shared" si="171"/>
        <v>0</v>
      </c>
      <c r="BN76" s="289">
        <f t="shared" si="171"/>
        <v>0</v>
      </c>
      <c r="BO76" s="289">
        <f t="shared" si="171"/>
        <v>0</v>
      </c>
      <c r="BP76" s="289">
        <f t="shared" ref="BP76:EA76" si="172">SUM(BP52:BP74)</f>
        <v>0</v>
      </c>
      <c r="BQ76" s="289">
        <f t="shared" si="172"/>
        <v>0</v>
      </c>
      <c r="BR76" s="289">
        <f t="shared" si="172"/>
        <v>0</v>
      </c>
      <c r="BS76" s="289">
        <f t="shared" si="172"/>
        <v>0</v>
      </c>
      <c r="BT76" s="289">
        <f t="shared" si="172"/>
        <v>0</v>
      </c>
      <c r="BU76" s="289">
        <f t="shared" si="172"/>
        <v>0</v>
      </c>
      <c r="BV76" s="289">
        <f t="shared" si="172"/>
        <v>0</v>
      </c>
      <c r="BW76" s="289">
        <f t="shared" si="172"/>
        <v>0</v>
      </c>
      <c r="BX76" s="289">
        <f t="shared" si="172"/>
        <v>0</v>
      </c>
      <c r="BY76" s="289">
        <f t="shared" si="172"/>
        <v>0</v>
      </c>
      <c r="BZ76" s="289">
        <f t="shared" si="172"/>
        <v>0</v>
      </c>
      <c r="CA76" s="289">
        <f t="shared" si="172"/>
        <v>0</v>
      </c>
      <c r="CB76" s="289">
        <f t="shared" si="172"/>
        <v>0</v>
      </c>
      <c r="CC76" s="289">
        <f t="shared" si="172"/>
        <v>0</v>
      </c>
      <c r="CD76" s="289">
        <f t="shared" si="172"/>
        <v>0</v>
      </c>
      <c r="CE76" s="289">
        <f t="shared" si="172"/>
        <v>0</v>
      </c>
      <c r="CF76" s="289">
        <f t="shared" si="172"/>
        <v>0</v>
      </c>
      <c r="CG76" s="289">
        <f t="shared" si="172"/>
        <v>0</v>
      </c>
      <c r="CH76" s="289">
        <f t="shared" si="172"/>
        <v>0</v>
      </c>
      <c r="CI76" s="289">
        <f t="shared" si="172"/>
        <v>0</v>
      </c>
      <c r="CJ76" s="289">
        <f t="shared" si="172"/>
        <v>0</v>
      </c>
      <c r="CK76" s="289">
        <f t="shared" si="172"/>
        <v>0</v>
      </c>
      <c r="CL76" s="289">
        <f t="shared" si="172"/>
        <v>0</v>
      </c>
      <c r="CM76" s="289">
        <f t="shared" si="172"/>
        <v>0</v>
      </c>
      <c r="CN76" s="289">
        <f t="shared" si="172"/>
        <v>0</v>
      </c>
      <c r="CO76" s="289">
        <f t="shared" si="172"/>
        <v>0</v>
      </c>
      <c r="CP76" s="289">
        <f t="shared" si="172"/>
        <v>0</v>
      </c>
      <c r="CQ76" s="289">
        <f t="shared" si="172"/>
        <v>0</v>
      </c>
      <c r="CR76" s="289">
        <f t="shared" si="172"/>
        <v>0</v>
      </c>
      <c r="CS76" s="289">
        <f t="shared" si="172"/>
        <v>0</v>
      </c>
      <c r="CT76" s="289">
        <f t="shared" si="172"/>
        <v>0</v>
      </c>
      <c r="CU76" s="289">
        <f t="shared" si="172"/>
        <v>0</v>
      </c>
      <c r="CV76" s="289">
        <f t="shared" si="172"/>
        <v>0</v>
      </c>
      <c r="CW76" s="289">
        <f t="shared" si="172"/>
        <v>0</v>
      </c>
      <c r="CX76" s="289">
        <f t="shared" si="172"/>
        <v>0</v>
      </c>
      <c r="CY76" s="289">
        <f t="shared" si="172"/>
        <v>0</v>
      </c>
      <c r="CZ76" s="289">
        <f t="shared" si="172"/>
        <v>0</v>
      </c>
      <c r="DA76" s="289">
        <f t="shared" si="172"/>
        <v>0</v>
      </c>
      <c r="DB76" s="289">
        <f t="shared" si="172"/>
        <v>0</v>
      </c>
      <c r="DC76" s="289">
        <f t="shared" si="172"/>
        <v>0</v>
      </c>
      <c r="DD76" s="289">
        <f t="shared" si="172"/>
        <v>0</v>
      </c>
      <c r="DE76" s="289">
        <f t="shared" si="172"/>
        <v>0</v>
      </c>
      <c r="DF76" s="289">
        <f t="shared" si="172"/>
        <v>0</v>
      </c>
      <c r="DG76" s="289">
        <f t="shared" si="172"/>
        <v>0</v>
      </c>
      <c r="DH76" s="289">
        <f t="shared" si="172"/>
        <v>0</v>
      </c>
      <c r="DI76" s="289">
        <f t="shared" si="172"/>
        <v>0</v>
      </c>
      <c r="DJ76" s="289">
        <f t="shared" si="172"/>
        <v>0</v>
      </c>
      <c r="DK76" s="289">
        <f t="shared" si="172"/>
        <v>0</v>
      </c>
      <c r="DL76" s="289">
        <f t="shared" si="172"/>
        <v>0</v>
      </c>
      <c r="DM76" s="289">
        <f t="shared" si="172"/>
        <v>0</v>
      </c>
      <c r="DN76" s="289">
        <f t="shared" si="172"/>
        <v>0</v>
      </c>
      <c r="DO76" s="289">
        <f t="shared" si="172"/>
        <v>0</v>
      </c>
      <c r="DP76" s="289">
        <f t="shared" si="172"/>
        <v>0</v>
      </c>
      <c r="DQ76" s="289">
        <f t="shared" si="172"/>
        <v>0</v>
      </c>
      <c r="DR76" s="289">
        <f t="shared" si="172"/>
        <v>0</v>
      </c>
      <c r="DS76" s="289">
        <f t="shared" si="172"/>
        <v>0</v>
      </c>
      <c r="DT76" s="289">
        <f t="shared" si="172"/>
        <v>0</v>
      </c>
      <c r="DU76" s="289">
        <f t="shared" si="172"/>
        <v>0</v>
      </c>
      <c r="DV76" s="289">
        <f t="shared" si="172"/>
        <v>0</v>
      </c>
      <c r="DW76" s="289">
        <f t="shared" si="172"/>
        <v>0</v>
      </c>
      <c r="DX76" s="289">
        <f t="shared" si="172"/>
        <v>0</v>
      </c>
      <c r="DY76" s="289">
        <f t="shared" si="172"/>
        <v>0</v>
      </c>
      <c r="DZ76" s="289">
        <f t="shared" si="172"/>
        <v>0</v>
      </c>
      <c r="EA76" s="289">
        <f t="shared" si="172"/>
        <v>0</v>
      </c>
      <c r="EB76" s="289">
        <f t="shared" ref="EB76:GM76" si="173">SUM(EB52:EB74)</f>
        <v>0</v>
      </c>
      <c r="EC76" s="289">
        <f t="shared" si="173"/>
        <v>0</v>
      </c>
      <c r="ED76" s="289">
        <f t="shared" si="173"/>
        <v>0</v>
      </c>
      <c r="EE76" s="289">
        <f t="shared" si="173"/>
        <v>0</v>
      </c>
      <c r="EF76" s="289">
        <f t="shared" si="173"/>
        <v>0</v>
      </c>
      <c r="EG76" s="289">
        <f t="shared" si="173"/>
        <v>0</v>
      </c>
      <c r="EH76" s="289">
        <f t="shared" si="173"/>
        <v>0</v>
      </c>
      <c r="EI76" s="289">
        <f t="shared" si="173"/>
        <v>0</v>
      </c>
      <c r="EJ76" s="289">
        <f t="shared" si="173"/>
        <v>0</v>
      </c>
      <c r="EK76" s="289">
        <f t="shared" si="173"/>
        <v>0</v>
      </c>
      <c r="EL76" s="289">
        <f t="shared" si="173"/>
        <v>0</v>
      </c>
      <c r="EM76" s="289">
        <f t="shared" si="173"/>
        <v>0</v>
      </c>
      <c r="EN76" s="289">
        <f t="shared" si="173"/>
        <v>0</v>
      </c>
      <c r="EO76" s="289">
        <f t="shared" si="173"/>
        <v>0</v>
      </c>
      <c r="EP76" s="289">
        <f t="shared" si="173"/>
        <v>0</v>
      </c>
      <c r="EQ76" s="289">
        <f t="shared" si="173"/>
        <v>0</v>
      </c>
      <c r="ER76" s="289">
        <f t="shared" si="173"/>
        <v>0</v>
      </c>
      <c r="ES76" s="289">
        <f t="shared" si="173"/>
        <v>0</v>
      </c>
      <c r="ET76" s="289">
        <f t="shared" si="173"/>
        <v>0</v>
      </c>
      <c r="EU76" s="289">
        <f t="shared" si="173"/>
        <v>0</v>
      </c>
      <c r="EV76" s="289">
        <f t="shared" si="173"/>
        <v>0</v>
      </c>
      <c r="EW76" s="289">
        <f t="shared" si="173"/>
        <v>0</v>
      </c>
      <c r="EX76" s="289">
        <f t="shared" si="173"/>
        <v>0</v>
      </c>
      <c r="EY76" s="289">
        <f t="shared" si="173"/>
        <v>0</v>
      </c>
      <c r="EZ76" s="289">
        <f t="shared" si="173"/>
        <v>0</v>
      </c>
      <c r="FA76" s="289">
        <f t="shared" si="173"/>
        <v>0</v>
      </c>
      <c r="FB76" s="289">
        <f t="shared" si="173"/>
        <v>0</v>
      </c>
      <c r="FC76" s="289">
        <f t="shared" si="173"/>
        <v>0</v>
      </c>
      <c r="FD76" s="289">
        <f t="shared" si="173"/>
        <v>0</v>
      </c>
      <c r="FE76" s="289">
        <f t="shared" si="173"/>
        <v>0</v>
      </c>
      <c r="FF76" s="289">
        <f t="shared" si="173"/>
        <v>0</v>
      </c>
      <c r="FG76" s="289">
        <f t="shared" si="173"/>
        <v>0</v>
      </c>
      <c r="FH76" s="289">
        <f t="shared" si="173"/>
        <v>0</v>
      </c>
      <c r="FI76" s="289">
        <f t="shared" si="173"/>
        <v>0</v>
      </c>
      <c r="FJ76" s="289">
        <f t="shared" si="173"/>
        <v>0</v>
      </c>
      <c r="FK76" s="289">
        <f t="shared" si="173"/>
        <v>0</v>
      </c>
      <c r="FL76" s="289">
        <f t="shared" si="173"/>
        <v>0</v>
      </c>
      <c r="FM76" s="289">
        <f t="shared" si="173"/>
        <v>0</v>
      </c>
      <c r="FN76" s="289">
        <f t="shared" si="173"/>
        <v>0</v>
      </c>
      <c r="FO76" s="289">
        <f t="shared" si="173"/>
        <v>0</v>
      </c>
      <c r="FP76" s="289">
        <f t="shared" si="173"/>
        <v>0</v>
      </c>
      <c r="FQ76" s="289">
        <f t="shared" si="173"/>
        <v>0</v>
      </c>
      <c r="FR76" s="289">
        <f t="shared" si="173"/>
        <v>0</v>
      </c>
      <c r="FS76" s="289">
        <f t="shared" si="173"/>
        <v>0</v>
      </c>
      <c r="FT76" s="289">
        <f t="shared" si="173"/>
        <v>0</v>
      </c>
      <c r="FU76" s="289">
        <f t="shared" si="173"/>
        <v>0</v>
      </c>
      <c r="FV76" s="289">
        <f t="shared" si="173"/>
        <v>0</v>
      </c>
      <c r="FW76" s="289">
        <f t="shared" si="173"/>
        <v>0</v>
      </c>
      <c r="FX76" s="289">
        <f t="shared" si="173"/>
        <v>0</v>
      </c>
      <c r="FY76" s="289">
        <f t="shared" si="173"/>
        <v>0</v>
      </c>
      <c r="FZ76" s="289">
        <f t="shared" si="173"/>
        <v>0</v>
      </c>
      <c r="GA76" s="289">
        <f t="shared" si="173"/>
        <v>0</v>
      </c>
      <c r="GB76" s="289">
        <f t="shared" si="173"/>
        <v>0</v>
      </c>
      <c r="GC76" s="289">
        <f t="shared" si="173"/>
        <v>0</v>
      </c>
      <c r="GD76" s="289">
        <f t="shared" si="173"/>
        <v>0</v>
      </c>
      <c r="GE76" s="289">
        <f t="shared" si="173"/>
        <v>0</v>
      </c>
      <c r="GF76" s="289">
        <f t="shared" si="173"/>
        <v>0</v>
      </c>
      <c r="GG76" s="289">
        <f t="shared" si="173"/>
        <v>0</v>
      </c>
      <c r="GH76" s="289">
        <f t="shared" si="173"/>
        <v>0</v>
      </c>
      <c r="GI76" s="289">
        <f t="shared" si="173"/>
        <v>0</v>
      </c>
      <c r="GJ76" s="289">
        <f t="shared" si="173"/>
        <v>0</v>
      </c>
      <c r="GK76" s="289">
        <f t="shared" si="173"/>
        <v>0</v>
      </c>
      <c r="GL76" s="289">
        <f t="shared" si="173"/>
        <v>0</v>
      </c>
      <c r="GM76" s="289">
        <f t="shared" si="173"/>
        <v>0</v>
      </c>
      <c r="GN76" s="289">
        <f t="shared" ref="GN76:IY76" si="174">SUM(GN52:GN74)</f>
        <v>0</v>
      </c>
      <c r="GO76" s="289">
        <f t="shared" si="174"/>
        <v>0</v>
      </c>
      <c r="GP76" s="289">
        <f t="shared" si="174"/>
        <v>0</v>
      </c>
      <c r="GQ76" s="289">
        <f t="shared" si="174"/>
        <v>0</v>
      </c>
      <c r="GR76" s="289">
        <f t="shared" si="174"/>
        <v>0</v>
      </c>
      <c r="GS76" s="289">
        <f t="shared" si="174"/>
        <v>0</v>
      </c>
      <c r="GT76" s="289">
        <f t="shared" si="174"/>
        <v>0</v>
      </c>
      <c r="GU76" s="289">
        <f t="shared" si="174"/>
        <v>0</v>
      </c>
      <c r="GV76" s="289">
        <f t="shared" si="174"/>
        <v>0</v>
      </c>
      <c r="GW76" s="289">
        <f t="shared" si="174"/>
        <v>0</v>
      </c>
      <c r="GX76" s="289">
        <f t="shared" si="174"/>
        <v>0</v>
      </c>
      <c r="GY76" s="289">
        <f t="shared" si="174"/>
        <v>0</v>
      </c>
      <c r="GZ76" s="289">
        <f t="shared" si="174"/>
        <v>0</v>
      </c>
      <c r="HA76" s="289">
        <f t="shared" si="174"/>
        <v>0</v>
      </c>
      <c r="HB76" s="289">
        <f t="shared" si="174"/>
        <v>0</v>
      </c>
      <c r="HC76" s="289">
        <f t="shared" si="174"/>
        <v>0</v>
      </c>
      <c r="HD76" s="289">
        <f t="shared" si="174"/>
        <v>0</v>
      </c>
      <c r="HE76" s="289">
        <f t="shared" si="174"/>
        <v>0</v>
      </c>
      <c r="HF76" s="289">
        <f t="shared" si="174"/>
        <v>0</v>
      </c>
      <c r="HG76" s="289">
        <f t="shared" si="174"/>
        <v>0</v>
      </c>
      <c r="HH76" s="289">
        <f t="shared" si="174"/>
        <v>0</v>
      </c>
      <c r="HI76" s="289">
        <f t="shared" si="174"/>
        <v>0</v>
      </c>
      <c r="HJ76" s="289">
        <f t="shared" si="174"/>
        <v>0</v>
      </c>
      <c r="HK76" s="289">
        <f t="shared" si="174"/>
        <v>0</v>
      </c>
      <c r="HL76" s="289">
        <f t="shared" si="174"/>
        <v>0</v>
      </c>
      <c r="HM76" s="289">
        <f t="shared" si="174"/>
        <v>0</v>
      </c>
      <c r="HN76" s="289">
        <f t="shared" si="174"/>
        <v>0</v>
      </c>
      <c r="HO76" s="289">
        <f t="shared" si="174"/>
        <v>0</v>
      </c>
      <c r="HP76" s="289">
        <f t="shared" si="174"/>
        <v>0</v>
      </c>
      <c r="HQ76" s="289">
        <f t="shared" si="174"/>
        <v>0</v>
      </c>
      <c r="HR76" s="289">
        <f t="shared" si="174"/>
        <v>0</v>
      </c>
      <c r="HS76" s="289">
        <f t="shared" si="174"/>
        <v>0</v>
      </c>
      <c r="HT76" s="289">
        <f t="shared" si="174"/>
        <v>0</v>
      </c>
      <c r="HU76" s="289">
        <f t="shared" si="174"/>
        <v>0</v>
      </c>
      <c r="HV76" s="289">
        <f t="shared" si="174"/>
        <v>0</v>
      </c>
      <c r="HW76" s="289">
        <f t="shared" si="174"/>
        <v>0</v>
      </c>
      <c r="HX76" s="289">
        <f t="shared" si="174"/>
        <v>0</v>
      </c>
      <c r="HY76" s="289">
        <f t="shared" si="174"/>
        <v>0</v>
      </c>
      <c r="HZ76" s="289">
        <f t="shared" si="174"/>
        <v>0</v>
      </c>
      <c r="IA76" s="289">
        <f t="shared" si="174"/>
        <v>0</v>
      </c>
      <c r="IB76" s="289">
        <f t="shared" si="174"/>
        <v>0</v>
      </c>
      <c r="IC76" s="289">
        <f t="shared" si="174"/>
        <v>0</v>
      </c>
      <c r="ID76" s="289">
        <f t="shared" si="174"/>
        <v>0</v>
      </c>
      <c r="IE76" s="289">
        <f t="shared" si="174"/>
        <v>0</v>
      </c>
      <c r="IF76" s="289">
        <f t="shared" si="174"/>
        <v>0</v>
      </c>
      <c r="IG76" s="289">
        <f t="shared" si="174"/>
        <v>0</v>
      </c>
      <c r="IH76" s="289">
        <f t="shared" si="174"/>
        <v>0</v>
      </c>
      <c r="II76" s="289">
        <f t="shared" si="174"/>
        <v>0</v>
      </c>
      <c r="IJ76" s="289">
        <f t="shared" si="174"/>
        <v>0</v>
      </c>
      <c r="IK76" s="289">
        <f t="shared" si="174"/>
        <v>0</v>
      </c>
      <c r="IL76" s="289">
        <f t="shared" si="174"/>
        <v>0</v>
      </c>
      <c r="IM76" s="289">
        <f t="shared" si="174"/>
        <v>0</v>
      </c>
      <c r="IN76" s="289">
        <f t="shared" si="174"/>
        <v>0</v>
      </c>
      <c r="IO76" s="289">
        <f t="shared" si="174"/>
        <v>0</v>
      </c>
      <c r="IP76" s="289">
        <f t="shared" si="174"/>
        <v>0</v>
      </c>
      <c r="IQ76" s="289">
        <f t="shared" si="174"/>
        <v>0</v>
      </c>
      <c r="IR76" s="289">
        <f t="shared" si="174"/>
        <v>0</v>
      </c>
      <c r="IS76" s="289">
        <f t="shared" si="174"/>
        <v>0</v>
      </c>
      <c r="IT76" s="289">
        <f t="shared" si="174"/>
        <v>0</v>
      </c>
      <c r="IU76" s="289">
        <f t="shared" si="174"/>
        <v>0</v>
      </c>
      <c r="IV76" s="289">
        <f t="shared" si="174"/>
        <v>0</v>
      </c>
      <c r="IW76" s="289">
        <f t="shared" si="174"/>
        <v>0</v>
      </c>
      <c r="IX76" s="289">
        <f t="shared" si="174"/>
        <v>0</v>
      </c>
      <c r="IY76" s="289">
        <f t="shared" si="174"/>
        <v>0</v>
      </c>
      <c r="IZ76" s="289">
        <f t="shared" ref="IZ76:LK76" si="175">SUM(IZ52:IZ74)</f>
        <v>0</v>
      </c>
      <c r="JA76" s="289">
        <f t="shared" si="175"/>
        <v>0</v>
      </c>
      <c r="JB76" s="289">
        <f t="shared" si="175"/>
        <v>0</v>
      </c>
      <c r="JC76" s="289">
        <f t="shared" si="175"/>
        <v>0</v>
      </c>
      <c r="JD76" s="289">
        <f t="shared" si="175"/>
        <v>0</v>
      </c>
      <c r="JE76" s="289">
        <f t="shared" si="175"/>
        <v>0</v>
      </c>
      <c r="JF76" s="289">
        <f t="shared" si="175"/>
        <v>0</v>
      </c>
      <c r="JG76" s="289">
        <f t="shared" si="175"/>
        <v>0</v>
      </c>
      <c r="JH76" s="289">
        <f t="shared" si="175"/>
        <v>0</v>
      </c>
      <c r="JI76" s="289">
        <f t="shared" si="175"/>
        <v>0</v>
      </c>
      <c r="JJ76" s="289">
        <f t="shared" si="175"/>
        <v>0</v>
      </c>
      <c r="JK76" s="289">
        <f t="shared" si="175"/>
        <v>0</v>
      </c>
      <c r="JL76" s="289">
        <f t="shared" si="175"/>
        <v>0</v>
      </c>
      <c r="JM76" s="289">
        <f t="shared" si="175"/>
        <v>0</v>
      </c>
      <c r="JN76" s="289">
        <f t="shared" si="175"/>
        <v>0</v>
      </c>
      <c r="JO76" s="289">
        <f t="shared" si="175"/>
        <v>0</v>
      </c>
      <c r="JP76" s="289">
        <f t="shared" si="175"/>
        <v>0</v>
      </c>
      <c r="JQ76" s="289">
        <f t="shared" si="175"/>
        <v>0</v>
      </c>
      <c r="JR76" s="289">
        <f t="shared" si="175"/>
        <v>0</v>
      </c>
      <c r="JS76" s="289">
        <f t="shared" si="175"/>
        <v>0</v>
      </c>
      <c r="JT76" s="289">
        <f t="shared" si="175"/>
        <v>0</v>
      </c>
      <c r="JU76" s="289">
        <f t="shared" si="175"/>
        <v>0</v>
      </c>
      <c r="JV76" s="289">
        <f t="shared" si="175"/>
        <v>0</v>
      </c>
      <c r="JW76" s="289">
        <f t="shared" si="175"/>
        <v>0</v>
      </c>
      <c r="JX76" s="289">
        <f t="shared" si="175"/>
        <v>0</v>
      </c>
      <c r="JY76" s="289">
        <f t="shared" si="175"/>
        <v>0</v>
      </c>
      <c r="JZ76" s="289">
        <f t="shared" si="175"/>
        <v>0</v>
      </c>
      <c r="KA76" s="289">
        <f t="shared" si="175"/>
        <v>0</v>
      </c>
      <c r="KB76" s="289">
        <f t="shared" si="175"/>
        <v>0</v>
      </c>
      <c r="KC76" s="289">
        <f t="shared" si="175"/>
        <v>0</v>
      </c>
      <c r="KD76" s="289">
        <f t="shared" si="175"/>
        <v>0</v>
      </c>
      <c r="KE76" s="289">
        <f t="shared" si="175"/>
        <v>0</v>
      </c>
      <c r="KF76" s="289">
        <f t="shared" si="175"/>
        <v>0</v>
      </c>
      <c r="KG76" s="289">
        <f t="shared" si="175"/>
        <v>0</v>
      </c>
      <c r="KH76" s="289">
        <f t="shared" si="175"/>
        <v>0</v>
      </c>
      <c r="KI76" s="289">
        <f t="shared" si="175"/>
        <v>0</v>
      </c>
      <c r="KJ76" s="289">
        <f t="shared" si="175"/>
        <v>0</v>
      </c>
      <c r="KK76" s="289">
        <f t="shared" si="175"/>
        <v>0</v>
      </c>
      <c r="KL76" s="289">
        <f t="shared" si="175"/>
        <v>0</v>
      </c>
      <c r="KM76" s="289">
        <f t="shared" si="175"/>
        <v>0</v>
      </c>
      <c r="KN76" s="289">
        <f t="shared" si="175"/>
        <v>0</v>
      </c>
      <c r="KO76" s="289">
        <f t="shared" si="175"/>
        <v>0</v>
      </c>
      <c r="KP76" s="289">
        <f t="shared" si="175"/>
        <v>0</v>
      </c>
      <c r="KQ76" s="289">
        <f t="shared" si="175"/>
        <v>0</v>
      </c>
      <c r="KR76" s="289">
        <f t="shared" si="175"/>
        <v>0</v>
      </c>
      <c r="KS76" s="289">
        <f t="shared" si="175"/>
        <v>0</v>
      </c>
      <c r="KT76" s="289">
        <f t="shared" si="175"/>
        <v>0</v>
      </c>
      <c r="KU76" s="289">
        <f t="shared" si="175"/>
        <v>0</v>
      </c>
      <c r="KV76" s="289">
        <f t="shared" si="175"/>
        <v>0</v>
      </c>
      <c r="KW76" s="289">
        <f t="shared" si="175"/>
        <v>0</v>
      </c>
      <c r="KX76" s="289">
        <f t="shared" si="175"/>
        <v>0</v>
      </c>
      <c r="KY76" s="289">
        <f t="shared" si="175"/>
        <v>0</v>
      </c>
      <c r="KZ76" s="289">
        <f t="shared" si="175"/>
        <v>0</v>
      </c>
      <c r="LA76" s="289">
        <f t="shared" si="175"/>
        <v>0</v>
      </c>
      <c r="LB76" s="289">
        <f t="shared" si="175"/>
        <v>0</v>
      </c>
      <c r="LC76" s="289">
        <f t="shared" si="175"/>
        <v>0</v>
      </c>
      <c r="LD76" s="289">
        <f t="shared" si="175"/>
        <v>0</v>
      </c>
      <c r="LE76" s="289">
        <f t="shared" si="175"/>
        <v>0</v>
      </c>
      <c r="LF76" s="289">
        <f t="shared" si="175"/>
        <v>0</v>
      </c>
      <c r="LG76" s="289">
        <f t="shared" si="175"/>
        <v>0</v>
      </c>
      <c r="LH76" s="289">
        <f t="shared" si="175"/>
        <v>0</v>
      </c>
      <c r="LI76" s="289">
        <f t="shared" si="175"/>
        <v>0</v>
      </c>
      <c r="LJ76" s="289">
        <f t="shared" si="175"/>
        <v>0</v>
      </c>
      <c r="LK76" s="289">
        <f t="shared" si="175"/>
        <v>0</v>
      </c>
      <c r="LL76" s="289">
        <f t="shared" ref="LL76:NW76" si="176">SUM(LL52:LL74)</f>
        <v>0</v>
      </c>
      <c r="LM76" s="289">
        <f t="shared" si="176"/>
        <v>0</v>
      </c>
      <c r="LN76" s="289">
        <f t="shared" si="176"/>
        <v>0</v>
      </c>
      <c r="LO76" s="289">
        <f t="shared" si="176"/>
        <v>0</v>
      </c>
      <c r="LP76" s="289">
        <f t="shared" si="176"/>
        <v>0</v>
      </c>
      <c r="LQ76" s="289">
        <f t="shared" si="176"/>
        <v>0</v>
      </c>
      <c r="LR76" s="289">
        <f t="shared" si="176"/>
        <v>0</v>
      </c>
      <c r="LS76" s="289">
        <f t="shared" si="176"/>
        <v>0</v>
      </c>
      <c r="LT76" s="289">
        <f t="shared" si="176"/>
        <v>0</v>
      </c>
      <c r="LU76" s="289">
        <f t="shared" si="176"/>
        <v>0</v>
      </c>
      <c r="LV76" s="289">
        <f t="shared" si="176"/>
        <v>0</v>
      </c>
      <c r="LW76" s="289">
        <f t="shared" si="176"/>
        <v>0</v>
      </c>
      <c r="LX76" s="289">
        <f t="shared" si="176"/>
        <v>0</v>
      </c>
      <c r="LY76" s="289">
        <f t="shared" si="176"/>
        <v>0</v>
      </c>
      <c r="LZ76" s="289">
        <f t="shared" si="176"/>
        <v>0</v>
      </c>
      <c r="MA76" s="289">
        <f t="shared" si="176"/>
        <v>0</v>
      </c>
      <c r="MB76" s="289">
        <f t="shared" si="176"/>
        <v>0</v>
      </c>
      <c r="MC76" s="289">
        <f t="shared" si="176"/>
        <v>0</v>
      </c>
      <c r="MD76" s="289">
        <f t="shared" si="176"/>
        <v>0</v>
      </c>
      <c r="ME76" s="289">
        <f t="shared" si="176"/>
        <v>0</v>
      </c>
      <c r="MF76" s="289">
        <f t="shared" si="176"/>
        <v>0</v>
      </c>
      <c r="MG76" s="289">
        <f t="shared" si="176"/>
        <v>0</v>
      </c>
      <c r="MH76" s="289">
        <f t="shared" si="176"/>
        <v>0</v>
      </c>
      <c r="MI76" s="289">
        <f t="shared" si="176"/>
        <v>0</v>
      </c>
      <c r="MJ76" s="289">
        <f t="shared" si="176"/>
        <v>0</v>
      </c>
      <c r="MK76" s="289">
        <f t="shared" si="176"/>
        <v>0</v>
      </c>
      <c r="ML76" s="289">
        <f t="shared" si="176"/>
        <v>0</v>
      </c>
      <c r="MM76" s="289">
        <f t="shared" si="176"/>
        <v>0</v>
      </c>
      <c r="MN76" s="289">
        <f t="shared" si="176"/>
        <v>0</v>
      </c>
      <c r="MO76" s="289">
        <f t="shared" si="176"/>
        <v>0</v>
      </c>
      <c r="MP76" s="289">
        <f t="shared" si="176"/>
        <v>0</v>
      </c>
      <c r="MQ76" s="289">
        <f t="shared" si="176"/>
        <v>0</v>
      </c>
      <c r="MR76" s="289">
        <f t="shared" si="176"/>
        <v>0</v>
      </c>
      <c r="MS76" s="289">
        <f t="shared" si="176"/>
        <v>0</v>
      </c>
      <c r="MT76" s="289">
        <f t="shared" si="176"/>
        <v>0</v>
      </c>
      <c r="MU76" s="289">
        <f t="shared" si="176"/>
        <v>0</v>
      </c>
      <c r="MV76" s="289">
        <f t="shared" si="176"/>
        <v>0</v>
      </c>
      <c r="MW76" s="289">
        <f t="shared" si="176"/>
        <v>0</v>
      </c>
      <c r="MX76" s="289">
        <f t="shared" si="176"/>
        <v>0</v>
      </c>
      <c r="MY76" s="289">
        <f t="shared" si="176"/>
        <v>0</v>
      </c>
      <c r="MZ76" s="289">
        <f t="shared" si="176"/>
        <v>0</v>
      </c>
      <c r="NA76" s="289">
        <f t="shared" si="176"/>
        <v>0</v>
      </c>
      <c r="NB76" s="289">
        <f t="shared" si="176"/>
        <v>0</v>
      </c>
      <c r="NC76" s="289">
        <f t="shared" si="176"/>
        <v>0</v>
      </c>
      <c r="ND76" s="289">
        <f t="shared" si="176"/>
        <v>0</v>
      </c>
      <c r="NE76" s="289">
        <f t="shared" si="176"/>
        <v>0</v>
      </c>
      <c r="NF76" s="289">
        <f t="shared" si="176"/>
        <v>0</v>
      </c>
      <c r="NG76" s="289">
        <f t="shared" si="176"/>
        <v>0</v>
      </c>
      <c r="NH76" s="289">
        <f t="shared" si="176"/>
        <v>0</v>
      </c>
      <c r="NI76" s="289">
        <f t="shared" si="176"/>
        <v>0</v>
      </c>
      <c r="NJ76" s="289">
        <f t="shared" si="176"/>
        <v>0</v>
      </c>
      <c r="NK76" s="289">
        <f t="shared" si="176"/>
        <v>0</v>
      </c>
      <c r="NL76" s="289">
        <f t="shared" si="176"/>
        <v>0</v>
      </c>
      <c r="NM76" s="289">
        <f t="shared" si="176"/>
        <v>0</v>
      </c>
      <c r="NN76" s="289">
        <f t="shared" si="176"/>
        <v>0</v>
      </c>
      <c r="NO76" s="289">
        <f t="shared" si="176"/>
        <v>0</v>
      </c>
      <c r="NP76" s="289">
        <f t="shared" si="176"/>
        <v>0</v>
      </c>
      <c r="NQ76" s="289">
        <f t="shared" si="176"/>
        <v>0</v>
      </c>
      <c r="NR76" s="289">
        <f t="shared" si="176"/>
        <v>0</v>
      </c>
      <c r="NS76" s="289">
        <f t="shared" si="176"/>
        <v>0</v>
      </c>
      <c r="NT76" s="289">
        <f t="shared" si="176"/>
        <v>0</v>
      </c>
      <c r="NU76" s="289">
        <f t="shared" si="176"/>
        <v>0</v>
      </c>
      <c r="NV76" s="289">
        <f t="shared" si="176"/>
        <v>0</v>
      </c>
      <c r="NW76" s="289">
        <f t="shared" si="176"/>
        <v>0</v>
      </c>
      <c r="NX76" s="289">
        <f t="shared" ref="NX76:QI76" si="177">SUM(NX52:NX74)</f>
        <v>0</v>
      </c>
      <c r="NY76" s="289">
        <f t="shared" si="177"/>
        <v>0</v>
      </c>
      <c r="NZ76" s="289">
        <f t="shared" si="177"/>
        <v>0</v>
      </c>
      <c r="OA76" s="289">
        <f t="shared" si="177"/>
        <v>0</v>
      </c>
      <c r="OB76" s="289">
        <f t="shared" si="177"/>
        <v>0</v>
      </c>
      <c r="OC76" s="289">
        <f t="shared" si="177"/>
        <v>0</v>
      </c>
      <c r="OD76" s="289">
        <f t="shared" si="177"/>
        <v>0</v>
      </c>
      <c r="OE76" s="289">
        <f t="shared" si="177"/>
        <v>0</v>
      </c>
      <c r="OF76" s="289">
        <f t="shared" si="177"/>
        <v>0</v>
      </c>
      <c r="OG76" s="289">
        <f t="shared" si="177"/>
        <v>0</v>
      </c>
      <c r="OH76" s="289">
        <f t="shared" si="177"/>
        <v>0</v>
      </c>
      <c r="OI76" s="289">
        <f t="shared" si="177"/>
        <v>0</v>
      </c>
      <c r="OJ76" s="289">
        <f t="shared" si="177"/>
        <v>0</v>
      </c>
      <c r="OK76" s="289">
        <f t="shared" si="177"/>
        <v>0</v>
      </c>
      <c r="OL76" s="289">
        <f t="shared" si="177"/>
        <v>0</v>
      </c>
      <c r="OM76" s="289">
        <f t="shared" si="177"/>
        <v>0</v>
      </c>
      <c r="ON76" s="289">
        <f t="shared" si="177"/>
        <v>0</v>
      </c>
      <c r="OO76" s="289">
        <f t="shared" si="177"/>
        <v>0</v>
      </c>
      <c r="OP76" s="289">
        <f t="shared" si="177"/>
        <v>0</v>
      </c>
      <c r="OQ76" s="289">
        <f t="shared" si="177"/>
        <v>0</v>
      </c>
      <c r="OR76" s="289">
        <f t="shared" si="177"/>
        <v>0</v>
      </c>
      <c r="OS76" s="289">
        <f t="shared" si="177"/>
        <v>0</v>
      </c>
      <c r="OT76" s="289">
        <f t="shared" si="177"/>
        <v>0</v>
      </c>
      <c r="OU76" s="289">
        <f t="shared" si="177"/>
        <v>0</v>
      </c>
      <c r="OV76" s="289">
        <f t="shared" si="177"/>
        <v>0</v>
      </c>
      <c r="OW76" s="289">
        <f t="shared" si="177"/>
        <v>0</v>
      </c>
      <c r="OX76" s="289">
        <f t="shared" si="177"/>
        <v>0</v>
      </c>
      <c r="OY76" s="289">
        <f t="shared" si="177"/>
        <v>0</v>
      </c>
      <c r="OZ76" s="289">
        <f t="shared" si="177"/>
        <v>0</v>
      </c>
      <c r="PA76" s="289">
        <f t="shared" si="177"/>
        <v>0</v>
      </c>
      <c r="PB76" s="289">
        <f t="shared" si="177"/>
        <v>0</v>
      </c>
      <c r="PC76" s="289">
        <f t="shared" si="177"/>
        <v>0</v>
      </c>
      <c r="PD76" s="289">
        <f t="shared" si="177"/>
        <v>0</v>
      </c>
      <c r="PE76" s="289">
        <f t="shared" si="177"/>
        <v>0</v>
      </c>
      <c r="PF76" s="289">
        <f t="shared" si="177"/>
        <v>0</v>
      </c>
      <c r="PG76" s="289">
        <f t="shared" si="177"/>
        <v>0</v>
      </c>
      <c r="PH76" s="289">
        <f t="shared" si="177"/>
        <v>0</v>
      </c>
      <c r="PI76" s="289">
        <f t="shared" si="177"/>
        <v>0</v>
      </c>
      <c r="PJ76" s="289">
        <f t="shared" si="177"/>
        <v>0</v>
      </c>
      <c r="PK76" s="289">
        <f t="shared" si="177"/>
        <v>0</v>
      </c>
      <c r="PL76" s="289">
        <f t="shared" si="177"/>
        <v>0</v>
      </c>
      <c r="PM76" s="289">
        <f t="shared" si="177"/>
        <v>0</v>
      </c>
      <c r="PN76" s="289">
        <f t="shared" si="177"/>
        <v>0</v>
      </c>
      <c r="PO76" s="289">
        <f t="shared" si="177"/>
        <v>0</v>
      </c>
      <c r="PP76" s="289">
        <f t="shared" si="177"/>
        <v>0</v>
      </c>
      <c r="PQ76" s="289">
        <f t="shared" si="177"/>
        <v>0</v>
      </c>
      <c r="PR76" s="289">
        <f t="shared" si="177"/>
        <v>0</v>
      </c>
      <c r="PS76" s="289">
        <f t="shared" si="177"/>
        <v>0</v>
      </c>
      <c r="PT76" s="289">
        <f t="shared" si="177"/>
        <v>0</v>
      </c>
      <c r="PU76" s="289">
        <f t="shared" si="177"/>
        <v>0</v>
      </c>
      <c r="PV76" s="289">
        <f t="shared" si="177"/>
        <v>0</v>
      </c>
      <c r="PW76" s="289">
        <f t="shared" si="177"/>
        <v>0</v>
      </c>
      <c r="PX76" s="289">
        <f t="shared" si="177"/>
        <v>0</v>
      </c>
      <c r="PY76" s="289">
        <f t="shared" si="177"/>
        <v>0</v>
      </c>
      <c r="PZ76" s="289">
        <f t="shared" si="177"/>
        <v>0</v>
      </c>
      <c r="QA76" s="289">
        <f t="shared" si="177"/>
        <v>0</v>
      </c>
      <c r="QB76" s="289">
        <f t="shared" si="177"/>
        <v>0</v>
      </c>
      <c r="QC76" s="289">
        <f t="shared" si="177"/>
        <v>0</v>
      </c>
      <c r="QD76" s="289">
        <f t="shared" si="177"/>
        <v>0</v>
      </c>
      <c r="QE76" s="289">
        <f t="shared" si="177"/>
        <v>0</v>
      </c>
      <c r="QF76" s="289">
        <f t="shared" si="177"/>
        <v>0</v>
      </c>
      <c r="QG76" s="289">
        <f t="shared" si="177"/>
        <v>0</v>
      </c>
      <c r="QH76" s="289">
        <f t="shared" si="177"/>
        <v>0</v>
      </c>
      <c r="QI76" s="289">
        <f t="shared" si="177"/>
        <v>0</v>
      </c>
      <c r="QJ76" s="289">
        <f t="shared" ref="QJ76:SA76" si="178">SUM(QJ52:QJ74)</f>
        <v>0</v>
      </c>
      <c r="QK76" s="289">
        <f t="shared" si="178"/>
        <v>0</v>
      </c>
      <c r="QL76" s="289">
        <f t="shared" si="178"/>
        <v>0</v>
      </c>
      <c r="QM76" s="289">
        <f t="shared" si="178"/>
        <v>0</v>
      </c>
      <c r="QN76" s="289">
        <f t="shared" si="178"/>
        <v>0</v>
      </c>
      <c r="QO76" s="289">
        <f t="shared" si="178"/>
        <v>0</v>
      </c>
      <c r="QP76" s="289">
        <f t="shared" si="178"/>
        <v>0</v>
      </c>
      <c r="QQ76" s="289">
        <f t="shared" si="178"/>
        <v>0</v>
      </c>
      <c r="QR76" s="289">
        <f t="shared" si="178"/>
        <v>0</v>
      </c>
      <c r="QS76" s="289">
        <f t="shared" si="178"/>
        <v>0</v>
      </c>
      <c r="QT76" s="289">
        <f t="shared" si="178"/>
        <v>0</v>
      </c>
      <c r="QU76" s="289">
        <f t="shared" si="178"/>
        <v>0</v>
      </c>
      <c r="QV76" s="289">
        <f t="shared" si="178"/>
        <v>0</v>
      </c>
      <c r="QW76" s="289">
        <f t="shared" si="178"/>
        <v>0</v>
      </c>
      <c r="QX76" s="289">
        <f t="shared" si="178"/>
        <v>0</v>
      </c>
      <c r="QY76" s="289">
        <f t="shared" si="178"/>
        <v>0</v>
      </c>
      <c r="QZ76" s="289">
        <f t="shared" si="178"/>
        <v>0</v>
      </c>
      <c r="RA76" s="289">
        <f t="shared" si="178"/>
        <v>0</v>
      </c>
      <c r="RB76" s="289">
        <f t="shared" si="178"/>
        <v>0</v>
      </c>
      <c r="RC76" s="289">
        <f t="shared" si="178"/>
        <v>0</v>
      </c>
      <c r="RD76" s="289">
        <f t="shared" si="178"/>
        <v>0</v>
      </c>
      <c r="RE76" s="289">
        <f t="shared" si="178"/>
        <v>0</v>
      </c>
      <c r="RF76" s="289">
        <f t="shared" si="178"/>
        <v>0</v>
      </c>
      <c r="RG76" s="289">
        <f t="shared" si="178"/>
        <v>0</v>
      </c>
      <c r="RH76" s="289">
        <f t="shared" si="178"/>
        <v>0</v>
      </c>
      <c r="RI76" s="289">
        <f t="shared" si="178"/>
        <v>0</v>
      </c>
      <c r="RJ76" s="289">
        <f t="shared" si="178"/>
        <v>0</v>
      </c>
      <c r="RK76" s="289">
        <f t="shared" si="178"/>
        <v>0</v>
      </c>
      <c r="RL76" s="289">
        <f t="shared" si="178"/>
        <v>0</v>
      </c>
      <c r="RM76" s="289">
        <f t="shared" si="178"/>
        <v>0</v>
      </c>
      <c r="RN76" s="289">
        <f t="shared" si="178"/>
        <v>0</v>
      </c>
      <c r="RO76" s="289">
        <f t="shared" si="178"/>
        <v>0</v>
      </c>
      <c r="RP76" s="289">
        <f t="shared" si="178"/>
        <v>0</v>
      </c>
      <c r="RQ76" s="289">
        <f t="shared" si="178"/>
        <v>0</v>
      </c>
      <c r="RR76" s="289">
        <f t="shared" si="178"/>
        <v>0</v>
      </c>
      <c r="RS76" s="289">
        <f t="shared" si="178"/>
        <v>0</v>
      </c>
      <c r="RT76" s="289">
        <f t="shared" si="178"/>
        <v>0</v>
      </c>
      <c r="RU76" s="289">
        <f t="shared" si="178"/>
        <v>0</v>
      </c>
      <c r="RV76" s="289">
        <f t="shared" si="178"/>
        <v>0</v>
      </c>
      <c r="RW76" s="289">
        <f t="shared" si="178"/>
        <v>0</v>
      </c>
      <c r="RX76" s="289">
        <f t="shared" si="178"/>
        <v>0</v>
      </c>
      <c r="RY76" s="289">
        <f t="shared" si="178"/>
        <v>0</v>
      </c>
      <c r="RZ76" s="289">
        <f t="shared" si="178"/>
        <v>0</v>
      </c>
      <c r="SA76" s="289">
        <f t="shared" si="178"/>
        <v>0</v>
      </c>
    </row>
    <row r="77" spans="1:495" s="236" customFormat="1">
      <c r="C77" s="687"/>
      <c r="D77" s="240"/>
      <c r="E77" s="240"/>
      <c r="F77" s="240"/>
      <c r="G77" s="240"/>
      <c r="H77" s="240"/>
      <c r="I77" s="240"/>
      <c r="J77" s="240"/>
      <c r="K77" s="240"/>
      <c r="L77" s="240"/>
      <c r="M77" s="240"/>
      <c r="N77" s="240"/>
      <c r="O77" s="240"/>
      <c r="P77" s="240"/>
      <c r="Q77" s="240"/>
      <c r="R77" s="240"/>
      <c r="S77" s="240"/>
      <c r="T77" s="240"/>
      <c r="U77" s="240"/>
      <c r="V77" s="240"/>
      <c r="W77" s="240"/>
      <c r="X77" s="240"/>
      <c r="Y77" s="240"/>
      <c r="Z77" s="240"/>
      <c r="AA77" s="240"/>
      <c r="AB77" s="240"/>
      <c r="AC77" s="240"/>
      <c r="AD77" s="240"/>
      <c r="AE77" s="240"/>
      <c r="AF77" s="240"/>
      <c r="AG77" s="240"/>
      <c r="AH77" s="240"/>
      <c r="AI77" s="240"/>
      <c r="AJ77" s="240"/>
      <c r="AK77" s="240"/>
      <c r="AL77" s="240"/>
      <c r="AM77" s="240"/>
      <c r="AN77" s="240"/>
      <c r="AO77" s="240"/>
      <c r="AP77" s="240"/>
      <c r="AQ77" s="240"/>
      <c r="AR77" s="240"/>
      <c r="AS77" s="240"/>
      <c r="AT77" s="240"/>
      <c r="AU77" s="240"/>
      <c r="AV77" s="240"/>
      <c r="AW77" s="240"/>
      <c r="AX77" s="240"/>
      <c r="AY77" s="240"/>
      <c r="AZ77" s="240"/>
      <c r="BA77" s="240"/>
      <c r="BB77" s="240"/>
      <c r="BC77" s="240"/>
      <c r="BD77" s="240"/>
      <c r="BE77" s="240"/>
      <c r="BF77" s="240"/>
      <c r="BG77" s="240"/>
      <c r="BH77" s="240"/>
      <c r="BI77" s="240"/>
      <c r="BJ77" s="240"/>
      <c r="BK77" s="240"/>
      <c r="BL77" s="240"/>
      <c r="BM77" s="240"/>
      <c r="BN77" s="240"/>
      <c r="BO77" s="240"/>
      <c r="BP77" s="240"/>
      <c r="BQ77" s="240"/>
      <c r="BR77" s="240"/>
      <c r="BS77" s="240"/>
      <c r="BT77" s="240"/>
      <c r="BU77" s="240"/>
      <c r="BV77" s="240"/>
      <c r="BW77" s="240"/>
      <c r="BX77" s="240"/>
      <c r="BY77" s="240"/>
      <c r="BZ77" s="240"/>
      <c r="CA77" s="240"/>
      <c r="CB77" s="240"/>
      <c r="CC77" s="240"/>
      <c r="CD77" s="240"/>
      <c r="CE77" s="240"/>
      <c r="CF77" s="240"/>
      <c r="CG77" s="240"/>
      <c r="CH77" s="240"/>
      <c r="CI77" s="240"/>
      <c r="CJ77" s="240"/>
      <c r="CK77" s="240"/>
      <c r="CL77" s="240"/>
      <c r="CM77" s="240"/>
      <c r="CN77" s="240"/>
      <c r="CO77" s="240"/>
      <c r="CP77" s="240"/>
      <c r="CQ77" s="240"/>
      <c r="CR77" s="240"/>
      <c r="CS77" s="240"/>
      <c r="CT77" s="240"/>
      <c r="CU77" s="240"/>
      <c r="CV77" s="240"/>
      <c r="CW77" s="240"/>
      <c r="CX77" s="240"/>
      <c r="CY77" s="240"/>
      <c r="CZ77" s="240"/>
      <c r="DA77" s="240"/>
      <c r="DB77" s="240"/>
      <c r="DC77" s="240"/>
      <c r="DD77" s="240"/>
      <c r="DE77" s="240"/>
      <c r="DF77" s="240"/>
      <c r="DG77" s="240"/>
      <c r="DH77" s="240"/>
      <c r="DI77" s="240"/>
      <c r="DJ77" s="240"/>
      <c r="DK77" s="240"/>
      <c r="DL77" s="240"/>
      <c r="DM77" s="240"/>
      <c r="DN77" s="240"/>
      <c r="DO77" s="240"/>
      <c r="DP77" s="240"/>
      <c r="DQ77" s="240"/>
      <c r="DR77" s="240"/>
      <c r="DS77" s="240"/>
      <c r="DT77" s="240"/>
      <c r="DU77" s="240"/>
      <c r="DV77" s="240"/>
      <c r="DW77" s="240"/>
      <c r="DX77" s="240"/>
      <c r="DY77" s="240"/>
      <c r="DZ77" s="240"/>
      <c r="EA77" s="240"/>
      <c r="EB77" s="240"/>
      <c r="EC77" s="240"/>
      <c r="ED77" s="240"/>
      <c r="EE77" s="240"/>
      <c r="EF77" s="240"/>
      <c r="EG77" s="240"/>
      <c r="EH77" s="240"/>
      <c r="EI77" s="240"/>
      <c r="EJ77" s="240"/>
      <c r="EK77" s="240"/>
      <c r="EL77" s="240"/>
      <c r="EM77" s="240"/>
      <c r="EN77" s="240"/>
      <c r="EO77" s="240"/>
      <c r="EP77" s="240"/>
      <c r="EQ77" s="240"/>
      <c r="ER77" s="240"/>
      <c r="ES77" s="240"/>
      <c r="ET77" s="240"/>
      <c r="EU77" s="240"/>
      <c r="EV77" s="240"/>
      <c r="EW77" s="240"/>
      <c r="EX77" s="240"/>
      <c r="EY77" s="240"/>
      <c r="EZ77" s="240"/>
      <c r="FA77" s="240"/>
      <c r="FB77" s="240"/>
      <c r="FC77" s="240"/>
      <c r="FD77" s="240"/>
      <c r="FE77" s="240"/>
      <c r="FF77" s="240"/>
      <c r="FG77" s="240"/>
      <c r="FH77" s="240"/>
      <c r="FI77" s="240"/>
      <c r="FJ77" s="240"/>
      <c r="FK77" s="240"/>
      <c r="FL77" s="240"/>
      <c r="FM77" s="240"/>
      <c r="FN77" s="240"/>
      <c r="FO77" s="240"/>
      <c r="FP77" s="240"/>
      <c r="FQ77" s="240"/>
      <c r="FR77" s="240"/>
      <c r="FS77" s="240"/>
      <c r="FT77" s="240"/>
      <c r="FU77" s="240"/>
      <c r="FV77" s="240"/>
      <c r="FW77" s="240"/>
      <c r="FX77" s="240"/>
      <c r="FY77" s="240"/>
      <c r="FZ77" s="240"/>
      <c r="GA77" s="240"/>
      <c r="GB77" s="240"/>
      <c r="GC77" s="240"/>
      <c r="GD77" s="240"/>
      <c r="GE77" s="240"/>
      <c r="GF77" s="240"/>
      <c r="GG77" s="240"/>
      <c r="GH77" s="240"/>
      <c r="GI77" s="240"/>
      <c r="GJ77" s="240"/>
      <c r="GK77" s="240"/>
      <c r="GL77" s="240"/>
      <c r="GM77" s="240"/>
      <c r="GN77" s="240"/>
      <c r="GO77" s="240"/>
      <c r="GP77" s="240"/>
      <c r="GQ77" s="240"/>
      <c r="GR77" s="240"/>
      <c r="GS77" s="240"/>
      <c r="GT77" s="240"/>
      <c r="GU77" s="240"/>
      <c r="GV77" s="240"/>
      <c r="GW77" s="240"/>
      <c r="GX77" s="240"/>
      <c r="GY77" s="240"/>
      <c r="GZ77" s="240"/>
      <c r="HA77" s="240"/>
      <c r="HB77" s="240"/>
      <c r="HC77" s="240"/>
      <c r="HD77" s="240"/>
      <c r="HE77" s="240"/>
      <c r="HF77" s="240"/>
      <c r="HG77" s="240"/>
      <c r="HH77" s="240"/>
      <c r="HI77" s="240"/>
      <c r="HJ77" s="240"/>
      <c r="HK77" s="240"/>
      <c r="HL77" s="240"/>
      <c r="HM77" s="240"/>
      <c r="HN77" s="240"/>
      <c r="HO77" s="240"/>
      <c r="HP77" s="240"/>
      <c r="HQ77" s="240"/>
      <c r="HR77" s="240"/>
      <c r="HS77" s="240"/>
      <c r="HT77" s="240"/>
      <c r="HU77" s="240"/>
      <c r="HV77" s="240"/>
      <c r="HW77" s="240"/>
      <c r="HX77" s="240"/>
      <c r="HY77" s="240"/>
      <c r="HZ77" s="240"/>
      <c r="IA77" s="240"/>
      <c r="IB77" s="240"/>
      <c r="IC77" s="240"/>
      <c r="ID77" s="240"/>
      <c r="IE77" s="240"/>
      <c r="IF77" s="240"/>
      <c r="IG77" s="240"/>
      <c r="IH77" s="240"/>
      <c r="II77" s="240"/>
      <c r="IJ77" s="240"/>
      <c r="IK77" s="240"/>
      <c r="IL77" s="240"/>
      <c r="IM77" s="240"/>
      <c r="IN77" s="240"/>
      <c r="IO77" s="240"/>
      <c r="IP77" s="240"/>
      <c r="IQ77" s="240"/>
      <c r="IR77" s="240"/>
      <c r="IS77" s="240"/>
      <c r="IT77" s="240"/>
      <c r="IU77" s="240"/>
      <c r="IV77" s="240"/>
      <c r="IW77" s="240"/>
      <c r="IX77" s="240"/>
      <c r="IY77" s="240"/>
      <c r="IZ77" s="240"/>
      <c r="JA77" s="240"/>
      <c r="JB77" s="240"/>
      <c r="JC77" s="240"/>
      <c r="JD77" s="240"/>
      <c r="JE77" s="240"/>
      <c r="JF77" s="240"/>
      <c r="JG77" s="240"/>
      <c r="JH77" s="240"/>
      <c r="JI77" s="240"/>
      <c r="JJ77" s="240"/>
      <c r="JK77" s="240"/>
      <c r="JL77" s="240"/>
      <c r="JM77" s="240"/>
      <c r="JN77" s="240"/>
      <c r="JO77" s="240"/>
      <c r="JP77" s="240"/>
      <c r="JQ77" s="240"/>
      <c r="JR77" s="240"/>
      <c r="JS77" s="240"/>
      <c r="JT77" s="240"/>
      <c r="JU77" s="240"/>
      <c r="JV77" s="240"/>
      <c r="JW77" s="240"/>
      <c r="JX77" s="240"/>
      <c r="JY77" s="240"/>
      <c r="JZ77" s="240"/>
      <c r="KA77" s="240"/>
      <c r="KB77" s="240"/>
      <c r="KC77" s="240"/>
      <c r="KD77" s="240"/>
      <c r="KE77" s="240"/>
      <c r="KF77" s="240"/>
      <c r="KG77" s="240"/>
      <c r="KH77" s="240"/>
      <c r="KI77" s="240"/>
      <c r="KJ77" s="240"/>
      <c r="KK77" s="240"/>
      <c r="KL77" s="240"/>
      <c r="KM77" s="240"/>
      <c r="KN77" s="240"/>
      <c r="KO77" s="240"/>
      <c r="KP77" s="240"/>
      <c r="KQ77" s="240"/>
      <c r="KR77" s="240"/>
      <c r="KS77" s="240"/>
      <c r="KT77" s="240"/>
      <c r="KU77" s="240"/>
      <c r="KV77" s="240"/>
      <c r="KW77" s="240"/>
      <c r="KX77" s="240"/>
      <c r="KY77" s="240"/>
      <c r="KZ77" s="240"/>
      <c r="LA77" s="240"/>
      <c r="LB77" s="240"/>
      <c r="LC77" s="240"/>
      <c r="LD77" s="240"/>
      <c r="LE77" s="240"/>
      <c r="LF77" s="240"/>
      <c r="LG77" s="240"/>
      <c r="LH77" s="240"/>
      <c r="LI77" s="240"/>
      <c r="LJ77" s="240"/>
      <c r="LK77" s="240"/>
      <c r="LL77" s="240"/>
      <c r="LM77" s="240"/>
      <c r="LN77" s="240"/>
      <c r="LO77" s="240"/>
      <c r="LP77" s="240"/>
      <c r="LQ77" s="240"/>
      <c r="LR77" s="240"/>
      <c r="LS77" s="240"/>
      <c r="LT77" s="240"/>
      <c r="LU77" s="240"/>
      <c r="LV77" s="240"/>
      <c r="LW77" s="240"/>
      <c r="LX77" s="240"/>
      <c r="LY77" s="240"/>
      <c r="LZ77" s="240"/>
      <c r="MA77" s="240"/>
      <c r="MB77" s="240"/>
      <c r="MC77" s="240"/>
      <c r="MD77" s="240"/>
      <c r="ME77" s="240"/>
      <c r="MF77" s="240"/>
      <c r="MG77" s="240"/>
      <c r="MH77" s="240"/>
      <c r="MI77" s="240"/>
      <c r="MJ77" s="240"/>
      <c r="MK77" s="240"/>
      <c r="ML77" s="240"/>
      <c r="MM77" s="240"/>
      <c r="MN77" s="240"/>
      <c r="MO77" s="240"/>
      <c r="MP77" s="240"/>
      <c r="MQ77" s="240"/>
      <c r="MR77" s="240"/>
      <c r="MS77" s="240"/>
      <c r="MT77" s="240"/>
      <c r="MU77" s="240"/>
      <c r="MV77" s="240"/>
      <c r="MW77" s="240"/>
      <c r="MX77" s="240"/>
      <c r="MY77" s="240"/>
      <c r="MZ77" s="240"/>
      <c r="NA77" s="240"/>
      <c r="NB77" s="240"/>
      <c r="NC77" s="240"/>
      <c r="ND77" s="240"/>
      <c r="NE77" s="240"/>
      <c r="NF77" s="240"/>
      <c r="NG77" s="240"/>
      <c r="NH77" s="240"/>
      <c r="NI77" s="240"/>
      <c r="NJ77" s="240"/>
      <c r="NK77" s="240"/>
      <c r="NL77" s="240"/>
      <c r="NM77" s="240"/>
      <c r="NN77" s="240"/>
      <c r="NO77" s="240"/>
      <c r="NP77" s="240"/>
      <c r="NQ77" s="240"/>
      <c r="NR77" s="240"/>
      <c r="NS77" s="240"/>
      <c r="NT77" s="240"/>
      <c r="NU77" s="240"/>
      <c r="NV77" s="240"/>
      <c r="NW77" s="240"/>
      <c r="NX77" s="240"/>
      <c r="NY77" s="240"/>
      <c r="NZ77" s="240"/>
      <c r="OA77" s="240"/>
      <c r="OB77" s="240"/>
      <c r="OC77" s="240"/>
      <c r="OD77" s="240"/>
      <c r="OE77" s="240"/>
      <c r="OF77" s="240"/>
      <c r="OG77" s="240"/>
      <c r="OH77" s="240"/>
      <c r="OI77" s="240"/>
      <c r="OJ77" s="240"/>
      <c r="OK77" s="240"/>
      <c r="OL77" s="240"/>
      <c r="OM77" s="240"/>
      <c r="ON77" s="240"/>
      <c r="OO77" s="240"/>
      <c r="OP77" s="240"/>
      <c r="OQ77" s="240"/>
      <c r="OR77" s="240"/>
      <c r="OS77" s="240"/>
      <c r="OT77" s="240"/>
      <c r="OU77" s="240"/>
      <c r="OV77" s="240"/>
      <c r="OW77" s="240"/>
      <c r="OX77" s="240"/>
      <c r="OY77" s="240"/>
      <c r="OZ77" s="240"/>
      <c r="PA77" s="240"/>
      <c r="PB77" s="240"/>
      <c r="PC77" s="240"/>
      <c r="PD77" s="240"/>
      <c r="PE77" s="240"/>
      <c r="PF77" s="240"/>
      <c r="PG77" s="240"/>
      <c r="PH77" s="240"/>
      <c r="PI77" s="240"/>
      <c r="PJ77" s="240"/>
      <c r="PK77" s="240"/>
      <c r="PL77" s="240"/>
      <c r="PM77" s="240"/>
      <c r="PN77" s="240"/>
      <c r="PO77" s="240"/>
      <c r="PP77" s="240"/>
      <c r="PQ77" s="240"/>
      <c r="PR77" s="240"/>
      <c r="PS77" s="240"/>
      <c r="PT77" s="240"/>
      <c r="PU77" s="240"/>
      <c r="PV77" s="240"/>
      <c r="PW77" s="240"/>
      <c r="PX77" s="240"/>
      <c r="PY77" s="240"/>
      <c r="PZ77" s="240"/>
      <c r="QA77" s="240"/>
      <c r="QB77" s="240"/>
      <c r="QC77" s="240"/>
      <c r="QD77" s="240"/>
      <c r="QE77" s="240"/>
      <c r="QF77" s="240"/>
      <c r="QG77" s="240"/>
      <c r="QH77" s="240"/>
      <c r="QI77" s="240"/>
      <c r="QJ77" s="240"/>
      <c r="QK77" s="240"/>
      <c r="QL77" s="240"/>
      <c r="QM77" s="240"/>
      <c r="QN77" s="240"/>
      <c r="QO77" s="240"/>
      <c r="QP77" s="240"/>
      <c r="QQ77" s="240"/>
      <c r="QR77" s="240"/>
      <c r="QS77" s="240"/>
      <c r="QT77" s="240"/>
      <c r="QU77" s="240"/>
      <c r="QV77" s="240"/>
      <c r="QW77" s="240"/>
      <c r="QX77" s="240"/>
      <c r="QY77" s="240"/>
      <c r="QZ77" s="240"/>
      <c r="RA77" s="240"/>
      <c r="RB77" s="240"/>
      <c r="RC77" s="240"/>
      <c r="RD77" s="240"/>
      <c r="RE77" s="240"/>
      <c r="RF77" s="240"/>
      <c r="RG77" s="240"/>
      <c r="RH77" s="240"/>
      <c r="RI77" s="240"/>
      <c r="RJ77" s="240"/>
      <c r="RK77" s="240"/>
      <c r="RL77" s="240"/>
      <c r="RM77" s="240"/>
      <c r="RN77" s="240"/>
      <c r="RO77" s="240"/>
      <c r="RP77" s="240"/>
      <c r="RQ77" s="240"/>
      <c r="RR77" s="240"/>
      <c r="RS77" s="240"/>
      <c r="RT77" s="240"/>
      <c r="RU77" s="240"/>
      <c r="RV77" s="240"/>
      <c r="RW77" s="240"/>
      <c r="RX77" s="240"/>
      <c r="RY77" s="240"/>
      <c r="RZ77" s="240"/>
      <c r="SA77" s="240"/>
    </row>
    <row r="78" spans="1:495">
      <c r="B78" s="285" t="s">
        <v>324</v>
      </c>
      <c r="C78" s="285"/>
      <c r="D78" s="285" t="s">
        <v>323</v>
      </c>
    </row>
    <row r="79" spans="1:495">
      <c r="A79" s="282"/>
      <c r="B79" s="285" t="s">
        <v>319</v>
      </c>
      <c r="C79" s="276" t="s">
        <v>462</v>
      </c>
      <c r="D79" s="288">
        <v>1</v>
      </c>
      <c r="E79" s="276">
        <f>D79+1</f>
        <v>2</v>
      </c>
      <c r="F79" s="276">
        <f t="shared" ref="F79:BQ79" si="179">E79+1</f>
        <v>3</v>
      </c>
      <c r="G79" s="276">
        <f t="shared" si="179"/>
        <v>4</v>
      </c>
      <c r="H79" s="276">
        <f t="shared" si="179"/>
        <v>5</v>
      </c>
      <c r="I79" s="276">
        <f t="shared" si="179"/>
        <v>6</v>
      </c>
      <c r="J79" s="276">
        <f t="shared" si="179"/>
        <v>7</v>
      </c>
      <c r="K79" s="276">
        <f t="shared" si="179"/>
        <v>8</v>
      </c>
      <c r="L79" s="276">
        <f t="shared" si="179"/>
        <v>9</v>
      </c>
      <c r="M79" s="276">
        <f t="shared" si="179"/>
        <v>10</v>
      </c>
      <c r="N79" s="276">
        <f t="shared" si="179"/>
        <v>11</v>
      </c>
      <c r="O79" s="276">
        <f t="shared" si="179"/>
        <v>12</v>
      </c>
      <c r="P79" s="276">
        <f t="shared" si="179"/>
        <v>13</v>
      </c>
      <c r="Q79" s="276">
        <f t="shared" si="179"/>
        <v>14</v>
      </c>
      <c r="R79" s="276">
        <f t="shared" si="179"/>
        <v>15</v>
      </c>
      <c r="S79" s="276">
        <f t="shared" si="179"/>
        <v>16</v>
      </c>
      <c r="T79" s="276">
        <f t="shared" si="179"/>
        <v>17</v>
      </c>
      <c r="U79" s="276">
        <f t="shared" si="179"/>
        <v>18</v>
      </c>
      <c r="V79" s="276">
        <f t="shared" si="179"/>
        <v>19</v>
      </c>
      <c r="W79" s="276">
        <f t="shared" si="179"/>
        <v>20</v>
      </c>
      <c r="X79" s="276">
        <f t="shared" si="179"/>
        <v>21</v>
      </c>
      <c r="Y79" s="276">
        <f t="shared" si="179"/>
        <v>22</v>
      </c>
      <c r="Z79" s="276">
        <f t="shared" si="179"/>
        <v>23</v>
      </c>
      <c r="AA79" s="276">
        <f t="shared" si="179"/>
        <v>24</v>
      </c>
      <c r="AB79" s="276">
        <f t="shared" si="179"/>
        <v>25</v>
      </c>
      <c r="AC79" s="276">
        <f t="shared" si="179"/>
        <v>26</v>
      </c>
      <c r="AD79" s="276">
        <f t="shared" si="179"/>
        <v>27</v>
      </c>
      <c r="AE79" s="276">
        <f t="shared" si="179"/>
        <v>28</v>
      </c>
      <c r="AF79" s="276">
        <f t="shared" si="179"/>
        <v>29</v>
      </c>
      <c r="AG79" s="276">
        <f t="shared" si="179"/>
        <v>30</v>
      </c>
      <c r="AH79" s="276">
        <f t="shared" si="179"/>
        <v>31</v>
      </c>
      <c r="AI79" s="276">
        <f t="shared" si="179"/>
        <v>32</v>
      </c>
      <c r="AJ79" s="276">
        <f t="shared" si="179"/>
        <v>33</v>
      </c>
      <c r="AK79" s="276">
        <f t="shared" si="179"/>
        <v>34</v>
      </c>
      <c r="AL79" s="276">
        <f t="shared" si="179"/>
        <v>35</v>
      </c>
      <c r="AM79" s="276">
        <f t="shared" si="179"/>
        <v>36</v>
      </c>
      <c r="AN79" s="276">
        <f t="shared" si="179"/>
        <v>37</v>
      </c>
      <c r="AO79" s="276">
        <f t="shared" si="179"/>
        <v>38</v>
      </c>
      <c r="AP79" s="276">
        <f t="shared" si="179"/>
        <v>39</v>
      </c>
      <c r="AQ79" s="276">
        <f t="shared" si="179"/>
        <v>40</v>
      </c>
      <c r="AR79" s="276">
        <f t="shared" si="179"/>
        <v>41</v>
      </c>
      <c r="AS79" s="276">
        <f t="shared" si="179"/>
        <v>42</v>
      </c>
      <c r="AT79" s="276">
        <f t="shared" si="179"/>
        <v>43</v>
      </c>
      <c r="AU79" s="276">
        <f t="shared" si="179"/>
        <v>44</v>
      </c>
      <c r="AV79" s="276">
        <f t="shared" si="179"/>
        <v>45</v>
      </c>
      <c r="AW79" s="276">
        <f t="shared" si="179"/>
        <v>46</v>
      </c>
      <c r="AX79" s="276">
        <f t="shared" si="179"/>
        <v>47</v>
      </c>
      <c r="AY79" s="276">
        <f t="shared" si="179"/>
        <v>48</v>
      </c>
      <c r="AZ79" s="276">
        <f t="shared" si="179"/>
        <v>49</v>
      </c>
      <c r="BA79" s="276">
        <f t="shared" si="179"/>
        <v>50</v>
      </c>
      <c r="BB79" s="276">
        <f t="shared" si="179"/>
        <v>51</v>
      </c>
      <c r="BC79" s="276">
        <f t="shared" si="179"/>
        <v>52</v>
      </c>
      <c r="BD79" s="276">
        <f t="shared" si="179"/>
        <v>53</v>
      </c>
      <c r="BE79" s="276">
        <f t="shared" si="179"/>
        <v>54</v>
      </c>
      <c r="BF79" s="276">
        <f t="shared" si="179"/>
        <v>55</v>
      </c>
      <c r="BG79" s="276">
        <f t="shared" si="179"/>
        <v>56</v>
      </c>
      <c r="BH79" s="276">
        <f t="shared" si="179"/>
        <v>57</v>
      </c>
      <c r="BI79" s="276">
        <f t="shared" si="179"/>
        <v>58</v>
      </c>
      <c r="BJ79" s="276">
        <f t="shared" si="179"/>
        <v>59</v>
      </c>
      <c r="BK79" s="276">
        <f t="shared" si="179"/>
        <v>60</v>
      </c>
      <c r="BL79" s="276">
        <f t="shared" si="179"/>
        <v>61</v>
      </c>
      <c r="BM79" s="276">
        <f t="shared" si="179"/>
        <v>62</v>
      </c>
      <c r="BN79" s="276">
        <f t="shared" si="179"/>
        <v>63</v>
      </c>
      <c r="BO79" s="276">
        <f t="shared" si="179"/>
        <v>64</v>
      </c>
      <c r="BP79" s="276">
        <f t="shared" si="179"/>
        <v>65</v>
      </c>
      <c r="BQ79" s="276">
        <f t="shared" si="179"/>
        <v>66</v>
      </c>
      <c r="BR79" s="276">
        <f t="shared" ref="BR79:EC79" si="180">BQ79+1</f>
        <v>67</v>
      </c>
      <c r="BS79" s="276">
        <f t="shared" si="180"/>
        <v>68</v>
      </c>
      <c r="BT79" s="276">
        <f t="shared" si="180"/>
        <v>69</v>
      </c>
      <c r="BU79" s="276">
        <f t="shared" si="180"/>
        <v>70</v>
      </c>
      <c r="BV79" s="276">
        <f t="shared" si="180"/>
        <v>71</v>
      </c>
      <c r="BW79" s="276">
        <f t="shared" si="180"/>
        <v>72</v>
      </c>
      <c r="BX79" s="276">
        <f t="shared" si="180"/>
        <v>73</v>
      </c>
      <c r="BY79" s="276">
        <f t="shared" si="180"/>
        <v>74</v>
      </c>
      <c r="BZ79" s="276">
        <f t="shared" si="180"/>
        <v>75</v>
      </c>
      <c r="CA79" s="276">
        <f t="shared" si="180"/>
        <v>76</v>
      </c>
      <c r="CB79" s="276">
        <f t="shared" si="180"/>
        <v>77</v>
      </c>
      <c r="CC79" s="276">
        <f t="shared" si="180"/>
        <v>78</v>
      </c>
      <c r="CD79" s="276">
        <f t="shared" si="180"/>
        <v>79</v>
      </c>
      <c r="CE79" s="276">
        <f t="shared" si="180"/>
        <v>80</v>
      </c>
      <c r="CF79" s="276">
        <f t="shared" si="180"/>
        <v>81</v>
      </c>
      <c r="CG79" s="276">
        <f t="shared" si="180"/>
        <v>82</v>
      </c>
      <c r="CH79" s="276">
        <f t="shared" si="180"/>
        <v>83</v>
      </c>
      <c r="CI79" s="276">
        <f t="shared" si="180"/>
        <v>84</v>
      </c>
      <c r="CJ79" s="276">
        <f t="shared" si="180"/>
        <v>85</v>
      </c>
      <c r="CK79" s="276">
        <f t="shared" si="180"/>
        <v>86</v>
      </c>
      <c r="CL79" s="276">
        <f t="shared" si="180"/>
        <v>87</v>
      </c>
      <c r="CM79" s="276">
        <f t="shared" si="180"/>
        <v>88</v>
      </c>
      <c r="CN79" s="276">
        <f t="shared" si="180"/>
        <v>89</v>
      </c>
      <c r="CO79" s="276">
        <f t="shared" si="180"/>
        <v>90</v>
      </c>
      <c r="CP79" s="276">
        <f t="shared" si="180"/>
        <v>91</v>
      </c>
      <c r="CQ79" s="276">
        <f t="shared" si="180"/>
        <v>92</v>
      </c>
      <c r="CR79" s="276">
        <f t="shared" si="180"/>
        <v>93</v>
      </c>
      <c r="CS79" s="276">
        <f t="shared" si="180"/>
        <v>94</v>
      </c>
      <c r="CT79" s="276">
        <f t="shared" si="180"/>
        <v>95</v>
      </c>
      <c r="CU79" s="276">
        <f t="shared" si="180"/>
        <v>96</v>
      </c>
      <c r="CV79" s="276">
        <f t="shared" si="180"/>
        <v>97</v>
      </c>
      <c r="CW79" s="276">
        <f t="shared" si="180"/>
        <v>98</v>
      </c>
      <c r="CX79" s="276">
        <f t="shared" si="180"/>
        <v>99</v>
      </c>
      <c r="CY79" s="276">
        <f t="shared" si="180"/>
        <v>100</v>
      </c>
      <c r="CZ79" s="276">
        <f t="shared" si="180"/>
        <v>101</v>
      </c>
      <c r="DA79" s="276">
        <f t="shared" si="180"/>
        <v>102</v>
      </c>
      <c r="DB79" s="276">
        <f t="shared" si="180"/>
        <v>103</v>
      </c>
      <c r="DC79" s="276">
        <f t="shared" si="180"/>
        <v>104</v>
      </c>
      <c r="DD79" s="276">
        <f t="shared" si="180"/>
        <v>105</v>
      </c>
      <c r="DE79" s="276">
        <f t="shared" si="180"/>
        <v>106</v>
      </c>
      <c r="DF79" s="276">
        <f t="shared" si="180"/>
        <v>107</v>
      </c>
      <c r="DG79" s="276">
        <f t="shared" si="180"/>
        <v>108</v>
      </c>
      <c r="DH79" s="276">
        <f t="shared" si="180"/>
        <v>109</v>
      </c>
      <c r="DI79" s="276">
        <f t="shared" si="180"/>
        <v>110</v>
      </c>
      <c r="DJ79" s="276">
        <f t="shared" si="180"/>
        <v>111</v>
      </c>
      <c r="DK79" s="276">
        <f t="shared" si="180"/>
        <v>112</v>
      </c>
      <c r="DL79" s="276">
        <f t="shared" si="180"/>
        <v>113</v>
      </c>
      <c r="DM79" s="276">
        <f t="shared" si="180"/>
        <v>114</v>
      </c>
      <c r="DN79" s="276">
        <f t="shared" si="180"/>
        <v>115</v>
      </c>
      <c r="DO79" s="276">
        <f t="shared" si="180"/>
        <v>116</v>
      </c>
      <c r="DP79" s="276">
        <f t="shared" si="180"/>
        <v>117</v>
      </c>
      <c r="DQ79" s="276">
        <f t="shared" si="180"/>
        <v>118</v>
      </c>
      <c r="DR79" s="276">
        <f t="shared" si="180"/>
        <v>119</v>
      </c>
      <c r="DS79" s="276">
        <f t="shared" si="180"/>
        <v>120</v>
      </c>
      <c r="DT79" s="276">
        <f t="shared" si="180"/>
        <v>121</v>
      </c>
      <c r="DU79" s="276">
        <f t="shared" si="180"/>
        <v>122</v>
      </c>
      <c r="DV79" s="276">
        <f t="shared" si="180"/>
        <v>123</v>
      </c>
      <c r="DW79" s="276">
        <f t="shared" si="180"/>
        <v>124</v>
      </c>
      <c r="DX79" s="276">
        <f t="shared" si="180"/>
        <v>125</v>
      </c>
      <c r="DY79" s="276">
        <f t="shared" si="180"/>
        <v>126</v>
      </c>
      <c r="DZ79" s="276">
        <f t="shared" si="180"/>
        <v>127</v>
      </c>
      <c r="EA79" s="276">
        <f t="shared" si="180"/>
        <v>128</v>
      </c>
      <c r="EB79" s="276">
        <f t="shared" si="180"/>
        <v>129</v>
      </c>
      <c r="EC79" s="276">
        <f t="shared" si="180"/>
        <v>130</v>
      </c>
      <c r="ED79" s="276">
        <f t="shared" ref="ED79:GO79" si="181">EC79+1</f>
        <v>131</v>
      </c>
      <c r="EE79" s="276">
        <f t="shared" si="181"/>
        <v>132</v>
      </c>
      <c r="EF79" s="276">
        <f t="shared" si="181"/>
        <v>133</v>
      </c>
      <c r="EG79" s="276">
        <f t="shared" si="181"/>
        <v>134</v>
      </c>
      <c r="EH79" s="276">
        <f t="shared" si="181"/>
        <v>135</v>
      </c>
      <c r="EI79" s="276">
        <f t="shared" si="181"/>
        <v>136</v>
      </c>
      <c r="EJ79" s="276">
        <f t="shared" si="181"/>
        <v>137</v>
      </c>
      <c r="EK79" s="276">
        <f t="shared" si="181"/>
        <v>138</v>
      </c>
      <c r="EL79" s="276">
        <f t="shared" si="181"/>
        <v>139</v>
      </c>
      <c r="EM79" s="276">
        <f t="shared" si="181"/>
        <v>140</v>
      </c>
      <c r="EN79" s="276">
        <f t="shared" si="181"/>
        <v>141</v>
      </c>
      <c r="EO79" s="276">
        <f t="shared" si="181"/>
        <v>142</v>
      </c>
      <c r="EP79" s="276">
        <f t="shared" si="181"/>
        <v>143</v>
      </c>
      <c r="EQ79" s="276">
        <f t="shared" si="181"/>
        <v>144</v>
      </c>
      <c r="ER79" s="276">
        <f t="shared" si="181"/>
        <v>145</v>
      </c>
      <c r="ES79" s="276">
        <f t="shared" si="181"/>
        <v>146</v>
      </c>
      <c r="ET79" s="276">
        <f t="shared" si="181"/>
        <v>147</v>
      </c>
      <c r="EU79" s="276">
        <f t="shared" si="181"/>
        <v>148</v>
      </c>
      <c r="EV79" s="276">
        <f t="shared" si="181"/>
        <v>149</v>
      </c>
      <c r="EW79" s="276">
        <f t="shared" si="181"/>
        <v>150</v>
      </c>
      <c r="EX79" s="276">
        <f t="shared" si="181"/>
        <v>151</v>
      </c>
      <c r="EY79" s="276">
        <f t="shared" si="181"/>
        <v>152</v>
      </c>
      <c r="EZ79" s="276">
        <f t="shared" si="181"/>
        <v>153</v>
      </c>
      <c r="FA79" s="276">
        <f t="shared" si="181"/>
        <v>154</v>
      </c>
      <c r="FB79" s="276">
        <f t="shared" si="181"/>
        <v>155</v>
      </c>
      <c r="FC79" s="276">
        <f t="shared" si="181"/>
        <v>156</v>
      </c>
      <c r="FD79" s="276">
        <f t="shared" si="181"/>
        <v>157</v>
      </c>
      <c r="FE79" s="276">
        <f t="shared" si="181"/>
        <v>158</v>
      </c>
      <c r="FF79" s="276">
        <f t="shared" si="181"/>
        <v>159</v>
      </c>
      <c r="FG79" s="276">
        <f t="shared" si="181"/>
        <v>160</v>
      </c>
      <c r="FH79" s="276">
        <f t="shared" si="181"/>
        <v>161</v>
      </c>
      <c r="FI79" s="276">
        <f t="shared" si="181"/>
        <v>162</v>
      </c>
      <c r="FJ79" s="276">
        <f t="shared" si="181"/>
        <v>163</v>
      </c>
      <c r="FK79" s="276">
        <f t="shared" si="181"/>
        <v>164</v>
      </c>
      <c r="FL79" s="276">
        <f t="shared" si="181"/>
        <v>165</v>
      </c>
      <c r="FM79" s="276">
        <f t="shared" si="181"/>
        <v>166</v>
      </c>
      <c r="FN79" s="276">
        <f t="shared" si="181"/>
        <v>167</v>
      </c>
      <c r="FO79" s="276">
        <f t="shared" si="181"/>
        <v>168</v>
      </c>
      <c r="FP79" s="276">
        <f t="shared" si="181"/>
        <v>169</v>
      </c>
      <c r="FQ79" s="276">
        <f t="shared" si="181"/>
        <v>170</v>
      </c>
      <c r="FR79" s="276">
        <f t="shared" si="181"/>
        <v>171</v>
      </c>
      <c r="FS79" s="276">
        <f t="shared" si="181"/>
        <v>172</v>
      </c>
      <c r="FT79" s="276">
        <f t="shared" si="181"/>
        <v>173</v>
      </c>
      <c r="FU79" s="276">
        <f t="shared" si="181"/>
        <v>174</v>
      </c>
      <c r="FV79" s="276">
        <f t="shared" si="181"/>
        <v>175</v>
      </c>
      <c r="FW79" s="276">
        <f t="shared" si="181"/>
        <v>176</v>
      </c>
      <c r="FX79" s="276">
        <f t="shared" si="181"/>
        <v>177</v>
      </c>
      <c r="FY79" s="276">
        <f t="shared" si="181"/>
        <v>178</v>
      </c>
      <c r="FZ79" s="276">
        <f t="shared" si="181"/>
        <v>179</v>
      </c>
      <c r="GA79" s="276">
        <f t="shared" si="181"/>
        <v>180</v>
      </c>
      <c r="GB79" s="276">
        <f t="shared" si="181"/>
        <v>181</v>
      </c>
      <c r="GC79" s="276">
        <f t="shared" si="181"/>
        <v>182</v>
      </c>
      <c r="GD79" s="276">
        <f t="shared" si="181"/>
        <v>183</v>
      </c>
      <c r="GE79" s="276">
        <f t="shared" si="181"/>
        <v>184</v>
      </c>
      <c r="GF79" s="276">
        <f t="shared" si="181"/>
        <v>185</v>
      </c>
      <c r="GG79" s="276">
        <f t="shared" si="181"/>
        <v>186</v>
      </c>
      <c r="GH79" s="276">
        <f t="shared" si="181"/>
        <v>187</v>
      </c>
      <c r="GI79" s="276">
        <f t="shared" si="181"/>
        <v>188</v>
      </c>
      <c r="GJ79" s="276">
        <f t="shared" si="181"/>
        <v>189</v>
      </c>
      <c r="GK79" s="276">
        <f t="shared" si="181"/>
        <v>190</v>
      </c>
      <c r="GL79" s="276">
        <f t="shared" si="181"/>
        <v>191</v>
      </c>
      <c r="GM79" s="276">
        <f t="shared" si="181"/>
        <v>192</v>
      </c>
      <c r="GN79" s="276">
        <f t="shared" si="181"/>
        <v>193</v>
      </c>
      <c r="GO79" s="276">
        <f t="shared" si="181"/>
        <v>194</v>
      </c>
      <c r="GP79" s="276">
        <f t="shared" ref="GP79:JA79" si="182">GO79+1</f>
        <v>195</v>
      </c>
      <c r="GQ79" s="276">
        <f t="shared" si="182"/>
        <v>196</v>
      </c>
      <c r="GR79" s="276">
        <f t="shared" si="182"/>
        <v>197</v>
      </c>
      <c r="GS79" s="276">
        <f t="shared" si="182"/>
        <v>198</v>
      </c>
      <c r="GT79" s="276">
        <f t="shared" si="182"/>
        <v>199</v>
      </c>
      <c r="GU79" s="276">
        <f t="shared" si="182"/>
        <v>200</v>
      </c>
      <c r="GV79" s="276">
        <f t="shared" si="182"/>
        <v>201</v>
      </c>
      <c r="GW79" s="276">
        <f t="shared" si="182"/>
        <v>202</v>
      </c>
      <c r="GX79" s="276">
        <f t="shared" si="182"/>
        <v>203</v>
      </c>
      <c r="GY79" s="276">
        <f t="shared" si="182"/>
        <v>204</v>
      </c>
      <c r="GZ79" s="276">
        <f t="shared" si="182"/>
        <v>205</v>
      </c>
      <c r="HA79" s="276">
        <f t="shared" si="182"/>
        <v>206</v>
      </c>
      <c r="HB79" s="276">
        <f t="shared" si="182"/>
        <v>207</v>
      </c>
      <c r="HC79" s="276">
        <f t="shared" si="182"/>
        <v>208</v>
      </c>
      <c r="HD79" s="276">
        <f t="shared" si="182"/>
        <v>209</v>
      </c>
      <c r="HE79" s="276">
        <f t="shared" si="182"/>
        <v>210</v>
      </c>
      <c r="HF79" s="276">
        <f t="shared" si="182"/>
        <v>211</v>
      </c>
      <c r="HG79" s="276">
        <f t="shared" si="182"/>
        <v>212</v>
      </c>
      <c r="HH79" s="276">
        <f t="shared" si="182"/>
        <v>213</v>
      </c>
      <c r="HI79" s="276">
        <f t="shared" si="182"/>
        <v>214</v>
      </c>
      <c r="HJ79" s="276">
        <f t="shared" si="182"/>
        <v>215</v>
      </c>
      <c r="HK79" s="276">
        <f t="shared" si="182"/>
        <v>216</v>
      </c>
      <c r="HL79" s="276">
        <f t="shared" si="182"/>
        <v>217</v>
      </c>
      <c r="HM79" s="276">
        <f t="shared" si="182"/>
        <v>218</v>
      </c>
      <c r="HN79" s="276">
        <f t="shared" si="182"/>
        <v>219</v>
      </c>
      <c r="HO79" s="276">
        <f t="shared" si="182"/>
        <v>220</v>
      </c>
      <c r="HP79" s="276">
        <f t="shared" si="182"/>
        <v>221</v>
      </c>
      <c r="HQ79" s="276">
        <f t="shared" si="182"/>
        <v>222</v>
      </c>
      <c r="HR79" s="276">
        <f t="shared" si="182"/>
        <v>223</v>
      </c>
      <c r="HS79" s="276">
        <f t="shared" si="182"/>
        <v>224</v>
      </c>
      <c r="HT79" s="276">
        <f t="shared" si="182"/>
        <v>225</v>
      </c>
      <c r="HU79" s="276">
        <f t="shared" si="182"/>
        <v>226</v>
      </c>
      <c r="HV79" s="276">
        <f t="shared" si="182"/>
        <v>227</v>
      </c>
      <c r="HW79" s="276">
        <f t="shared" si="182"/>
        <v>228</v>
      </c>
      <c r="HX79" s="276">
        <f t="shared" si="182"/>
        <v>229</v>
      </c>
      <c r="HY79" s="276">
        <f t="shared" si="182"/>
        <v>230</v>
      </c>
      <c r="HZ79" s="276">
        <f t="shared" si="182"/>
        <v>231</v>
      </c>
      <c r="IA79" s="276">
        <f t="shared" si="182"/>
        <v>232</v>
      </c>
      <c r="IB79" s="276">
        <f t="shared" si="182"/>
        <v>233</v>
      </c>
      <c r="IC79" s="276">
        <f t="shared" si="182"/>
        <v>234</v>
      </c>
      <c r="ID79" s="276">
        <f t="shared" si="182"/>
        <v>235</v>
      </c>
      <c r="IE79" s="276">
        <f t="shared" si="182"/>
        <v>236</v>
      </c>
      <c r="IF79" s="276">
        <f t="shared" si="182"/>
        <v>237</v>
      </c>
      <c r="IG79" s="276">
        <f t="shared" si="182"/>
        <v>238</v>
      </c>
      <c r="IH79" s="276">
        <f t="shared" si="182"/>
        <v>239</v>
      </c>
      <c r="II79" s="276">
        <f t="shared" si="182"/>
        <v>240</v>
      </c>
      <c r="IJ79" s="276">
        <f t="shared" si="182"/>
        <v>241</v>
      </c>
      <c r="IK79" s="276">
        <f t="shared" si="182"/>
        <v>242</v>
      </c>
      <c r="IL79" s="276">
        <f t="shared" si="182"/>
        <v>243</v>
      </c>
      <c r="IM79" s="276">
        <f t="shared" si="182"/>
        <v>244</v>
      </c>
      <c r="IN79" s="276">
        <f t="shared" si="182"/>
        <v>245</v>
      </c>
      <c r="IO79" s="276">
        <f t="shared" si="182"/>
        <v>246</v>
      </c>
      <c r="IP79" s="276">
        <f t="shared" si="182"/>
        <v>247</v>
      </c>
      <c r="IQ79" s="276">
        <f t="shared" si="182"/>
        <v>248</v>
      </c>
      <c r="IR79" s="276">
        <f t="shared" si="182"/>
        <v>249</v>
      </c>
      <c r="IS79" s="276">
        <f t="shared" si="182"/>
        <v>250</v>
      </c>
      <c r="IT79" s="276">
        <f t="shared" si="182"/>
        <v>251</v>
      </c>
      <c r="IU79" s="276">
        <f t="shared" si="182"/>
        <v>252</v>
      </c>
      <c r="IV79" s="276">
        <f t="shared" si="182"/>
        <v>253</v>
      </c>
      <c r="IW79" s="276">
        <f t="shared" si="182"/>
        <v>254</v>
      </c>
      <c r="IX79" s="276">
        <f t="shared" si="182"/>
        <v>255</v>
      </c>
      <c r="IY79" s="276">
        <f t="shared" si="182"/>
        <v>256</v>
      </c>
      <c r="IZ79" s="276">
        <f t="shared" si="182"/>
        <v>257</v>
      </c>
      <c r="JA79" s="276">
        <f t="shared" si="182"/>
        <v>258</v>
      </c>
      <c r="JB79" s="276">
        <f t="shared" ref="JB79:LM79" si="183">JA79+1</f>
        <v>259</v>
      </c>
      <c r="JC79" s="276">
        <f t="shared" si="183"/>
        <v>260</v>
      </c>
      <c r="JD79" s="276">
        <f t="shared" si="183"/>
        <v>261</v>
      </c>
      <c r="JE79" s="276">
        <f t="shared" si="183"/>
        <v>262</v>
      </c>
      <c r="JF79" s="276">
        <f t="shared" si="183"/>
        <v>263</v>
      </c>
      <c r="JG79" s="276">
        <f t="shared" si="183"/>
        <v>264</v>
      </c>
      <c r="JH79" s="276">
        <f t="shared" si="183"/>
        <v>265</v>
      </c>
      <c r="JI79" s="276">
        <f t="shared" si="183"/>
        <v>266</v>
      </c>
      <c r="JJ79" s="276">
        <f t="shared" si="183"/>
        <v>267</v>
      </c>
      <c r="JK79" s="276">
        <f t="shared" si="183"/>
        <v>268</v>
      </c>
      <c r="JL79" s="276">
        <f t="shared" si="183"/>
        <v>269</v>
      </c>
      <c r="JM79" s="276">
        <f t="shared" si="183"/>
        <v>270</v>
      </c>
      <c r="JN79" s="276">
        <f t="shared" si="183"/>
        <v>271</v>
      </c>
      <c r="JO79" s="276">
        <f t="shared" si="183"/>
        <v>272</v>
      </c>
      <c r="JP79" s="276">
        <f t="shared" si="183"/>
        <v>273</v>
      </c>
      <c r="JQ79" s="276">
        <f t="shared" si="183"/>
        <v>274</v>
      </c>
      <c r="JR79" s="276">
        <f t="shared" si="183"/>
        <v>275</v>
      </c>
      <c r="JS79" s="276">
        <f t="shared" si="183"/>
        <v>276</v>
      </c>
      <c r="JT79" s="276">
        <f t="shared" si="183"/>
        <v>277</v>
      </c>
      <c r="JU79" s="276">
        <f t="shared" si="183"/>
        <v>278</v>
      </c>
      <c r="JV79" s="276">
        <f t="shared" si="183"/>
        <v>279</v>
      </c>
      <c r="JW79" s="276">
        <f t="shared" si="183"/>
        <v>280</v>
      </c>
      <c r="JX79" s="276">
        <f t="shared" si="183"/>
        <v>281</v>
      </c>
      <c r="JY79" s="276">
        <f t="shared" si="183"/>
        <v>282</v>
      </c>
      <c r="JZ79" s="276">
        <f t="shared" si="183"/>
        <v>283</v>
      </c>
      <c r="KA79" s="276">
        <f t="shared" si="183"/>
        <v>284</v>
      </c>
      <c r="KB79" s="276">
        <f t="shared" si="183"/>
        <v>285</v>
      </c>
      <c r="KC79" s="276">
        <f t="shared" si="183"/>
        <v>286</v>
      </c>
      <c r="KD79" s="276">
        <f t="shared" si="183"/>
        <v>287</v>
      </c>
      <c r="KE79" s="276">
        <f t="shared" si="183"/>
        <v>288</v>
      </c>
      <c r="KF79" s="276">
        <f t="shared" si="183"/>
        <v>289</v>
      </c>
      <c r="KG79" s="276">
        <f t="shared" si="183"/>
        <v>290</v>
      </c>
      <c r="KH79" s="276">
        <f t="shared" si="183"/>
        <v>291</v>
      </c>
      <c r="KI79" s="276">
        <f t="shared" si="183"/>
        <v>292</v>
      </c>
      <c r="KJ79" s="276">
        <f t="shared" si="183"/>
        <v>293</v>
      </c>
      <c r="KK79" s="276">
        <f t="shared" si="183"/>
        <v>294</v>
      </c>
      <c r="KL79" s="276">
        <f t="shared" si="183"/>
        <v>295</v>
      </c>
      <c r="KM79" s="276">
        <f t="shared" si="183"/>
        <v>296</v>
      </c>
      <c r="KN79" s="276">
        <f t="shared" si="183"/>
        <v>297</v>
      </c>
      <c r="KO79" s="276">
        <f t="shared" si="183"/>
        <v>298</v>
      </c>
      <c r="KP79" s="276">
        <f t="shared" si="183"/>
        <v>299</v>
      </c>
      <c r="KQ79" s="276">
        <f t="shared" si="183"/>
        <v>300</v>
      </c>
      <c r="KR79" s="276">
        <f t="shared" si="183"/>
        <v>301</v>
      </c>
      <c r="KS79" s="276">
        <f t="shared" si="183"/>
        <v>302</v>
      </c>
      <c r="KT79" s="276">
        <f t="shared" si="183"/>
        <v>303</v>
      </c>
      <c r="KU79" s="276">
        <f t="shared" si="183"/>
        <v>304</v>
      </c>
      <c r="KV79" s="276">
        <f t="shared" si="183"/>
        <v>305</v>
      </c>
      <c r="KW79" s="276">
        <f t="shared" si="183"/>
        <v>306</v>
      </c>
      <c r="KX79" s="276">
        <f t="shared" si="183"/>
        <v>307</v>
      </c>
      <c r="KY79" s="276">
        <f t="shared" si="183"/>
        <v>308</v>
      </c>
      <c r="KZ79" s="276">
        <f t="shared" si="183"/>
        <v>309</v>
      </c>
      <c r="LA79" s="276">
        <f t="shared" si="183"/>
        <v>310</v>
      </c>
      <c r="LB79" s="276">
        <f t="shared" si="183"/>
        <v>311</v>
      </c>
      <c r="LC79" s="276">
        <f t="shared" si="183"/>
        <v>312</v>
      </c>
      <c r="LD79" s="276">
        <f t="shared" si="183"/>
        <v>313</v>
      </c>
      <c r="LE79" s="276">
        <f t="shared" si="183"/>
        <v>314</v>
      </c>
      <c r="LF79" s="276">
        <f t="shared" si="183"/>
        <v>315</v>
      </c>
      <c r="LG79" s="276">
        <f t="shared" si="183"/>
        <v>316</v>
      </c>
      <c r="LH79" s="276">
        <f t="shared" si="183"/>
        <v>317</v>
      </c>
      <c r="LI79" s="276">
        <f t="shared" si="183"/>
        <v>318</v>
      </c>
      <c r="LJ79" s="276">
        <f t="shared" si="183"/>
        <v>319</v>
      </c>
      <c r="LK79" s="276">
        <f t="shared" si="183"/>
        <v>320</v>
      </c>
      <c r="LL79" s="276">
        <f t="shared" si="183"/>
        <v>321</v>
      </c>
      <c r="LM79" s="276">
        <f t="shared" si="183"/>
        <v>322</v>
      </c>
      <c r="LN79" s="276">
        <f t="shared" ref="LN79:NY79" si="184">LM79+1</f>
        <v>323</v>
      </c>
      <c r="LO79" s="276">
        <f t="shared" si="184"/>
        <v>324</v>
      </c>
      <c r="LP79" s="276">
        <f t="shared" si="184"/>
        <v>325</v>
      </c>
      <c r="LQ79" s="276">
        <f t="shared" si="184"/>
        <v>326</v>
      </c>
      <c r="LR79" s="276">
        <f t="shared" si="184"/>
        <v>327</v>
      </c>
      <c r="LS79" s="276">
        <f t="shared" si="184"/>
        <v>328</v>
      </c>
      <c r="LT79" s="276">
        <f t="shared" si="184"/>
        <v>329</v>
      </c>
      <c r="LU79" s="276">
        <f t="shared" si="184"/>
        <v>330</v>
      </c>
      <c r="LV79" s="276">
        <f t="shared" si="184"/>
        <v>331</v>
      </c>
      <c r="LW79" s="276">
        <f t="shared" si="184"/>
        <v>332</v>
      </c>
      <c r="LX79" s="276">
        <f t="shared" si="184"/>
        <v>333</v>
      </c>
      <c r="LY79" s="276">
        <f t="shared" si="184"/>
        <v>334</v>
      </c>
      <c r="LZ79" s="276">
        <f t="shared" si="184"/>
        <v>335</v>
      </c>
      <c r="MA79" s="276">
        <f t="shared" si="184"/>
        <v>336</v>
      </c>
      <c r="MB79" s="276">
        <f t="shared" si="184"/>
        <v>337</v>
      </c>
      <c r="MC79" s="276">
        <f t="shared" si="184"/>
        <v>338</v>
      </c>
      <c r="MD79" s="276">
        <f t="shared" si="184"/>
        <v>339</v>
      </c>
      <c r="ME79" s="276">
        <f t="shared" si="184"/>
        <v>340</v>
      </c>
      <c r="MF79" s="276">
        <f t="shared" si="184"/>
        <v>341</v>
      </c>
      <c r="MG79" s="276">
        <f t="shared" si="184"/>
        <v>342</v>
      </c>
      <c r="MH79" s="276">
        <f t="shared" si="184"/>
        <v>343</v>
      </c>
      <c r="MI79" s="276">
        <f t="shared" si="184"/>
        <v>344</v>
      </c>
      <c r="MJ79" s="276">
        <f t="shared" si="184"/>
        <v>345</v>
      </c>
      <c r="MK79" s="276">
        <f t="shared" si="184"/>
        <v>346</v>
      </c>
      <c r="ML79" s="276">
        <f t="shared" si="184"/>
        <v>347</v>
      </c>
      <c r="MM79" s="276">
        <f t="shared" si="184"/>
        <v>348</v>
      </c>
      <c r="MN79" s="276">
        <f t="shared" si="184"/>
        <v>349</v>
      </c>
      <c r="MO79" s="276">
        <f t="shared" si="184"/>
        <v>350</v>
      </c>
      <c r="MP79" s="276">
        <f t="shared" si="184"/>
        <v>351</v>
      </c>
      <c r="MQ79" s="276">
        <f t="shared" si="184"/>
        <v>352</v>
      </c>
      <c r="MR79" s="276">
        <f t="shared" si="184"/>
        <v>353</v>
      </c>
      <c r="MS79" s="276">
        <f t="shared" si="184"/>
        <v>354</v>
      </c>
      <c r="MT79" s="276">
        <f t="shared" si="184"/>
        <v>355</v>
      </c>
      <c r="MU79" s="276">
        <f t="shared" si="184"/>
        <v>356</v>
      </c>
      <c r="MV79" s="276">
        <f t="shared" si="184"/>
        <v>357</v>
      </c>
      <c r="MW79" s="276">
        <f t="shared" si="184"/>
        <v>358</v>
      </c>
      <c r="MX79" s="276">
        <f t="shared" si="184"/>
        <v>359</v>
      </c>
      <c r="MY79" s="276">
        <f t="shared" si="184"/>
        <v>360</v>
      </c>
      <c r="MZ79" s="276">
        <f t="shared" si="184"/>
        <v>361</v>
      </c>
      <c r="NA79" s="276">
        <f t="shared" si="184"/>
        <v>362</v>
      </c>
      <c r="NB79" s="276">
        <f t="shared" si="184"/>
        <v>363</v>
      </c>
      <c r="NC79" s="276">
        <f t="shared" si="184"/>
        <v>364</v>
      </c>
      <c r="ND79" s="276">
        <f t="shared" si="184"/>
        <v>365</v>
      </c>
      <c r="NE79" s="276">
        <f t="shared" si="184"/>
        <v>366</v>
      </c>
      <c r="NF79" s="276">
        <f t="shared" si="184"/>
        <v>367</v>
      </c>
      <c r="NG79" s="276">
        <f t="shared" si="184"/>
        <v>368</v>
      </c>
      <c r="NH79" s="276">
        <f t="shared" si="184"/>
        <v>369</v>
      </c>
      <c r="NI79" s="276">
        <f t="shared" si="184"/>
        <v>370</v>
      </c>
      <c r="NJ79" s="276">
        <f t="shared" si="184"/>
        <v>371</v>
      </c>
      <c r="NK79" s="276">
        <f t="shared" si="184"/>
        <v>372</v>
      </c>
      <c r="NL79" s="276">
        <f t="shared" si="184"/>
        <v>373</v>
      </c>
      <c r="NM79" s="276">
        <f t="shared" si="184"/>
        <v>374</v>
      </c>
      <c r="NN79" s="276">
        <f t="shared" si="184"/>
        <v>375</v>
      </c>
      <c r="NO79" s="276">
        <f t="shared" si="184"/>
        <v>376</v>
      </c>
      <c r="NP79" s="276">
        <f t="shared" si="184"/>
        <v>377</v>
      </c>
      <c r="NQ79" s="276">
        <f t="shared" si="184"/>
        <v>378</v>
      </c>
      <c r="NR79" s="276">
        <f t="shared" si="184"/>
        <v>379</v>
      </c>
      <c r="NS79" s="276">
        <f t="shared" si="184"/>
        <v>380</v>
      </c>
      <c r="NT79" s="276">
        <f t="shared" si="184"/>
        <v>381</v>
      </c>
      <c r="NU79" s="276">
        <f t="shared" si="184"/>
        <v>382</v>
      </c>
      <c r="NV79" s="276">
        <f t="shared" si="184"/>
        <v>383</v>
      </c>
      <c r="NW79" s="276">
        <f t="shared" si="184"/>
        <v>384</v>
      </c>
      <c r="NX79" s="276">
        <f t="shared" si="184"/>
        <v>385</v>
      </c>
      <c r="NY79" s="276">
        <f t="shared" si="184"/>
        <v>386</v>
      </c>
      <c r="NZ79" s="276">
        <f t="shared" ref="NZ79:QK79" si="185">NY79+1</f>
        <v>387</v>
      </c>
      <c r="OA79" s="276">
        <f t="shared" si="185"/>
        <v>388</v>
      </c>
      <c r="OB79" s="276">
        <f t="shared" si="185"/>
        <v>389</v>
      </c>
      <c r="OC79" s="276">
        <f t="shared" si="185"/>
        <v>390</v>
      </c>
      <c r="OD79" s="276">
        <f t="shared" si="185"/>
        <v>391</v>
      </c>
      <c r="OE79" s="276">
        <f t="shared" si="185"/>
        <v>392</v>
      </c>
      <c r="OF79" s="276">
        <f t="shared" si="185"/>
        <v>393</v>
      </c>
      <c r="OG79" s="276">
        <f t="shared" si="185"/>
        <v>394</v>
      </c>
      <c r="OH79" s="276">
        <f t="shared" si="185"/>
        <v>395</v>
      </c>
      <c r="OI79" s="276">
        <f t="shared" si="185"/>
        <v>396</v>
      </c>
      <c r="OJ79" s="276">
        <f t="shared" si="185"/>
        <v>397</v>
      </c>
      <c r="OK79" s="276">
        <f t="shared" si="185"/>
        <v>398</v>
      </c>
      <c r="OL79" s="276">
        <f t="shared" si="185"/>
        <v>399</v>
      </c>
      <c r="OM79" s="276">
        <f t="shared" si="185"/>
        <v>400</v>
      </c>
      <c r="ON79" s="276">
        <f t="shared" si="185"/>
        <v>401</v>
      </c>
      <c r="OO79" s="276">
        <f t="shared" si="185"/>
        <v>402</v>
      </c>
      <c r="OP79" s="276">
        <f t="shared" si="185"/>
        <v>403</v>
      </c>
      <c r="OQ79" s="276">
        <f t="shared" si="185"/>
        <v>404</v>
      </c>
      <c r="OR79" s="276">
        <f t="shared" si="185"/>
        <v>405</v>
      </c>
      <c r="OS79" s="276">
        <f t="shared" si="185"/>
        <v>406</v>
      </c>
      <c r="OT79" s="276">
        <f t="shared" si="185"/>
        <v>407</v>
      </c>
      <c r="OU79" s="276">
        <f t="shared" si="185"/>
        <v>408</v>
      </c>
      <c r="OV79" s="276">
        <f t="shared" si="185"/>
        <v>409</v>
      </c>
      <c r="OW79" s="276">
        <f t="shared" si="185"/>
        <v>410</v>
      </c>
      <c r="OX79" s="276">
        <f t="shared" si="185"/>
        <v>411</v>
      </c>
      <c r="OY79" s="276">
        <f t="shared" si="185"/>
        <v>412</v>
      </c>
      <c r="OZ79" s="276">
        <f t="shared" si="185"/>
        <v>413</v>
      </c>
      <c r="PA79" s="276">
        <f t="shared" si="185"/>
        <v>414</v>
      </c>
      <c r="PB79" s="276">
        <f t="shared" si="185"/>
        <v>415</v>
      </c>
      <c r="PC79" s="276">
        <f t="shared" si="185"/>
        <v>416</v>
      </c>
      <c r="PD79" s="276">
        <f t="shared" si="185"/>
        <v>417</v>
      </c>
      <c r="PE79" s="276">
        <f t="shared" si="185"/>
        <v>418</v>
      </c>
      <c r="PF79" s="276">
        <f t="shared" si="185"/>
        <v>419</v>
      </c>
      <c r="PG79" s="276">
        <f t="shared" si="185"/>
        <v>420</v>
      </c>
      <c r="PH79" s="276">
        <f t="shared" si="185"/>
        <v>421</v>
      </c>
      <c r="PI79" s="276">
        <f t="shared" si="185"/>
        <v>422</v>
      </c>
      <c r="PJ79" s="276">
        <f t="shared" si="185"/>
        <v>423</v>
      </c>
      <c r="PK79" s="276">
        <f t="shared" si="185"/>
        <v>424</v>
      </c>
      <c r="PL79" s="276">
        <f t="shared" si="185"/>
        <v>425</v>
      </c>
      <c r="PM79" s="276">
        <f t="shared" si="185"/>
        <v>426</v>
      </c>
      <c r="PN79" s="276">
        <f t="shared" si="185"/>
        <v>427</v>
      </c>
      <c r="PO79" s="276">
        <f t="shared" si="185"/>
        <v>428</v>
      </c>
      <c r="PP79" s="276">
        <f t="shared" si="185"/>
        <v>429</v>
      </c>
      <c r="PQ79" s="276">
        <f t="shared" si="185"/>
        <v>430</v>
      </c>
      <c r="PR79" s="276">
        <f t="shared" si="185"/>
        <v>431</v>
      </c>
      <c r="PS79" s="276">
        <f t="shared" si="185"/>
        <v>432</v>
      </c>
      <c r="PT79" s="276">
        <f t="shared" si="185"/>
        <v>433</v>
      </c>
      <c r="PU79" s="276">
        <f t="shared" si="185"/>
        <v>434</v>
      </c>
      <c r="PV79" s="276">
        <f t="shared" si="185"/>
        <v>435</v>
      </c>
      <c r="PW79" s="276">
        <f t="shared" si="185"/>
        <v>436</v>
      </c>
      <c r="PX79" s="276">
        <f t="shared" si="185"/>
        <v>437</v>
      </c>
      <c r="PY79" s="276">
        <f t="shared" si="185"/>
        <v>438</v>
      </c>
      <c r="PZ79" s="276">
        <f t="shared" si="185"/>
        <v>439</v>
      </c>
      <c r="QA79" s="276">
        <f t="shared" si="185"/>
        <v>440</v>
      </c>
      <c r="QB79" s="276">
        <f t="shared" si="185"/>
        <v>441</v>
      </c>
      <c r="QC79" s="276">
        <f t="shared" si="185"/>
        <v>442</v>
      </c>
      <c r="QD79" s="276">
        <f t="shared" si="185"/>
        <v>443</v>
      </c>
      <c r="QE79" s="276">
        <f t="shared" si="185"/>
        <v>444</v>
      </c>
      <c r="QF79" s="276">
        <f t="shared" si="185"/>
        <v>445</v>
      </c>
      <c r="QG79" s="276">
        <f t="shared" si="185"/>
        <v>446</v>
      </c>
      <c r="QH79" s="276">
        <f t="shared" si="185"/>
        <v>447</v>
      </c>
      <c r="QI79" s="276">
        <f t="shared" si="185"/>
        <v>448</v>
      </c>
      <c r="QJ79" s="276">
        <f t="shared" si="185"/>
        <v>449</v>
      </c>
      <c r="QK79" s="276">
        <f t="shared" si="185"/>
        <v>450</v>
      </c>
      <c r="QL79" s="276">
        <f t="shared" ref="QL79:SA79" si="186">QK79+1</f>
        <v>451</v>
      </c>
      <c r="QM79" s="276">
        <f t="shared" si="186"/>
        <v>452</v>
      </c>
      <c r="QN79" s="276">
        <f t="shared" si="186"/>
        <v>453</v>
      </c>
      <c r="QO79" s="276">
        <f t="shared" si="186"/>
        <v>454</v>
      </c>
      <c r="QP79" s="276">
        <f t="shared" si="186"/>
        <v>455</v>
      </c>
      <c r="QQ79" s="276">
        <f t="shared" si="186"/>
        <v>456</v>
      </c>
      <c r="QR79" s="276">
        <f t="shared" si="186"/>
        <v>457</v>
      </c>
      <c r="QS79" s="276">
        <f t="shared" si="186"/>
        <v>458</v>
      </c>
      <c r="QT79" s="276">
        <f t="shared" si="186"/>
        <v>459</v>
      </c>
      <c r="QU79" s="276">
        <f t="shared" si="186"/>
        <v>460</v>
      </c>
      <c r="QV79" s="276">
        <f t="shared" si="186"/>
        <v>461</v>
      </c>
      <c r="QW79" s="276">
        <f t="shared" si="186"/>
        <v>462</v>
      </c>
      <c r="QX79" s="276">
        <f t="shared" si="186"/>
        <v>463</v>
      </c>
      <c r="QY79" s="276">
        <f t="shared" si="186"/>
        <v>464</v>
      </c>
      <c r="QZ79" s="276">
        <f t="shared" si="186"/>
        <v>465</v>
      </c>
      <c r="RA79" s="276">
        <f t="shared" si="186"/>
        <v>466</v>
      </c>
      <c r="RB79" s="276">
        <f t="shared" si="186"/>
        <v>467</v>
      </c>
      <c r="RC79" s="276">
        <f t="shared" si="186"/>
        <v>468</v>
      </c>
      <c r="RD79" s="276">
        <f t="shared" si="186"/>
        <v>469</v>
      </c>
      <c r="RE79" s="276">
        <f t="shared" si="186"/>
        <v>470</v>
      </c>
      <c r="RF79" s="276">
        <f t="shared" si="186"/>
        <v>471</v>
      </c>
      <c r="RG79" s="276">
        <f t="shared" si="186"/>
        <v>472</v>
      </c>
      <c r="RH79" s="276">
        <f t="shared" si="186"/>
        <v>473</v>
      </c>
      <c r="RI79" s="276">
        <f t="shared" si="186"/>
        <v>474</v>
      </c>
      <c r="RJ79" s="276">
        <f t="shared" si="186"/>
        <v>475</v>
      </c>
      <c r="RK79" s="276">
        <f t="shared" si="186"/>
        <v>476</v>
      </c>
      <c r="RL79" s="276">
        <f t="shared" si="186"/>
        <v>477</v>
      </c>
      <c r="RM79" s="276">
        <f t="shared" si="186"/>
        <v>478</v>
      </c>
      <c r="RN79" s="276">
        <f t="shared" si="186"/>
        <v>479</v>
      </c>
      <c r="RO79" s="276">
        <f t="shared" si="186"/>
        <v>480</v>
      </c>
      <c r="RP79" s="276">
        <f t="shared" si="186"/>
        <v>481</v>
      </c>
      <c r="RQ79" s="276">
        <f t="shared" si="186"/>
        <v>482</v>
      </c>
      <c r="RR79" s="276">
        <f t="shared" si="186"/>
        <v>483</v>
      </c>
      <c r="RS79" s="276">
        <f t="shared" si="186"/>
        <v>484</v>
      </c>
      <c r="RT79" s="276">
        <f t="shared" si="186"/>
        <v>485</v>
      </c>
      <c r="RU79" s="276">
        <f t="shared" si="186"/>
        <v>486</v>
      </c>
      <c r="RV79" s="276">
        <f t="shared" si="186"/>
        <v>487</v>
      </c>
      <c r="RW79" s="276">
        <f t="shared" si="186"/>
        <v>488</v>
      </c>
      <c r="RX79" s="276">
        <f t="shared" si="186"/>
        <v>489</v>
      </c>
      <c r="RY79" s="276">
        <f t="shared" si="186"/>
        <v>490</v>
      </c>
      <c r="RZ79" s="276">
        <f t="shared" si="186"/>
        <v>491</v>
      </c>
      <c r="SA79" s="276">
        <f t="shared" si="186"/>
        <v>492</v>
      </c>
    </row>
    <row r="80" spans="1:495">
      <c r="A80" s="282" t="s">
        <v>283</v>
      </c>
      <c r="B80" s="289">
        <f>SUM(C81:C82)</f>
        <v>16702.706871315368</v>
      </c>
      <c r="C80" s="282"/>
      <c r="D80" s="288"/>
      <c r="E80" s="288"/>
      <c r="F80" s="288"/>
      <c r="G80" s="288"/>
      <c r="H80" s="288"/>
      <c r="I80" s="288"/>
      <c r="J80" s="288"/>
      <c r="K80" s="288"/>
      <c r="L80" s="288"/>
      <c r="M80" s="288"/>
      <c r="N80" s="288"/>
      <c r="O80" s="288"/>
      <c r="P80" s="288"/>
      <c r="Q80" s="288"/>
      <c r="R80" s="288"/>
      <c r="S80" s="288"/>
      <c r="T80" s="288"/>
      <c r="U80" s="288"/>
      <c r="V80" s="288"/>
      <c r="W80" s="288"/>
      <c r="X80" s="288"/>
      <c r="Y80" s="288"/>
      <c r="Z80" s="288"/>
      <c r="AA80" s="288"/>
      <c r="AB80" s="288"/>
      <c r="AC80" s="288"/>
      <c r="AD80" s="288"/>
      <c r="AE80" s="288"/>
      <c r="AF80" s="288"/>
      <c r="AG80" s="288"/>
      <c r="AH80" s="288"/>
      <c r="AI80" s="288"/>
      <c r="AJ80" s="288"/>
      <c r="AK80" s="288"/>
      <c r="AL80" s="288"/>
      <c r="AM80" s="288"/>
      <c r="AN80" s="288"/>
      <c r="AO80" s="288"/>
      <c r="AP80" s="288"/>
      <c r="AQ80" s="288"/>
      <c r="AR80" s="288"/>
      <c r="AS80" s="288"/>
      <c r="AT80" s="288"/>
      <c r="AU80" s="288"/>
      <c r="AV80" s="288"/>
      <c r="AW80" s="288"/>
      <c r="AX80" s="288"/>
      <c r="AY80" s="288"/>
      <c r="AZ80" s="288"/>
      <c r="BA80" s="288"/>
      <c r="BB80" s="288"/>
      <c r="BC80" s="288"/>
      <c r="BD80" s="288"/>
      <c r="BE80" s="288"/>
      <c r="BF80" s="288"/>
      <c r="BG80" s="288"/>
      <c r="BH80" s="288"/>
      <c r="BI80" s="288"/>
      <c r="BJ80" s="288"/>
      <c r="BK80" s="288"/>
      <c r="BL80" s="288"/>
      <c r="BM80" s="288"/>
      <c r="BN80" s="288"/>
      <c r="BO80" s="288"/>
      <c r="BP80" s="288"/>
      <c r="BQ80" s="288"/>
      <c r="BR80" s="288"/>
      <c r="BS80" s="288"/>
      <c r="BT80" s="288"/>
      <c r="BU80" s="288"/>
      <c r="BV80" s="288"/>
      <c r="BW80" s="288"/>
      <c r="BX80" s="288"/>
      <c r="BY80" s="288"/>
      <c r="BZ80" s="288"/>
      <c r="CA80" s="288"/>
      <c r="CB80" s="288"/>
      <c r="CC80" s="288"/>
      <c r="CD80" s="288"/>
      <c r="CE80" s="288"/>
      <c r="CF80" s="288"/>
      <c r="CG80" s="288"/>
      <c r="CH80" s="288"/>
      <c r="CI80" s="288"/>
      <c r="CJ80" s="288"/>
      <c r="CK80" s="288"/>
      <c r="CL80" s="288"/>
      <c r="CM80" s="288"/>
      <c r="CN80" s="288"/>
      <c r="CO80" s="288"/>
      <c r="CP80" s="288"/>
      <c r="CQ80" s="288"/>
      <c r="CR80" s="288"/>
      <c r="CS80" s="288"/>
      <c r="CT80" s="288"/>
      <c r="CU80" s="288"/>
      <c r="CV80" s="288"/>
      <c r="CW80" s="288"/>
      <c r="CX80" s="288"/>
      <c r="CY80" s="288"/>
      <c r="CZ80" s="288"/>
      <c r="DA80" s="288"/>
      <c r="DB80" s="288"/>
      <c r="DC80" s="288"/>
      <c r="DD80" s="288"/>
      <c r="DE80" s="288"/>
      <c r="DF80" s="288"/>
      <c r="DG80" s="288"/>
      <c r="DH80" s="288"/>
      <c r="DI80" s="288"/>
      <c r="DJ80" s="288"/>
      <c r="DK80" s="288"/>
      <c r="DL80" s="288"/>
      <c r="DM80" s="288"/>
      <c r="DN80" s="288"/>
      <c r="DO80" s="288"/>
      <c r="DP80" s="288"/>
      <c r="DQ80" s="288"/>
      <c r="DR80" s="288"/>
      <c r="DS80" s="288"/>
      <c r="DT80" s="288"/>
      <c r="DU80" s="288"/>
      <c r="DV80" s="288"/>
      <c r="DW80" s="288"/>
      <c r="DX80" s="288"/>
      <c r="DY80" s="288"/>
      <c r="DZ80" s="288"/>
      <c r="EA80" s="288"/>
      <c r="EB80" s="288"/>
      <c r="EC80" s="288"/>
      <c r="ED80" s="288"/>
      <c r="EE80" s="288"/>
      <c r="EF80" s="288"/>
      <c r="EG80" s="288"/>
      <c r="EH80" s="288"/>
      <c r="EI80" s="288"/>
      <c r="EJ80" s="288"/>
      <c r="EK80" s="288"/>
      <c r="EL80" s="288"/>
      <c r="EM80" s="288"/>
      <c r="EN80" s="288"/>
      <c r="EO80" s="288"/>
      <c r="EP80" s="288"/>
      <c r="EQ80" s="288"/>
      <c r="ER80" s="288"/>
      <c r="ES80" s="288"/>
      <c r="ET80" s="288"/>
      <c r="EU80" s="288"/>
      <c r="EV80" s="288"/>
      <c r="EW80" s="288"/>
      <c r="EX80" s="288"/>
      <c r="EY80" s="288"/>
      <c r="EZ80" s="288"/>
      <c r="FA80" s="288"/>
      <c r="FB80" s="288"/>
      <c r="FC80" s="288"/>
      <c r="FD80" s="288"/>
      <c r="FE80" s="288"/>
      <c r="FF80" s="288"/>
      <c r="FG80" s="288"/>
      <c r="FH80" s="288"/>
      <c r="FI80" s="288"/>
      <c r="FJ80" s="288"/>
      <c r="FK80" s="288"/>
      <c r="FL80" s="288"/>
      <c r="FM80" s="288"/>
      <c r="FN80" s="288"/>
      <c r="FO80" s="288"/>
      <c r="FP80" s="288"/>
      <c r="FQ80" s="288"/>
      <c r="FR80" s="288"/>
      <c r="FS80" s="288"/>
      <c r="FT80" s="288"/>
      <c r="FU80" s="288"/>
      <c r="FV80" s="288"/>
      <c r="FW80" s="288"/>
      <c r="FX80" s="288"/>
      <c r="FY80" s="288"/>
      <c r="FZ80" s="288"/>
      <c r="GA80" s="288"/>
      <c r="GB80" s="288"/>
      <c r="GC80" s="288"/>
      <c r="GD80" s="288"/>
      <c r="GE80" s="288"/>
      <c r="GF80" s="288"/>
      <c r="GG80" s="288"/>
      <c r="GH80" s="288"/>
      <c r="GI80" s="288"/>
      <c r="GJ80" s="288"/>
      <c r="GK80" s="288"/>
      <c r="GL80" s="288"/>
      <c r="GM80" s="288"/>
      <c r="GN80" s="288"/>
      <c r="GO80" s="288"/>
      <c r="GP80" s="288"/>
      <c r="GQ80" s="288"/>
      <c r="GR80" s="288"/>
      <c r="GS80" s="288"/>
      <c r="GT80" s="288"/>
      <c r="GU80" s="288"/>
      <c r="GV80" s="288"/>
      <c r="GW80" s="288"/>
      <c r="GX80" s="288"/>
      <c r="GY80" s="288"/>
      <c r="GZ80" s="288"/>
      <c r="HA80" s="288"/>
      <c r="HB80" s="288"/>
      <c r="HC80" s="288"/>
      <c r="HD80" s="288"/>
      <c r="HE80" s="288"/>
      <c r="HF80" s="288"/>
      <c r="HG80" s="288"/>
      <c r="HH80" s="288"/>
      <c r="HI80" s="288"/>
      <c r="HJ80" s="288"/>
      <c r="HK80" s="288"/>
      <c r="HL80" s="288"/>
      <c r="HM80" s="288"/>
      <c r="HN80" s="288"/>
      <c r="HO80" s="288"/>
      <c r="HP80" s="288"/>
      <c r="HQ80" s="288"/>
      <c r="HR80" s="288"/>
      <c r="HS80" s="288"/>
      <c r="HT80" s="288"/>
      <c r="HU80" s="288"/>
      <c r="HV80" s="288"/>
      <c r="HW80" s="288"/>
      <c r="HX80" s="288"/>
      <c r="HY80" s="288"/>
      <c r="HZ80" s="288"/>
      <c r="IA80" s="288"/>
      <c r="IB80" s="288"/>
      <c r="IC80" s="288"/>
      <c r="ID80" s="288"/>
      <c r="IE80" s="288"/>
      <c r="IF80" s="288"/>
      <c r="IG80" s="288"/>
      <c r="IH80" s="288"/>
      <c r="II80" s="288"/>
      <c r="IJ80" s="288"/>
      <c r="IK80" s="288"/>
      <c r="IL80" s="288"/>
      <c r="IM80" s="288"/>
      <c r="IN80" s="288"/>
      <c r="IO80" s="288"/>
      <c r="IP80" s="288"/>
      <c r="IQ80" s="288"/>
      <c r="IR80" s="288"/>
      <c r="IS80" s="288"/>
      <c r="IT80" s="288"/>
      <c r="IU80" s="288"/>
      <c r="IV80" s="288"/>
      <c r="IW80" s="288"/>
      <c r="IX80" s="288"/>
      <c r="IY80" s="288"/>
      <c r="IZ80" s="288"/>
      <c r="JA80" s="288"/>
      <c r="JB80" s="288"/>
      <c r="JC80" s="288"/>
      <c r="JD80" s="288"/>
      <c r="JE80" s="288"/>
      <c r="JF80" s="288"/>
      <c r="JG80" s="288"/>
      <c r="JH80" s="288"/>
      <c r="JI80" s="288"/>
      <c r="JJ80" s="288"/>
      <c r="JK80" s="288"/>
      <c r="JL80" s="288"/>
      <c r="JM80" s="288"/>
      <c r="JN80" s="288"/>
      <c r="JO80" s="288"/>
      <c r="JP80" s="288"/>
      <c r="JQ80" s="288"/>
      <c r="JR80" s="288"/>
      <c r="JS80" s="288"/>
      <c r="JT80" s="288"/>
      <c r="JU80" s="288"/>
      <c r="JV80" s="288"/>
      <c r="JW80" s="288"/>
      <c r="JX80" s="288"/>
      <c r="JY80" s="288"/>
      <c r="JZ80" s="288"/>
      <c r="KA80" s="288"/>
      <c r="KB80" s="288"/>
      <c r="KC80" s="288"/>
      <c r="KD80" s="288"/>
      <c r="KE80" s="288"/>
      <c r="KF80" s="288"/>
      <c r="KG80" s="288"/>
      <c r="KH80" s="288"/>
      <c r="KI80" s="288"/>
      <c r="KJ80" s="288"/>
      <c r="KK80" s="288"/>
      <c r="KL80" s="288"/>
      <c r="KM80" s="288"/>
      <c r="KN80" s="288"/>
      <c r="KO80" s="288"/>
      <c r="KP80" s="288"/>
      <c r="KQ80" s="288"/>
      <c r="KR80" s="288"/>
      <c r="KS80" s="288"/>
      <c r="KT80" s="288"/>
      <c r="KU80" s="288"/>
      <c r="KV80" s="288"/>
      <c r="KW80" s="288"/>
      <c r="KX80" s="288"/>
      <c r="KY80" s="288"/>
      <c r="KZ80" s="288"/>
      <c r="LA80" s="288"/>
      <c r="LB80" s="288"/>
      <c r="LC80" s="288"/>
      <c r="LD80" s="288"/>
      <c r="LE80" s="288"/>
      <c r="LF80" s="288"/>
      <c r="LG80" s="288"/>
      <c r="LH80" s="288"/>
      <c r="LI80" s="288"/>
      <c r="LJ80" s="288"/>
      <c r="LK80" s="288"/>
      <c r="LL80" s="288"/>
      <c r="LM80" s="288"/>
      <c r="LN80" s="288"/>
      <c r="LO80" s="288"/>
      <c r="LP80" s="288"/>
      <c r="LQ80" s="288"/>
      <c r="LR80" s="288"/>
      <c r="LS80" s="288"/>
      <c r="LT80" s="288"/>
      <c r="LU80" s="288"/>
      <c r="LV80" s="288"/>
      <c r="LW80" s="288"/>
      <c r="LX80" s="288"/>
      <c r="LY80" s="288"/>
      <c r="LZ80" s="288"/>
      <c r="MA80" s="288"/>
      <c r="MB80" s="288"/>
      <c r="MC80" s="288"/>
      <c r="MD80" s="288"/>
      <c r="ME80" s="288"/>
      <c r="MF80" s="288"/>
      <c r="MG80" s="288"/>
      <c r="MH80" s="288"/>
      <c r="MI80" s="288"/>
      <c r="MJ80" s="288"/>
      <c r="MK80" s="288"/>
      <c r="ML80" s="288"/>
      <c r="MM80" s="288"/>
      <c r="MN80" s="288"/>
      <c r="MO80" s="288"/>
      <c r="MP80" s="288"/>
      <c r="MQ80" s="288"/>
      <c r="MR80" s="288"/>
      <c r="MS80" s="288"/>
      <c r="MT80" s="288"/>
      <c r="MU80" s="288"/>
      <c r="MV80" s="288"/>
      <c r="MW80" s="288"/>
      <c r="MX80" s="288"/>
      <c r="MY80" s="288"/>
      <c r="MZ80" s="288"/>
      <c r="NA80" s="288"/>
      <c r="NB80" s="288"/>
      <c r="NC80" s="288"/>
      <c r="ND80" s="288"/>
      <c r="NE80" s="288"/>
      <c r="NF80" s="288"/>
      <c r="NG80" s="288"/>
      <c r="NH80" s="288"/>
      <c r="NI80" s="288"/>
      <c r="NJ80" s="288"/>
      <c r="NK80" s="288"/>
      <c r="NL80" s="288"/>
      <c r="NM80" s="288"/>
      <c r="NN80" s="288"/>
      <c r="NO80" s="288"/>
      <c r="NP80" s="288"/>
      <c r="NQ80" s="288"/>
      <c r="NR80" s="288"/>
      <c r="NS80" s="288"/>
      <c r="NT80" s="288"/>
      <c r="NU80" s="288"/>
      <c r="NV80" s="288"/>
      <c r="NW80" s="288"/>
      <c r="NX80" s="288"/>
      <c r="NY80" s="288"/>
      <c r="NZ80" s="288"/>
      <c r="OA80" s="288"/>
      <c r="OB80" s="288"/>
      <c r="OC80" s="288"/>
      <c r="OD80" s="288"/>
      <c r="OE80" s="288"/>
      <c r="OF80" s="288"/>
      <c r="OG80" s="288"/>
      <c r="OH80" s="288"/>
      <c r="OI80" s="288"/>
      <c r="OJ80" s="288"/>
      <c r="OK80" s="288"/>
      <c r="OL80" s="288"/>
      <c r="OM80" s="288"/>
      <c r="ON80" s="288"/>
      <c r="OO80" s="288"/>
      <c r="OP80" s="288"/>
      <c r="OQ80" s="288"/>
      <c r="OR80" s="288"/>
      <c r="OS80" s="288"/>
      <c r="OT80" s="288"/>
      <c r="OU80" s="288"/>
      <c r="OV80" s="288"/>
      <c r="OW80" s="288"/>
      <c r="OX80" s="288"/>
      <c r="OY80" s="288"/>
      <c r="OZ80" s="288"/>
      <c r="PA80" s="288"/>
      <c r="PB80" s="288"/>
      <c r="PC80" s="288"/>
      <c r="PD80" s="288"/>
      <c r="PE80" s="288"/>
      <c r="PF80" s="288"/>
      <c r="PG80" s="288"/>
      <c r="PH80" s="288"/>
      <c r="PI80" s="288"/>
      <c r="PJ80" s="288"/>
      <c r="PK80" s="288"/>
      <c r="PL80" s="288"/>
      <c r="PM80" s="288"/>
      <c r="PN80" s="288"/>
      <c r="PO80" s="288"/>
      <c r="PP80" s="288"/>
      <c r="PQ80" s="288"/>
      <c r="PR80" s="288"/>
      <c r="PS80" s="288"/>
      <c r="PT80" s="288"/>
      <c r="PU80" s="288"/>
      <c r="PV80" s="288"/>
      <c r="PW80" s="288"/>
      <c r="PX80" s="288"/>
      <c r="PY80" s="288"/>
      <c r="PZ80" s="288"/>
      <c r="QA80" s="288"/>
      <c r="QB80" s="288"/>
      <c r="QC80" s="288"/>
      <c r="QD80" s="288"/>
      <c r="QE80" s="288"/>
      <c r="QF80" s="288"/>
      <c r="QG80" s="288"/>
      <c r="QH80" s="288"/>
      <c r="QI80" s="288"/>
      <c r="QJ80" s="288"/>
      <c r="QK80" s="288"/>
      <c r="QL80" s="288"/>
      <c r="QM80" s="288"/>
      <c r="QN80" s="288"/>
      <c r="QO80" s="288"/>
      <c r="QP80" s="288"/>
      <c r="QQ80" s="288"/>
      <c r="QR80" s="288"/>
      <c r="QS80" s="288"/>
      <c r="QT80" s="288"/>
      <c r="QU80" s="288"/>
      <c r="QV80" s="288"/>
      <c r="QW80" s="288"/>
      <c r="QX80" s="288"/>
      <c r="QY80" s="288"/>
      <c r="QZ80" s="288"/>
      <c r="RA80" s="288"/>
      <c r="RB80" s="288"/>
      <c r="RC80" s="288"/>
      <c r="RD80" s="288"/>
      <c r="RE80" s="288"/>
      <c r="RF80" s="288"/>
      <c r="RG80" s="288"/>
      <c r="RH80" s="288"/>
      <c r="RI80" s="288"/>
      <c r="RJ80" s="288"/>
      <c r="RK80" s="288"/>
      <c r="RL80" s="288"/>
      <c r="RM80" s="288"/>
      <c r="RN80" s="288"/>
      <c r="RO80" s="288"/>
      <c r="RP80" s="288"/>
      <c r="RQ80" s="288"/>
      <c r="RR80" s="288"/>
      <c r="RS80" s="288"/>
      <c r="RT80" s="288"/>
      <c r="RU80" s="288"/>
      <c r="RV80" s="288"/>
      <c r="RW80" s="288"/>
      <c r="RX80" s="288"/>
      <c r="RY80" s="288"/>
      <c r="RZ80" s="288"/>
      <c r="SA80" s="288"/>
    </row>
    <row r="81" spans="1:495">
      <c r="A81" s="282"/>
      <c r="B81" s="283" t="str">
        <f>$B$6</f>
        <v>Active Treatment System</v>
      </c>
      <c r="C81" s="290">
        <f>SUM(D81:R81,S81:INDEX(S81:SA81,$H$5))</f>
        <v>0</v>
      </c>
      <c r="D81" s="284" t="str">
        <f t="shared" ref="D81:BO81" si="187">IF(D29="","",($C6*D29)/((1+$H$4)^D$79))</f>
        <v/>
      </c>
      <c r="E81" s="284" t="str">
        <f t="shared" si="187"/>
        <v/>
      </c>
      <c r="F81" s="284" t="str">
        <f t="shared" si="187"/>
        <v/>
      </c>
      <c r="G81" s="284" t="str">
        <f t="shared" si="187"/>
        <v/>
      </c>
      <c r="H81" s="284" t="str">
        <f t="shared" si="187"/>
        <v/>
      </c>
      <c r="I81" s="284" t="str">
        <f t="shared" si="187"/>
        <v/>
      </c>
      <c r="J81" s="284" t="str">
        <f t="shared" si="187"/>
        <v/>
      </c>
      <c r="K81" s="284" t="str">
        <f t="shared" si="187"/>
        <v/>
      </c>
      <c r="L81" s="284" t="str">
        <f t="shared" si="187"/>
        <v/>
      </c>
      <c r="M81" s="284" t="str">
        <f t="shared" si="187"/>
        <v/>
      </c>
      <c r="N81" s="284" t="str">
        <f t="shared" si="187"/>
        <v/>
      </c>
      <c r="O81" s="284" t="str">
        <f t="shared" si="187"/>
        <v/>
      </c>
      <c r="P81" s="284" t="str">
        <f t="shared" si="187"/>
        <v/>
      </c>
      <c r="Q81" s="284" t="str">
        <f t="shared" si="187"/>
        <v/>
      </c>
      <c r="R81" s="284" t="str">
        <f t="shared" si="187"/>
        <v/>
      </c>
      <c r="S81" s="284" t="str">
        <f t="shared" si="187"/>
        <v/>
      </c>
      <c r="T81" s="284" t="str">
        <f t="shared" si="187"/>
        <v/>
      </c>
      <c r="U81" s="284" t="str">
        <f t="shared" si="187"/>
        <v/>
      </c>
      <c r="V81" s="284" t="str">
        <f t="shared" si="187"/>
        <v/>
      </c>
      <c r="W81" s="284" t="str">
        <f t="shared" si="187"/>
        <v/>
      </c>
      <c r="X81" s="284" t="str">
        <f t="shared" si="187"/>
        <v/>
      </c>
      <c r="Y81" s="284" t="str">
        <f t="shared" si="187"/>
        <v/>
      </c>
      <c r="Z81" s="284" t="str">
        <f t="shared" si="187"/>
        <v/>
      </c>
      <c r="AA81" s="284" t="str">
        <f t="shared" si="187"/>
        <v/>
      </c>
      <c r="AB81" s="284" t="str">
        <f t="shared" si="187"/>
        <v/>
      </c>
      <c r="AC81" s="284" t="str">
        <f t="shared" si="187"/>
        <v/>
      </c>
      <c r="AD81" s="284" t="str">
        <f t="shared" si="187"/>
        <v/>
      </c>
      <c r="AE81" s="284" t="str">
        <f t="shared" si="187"/>
        <v/>
      </c>
      <c r="AF81" s="284" t="str">
        <f t="shared" si="187"/>
        <v/>
      </c>
      <c r="AG81" s="284" t="str">
        <f t="shared" si="187"/>
        <v/>
      </c>
      <c r="AH81" s="284" t="str">
        <f t="shared" si="187"/>
        <v/>
      </c>
      <c r="AI81" s="284" t="str">
        <f t="shared" si="187"/>
        <v/>
      </c>
      <c r="AJ81" s="284" t="str">
        <f t="shared" si="187"/>
        <v/>
      </c>
      <c r="AK81" s="284" t="str">
        <f t="shared" si="187"/>
        <v/>
      </c>
      <c r="AL81" s="284" t="str">
        <f t="shared" si="187"/>
        <v/>
      </c>
      <c r="AM81" s="284" t="str">
        <f t="shared" si="187"/>
        <v/>
      </c>
      <c r="AN81" s="284" t="str">
        <f t="shared" si="187"/>
        <v/>
      </c>
      <c r="AO81" s="284" t="str">
        <f t="shared" si="187"/>
        <v/>
      </c>
      <c r="AP81" s="284" t="str">
        <f t="shared" si="187"/>
        <v/>
      </c>
      <c r="AQ81" s="284" t="str">
        <f t="shared" si="187"/>
        <v/>
      </c>
      <c r="AR81" s="284" t="str">
        <f t="shared" si="187"/>
        <v/>
      </c>
      <c r="AS81" s="284" t="str">
        <f t="shared" si="187"/>
        <v/>
      </c>
      <c r="AT81" s="284" t="str">
        <f t="shared" si="187"/>
        <v/>
      </c>
      <c r="AU81" s="284" t="str">
        <f t="shared" si="187"/>
        <v/>
      </c>
      <c r="AV81" s="284" t="str">
        <f t="shared" si="187"/>
        <v/>
      </c>
      <c r="AW81" s="284" t="str">
        <f t="shared" si="187"/>
        <v/>
      </c>
      <c r="AX81" s="284" t="str">
        <f t="shared" si="187"/>
        <v/>
      </c>
      <c r="AY81" s="284" t="str">
        <f t="shared" si="187"/>
        <v/>
      </c>
      <c r="AZ81" s="284" t="str">
        <f t="shared" si="187"/>
        <v/>
      </c>
      <c r="BA81" s="284" t="str">
        <f t="shared" si="187"/>
        <v/>
      </c>
      <c r="BB81" s="284" t="str">
        <f t="shared" si="187"/>
        <v/>
      </c>
      <c r="BC81" s="284" t="str">
        <f t="shared" si="187"/>
        <v/>
      </c>
      <c r="BD81" s="284" t="str">
        <f t="shared" si="187"/>
        <v/>
      </c>
      <c r="BE81" s="284" t="str">
        <f t="shared" si="187"/>
        <v/>
      </c>
      <c r="BF81" s="284" t="str">
        <f t="shared" si="187"/>
        <v/>
      </c>
      <c r="BG81" s="284" t="str">
        <f t="shared" si="187"/>
        <v/>
      </c>
      <c r="BH81" s="284" t="str">
        <f t="shared" si="187"/>
        <v/>
      </c>
      <c r="BI81" s="284" t="str">
        <f t="shared" si="187"/>
        <v/>
      </c>
      <c r="BJ81" s="284" t="str">
        <f t="shared" si="187"/>
        <v/>
      </c>
      <c r="BK81" s="284" t="str">
        <f t="shared" si="187"/>
        <v/>
      </c>
      <c r="BL81" s="284" t="str">
        <f t="shared" si="187"/>
        <v/>
      </c>
      <c r="BM81" s="284" t="str">
        <f t="shared" si="187"/>
        <v/>
      </c>
      <c r="BN81" s="284" t="str">
        <f t="shared" si="187"/>
        <v/>
      </c>
      <c r="BO81" s="284" t="str">
        <f t="shared" si="187"/>
        <v/>
      </c>
      <c r="BP81" s="284" t="str">
        <f t="shared" ref="BP81:EA81" si="188">IF(BP29="","",($C6*BP29)/((1+$H$4)^BP$79))</f>
        <v/>
      </c>
      <c r="BQ81" s="284" t="str">
        <f t="shared" si="188"/>
        <v/>
      </c>
      <c r="BR81" s="284" t="str">
        <f t="shared" si="188"/>
        <v/>
      </c>
      <c r="BS81" s="284" t="str">
        <f t="shared" si="188"/>
        <v/>
      </c>
      <c r="BT81" s="284" t="str">
        <f t="shared" si="188"/>
        <v/>
      </c>
      <c r="BU81" s="284" t="str">
        <f t="shared" si="188"/>
        <v/>
      </c>
      <c r="BV81" s="284" t="str">
        <f t="shared" si="188"/>
        <v/>
      </c>
      <c r="BW81" s="284" t="str">
        <f t="shared" si="188"/>
        <v/>
      </c>
      <c r="BX81" s="284" t="str">
        <f t="shared" si="188"/>
        <v/>
      </c>
      <c r="BY81" s="284" t="str">
        <f t="shared" si="188"/>
        <v/>
      </c>
      <c r="BZ81" s="284" t="str">
        <f t="shared" si="188"/>
        <v/>
      </c>
      <c r="CA81" s="284" t="str">
        <f t="shared" si="188"/>
        <v/>
      </c>
      <c r="CB81" s="284" t="str">
        <f t="shared" si="188"/>
        <v/>
      </c>
      <c r="CC81" s="284" t="str">
        <f t="shared" si="188"/>
        <v/>
      </c>
      <c r="CD81" s="284" t="str">
        <f t="shared" si="188"/>
        <v/>
      </c>
      <c r="CE81" s="284" t="str">
        <f t="shared" si="188"/>
        <v/>
      </c>
      <c r="CF81" s="284" t="str">
        <f t="shared" si="188"/>
        <v/>
      </c>
      <c r="CG81" s="284" t="str">
        <f t="shared" si="188"/>
        <v/>
      </c>
      <c r="CH81" s="284" t="str">
        <f t="shared" si="188"/>
        <v/>
      </c>
      <c r="CI81" s="284" t="str">
        <f t="shared" si="188"/>
        <v/>
      </c>
      <c r="CJ81" s="284" t="str">
        <f t="shared" si="188"/>
        <v/>
      </c>
      <c r="CK81" s="284" t="str">
        <f t="shared" si="188"/>
        <v/>
      </c>
      <c r="CL81" s="284" t="str">
        <f t="shared" si="188"/>
        <v/>
      </c>
      <c r="CM81" s="284" t="str">
        <f t="shared" si="188"/>
        <v/>
      </c>
      <c r="CN81" s="284" t="str">
        <f t="shared" si="188"/>
        <v/>
      </c>
      <c r="CO81" s="284" t="str">
        <f t="shared" si="188"/>
        <v/>
      </c>
      <c r="CP81" s="284" t="str">
        <f t="shared" si="188"/>
        <v/>
      </c>
      <c r="CQ81" s="284" t="str">
        <f t="shared" si="188"/>
        <v/>
      </c>
      <c r="CR81" s="284" t="str">
        <f t="shared" si="188"/>
        <v/>
      </c>
      <c r="CS81" s="284" t="str">
        <f t="shared" si="188"/>
        <v/>
      </c>
      <c r="CT81" s="284" t="str">
        <f t="shared" si="188"/>
        <v/>
      </c>
      <c r="CU81" s="284" t="str">
        <f t="shared" si="188"/>
        <v/>
      </c>
      <c r="CV81" s="284" t="str">
        <f t="shared" si="188"/>
        <v/>
      </c>
      <c r="CW81" s="284" t="str">
        <f t="shared" si="188"/>
        <v/>
      </c>
      <c r="CX81" s="284" t="str">
        <f t="shared" si="188"/>
        <v/>
      </c>
      <c r="CY81" s="284" t="str">
        <f t="shared" si="188"/>
        <v/>
      </c>
      <c r="CZ81" s="284" t="str">
        <f t="shared" si="188"/>
        <v/>
      </c>
      <c r="DA81" s="284" t="str">
        <f t="shared" si="188"/>
        <v/>
      </c>
      <c r="DB81" s="284" t="str">
        <f t="shared" si="188"/>
        <v/>
      </c>
      <c r="DC81" s="284" t="str">
        <f t="shared" si="188"/>
        <v/>
      </c>
      <c r="DD81" s="284" t="str">
        <f t="shared" si="188"/>
        <v/>
      </c>
      <c r="DE81" s="284" t="str">
        <f t="shared" si="188"/>
        <v/>
      </c>
      <c r="DF81" s="284" t="str">
        <f t="shared" si="188"/>
        <v/>
      </c>
      <c r="DG81" s="284" t="str">
        <f t="shared" si="188"/>
        <v/>
      </c>
      <c r="DH81" s="284" t="str">
        <f t="shared" si="188"/>
        <v/>
      </c>
      <c r="DI81" s="284" t="str">
        <f t="shared" si="188"/>
        <v/>
      </c>
      <c r="DJ81" s="284" t="str">
        <f t="shared" si="188"/>
        <v/>
      </c>
      <c r="DK81" s="284" t="str">
        <f t="shared" si="188"/>
        <v/>
      </c>
      <c r="DL81" s="284" t="str">
        <f t="shared" si="188"/>
        <v/>
      </c>
      <c r="DM81" s="284" t="str">
        <f t="shared" si="188"/>
        <v/>
      </c>
      <c r="DN81" s="284" t="str">
        <f t="shared" si="188"/>
        <v/>
      </c>
      <c r="DO81" s="284" t="str">
        <f t="shared" si="188"/>
        <v/>
      </c>
      <c r="DP81" s="284" t="str">
        <f t="shared" si="188"/>
        <v/>
      </c>
      <c r="DQ81" s="284" t="str">
        <f t="shared" si="188"/>
        <v/>
      </c>
      <c r="DR81" s="284" t="str">
        <f t="shared" si="188"/>
        <v/>
      </c>
      <c r="DS81" s="284" t="str">
        <f t="shared" si="188"/>
        <v/>
      </c>
      <c r="DT81" s="284" t="str">
        <f t="shared" si="188"/>
        <v/>
      </c>
      <c r="DU81" s="284" t="str">
        <f t="shared" si="188"/>
        <v/>
      </c>
      <c r="DV81" s="284" t="str">
        <f t="shared" si="188"/>
        <v/>
      </c>
      <c r="DW81" s="284" t="str">
        <f t="shared" si="188"/>
        <v/>
      </c>
      <c r="DX81" s="284" t="str">
        <f t="shared" si="188"/>
        <v/>
      </c>
      <c r="DY81" s="284" t="str">
        <f t="shared" si="188"/>
        <v/>
      </c>
      <c r="DZ81" s="284" t="str">
        <f t="shared" si="188"/>
        <v/>
      </c>
      <c r="EA81" s="284" t="str">
        <f t="shared" si="188"/>
        <v/>
      </c>
      <c r="EB81" s="284" t="str">
        <f t="shared" ref="EB81:GM81" si="189">IF(EB29="","",($C6*EB29)/((1+$H$4)^EB$79))</f>
        <v/>
      </c>
      <c r="EC81" s="284" t="str">
        <f t="shared" si="189"/>
        <v/>
      </c>
      <c r="ED81" s="284" t="str">
        <f t="shared" si="189"/>
        <v/>
      </c>
      <c r="EE81" s="284" t="str">
        <f t="shared" si="189"/>
        <v/>
      </c>
      <c r="EF81" s="284" t="str">
        <f t="shared" si="189"/>
        <v/>
      </c>
      <c r="EG81" s="284" t="str">
        <f t="shared" si="189"/>
        <v/>
      </c>
      <c r="EH81" s="284" t="str">
        <f t="shared" si="189"/>
        <v/>
      </c>
      <c r="EI81" s="284" t="str">
        <f t="shared" si="189"/>
        <v/>
      </c>
      <c r="EJ81" s="284" t="str">
        <f t="shared" si="189"/>
        <v/>
      </c>
      <c r="EK81" s="284" t="str">
        <f t="shared" si="189"/>
        <v/>
      </c>
      <c r="EL81" s="284" t="str">
        <f t="shared" si="189"/>
        <v/>
      </c>
      <c r="EM81" s="284" t="str">
        <f t="shared" si="189"/>
        <v/>
      </c>
      <c r="EN81" s="284" t="str">
        <f t="shared" si="189"/>
        <v/>
      </c>
      <c r="EO81" s="284" t="str">
        <f t="shared" si="189"/>
        <v/>
      </c>
      <c r="EP81" s="284" t="str">
        <f t="shared" si="189"/>
        <v/>
      </c>
      <c r="EQ81" s="284" t="str">
        <f t="shared" si="189"/>
        <v/>
      </c>
      <c r="ER81" s="284" t="str">
        <f t="shared" si="189"/>
        <v/>
      </c>
      <c r="ES81" s="284" t="str">
        <f t="shared" si="189"/>
        <v/>
      </c>
      <c r="ET81" s="284" t="str">
        <f t="shared" si="189"/>
        <v/>
      </c>
      <c r="EU81" s="284" t="str">
        <f t="shared" si="189"/>
        <v/>
      </c>
      <c r="EV81" s="284" t="str">
        <f t="shared" si="189"/>
        <v/>
      </c>
      <c r="EW81" s="284" t="str">
        <f t="shared" si="189"/>
        <v/>
      </c>
      <c r="EX81" s="284" t="str">
        <f t="shared" si="189"/>
        <v/>
      </c>
      <c r="EY81" s="284" t="str">
        <f t="shared" si="189"/>
        <v/>
      </c>
      <c r="EZ81" s="284" t="str">
        <f t="shared" si="189"/>
        <v/>
      </c>
      <c r="FA81" s="284" t="str">
        <f t="shared" si="189"/>
        <v/>
      </c>
      <c r="FB81" s="284" t="str">
        <f t="shared" si="189"/>
        <v/>
      </c>
      <c r="FC81" s="284" t="str">
        <f t="shared" si="189"/>
        <v/>
      </c>
      <c r="FD81" s="284" t="str">
        <f t="shared" si="189"/>
        <v/>
      </c>
      <c r="FE81" s="284" t="str">
        <f t="shared" si="189"/>
        <v/>
      </c>
      <c r="FF81" s="284" t="str">
        <f t="shared" si="189"/>
        <v/>
      </c>
      <c r="FG81" s="284" t="str">
        <f t="shared" si="189"/>
        <v/>
      </c>
      <c r="FH81" s="284" t="str">
        <f t="shared" si="189"/>
        <v/>
      </c>
      <c r="FI81" s="284" t="str">
        <f t="shared" si="189"/>
        <v/>
      </c>
      <c r="FJ81" s="284" t="str">
        <f t="shared" si="189"/>
        <v/>
      </c>
      <c r="FK81" s="284" t="str">
        <f t="shared" si="189"/>
        <v/>
      </c>
      <c r="FL81" s="284" t="str">
        <f t="shared" si="189"/>
        <v/>
      </c>
      <c r="FM81" s="284" t="str">
        <f t="shared" si="189"/>
        <v/>
      </c>
      <c r="FN81" s="284" t="str">
        <f t="shared" si="189"/>
        <v/>
      </c>
      <c r="FO81" s="284" t="str">
        <f t="shared" si="189"/>
        <v/>
      </c>
      <c r="FP81" s="284" t="str">
        <f t="shared" si="189"/>
        <v/>
      </c>
      <c r="FQ81" s="284" t="str">
        <f t="shared" si="189"/>
        <v/>
      </c>
      <c r="FR81" s="284" t="str">
        <f t="shared" si="189"/>
        <v/>
      </c>
      <c r="FS81" s="284" t="str">
        <f t="shared" si="189"/>
        <v/>
      </c>
      <c r="FT81" s="284" t="str">
        <f t="shared" si="189"/>
        <v/>
      </c>
      <c r="FU81" s="284" t="str">
        <f t="shared" si="189"/>
        <v/>
      </c>
      <c r="FV81" s="284" t="str">
        <f t="shared" si="189"/>
        <v/>
      </c>
      <c r="FW81" s="284" t="str">
        <f t="shared" si="189"/>
        <v/>
      </c>
      <c r="FX81" s="284" t="str">
        <f t="shared" si="189"/>
        <v/>
      </c>
      <c r="FY81" s="284" t="str">
        <f t="shared" si="189"/>
        <v/>
      </c>
      <c r="FZ81" s="284" t="str">
        <f t="shared" si="189"/>
        <v/>
      </c>
      <c r="GA81" s="284" t="str">
        <f t="shared" si="189"/>
        <v/>
      </c>
      <c r="GB81" s="284" t="str">
        <f t="shared" si="189"/>
        <v/>
      </c>
      <c r="GC81" s="284" t="str">
        <f t="shared" si="189"/>
        <v/>
      </c>
      <c r="GD81" s="284" t="str">
        <f t="shared" si="189"/>
        <v/>
      </c>
      <c r="GE81" s="284" t="str">
        <f t="shared" si="189"/>
        <v/>
      </c>
      <c r="GF81" s="284" t="str">
        <f t="shared" si="189"/>
        <v/>
      </c>
      <c r="GG81" s="284" t="str">
        <f t="shared" si="189"/>
        <v/>
      </c>
      <c r="GH81" s="284" t="str">
        <f t="shared" si="189"/>
        <v/>
      </c>
      <c r="GI81" s="284" t="str">
        <f t="shared" si="189"/>
        <v/>
      </c>
      <c r="GJ81" s="284" t="str">
        <f t="shared" si="189"/>
        <v/>
      </c>
      <c r="GK81" s="284" t="str">
        <f t="shared" si="189"/>
        <v/>
      </c>
      <c r="GL81" s="284" t="str">
        <f t="shared" si="189"/>
        <v/>
      </c>
      <c r="GM81" s="284" t="str">
        <f t="shared" si="189"/>
        <v/>
      </c>
      <c r="GN81" s="284" t="str">
        <f t="shared" ref="GN81:IY81" si="190">IF(GN29="","",($C6*GN29)/((1+$H$4)^GN$79))</f>
        <v/>
      </c>
      <c r="GO81" s="284" t="str">
        <f t="shared" si="190"/>
        <v/>
      </c>
      <c r="GP81" s="284" t="str">
        <f t="shared" si="190"/>
        <v/>
      </c>
      <c r="GQ81" s="284" t="str">
        <f t="shared" si="190"/>
        <v/>
      </c>
      <c r="GR81" s="284" t="str">
        <f t="shared" si="190"/>
        <v/>
      </c>
      <c r="GS81" s="284" t="str">
        <f t="shared" si="190"/>
        <v/>
      </c>
      <c r="GT81" s="284" t="str">
        <f t="shared" si="190"/>
        <v/>
      </c>
      <c r="GU81" s="284" t="str">
        <f t="shared" si="190"/>
        <v/>
      </c>
      <c r="GV81" s="284" t="str">
        <f t="shared" si="190"/>
        <v/>
      </c>
      <c r="GW81" s="284" t="str">
        <f t="shared" si="190"/>
        <v/>
      </c>
      <c r="GX81" s="284" t="str">
        <f t="shared" si="190"/>
        <v/>
      </c>
      <c r="GY81" s="284" t="str">
        <f t="shared" si="190"/>
        <v/>
      </c>
      <c r="GZ81" s="284" t="str">
        <f t="shared" si="190"/>
        <v/>
      </c>
      <c r="HA81" s="284" t="str">
        <f t="shared" si="190"/>
        <v/>
      </c>
      <c r="HB81" s="284" t="str">
        <f t="shared" si="190"/>
        <v/>
      </c>
      <c r="HC81" s="284" t="str">
        <f t="shared" si="190"/>
        <v/>
      </c>
      <c r="HD81" s="284" t="str">
        <f t="shared" si="190"/>
        <v/>
      </c>
      <c r="HE81" s="284" t="str">
        <f t="shared" si="190"/>
        <v/>
      </c>
      <c r="HF81" s="284" t="str">
        <f t="shared" si="190"/>
        <v/>
      </c>
      <c r="HG81" s="284" t="str">
        <f t="shared" si="190"/>
        <v/>
      </c>
      <c r="HH81" s="284" t="str">
        <f t="shared" si="190"/>
        <v/>
      </c>
      <c r="HI81" s="284" t="str">
        <f t="shared" si="190"/>
        <v/>
      </c>
      <c r="HJ81" s="284" t="str">
        <f t="shared" si="190"/>
        <v/>
      </c>
      <c r="HK81" s="284" t="str">
        <f t="shared" si="190"/>
        <v/>
      </c>
      <c r="HL81" s="284" t="str">
        <f t="shared" si="190"/>
        <v/>
      </c>
      <c r="HM81" s="284" t="str">
        <f t="shared" si="190"/>
        <v/>
      </c>
      <c r="HN81" s="284" t="str">
        <f t="shared" si="190"/>
        <v/>
      </c>
      <c r="HO81" s="284" t="str">
        <f t="shared" si="190"/>
        <v/>
      </c>
      <c r="HP81" s="284" t="str">
        <f t="shared" si="190"/>
        <v/>
      </c>
      <c r="HQ81" s="284" t="str">
        <f t="shared" si="190"/>
        <v/>
      </c>
      <c r="HR81" s="284" t="str">
        <f t="shared" si="190"/>
        <v/>
      </c>
      <c r="HS81" s="284" t="str">
        <f t="shared" si="190"/>
        <v/>
      </c>
      <c r="HT81" s="284" t="str">
        <f t="shared" si="190"/>
        <v/>
      </c>
      <c r="HU81" s="284" t="str">
        <f t="shared" si="190"/>
        <v/>
      </c>
      <c r="HV81" s="284" t="str">
        <f t="shared" si="190"/>
        <v/>
      </c>
      <c r="HW81" s="284" t="str">
        <f t="shared" si="190"/>
        <v/>
      </c>
      <c r="HX81" s="284" t="str">
        <f t="shared" si="190"/>
        <v/>
      </c>
      <c r="HY81" s="284" t="str">
        <f t="shared" si="190"/>
        <v/>
      </c>
      <c r="HZ81" s="284" t="str">
        <f t="shared" si="190"/>
        <v/>
      </c>
      <c r="IA81" s="284" t="str">
        <f t="shared" si="190"/>
        <v/>
      </c>
      <c r="IB81" s="284" t="str">
        <f t="shared" si="190"/>
        <v/>
      </c>
      <c r="IC81" s="284" t="str">
        <f t="shared" si="190"/>
        <v/>
      </c>
      <c r="ID81" s="284" t="str">
        <f t="shared" si="190"/>
        <v/>
      </c>
      <c r="IE81" s="284" t="str">
        <f t="shared" si="190"/>
        <v/>
      </c>
      <c r="IF81" s="284" t="str">
        <f t="shared" si="190"/>
        <v/>
      </c>
      <c r="IG81" s="284" t="str">
        <f t="shared" si="190"/>
        <v/>
      </c>
      <c r="IH81" s="284" t="str">
        <f t="shared" si="190"/>
        <v/>
      </c>
      <c r="II81" s="284" t="str">
        <f t="shared" si="190"/>
        <v/>
      </c>
      <c r="IJ81" s="284" t="str">
        <f t="shared" si="190"/>
        <v/>
      </c>
      <c r="IK81" s="284" t="str">
        <f t="shared" si="190"/>
        <v/>
      </c>
      <c r="IL81" s="284" t="str">
        <f t="shared" si="190"/>
        <v/>
      </c>
      <c r="IM81" s="284" t="str">
        <f t="shared" si="190"/>
        <v/>
      </c>
      <c r="IN81" s="284" t="str">
        <f t="shared" si="190"/>
        <v/>
      </c>
      <c r="IO81" s="284" t="str">
        <f t="shared" si="190"/>
        <v/>
      </c>
      <c r="IP81" s="284" t="str">
        <f t="shared" si="190"/>
        <v/>
      </c>
      <c r="IQ81" s="284" t="str">
        <f t="shared" si="190"/>
        <v/>
      </c>
      <c r="IR81" s="284" t="str">
        <f t="shared" si="190"/>
        <v/>
      </c>
      <c r="IS81" s="284" t="str">
        <f t="shared" si="190"/>
        <v/>
      </c>
      <c r="IT81" s="284" t="str">
        <f t="shared" si="190"/>
        <v/>
      </c>
      <c r="IU81" s="284" t="str">
        <f t="shared" si="190"/>
        <v/>
      </c>
      <c r="IV81" s="284" t="str">
        <f t="shared" si="190"/>
        <v/>
      </c>
      <c r="IW81" s="284" t="str">
        <f t="shared" si="190"/>
        <v/>
      </c>
      <c r="IX81" s="284" t="str">
        <f t="shared" si="190"/>
        <v/>
      </c>
      <c r="IY81" s="284" t="str">
        <f t="shared" si="190"/>
        <v/>
      </c>
      <c r="IZ81" s="284" t="str">
        <f t="shared" ref="IZ81:LK81" si="191">IF(IZ29="","",($C6*IZ29)/((1+$H$4)^IZ$79))</f>
        <v/>
      </c>
      <c r="JA81" s="284" t="str">
        <f t="shared" si="191"/>
        <v/>
      </c>
      <c r="JB81" s="284" t="str">
        <f t="shared" si="191"/>
        <v/>
      </c>
      <c r="JC81" s="284" t="str">
        <f t="shared" si="191"/>
        <v/>
      </c>
      <c r="JD81" s="284" t="str">
        <f t="shared" si="191"/>
        <v/>
      </c>
      <c r="JE81" s="284" t="str">
        <f t="shared" si="191"/>
        <v/>
      </c>
      <c r="JF81" s="284" t="str">
        <f t="shared" si="191"/>
        <v/>
      </c>
      <c r="JG81" s="284" t="str">
        <f t="shared" si="191"/>
        <v/>
      </c>
      <c r="JH81" s="284" t="str">
        <f t="shared" si="191"/>
        <v/>
      </c>
      <c r="JI81" s="284" t="str">
        <f t="shared" si="191"/>
        <v/>
      </c>
      <c r="JJ81" s="284" t="str">
        <f t="shared" si="191"/>
        <v/>
      </c>
      <c r="JK81" s="284" t="str">
        <f t="shared" si="191"/>
        <v/>
      </c>
      <c r="JL81" s="284" t="str">
        <f t="shared" si="191"/>
        <v/>
      </c>
      <c r="JM81" s="284" t="str">
        <f t="shared" si="191"/>
        <v/>
      </c>
      <c r="JN81" s="284" t="str">
        <f t="shared" si="191"/>
        <v/>
      </c>
      <c r="JO81" s="284" t="str">
        <f t="shared" si="191"/>
        <v/>
      </c>
      <c r="JP81" s="284" t="str">
        <f t="shared" si="191"/>
        <v/>
      </c>
      <c r="JQ81" s="284" t="str">
        <f t="shared" si="191"/>
        <v/>
      </c>
      <c r="JR81" s="284" t="str">
        <f t="shared" si="191"/>
        <v/>
      </c>
      <c r="JS81" s="284" t="str">
        <f t="shared" si="191"/>
        <v/>
      </c>
      <c r="JT81" s="284" t="str">
        <f t="shared" si="191"/>
        <v/>
      </c>
      <c r="JU81" s="284" t="str">
        <f t="shared" si="191"/>
        <v/>
      </c>
      <c r="JV81" s="284" t="str">
        <f t="shared" si="191"/>
        <v/>
      </c>
      <c r="JW81" s="284" t="str">
        <f t="shared" si="191"/>
        <v/>
      </c>
      <c r="JX81" s="284" t="str">
        <f t="shared" si="191"/>
        <v/>
      </c>
      <c r="JY81" s="284" t="str">
        <f t="shared" si="191"/>
        <v/>
      </c>
      <c r="JZ81" s="284" t="str">
        <f t="shared" si="191"/>
        <v/>
      </c>
      <c r="KA81" s="284" t="str">
        <f t="shared" si="191"/>
        <v/>
      </c>
      <c r="KB81" s="284" t="str">
        <f t="shared" si="191"/>
        <v/>
      </c>
      <c r="KC81" s="284" t="str">
        <f t="shared" si="191"/>
        <v/>
      </c>
      <c r="KD81" s="284" t="str">
        <f t="shared" si="191"/>
        <v/>
      </c>
      <c r="KE81" s="284" t="str">
        <f t="shared" si="191"/>
        <v/>
      </c>
      <c r="KF81" s="284" t="str">
        <f t="shared" si="191"/>
        <v/>
      </c>
      <c r="KG81" s="284" t="str">
        <f t="shared" si="191"/>
        <v/>
      </c>
      <c r="KH81" s="284" t="str">
        <f t="shared" si="191"/>
        <v/>
      </c>
      <c r="KI81" s="284" t="str">
        <f t="shared" si="191"/>
        <v/>
      </c>
      <c r="KJ81" s="284" t="str">
        <f t="shared" si="191"/>
        <v/>
      </c>
      <c r="KK81" s="284" t="str">
        <f t="shared" si="191"/>
        <v/>
      </c>
      <c r="KL81" s="284" t="str">
        <f t="shared" si="191"/>
        <v/>
      </c>
      <c r="KM81" s="284" t="str">
        <f t="shared" si="191"/>
        <v/>
      </c>
      <c r="KN81" s="284" t="str">
        <f t="shared" si="191"/>
        <v/>
      </c>
      <c r="KO81" s="284" t="str">
        <f t="shared" si="191"/>
        <v/>
      </c>
      <c r="KP81" s="284" t="str">
        <f t="shared" si="191"/>
        <v/>
      </c>
      <c r="KQ81" s="284" t="str">
        <f t="shared" si="191"/>
        <v/>
      </c>
      <c r="KR81" s="284" t="str">
        <f t="shared" si="191"/>
        <v/>
      </c>
      <c r="KS81" s="284" t="str">
        <f t="shared" si="191"/>
        <v/>
      </c>
      <c r="KT81" s="284" t="str">
        <f t="shared" si="191"/>
        <v/>
      </c>
      <c r="KU81" s="284" t="str">
        <f t="shared" si="191"/>
        <v/>
      </c>
      <c r="KV81" s="284" t="str">
        <f t="shared" si="191"/>
        <v/>
      </c>
      <c r="KW81" s="284" t="str">
        <f t="shared" si="191"/>
        <v/>
      </c>
      <c r="KX81" s="284" t="str">
        <f t="shared" si="191"/>
        <v/>
      </c>
      <c r="KY81" s="284" t="str">
        <f t="shared" si="191"/>
        <v/>
      </c>
      <c r="KZ81" s="284" t="str">
        <f t="shared" si="191"/>
        <v/>
      </c>
      <c r="LA81" s="284" t="str">
        <f t="shared" si="191"/>
        <v/>
      </c>
      <c r="LB81" s="284" t="str">
        <f t="shared" si="191"/>
        <v/>
      </c>
      <c r="LC81" s="284" t="str">
        <f t="shared" si="191"/>
        <v/>
      </c>
      <c r="LD81" s="284" t="str">
        <f t="shared" si="191"/>
        <v/>
      </c>
      <c r="LE81" s="284" t="str">
        <f t="shared" si="191"/>
        <v/>
      </c>
      <c r="LF81" s="284" t="str">
        <f t="shared" si="191"/>
        <v/>
      </c>
      <c r="LG81" s="284" t="str">
        <f t="shared" si="191"/>
        <v/>
      </c>
      <c r="LH81" s="284" t="str">
        <f t="shared" si="191"/>
        <v/>
      </c>
      <c r="LI81" s="284" t="str">
        <f t="shared" si="191"/>
        <v/>
      </c>
      <c r="LJ81" s="284" t="str">
        <f t="shared" si="191"/>
        <v/>
      </c>
      <c r="LK81" s="284" t="str">
        <f t="shared" si="191"/>
        <v/>
      </c>
      <c r="LL81" s="284" t="str">
        <f t="shared" ref="LL81:NW81" si="192">IF(LL29="","",($C6*LL29)/((1+$H$4)^LL$79))</f>
        <v/>
      </c>
      <c r="LM81" s="284" t="str">
        <f t="shared" si="192"/>
        <v/>
      </c>
      <c r="LN81" s="284" t="str">
        <f t="shared" si="192"/>
        <v/>
      </c>
      <c r="LO81" s="284" t="str">
        <f t="shared" si="192"/>
        <v/>
      </c>
      <c r="LP81" s="284" t="str">
        <f t="shared" si="192"/>
        <v/>
      </c>
      <c r="LQ81" s="284" t="str">
        <f t="shared" si="192"/>
        <v/>
      </c>
      <c r="LR81" s="284" t="str">
        <f t="shared" si="192"/>
        <v/>
      </c>
      <c r="LS81" s="284" t="str">
        <f t="shared" si="192"/>
        <v/>
      </c>
      <c r="LT81" s="284" t="str">
        <f t="shared" si="192"/>
        <v/>
      </c>
      <c r="LU81" s="284" t="str">
        <f t="shared" si="192"/>
        <v/>
      </c>
      <c r="LV81" s="284" t="str">
        <f t="shared" si="192"/>
        <v/>
      </c>
      <c r="LW81" s="284" t="str">
        <f t="shared" si="192"/>
        <v/>
      </c>
      <c r="LX81" s="284" t="str">
        <f t="shared" si="192"/>
        <v/>
      </c>
      <c r="LY81" s="284" t="str">
        <f t="shared" si="192"/>
        <v/>
      </c>
      <c r="LZ81" s="284" t="str">
        <f t="shared" si="192"/>
        <v/>
      </c>
      <c r="MA81" s="284" t="str">
        <f t="shared" si="192"/>
        <v/>
      </c>
      <c r="MB81" s="284" t="str">
        <f t="shared" si="192"/>
        <v/>
      </c>
      <c r="MC81" s="284" t="str">
        <f t="shared" si="192"/>
        <v/>
      </c>
      <c r="MD81" s="284" t="str">
        <f t="shared" si="192"/>
        <v/>
      </c>
      <c r="ME81" s="284" t="str">
        <f t="shared" si="192"/>
        <v/>
      </c>
      <c r="MF81" s="284" t="str">
        <f t="shared" si="192"/>
        <v/>
      </c>
      <c r="MG81" s="284" t="str">
        <f t="shared" si="192"/>
        <v/>
      </c>
      <c r="MH81" s="284" t="str">
        <f t="shared" si="192"/>
        <v/>
      </c>
      <c r="MI81" s="284" t="str">
        <f t="shared" si="192"/>
        <v/>
      </c>
      <c r="MJ81" s="284" t="str">
        <f t="shared" si="192"/>
        <v/>
      </c>
      <c r="MK81" s="284" t="str">
        <f t="shared" si="192"/>
        <v/>
      </c>
      <c r="ML81" s="284" t="str">
        <f t="shared" si="192"/>
        <v/>
      </c>
      <c r="MM81" s="284" t="str">
        <f t="shared" si="192"/>
        <v/>
      </c>
      <c r="MN81" s="284" t="str">
        <f t="shared" si="192"/>
        <v/>
      </c>
      <c r="MO81" s="284" t="str">
        <f t="shared" si="192"/>
        <v/>
      </c>
      <c r="MP81" s="284" t="str">
        <f t="shared" si="192"/>
        <v/>
      </c>
      <c r="MQ81" s="284" t="str">
        <f t="shared" si="192"/>
        <v/>
      </c>
      <c r="MR81" s="284" t="str">
        <f t="shared" si="192"/>
        <v/>
      </c>
      <c r="MS81" s="284" t="str">
        <f t="shared" si="192"/>
        <v/>
      </c>
      <c r="MT81" s="284" t="str">
        <f t="shared" si="192"/>
        <v/>
      </c>
      <c r="MU81" s="284" t="str">
        <f t="shared" si="192"/>
        <v/>
      </c>
      <c r="MV81" s="284" t="str">
        <f t="shared" si="192"/>
        <v/>
      </c>
      <c r="MW81" s="284" t="str">
        <f t="shared" si="192"/>
        <v/>
      </c>
      <c r="MX81" s="284" t="str">
        <f t="shared" si="192"/>
        <v/>
      </c>
      <c r="MY81" s="284" t="str">
        <f t="shared" si="192"/>
        <v/>
      </c>
      <c r="MZ81" s="284" t="str">
        <f t="shared" si="192"/>
        <v/>
      </c>
      <c r="NA81" s="284" t="str">
        <f t="shared" si="192"/>
        <v/>
      </c>
      <c r="NB81" s="284" t="str">
        <f t="shared" si="192"/>
        <v/>
      </c>
      <c r="NC81" s="284" t="str">
        <f t="shared" si="192"/>
        <v/>
      </c>
      <c r="ND81" s="284" t="str">
        <f t="shared" si="192"/>
        <v/>
      </c>
      <c r="NE81" s="284" t="str">
        <f t="shared" si="192"/>
        <v/>
      </c>
      <c r="NF81" s="284" t="str">
        <f t="shared" si="192"/>
        <v/>
      </c>
      <c r="NG81" s="284" t="str">
        <f t="shared" si="192"/>
        <v/>
      </c>
      <c r="NH81" s="284" t="str">
        <f t="shared" si="192"/>
        <v/>
      </c>
      <c r="NI81" s="284" t="str">
        <f t="shared" si="192"/>
        <v/>
      </c>
      <c r="NJ81" s="284" t="str">
        <f t="shared" si="192"/>
        <v/>
      </c>
      <c r="NK81" s="284" t="str">
        <f t="shared" si="192"/>
        <v/>
      </c>
      <c r="NL81" s="284" t="str">
        <f t="shared" si="192"/>
        <v/>
      </c>
      <c r="NM81" s="284" t="str">
        <f t="shared" si="192"/>
        <v/>
      </c>
      <c r="NN81" s="284" t="str">
        <f t="shared" si="192"/>
        <v/>
      </c>
      <c r="NO81" s="284" t="str">
        <f t="shared" si="192"/>
        <v/>
      </c>
      <c r="NP81" s="284" t="str">
        <f t="shared" si="192"/>
        <v/>
      </c>
      <c r="NQ81" s="284" t="str">
        <f t="shared" si="192"/>
        <v/>
      </c>
      <c r="NR81" s="284" t="str">
        <f t="shared" si="192"/>
        <v/>
      </c>
      <c r="NS81" s="284" t="str">
        <f t="shared" si="192"/>
        <v/>
      </c>
      <c r="NT81" s="284" t="str">
        <f t="shared" si="192"/>
        <v/>
      </c>
      <c r="NU81" s="284" t="str">
        <f t="shared" si="192"/>
        <v/>
      </c>
      <c r="NV81" s="284" t="str">
        <f t="shared" si="192"/>
        <v/>
      </c>
      <c r="NW81" s="284" t="str">
        <f t="shared" si="192"/>
        <v/>
      </c>
      <c r="NX81" s="284" t="str">
        <f t="shared" ref="NX81:QI81" si="193">IF(NX29="","",($C6*NX29)/((1+$H$4)^NX$79))</f>
        <v/>
      </c>
      <c r="NY81" s="284" t="str">
        <f t="shared" si="193"/>
        <v/>
      </c>
      <c r="NZ81" s="284" t="str">
        <f t="shared" si="193"/>
        <v/>
      </c>
      <c r="OA81" s="284" t="str">
        <f t="shared" si="193"/>
        <v/>
      </c>
      <c r="OB81" s="284" t="str">
        <f t="shared" si="193"/>
        <v/>
      </c>
      <c r="OC81" s="284" t="str">
        <f t="shared" si="193"/>
        <v/>
      </c>
      <c r="OD81" s="284" t="str">
        <f t="shared" si="193"/>
        <v/>
      </c>
      <c r="OE81" s="284" t="str">
        <f t="shared" si="193"/>
        <v/>
      </c>
      <c r="OF81" s="284" t="str">
        <f t="shared" si="193"/>
        <v/>
      </c>
      <c r="OG81" s="284" t="str">
        <f t="shared" si="193"/>
        <v/>
      </c>
      <c r="OH81" s="284" t="str">
        <f t="shared" si="193"/>
        <v/>
      </c>
      <c r="OI81" s="284" t="str">
        <f t="shared" si="193"/>
        <v/>
      </c>
      <c r="OJ81" s="284" t="str">
        <f t="shared" si="193"/>
        <v/>
      </c>
      <c r="OK81" s="284" t="str">
        <f t="shared" si="193"/>
        <v/>
      </c>
      <c r="OL81" s="284" t="str">
        <f t="shared" si="193"/>
        <v/>
      </c>
      <c r="OM81" s="284" t="str">
        <f t="shared" si="193"/>
        <v/>
      </c>
      <c r="ON81" s="284" t="str">
        <f t="shared" si="193"/>
        <v/>
      </c>
      <c r="OO81" s="284" t="str">
        <f t="shared" si="193"/>
        <v/>
      </c>
      <c r="OP81" s="284" t="str">
        <f t="shared" si="193"/>
        <v/>
      </c>
      <c r="OQ81" s="284" t="str">
        <f t="shared" si="193"/>
        <v/>
      </c>
      <c r="OR81" s="284" t="str">
        <f t="shared" si="193"/>
        <v/>
      </c>
      <c r="OS81" s="284" t="str">
        <f t="shared" si="193"/>
        <v/>
      </c>
      <c r="OT81" s="284" t="str">
        <f t="shared" si="193"/>
        <v/>
      </c>
      <c r="OU81" s="284" t="str">
        <f t="shared" si="193"/>
        <v/>
      </c>
      <c r="OV81" s="284" t="str">
        <f t="shared" si="193"/>
        <v/>
      </c>
      <c r="OW81" s="284" t="str">
        <f t="shared" si="193"/>
        <v/>
      </c>
      <c r="OX81" s="284" t="str">
        <f t="shared" si="193"/>
        <v/>
      </c>
      <c r="OY81" s="284" t="str">
        <f t="shared" si="193"/>
        <v/>
      </c>
      <c r="OZ81" s="284" t="str">
        <f t="shared" si="193"/>
        <v/>
      </c>
      <c r="PA81" s="284" t="str">
        <f t="shared" si="193"/>
        <v/>
      </c>
      <c r="PB81" s="284" t="str">
        <f t="shared" si="193"/>
        <v/>
      </c>
      <c r="PC81" s="284" t="str">
        <f t="shared" si="193"/>
        <v/>
      </c>
      <c r="PD81" s="284" t="str">
        <f t="shared" si="193"/>
        <v/>
      </c>
      <c r="PE81" s="284" t="str">
        <f t="shared" si="193"/>
        <v/>
      </c>
      <c r="PF81" s="284" t="str">
        <f t="shared" si="193"/>
        <v/>
      </c>
      <c r="PG81" s="284" t="str">
        <f t="shared" si="193"/>
        <v/>
      </c>
      <c r="PH81" s="284" t="str">
        <f t="shared" si="193"/>
        <v/>
      </c>
      <c r="PI81" s="284" t="str">
        <f t="shared" si="193"/>
        <v/>
      </c>
      <c r="PJ81" s="284" t="str">
        <f t="shared" si="193"/>
        <v/>
      </c>
      <c r="PK81" s="284" t="str">
        <f t="shared" si="193"/>
        <v/>
      </c>
      <c r="PL81" s="284" t="str">
        <f t="shared" si="193"/>
        <v/>
      </c>
      <c r="PM81" s="284" t="str">
        <f t="shared" si="193"/>
        <v/>
      </c>
      <c r="PN81" s="284" t="str">
        <f t="shared" si="193"/>
        <v/>
      </c>
      <c r="PO81" s="284" t="str">
        <f t="shared" si="193"/>
        <v/>
      </c>
      <c r="PP81" s="284" t="str">
        <f t="shared" si="193"/>
        <v/>
      </c>
      <c r="PQ81" s="284" t="str">
        <f t="shared" si="193"/>
        <v/>
      </c>
      <c r="PR81" s="284" t="str">
        <f t="shared" si="193"/>
        <v/>
      </c>
      <c r="PS81" s="284" t="str">
        <f t="shared" si="193"/>
        <v/>
      </c>
      <c r="PT81" s="284" t="str">
        <f t="shared" si="193"/>
        <v/>
      </c>
      <c r="PU81" s="284" t="str">
        <f t="shared" si="193"/>
        <v/>
      </c>
      <c r="PV81" s="284" t="str">
        <f t="shared" si="193"/>
        <v/>
      </c>
      <c r="PW81" s="284" t="str">
        <f t="shared" si="193"/>
        <v/>
      </c>
      <c r="PX81" s="284" t="str">
        <f t="shared" si="193"/>
        <v/>
      </c>
      <c r="PY81" s="284" t="str">
        <f t="shared" si="193"/>
        <v/>
      </c>
      <c r="PZ81" s="284" t="str">
        <f t="shared" si="193"/>
        <v/>
      </c>
      <c r="QA81" s="284" t="str">
        <f t="shared" si="193"/>
        <v/>
      </c>
      <c r="QB81" s="284" t="str">
        <f t="shared" si="193"/>
        <v/>
      </c>
      <c r="QC81" s="284" t="str">
        <f t="shared" si="193"/>
        <v/>
      </c>
      <c r="QD81" s="284" t="str">
        <f t="shared" si="193"/>
        <v/>
      </c>
      <c r="QE81" s="284" t="str">
        <f t="shared" si="193"/>
        <v/>
      </c>
      <c r="QF81" s="284" t="str">
        <f t="shared" si="193"/>
        <v/>
      </c>
      <c r="QG81" s="284" t="str">
        <f t="shared" si="193"/>
        <v/>
      </c>
      <c r="QH81" s="284" t="str">
        <f t="shared" si="193"/>
        <v/>
      </c>
      <c r="QI81" s="284" t="str">
        <f t="shared" si="193"/>
        <v/>
      </c>
      <c r="QJ81" s="284" t="str">
        <f t="shared" ref="QJ81:SA81" si="194">IF(QJ29="","",($C6*QJ29)/((1+$H$4)^QJ$79))</f>
        <v/>
      </c>
      <c r="QK81" s="284" t="str">
        <f t="shared" si="194"/>
        <v/>
      </c>
      <c r="QL81" s="284" t="str">
        <f t="shared" si="194"/>
        <v/>
      </c>
      <c r="QM81" s="284" t="str">
        <f t="shared" si="194"/>
        <v/>
      </c>
      <c r="QN81" s="284" t="str">
        <f t="shared" si="194"/>
        <v/>
      </c>
      <c r="QO81" s="284" t="str">
        <f t="shared" si="194"/>
        <v/>
      </c>
      <c r="QP81" s="284" t="str">
        <f t="shared" si="194"/>
        <v/>
      </c>
      <c r="QQ81" s="284" t="str">
        <f t="shared" si="194"/>
        <v/>
      </c>
      <c r="QR81" s="284" t="str">
        <f t="shared" si="194"/>
        <v/>
      </c>
      <c r="QS81" s="284" t="str">
        <f t="shared" si="194"/>
        <v/>
      </c>
      <c r="QT81" s="284" t="str">
        <f t="shared" si="194"/>
        <v/>
      </c>
      <c r="QU81" s="284" t="str">
        <f t="shared" si="194"/>
        <v/>
      </c>
      <c r="QV81" s="284" t="str">
        <f t="shared" si="194"/>
        <v/>
      </c>
      <c r="QW81" s="284" t="str">
        <f t="shared" si="194"/>
        <v/>
      </c>
      <c r="QX81" s="284" t="str">
        <f t="shared" si="194"/>
        <v/>
      </c>
      <c r="QY81" s="284" t="str">
        <f t="shared" si="194"/>
        <v/>
      </c>
      <c r="QZ81" s="284" t="str">
        <f t="shared" si="194"/>
        <v/>
      </c>
      <c r="RA81" s="284" t="str">
        <f t="shared" si="194"/>
        <v/>
      </c>
      <c r="RB81" s="284" t="str">
        <f t="shared" si="194"/>
        <v/>
      </c>
      <c r="RC81" s="284" t="str">
        <f t="shared" si="194"/>
        <v/>
      </c>
      <c r="RD81" s="284" t="str">
        <f t="shared" si="194"/>
        <v/>
      </c>
      <c r="RE81" s="284" t="str">
        <f t="shared" si="194"/>
        <v/>
      </c>
      <c r="RF81" s="284" t="str">
        <f t="shared" si="194"/>
        <v/>
      </c>
      <c r="RG81" s="284" t="str">
        <f t="shared" si="194"/>
        <v/>
      </c>
      <c r="RH81" s="284" t="str">
        <f t="shared" si="194"/>
        <v/>
      </c>
      <c r="RI81" s="284" t="str">
        <f t="shared" si="194"/>
        <v/>
      </c>
      <c r="RJ81" s="284" t="str">
        <f t="shared" si="194"/>
        <v/>
      </c>
      <c r="RK81" s="284" t="str">
        <f t="shared" si="194"/>
        <v/>
      </c>
      <c r="RL81" s="284" t="str">
        <f t="shared" si="194"/>
        <v/>
      </c>
      <c r="RM81" s="284" t="str">
        <f t="shared" si="194"/>
        <v/>
      </c>
      <c r="RN81" s="284" t="str">
        <f t="shared" si="194"/>
        <v/>
      </c>
      <c r="RO81" s="284" t="str">
        <f t="shared" si="194"/>
        <v/>
      </c>
      <c r="RP81" s="284" t="str">
        <f t="shared" si="194"/>
        <v/>
      </c>
      <c r="RQ81" s="284" t="str">
        <f t="shared" si="194"/>
        <v/>
      </c>
      <c r="RR81" s="284" t="str">
        <f t="shared" si="194"/>
        <v/>
      </c>
      <c r="RS81" s="284" t="str">
        <f t="shared" si="194"/>
        <v/>
      </c>
      <c r="RT81" s="284" t="str">
        <f t="shared" si="194"/>
        <v/>
      </c>
      <c r="RU81" s="284" t="str">
        <f t="shared" si="194"/>
        <v/>
      </c>
      <c r="RV81" s="284" t="str">
        <f t="shared" si="194"/>
        <v/>
      </c>
      <c r="RW81" s="284" t="str">
        <f t="shared" si="194"/>
        <v/>
      </c>
      <c r="RX81" s="284" t="str">
        <f t="shared" si="194"/>
        <v/>
      </c>
      <c r="RY81" s="284" t="str">
        <f t="shared" si="194"/>
        <v/>
      </c>
      <c r="RZ81" s="284" t="str">
        <f t="shared" si="194"/>
        <v/>
      </c>
      <c r="SA81" s="284" t="str">
        <f t="shared" si="194"/>
        <v/>
      </c>
    </row>
    <row r="82" spans="1:495">
      <c r="A82" s="282"/>
      <c r="B82" s="283" t="str">
        <f>$B$7</f>
        <v>Passive Treatment System</v>
      </c>
      <c r="C82" s="290">
        <f>SUM(D82:R82,S82:INDEX(S82:SA82,$H$5))</f>
        <v>16702.706871315368</v>
      </c>
      <c r="D82" s="284" t="str">
        <f t="shared" ref="D82:BO82" si="195">IF(D30="","",($C7*D30)/((1+$H$4)^D$79))</f>
        <v/>
      </c>
      <c r="E82" s="284" t="str">
        <f t="shared" si="195"/>
        <v/>
      </c>
      <c r="F82" s="284" t="str">
        <f t="shared" si="195"/>
        <v/>
      </c>
      <c r="G82" s="284" t="str">
        <f t="shared" si="195"/>
        <v/>
      </c>
      <c r="H82" s="284" t="str">
        <f t="shared" si="195"/>
        <v/>
      </c>
      <c r="I82" s="284" t="str">
        <f t="shared" si="195"/>
        <v/>
      </c>
      <c r="J82" s="284" t="str">
        <f t="shared" si="195"/>
        <v/>
      </c>
      <c r="K82" s="284" t="str">
        <f t="shared" si="195"/>
        <v/>
      </c>
      <c r="L82" s="284" t="str">
        <f t="shared" si="195"/>
        <v/>
      </c>
      <c r="M82" s="284" t="str">
        <f t="shared" si="195"/>
        <v/>
      </c>
      <c r="N82" s="284" t="str">
        <f t="shared" si="195"/>
        <v/>
      </c>
      <c r="O82" s="284" t="str">
        <f t="shared" si="195"/>
        <v/>
      </c>
      <c r="P82" s="284" t="str">
        <f t="shared" si="195"/>
        <v/>
      </c>
      <c r="Q82" s="284" t="str">
        <f t="shared" si="195"/>
        <v/>
      </c>
      <c r="R82" s="284" t="str">
        <f t="shared" si="195"/>
        <v/>
      </c>
      <c r="S82" s="284">
        <f t="shared" si="195"/>
        <v>3565.5034396770998</v>
      </c>
      <c r="T82" s="284">
        <f t="shared" si="195"/>
        <v>3332.2462053057006</v>
      </c>
      <c r="U82" s="284">
        <f t="shared" si="195"/>
        <v>3114.2487900053275</v>
      </c>
      <c r="V82" s="284">
        <f t="shared" si="195"/>
        <v>2910.512887855446</v>
      </c>
      <c r="W82" s="284">
        <f t="shared" si="195"/>
        <v>1360.0527513343206</v>
      </c>
      <c r="X82" s="284">
        <f t="shared" si="195"/>
        <v>1271.0773376956267</v>
      </c>
      <c r="Y82" s="284">
        <f t="shared" si="195"/>
        <v>593.96137275496574</v>
      </c>
      <c r="Z82" s="284">
        <f t="shared" si="195"/>
        <v>555.10408668688387</v>
      </c>
      <c r="AA82" s="284" t="str">
        <f t="shared" si="195"/>
        <v/>
      </c>
      <c r="AB82" s="284" t="str">
        <f t="shared" si="195"/>
        <v/>
      </c>
      <c r="AC82" s="284" t="str">
        <f t="shared" si="195"/>
        <v/>
      </c>
      <c r="AD82" s="284" t="str">
        <f t="shared" si="195"/>
        <v/>
      </c>
      <c r="AE82" s="284" t="str">
        <f t="shared" si="195"/>
        <v/>
      </c>
      <c r="AF82" s="284" t="str">
        <f t="shared" si="195"/>
        <v/>
      </c>
      <c r="AG82" s="284">
        <f t="shared" si="195"/>
        <v>1382.7637068133547</v>
      </c>
      <c r="AH82" s="284" t="str">
        <f t="shared" si="195"/>
        <v/>
      </c>
      <c r="AI82" s="284" t="str">
        <f t="shared" si="195"/>
        <v/>
      </c>
      <c r="AJ82" s="284" t="str">
        <f t="shared" si="195"/>
        <v/>
      </c>
      <c r="AK82" s="284" t="str">
        <f t="shared" si="195"/>
        <v/>
      </c>
      <c r="AL82" s="284">
        <f t="shared" si="195"/>
        <v>985.89141244952907</v>
      </c>
      <c r="AM82" s="284" t="str">
        <f t="shared" si="195"/>
        <v/>
      </c>
      <c r="AN82" s="284" t="str">
        <f t="shared" si="195"/>
        <v/>
      </c>
      <c r="AO82" s="284" t="str">
        <f t="shared" si="195"/>
        <v/>
      </c>
      <c r="AP82" s="284" t="str">
        <f t="shared" si="195"/>
        <v/>
      </c>
      <c r="AQ82" s="284" t="str">
        <f t="shared" si="195"/>
        <v/>
      </c>
      <c r="AR82" s="284" t="str">
        <f t="shared" si="195"/>
        <v/>
      </c>
      <c r="AS82" s="284" t="str">
        <f t="shared" si="195"/>
        <v/>
      </c>
      <c r="AT82" s="284" t="str">
        <f t="shared" si="195"/>
        <v/>
      </c>
      <c r="AU82" s="284" t="str">
        <f t="shared" si="195"/>
        <v/>
      </c>
      <c r="AV82" s="284" t="str">
        <f t="shared" si="195"/>
        <v/>
      </c>
      <c r="AW82" s="284" t="str">
        <f t="shared" si="195"/>
        <v/>
      </c>
      <c r="AX82" s="284" t="str">
        <f t="shared" si="195"/>
        <v/>
      </c>
      <c r="AY82" s="284" t="str">
        <f t="shared" si="195"/>
        <v/>
      </c>
      <c r="AZ82" s="284" t="str">
        <f t="shared" si="195"/>
        <v/>
      </c>
      <c r="BA82" s="284" t="str">
        <f t="shared" si="195"/>
        <v/>
      </c>
      <c r="BB82" s="284" t="str">
        <f t="shared" si="195"/>
        <v/>
      </c>
      <c r="BC82" s="284" t="str">
        <f t="shared" si="195"/>
        <v/>
      </c>
      <c r="BD82" s="284" t="str">
        <f t="shared" si="195"/>
        <v/>
      </c>
      <c r="BE82" s="284" t="str">
        <f t="shared" si="195"/>
        <v/>
      </c>
      <c r="BF82" s="284" t="str">
        <f t="shared" si="195"/>
        <v/>
      </c>
      <c r="BG82" s="284" t="str">
        <f t="shared" si="195"/>
        <v/>
      </c>
      <c r="BH82" s="284" t="str">
        <f t="shared" si="195"/>
        <v/>
      </c>
      <c r="BI82" s="284" t="str">
        <f t="shared" si="195"/>
        <v/>
      </c>
      <c r="BJ82" s="284" t="str">
        <f t="shared" si="195"/>
        <v/>
      </c>
      <c r="BK82" s="284" t="str">
        <f t="shared" si="195"/>
        <v/>
      </c>
      <c r="BL82" s="284" t="str">
        <f t="shared" si="195"/>
        <v/>
      </c>
      <c r="BM82" s="284" t="str">
        <f t="shared" si="195"/>
        <v/>
      </c>
      <c r="BN82" s="284" t="str">
        <f t="shared" si="195"/>
        <v/>
      </c>
      <c r="BO82" s="284" t="str">
        <f t="shared" si="195"/>
        <v/>
      </c>
      <c r="BP82" s="284" t="str">
        <f t="shared" ref="BP82:EA82" si="196">IF(BP30="","",($C7*BP30)/((1+$H$4)^BP$79))</f>
        <v/>
      </c>
      <c r="BQ82" s="284" t="str">
        <f t="shared" si="196"/>
        <v/>
      </c>
      <c r="BR82" s="284" t="str">
        <f t="shared" si="196"/>
        <v/>
      </c>
      <c r="BS82" s="284" t="str">
        <f t="shared" si="196"/>
        <v/>
      </c>
      <c r="BT82" s="284" t="str">
        <f t="shared" si="196"/>
        <v/>
      </c>
      <c r="BU82" s="284" t="str">
        <f t="shared" si="196"/>
        <v/>
      </c>
      <c r="BV82" s="284" t="str">
        <f t="shared" si="196"/>
        <v/>
      </c>
      <c r="BW82" s="284" t="str">
        <f t="shared" si="196"/>
        <v/>
      </c>
      <c r="BX82" s="284" t="str">
        <f t="shared" si="196"/>
        <v/>
      </c>
      <c r="BY82" s="284" t="str">
        <f t="shared" si="196"/>
        <v/>
      </c>
      <c r="BZ82" s="284" t="str">
        <f t="shared" si="196"/>
        <v/>
      </c>
      <c r="CA82" s="284" t="str">
        <f t="shared" si="196"/>
        <v/>
      </c>
      <c r="CB82" s="284" t="str">
        <f t="shared" si="196"/>
        <v/>
      </c>
      <c r="CC82" s="284" t="str">
        <f t="shared" si="196"/>
        <v/>
      </c>
      <c r="CD82" s="284" t="str">
        <f t="shared" si="196"/>
        <v/>
      </c>
      <c r="CE82" s="284" t="str">
        <f t="shared" si="196"/>
        <v/>
      </c>
      <c r="CF82" s="284" t="str">
        <f t="shared" si="196"/>
        <v/>
      </c>
      <c r="CG82" s="284" t="str">
        <f t="shared" si="196"/>
        <v/>
      </c>
      <c r="CH82" s="284" t="str">
        <f t="shared" si="196"/>
        <v/>
      </c>
      <c r="CI82" s="284" t="str">
        <f t="shared" si="196"/>
        <v/>
      </c>
      <c r="CJ82" s="284" t="str">
        <f t="shared" si="196"/>
        <v/>
      </c>
      <c r="CK82" s="284" t="str">
        <f t="shared" si="196"/>
        <v/>
      </c>
      <c r="CL82" s="284" t="str">
        <f t="shared" si="196"/>
        <v/>
      </c>
      <c r="CM82" s="284" t="str">
        <f t="shared" si="196"/>
        <v/>
      </c>
      <c r="CN82" s="284" t="str">
        <f t="shared" si="196"/>
        <v/>
      </c>
      <c r="CO82" s="284" t="str">
        <f t="shared" si="196"/>
        <v/>
      </c>
      <c r="CP82" s="284" t="str">
        <f t="shared" si="196"/>
        <v/>
      </c>
      <c r="CQ82" s="284" t="str">
        <f t="shared" si="196"/>
        <v/>
      </c>
      <c r="CR82" s="284" t="str">
        <f t="shared" si="196"/>
        <v/>
      </c>
      <c r="CS82" s="284" t="str">
        <f t="shared" si="196"/>
        <v/>
      </c>
      <c r="CT82" s="284" t="str">
        <f t="shared" si="196"/>
        <v/>
      </c>
      <c r="CU82" s="284" t="str">
        <f t="shared" si="196"/>
        <v/>
      </c>
      <c r="CV82" s="284" t="str">
        <f t="shared" si="196"/>
        <v/>
      </c>
      <c r="CW82" s="284" t="str">
        <f t="shared" si="196"/>
        <v/>
      </c>
      <c r="CX82" s="284" t="str">
        <f t="shared" si="196"/>
        <v/>
      </c>
      <c r="CY82" s="284" t="str">
        <f t="shared" si="196"/>
        <v/>
      </c>
      <c r="CZ82" s="284" t="str">
        <f t="shared" si="196"/>
        <v/>
      </c>
      <c r="DA82" s="284" t="str">
        <f t="shared" si="196"/>
        <v/>
      </c>
      <c r="DB82" s="284" t="str">
        <f t="shared" si="196"/>
        <v/>
      </c>
      <c r="DC82" s="284" t="str">
        <f t="shared" si="196"/>
        <v/>
      </c>
      <c r="DD82" s="284" t="str">
        <f t="shared" si="196"/>
        <v/>
      </c>
      <c r="DE82" s="284" t="str">
        <f t="shared" si="196"/>
        <v/>
      </c>
      <c r="DF82" s="284" t="str">
        <f t="shared" si="196"/>
        <v/>
      </c>
      <c r="DG82" s="284" t="str">
        <f t="shared" si="196"/>
        <v/>
      </c>
      <c r="DH82" s="284" t="str">
        <f t="shared" si="196"/>
        <v/>
      </c>
      <c r="DI82" s="284" t="str">
        <f t="shared" si="196"/>
        <v/>
      </c>
      <c r="DJ82" s="284" t="str">
        <f t="shared" si="196"/>
        <v/>
      </c>
      <c r="DK82" s="284" t="str">
        <f t="shared" si="196"/>
        <v/>
      </c>
      <c r="DL82" s="284" t="str">
        <f t="shared" si="196"/>
        <v/>
      </c>
      <c r="DM82" s="284" t="str">
        <f t="shared" si="196"/>
        <v/>
      </c>
      <c r="DN82" s="284" t="str">
        <f t="shared" si="196"/>
        <v/>
      </c>
      <c r="DO82" s="284" t="str">
        <f t="shared" si="196"/>
        <v/>
      </c>
      <c r="DP82" s="284" t="str">
        <f t="shared" si="196"/>
        <v/>
      </c>
      <c r="DQ82" s="284" t="str">
        <f t="shared" si="196"/>
        <v/>
      </c>
      <c r="DR82" s="284" t="str">
        <f t="shared" si="196"/>
        <v/>
      </c>
      <c r="DS82" s="284" t="str">
        <f t="shared" si="196"/>
        <v/>
      </c>
      <c r="DT82" s="284" t="str">
        <f t="shared" si="196"/>
        <v/>
      </c>
      <c r="DU82" s="284" t="str">
        <f t="shared" si="196"/>
        <v/>
      </c>
      <c r="DV82" s="284" t="str">
        <f t="shared" si="196"/>
        <v/>
      </c>
      <c r="DW82" s="284" t="str">
        <f t="shared" si="196"/>
        <v/>
      </c>
      <c r="DX82" s="284" t="str">
        <f t="shared" si="196"/>
        <v/>
      </c>
      <c r="DY82" s="284" t="str">
        <f t="shared" si="196"/>
        <v/>
      </c>
      <c r="DZ82" s="284" t="str">
        <f t="shared" si="196"/>
        <v/>
      </c>
      <c r="EA82" s="284" t="str">
        <f t="shared" si="196"/>
        <v/>
      </c>
      <c r="EB82" s="284" t="str">
        <f t="shared" ref="EB82:GM82" si="197">IF(EB30="","",($C7*EB30)/((1+$H$4)^EB$79))</f>
        <v/>
      </c>
      <c r="EC82" s="284" t="str">
        <f t="shared" si="197"/>
        <v/>
      </c>
      <c r="ED82" s="284" t="str">
        <f t="shared" si="197"/>
        <v/>
      </c>
      <c r="EE82" s="284" t="str">
        <f t="shared" si="197"/>
        <v/>
      </c>
      <c r="EF82" s="284" t="str">
        <f t="shared" si="197"/>
        <v/>
      </c>
      <c r="EG82" s="284" t="str">
        <f t="shared" si="197"/>
        <v/>
      </c>
      <c r="EH82" s="284" t="str">
        <f t="shared" si="197"/>
        <v/>
      </c>
      <c r="EI82" s="284" t="str">
        <f t="shared" si="197"/>
        <v/>
      </c>
      <c r="EJ82" s="284" t="str">
        <f t="shared" si="197"/>
        <v/>
      </c>
      <c r="EK82" s="284" t="str">
        <f t="shared" si="197"/>
        <v/>
      </c>
      <c r="EL82" s="284" t="str">
        <f t="shared" si="197"/>
        <v/>
      </c>
      <c r="EM82" s="284" t="str">
        <f t="shared" si="197"/>
        <v/>
      </c>
      <c r="EN82" s="284" t="str">
        <f t="shared" si="197"/>
        <v/>
      </c>
      <c r="EO82" s="284" t="str">
        <f t="shared" si="197"/>
        <v/>
      </c>
      <c r="EP82" s="284" t="str">
        <f t="shared" si="197"/>
        <v/>
      </c>
      <c r="EQ82" s="284" t="str">
        <f t="shared" si="197"/>
        <v/>
      </c>
      <c r="ER82" s="284" t="str">
        <f t="shared" si="197"/>
        <v/>
      </c>
      <c r="ES82" s="284" t="str">
        <f t="shared" si="197"/>
        <v/>
      </c>
      <c r="ET82" s="284" t="str">
        <f t="shared" si="197"/>
        <v/>
      </c>
      <c r="EU82" s="284" t="str">
        <f t="shared" si="197"/>
        <v/>
      </c>
      <c r="EV82" s="284" t="str">
        <f t="shared" si="197"/>
        <v/>
      </c>
      <c r="EW82" s="284" t="str">
        <f t="shared" si="197"/>
        <v/>
      </c>
      <c r="EX82" s="284" t="str">
        <f t="shared" si="197"/>
        <v/>
      </c>
      <c r="EY82" s="284" t="str">
        <f t="shared" si="197"/>
        <v/>
      </c>
      <c r="EZ82" s="284" t="str">
        <f t="shared" si="197"/>
        <v/>
      </c>
      <c r="FA82" s="284" t="str">
        <f t="shared" si="197"/>
        <v/>
      </c>
      <c r="FB82" s="284" t="str">
        <f t="shared" si="197"/>
        <v/>
      </c>
      <c r="FC82" s="284" t="str">
        <f t="shared" si="197"/>
        <v/>
      </c>
      <c r="FD82" s="284" t="str">
        <f t="shared" si="197"/>
        <v/>
      </c>
      <c r="FE82" s="284" t="str">
        <f t="shared" si="197"/>
        <v/>
      </c>
      <c r="FF82" s="284" t="str">
        <f t="shared" si="197"/>
        <v/>
      </c>
      <c r="FG82" s="284" t="str">
        <f t="shared" si="197"/>
        <v/>
      </c>
      <c r="FH82" s="284" t="str">
        <f t="shared" si="197"/>
        <v/>
      </c>
      <c r="FI82" s="284" t="str">
        <f t="shared" si="197"/>
        <v/>
      </c>
      <c r="FJ82" s="284" t="str">
        <f t="shared" si="197"/>
        <v/>
      </c>
      <c r="FK82" s="284" t="str">
        <f t="shared" si="197"/>
        <v/>
      </c>
      <c r="FL82" s="284" t="str">
        <f t="shared" si="197"/>
        <v/>
      </c>
      <c r="FM82" s="284" t="str">
        <f t="shared" si="197"/>
        <v/>
      </c>
      <c r="FN82" s="284" t="str">
        <f t="shared" si="197"/>
        <v/>
      </c>
      <c r="FO82" s="284" t="str">
        <f t="shared" si="197"/>
        <v/>
      </c>
      <c r="FP82" s="284" t="str">
        <f t="shared" si="197"/>
        <v/>
      </c>
      <c r="FQ82" s="284" t="str">
        <f t="shared" si="197"/>
        <v/>
      </c>
      <c r="FR82" s="284" t="str">
        <f t="shared" si="197"/>
        <v/>
      </c>
      <c r="FS82" s="284" t="str">
        <f t="shared" si="197"/>
        <v/>
      </c>
      <c r="FT82" s="284" t="str">
        <f t="shared" si="197"/>
        <v/>
      </c>
      <c r="FU82" s="284" t="str">
        <f t="shared" si="197"/>
        <v/>
      </c>
      <c r="FV82" s="284" t="str">
        <f t="shared" si="197"/>
        <v/>
      </c>
      <c r="FW82" s="284" t="str">
        <f t="shared" si="197"/>
        <v/>
      </c>
      <c r="FX82" s="284" t="str">
        <f t="shared" si="197"/>
        <v/>
      </c>
      <c r="FY82" s="284" t="str">
        <f t="shared" si="197"/>
        <v/>
      </c>
      <c r="FZ82" s="284" t="str">
        <f t="shared" si="197"/>
        <v/>
      </c>
      <c r="GA82" s="284" t="str">
        <f t="shared" si="197"/>
        <v/>
      </c>
      <c r="GB82" s="284" t="str">
        <f t="shared" si="197"/>
        <v/>
      </c>
      <c r="GC82" s="284" t="str">
        <f t="shared" si="197"/>
        <v/>
      </c>
      <c r="GD82" s="284" t="str">
        <f t="shared" si="197"/>
        <v/>
      </c>
      <c r="GE82" s="284" t="str">
        <f t="shared" si="197"/>
        <v/>
      </c>
      <c r="GF82" s="284" t="str">
        <f t="shared" si="197"/>
        <v/>
      </c>
      <c r="GG82" s="284" t="str">
        <f t="shared" si="197"/>
        <v/>
      </c>
      <c r="GH82" s="284" t="str">
        <f t="shared" si="197"/>
        <v/>
      </c>
      <c r="GI82" s="284" t="str">
        <f t="shared" si="197"/>
        <v/>
      </c>
      <c r="GJ82" s="284" t="str">
        <f t="shared" si="197"/>
        <v/>
      </c>
      <c r="GK82" s="284" t="str">
        <f t="shared" si="197"/>
        <v/>
      </c>
      <c r="GL82" s="284" t="str">
        <f t="shared" si="197"/>
        <v/>
      </c>
      <c r="GM82" s="284" t="str">
        <f t="shared" si="197"/>
        <v/>
      </c>
      <c r="GN82" s="284" t="str">
        <f t="shared" ref="GN82:IY82" si="198">IF(GN30="","",($C7*GN30)/((1+$H$4)^GN$79))</f>
        <v/>
      </c>
      <c r="GO82" s="284" t="str">
        <f t="shared" si="198"/>
        <v/>
      </c>
      <c r="GP82" s="284" t="str">
        <f t="shared" si="198"/>
        <v/>
      </c>
      <c r="GQ82" s="284" t="str">
        <f t="shared" si="198"/>
        <v/>
      </c>
      <c r="GR82" s="284" t="str">
        <f t="shared" si="198"/>
        <v/>
      </c>
      <c r="GS82" s="284" t="str">
        <f t="shared" si="198"/>
        <v/>
      </c>
      <c r="GT82" s="284" t="str">
        <f t="shared" si="198"/>
        <v/>
      </c>
      <c r="GU82" s="284" t="str">
        <f t="shared" si="198"/>
        <v/>
      </c>
      <c r="GV82" s="284" t="str">
        <f t="shared" si="198"/>
        <v/>
      </c>
      <c r="GW82" s="284" t="str">
        <f t="shared" si="198"/>
        <v/>
      </c>
      <c r="GX82" s="284" t="str">
        <f t="shared" si="198"/>
        <v/>
      </c>
      <c r="GY82" s="284" t="str">
        <f t="shared" si="198"/>
        <v/>
      </c>
      <c r="GZ82" s="284" t="str">
        <f t="shared" si="198"/>
        <v/>
      </c>
      <c r="HA82" s="284" t="str">
        <f t="shared" si="198"/>
        <v/>
      </c>
      <c r="HB82" s="284" t="str">
        <f t="shared" si="198"/>
        <v/>
      </c>
      <c r="HC82" s="284" t="str">
        <f t="shared" si="198"/>
        <v/>
      </c>
      <c r="HD82" s="284" t="str">
        <f t="shared" si="198"/>
        <v/>
      </c>
      <c r="HE82" s="284" t="str">
        <f t="shared" si="198"/>
        <v/>
      </c>
      <c r="HF82" s="284" t="str">
        <f t="shared" si="198"/>
        <v/>
      </c>
      <c r="HG82" s="284" t="str">
        <f t="shared" si="198"/>
        <v/>
      </c>
      <c r="HH82" s="284" t="str">
        <f t="shared" si="198"/>
        <v/>
      </c>
      <c r="HI82" s="284" t="str">
        <f t="shared" si="198"/>
        <v/>
      </c>
      <c r="HJ82" s="284" t="str">
        <f t="shared" si="198"/>
        <v/>
      </c>
      <c r="HK82" s="284" t="str">
        <f t="shared" si="198"/>
        <v/>
      </c>
      <c r="HL82" s="284" t="str">
        <f t="shared" si="198"/>
        <v/>
      </c>
      <c r="HM82" s="284" t="str">
        <f t="shared" si="198"/>
        <v/>
      </c>
      <c r="HN82" s="284" t="str">
        <f t="shared" si="198"/>
        <v/>
      </c>
      <c r="HO82" s="284" t="str">
        <f t="shared" si="198"/>
        <v/>
      </c>
      <c r="HP82" s="284" t="str">
        <f t="shared" si="198"/>
        <v/>
      </c>
      <c r="HQ82" s="284" t="str">
        <f t="shared" si="198"/>
        <v/>
      </c>
      <c r="HR82" s="284" t="str">
        <f t="shared" si="198"/>
        <v/>
      </c>
      <c r="HS82" s="284" t="str">
        <f t="shared" si="198"/>
        <v/>
      </c>
      <c r="HT82" s="284" t="str">
        <f t="shared" si="198"/>
        <v/>
      </c>
      <c r="HU82" s="284" t="str">
        <f t="shared" si="198"/>
        <v/>
      </c>
      <c r="HV82" s="284" t="str">
        <f t="shared" si="198"/>
        <v/>
      </c>
      <c r="HW82" s="284" t="str">
        <f t="shared" si="198"/>
        <v/>
      </c>
      <c r="HX82" s="284" t="str">
        <f t="shared" si="198"/>
        <v/>
      </c>
      <c r="HY82" s="284" t="str">
        <f t="shared" si="198"/>
        <v/>
      </c>
      <c r="HZ82" s="284" t="str">
        <f t="shared" si="198"/>
        <v/>
      </c>
      <c r="IA82" s="284" t="str">
        <f t="shared" si="198"/>
        <v/>
      </c>
      <c r="IB82" s="284" t="str">
        <f t="shared" si="198"/>
        <v/>
      </c>
      <c r="IC82" s="284" t="str">
        <f t="shared" si="198"/>
        <v/>
      </c>
      <c r="ID82" s="284" t="str">
        <f t="shared" si="198"/>
        <v/>
      </c>
      <c r="IE82" s="284" t="str">
        <f t="shared" si="198"/>
        <v/>
      </c>
      <c r="IF82" s="284" t="str">
        <f t="shared" si="198"/>
        <v/>
      </c>
      <c r="IG82" s="284" t="str">
        <f t="shared" si="198"/>
        <v/>
      </c>
      <c r="IH82" s="284" t="str">
        <f t="shared" si="198"/>
        <v/>
      </c>
      <c r="II82" s="284" t="str">
        <f t="shared" si="198"/>
        <v/>
      </c>
      <c r="IJ82" s="284" t="str">
        <f t="shared" si="198"/>
        <v/>
      </c>
      <c r="IK82" s="284" t="str">
        <f t="shared" si="198"/>
        <v/>
      </c>
      <c r="IL82" s="284" t="str">
        <f t="shared" si="198"/>
        <v/>
      </c>
      <c r="IM82" s="284" t="str">
        <f t="shared" si="198"/>
        <v/>
      </c>
      <c r="IN82" s="284" t="str">
        <f t="shared" si="198"/>
        <v/>
      </c>
      <c r="IO82" s="284" t="str">
        <f t="shared" si="198"/>
        <v/>
      </c>
      <c r="IP82" s="284" t="str">
        <f t="shared" si="198"/>
        <v/>
      </c>
      <c r="IQ82" s="284" t="str">
        <f t="shared" si="198"/>
        <v/>
      </c>
      <c r="IR82" s="284" t="str">
        <f t="shared" si="198"/>
        <v/>
      </c>
      <c r="IS82" s="284" t="str">
        <f t="shared" si="198"/>
        <v/>
      </c>
      <c r="IT82" s="284" t="str">
        <f t="shared" si="198"/>
        <v/>
      </c>
      <c r="IU82" s="284" t="str">
        <f t="shared" si="198"/>
        <v/>
      </c>
      <c r="IV82" s="284" t="str">
        <f t="shared" si="198"/>
        <v/>
      </c>
      <c r="IW82" s="284" t="str">
        <f t="shared" si="198"/>
        <v/>
      </c>
      <c r="IX82" s="284" t="str">
        <f t="shared" si="198"/>
        <v/>
      </c>
      <c r="IY82" s="284" t="str">
        <f t="shared" si="198"/>
        <v/>
      </c>
      <c r="IZ82" s="284" t="str">
        <f t="shared" ref="IZ82:LK82" si="199">IF(IZ30="","",($C7*IZ30)/((1+$H$4)^IZ$79))</f>
        <v/>
      </c>
      <c r="JA82" s="284" t="str">
        <f t="shared" si="199"/>
        <v/>
      </c>
      <c r="JB82" s="284" t="str">
        <f t="shared" si="199"/>
        <v/>
      </c>
      <c r="JC82" s="284" t="str">
        <f t="shared" si="199"/>
        <v/>
      </c>
      <c r="JD82" s="284" t="str">
        <f t="shared" si="199"/>
        <v/>
      </c>
      <c r="JE82" s="284" t="str">
        <f t="shared" si="199"/>
        <v/>
      </c>
      <c r="JF82" s="284" t="str">
        <f t="shared" si="199"/>
        <v/>
      </c>
      <c r="JG82" s="284" t="str">
        <f t="shared" si="199"/>
        <v/>
      </c>
      <c r="JH82" s="284" t="str">
        <f t="shared" si="199"/>
        <v/>
      </c>
      <c r="JI82" s="284" t="str">
        <f t="shared" si="199"/>
        <v/>
      </c>
      <c r="JJ82" s="284" t="str">
        <f t="shared" si="199"/>
        <v/>
      </c>
      <c r="JK82" s="284" t="str">
        <f t="shared" si="199"/>
        <v/>
      </c>
      <c r="JL82" s="284" t="str">
        <f t="shared" si="199"/>
        <v/>
      </c>
      <c r="JM82" s="284" t="str">
        <f t="shared" si="199"/>
        <v/>
      </c>
      <c r="JN82" s="284" t="str">
        <f t="shared" si="199"/>
        <v/>
      </c>
      <c r="JO82" s="284" t="str">
        <f t="shared" si="199"/>
        <v/>
      </c>
      <c r="JP82" s="284" t="str">
        <f t="shared" si="199"/>
        <v/>
      </c>
      <c r="JQ82" s="284" t="str">
        <f t="shared" si="199"/>
        <v/>
      </c>
      <c r="JR82" s="284" t="str">
        <f t="shared" si="199"/>
        <v/>
      </c>
      <c r="JS82" s="284" t="str">
        <f t="shared" si="199"/>
        <v/>
      </c>
      <c r="JT82" s="284" t="str">
        <f t="shared" si="199"/>
        <v/>
      </c>
      <c r="JU82" s="284" t="str">
        <f t="shared" si="199"/>
        <v/>
      </c>
      <c r="JV82" s="284" t="str">
        <f t="shared" si="199"/>
        <v/>
      </c>
      <c r="JW82" s="284" t="str">
        <f t="shared" si="199"/>
        <v/>
      </c>
      <c r="JX82" s="284" t="str">
        <f t="shared" si="199"/>
        <v/>
      </c>
      <c r="JY82" s="284" t="str">
        <f t="shared" si="199"/>
        <v/>
      </c>
      <c r="JZ82" s="284" t="str">
        <f t="shared" si="199"/>
        <v/>
      </c>
      <c r="KA82" s="284" t="str">
        <f t="shared" si="199"/>
        <v/>
      </c>
      <c r="KB82" s="284" t="str">
        <f t="shared" si="199"/>
        <v/>
      </c>
      <c r="KC82" s="284" t="str">
        <f t="shared" si="199"/>
        <v/>
      </c>
      <c r="KD82" s="284" t="str">
        <f t="shared" si="199"/>
        <v/>
      </c>
      <c r="KE82" s="284" t="str">
        <f t="shared" si="199"/>
        <v/>
      </c>
      <c r="KF82" s="284" t="str">
        <f t="shared" si="199"/>
        <v/>
      </c>
      <c r="KG82" s="284" t="str">
        <f t="shared" si="199"/>
        <v/>
      </c>
      <c r="KH82" s="284" t="str">
        <f t="shared" si="199"/>
        <v/>
      </c>
      <c r="KI82" s="284" t="str">
        <f t="shared" si="199"/>
        <v/>
      </c>
      <c r="KJ82" s="284" t="str">
        <f t="shared" si="199"/>
        <v/>
      </c>
      <c r="KK82" s="284" t="str">
        <f t="shared" si="199"/>
        <v/>
      </c>
      <c r="KL82" s="284" t="str">
        <f t="shared" si="199"/>
        <v/>
      </c>
      <c r="KM82" s="284" t="str">
        <f t="shared" si="199"/>
        <v/>
      </c>
      <c r="KN82" s="284" t="str">
        <f t="shared" si="199"/>
        <v/>
      </c>
      <c r="KO82" s="284" t="str">
        <f t="shared" si="199"/>
        <v/>
      </c>
      <c r="KP82" s="284" t="str">
        <f t="shared" si="199"/>
        <v/>
      </c>
      <c r="KQ82" s="284" t="str">
        <f t="shared" si="199"/>
        <v/>
      </c>
      <c r="KR82" s="284" t="str">
        <f t="shared" si="199"/>
        <v/>
      </c>
      <c r="KS82" s="284" t="str">
        <f t="shared" si="199"/>
        <v/>
      </c>
      <c r="KT82" s="284" t="str">
        <f t="shared" si="199"/>
        <v/>
      </c>
      <c r="KU82" s="284" t="str">
        <f t="shared" si="199"/>
        <v/>
      </c>
      <c r="KV82" s="284" t="str">
        <f t="shared" si="199"/>
        <v/>
      </c>
      <c r="KW82" s="284" t="str">
        <f t="shared" si="199"/>
        <v/>
      </c>
      <c r="KX82" s="284" t="str">
        <f t="shared" si="199"/>
        <v/>
      </c>
      <c r="KY82" s="284" t="str">
        <f t="shared" si="199"/>
        <v/>
      </c>
      <c r="KZ82" s="284" t="str">
        <f t="shared" si="199"/>
        <v/>
      </c>
      <c r="LA82" s="284" t="str">
        <f t="shared" si="199"/>
        <v/>
      </c>
      <c r="LB82" s="284" t="str">
        <f t="shared" si="199"/>
        <v/>
      </c>
      <c r="LC82" s="284" t="str">
        <f t="shared" si="199"/>
        <v/>
      </c>
      <c r="LD82" s="284" t="str">
        <f t="shared" si="199"/>
        <v/>
      </c>
      <c r="LE82" s="284" t="str">
        <f t="shared" si="199"/>
        <v/>
      </c>
      <c r="LF82" s="284" t="str">
        <f t="shared" si="199"/>
        <v/>
      </c>
      <c r="LG82" s="284" t="str">
        <f t="shared" si="199"/>
        <v/>
      </c>
      <c r="LH82" s="284" t="str">
        <f t="shared" si="199"/>
        <v/>
      </c>
      <c r="LI82" s="284" t="str">
        <f t="shared" si="199"/>
        <v/>
      </c>
      <c r="LJ82" s="284" t="str">
        <f t="shared" si="199"/>
        <v/>
      </c>
      <c r="LK82" s="284" t="str">
        <f t="shared" si="199"/>
        <v/>
      </c>
      <c r="LL82" s="284" t="str">
        <f t="shared" ref="LL82:NW82" si="200">IF(LL30="","",($C7*LL30)/((1+$H$4)^LL$79))</f>
        <v/>
      </c>
      <c r="LM82" s="284" t="str">
        <f t="shared" si="200"/>
        <v/>
      </c>
      <c r="LN82" s="284" t="str">
        <f t="shared" si="200"/>
        <v/>
      </c>
      <c r="LO82" s="284" t="str">
        <f t="shared" si="200"/>
        <v/>
      </c>
      <c r="LP82" s="284" t="str">
        <f t="shared" si="200"/>
        <v/>
      </c>
      <c r="LQ82" s="284" t="str">
        <f t="shared" si="200"/>
        <v/>
      </c>
      <c r="LR82" s="284" t="str">
        <f t="shared" si="200"/>
        <v/>
      </c>
      <c r="LS82" s="284" t="str">
        <f t="shared" si="200"/>
        <v/>
      </c>
      <c r="LT82" s="284" t="str">
        <f t="shared" si="200"/>
        <v/>
      </c>
      <c r="LU82" s="284" t="str">
        <f t="shared" si="200"/>
        <v/>
      </c>
      <c r="LV82" s="284" t="str">
        <f t="shared" si="200"/>
        <v/>
      </c>
      <c r="LW82" s="284" t="str">
        <f t="shared" si="200"/>
        <v/>
      </c>
      <c r="LX82" s="284" t="str">
        <f t="shared" si="200"/>
        <v/>
      </c>
      <c r="LY82" s="284" t="str">
        <f t="shared" si="200"/>
        <v/>
      </c>
      <c r="LZ82" s="284" t="str">
        <f t="shared" si="200"/>
        <v/>
      </c>
      <c r="MA82" s="284" t="str">
        <f t="shared" si="200"/>
        <v/>
      </c>
      <c r="MB82" s="284" t="str">
        <f t="shared" si="200"/>
        <v/>
      </c>
      <c r="MC82" s="284" t="str">
        <f t="shared" si="200"/>
        <v/>
      </c>
      <c r="MD82" s="284" t="str">
        <f t="shared" si="200"/>
        <v/>
      </c>
      <c r="ME82" s="284" t="str">
        <f t="shared" si="200"/>
        <v/>
      </c>
      <c r="MF82" s="284" t="str">
        <f t="shared" si="200"/>
        <v/>
      </c>
      <c r="MG82" s="284" t="str">
        <f t="shared" si="200"/>
        <v/>
      </c>
      <c r="MH82" s="284" t="str">
        <f t="shared" si="200"/>
        <v/>
      </c>
      <c r="MI82" s="284" t="str">
        <f t="shared" si="200"/>
        <v/>
      </c>
      <c r="MJ82" s="284" t="str">
        <f t="shared" si="200"/>
        <v/>
      </c>
      <c r="MK82" s="284" t="str">
        <f t="shared" si="200"/>
        <v/>
      </c>
      <c r="ML82" s="284" t="str">
        <f t="shared" si="200"/>
        <v/>
      </c>
      <c r="MM82" s="284" t="str">
        <f t="shared" si="200"/>
        <v/>
      </c>
      <c r="MN82" s="284" t="str">
        <f t="shared" si="200"/>
        <v/>
      </c>
      <c r="MO82" s="284" t="str">
        <f t="shared" si="200"/>
        <v/>
      </c>
      <c r="MP82" s="284" t="str">
        <f t="shared" si="200"/>
        <v/>
      </c>
      <c r="MQ82" s="284" t="str">
        <f t="shared" si="200"/>
        <v/>
      </c>
      <c r="MR82" s="284" t="str">
        <f t="shared" si="200"/>
        <v/>
      </c>
      <c r="MS82" s="284" t="str">
        <f t="shared" si="200"/>
        <v/>
      </c>
      <c r="MT82" s="284" t="str">
        <f t="shared" si="200"/>
        <v/>
      </c>
      <c r="MU82" s="284" t="str">
        <f t="shared" si="200"/>
        <v/>
      </c>
      <c r="MV82" s="284" t="str">
        <f t="shared" si="200"/>
        <v/>
      </c>
      <c r="MW82" s="284" t="str">
        <f t="shared" si="200"/>
        <v/>
      </c>
      <c r="MX82" s="284" t="str">
        <f t="shared" si="200"/>
        <v/>
      </c>
      <c r="MY82" s="284" t="str">
        <f t="shared" si="200"/>
        <v/>
      </c>
      <c r="MZ82" s="284" t="str">
        <f t="shared" si="200"/>
        <v/>
      </c>
      <c r="NA82" s="284" t="str">
        <f t="shared" si="200"/>
        <v/>
      </c>
      <c r="NB82" s="284" t="str">
        <f t="shared" si="200"/>
        <v/>
      </c>
      <c r="NC82" s="284" t="str">
        <f t="shared" si="200"/>
        <v/>
      </c>
      <c r="ND82" s="284" t="str">
        <f t="shared" si="200"/>
        <v/>
      </c>
      <c r="NE82" s="284" t="str">
        <f t="shared" si="200"/>
        <v/>
      </c>
      <c r="NF82" s="284" t="str">
        <f t="shared" si="200"/>
        <v/>
      </c>
      <c r="NG82" s="284" t="str">
        <f t="shared" si="200"/>
        <v/>
      </c>
      <c r="NH82" s="284" t="str">
        <f t="shared" si="200"/>
        <v/>
      </c>
      <c r="NI82" s="284" t="str">
        <f t="shared" si="200"/>
        <v/>
      </c>
      <c r="NJ82" s="284" t="str">
        <f t="shared" si="200"/>
        <v/>
      </c>
      <c r="NK82" s="284" t="str">
        <f t="shared" si="200"/>
        <v/>
      </c>
      <c r="NL82" s="284" t="str">
        <f t="shared" si="200"/>
        <v/>
      </c>
      <c r="NM82" s="284" t="str">
        <f t="shared" si="200"/>
        <v/>
      </c>
      <c r="NN82" s="284" t="str">
        <f t="shared" si="200"/>
        <v/>
      </c>
      <c r="NO82" s="284" t="str">
        <f t="shared" si="200"/>
        <v/>
      </c>
      <c r="NP82" s="284" t="str">
        <f t="shared" si="200"/>
        <v/>
      </c>
      <c r="NQ82" s="284" t="str">
        <f t="shared" si="200"/>
        <v/>
      </c>
      <c r="NR82" s="284" t="str">
        <f t="shared" si="200"/>
        <v/>
      </c>
      <c r="NS82" s="284" t="str">
        <f t="shared" si="200"/>
        <v/>
      </c>
      <c r="NT82" s="284" t="str">
        <f t="shared" si="200"/>
        <v/>
      </c>
      <c r="NU82" s="284" t="str">
        <f t="shared" si="200"/>
        <v/>
      </c>
      <c r="NV82" s="284" t="str">
        <f t="shared" si="200"/>
        <v/>
      </c>
      <c r="NW82" s="284" t="str">
        <f t="shared" si="200"/>
        <v/>
      </c>
      <c r="NX82" s="284" t="str">
        <f t="shared" ref="NX82:QI82" si="201">IF(NX30="","",($C7*NX30)/((1+$H$4)^NX$79))</f>
        <v/>
      </c>
      <c r="NY82" s="284" t="str">
        <f t="shared" si="201"/>
        <v/>
      </c>
      <c r="NZ82" s="284" t="str">
        <f t="shared" si="201"/>
        <v/>
      </c>
      <c r="OA82" s="284" t="str">
        <f t="shared" si="201"/>
        <v/>
      </c>
      <c r="OB82" s="284" t="str">
        <f t="shared" si="201"/>
        <v/>
      </c>
      <c r="OC82" s="284" t="str">
        <f t="shared" si="201"/>
        <v/>
      </c>
      <c r="OD82" s="284" t="str">
        <f t="shared" si="201"/>
        <v/>
      </c>
      <c r="OE82" s="284" t="str">
        <f t="shared" si="201"/>
        <v/>
      </c>
      <c r="OF82" s="284" t="str">
        <f t="shared" si="201"/>
        <v/>
      </c>
      <c r="OG82" s="284" t="str">
        <f t="shared" si="201"/>
        <v/>
      </c>
      <c r="OH82" s="284" t="str">
        <f t="shared" si="201"/>
        <v/>
      </c>
      <c r="OI82" s="284" t="str">
        <f t="shared" si="201"/>
        <v/>
      </c>
      <c r="OJ82" s="284" t="str">
        <f t="shared" si="201"/>
        <v/>
      </c>
      <c r="OK82" s="284" t="str">
        <f t="shared" si="201"/>
        <v/>
      </c>
      <c r="OL82" s="284" t="str">
        <f t="shared" si="201"/>
        <v/>
      </c>
      <c r="OM82" s="284" t="str">
        <f t="shared" si="201"/>
        <v/>
      </c>
      <c r="ON82" s="284" t="str">
        <f t="shared" si="201"/>
        <v/>
      </c>
      <c r="OO82" s="284" t="str">
        <f t="shared" si="201"/>
        <v/>
      </c>
      <c r="OP82" s="284" t="str">
        <f t="shared" si="201"/>
        <v/>
      </c>
      <c r="OQ82" s="284" t="str">
        <f t="shared" si="201"/>
        <v/>
      </c>
      <c r="OR82" s="284" t="str">
        <f t="shared" si="201"/>
        <v/>
      </c>
      <c r="OS82" s="284" t="str">
        <f t="shared" si="201"/>
        <v/>
      </c>
      <c r="OT82" s="284" t="str">
        <f t="shared" si="201"/>
        <v/>
      </c>
      <c r="OU82" s="284" t="str">
        <f t="shared" si="201"/>
        <v/>
      </c>
      <c r="OV82" s="284" t="str">
        <f t="shared" si="201"/>
        <v/>
      </c>
      <c r="OW82" s="284" t="str">
        <f t="shared" si="201"/>
        <v/>
      </c>
      <c r="OX82" s="284" t="str">
        <f t="shared" si="201"/>
        <v/>
      </c>
      <c r="OY82" s="284" t="str">
        <f t="shared" si="201"/>
        <v/>
      </c>
      <c r="OZ82" s="284" t="str">
        <f t="shared" si="201"/>
        <v/>
      </c>
      <c r="PA82" s="284" t="str">
        <f t="shared" si="201"/>
        <v/>
      </c>
      <c r="PB82" s="284" t="str">
        <f t="shared" si="201"/>
        <v/>
      </c>
      <c r="PC82" s="284" t="str">
        <f t="shared" si="201"/>
        <v/>
      </c>
      <c r="PD82" s="284" t="str">
        <f t="shared" si="201"/>
        <v/>
      </c>
      <c r="PE82" s="284" t="str">
        <f t="shared" si="201"/>
        <v/>
      </c>
      <c r="PF82" s="284" t="str">
        <f t="shared" si="201"/>
        <v/>
      </c>
      <c r="PG82" s="284" t="str">
        <f t="shared" si="201"/>
        <v/>
      </c>
      <c r="PH82" s="284" t="str">
        <f t="shared" si="201"/>
        <v/>
      </c>
      <c r="PI82" s="284" t="str">
        <f t="shared" si="201"/>
        <v/>
      </c>
      <c r="PJ82" s="284" t="str">
        <f t="shared" si="201"/>
        <v/>
      </c>
      <c r="PK82" s="284" t="str">
        <f t="shared" si="201"/>
        <v/>
      </c>
      <c r="PL82" s="284" t="str">
        <f t="shared" si="201"/>
        <v/>
      </c>
      <c r="PM82" s="284" t="str">
        <f t="shared" si="201"/>
        <v/>
      </c>
      <c r="PN82" s="284" t="str">
        <f t="shared" si="201"/>
        <v/>
      </c>
      <c r="PO82" s="284" t="str">
        <f t="shared" si="201"/>
        <v/>
      </c>
      <c r="PP82" s="284" t="str">
        <f t="shared" si="201"/>
        <v/>
      </c>
      <c r="PQ82" s="284" t="str">
        <f t="shared" si="201"/>
        <v/>
      </c>
      <c r="PR82" s="284" t="str">
        <f t="shared" si="201"/>
        <v/>
      </c>
      <c r="PS82" s="284" t="str">
        <f t="shared" si="201"/>
        <v/>
      </c>
      <c r="PT82" s="284" t="str">
        <f t="shared" si="201"/>
        <v/>
      </c>
      <c r="PU82" s="284" t="str">
        <f t="shared" si="201"/>
        <v/>
      </c>
      <c r="PV82" s="284" t="str">
        <f t="shared" si="201"/>
        <v/>
      </c>
      <c r="PW82" s="284" t="str">
        <f t="shared" si="201"/>
        <v/>
      </c>
      <c r="PX82" s="284" t="str">
        <f t="shared" si="201"/>
        <v/>
      </c>
      <c r="PY82" s="284" t="str">
        <f t="shared" si="201"/>
        <v/>
      </c>
      <c r="PZ82" s="284" t="str">
        <f t="shared" si="201"/>
        <v/>
      </c>
      <c r="QA82" s="284" t="str">
        <f t="shared" si="201"/>
        <v/>
      </c>
      <c r="QB82" s="284" t="str">
        <f t="shared" si="201"/>
        <v/>
      </c>
      <c r="QC82" s="284" t="str">
        <f t="shared" si="201"/>
        <v/>
      </c>
      <c r="QD82" s="284" t="str">
        <f t="shared" si="201"/>
        <v/>
      </c>
      <c r="QE82" s="284" t="str">
        <f t="shared" si="201"/>
        <v/>
      </c>
      <c r="QF82" s="284" t="str">
        <f t="shared" si="201"/>
        <v/>
      </c>
      <c r="QG82" s="284" t="str">
        <f t="shared" si="201"/>
        <v/>
      </c>
      <c r="QH82" s="284" t="str">
        <f t="shared" si="201"/>
        <v/>
      </c>
      <c r="QI82" s="284" t="str">
        <f t="shared" si="201"/>
        <v/>
      </c>
      <c r="QJ82" s="284" t="str">
        <f t="shared" ref="QJ82:SA82" si="202">IF(QJ30="","",($C7*QJ30)/((1+$H$4)^QJ$79))</f>
        <v/>
      </c>
      <c r="QK82" s="284" t="str">
        <f t="shared" si="202"/>
        <v/>
      </c>
      <c r="QL82" s="284" t="str">
        <f t="shared" si="202"/>
        <v/>
      </c>
      <c r="QM82" s="284" t="str">
        <f t="shared" si="202"/>
        <v/>
      </c>
      <c r="QN82" s="284" t="str">
        <f t="shared" si="202"/>
        <v/>
      </c>
      <c r="QO82" s="284" t="str">
        <f t="shared" si="202"/>
        <v/>
      </c>
      <c r="QP82" s="284" t="str">
        <f t="shared" si="202"/>
        <v/>
      </c>
      <c r="QQ82" s="284" t="str">
        <f t="shared" si="202"/>
        <v/>
      </c>
      <c r="QR82" s="284" t="str">
        <f t="shared" si="202"/>
        <v/>
      </c>
      <c r="QS82" s="284" t="str">
        <f t="shared" si="202"/>
        <v/>
      </c>
      <c r="QT82" s="284" t="str">
        <f t="shared" si="202"/>
        <v/>
      </c>
      <c r="QU82" s="284" t="str">
        <f t="shared" si="202"/>
        <v/>
      </c>
      <c r="QV82" s="284" t="str">
        <f t="shared" si="202"/>
        <v/>
      </c>
      <c r="QW82" s="284" t="str">
        <f t="shared" si="202"/>
        <v/>
      </c>
      <c r="QX82" s="284" t="str">
        <f t="shared" si="202"/>
        <v/>
      </c>
      <c r="QY82" s="284" t="str">
        <f t="shared" si="202"/>
        <v/>
      </c>
      <c r="QZ82" s="284" t="str">
        <f t="shared" si="202"/>
        <v/>
      </c>
      <c r="RA82" s="284" t="str">
        <f t="shared" si="202"/>
        <v/>
      </c>
      <c r="RB82" s="284" t="str">
        <f t="shared" si="202"/>
        <v/>
      </c>
      <c r="RC82" s="284" t="str">
        <f t="shared" si="202"/>
        <v/>
      </c>
      <c r="RD82" s="284" t="str">
        <f t="shared" si="202"/>
        <v/>
      </c>
      <c r="RE82" s="284" t="str">
        <f t="shared" si="202"/>
        <v/>
      </c>
      <c r="RF82" s="284" t="str">
        <f t="shared" si="202"/>
        <v/>
      </c>
      <c r="RG82" s="284" t="str">
        <f t="shared" si="202"/>
        <v/>
      </c>
      <c r="RH82" s="284" t="str">
        <f t="shared" si="202"/>
        <v/>
      </c>
      <c r="RI82" s="284" t="str">
        <f t="shared" si="202"/>
        <v/>
      </c>
      <c r="RJ82" s="284" t="str">
        <f t="shared" si="202"/>
        <v/>
      </c>
      <c r="RK82" s="284" t="str">
        <f t="shared" si="202"/>
        <v/>
      </c>
      <c r="RL82" s="284" t="str">
        <f t="shared" si="202"/>
        <v/>
      </c>
      <c r="RM82" s="284" t="str">
        <f t="shared" si="202"/>
        <v/>
      </c>
      <c r="RN82" s="284" t="str">
        <f t="shared" si="202"/>
        <v/>
      </c>
      <c r="RO82" s="284" t="str">
        <f t="shared" si="202"/>
        <v/>
      </c>
      <c r="RP82" s="284" t="str">
        <f t="shared" si="202"/>
        <v/>
      </c>
      <c r="RQ82" s="284" t="str">
        <f t="shared" si="202"/>
        <v/>
      </c>
      <c r="RR82" s="284" t="str">
        <f t="shared" si="202"/>
        <v/>
      </c>
      <c r="RS82" s="284" t="str">
        <f t="shared" si="202"/>
        <v/>
      </c>
      <c r="RT82" s="284" t="str">
        <f t="shared" si="202"/>
        <v/>
      </c>
      <c r="RU82" s="284" t="str">
        <f t="shared" si="202"/>
        <v/>
      </c>
      <c r="RV82" s="284" t="str">
        <f t="shared" si="202"/>
        <v/>
      </c>
      <c r="RW82" s="284" t="str">
        <f t="shared" si="202"/>
        <v/>
      </c>
      <c r="RX82" s="284" t="str">
        <f t="shared" si="202"/>
        <v/>
      </c>
      <c r="RY82" s="284" t="str">
        <f t="shared" si="202"/>
        <v/>
      </c>
      <c r="RZ82" s="284" t="str">
        <f t="shared" si="202"/>
        <v/>
      </c>
      <c r="SA82" s="284" t="str">
        <f t="shared" si="202"/>
        <v/>
      </c>
    </row>
    <row r="83" spans="1:495">
      <c r="A83" s="282" t="s">
        <v>329</v>
      </c>
      <c r="B83" s="290">
        <f>SUM(C84:C86)</f>
        <v>1064199.0619231761</v>
      </c>
      <c r="C83" s="282"/>
      <c r="D83" s="284"/>
      <c r="E83" s="284"/>
      <c r="F83" s="284"/>
      <c r="G83" s="284"/>
      <c r="H83" s="284"/>
      <c r="I83" s="284"/>
      <c r="J83" s="284"/>
      <c r="K83" s="284"/>
      <c r="L83" s="284"/>
      <c r="M83" s="284"/>
      <c r="N83" s="284"/>
      <c r="O83" s="284"/>
      <c r="P83" s="284"/>
      <c r="Q83" s="284"/>
      <c r="R83" s="284"/>
      <c r="S83" s="284"/>
      <c r="T83" s="284"/>
      <c r="U83" s="284"/>
      <c r="V83" s="284"/>
      <c r="W83" s="284"/>
      <c r="X83" s="284"/>
      <c r="Y83" s="284"/>
      <c r="Z83" s="284"/>
      <c r="AA83" s="284"/>
      <c r="AB83" s="284"/>
      <c r="AC83" s="284"/>
      <c r="AD83" s="284"/>
      <c r="AE83" s="284"/>
      <c r="AF83" s="284"/>
      <c r="AG83" s="284"/>
      <c r="AH83" s="284"/>
      <c r="AI83" s="284"/>
      <c r="AJ83" s="284"/>
      <c r="AK83" s="284"/>
      <c r="AL83" s="284"/>
      <c r="AM83" s="284"/>
      <c r="AN83" s="284"/>
      <c r="AO83" s="284"/>
      <c r="AP83" s="284"/>
      <c r="AQ83" s="284"/>
      <c r="AR83" s="284"/>
      <c r="AS83" s="284"/>
      <c r="AT83" s="284"/>
      <c r="AU83" s="284"/>
      <c r="AV83" s="284"/>
      <c r="AW83" s="284"/>
      <c r="AX83" s="284"/>
      <c r="AY83" s="284"/>
      <c r="AZ83" s="284"/>
      <c r="BA83" s="284"/>
      <c r="BB83" s="284"/>
      <c r="BC83" s="284"/>
      <c r="BD83" s="284"/>
      <c r="BE83" s="284"/>
      <c r="BF83" s="284"/>
      <c r="BG83" s="284"/>
      <c r="BH83" s="284"/>
      <c r="BI83" s="284"/>
      <c r="BJ83" s="284"/>
      <c r="BK83" s="284"/>
      <c r="BL83" s="284"/>
      <c r="BM83" s="284"/>
      <c r="BN83" s="284"/>
      <c r="BO83" s="284"/>
      <c r="BP83" s="284"/>
      <c r="BQ83" s="284"/>
      <c r="BR83" s="284"/>
      <c r="BS83" s="284"/>
      <c r="BT83" s="284"/>
      <c r="BU83" s="284"/>
      <c r="BV83" s="284"/>
      <c r="BW83" s="284"/>
      <c r="BX83" s="284"/>
      <c r="BY83" s="284"/>
      <c r="BZ83" s="284"/>
      <c r="CA83" s="284"/>
      <c r="CB83" s="284"/>
      <c r="CC83" s="284"/>
      <c r="CD83" s="284"/>
      <c r="CE83" s="284"/>
      <c r="CF83" s="284"/>
      <c r="CG83" s="284"/>
      <c r="CH83" s="284"/>
      <c r="CI83" s="284"/>
      <c r="CJ83" s="284"/>
      <c r="CK83" s="284"/>
      <c r="CL83" s="284"/>
      <c r="CM83" s="284"/>
      <c r="CN83" s="284"/>
      <c r="CO83" s="284"/>
      <c r="CP83" s="284"/>
      <c r="CQ83" s="284"/>
      <c r="CR83" s="284"/>
      <c r="CS83" s="284"/>
      <c r="CT83" s="284"/>
      <c r="CU83" s="284"/>
      <c r="CV83" s="284"/>
      <c r="CW83" s="284"/>
      <c r="CX83" s="284"/>
      <c r="CY83" s="284"/>
      <c r="CZ83" s="284"/>
      <c r="DA83" s="284"/>
      <c r="DB83" s="284"/>
      <c r="DC83" s="284"/>
      <c r="DD83" s="284"/>
      <c r="DE83" s="284"/>
      <c r="DF83" s="284"/>
      <c r="DG83" s="284"/>
      <c r="DH83" s="284"/>
      <c r="DI83" s="284"/>
      <c r="DJ83" s="284"/>
      <c r="DK83" s="284"/>
      <c r="DL83" s="284"/>
      <c r="DM83" s="284"/>
      <c r="DN83" s="284"/>
      <c r="DO83" s="284"/>
      <c r="DP83" s="284"/>
      <c r="DQ83" s="284"/>
      <c r="DR83" s="284"/>
      <c r="DS83" s="284"/>
      <c r="DT83" s="284"/>
      <c r="DU83" s="284"/>
      <c r="DV83" s="284"/>
      <c r="DW83" s="284"/>
      <c r="DX83" s="284"/>
      <c r="DY83" s="284"/>
      <c r="DZ83" s="284"/>
      <c r="EA83" s="284"/>
      <c r="EB83" s="284"/>
      <c r="EC83" s="284"/>
      <c r="ED83" s="284"/>
      <c r="EE83" s="284"/>
      <c r="EF83" s="284"/>
      <c r="EG83" s="284"/>
      <c r="EH83" s="284"/>
      <c r="EI83" s="284"/>
      <c r="EJ83" s="284"/>
      <c r="EK83" s="284"/>
      <c r="EL83" s="284"/>
      <c r="EM83" s="284"/>
      <c r="EN83" s="284"/>
      <c r="EO83" s="284"/>
      <c r="EP83" s="284"/>
      <c r="EQ83" s="284"/>
      <c r="ER83" s="284"/>
      <c r="ES83" s="284"/>
      <c r="ET83" s="284"/>
      <c r="EU83" s="284"/>
      <c r="EV83" s="284"/>
      <c r="EW83" s="284"/>
      <c r="EX83" s="284"/>
      <c r="EY83" s="284"/>
      <c r="EZ83" s="284"/>
      <c r="FA83" s="284"/>
      <c r="FB83" s="284"/>
      <c r="FC83" s="284"/>
      <c r="FD83" s="284"/>
      <c r="FE83" s="284"/>
      <c r="FF83" s="284"/>
      <c r="FG83" s="284"/>
      <c r="FH83" s="284"/>
      <c r="FI83" s="284"/>
      <c r="FJ83" s="284"/>
      <c r="FK83" s="284"/>
      <c r="FL83" s="284"/>
      <c r="FM83" s="284"/>
      <c r="FN83" s="284"/>
      <c r="FO83" s="284"/>
      <c r="FP83" s="284"/>
      <c r="FQ83" s="284"/>
      <c r="FR83" s="284"/>
      <c r="FS83" s="284"/>
      <c r="FT83" s="284"/>
      <c r="FU83" s="284"/>
      <c r="FV83" s="284"/>
      <c r="FW83" s="284"/>
      <c r="FX83" s="284"/>
      <c r="FY83" s="284"/>
      <c r="FZ83" s="284"/>
      <c r="GA83" s="284"/>
      <c r="GB83" s="284"/>
      <c r="GC83" s="284"/>
      <c r="GD83" s="284"/>
      <c r="GE83" s="284"/>
      <c r="GF83" s="284"/>
      <c r="GG83" s="284"/>
      <c r="GH83" s="284"/>
      <c r="GI83" s="284"/>
      <c r="GJ83" s="284"/>
      <c r="GK83" s="284"/>
      <c r="GL83" s="284"/>
      <c r="GM83" s="284"/>
      <c r="GN83" s="284"/>
      <c r="GO83" s="284"/>
      <c r="GP83" s="284"/>
      <c r="GQ83" s="284"/>
      <c r="GR83" s="284"/>
      <c r="GS83" s="284"/>
      <c r="GT83" s="284"/>
      <c r="GU83" s="284"/>
      <c r="GV83" s="284"/>
      <c r="GW83" s="284"/>
      <c r="GX83" s="284"/>
      <c r="GY83" s="284"/>
      <c r="GZ83" s="284"/>
      <c r="HA83" s="284"/>
      <c r="HB83" s="284"/>
      <c r="HC83" s="284"/>
      <c r="HD83" s="284"/>
      <c r="HE83" s="284"/>
      <c r="HF83" s="284"/>
      <c r="HG83" s="284"/>
      <c r="HH83" s="284"/>
      <c r="HI83" s="284"/>
      <c r="HJ83" s="284"/>
      <c r="HK83" s="284"/>
      <c r="HL83" s="284"/>
      <c r="HM83" s="284"/>
      <c r="HN83" s="284"/>
      <c r="HO83" s="284"/>
      <c r="HP83" s="284"/>
      <c r="HQ83" s="284"/>
      <c r="HR83" s="284"/>
      <c r="HS83" s="284"/>
      <c r="HT83" s="284"/>
      <c r="HU83" s="284"/>
      <c r="HV83" s="284"/>
      <c r="HW83" s="284"/>
      <c r="HX83" s="284"/>
      <c r="HY83" s="284"/>
      <c r="HZ83" s="284"/>
      <c r="IA83" s="284"/>
      <c r="IB83" s="284"/>
      <c r="IC83" s="284"/>
      <c r="ID83" s="284"/>
      <c r="IE83" s="284"/>
      <c r="IF83" s="284"/>
      <c r="IG83" s="284"/>
      <c r="IH83" s="284"/>
      <c r="II83" s="284"/>
      <c r="IJ83" s="284"/>
      <c r="IK83" s="284"/>
      <c r="IL83" s="284"/>
      <c r="IM83" s="284"/>
      <c r="IN83" s="284"/>
      <c r="IO83" s="284"/>
      <c r="IP83" s="284"/>
      <c r="IQ83" s="284"/>
      <c r="IR83" s="284"/>
      <c r="IS83" s="284"/>
      <c r="IT83" s="284"/>
      <c r="IU83" s="284"/>
      <c r="IV83" s="284"/>
      <c r="IW83" s="284"/>
      <c r="IX83" s="284"/>
      <c r="IY83" s="284"/>
      <c r="IZ83" s="284"/>
      <c r="JA83" s="284"/>
      <c r="JB83" s="284"/>
      <c r="JC83" s="284"/>
      <c r="JD83" s="284"/>
      <c r="JE83" s="284"/>
      <c r="JF83" s="284"/>
      <c r="JG83" s="284"/>
      <c r="JH83" s="284"/>
      <c r="JI83" s="284"/>
      <c r="JJ83" s="284"/>
      <c r="JK83" s="284"/>
      <c r="JL83" s="284"/>
      <c r="JM83" s="284"/>
      <c r="JN83" s="284"/>
      <c r="JO83" s="284"/>
      <c r="JP83" s="284"/>
      <c r="JQ83" s="284"/>
      <c r="JR83" s="284"/>
      <c r="JS83" s="284"/>
      <c r="JT83" s="284"/>
      <c r="JU83" s="284"/>
      <c r="JV83" s="284"/>
      <c r="JW83" s="284"/>
      <c r="JX83" s="284"/>
      <c r="JY83" s="284"/>
      <c r="JZ83" s="284"/>
      <c r="KA83" s="284"/>
      <c r="KB83" s="284"/>
      <c r="KC83" s="284"/>
      <c r="KD83" s="284"/>
      <c r="KE83" s="284"/>
      <c r="KF83" s="284"/>
      <c r="KG83" s="284"/>
      <c r="KH83" s="284"/>
      <c r="KI83" s="284"/>
      <c r="KJ83" s="284"/>
      <c r="KK83" s="284"/>
      <c r="KL83" s="284"/>
      <c r="KM83" s="284"/>
      <c r="KN83" s="284"/>
      <c r="KO83" s="284"/>
      <c r="KP83" s="284"/>
      <c r="KQ83" s="284"/>
      <c r="KR83" s="284"/>
      <c r="KS83" s="284"/>
      <c r="KT83" s="284"/>
      <c r="KU83" s="284"/>
      <c r="KV83" s="284"/>
      <c r="KW83" s="284"/>
      <c r="KX83" s="284"/>
      <c r="KY83" s="284"/>
      <c r="KZ83" s="284"/>
      <c r="LA83" s="284"/>
      <c r="LB83" s="284"/>
      <c r="LC83" s="284"/>
      <c r="LD83" s="284"/>
      <c r="LE83" s="284"/>
      <c r="LF83" s="284"/>
      <c r="LG83" s="284"/>
      <c r="LH83" s="284"/>
      <c r="LI83" s="284"/>
      <c r="LJ83" s="284"/>
      <c r="LK83" s="284"/>
      <c r="LL83" s="284"/>
      <c r="LM83" s="284"/>
      <c r="LN83" s="284"/>
      <c r="LO83" s="284"/>
      <c r="LP83" s="284"/>
      <c r="LQ83" s="284"/>
      <c r="LR83" s="284"/>
      <c r="LS83" s="284"/>
      <c r="LT83" s="284"/>
      <c r="LU83" s="284"/>
      <c r="LV83" s="284"/>
      <c r="LW83" s="284"/>
      <c r="LX83" s="284"/>
      <c r="LY83" s="284"/>
      <c r="LZ83" s="284"/>
      <c r="MA83" s="284"/>
      <c r="MB83" s="284"/>
      <c r="MC83" s="284"/>
      <c r="MD83" s="284"/>
      <c r="ME83" s="284"/>
      <c r="MF83" s="284"/>
      <c r="MG83" s="284"/>
      <c r="MH83" s="284"/>
      <c r="MI83" s="284"/>
      <c r="MJ83" s="284"/>
      <c r="MK83" s="284"/>
      <c r="ML83" s="284"/>
      <c r="MM83" s="284"/>
      <c r="MN83" s="284"/>
      <c r="MO83" s="284"/>
      <c r="MP83" s="284"/>
      <c r="MQ83" s="284"/>
      <c r="MR83" s="284"/>
      <c r="MS83" s="284"/>
      <c r="MT83" s="284"/>
      <c r="MU83" s="284"/>
      <c r="MV83" s="284"/>
      <c r="MW83" s="284"/>
      <c r="MX83" s="284"/>
      <c r="MY83" s="284"/>
      <c r="MZ83" s="284"/>
      <c r="NA83" s="284"/>
      <c r="NB83" s="284"/>
      <c r="NC83" s="284"/>
      <c r="ND83" s="284"/>
      <c r="NE83" s="284"/>
      <c r="NF83" s="284"/>
      <c r="NG83" s="284"/>
      <c r="NH83" s="284"/>
      <c r="NI83" s="284"/>
      <c r="NJ83" s="284"/>
      <c r="NK83" s="284"/>
      <c r="NL83" s="284"/>
      <c r="NM83" s="284"/>
      <c r="NN83" s="284"/>
      <c r="NO83" s="284"/>
      <c r="NP83" s="284"/>
      <c r="NQ83" s="284"/>
      <c r="NR83" s="284"/>
      <c r="NS83" s="284"/>
      <c r="NT83" s="284"/>
      <c r="NU83" s="284"/>
      <c r="NV83" s="284"/>
      <c r="NW83" s="284"/>
      <c r="NX83" s="284"/>
      <c r="NY83" s="284"/>
      <c r="NZ83" s="284"/>
      <c r="OA83" s="284"/>
      <c r="OB83" s="284"/>
      <c r="OC83" s="284"/>
      <c r="OD83" s="284"/>
      <c r="OE83" s="284"/>
      <c r="OF83" s="284"/>
      <c r="OG83" s="284"/>
      <c r="OH83" s="284"/>
      <c r="OI83" s="284"/>
      <c r="OJ83" s="284"/>
      <c r="OK83" s="284"/>
      <c r="OL83" s="284"/>
      <c r="OM83" s="284"/>
      <c r="ON83" s="284"/>
      <c r="OO83" s="284"/>
      <c r="OP83" s="284"/>
      <c r="OQ83" s="284"/>
      <c r="OR83" s="284"/>
      <c r="OS83" s="284"/>
      <c r="OT83" s="284"/>
      <c r="OU83" s="284"/>
      <c r="OV83" s="284"/>
      <c r="OW83" s="284"/>
      <c r="OX83" s="284"/>
      <c r="OY83" s="284"/>
      <c r="OZ83" s="284"/>
      <c r="PA83" s="284"/>
      <c r="PB83" s="284"/>
      <c r="PC83" s="284"/>
      <c r="PD83" s="284"/>
      <c r="PE83" s="284"/>
      <c r="PF83" s="284"/>
      <c r="PG83" s="284"/>
      <c r="PH83" s="284"/>
      <c r="PI83" s="284"/>
      <c r="PJ83" s="284"/>
      <c r="PK83" s="284"/>
      <c r="PL83" s="284"/>
      <c r="PM83" s="284"/>
      <c r="PN83" s="284"/>
      <c r="PO83" s="284"/>
      <c r="PP83" s="284"/>
      <c r="PQ83" s="284"/>
      <c r="PR83" s="284"/>
      <c r="PS83" s="284"/>
      <c r="PT83" s="284"/>
      <c r="PU83" s="284"/>
      <c r="PV83" s="284"/>
      <c r="PW83" s="284"/>
      <c r="PX83" s="284"/>
      <c r="PY83" s="284"/>
      <c r="PZ83" s="284"/>
      <c r="QA83" s="284"/>
      <c r="QB83" s="284"/>
      <c r="QC83" s="284"/>
      <c r="QD83" s="284"/>
      <c r="QE83" s="284"/>
      <c r="QF83" s="284"/>
      <c r="QG83" s="284"/>
      <c r="QH83" s="284"/>
      <c r="QI83" s="284"/>
      <c r="QJ83" s="284"/>
      <c r="QK83" s="284"/>
      <c r="QL83" s="284"/>
      <c r="QM83" s="284"/>
      <c r="QN83" s="284"/>
      <c r="QO83" s="284"/>
      <c r="QP83" s="284"/>
      <c r="QQ83" s="284"/>
      <c r="QR83" s="284"/>
      <c r="QS83" s="284"/>
      <c r="QT83" s="284"/>
      <c r="QU83" s="284"/>
      <c r="QV83" s="284"/>
      <c r="QW83" s="284"/>
      <c r="QX83" s="284"/>
      <c r="QY83" s="284"/>
      <c r="QZ83" s="284"/>
      <c r="RA83" s="284"/>
      <c r="RB83" s="284"/>
      <c r="RC83" s="284"/>
      <c r="RD83" s="284"/>
      <c r="RE83" s="284"/>
      <c r="RF83" s="284"/>
      <c r="RG83" s="284"/>
      <c r="RH83" s="284"/>
      <c r="RI83" s="284"/>
      <c r="RJ83" s="284"/>
      <c r="RK83" s="284"/>
      <c r="RL83" s="284"/>
      <c r="RM83" s="284"/>
      <c r="RN83" s="284"/>
      <c r="RO83" s="284"/>
      <c r="RP83" s="284"/>
      <c r="RQ83" s="284"/>
      <c r="RR83" s="284"/>
      <c r="RS83" s="284"/>
      <c r="RT83" s="284"/>
      <c r="RU83" s="284"/>
      <c r="RV83" s="284"/>
      <c r="RW83" s="284"/>
      <c r="RX83" s="284"/>
      <c r="RY83" s="284"/>
      <c r="RZ83" s="284"/>
      <c r="SA83" s="284"/>
    </row>
    <row r="84" spans="1:495">
      <c r="A84" s="282"/>
      <c r="B84" s="283" t="str">
        <f>$B$8</f>
        <v>Field Support Staff &amp; Vehicles</v>
      </c>
      <c r="C84" s="290">
        <f>SUM(D84:R84,S84:INDEX(S84:SA84,$H$5))</f>
        <v>208483.34909088389</v>
      </c>
      <c r="D84" s="284" t="str">
        <f t="shared" ref="D84:BO84" si="203">IF(D31="","",($C8*D31)/((1+$H$4)^D$79))</f>
        <v/>
      </c>
      <c r="E84" s="284" t="str">
        <f t="shared" si="203"/>
        <v/>
      </c>
      <c r="F84" s="284" t="str">
        <f t="shared" si="203"/>
        <v/>
      </c>
      <c r="G84" s="284">
        <f t="shared" si="203"/>
        <v>24413.695766437377</v>
      </c>
      <c r="H84" s="284">
        <f t="shared" si="203"/>
        <v>22816.538099474179</v>
      </c>
      <c r="I84" s="284">
        <f t="shared" si="203"/>
        <v>21323.867382686152</v>
      </c>
      <c r="J84" s="284">
        <f t="shared" si="203"/>
        <v>19928.848021202008</v>
      </c>
      <c r="K84" s="284">
        <f t="shared" si="203"/>
        <v>18625.091608600011</v>
      </c>
      <c r="L84" s="284">
        <f t="shared" si="203"/>
        <v>17406.627671588791</v>
      </c>
      <c r="M84" s="284">
        <f t="shared" si="203"/>
        <v>16267.876328587656</v>
      </c>
      <c r="N84" s="284">
        <f t="shared" si="203"/>
        <v>15203.622736997808</v>
      </c>
      <c r="O84" s="284">
        <f t="shared" si="203"/>
        <v>14208.993212147487</v>
      </c>
      <c r="P84" s="284">
        <f t="shared" si="203"/>
        <v>6639.7164542745259</v>
      </c>
      <c r="Q84" s="284">
        <f t="shared" si="203"/>
        <v>6205.3424806303983</v>
      </c>
      <c r="R84" s="284">
        <f t="shared" si="203"/>
        <v>5799.3854959162591</v>
      </c>
      <c r="S84" s="284">
        <f t="shared" si="203"/>
        <v>5419.9864447815517</v>
      </c>
      <c r="T84" s="284">
        <f t="shared" si="203"/>
        <v>5065.4078923192073</v>
      </c>
      <c r="U84" s="284">
        <f t="shared" si="203"/>
        <v>4734.0260675880436</v>
      </c>
      <c r="V84" s="284">
        <f t="shared" si="203"/>
        <v>4424.3234276523772</v>
      </c>
      <c r="W84" s="284" t="str">
        <f t="shared" si="203"/>
        <v/>
      </c>
      <c r="X84" s="284" t="str">
        <f t="shared" si="203"/>
        <v/>
      </c>
      <c r="Y84" s="284" t="str">
        <f t="shared" si="203"/>
        <v/>
      </c>
      <c r="Z84" s="284" t="str">
        <f t="shared" si="203"/>
        <v/>
      </c>
      <c r="AA84" s="284" t="str">
        <f t="shared" si="203"/>
        <v/>
      </c>
      <c r="AB84" s="284" t="str">
        <f t="shared" si="203"/>
        <v/>
      </c>
      <c r="AC84" s="284" t="str">
        <f t="shared" si="203"/>
        <v/>
      </c>
      <c r="AD84" s="284" t="str">
        <f t="shared" si="203"/>
        <v/>
      </c>
      <c r="AE84" s="284" t="str">
        <f t="shared" si="203"/>
        <v/>
      </c>
      <c r="AF84" s="284" t="str">
        <f t="shared" si="203"/>
        <v/>
      </c>
      <c r="AG84" s="284">
        <f t="shared" si="203"/>
        <v>4203.9283787329623</v>
      </c>
      <c r="AH84" s="284" t="str">
        <f t="shared" si="203"/>
        <v/>
      </c>
      <c r="AI84" s="284" t="str">
        <f t="shared" si="203"/>
        <v/>
      </c>
      <c r="AJ84" s="284" t="str">
        <f t="shared" si="203"/>
        <v/>
      </c>
      <c r="AK84" s="284" t="str">
        <f t="shared" si="203"/>
        <v/>
      </c>
      <c r="AL84" s="284">
        <f t="shared" si="203"/>
        <v>2997.3428335757862</v>
      </c>
      <c r="AM84" s="284" t="str">
        <f t="shared" si="203"/>
        <v/>
      </c>
      <c r="AN84" s="284" t="str">
        <f t="shared" si="203"/>
        <v/>
      </c>
      <c r="AO84" s="284" t="str">
        <f t="shared" si="203"/>
        <v/>
      </c>
      <c r="AP84" s="284" t="str">
        <f t="shared" si="203"/>
        <v/>
      </c>
      <c r="AQ84" s="284" t="str">
        <f t="shared" si="203"/>
        <v/>
      </c>
      <c r="AR84" s="284" t="str">
        <f t="shared" si="203"/>
        <v/>
      </c>
      <c r="AS84" s="284" t="str">
        <f t="shared" si="203"/>
        <v/>
      </c>
      <c r="AT84" s="284" t="str">
        <f t="shared" si="203"/>
        <v/>
      </c>
      <c r="AU84" s="284" t="str">
        <f t="shared" si="203"/>
        <v/>
      </c>
      <c r="AV84" s="284" t="str">
        <f t="shared" si="203"/>
        <v/>
      </c>
      <c r="AW84" s="284" t="str">
        <f t="shared" si="203"/>
        <v/>
      </c>
      <c r="AX84" s="284" t="str">
        <f t="shared" si="203"/>
        <v/>
      </c>
      <c r="AY84" s="284" t="str">
        <f t="shared" si="203"/>
        <v/>
      </c>
      <c r="AZ84" s="284" t="str">
        <f t="shared" si="203"/>
        <v/>
      </c>
      <c r="BA84" s="284" t="str">
        <f t="shared" si="203"/>
        <v/>
      </c>
      <c r="BB84" s="284" t="str">
        <f t="shared" si="203"/>
        <v/>
      </c>
      <c r="BC84" s="284" t="str">
        <f t="shared" si="203"/>
        <v/>
      </c>
      <c r="BD84" s="284" t="str">
        <f t="shared" si="203"/>
        <v/>
      </c>
      <c r="BE84" s="284" t="str">
        <f t="shared" si="203"/>
        <v/>
      </c>
      <c r="BF84" s="284" t="str">
        <f t="shared" si="203"/>
        <v/>
      </c>
      <c r="BG84" s="284" t="str">
        <f t="shared" si="203"/>
        <v/>
      </c>
      <c r="BH84" s="284" t="str">
        <f t="shared" si="203"/>
        <v/>
      </c>
      <c r="BI84" s="284" t="str">
        <f t="shared" si="203"/>
        <v/>
      </c>
      <c r="BJ84" s="284" t="str">
        <f t="shared" si="203"/>
        <v/>
      </c>
      <c r="BK84" s="284" t="str">
        <f t="shared" si="203"/>
        <v/>
      </c>
      <c r="BL84" s="284" t="str">
        <f t="shared" si="203"/>
        <v/>
      </c>
      <c r="BM84" s="284" t="str">
        <f t="shared" si="203"/>
        <v/>
      </c>
      <c r="BN84" s="284" t="str">
        <f t="shared" si="203"/>
        <v/>
      </c>
      <c r="BO84" s="284" t="str">
        <f t="shared" si="203"/>
        <v/>
      </c>
      <c r="BP84" s="284" t="str">
        <f t="shared" ref="BP84:EA84" si="204">IF(BP31="","",($C8*BP31)/((1+$H$4)^BP$79))</f>
        <v/>
      </c>
      <c r="BQ84" s="284" t="str">
        <f t="shared" si="204"/>
        <v/>
      </c>
      <c r="BR84" s="284" t="str">
        <f t="shared" si="204"/>
        <v/>
      </c>
      <c r="BS84" s="284" t="str">
        <f t="shared" si="204"/>
        <v/>
      </c>
      <c r="BT84" s="284" t="str">
        <f t="shared" si="204"/>
        <v/>
      </c>
      <c r="BU84" s="284" t="str">
        <f t="shared" si="204"/>
        <v/>
      </c>
      <c r="BV84" s="284" t="str">
        <f t="shared" si="204"/>
        <v/>
      </c>
      <c r="BW84" s="284" t="str">
        <f t="shared" si="204"/>
        <v/>
      </c>
      <c r="BX84" s="284" t="str">
        <f t="shared" si="204"/>
        <v/>
      </c>
      <c r="BY84" s="284" t="str">
        <f t="shared" si="204"/>
        <v/>
      </c>
      <c r="BZ84" s="284" t="str">
        <f t="shared" si="204"/>
        <v/>
      </c>
      <c r="CA84" s="284" t="str">
        <f t="shared" si="204"/>
        <v/>
      </c>
      <c r="CB84" s="284" t="str">
        <f t="shared" si="204"/>
        <v/>
      </c>
      <c r="CC84" s="284" t="str">
        <f t="shared" si="204"/>
        <v/>
      </c>
      <c r="CD84" s="284" t="str">
        <f t="shared" si="204"/>
        <v/>
      </c>
      <c r="CE84" s="284" t="str">
        <f t="shared" si="204"/>
        <v/>
      </c>
      <c r="CF84" s="284" t="str">
        <f t="shared" si="204"/>
        <v/>
      </c>
      <c r="CG84" s="284" t="str">
        <f t="shared" si="204"/>
        <v/>
      </c>
      <c r="CH84" s="284" t="str">
        <f t="shared" si="204"/>
        <v/>
      </c>
      <c r="CI84" s="284" t="str">
        <f t="shared" si="204"/>
        <v/>
      </c>
      <c r="CJ84" s="284" t="str">
        <f t="shared" si="204"/>
        <v/>
      </c>
      <c r="CK84" s="284" t="str">
        <f t="shared" si="204"/>
        <v/>
      </c>
      <c r="CL84" s="284" t="str">
        <f t="shared" si="204"/>
        <v/>
      </c>
      <c r="CM84" s="284" t="str">
        <f t="shared" si="204"/>
        <v/>
      </c>
      <c r="CN84" s="284" t="str">
        <f t="shared" si="204"/>
        <v/>
      </c>
      <c r="CO84" s="284" t="str">
        <f t="shared" si="204"/>
        <v/>
      </c>
      <c r="CP84" s="284" t="str">
        <f t="shared" si="204"/>
        <v/>
      </c>
      <c r="CQ84" s="284" t="str">
        <f t="shared" si="204"/>
        <v/>
      </c>
      <c r="CR84" s="284" t="str">
        <f t="shared" si="204"/>
        <v/>
      </c>
      <c r="CS84" s="284" t="str">
        <f t="shared" si="204"/>
        <v/>
      </c>
      <c r="CT84" s="284" t="str">
        <f t="shared" si="204"/>
        <v/>
      </c>
      <c r="CU84" s="284" t="str">
        <f t="shared" si="204"/>
        <v/>
      </c>
      <c r="CV84" s="284" t="str">
        <f t="shared" si="204"/>
        <v/>
      </c>
      <c r="CW84" s="284" t="str">
        <f t="shared" si="204"/>
        <v/>
      </c>
      <c r="CX84" s="284" t="str">
        <f t="shared" si="204"/>
        <v/>
      </c>
      <c r="CY84" s="284" t="str">
        <f t="shared" si="204"/>
        <v/>
      </c>
      <c r="CZ84" s="284" t="str">
        <f t="shared" si="204"/>
        <v/>
      </c>
      <c r="DA84" s="284" t="str">
        <f t="shared" si="204"/>
        <v/>
      </c>
      <c r="DB84" s="284" t="str">
        <f t="shared" si="204"/>
        <v/>
      </c>
      <c r="DC84" s="284" t="str">
        <f t="shared" si="204"/>
        <v/>
      </c>
      <c r="DD84" s="284" t="str">
        <f t="shared" si="204"/>
        <v/>
      </c>
      <c r="DE84" s="284" t="str">
        <f t="shared" si="204"/>
        <v/>
      </c>
      <c r="DF84" s="284" t="str">
        <f t="shared" si="204"/>
        <v/>
      </c>
      <c r="DG84" s="284" t="str">
        <f t="shared" si="204"/>
        <v/>
      </c>
      <c r="DH84" s="284" t="str">
        <f t="shared" si="204"/>
        <v/>
      </c>
      <c r="DI84" s="284" t="str">
        <f t="shared" si="204"/>
        <v/>
      </c>
      <c r="DJ84" s="284" t="str">
        <f t="shared" si="204"/>
        <v/>
      </c>
      <c r="DK84" s="284" t="str">
        <f t="shared" si="204"/>
        <v/>
      </c>
      <c r="DL84" s="284" t="str">
        <f t="shared" si="204"/>
        <v/>
      </c>
      <c r="DM84" s="284" t="str">
        <f t="shared" si="204"/>
        <v/>
      </c>
      <c r="DN84" s="284" t="str">
        <f t="shared" si="204"/>
        <v/>
      </c>
      <c r="DO84" s="284" t="str">
        <f t="shared" si="204"/>
        <v/>
      </c>
      <c r="DP84" s="284" t="str">
        <f t="shared" si="204"/>
        <v/>
      </c>
      <c r="DQ84" s="284" t="str">
        <f t="shared" si="204"/>
        <v/>
      </c>
      <c r="DR84" s="284" t="str">
        <f t="shared" si="204"/>
        <v/>
      </c>
      <c r="DS84" s="284" t="str">
        <f t="shared" si="204"/>
        <v/>
      </c>
      <c r="DT84" s="284" t="str">
        <f t="shared" si="204"/>
        <v/>
      </c>
      <c r="DU84" s="284" t="str">
        <f t="shared" si="204"/>
        <v/>
      </c>
      <c r="DV84" s="284" t="str">
        <f t="shared" si="204"/>
        <v/>
      </c>
      <c r="DW84" s="284" t="str">
        <f t="shared" si="204"/>
        <v/>
      </c>
      <c r="DX84" s="284" t="str">
        <f t="shared" si="204"/>
        <v/>
      </c>
      <c r="DY84" s="284" t="str">
        <f t="shared" si="204"/>
        <v/>
      </c>
      <c r="DZ84" s="284" t="str">
        <f t="shared" si="204"/>
        <v/>
      </c>
      <c r="EA84" s="284" t="str">
        <f t="shared" si="204"/>
        <v/>
      </c>
      <c r="EB84" s="284" t="str">
        <f t="shared" ref="EB84:GM84" si="205">IF(EB31="","",($C8*EB31)/((1+$H$4)^EB$79))</f>
        <v/>
      </c>
      <c r="EC84" s="284" t="str">
        <f t="shared" si="205"/>
        <v/>
      </c>
      <c r="ED84" s="284" t="str">
        <f t="shared" si="205"/>
        <v/>
      </c>
      <c r="EE84" s="284" t="str">
        <f t="shared" si="205"/>
        <v/>
      </c>
      <c r="EF84" s="284" t="str">
        <f t="shared" si="205"/>
        <v/>
      </c>
      <c r="EG84" s="284" t="str">
        <f t="shared" si="205"/>
        <v/>
      </c>
      <c r="EH84" s="284" t="str">
        <f t="shared" si="205"/>
        <v/>
      </c>
      <c r="EI84" s="284" t="str">
        <f t="shared" si="205"/>
        <v/>
      </c>
      <c r="EJ84" s="284" t="str">
        <f t="shared" si="205"/>
        <v/>
      </c>
      <c r="EK84" s="284" t="str">
        <f t="shared" si="205"/>
        <v/>
      </c>
      <c r="EL84" s="284" t="str">
        <f t="shared" si="205"/>
        <v/>
      </c>
      <c r="EM84" s="284" t="str">
        <f t="shared" si="205"/>
        <v/>
      </c>
      <c r="EN84" s="284" t="str">
        <f t="shared" si="205"/>
        <v/>
      </c>
      <c r="EO84" s="284" t="str">
        <f t="shared" si="205"/>
        <v/>
      </c>
      <c r="EP84" s="284" t="str">
        <f t="shared" si="205"/>
        <v/>
      </c>
      <c r="EQ84" s="284" t="str">
        <f t="shared" si="205"/>
        <v/>
      </c>
      <c r="ER84" s="284" t="str">
        <f t="shared" si="205"/>
        <v/>
      </c>
      <c r="ES84" s="284" t="str">
        <f t="shared" si="205"/>
        <v/>
      </c>
      <c r="ET84" s="284" t="str">
        <f t="shared" si="205"/>
        <v/>
      </c>
      <c r="EU84" s="284" t="str">
        <f t="shared" si="205"/>
        <v/>
      </c>
      <c r="EV84" s="284" t="str">
        <f t="shared" si="205"/>
        <v/>
      </c>
      <c r="EW84" s="284" t="str">
        <f t="shared" si="205"/>
        <v/>
      </c>
      <c r="EX84" s="284" t="str">
        <f t="shared" si="205"/>
        <v/>
      </c>
      <c r="EY84" s="284" t="str">
        <f t="shared" si="205"/>
        <v/>
      </c>
      <c r="EZ84" s="284" t="str">
        <f t="shared" si="205"/>
        <v/>
      </c>
      <c r="FA84" s="284" t="str">
        <f t="shared" si="205"/>
        <v/>
      </c>
      <c r="FB84" s="284" t="str">
        <f t="shared" si="205"/>
        <v/>
      </c>
      <c r="FC84" s="284" t="str">
        <f t="shared" si="205"/>
        <v/>
      </c>
      <c r="FD84" s="284" t="str">
        <f t="shared" si="205"/>
        <v/>
      </c>
      <c r="FE84" s="284" t="str">
        <f t="shared" si="205"/>
        <v/>
      </c>
      <c r="FF84" s="284" t="str">
        <f t="shared" si="205"/>
        <v/>
      </c>
      <c r="FG84" s="284" t="str">
        <f t="shared" si="205"/>
        <v/>
      </c>
      <c r="FH84" s="284" t="str">
        <f t="shared" si="205"/>
        <v/>
      </c>
      <c r="FI84" s="284" t="str">
        <f t="shared" si="205"/>
        <v/>
      </c>
      <c r="FJ84" s="284" t="str">
        <f t="shared" si="205"/>
        <v/>
      </c>
      <c r="FK84" s="284" t="str">
        <f t="shared" si="205"/>
        <v/>
      </c>
      <c r="FL84" s="284" t="str">
        <f t="shared" si="205"/>
        <v/>
      </c>
      <c r="FM84" s="284" t="str">
        <f t="shared" si="205"/>
        <v/>
      </c>
      <c r="FN84" s="284" t="str">
        <f t="shared" si="205"/>
        <v/>
      </c>
      <c r="FO84" s="284" t="str">
        <f t="shared" si="205"/>
        <v/>
      </c>
      <c r="FP84" s="284" t="str">
        <f t="shared" si="205"/>
        <v/>
      </c>
      <c r="FQ84" s="284" t="str">
        <f t="shared" si="205"/>
        <v/>
      </c>
      <c r="FR84" s="284" t="str">
        <f t="shared" si="205"/>
        <v/>
      </c>
      <c r="FS84" s="284" t="str">
        <f t="shared" si="205"/>
        <v/>
      </c>
      <c r="FT84" s="284" t="str">
        <f t="shared" si="205"/>
        <v/>
      </c>
      <c r="FU84" s="284" t="str">
        <f t="shared" si="205"/>
        <v/>
      </c>
      <c r="FV84" s="284" t="str">
        <f t="shared" si="205"/>
        <v/>
      </c>
      <c r="FW84" s="284" t="str">
        <f t="shared" si="205"/>
        <v/>
      </c>
      <c r="FX84" s="284" t="str">
        <f t="shared" si="205"/>
        <v/>
      </c>
      <c r="FY84" s="284" t="str">
        <f t="shared" si="205"/>
        <v/>
      </c>
      <c r="FZ84" s="284" t="str">
        <f t="shared" si="205"/>
        <v/>
      </c>
      <c r="GA84" s="284" t="str">
        <f t="shared" si="205"/>
        <v/>
      </c>
      <c r="GB84" s="284" t="str">
        <f t="shared" si="205"/>
        <v/>
      </c>
      <c r="GC84" s="284" t="str">
        <f t="shared" si="205"/>
        <v/>
      </c>
      <c r="GD84" s="284" t="str">
        <f t="shared" si="205"/>
        <v/>
      </c>
      <c r="GE84" s="284" t="str">
        <f t="shared" si="205"/>
        <v/>
      </c>
      <c r="GF84" s="284" t="str">
        <f t="shared" si="205"/>
        <v/>
      </c>
      <c r="GG84" s="284" t="str">
        <f t="shared" si="205"/>
        <v/>
      </c>
      <c r="GH84" s="284" t="str">
        <f t="shared" si="205"/>
        <v/>
      </c>
      <c r="GI84" s="284" t="str">
        <f t="shared" si="205"/>
        <v/>
      </c>
      <c r="GJ84" s="284" t="str">
        <f t="shared" si="205"/>
        <v/>
      </c>
      <c r="GK84" s="284" t="str">
        <f t="shared" si="205"/>
        <v/>
      </c>
      <c r="GL84" s="284" t="str">
        <f t="shared" si="205"/>
        <v/>
      </c>
      <c r="GM84" s="284" t="str">
        <f t="shared" si="205"/>
        <v/>
      </c>
      <c r="GN84" s="284" t="str">
        <f t="shared" ref="GN84:IY84" si="206">IF(GN31="","",($C8*GN31)/((1+$H$4)^GN$79))</f>
        <v/>
      </c>
      <c r="GO84" s="284" t="str">
        <f t="shared" si="206"/>
        <v/>
      </c>
      <c r="GP84" s="284" t="str">
        <f t="shared" si="206"/>
        <v/>
      </c>
      <c r="GQ84" s="284" t="str">
        <f t="shared" si="206"/>
        <v/>
      </c>
      <c r="GR84" s="284" t="str">
        <f t="shared" si="206"/>
        <v/>
      </c>
      <c r="GS84" s="284" t="str">
        <f t="shared" si="206"/>
        <v/>
      </c>
      <c r="GT84" s="284" t="str">
        <f t="shared" si="206"/>
        <v/>
      </c>
      <c r="GU84" s="284" t="str">
        <f t="shared" si="206"/>
        <v/>
      </c>
      <c r="GV84" s="284" t="str">
        <f t="shared" si="206"/>
        <v/>
      </c>
      <c r="GW84" s="284" t="str">
        <f t="shared" si="206"/>
        <v/>
      </c>
      <c r="GX84" s="284" t="str">
        <f t="shared" si="206"/>
        <v/>
      </c>
      <c r="GY84" s="284" t="str">
        <f t="shared" si="206"/>
        <v/>
      </c>
      <c r="GZ84" s="284" t="str">
        <f t="shared" si="206"/>
        <v/>
      </c>
      <c r="HA84" s="284" t="str">
        <f t="shared" si="206"/>
        <v/>
      </c>
      <c r="HB84" s="284" t="str">
        <f t="shared" si="206"/>
        <v/>
      </c>
      <c r="HC84" s="284" t="str">
        <f t="shared" si="206"/>
        <v/>
      </c>
      <c r="HD84" s="284" t="str">
        <f t="shared" si="206"/>
        <v/>
      </c>
      <c r="HE84" s="284" t="str">
        <f t="shared" si="206"/>
        <v/>
      </c>
      <c r="HF84" s="284" t="str">
        <f t="shared" si="206"/>
        <v/>
      </c>
      <c r="HG84" s="284" t="str">
        <f t="shared" si="206"/>
        <v/>
      </c>
      <c r="HH84" s="284" t="str">
        <f t="shared" si="206"/>
        <v/>
      </c>
      <c r="HI84" s="284" t="str">
        <f t="shared" si="206"/>
        <v/>
      </c>
      <c r="HJ84" s="284" t="str">
        <f t="shared" si="206"/>
        <v/>
      </c>
      <c r="HK84" s="284" t="str">
        <f t="shared" si="206"/>
        <v/>
      </c>
      <c r="HL84" s="284" t="str">
        <f t="shared" si="206"/>
        <v/>
      </c>
      <c r="HM84" s="284" t="str">
        <f t="shared" si="206"/>
        <v/>
      </c>
      <c r="HN84" s="284" t="str">
        <f t="shared" si="206"/>
        <v/>
      </c>
      <c r="HO84" s="284" t="str">
        <f t="shared" si="206"/>
        <v/>
      </c>
      <c r="HP84" s="284" t="str">
        <f t="shared" si="206"/>
        <v/>
      </c>
      <c r="HQ84" s="284" t="str">
        <f t="shared" si="206"/>
        <v/>
      </c>
      <c r="HR84" s="284" t="str">
        <f t="shared" si="206"/>
        <v/>
      </c>
      <c r="HS84" s="284" t="str">
        <f t="shared" si="206"/>
        <v/>
      </c>
      <c r="HT84" s="284" t="str">
        <f t="shared" si="206"/>
        <v/>
      </c>
      <c r="HU84" s="284" t="str">
        <f t="shared" si="206"/>
        <v/>
      </c>
      <c r="HV84" s="284" t="str">
        <f t="shared" si="206"/>
        <v/>
      </c>
      <c r="HW84" s="284" t="str">
        <f t="shared" si="206"/>
        <v/>
      </c>
      <c r="HX84" s="284" t="str">
        <f t="shared" si="206"/>
        <v/>
      </c>
      <c r="HY84" s="284" t="str">
        <f t="shared" si="206"/>
        <v/>
      </c>
      <c r="HZ84" s="284" t="str">
        <f t="shared" si="206"/>
        <v/>
      </c>
      <c r="IA84" s="284" t="str">
        <f t="shared" si="206"/>
        <v/>
      </c>
      <c r="IB84" s="284" t="str">
        <f t="shared" si="206"/>
        <v/>
      </c>
      <c r="IC84" s="284" t="str">
        <f t="shared" si="206"/>
        <v/>
      </c>
      <c r="ID84" s="284" t="str">
        <f t="shared" si="206"/>
        <v/>
      </c>
      <c r="IE84" s="284" t="str">
        <f t="shared" si="206"/>
        <v/>
      </c>
      <c r="IF84" s="284" t="str">
        <f t="shared" si="206"/>
        <v/>
      </c>
      <c r="IG84" s="284" t="str">
        <f t="shared" si="206"/>
        <v/>
      </c>
      <c r="IH84" s="284" t="str">
        <f t="shared" si="206"/>
        <v/>
      </c>
      <c r="II84" s="284" t="str">
        <f t="shared" si="206"/>
        <v/>
      </c>
      <c r="IJ84" s="284" t="str">
        <f t="shared" si="206"/>
        <v/>
      </c>
      <c r="IK84" s="284" t="str">
        <f t="shared" si="206"/>
        <v/>
      </c>
      <c r="IL84" s="284" t="str">
        <f t="shared" si="206"/>
        <v/>
      </c>
      <c r="IM84" s="284" t="str">
        <f t="shared" si="206"/>
        <v/>
      </c>
      <c r="IN84" s="284" t="str">
        <f t="shared" si="206"/>
        <v/>
      </c>
      <c r="IO84" s="284" t="str">
        <f t="shared" si="206"/>
        <v/>
      </c>
      <c r="IP84" s="284" t="str">
        <f t="shared" si="206"/>
        <v/>
      </c>
      <c r="IQ84" s="284" t="str">
        <f t="shared" si="206"/>
        <v/>
      </c>
      <c r="IR84" s="284" t="str">
        <f t="shared" si="206"/>
        <v/>
      </c>
      <c r="IS84" s="284" t="str">
        <f t="shared" si="206"/>
        <v/>
      </c>
      <c r="IT84" s="284" t="str">
        <f t="shared" si="206"/>
        <v/>
      </c>
      <c r="IU84" s="284" t="str">
        <f t="shared" si="206"/>
        <v/>
      </c>
      <c r="IV84" s="284" t="str">
        <f t="shared" si="206"/>
        <v/>
      </c>
      <c r="IW84" s="284" t="str">
        <f t="shared" si="206"/>
        <v/>
      </c>
      <c r="IX84" s="284" t="str">
        <f t="shared" si="206"/>
        <v/>
      </c>
      <c r="IY84" s="284" t="str">
        <f t="shared" si="206"/>
        <v/>
      </c>
      <c r="IZ84" s="284" t="str">
        <f t="shared" ref="IZ84:LK84" si="207">IF(IZ31="","",($C8*IZ31)/((1+$H$4)^IZ$79))</f>
        <v/>
      </c>
      <c r="JA84" s="284" t="str">
        <f t="shared" si="207"/>
        <v/>
      </c>
      <c r="JB84" s="284" t="str">
        <f t="shared" si="207"/>
        <v/>
      </c>
      <c r="JC84" s="284" t="str">
        <f t="shared" si="207"/>
        <v/>
      </c>
      <c r="JD84" s="284" t="str">
        <f t="shared" si="207"/>
        <v/>
      </c>
      <c r="JE84" s="284" t="str">
        <f t="shared" si="207"/>
        <v/>
      </c>
      <c r="JF84" s="284" t="str">
        <f t="shared" si="207"/>
        <v/>
      </c>
      <c r="JG84" s="284" t="str">
        <f t="shared" si="207"/>
        <v/>
      </c>
      <c r="JH84" s="284" t="str">
        <f t="shared" si="207"/>
        <v/>
      </c>
      <c r="JI84" s="284" t="str">
        <f t="shared" si="207"/>
        <v/>
      </c>
      <c r="JJ84" s="284" t="str">
        <f t="shared" si="207"/>
        <v/>
      </c>
      <c r="JK84" s="284" t="str">
        <f t="shared" si="207"/>
        <v/>
      </c>
      <c r="JL84" s="284" t="str">
        <f t="shared" si="207"/>
        <v/>
      </c>
      <c r="JM84" s="284" t="str">
        <f t="shared" si="207"/>
        <v/>
      </c>
      <c r="JN84" s="284" t="str">
        <f t="shared" si="207"/>
        <v/>
      </c>
      <c r="JO84" s="284" t="str">
        <f t="shared" si="207"/>
        <v/>
      </c>
      <c r="JP84" s="284" t="str">
        <f t="shared" si="207"/>
        <v/>
      </c>
      <c r="JQ84" s="284" t="str">
        <f t="shared" si="207"/>
        <v/>
      </c>
      <c r="JR84" s="284" t="str">
        <f t="shared" si="207"/>
        <v/>
      </c>
      <c r="JS84" s="284" t="str">
        <f t="shared" si="207"/>
        <v/>
      </c>
      <c r="JT84" s="284" t="str">
        <f t="shared" si="207"/>
        <v/>
      </c>
      <c r="JU84" s="284" t="str">
        <f t="shared" si="207"/>
        <v/>
      </c>
      <c r="JV84" s="284" t="str">
        <f t="shared" si="207"/>
        <v/>
      </c>
      <c r="JW84" s="284" t="str">
        <f t="shared" si="207"/>
        <v/>
      </c>
      <c r="JX84" s="284" t="str">
        <f t="shared" si="207"/>
        <v/>
      </c>
      <c r="JY84" s="284" t="str">
        <f t="shared" si="207"/>
        <v/>
      </c>
      <c r="JZ84" s="284" t="str">
        <f t="shared" si="207"/>
        <v/>
      </c>
      <c r="KA84" s="284" t="str">
        <f t="shared" si="207"/>
        <v/>
      </c>
      <c r="KB84" s="284" t="str">
        <f t="shared" si="207"/>
        <v/>
      </c>
      <c r="KC84" s="284" t="str">
        <f t="shared" si="207"/>
        <v/>
      </c>
      <c r="KD84" s="284" t="str">
        <f t="shared" si="207"/>
        <v/>
      </c>
      <c r="KE84" s="284" t="str">
        <f t="shared" si="207"/>
        <v/>
      </c>
      <c r="KF84" s="284" t="str">
        <f t="shared" si="207"/>
        <v/>
      </c>
      <c r="KG84" s="284" t="str">
        <f t="shared" si="207"/>
        <v/>
      </c>
      <c r="KH84" s="284" t="str">
        <f t="shared" si="207"/>
        <v/>
      </c>
      <c r="KI84" s="284" t="str">
        <f t="shared" si="207"/>
        <v/>
      </c>
      <c r="KJ84" s="284" t="str">
        <f t="shared" si="207"/>
        <v/>
      </c>
      <c r="KK84" s="284" t="str">
        <f t="shared" si="207"/>
        <v/>
      </c>
      <c r="KL84" s="284" t="str">
        <f t="shared" si="207"/>
        <v/>
      </c>
      <c r="KM84" s="284" t="str">
        <f t="shared" si="207"/>
        <v/>
      </c>
      <c r="KN84" s="284" t="str">
        <f t="shared" si="207"/>
        <v/>
      </c>
      <c r="KO84" s="284" t="str">
        <f t="shared" si="207"/>
        <v/>
      </c>
      <c r="KP84" s="284" t="str">
        <f t="shared" si="207"/>
        <v/>
      </c>
      <c r="KQ84" s="284" t="str">
        <f t="shared" si="207"/>
        <v/>
      </c>
      <c r="KR84" s="284" t="str">
        <f t="shared" si="207"/>
        <v/>
      </c>
      <c r="KS84" s="284" t="str">
        <f t="shared" si="207"/>
        <v/>
      </c>
      <c r="KT84" s="284" t="str">
        <f t="shared" si="207"/>
        <v/>
      </c>
      <c r="KU84" s="284" t="str">
        <f t="shared" si="207"/>
        <v/>
      </c>
      <c r="KV84" s="284" t="str">
        <f t="shared" si="207"/>
        <v/>
      </c>
      <c r="KW84" s="284" t="str">
        <f t="shared" si="207"/>
        <v/>
      </c>
      <c r="KX84" s="284" t="str">
        <f t="shared" si="207"/>
        <v/>
      </c>
      <c r="KY84" s="284" t="str">
        <f t="shared" si="207"/>
        <v/>
      </c>
      <c r="KZ84" s="284" t="str">
        <f t="shared" si="207"/>
        <v/>
      </c>
      <c r="LA84" s="284" t="str">
        <f t="shared" si="207"/>
        <v/>
      </c>
      <c r="LB84" s="284" t="str">
        <f t="shared" si="207"/>
        <v/>
      </c>
      <c r="LC84" s="284" t="str">
        <f t="shared" si="207"/>
        <v/>
      </c>
      <c r="LD84" s="284" t="str">
        <f t="shared" si="207"/>
        <v/>
      </c>
      <c r="LE84" s="284" t="str">
        <f t="shared" si="207"/>
        <v/>
      </c>
      <c r="LF84" s="284" t="str">
        <f t="shared" si="207"/>
        <v/>
      </c>
      <c r="LG84" s="284" t="str">
        <f t="shared" si="207"/>
        <v/>
      </c>
      <c r="LH84" s="284" t="str">
        <f t="shared" si="207"/>
        <v/>
      </c>
      <c r="LI84" s="284" t="str">
        <f t="shared" si="207"/>
        <v/>
      </c>
      <c r="LJ84" s="284" t="str">
        <f t="shared" si="207"/>
        <v/>
      </c>
      <c r="LK84" s="284" t="str">
        <f t="shared" si="207"/>
        <v/>
      </c>
      <c r="LL84" s="284" t="str">
        <f t="shared" ref="LL84:NW84" si="208">IF(LL31="","",($C8*LL31)/((1+$H$4)^LL$79))</f>
        <v/>
      </c>
      <c r="LM84" s="284" t="str">
        <f t="shared" si="208"/>
        <v/>
      </c>
      <c r="LN84" s="284" t="str">
        <f t="shared" si="208"/>
        <v/>
      </c>
      <c r="LO84" s="284" t="str">
        <f t="shared" si="208"/>
        <v/>
      </c>
      <c r="LP84" s="284" t="str">
        <f t="shared" si="208"/>
        <v/>
      </c>
      <c r="LQ84" s="284" t="str">
        <f t="shared" si="208"/>
        <v/>
      </c>
      <c r="LR84" s="284" t="str">
        <f t="shared" si="208"/>
        <v/>
      </c>
      <c r="LS84" s="284" t="str">
        <f t="shared" si="208"/>
        <v/>
      </c>
      <c r="LT84" s="284" t="str">
        <f t="shared" si="208"/>
        <v/>
      </c>
      <c r="LU84" s="284" t="str">
        <f t="shared" si="208"/>
        <v/>
      </c>
      <c r="LV84" s="284" t="str">
        <f t="shared" si="208"/>
        <v/>
      </c>
      <c r="LW84" s="284" t="str">
        <f t="shared" si="208"/>
        <v/>
      </c>
      <c r="LX84" s="284" t="str">
        <f t="shared" si="208"/>
        <v/>
      </c>
      <c r="LY84" s="284" t="str">
        <f t="shared" si="208"/>
        <v/>
      </c>
      <c r="LZ84" s="284" t="str">
        <f t="shared" si="208"/>
        <v/>
      </c>
      <c r="MA84" s="284" t="str">
        <f t="shared" si="208"/>
        <v/>
      </c>
      <c r="MB84" s="284" t="str">
        <f t="shared" si="208"/>
        <v/>
      </c>
      <c r="MC84" s="284" t="str">
        <f t="shared" si="208"/>
        <v/>
      </c>
      <c r="MD84" s="284" t="str">
        <f t="shared" si="208"/>
        <v/>
      </c>
      <c r="ME84" s="284" t="str">
        <f t="shared" si="208"/>
        <v/>
      </c>
      <c r="MF84" s="284" t="str">
        <f t="shared" si="208"/>
        <v/>
      </c>
      <c r="MG84" s="284" t="str">
        <f t="shared" si="208"/>
        <v/>
      </c>
      <c r="MH84" s="284" t="str">
        <f t="shared" si="208"/>
        <v/>
      </c>
      <c r="MI84" s="284" t="str">
        <f t="shared" si="208"/>
        <v/>
      </c>
      <c r="MJ84" s="284" t="str">
        <f t="shared" si="208"/>
        <v/>
      </c>
      <c r="MK84" s="284" t="str">
        <f t="shared" si="208"/>
        <v/>
      </c>
      <c r="ML84" s="284" t="str">
        <f t="shared" si="208"/>
        <v/>
      </c>
      <c r="MM84" s="284" t="str">
        <f t="shared" si="208"/>
        <v/>
      </c>
      <c r="MN84" s="284" t="str">
        <f t="shared" si="208"/>
        <v/>
      </c>
      <c r="MO84" s="284" t="str">
        <f t="shared" si="208"/>
        <v/>
      </c>
      <c r="MP84" s="284" t="str">
        <f t="shared" si="208"/>
        <v/>
      </c>
      <c r="MQ84" s="284" t="str">
        <f t="shared" si="208"/>
        <v/>
      </c>
      <c r="MR84" s="284" t="str">
        <f t="shared" si="208"/>
        <v/>
      </c>
      <c r="MS84" s="284" t="str">
        <f t="shared" si="208"/>
        <v/>
      </c>
      <c r="MT84" s="284" t="str">
        <f t="shared" si="208"/>
        <v/>
      </c>
      <c r="MU84" s="284" t="str">
        <f t="shared" si="208"/>
        <v/>
      </c>
      <c r="MV84" s="284" t="str">
        <f t="shared" si="208"/>
        <v/>
      </c>
      <c r="MW84" s="284" t="str">
        <f t="shared" si="208"/>
        <v/>
      </c>
      <c r="MX84" s="284" t="str">
        <f t="shared" si="208"/>
        <v/>
      </c>
      <c r="MY84" s="284" t="str">
        <f t="shared" si="208"/>
        <v/>
      </c>
      <c r="MZ84" s="284" t="str">
        <f t="shared" si="208"/>
        <v/>
      </c>
      <c r="NA84" s="284" t="str">
        <f t="shared" si="208"/>
        <v/>
      </c>
      <c r="NB84" s="284" t="str">
        <f t="shared" si="208"/>
        <v/>
      </c>
      <c r="NC84" s="284" t="str">
        <f t="shared" si="208"/>
        <v/>
      </c>
      <c r="ND84" s="284" t="str">
        <f t="shared" si="208"/>
        <v/>
      </c>
      <c r="NE84" s="284" t="str">
        <f t="shared" si="208"/>
        <v/>
      </c>
      <c r="NF84" s="284" t="str">
        <f t="shared" si="208"/>
        <v/>
      </c>
      <c r="NG84" s="284" t="str">
        <f t="shared" si="208"/>
        <v/>
      </c>
      <c r="NH84" s="284" t="str">
        <f t="shared" si="208"/>
        <v/>
      </c>
      <c r="NI84" s="284" t="str">
        <f t="shared" si="208"/>
        <v/>
      </c>
      <c r="NJ84" s="284" t="str">
        <f t="shared" si="208"/>
        <v/>
      </c>
      <c r="NK84" s="284" t="str">
        <f t="shared" si="208"/>
        <v/>
      </c>
      <c r="NL84" s="284" t="str">
        <f t="shared" si="208"/>
        <v/>
      </c>
      <c r="NM84" s="284" t="str">
        <f t="shared" si="208"/>
        <v/>
      </c>
      <c r="NN84" s="284" t="str">
        <f t="shared" si="208"/>
        <v/>
      </c>
      <c r="NO84" s="284" t="str">
        <f t="shared" si="208"/>
        <v/>
      </c>
      <c r="NP84" s="284" t="str">
        <f t="shared" si="208"/>
        <v/>
      </c>
      <c r="NQ84" s="284" t="str">
        <f t="shared" si="208"/>
        <v/>
      </c>
      <c r="NR84" s="284" t="str">
        <f t="shared" si="208"/>
        <v/>
      </c>
      <c r="NS84" s="284" t="str">
        <f t="shared" si="208"/>
        <v/>
      </c>
      <c r="NT84" s="284" t="str">
        <f t="shared" si="208"/>
        <v/>
      </c>
      <c r="NU84" s="284" t="str">
        <f t="shared" si="208"/>
        <v/>
      </c>
      <c r="NV84" s="284" t="str">
        <f t="shared" si="208"/>
        <v/>
      </c>
      <c r="NW84" s="284" t="str">
        <f t="shared" si="208"/>
        <v/>
      </c>
      <c r="NX84" s="284" t="str">
        <f t="shared" ref="NX84:QI84" si="209">IF(NX31="","",($C8*NX31)/((1+$H$4)^NX$79))</f>
        <v/>
      </c>
      <c r="NY84" s="284" t="str">
        <f t="shared" si="209"/>
        <v/>
      </c>
      <c r="NZ84" s="284" t="str">
        <f t="shared" si="209"/>
        <v/>
      </c>
      <c r="OA84" s="284" t="str">
        <f t="shared" si="209"/>
        <v/>
      </c>
      <c r="OB84" s="284" t="str">
        <f t="shared" si="209"/>
        <v/>
      </c>
      <c r="OC84" s="284" t="str">
        <f t="shared" si="209"/>
        <v/>
      </c>
      <c r="OD84" s="284" t="str">
        <f t="shared" si="209"/>
        <v/>
      </c>
      <c r="OE84" s="284" t="str">
        <f t="shared" si="209"/>
        <v/>
      </c>
      <c r="OF84" s="284" t="str">
        <f t="shared" si="209"/>
        <v/>
      </c>
      <c r="OG84" s="284" t="str">
        <f t="shared" si="209"/>
        <v/>
      </c>
      <c r="OH84" s="284" t="str">
        <f t="shared" si="209"/>
        <v/>
      </c>
      <c r="OI84" s="284" t="str">
        <f t="shared" si="209"/>
        <v/>
      </c>
      <c r="OJ84" s="284" t="str">
        <f t="shared" si="209"/>
        <v/>
      </c>
      <c r="OK84" s="284" t="str">
        <f t="shared" si="209"/>
        <v/>
      </c>
      <c r="OL84" s="284" t="str">
        <f t="shared" si="209"/>
        <v/>
      </c>
      <c r="OM84" s="284" t="str">
        <f t="shared" si="209"/>
        <v/>
      </c>
      <c r="ON84" s="284" t="str">
        <f t="shared" si="209"/>
        <v/>
      </c>
      <c r="OO84" s="284" t="str">
        <f t="shared" si="209"/>
        <v/>
      </c>
      <c r="OP84" s="284" t="str">
        <f t="shared" si="209"/>
        <v/>
      </c>
      <c r="OQ84" s="284" t="str">
        <f t="shared" si="209"/>
        <v/>
      </c>
      <c r="OR84" s="284" t="str">
        <f t="shared" si="209"/>
        <v/>
      </c>
      <c r="OS84" s="284" t="str">
        <f t="shared" si="209"/>
        <v/>
      </c>
      <c r="OT84" s="284" t="str">
        <f t="shared" si="209"/>
        <v/>
      </c>
      <c r="OU84" s="284" t="str">
        <f t="shared" si="209"/>
        <v/>
      </c>
      <c r="OV84" s="284" t="str">
        <f t="shared" si="209"/>
        <v/>
      </c>
      <c r="OW84" s="284" t="str">
        <f t="shared" si="209"/>
        <v/>
      </c>
      <c r="OX84" s="284" t="str">
        <f t="shared" si="209"/>
        <v/>
      </c>
      <c r="OY84" s="284" t="str">
        <f t="shared" si="209"/>
        <v/>
      </c>
      <c r="OZ84" s="284" t="str">
        <f t="shared" si="209"/>
        <v/>
      </c>
      <c r="PA84" s="284" t="str">
        <f t="shared" si="209"/>
        <v/>
      </c>
      <c r="PB84" s="284" t="str">
        <f t="shared" si="209"/>
        <v/>
      </c>
      <c r="PC84" s="284" t="str">
        <f t="shared" si="209"/>
        <v/>
      </c>
      <c r="PD84" s="284" t="str">
        <f t="shared" si="209"/>
        <v/>
      </c>
      <c r="PE84" s="284" t="str">
        <f t="shared" si="209"/>
        <v/>
      </c>
      <c r="PF84" s="284" t="str">
        <f t="shared" si="209"/>
        <v/>
      </c>
      <c r="PG84" s="284" t="str">
        <f t="shared" si="209"/>
        <v/>
      </c>
      <c r="PH84" s="284" t="str">
        <f t="shared" si="209"/>
        <v/>
      </c>
      <c r="PI84" s="284" t="str">
        <f t="shared" si="209"/>
        <v/>
      </c>
      <c r="PJ84" s="284" t="str">
        <f t="shared" si="209"/>
        <v/>
      </c>
      <c r="PK84" s="284" t="str">
        <f t="shared" si="209"/>
        <v/>
      </c>
      <c r="PL84" s="284" t="str">
        <f t="shared" si="209"/>
        <v/>
      </c>
      <c r="PM84" s="284" t="str">
        <f t="shared" si="209"/>
        <v/>
      </c>
      <c r="PN84" s="284" t="str">
        <f t="shared" si="209"/>
        <v/>
      </c>
      <c r="PO84" s="284" t="str">
        <f t="shared" si="209"/>
        <v/>
      </c>
      <c r="PP84" s="284" t="str">
        <f t="shared" si="209"/>
        <v/>
      </c>
      <c r="PQ84" s="284" t="str">
        <f t="shared" si="209"/>
        <v/>
      </c>
      <c r="PR84" s="284" t="str">
        <f t="shared" si="209"/>
        <v/>
      </c>
      <c r="PS84" s="284" t="str">
        <f t="shared" si="209"/>
        <v/>
      </c>
      <c r="PT84" s="284" t="str">
        <f t="shared" si="209"/>
        <v/>
      </c>
      <c r="PU84" s="284" t="str">
        <f t="shared" si="209"/>
        <v/>
      </c>
      <c r="PV84" s="284" t="str">
        <f t="shared" si="209"/>
        <v/>
      </c>
      <c r="PW84" s="284" t="str">
        <f t="shared" si="209"/>
        <v/>
      </c>
      <c r="PX84" s="284" t="str">
        <f t="shared" si="209"/>
        <v/>
      </c>
      <c r="PY84" s="284" t="str">
        <f t="shared" si="209"/>
        <v/>
      </c>
      <c r="PZ84" s="284" t="str">
        <f t="shared" si="209"/>
        <v/>
      </c>
      <c r="QA84" s="284" t="str">
        <f t="shared" si="209"/>
        <v/>
      </c>
      <c r="QB84" s="284" t="str">
        <f t="shared" si="209"/>
        <v/>
      </c>
      <c r="QC84" s="284" t="str">
        <f t="shared" si="209"/>
        <v/>
      </c>
      <c r="QD84" s="284" t="str">
        <f t="shared" si="209"/>
        <v/>
      </c>
      <c r="QE84" s="284" t="str">
        <f t="shared" si="209"/>
        <v/>
      </c>
      <c r="QF84" s="284" t="str">
        <f t="shared" si="209"/>
        <v/>
      </c>
      <c r="QG84" s="284" t="str">
        <f t="shared" si="209"/>
        <v/>
      </c>
      <c r="QH84" s="284" t="str">
        <f t="shared" si="209"/>
        <v/>
      </c>
      <c r="QI84" s="284" t="str">
        <f t="shared" si="209"/>
        <v/>
      </c>
      <c r="QJ84" s="284" t="str">
        <f t="shared" ref="QJ84:SA84" si="210">IF(QJ31="","",($C8*QJ31)/((1+$H$4)^QJ$79))</f>
        <v/>
      </c>
      <c r="QK84" s="284" t="str">
        <f t="shared" si="210"/>
        <v/>
      </c>
      <c r="QL84" s="284" t="str">
        <f t="shared" si="210"/>
        <v/>
      </c>
      <c r="QM84" s="284" t="str">
        <f t="shared" si="210"/>
        <v/>
      </c>
      <c r="QN84" s="284" t="str">
        <f t="shared" si="210"/>
        <v/>
      </c>
      <c r="QO84" s="284" t="str">
        <f t="shared" si="210"/>
        <v/>
      </c>
      <c r="QP84" s="284" t="str">
        <f t="shared" si="210"/>
        <v/>
      </c>
      <c r="QQ84" s="284" t="str">
        <f t="shared" si="210"/>
        <v/>
      </c>
      <c r="QR84" s="284" t="str">
        <f t="shared" si="210"/>
        <v/>
      </c>
      <c r="QS84" s="284" t="str">
        <f t="shared" si="210"/>
        <v/>
      </c>
      <c r="QT84" s="284" t="str">
        <f t="shared" si="210"/>
        <v/>
      </c>
      <c r="QU84" s="284" t="str">
        <f t="shared" si="210"/>
        <v/>
      </c>
      <c r="QV84" s="284" t="str">
        <f t="shared" si="210"/>
        <v/>
      </c>
      <c r="QW84" s="284" t="str">
        <f t="shared" si="210"/>
        <v/>
      </c>
      <c r="QX84" s="284" t="str">
        <f t="shared" si="210"/>
        <v/>
      </c>
      <c r="QY84" s="284" t="str">
        <f t="shared" si="210"/>
        <v/>
      </c>
      <c r="QZ84" s="284" t="str">
        <f t="shared" si="210"/>
        <v/>
      </c>
      <c r="RA84" s="284" t="str">
        <f t="shared" si="210"/>
        <v/>
      </c>
      <c r="RB84" s="284" t="str">
        <f t="shared" si="210"/>
        <v/>
      </c>
      <c r="RC84" s="284" t="str">
        <f t="shared" si="210"/>
        <v/>
      </c>
      <c r="RD84" s="284" t="str">
        <f t="shared" si="210"/>
        <v/>
      </c>
      <c r="RE84" s="284" t="str">
        <f t="shared" si="210"/>
        <v/>
      </c>
      <c r="RF84" s="284" t="str">
        <f t="shared" si="210"/>
        <v/>
      </c>
      <c r="RG84" s="284" t="str">
        <f t="shared" si="210"/>
        <v/>
      </c>
      <c r="RH84" s="284" t="str">
        <f t="shared" si="210"/>
        <v/>
      </c>
      <c r="RI84" s="284" t="str">
        <f t="shared" si="210"/>
        <v/>
      </c>
      <c r="RJ84" s="284" t="str">
        <f t="shared" si="210"/>
        <v/>
      </c>
      <c r="RK84" s="284" t="str">
        <f t="shared" si="210"/>
        <v/>
      </c>
      <c r="RL84" s="284" t="str">
        <f t="shared" si="210"/>
        <v/>
      </c>
      <c r="RM84" s="284" t="str">
        <f t="shared" si="210"/>
        <v/>
      </c>
      <c r="RN84" s="284" t="str">
        <f t="shared" si="210"/>
        <v/>
      </c>
      <c r="RO84" s="284" t="str">
        <f t="shared" si="210"/>
        <v/>
      </c>
      <c r="RP84" s="284" t="str">
        <f t="shared" si="210"/>
        <v/>
      </c>
      <c r="RQ84" s="284" t="str">
        <f t="shared" si="210"/>
        <v/>
      </c>
      <c r="RR84" s="284" t="str">
        <f t="shared" si="210"/>
        <v/>
      </c>
      <c r="RS84" s="284" t="str">
        <f t="shared" si="210"/>
        <v/>
      </c>
      <c r="RT84" s="284" t="str">
        <f t="shared" si="210"/>
        <v/>
      </c>
      <c r="RU84" s="284" t="str">
        <f t="shared" si="210"/>
        <v/>
      </c>
      <c r="RV84" s="284" t="str">
        <f t="shared" si="210"/>
        <v/>
      </c>
      <c r="RW84" s="284" t="str">
        <f t="shared" si="210"/>
        <v/>
      </c>
      <c r="RX84" s="284" t="str">
        <f t="shared" si="210"/>
        <v/>
      </c>
      <c r="RY84" s="284" t="str">
        <f t="shared" si="210"/>
        <v/>
      </c>
      <c r="RZ84" s="284" t="str">
        <f t="shared" si="210"/>
        <v/>
      </c>
      <c r="SA84" s="284" t="str">
        <f t="shared" si="210"/>
        <v/>
      </c>
    </row>
    <row r="85" spans="1:495">
      <c r="A85" s="282"/>
      <c r="B85" s="283" t="str">
        <f>$B$9</f>
        <v>Project Management</v>
      </c>
      <c r="C85" s="290">
        <f>SUM(D85:R85,S85:INDEX(S85:SA85,$H$5))</f>
        <v>684838.37511462253</v>
      </c>
      <c r="D85" s="284" t="str">
        <f t="shared" ref="D85:BO85" si="211">IF(D32="","",($C9*D32)/((1+$H$4)^D$79))</f>
        <v/>
      </c>
      <c r="E85" s="284" t="str">
        <f t="shared" si="211"/>
        <v/>
      </c>
      <c r="F85" s="284" t="str">
        <f t="shared" si="211"/>
        <v/>
      </c>
      <c r="G85" s="284">
        <f t="shared" si="211"/>
        <v>80195.544690435854</v>
      </c>
      <c r="H85" s="284">
        <f t="shared" si="211"/>
        <v>74949.107187323214</v>
      </c>
      <c r="I85" s="284">
        <f t="shared" si="211"/>
        <v>70045.894567591793</v>
      </c>
      <c r="J85" s="284">
        <f t="shared" si="211"/>
        <v>65463.452866908221</v>
      </c>
      <c r="K85" s="284">
        <f t="shared" si="211"/>
        <v>61180.797071876841</v>
      </c>
      <c r="L85" s="284">
        <f t="shared" si="211"/>
        <v>57178.31502044564</v>
      </c>
      <c r="M85" s="284">
        <f t="shared" si="211"/>
        <v>53437.677589201536</v>
      </c>
      <c r="N85" s="284">
        <f t="shared" si="211"/>
        <v>49941.754756263108</v>
      </c>
      <c r="O85" s="284">
        <f t="shared" si="211"/>
        <v>46674.53715538609</v>
      </c>
      <c r="P85" s="284">
        <f t="shared" si="211"/>
        <v>21810.531381021538</v>
      </c>
      <c r="Q85" s="284">
        <f t="shared" si="211"/>
        <v>20383.674187870598</v>
      </c>
      <c r="R85" s="284">
        <f t="shared" si="211"/>
        <v>19050.162792402425</v>
      </c>
      <c r="S85" s="284">
        <f t="shared" ref="S85:X86" si="212">IF(S32="","",($C9*S32)/((1+$H$4)^S$79))</f>
        <v>17803.890460189185</v>
      </c>
      <c r="T85" s="284">
        <f t="shared" si="212"/>
        <v>16639.149962793628</v>
      </c>
      <c r="U85" s="284">
        <f t="shared" si="212"/>
        <v>15550.607441863205</v>
      </c>
      <c r="V85" s="284">
        <f t="shared" si="212"/>
        <v>14533.277983049724</v>
      </c>
      <c r="W85" s="284" t="str">
        <f t="shared" si="212"/>
        <v/>
      </c>
      <c r="X85" s="284" t="str">
        <f t="shared" si="212"/>
        <v/>
      </c>
      <c r="Y85" s="284" t="str">
        <f t="shared" si="211"/>
        <v/>
      </c>
      <c r="Z85" s="284" t="str">
        <f t="shared" si="211"/>
        <v/>
      </c>
      <c r="AA85" s="284" t="str">
        <f t="shared" si="211"/>
        <v/>
      </c>
      <c r="AB85" s="284" t="str">
        <f t="shared" si="211"/>
        <v/>
      </c>
      <c r="AC85" s="284" t="str">
        <f t="shared" si="211"/>
        <v/>
      </c>
      <c r="AD85" s="284" t="str">
        <f t="shared" si="211"/>
        <v/>
      </c>
      <c r="AE85" s="284" t="str">
        <f t="shared" si="211"/>
        <v/>
      </c>
      <c r="AF85" s="284" t="str">
        <f t="shared" si="211"/>
        <v/>
      </c>
      <c r="AG85" s="284">
        <f t="shared" si="211"/>
        <v>13809.31135529048</v>
      </c>
      <c r="AH85" s="284" t="str">
        <f t="shared" si="211"/>
        <v/>
      </c>
      <c r="AI85" s="284" t="str">
        <f t="shared" si="211"/>
        <v/>
      </c>
      <c r="AJ85" s="284" t="str">
        <f t="shared" si="211"/>
        <v/>
      </c>
      <c r="AK85" s="284" t="str">
        <f t="shared" si="211"/>
        <v/>
      </c>
      <c r="AL85" s="284">
        <f t="shared" si="211"/>
        <v>9845.8481445089983</v>
      </c>
      <c r="AM85" s="284" t="str">
        <f t="shared" si="211"/>
        <v/>
      </c>
      <c r="AN85" s="284" t="str">
        <f t="shared" si="211"/>
        <v/>
      </c>
      <c r="AO85" s="284" t="str">
        <f t="shared" si="211"/>
        <v/>
      </c>
      <c r="AP85" s="284" t="str">
        <f t="shared" si="211"/>
        <v/>
      </c>
      <c r="AQ85" s="284" t="str">
        <f t="shared" si="211"/>
        <v/>
      </c>
      <c r="AR85" s="284" t="str">
        <f t="shared" si="211"/>
        <v/>
      </c>
      <c r="AS85" s="284" t="str">
        <f t="shared" si="211"/>
        <v/>
      </c>
      <c r="AT85" s="284" t="str">
        <f t="shared" si="211"/>
        <v/>
      </c>
      <c r="AU85" s="284" t="str">
        <f t="shared" si="211"/>
        <v/>
      </c>
      <c r="AV85" s="284" t="str">
        <f t="shared" si="211"/>
        <v/>
      </c>
      <c r="AW85" s="284" t="str">
        <f t="shared" si="211"/>
        <v/>
      </c>
      <c r="AX85" s="284" t="str">
        <f t="shared" si="211"/>
        <v/>
      </c>
      <c r="AY85" s="284" t="str">
        <f t="shared" si="211"/>
        <v/>
      </c>
      <c r="AZ85" s="284" t="str">
        <f t="shared" si="211"/>
        <v/>
      </c>
      <c r="BA85" s="284" t="str">
        <f t="shared" si="211"/>
        <v/>
      </c>
      <c r="BB85" s="284" t="str">
        <f t="shared" si="211"/>
        <v/>
      </c>
      <c r="BC85" s="284" t="str">
        <f t="shared" si="211"/>
        <v/>
      </c>
      <c r="BD85" s="284" t="str">
        <f t="shared" si="211"/>
        <v/>
      </c>
      <c r="BE85" s="284" t="str">
        <f t="shared" si="211"/>
        <v/>
      </c>
      <c r="BF85" s="284" t="str">
        <f t="shared" si="211"/>
        <v/>
      </c>
      <c r="BG85" s="284" t="str">
        <f t="shared" si="211"/>
        <v/>
      </c>
      <c r="BH85" s="284" t="str">
        <f t="shared" si="211"/>
        <v/>
      </c>
      <c r="BI85" s="284" t="str">
        <f t="shared" si="211"/>
        <v/>
      </c>
      <c r="BJ85" s="284" t="str">
        <f t="shared" si="211"/>
        <v/>
      </c>
      <c r="BK85" s="284" t="str">
        <f t="shared" si="211"/>
        <v/>
      </c>
      <c r="BL85" s="284" t="str">
        <f t="shared" si="211"/>
        <v/>
      </c>
      <c r="BM85" s="284" t="str">
        <f t="shared" si="211"/>
        <v/>
      </c>
      <c r="BN85" s="284" t="str">
        <f t="shared" si="211"/>
        <v/>
      </c>
      <c r="BO85" s="284" t="str">
        <f t="shared" si="211"/>
        <v/>
      </c>
      <c r="BP85" s="284" t="str">
        <f t="shared" ref="BP85:EA85" si="213">IF(BP32="","",($C9*BP32)/((1+$H$4)^BP$79))</f>
        <v/>
      </c>
      <c r="BQ85" s="284" t="str">
        <f t="shared" si="213"/>
        <v/>
      </c>
      <c r="BR85" s="284" t="str">
        <f t="shared" si="213"/>
        <v/>
      </c>
      <c r="BS85" s="284" t="str">
        <f t="shared" si="213"/>
        <v/>
      </c>
      <c r="BT85" s="284" t="str">
        <f t="shared" si="213"/>
        <v/>
      </c>
      <c r="BU85" s="284" t="str">
        <f t="shared" si="213"/>
        <v/>
      </c>
      <c r="BV85" s="284" t="str">
        <f t="shared" si="213"/>
        <v/>
      </c>
      <c r="BW85" s="284" t="str">
        <f t="shared" si="213"/>
        <v/>
      </c>
      <c r="BX85" s="284" t="str">
        <f t="shared" si="213"/>
        <v/>
      </c>
      <c r="BY85" s="284" t="str">
        <f t="shared" si="213"/>
        <v/>
      </c>
      <c r="BZ85" s="284" t="str">
        <f t="shared" si="213"/>
        <v/>
      </c>
      <c r="CA85" s="284" t="str">
        <f t="shared" si="213"/>
        <v/>
      </c>
      <c r="CB85" s="284" t="str">
        <f t="shared" si="213"/>
        <v/>
      </c>
      <c r="CC85" s="284" t="str">
        <f t="shared" si="213"/>
        <v/>
      </c>
      <c r="CD85" s="284" t="str">
        <f t="shared" si="213"/>
        <v/>
      </c>
      <c r="CE85" s="284" t="str">
        <f t="shared" si="213"/>
        <v/>
      </c>
      <c r="CF85" s="284" t="str">
        <f t="shared" si="213"/>
        <v/>
      </c>
      <c r="CG85" s="284" t="str">
        <f t="shared" si="213"/>
        <v/>
      </c>
      <c r="CH85" s="284" t="str">
        <f t="shared" si="213"/>
        <v/>
      </c>
      <c r="CI85" s="284" t="str">
        <f t="shared" si="213"/>
        <v/>
      </c>
      <c r="CJ85" s="284" t="str">
        <f t="shared" si="213"/>
        <v/>
      </c>
      <c r="CK85" s="284" t="str">
        <f t="shared" si="213"/>
        <v/>
      </c>
      <c r="CL85" s="284" t="str">
        <f t="shared" si="213"/>
        <v/>
      </c>
      <c r="CM85" s="284" t="str">
        <f t="shared" si="213"/>
        <v/>
      </c>
      <c r="CN85" s="284" t="str">
        <f t="shared" si="213"/>
        <v/>
      </c>
      <c r="CO85" s="284" t="str">
        <f t="shared" si="213"/>
        <v/>
      </c>
      <c r="CP85" s="284" t="str">
        <f t="shared" si="213"/>
        <v/>
      </c>
      <c r="CQ85" s="284" t="str">
        <f t="shared" si="213"/>
        <v/>
      </c>
      <c r="CR85" s="284" t="str">
        <f t="shared" si="213"/>
        <v/>
      </c>
      <c r="CS85" s="284" t="str">
        <f t="shared" si="213"/>
        <v/>
      </c>
      <c r="CT85" s="284" t="str">
        <f t="shared" si="213"/>
        <v/>
      </c>
      <c r="CU85" s="284" t="str">
        <f t="shared" si="213"/>
        <v/>
      </c>
      <c r="CV85" s="284" t="str">
        <f t="shared" si="213"/>
        <v/>
      </c>
      <c r="CW85" s="284" t="str">
        <f t="shared" si="213"/>
        <v/>
      </c>
      <c r="CX85" s="284" t="str">
        <f t="shared" si="213"/>
        <v/>
      </c>
      <c r="CY85" s="284" t="str">
        <f t="shared" si="213"/>
        <v/>
      </c>
      <c r="CZ85" s="284" t="str">
        <f t="shared" si="213"/>
        <v/>
      </c>
      <c r="DA85" s="284" t="str">
        <f t="shared" si="213"/>
        <v/>
      </c>
      <c r="DB85" s="284" t="str">
        <f t="shared" si="213"/>
        <v/>
      </c>
      <c r="DC85" s="284" t="str">
        <f t="shared" si="213"/>
        <v/>
      </c>
      <c r="DD85" s="284" t="str">
        <f t="shared" si="213"/>
        <v/>
      </c>
      <c r="DE85" s="284" t="str">
        <f t="shared" si="213"/>
        <v/>
      </c>
      <c r="DF85" s="284" t="str">
        <f t="shared" si="213"/>
        <v/>
      </c>
      <c r="DG85" s="284" t="str">
        <f t="shared" si="213"/>
        <v/>
      </c>
      <c r="DH85" s="284" t="str">
        <f t="shared" si="213"/>
        <v/>
      </c>
      <c r="DI85" s="284" t="str">
        <f t="shared" si="213"/>
        <v/>
      </c>
      <c r="DJ85" s="284" t="str">
        <f t="shared" si="213"/>
        <v/>
      </c>
      <c r="DK85" s="284" t="str">
        <f t="shared" si="213"/>
        <v/>
      </c>
      <c r="DL85" s="284" t="str">
        <f t="shared" si="213"/>
        <v/>
      </c>
      <c r="DM85" s="284" t="str">
        <f t="shared" si="213"/>
        <v/>
      </c>
      <c r="DN85" s="284" t="str">
        <f t="shared" si="213"/>
        <v/>
      </c>
      <c r="DO85" s="284" t="str">
        <f t="shared" si="213"/>
        <v/>
      </c>
      <c r="DP85" s="284" t="str">
        <f t="shared" si="213"/>
        <v/>
      </c>
      <c r="DQ85" s="284" t="str">
        <f t="shared" si="213"/>
        <v/>
      </c>
      <c r="DR85" s="284" t="str">
        <f t="shared" si="213"/>
        <v/>
      </c>
      <c r="DS85" s="284" t="str">
        <f t="shared" si="213"/>
        <v/>
      </c>
      <c r="DT85" s="284" t="str">
        <f t="shared" si="213"/>
        <v/>
      </c>
      <c r="DU85" s="284" t="str">
        <f t="shared" si="213"/>
        <v/>
      </c>
      <c r="DV85" s="284" t="str">
        <f t="shared" si="213"/>
        <v/>
      </c>
      <c r="DW85" s="284" t="str">
        <f t="shared" si="213"/>
        <v/>
      </c>
      <c r="DX85" s="284" t="str">
        <f t="shared" si="213"/>
        <v/>
      </c>
      <c r="DY85" s="284" t="str">
        <f t="shared" si="213"/>
        <v/>
      </c>
      <c r="DZ85" s="284" t="str">
        <f t="shared" si="213"/>
        <v/>
      </c>
      <c r="EA85" s="284" t="str">
        <f t="shared" si="213"/>
        <v/>
      </c>
      <c r="EB85" s="284" t="str">
        <f t="shared" ref="EB85:GM85" si="214">IF(EB32="","",($C9*EB32)/((1+$H$4)^EB$79))</f>
        <v/>
      </c>
      <c r="EC85" s="284" t="str">
        <f t="shared" si="214"/>
        <v/>
      </c>
      <c r="ED85" s="284" t="str">
        <f t="shared" si="214"/>
        <v/>
      </c>
      <c r="EE85" s="284" t="str">
        <f t="shared" si="214"/>
        <v/>
      </c>
      <c r="EF85" s="284" t="str">
        <f t="shared" si="214"/>
        <v/>
      </c>
      <c r="EG85" s="284" t="str">
        <f t="shared" si="214"/>
        <v/>
      </c>
      <c r="EH85" s="284" t="str">
        <f t="shared" si="214"/>
        <v/>
      </c>
      <c r="EI85" s="284" t="str">
        <f t="shared" si="214"/>
        <v/>
      </c>
      <c r="EJ85" s="284" t="str">
        <f t="shared" si="214"/>
        <v/>
      </c>
      <c r="EK85" s="284" t="str">
        <f t="shared" si="214"/>
        <v/>
      </c>
      <c r="EL85" s="284" t="str">
        <f t="shared" si="214"/>
        <v/>
      </c>
      <c r="EM85" s="284" t="str">
        <f t="shared" si="214"/>
        <v/>
      </c>
      <c r="EN85" s="284" t="str">
        <f t="shared" si="214"/>
        <v/>
      </c>
      <c r="EO85" s="284" t="str">
        <f t="shared" si="214"/>
        <v/>
      </c>
      <c r="EP85" s="284" t="str">
        <f t="shared" si="214"/>
        <v/>
      </c>
      <c r="EQ85" s="284" t="str">
        <f t="shared" si="214"/>
        <v/>
      </c>
      <c r="ER85" s="284" t="str">
        <f t="shared" si="214"/>
        <v/>
      </c>
      <c r="ES85" s="284" t="str">
        <f t="shared" si="214"/>
        <v/>
      </c>
      <c r="ET85" s="284" t="str">
        <f t="shared" si="214"/>
        <v/>
      </c>
      <c r="EU85" s="284" t="str">
        <f t="shared" si="214"/>
        <v/>
      </c>
      <c r="EV85" s="284" t="str">
        <f t="shared" si="214"/>
        <v/>
      </c>
      <c r="EW85" s="284" t="str">
        <f t="shared" si="214"/>
        <v/>
      </c>
      <c r="EX85" s="284" t="str">
        <f t="shared" si="214"/>
        <v/>
      </c>
      <c r="EY85" s="284" t="str">
        <f t="shared" si="214"/>
        <v/>
      </c>
      <c r="EZ85" s="284" t="str">
        <f t="shared" si="214"/>
        <v/>
      </c>
      <c r="FA85" s="284" t="str">
        <f t="shared" si="214"/>
        <v/>
      </c>
      <c r="FB85" s="284" t="str">
        <f t="shared" si="214"/>
        <v/>
      </c>
      <c r="FC85" s="284" t="str">
        <f t="shared" si="214"/>
        <v/>
      </c>
      <c r="FD85" s="284" t="str">
        <f t="shared" si="214"/>
        <v/>
      </c>
      <c r="FE85" s="284" t="str">
        <f t="shared" si="214"/>
        <v/>
      </c>
      <c r="FF85" s="284" t="str">
        <f t="shared" si="214"/>
        <v/>
      </c>
      <c r="FG85" s="284" t="str">
        <f t="shared" si="214"/>
        <v/>
      </c>
      <c r="FH85" s="284" t="str">
        <f t="shared" si="214"/>
        <v/>
      </c>
      <c r="FI85" s="284" t="str">
        <f t="shared" si="214"/>
        <v/>
      </c>
      <c r="FJ85" s="284" t="str">
        <f t="shared" si="214"/>
        <v/>
      </c>
      <c r="FK85" s="284" t="str">
        <f t="shared" si="214"/>
        <v/>
      </c>
      <c r="FL85" s="284" t="str">
        <f t="shared" si="214"/>
        <v/>
      </c>
      <c r="FM85" s="284" t="str">
        <f t="shared" si="214"/>
        <v/>
      </c>
      <c r="FN85" s="284" t="str">
        <f t="shared" si="214"/>
        <v/>
      </c>
      <c r="FO85" s="284" t="str">
        <f t="shared" si="214"/>
        <v/>
      </c>
      <c r="FP85" s="284" t="str">
        <f t="shared" si="214"/>
        <v/>
      </c>
      <c r="FQ85" s="284" t="str">
        <f t="shared" si="214"/>
        <v/>
      </c>
      <c r="FR85" s="284" t="str">
        <f t="shared" si="214"/>
        <v/>
      </c>
      <c r="FS85" s="284" t="str">
        <f t="shared" si="214"/>
        <v/>
      </c>
      <c r="FT85" s="284" t="str">
        <f t="shared" si="214"/>
        <v/>
      </c>
      <c r="FU85" s="284" t="str">
        <f t="shared" si="214"/>
        <v/>
      </c>
      <c r="FV85" s="284" t="str">
        <f t="shared" si="214"/>
        <v/>
      </c>
      <c r="FW85" s="284" t="str">
        <f t="shared" si="214"/>
        <v/>
      </c>
      <c r="FX85" s="284" t="str">
        <f t="shared" si="214"/>
        <v/>
      </c>
      <c r="FY85" s="284" t="str">
        <f t="shared" si="214"/>
        <v/>
      </c>
      <c r="FZ85" s="284" t="str">
        <f t="shared" si="214"/>
        <v/>
      </c>
      <c r="GA85" s="284" t="str">
        <f t="shared" si="214"/>
        <v/>
      </c>
      <c r="GB85" s="284" t="str">
        <f t="shared" si="214"/>
        <v/>
      </c>
      <c r="GC85" s="284" t="str">
        <f t="shared" si="214"/>
        <v/>
      </c>
      <c r="GD85" s="284" t="str">
        <f t="shared" si="214"/>
        <v/>
      </c>
      <c r="GE85" s="284" t="str">
        <f t="shared" si="214"/>
        <v/>
      </c>
      <c r="GF85" s="284" t="str">
        <f t="shared" si="214"/>
        <v/>
      </c>
      <c r="GG85" s="284" t="str">
        <f t="shared" si="214"/>
        <v/>
      </c>
      <c r="GH85" s="284" t="str">
        <f t="shared" si="214"/>
        <v/>
      </c>
      <c r="GI85" s="284" t="str">
        <f t="shared" si="214"/>
        <v/>
      </c>
      <c r="GJ85" s="284" t="str">
        <f t="shared" si="214"/>
        <v/>
      </c>
      <c r="GK85" s="284" t="str">
        <f t="shared" si="214"/>
        <v/>
      </c>
      <c r="GL85" s="284" t="str">
        <f t="shared" si="214"/>
        <v/>
      </c>
      <c r="GM85" s="284" t="str">
        <f t="shared" si="214"/>
        <v/>
      </c>
      <c r="GN85" s="284" t="str">
        <f t="shared" ref="GN85:IY85" si="215">IF(GN32="","",($C9*GN32)/((1+$H$4)^GN$79))</f>
        <v/>
      </c>
      <c r="GO85" s="284" t="str">
        <f t="shared" si="215"/>
        <v/>
      </c>
      <c r="GP85" s="284" t="str">
        <f t="shared" si="215"/>
        <v/>
      </c>
      <c r="GQ85" s="284" t="str">
        <f t="shared" si="215"/>
        <v/>
      </c>
      <c r="GR85" s="284" t="str">
        <f t="shared" si="215"/>
        <v/>
      </c>
      <c r="GS85" s="284" t="str">
        <f t="shared" si="215"/>
        <v/>
      </c>
      <c r="GT85" s="284" t="str">
        <f t="shared" si="215"/>
        <v/>
      </c>
      <c r="GU85" s="284" t="str">
        <f t="shared" si="215"/>
        <v/>
      </c>
      <c r="GV85" s="284" t="str">
        <f t="shared" si="215"/>
        <v/>
      </c>
      <c r="GW85" s="284" t="str">
        <f t="shared" si="215"/>
        <v/>
      </c>
      <c r="GX85" s="284" t="str">
        <f t="shared" si="215"/>
        <v/>
      </c>
      <c r="GY85" s="284" t="str">
        <f t="shared" si="215"/>
        <v/>
      </c>
      <c r="GZ85" s="284" t="str">
        <f t="shared" si="215"/>
        <v/>
      </c>
      <c r="HA85" s="284" t="str">
        <f t="shared" si="215"/>
        <v/>
      </c>
      <c r="HB85" s="284" t="str">
        <f t="shared" si="215"/>
        <v/>
      </c>
      <c r="HC85" s="284" t="str">
        <f t="shared" si="215"/>
        <v/>
      </c>
      <c r="HD85" s="284" t="str">
        <f t="shared" si="215"/>
        <v/>
      </c>
      <c r="HE85" s="284" t="str">
        <f t="shared" si="215"/>
        <v/>
      </c>
      <c r="HF85" s="284" t="str">
        <f t="shared" si="215"/>
        <v/>
      </c>
      <c r="HG85" s="284" t="str">
        <f t="shared" si="215"/>
        <v/>
      </c>
      <c r="HH85" s="284" t="str">
        <f t="shared" si="215"/>
        <v/>
      </c>
      <c r="HI85" s="284" t="str">
        <f t="shared" si="215"/>
        <v/>
      </c>
      <c r="HJ85" s="284" t="str">
        <f t="shared" si="215"/>
        <v/>
      </c>
      <c r="HK85" s="284" t="str">
        <f t="shared" si="215"/>
        <v/>
      </c>
      <c r="HL85" s="284" t="str">
        <f t="shared" si="215"/>
        <v/>
      </c>
      <c r="HM85" s="284" t="str">
        <f t="shared" si="215"/>
        <v/>
      </c>
      <c r="HN85" s="284" t="str">
        <f t="shared" si="215"/>
        <v/>
      </c>
      <c r="HO85" s="284" t="str">
        <f t="shared" si="215"/>
        <v/>
      </c>
      <c r="HP85" s="284" t="str">
        <f t="shared" si="215"/>
        <v/>
      </c>
      <c r="HQ85" s="284" t="str">
        <f t="shared" si="215"/>
        <v/>
      </c>
      <c r="HR85" s="284" t="str">
        <f t="shared" si="215"/>
        <v/>
      </c>
      <c r="HS85" s="284" t="str">
        <f t="shared" si="215"/>
        <v/>
      </c>
      <c r="HT85" s="284" t="str">
        <f t="shared" si="215"/>
        <v/>
      </c>
      <c r="HU85" s="284" t="str">
        <f t="shared" si="215"/>
        <v/>
      </c>
      <c r="HV85" s="284" t="str">
        <f t="shared" si="215"/>
        <v/>
      </c>
      <c r="HW85" s="284" t="str">
        <f t="shared" si="215"/>
        <v/>
      </c>
      <c r="HX85" s="284" t="str">
        <f t="shared" si="215"/>
        <v/>
      </c>
      <c r="HY85" s="284" t="str">
        <f t="shared" si="215"/>
        <v/>
      </c>
      <c r="HZ85" s="284" t="str">
        <f t="shared" si="215"/>
        <v/>
      </c>
      <c r="IA85" s="284" t="str">
        <f t="shared" si="215"/>
        <v/>
      </c>
      <c r="IB85" s="284" t="str">
        <f t="shared" si="215"/>
        <v/>
      </c>
      <c r="IC85" s="284" t="str">
        <f t="shared" si="215"/>
        <v/>
      </c>
      <c r="ID85" s="284" t="str">
        <f t="shared" si="215"/>
        <v/>
      </c>
      <c r="IE85" s="284" t="str">
        <f t="shared" si="215"/>
        <v/>
      </c>
      <c r="IF85" s="284" t="str">
        <f t="shared" si="215"/>
        <v/>
      </c>
      <c r="IG85" s="284" t="str">
        <f t="shared" si="215"/>
        <v/>
      </c>
      <c r="IH85" s="284" t="str">
        <f t="shared" si="215"/>
        <v/>
      </c>
      <c r="II85" s="284" t="str">
        <f t="shared" si="215"/>
        <v/>
      </c>
      <c r="IJ85" s="284" t="str">
        <f t="shared" si="215"/>
        <v/>
      </c>
      <c r="IK85" s="284" t="str">
        <f t="shared" si="215"/>
        <v/>
      </c>
      <c r="IL85" s="284" t="str">
        <f t="shared" si="215"/>
        <v/>
      </c>
      <c r="IM85" s="284" t="str">
        <f t="shared" si="215"/>
        <v/>
      </c>
      <c r="IN85" s="284" t="str">
        <f t="shared" si="215"/>
        <v/>
      </c>
      <c r="IO85" s="284" t="str">
        <f t="shared" si="215"/>
        <v/>
      </c>
      <c r="IP85" s="284" t="str">
        <f t="shared" si="215"/>
        <v/>
      </c>
      <c r="IQ85" s="284" t="str">
        <f t="shared" si="215"/>
        <v/>
      </c>
      <c r="IR85" s="284" t="str">
        <f t="shared" si="215"/>
        <v/>
      </c>
      <c r="IS85" s="284" t="str">
        <f t="shared" si="215"/>
        <v/>
      </c>
      <c r="IT85" s="284" t="str">
        <f t="shared" si="215"/>
        <v/>
      </c>
      <c r="IU85" s="284" t="str">
        <f t="shared" si="215"/>
        <v/>
      </c>
      <c r="IV85" s="284" t="str">
        <f t="shared" si="215"/>
        <v/>
      </c>
      <c r="IW85" s="284" t="str">
        <f t="shared" si="215"/>
        <v/>
      </c>
      <c r="IX85" s="284" t="str">
        <f t="shared" si="215"/>
        <v/>
      </c>
      <c r="IY85" s="284" t="str">
        <f t="shared" si="215"/>
        <v/>
      </c>
      <c r="IZ85" s="284" t="str">
        <f t="shared" ref="IZ85:LK85" si="216">IF(IZ32="","",($C9*IZ32)/((1+$H$4)^IZ$79))</f>
        <v/>
      </c>
      <c r="JA85" s="284" t="str">
        <f t="shared" si="216"/>
        <v/>
      </c>
      <c r="JB85" s="284" t="str">
        <f t="shared" si="216"/>
        <v/>
      </c>
      <c r="JC85" s="284" t="str">
        <f t="shared" si="216"/>
        <v/>
      </c>
      <c r="JD85" s="284" t="str">
        <f t="shared" si="216"/>
        <v/>
      </c>
      <c r="JE85" s="284" t="str">
        <f t="shared" si="216"/>
        <v/>
      </c>
      <c r="JF85" s="284" t="str">
        <f t="shared" si="216"/>
        <v/>
      </c>
      <c r="JG85" s="284" t="str">
        <f t="shared" si="216"/>
        <v/>
      </c>
      <c r="JH85" s="284" t="str">
        <f t="shared" si="216"/>
        <v/>
      </c>
      <c r="JI85" s="284" t="str">
        <f t="shared" si="216"/>
        <v/>
      </c>
      <c r="JJ85" s="284" t="str">
        <f t="shared" si="216"/>
        <v/>
      </c>
      <c r="JK85" s="284" t="str">
        <f t="shared" si="216"/>
        <v/>
      </c>
      <c r="JL85" s="284" t="str">
        <f t="shared" si="216"/>
        <v/>
      </c>
      <c r="JM85" s="284" t="str">
        <f t="shared" si="216"/>
        <v/>
      </c>
      <c r="JN85" s="284" t="str">
        <f t="shared" si="216"/>
        <v/>
      </c>
      <c r="JO85" s="284" t="str">
        <f t="shared" si="216"/>
        <v/>
      </c>
      <c r="JP85" s="284" t="str">
        <f t="shared" si="216"/>
        <v/>
      </c>
      <c r="JQ85" s="284" t="str">
        <f t="shared" si="216"/>
        <v/>
      </c>
      <c r="JR85" s="284" t="str">
        <f t="shared" si="216"/>
        <v/>
      </c>
      <c r="JS85" s="284" t="str">
        <f t="shared" si="216"/>
        <v/>
      </c>
      <c r="JT85" s="284" t="str">
        <f t="shared" si="216"/>
        <v/>
      </c>
      <c r="JU85" s="284" t="str">
        <f t="shared" si="216"/>
        <v/>
      </c>
      <c r="JV85" s="284" t="str">
        <f t="shared" si="216"/>
        <v/>
      </c>
      <c r="JW85" s="284" t="str">
        <f t="shared" si="216"/>
        <v/>
      </c>
      <c r="JX85" s="284" t="str">
        <f t="shared" si="216"/>
        <v/>
      </c>
      <c r="JY85" s="284" t="str">
        <f t="shared" si="216"/>
        <v/>
      </c>
      <c r="JZ85" s="284" t="str">
        <f t="shared" si="216"/>
        <v/>
      </c>
      <c r="KA85" s="284" t="str">
        <f t="shared" si="216"/>
        <v/>
      </c>
      <c r="KB85" s="284" t="str">
        <f t="shared" si="216"/>
        <v/>
      </c>
      <c r="KC85" s="284" t="str">
        <f t="shared" si="216"/>
        <v/>
      </c>
      <c r="KD85" s="284" t="str">
        <f t="shared" si="216"/>
        <v/>
      </c>
      <c r="KE85" s="284" t="str">
        <f t="shared" si="216"/>
        <v/>
      </c>
      <c r="KF85" s="284" t="str">
        <f t="shared" si="216"/>
        <v/>
      </c>
      <c r="KG85" s="284" t="str">
        <f t="shared" si="216"/>
        <v/>
      </c>
      <c r="KH85" s="284" t="str">
        <f t="shared" si="216"/>
        <v/>
      </c>
      <c r="KI85" s="284" t="str">
        <f t="shared" si="216"/>
        <v/>
      </c>
      <c r="KJ85" s="284" t="str">
        <f t="shared" si="216"/>
        <v/>
      </c>
      <c r="KK85" s="284" t="str">
        <f t="shared" si="216"/>
        <v/>
      </c>
      <c r="KL85" s="284" t="str">
        <f t="shared" si="216"/>
        <v/>
      </c>
      <c r="KM85" s="284" t="str">
        <f t="shared" si="216"/>
        <v/>
      </c>
      <c r="KN85" s="284" t="str">
        <f t="shared" si="216"/>
        <v/>
      </c>
      <c r="KO85" s="284" t="str">
        <f t="shared" si="216"/>
        <v/>
      </c>
      <c r="KP85" s="284" t="str">
        <f t="shared" si="216"/>
        <v/>
      </c>
      <c r="KQ85" s="284" t="str">
        <f t="shared" si="216"/>
        <v/>
      </c>
      <c r="KR85" s="284" t="str">
        <f t="shared" si="216"/>
        <v/>
      </c>
      <c r="KS85" s="284" t="str">
        <f t="shared" si="216"/>
        <v/>
      </c>
      <c r="KT85" s="284" t="str">
        <f t="shared" si="216"/>
        <v/>
      </c>
      <c r="KU85" s="284" t="str">
        <f t="shared" si="216"/>
        <v/>
      </c>
      <c r="KV85" s="284" t="str">
        <f t="shared" si="216"/>
        <v/>
      </c>
      <c r="KW85" s="284" t="str">
        <f t="shared" si="216"/>
        <v/>
      </c>
      <c r="KX85" s="284" t="str">
        <f t="shared" si="216"/>
        <v/>
      </c>
      <c r="KY85" s="284" t="str">
        <f t="shared" si="216"/>
        <v/>
      </c>
      <c r="KZ85" s="284" t="str">
        <f t="shared" si="216"/>
        <v/>
      </c>
      <c r="LA85" s="284" t="str">
        <f t="shared" si="216"/>
        <v/>
      </c>
      <c r="LB85" s="284" t="str">
        <f t="shared" si="216"/>
        <v/>
      </c>
      <c r="LC85" s="284" t="str">
        <f t="shared" si="216"/>
        <v/>
      </c>
      <c r="LD85" s="284" t="str">
        <f t="shared" si="216"/>
        <v/>
      </c>
      <c r="LE85" s="284" t="str">
        <f t="shared" si="216"/>
        <v/>
      </c>
      <c r="LF85" s="284" t="str">
        <f t="shared" si="216"/>
        <v/>
      </c>
      <c r="LG85" s="284" t="str">
        <f t="shared" si="216"/>
        <v/>
      </c>
      <c r="LH85" s="284" t="str">
        <f t="shared" si="216"/>
        <v/>
      </c>
      <c r="LI85" s="284" t="str">
        <f t="shared" si="216"/>
        <v/>
      </c>
      <c r="LJ85" s="284" t="str">
        <f t="shared" si="216"/>
        <v/>
      </c>
      <c r="LK85" s="284" t="str">
        <f t="shared" si="216"/>
        <v/>
      </c>
      <c r="LL85" s="284" t="str">
        <f t="shared" ref="LL85:NW85" si="217">IF(LL32="","",($C9*LL32)/((1+$H$4)^LL$79))</f>
        <v/>
      </c>
      <c r="LM85" s="284" t="str">
        <f t="shared" si="217"/>
        <v/>
      </c>
      <c r="LN85" s="284" t="str">
        <f t="shared" si="217"/>
        <v/>
      </c>
      <c r="LO85" s="284" t="str">
        <f t="shared" si="217"/>
        <v/>
      </c>
      <c r="LP85" s="284" t="str">
        <f t="shared" si="217"/>
        <v/>
      </c>
      <c r="LQ85" s="284" t="str">
        <f t="shared" si="217"/>
        <v/>
      </c>
      <c r="LR85" s="284" t="str">
        <f t="shared" si="217"/>
        <v/>
      </c>
      <c r="LS85" s="284" t="str">
        <f t="shared" si="217"/>
        <v/>
      </c>
      <c r="LT85" s="284" t="str">
        <f t="shared" si="217"/>
        <v/>
      </c>
      <c r="LU85" s="284" t="str">
        <f t="shared" si="217"/>
        <v/>
      </c>
      <c r="LV85" s="284" t="str">
        <f t="shared" si="217"/>
        <v/>
      </c>
      <c r="LW85" s="284" t="str">
        <f t="shared" si="217"/>
        <v/>
      </c>
      <c r="LX85" s="284" t="str">
        <f t="shared" si="217"/>
        <v/>
      </c>
      <c r="LY85" s="284" t="str">
        <f t="shared" si="217"/>
        <v/>
      </c>
      <c r="LZ85" s="284" t="str">
        <f t="shared" si="217"/>
        <v/>
      </c>
      <c r="MA85" s="284" t="str">
        <f t="shared" si="217"/>
        <v/>
      </c>
      <c r="MB85" s="284" t="str">
        <f t="shared" si="217"/>
        <v/>
      </c>
      <c r="MC85" s="284" t="str">
        <f t="shared" si="217"/>
        <v/>
      </c>
      <c r="MD85" s="284" t="str">
        <f t="shared" si="217"/>
        <v/>
      </c>
      <c r="ME85" s="284" t="str">
        <f t="shared" si="217"/>
        <v/>
      </c>
      <c r="MF85" s="284" t="str">
        <f t="shared" si="217"/>
        <v/>
      </c>
      <c r="MG85" s="284" t="str">
        <f t="shared" si="217"/>
        <v/>
      </c>
      <c r="MH85" s="284" t="str">
        <f t="shared" si="217"/>
        <v/>
      </c>
      <c r="MI85" s="284" t="str">
        <f t="shared" si="217"/>
        <v/>
      </c>
      <c r="MJ85" s="284" t="str">
        <f t="shared" si="217"/>
        <v/>
      </c>
      <c r="MK85" s="284" t="str">
        <f t="shared" si="217"/>
        <v/>
      </c>
      <c r="ML85" s="284" t="str">
        <f t="shared" si="217"/>
        <v/>
      </c>
      <c r="MM85" s="284" t="str">
        <f t="shared" si="217"/>
        <v/>
      </c>
      <c r="MN85" s="284" t="str">
        <f t="shared" si="217"/>
        <v/>
      </c>
      <c r="MO85" s="284" t="str">
        <f t="shared" si="217"/>
        <v/>
      </c>
      <c r="MP85" s="284" t="str">
        <f t="shared" si="217"/>
        <v/>
      </c>
      <c r="MQ85" s="284" t="str">
        <f t="shared" si="217"/>
        <v/>
      </c>
      <c r="MR85" s="284" t="str">
        <f t="shared" si="217"/>
        <v/>
      </c>
      <c r="MS85" s="284" t="str">
        <f t="shared" si="217"/>
        <v/>
      </c>
      <c r="MT85" s="284" t="str">
        <f t="shared" si="217"/>
        <v/>
      </c>
      <c r="MU85" s="284" t="str">
        <f t="shared" si="217"/>
        <v/>
      </c>
      <c r="MV85" s="284" t="str">
        <f t="shared" si="217"/>
        <v/>
      </c>
      <c r="MW85" s="284" t="str">
        <f t="shared" si="217"/>
        <v/>
      </c>
      <c r="MX85" s="284" t="str">
        <f t="shared" si="217"/>
        <v/>
      </c>
      <c r="MY85" s="284" t="str">
        <f t="shared" si="217"/>
        <v/>
      </c>
      <c r="MZ85" s="284" t="str">
        <f t="shared" si="217"/>
        <v/>
      </c>
      <c r="NA85" s="284" t="str">
        <f t="shared" si="217"/>
        <v/>
      </c>
      <c r="NB85" s="284" t="str">
        <f t="shared" si="217"/>
        <v/>
      </c>
      <c r="NC85" s="284" t="str">
        <f t="shared" si="217"/>
        <v/>
      </c>
      <c r="ND85" s="284" t="str">
        <f t="shared" si="217"/>
        <v/>
      </c>
      <c r="NE85" s="284" t="str">
        <f t="shared" si="217"/>
        <v/>
      </c>
      <c r="NF85" s="284" t="str">
        <f t="shared" si="217"/>
        <v/>
      </c>
      <c r="NG85" s="284" t="str">
        <f t="shared" si="217"/>
        <v/>
      </c>
      <c r="NH85" s="284" t="str">
        <f t="shared" si="217"/>
        <v/>
      </c>
      <c r="NI85" s="284" t="str">
        <f t="shared" si="217"/>
        <v/>
      </c>
      <c r="NJ85" s="284" t="str">
        <f t="shared" si="217"/>
        <v/>
      </c>
      <c r="NK85" s="284" t="str">
        <f t="shared" si="217"/>
        <v/>
      </c>
      <c r="NL85" s="284" t="str">
        <f t="shared" si="217"/>
        <v/>
      </c>
      <c r="NM85" s="284" t="str">
        <f t="shared" si="217"/>
        <v/>
      </c>
      <c r="NN85" s="284" t="str">
        <f t="shared" si="217"/>
        <v/>
      </c>
      <c r="NO85" s="284" t="str">
        <f t="shared" si="217"/>
        <v/>
      </c>
      <c r="NP85" s="284" t="str">
        <f t="shared" si="217"/>
        <v/>
      </c>
      <c r="NQ85" s="284" t="str">
        <f t="shared" si="217"/>
        <v/>
      </c>
      <c r="NR85" s="284" t="str">
        <f t="shared" si="217"/>
        <v/>
      </c>
      <c r="NS85" s="284" t="str">
        <f t="shared" si="217"/>
        <v/>
      </c>
      <c r="NT85" s="284" t="str">
        <f t="shared" si="217"/>
        <v/>
      </c>
      <c r="NU85" s="284" t="str">
        <f t="shared" si="217"/>
        <v/>
      </c>
      <c r="NV85" s="284" t="str">
        <f t="shared" si="217"/>
        <v/>
      </c>
      <c r="NW85" s="284" t="str">
        <f t="shared" si="217"/>
        <v/>
      </c>
      <c r="NX85" s="284" t="str">
        <f t="shared" ref="NX85:QI85" si="218">IF(NX32="","",($C9*NX32)/((1+$H$4)^NX$79))</f>
        <v/>
      </c>
      <c r="NY85" s="284" t="str">
        <f t="shared" si="218"/>
        <v/>
      </c>
      <c r="NZ85" s="284" t="str">
        <f t="shared" si="218"/>
        <v/>
      </c>
      <c r="OA85" s="284" t="str">
        <f t="shared" si="218"/>
        <v/>
      </c>
      <c r="OB85" s="284" t="str">
        <f t="shared" si="218"/>
        <v/>
      </c>
      <c r="OC85" s="284" t="str">
        <f t="shared" si="218"/>
        <v/>
      </c>
      <c r="OD85" s="284" t="str">
        <f t="shared" si="218"/>
        <v/>
      </c>
      <c r="OE85" s="284" t="str">
        <f t="shared" si="218"/>
        <v/>
      </c>
      <c r="OF85" s="284" t="str">
        <f t="shared" si="218"/>
        <v/>
      </c>
      <c r="OG85" s="284" t="str">
        <f t="shared" si="218"/>
        <v/>
      </c>
      <c r="OH85" s="284" t="str">
        <f t="shared" si="218"/>
        <v/>
      </c>
      <c r="OI85" s="284" t="str">
        <f t="shared" si="218"/>
        <v/>
      </c>
      <c r="OJ85" s="284" t="str">
        <f t="shared" si="218"/>
        <v/>
      </c>
      <c r="OK85" s="284" t="str">
        <f t="shared" si="218"/>
        <v/>
      </c>
      <c r="OL85" s="284" t="str">
        <f t="shared" si="218"/>
        <v/>
      </c>
      <c r="OM85" s="284" t="str">
        <f t="shared" si="218"/>
        <v/>
      </c>
      <c r="ON85" s="284" t="str">
        <f t="shared" si="218"/>
        <v/>
      </c>
      <c r="OO85" s="284" t="str">
        <f t="shared" si="218"/>
        <v/>
      </c>
      <c r="OP85" s="284" t="str">
        <f t="shared" si="218"/>
        <v/>
      </c>
      <c r="OQ85" s="284" t="str">
        <f t="shared" si="218"/>
        <v/>
      </c>
      <c r="OR85" s="284" t="str">
        <f t="shared" si="218"/>
        <v/>
      </c>
      <c r="OS85" s="284" t="str">
        <f t="shared" si="218"/>
        <v/>
      </c>
      <c r="OT85" s="284" t="str">
        <f t="shared" si="218"/>
        <v/>
      </c>
      <c r="OU85" s="284" t="str">
        <f t="shared" si="218"/>
        <v/>
      </c>
      <c r="OV85" s="284" t="str">
        <f t="shared" si="218"/>
        <v/>
      </c>
      <c r="OW85" s="284" t="str">
        <f t="shared" si="218"/>
        <v/>
      </c>
      <c r="OX85" s="284" t="str">
        <f t="shared" si="218"/>
        <v/>
      </c>
      <c r="OY85" s="284" t="str">
        <f t="shared" si="218"/>
        <v/>
      </c>
      <c r="OZ85" s="284" t="str">
        <f t="shared" si="218"/>
        <v/>
      </c>
      <c r="PA85" s="284" t="str">
        <f t="shared" si="218"/>
        <v/>
      </c>
      <c r="PB85" s="284" t="str">
        <f t="shared" si="218"/>
        <v/>
      </c>
      <c r="PC85" s="284" t="str">
        <f t="shared" si="218"/>
        <v/>
      </c>
      <c r="PD85" s="284" t="str">
        <f t="shared" si="218"/>
        <v/>
      </c>
      <c r="PE85" s="284" t="str">
        <f t="shared" si="218"/>
        <v/>
      </c>
      <c r="PF85" s="284" t="str">
        <f t="shared" si="218"/>
        <v/>
      </c>
      <c r="PG85" s="284" t="str">
        <f t="shared" si="218"/>
        <v/>
      </c>
      <c r="PH85" s="284" t="str">
        <f t="shared" si="218"/>
        <v/>
      </c>
      <c r="PI85" s="284" t="str">
        <f t="shared" si="218"/>
        <v/>
      </c>
      <c r="PJ85" s="284" t="str">
        <f t="shared" si="218"/>
        <v/>
      </c>
      <c r="PK85" s="284" t="str">
        <f t="shared" si="218"/>
        <v/>
      </c>
      <c r="PL85" s="284" t="str">
        <f t="shared" si="218"/>
        <v/>
      </c>
      <c r="PM85" s="284" t="str">
        <f t="shared" si="218"/>
        <v/>
      </c>
      <c r="PN85" s="284" t="str">
        <f t="shared" si="218"/>
        <v/>
      </c>
      <c r="PO85" s="284" t="str">
        <f t="shared" si="218"/>
        <v/>
      </c>
      <c r="PP85" s="284" t="str">
        <f t="shared" si="218"/>
        <v/>
      </c>
      <c r="PQ85" s="284" t="str">
        <f t="shared" si="218"/>
        <v/>
      </c>
      <c r="PR85" s="284" t="str">
        <f t="shared" si="218"/>
        <v/>
      </c>
      <c r="PS85" s="284" t="str">
        <f t="shared" si="218"/>
        <v/>
      </c>
      <c r="PT85" s="284" t="str">
        <f t="shared" si="218"/>
        <v/>
      </c>
      <c r="PU85" s="284" t="str">
        <f t="shared" si="218"/>
        <v/>
      </c>
      <c r="PV85" s="284" t="str">
        <f t="shared" si="218"/>
        <v/>
      </c>
      <c r="PW85" s="284" t="str">
        <f t="shared" si="218"/>
        <v/>
      </c>
      <c r="PX85" s="284" t="str">
        <f t="shared" si="218"/>
        <v/>
      </c>
      <c r="PY85" s="284" t="str">
        <f t="shared" si="218"/>
        <v/>
      </c>
      <c r="PZ85" s="284" t="str">
        <f t="shared" si="218"/>
        <v/>
      </c>
      <c r="QA85" s="284" t="str">
        <f t="shared" si="218"/>
        <v/>
      </c>
      <c r="QB85" s="284" t="str">
        <f t="shared" si="218"/>
        <v/>
      </c>
      <c r="QC85" s="284" t="str">
        <f t="shared" si="218"/>
        <v/>
      </c>
      <c r="QD85" s="284" t="str">
        <f t="shared" si="218"/>
        <v/>
      </c>
      <c r="QE85" s="284" t="str">
        <f t="shared" si="218"/>
        <v/>
      </c>
      <c r="QF85" s="284" t="str">
        <f t="shared" si="218"/>
        <v/>
      </c>
      <c r="QG85" s="284" t="str">
        <f t="shared" si="218"/>
        <v/>
      </c>
      <c r="QH85" s="284" t="str">
        <f t="shared" si="218"/>
        <v/>
      </c>
      <c r="QI85" s="284" t="str">
        <f t="shared" si="218"/>
        <v/>
      </c>
      <c r="QJ85" s="284" t="str">
        <f t="shared" ref="QJ85:SA85" si="219">IF(QJ32="","",($C9*QJ32)/((1+$H$4)^QJ$79))</f>
        <v/>
      </c>
      <c r="QK85" s="284" t="str">
        <f t="shared" si="219"/>
        <v/>
      </c>
      <c r="QL85" s="284" t="str">
        <f t="shared" si="219"/>
        <v/>
      </c>
      <c r="QM85" s="284" t="str">
        <f t="shared" si="219"/>
        <v/>
      </c>
      <c r="QN85" s="284" t="str">
        <f t="shared" si="219"/>
        <v/>
      </c>
      <c r="QO85" s="284" t="str">
        <f t="shared" si="219"/>
        <v/>
      </c>
      <c r="QP85" s="284" t="str">
        <f t="shared" si="219"/>
        <v/>
      </c>
      <c r="QQ85" s="284" t="str">
        <f t="shared" si="219"/>
        <v/>
      </c>
      <c r="QR85" s="284" t="str">
        <f t="shared" si="219"/>
        <v/>
      </c>
      <c r="QS85" s="284" t="str">
        <f t="shared" si="219"/>
        <v/>
      </c>
      <c r="QT85" s="284" t="str">
        <f t="shared" si="219"/>
        <v/>
      </c>
      <c r="QU85" s="284" t="str">
        <f t="shared" si="219"/>
        <v/>
      </c>
      <c r="QV85" s="284" t="str">
        <f t="shared" si="219"/>
        <v/>
      </c>
      <c r="QW85" s="284" t="str">
        <f t="shared" si="219"/>
        <v/>
      </c>
      <c r="QX85" s="284" t="str">
        <f t="shared" si="219"/>
        <v/>
      </c>
      <c r="QY85" s="284" t="str">
        <f t="shared" si="219"/>
        <v/>
      </c>
      <c r="QZ85" s="284" t="str">
        <f t="shared" si="219"/>
        <v/>
      </c>
      <c r="RA85" s="284" t="str">
        <f t="shared" si="219"/>
        <v/>
      </c>
      <c r="RB85" s="284" t="str">
        <f t="shared" si="219"/>
        <v/>
      </c>
      <c r="RC85" s="284" t="str">
        <f t="shared" si="219"/>
        <v/>
      </c>
      <c r="RD85" s="284" t="str">
        <f t="shared" si="219"/>
        <v/>
      </c>
      <c r="RE85" s="284" t="str">
        <f t="shared" si="219"/>
        <v/>
      </c>
      <c r="RF85" s="284" t="str">
        <f t="shared" si="219"/>
        <v/>
      </c>
      <c r="RG85" s="284" t="str">
        <f t="shared" si="219"/>
        <v/>
      </c>
      <c r="RH85" s="284" t="str">
        <f t="shared" si="219"/>
        <v/>
      </c>
      <c r="RI85" s="284" t="str">
        <f t="shared" si="219"/>
        <v/>
      </c>
      <c r="RJ85" s="284" t="str">
        <f t="shared" si="219"/>
        <v/>
      </c>
      <c r="RK85" s="284" t="str">
        <f t="shared" si="219"/>
        <v/>
      </c>
      <c r="RL85" s="284" t="str">
        <f t="shared" si="219"/>
        <v/>
      </c>
      <c r="RM85" s="284" t="str">
        <f t="shared" si="219"/>
        <v/>
      </c>
      <c r="RN85" s="284" t="str">
        <f t="shared" si="219"/>
        <v/>
      </c>
      <c r="RO85" s="284" t="str">
        <f t="shared" si="219"/>
        <v/>
      </c>
      <c r="RP85" s="284" t="str">
        <f t="shared" si="219"/>
        <v/>
      </c>
      <c r="RQ85" s="284" t="str">
        <f t="shared" si="219"/>
        <v/>
      </c>
      <c r="RR85" s="284" t="str">
        <f t="shared" si="219"/>
        <v/>
      </c>
      <c r="RS85" s="284" t="str">
        <f t="shared" si="219"/>
        <v/>
      </c>
      <c r="RT85" s="284" t="str">
        <f t="shared" si="219"/>
        <v/>
      </c>
      <c r="RU85" s="284" t="str">
        <f t="shared" si="219"/>
        <v/>
      </c>
      <c r="RV85" s="284" t="str">
        <f t="shared" si="219"/>
        <v/>
      </c>
      <c r="RW85" s="284" t="str">
        <f t="shared" si="219"/>
        <v/>
      </c>
      <c r="RX85" s="284" t="str">
        <f t="shared" si="219"/>
        <v/>
      </c>
      <c r="RY85" s="284" t="str">
        <f t="shared" si="219"/>
        <v/>
      </c>
      <c r="RZ85" s="284" t="str">
        <f t="shared" si="219"/>
        <v/>
      </c>
      <c r="SA85" s="284" t="str">
        <f t="shared" si="219"/>
        <v/>
      </c>
    </row>
    <row r="86" spans="1:495">
      <c r="A86" s="282"/>
      <c r="B86" s="283" t="str">
        <f>$B$10</f>
        <v>Camp and General</v>
      </c>
      <c r="C86" s="290">
        <f>SUM(D86:R86,S86:INDEX(S86:SA86,$H$5))</f>
        <v>170877.33771766964</v>
      </c>
      <c r="D86" s="284" t="str">
        <f t="shared" ref="D86:BO86" si="220">IF(D33="","",($C10*D33)/((1+$H$4)^D$79))</f>
        <v/>
      </c>
      <c r="E86" s="284" t="str">
        <f t="shared" si="220"/>
        <v/>
      </c>
      <c r="F86" s="284" t="str">
        <f t="shared" si="220"/>
        <v/>
      </c>
      <c r="G86" s="284">
        <f t="shared" si="220"/>
        <v>20009.978516794537</v>
      </c>
      <c r="H86" s="284">
        <f t="shared" si="220"/>
        <v>18700.914501677136</v>
      </c>
      <c r="I86" s="284">
        <f t="shared" si="220"/>
        <v>17477.490188483309</v>
      </c>
      <c r="J86" s="284">
        <f t="shared" si="220"/>
        <v>16334.10297989094</v>
      </c>
      <c r="K86" s="284">
        <f t="shared" si="220"/>
        <v>15265.516803636394</v>
      </c>
      <c r="L86" s="284">
        <f t="shared" si="220"/>
        <v>14266.838134239619</v>
      </c>
      <c r="M86" s="284">
        <f t="shared" si="220"/>
        <v>13333.493583401512</v>
      </c>
      <c r="N86" s="284">
        <f t="shared" si="220"/>
        <v>12461.208956450011</v>
      </c>
      <c r="O86" s="284">
        <f t="shared" si="220"/>
        <v>11645.989678925245</v>
      </c>
      <c r="P86" s="284">
        <f t="shared" si="220"/>
        <v>5442.0512518342266</v>
      </c>
      <c r="Q86" s="284">
        <f t="shared" si="220"/>
        <v>5086.029207321707</v>
      </c>
      <c r="R86" s="284">
        <f t="shared" si="220"/>
        <v>4753.2983245997257</v>
      </c>
      <c r="S86" s="284">
        <f t="shared" si="212"/>
        <v>4442.3348828034832</v>
      </c>
      <c r="T86" s="284">
        <f t="shared" si="212"/>
        <v>4151.7148437415726</v>
      </c>
      <c r="U86" s="284">
        <f t="shared" si="212"/>
        <v>3880.1073305996006</v>
      </c>
      <c r="V86" s="284">
        <f t="shared" si="212"/>
        <v>3626.2685332706546</v>
      </c>
      <c r="W86" s="284" t="str">
        <f t="shared" si="212"/>
        <v/>
      </c>
      <c r="X86" s="284" t="str">
        <f t="shared" si="212"/>
        <v/>
      </c>
      <c r="Y86" s="284" t="str">
        <f t="shared" si="220"/>
        <v/>
      </c>
      <c r="Z86" s="284" t="str">
        <f t="shared" si="220"/>
        <v/>
      </c>
      <c r="AA86" s="284" t="str">
        <f t="shared" si="220"/>
        <v/>
      </c>
      <c r="AB86" s="284" t="str">
        <f t="shared" si="220"/>
        <v/>
      </c>
      <c r="AC86" s="284" t="str">
        <f t="shared" si="220"/>
        <v/>
      </c>
      <c r="AD86" s="284" t="str">
        <f t="shared" si="220"/>
        <v/>
      </c>
      <c r="AE86" s="284" t="str">
        <f t="shared" si="220"/>
        <v/>
      </c>
      <c r="AF86" s="284" t="str">
        <f t="shared" si="220"/>
        <v/>
      </c>
      <c r="AG86" s="284">
        <f t="shared" si="220"/>
        <v>3445.6281158477359</v>
      </c>
      <c r="AH86" s="284" t="str">
        <f t="shared" si="220"/>
        <v/>
      </c>
      <c r="AI86" s="284" t="str">
        <f t="shared" si="220"/>
        <v/>
      </c>
      <c r="AJ86" s="284" t="str">
        <f t="shared" si="220"/>
        <v/>
      </c>
      <c r="AK86" s="284" t="str">
        <f t="shared" si="220"/>
        <v/>
      </c>
      <c r="AL86" s="284">
        <f t="shared" si="220"/>
        <v>2456.6852262397879</v>
      </c>
      <c r="AM86" s="284" t="str">
        <f t="shared" si="220"/>
        <v/>
      </c>
      <c r="AN86" s="284" t="str">
        <f t="shared" si="220"/>
        <v/>
      </c>
      <c r="AO86" s="284" t="str">
        <f t="shared" si="220"/>
        <v/>
      </c>
      <c r="AP86" s="284" t="str">
        <f t="shared" si="220"/>
        <v/>
      </c>
      <c r="AQ86" s="284" t="str">
        <f t="shared" si="220"/>
        <v/>
      </c>
      <c r="AR86" s="284" t="str">
        <f t="shared" si="220"/>
        <v/>
      </c>
      <c r="AS86" s="284" t="str">
        <f t="shared" si="220"/>
        <v/>
      </c>
      <c r="AT86" s="284" t="str">
        <f t="shared" si="220"/>
        <v/>
      </c>
      <c r="AU86" s="284" t="str">
        <f t="shared" si="220"/>
        <v/>
      </c>
      <c r="AV86" s="284" t="str">
        <f t="shared" si="220"/>
        <v/>
      </c>
      <c r="AW86" s="284" t="str">
        <f t="shared" si="220"/>
        <v/>
      </c>
      <c r="AX86" s="284" t="str">
        <f t="shared" si="220"/>
        <v/>
      </c>
      <c r="AY86" s="284" t="str">
        <f t="shared" si="220"/>
        <v/>
      </c>
      <c r="AZ86" s="284" t="str">
        <f t="shared" si="220"/>
        <v/>
      </c>
      <c r="BA86" s="284" t="str">
        <f t="shared" si="220"/>
        <v/>
      </c>
      <c r="BB86" s="284" t="str">
        <f t="shared" si="220"/>
        <v/>
      </c>
      <c r="BC86" s="284" t="str">
        <f t="shared" si="220"/>
        <v/>
      </c>
      <c r="BD86" s="284" t="str">
        <f t="shared" si="220"/>
        <v/>
      </c>
      <c r="BE86" s="284" t="str">
        <f t="shared" si="220"/>
        <v/>
      </c>
      <c r="BF86" s="284" t="str">
        <f t="shared" si="220"/>
        <v/>
      </c>
      <c r="BG86" s="284" t="str">
        <f t="shared" si="220"/>
        <v/>
      </c>
      <c r="BH86" s="284" t="str">
        <f t="shared" si="220"/>
        <v/>
      </c>
      <c r="BI86" s="284" t="str">
        <f t="shared" si="220"/>
        <v/>
      </c>
      <c r="BJ86" s="284" t="str">
        <f t="shared" si="220"/>
        <v/>
      </c>
      <c r="BK86" s="284" t="str">
        <f t="shared" si="220"/>
        <v/>
      </c>
      <c r="BL86" s="284" t="str">
        <f t="shared" si="220"/>
        <v/>
      </c>
      <c r="BM86" s="284" t="str">
        <f t="shared" si="220"/>
        <v/>
      </c>
      <c r="BN86" s="284" t="str">
        <f t="shared" si="220"/>
        <v/>
      </c>
      <c r="BO86" s="284" t="str">
        <f t="shared" si="220"/>
        <v/>
      </c>
      <c r="BP86" s="284" t="str">
        <f t="shared" ref="BP86:EA86" si="221">IF(BP33="","",($C10*BP33)/((1+$H$4)^BP$79))</f>
        <v/>
      </c>
      <c r="BQ86" s="284" t="str">
        <f t="shared" si="221"/>
        <v/>
      </c>
      <c r="BR86" s="284" t="str">
        <f t="shared" si="221"/>
        <v/>
      </c>
      <c r="BS86" s="284" t="str">
        <f t="shared" si="221"/>
        <v/>
      </c>
      <c r="BT86" s="284" t="str">
        <f t="shared" si="221"/>
        <v/>
      </c>
      <c r="BU86" s="284" t="str">
        <f t="shared" si="221"/>
        <v/>
      </c>
      <c r="BV86" s="284" t="str">
        <f t="shared" si="221"/>
        <v/>
      </c>
      <c r="BW86" s="284" t="str">
        <f t="shared" si="221"/>
        <v/>
      </c>
      <c r="BX86" s="284" t="str">
        <f t="shared" si="221"/>
        <v/>
      </c>
      <c r="BY86" s="284" t="str">
        <f t="shared" si="221"/>
        <v/>
      </c>
      <c r="BZ86" s="284" t="str">
        <f t="shared" si="221"/>
        <v/>
      </c>
      <c r="CA86" s="284" t="str">
        <f t="shared" si="221"/>
        <v/>
      </c>
      <c r="CB86" s="284" t="str">
        <f t="shared" si="221"/>
        <v/>
      </c>
      <c r="CC86" s="284" t="str">
        <f t="shared" si="221"/>
        <v/>
      </c>
      <c r="CD86" s="284" t="str">
        <f t="shared" si="221"/>
        <v/>
      </c>
      <c r="CE86" s="284" t="str">
        <f t="shared" si="221"/>
        <v/>
      </c>
      <c r="CF86" s="284" t="str">
        <f t="shared" si="221"/>
        <v/>
      </c>
      <c r="CG86" s="284" t="str">
        <f t="shared" si="221"/>
        <v/>
      </c>
      <c r="CH86" s="284" t="str">
        <f t="shared" si="221"/>
        <v/>
      </c>
      <c r="CI86" s="284" t="str">
        <f t="shared" si="221"/>
        <v/>
      </c>
      <c r="CJ86" s="284" t="str">
        <f t="shared" si="221"/>
        <v/>
      </c>
      <c r="CK86" s="284" t="str">
        <f t="shared" si="221"/>
        <v/>
      </c>
      <c r="CL86" s="284" t="str">
        <f t="shared" si="221"/>
        <v/>
      </c>
      <c r="CM86" s="284" t="str">
        <f t="shared" si="221"/>
        <v/>
      </c>
      <c r="CN86" s="284" t="str">
        <f t="shared" si="221"/>
        <v/>
      </c>
      <c r="CO86" s="284" t="str">
        <f t="shared" si="221"/>
        <v/>
      </c>
      <c r="CP86" s="284" t="str">
        <f t="shared" si="221"/>
        <v/>
      </c>
      <c r="CQ86" s="284" t="str">
        <f t="shared" si="221"/>
        <v/>
      </c>
      <c r="CR86" s="284" t="str">
        <f t="shared" si="221"/>
        <v/>
      </c>
      <c r="CS86" s="284" t="str">
        <f t="shared" si="221"/>
        <v/>
      </c>
      <c r="CT86" s="284" t="str">
        <f t="shared" si="221"/>
        <v/>
      </c>
      <c r="CU86" s="284" t="str">
        <f t="shared" si="221"/>
        <v/>
      </c>
      <c r="CV86" s="284" t="str">
        <f t="shared" si="221"/>
        <v/>
      </c>
      <c r="CW86" s="284" t="str">
        <f t="shared" si="221"/>
        <v/>
      </c>
      <c r="CX86" s="284" t="str">
        <f t="shared" si="221"/>
        <v/>
      </c>
      <c r="CY86" s="284" t="str">
        <f t="shared" si="221"/>
        <v/>
      </c>
      <c r="CZ86" s="284" t="str">
        <f t="shared" si="221"/>
        <v/>
      </c>
      <c r="DA86" s="284" t="str">
        <f t="shared" si="221"/>
        <v/>
      </c>
      <c r="DB86" s="284" t="str">
        <f t="shared" si="221"/>
        <v/>
      </c>
      <c r="DC86" s="284" t="str">
        <f t="shared" si="221"/>
        <v/>
      </c>
      <c r="DD86" s="284" t="str">
        <f t="shared" si="221"/>
        <v/>
      </c>
      <c r="DE86" s="284" t="str">
        <f t="shared" si="221"/>
        <v/>
      </c>
      <c r="DF86" s="284" t="str">
        <f t="shared" si="221"/>
        <v/>
      </c>
      <c r="DG86" s="284" t="str">
        <f t="shared" si="221"/>
        <v/>
      </c>
      <c r="DH86" s="284" t="str">
        <f t="shared" si="221"/>
        <v/>
      </c>
      <c r="DI86" s="284" t="str">
        <f t="shared" si="221"/>
        <v/>
      </c>
      <c r="DJ86" s="284" t="str">
        <f t="shared" si="221"/>
        <v/>
      </c>
      <c r="DK86" s="284" t="str">
        <f t="shared" si="221"/>
        <v/>
      </c>
      <c r="DL86" s="284" t="str">
        <f t="shared" si="221"/>
        <v/>
      </c>
      <c r="DM86" s="284" t="str">
        <f t="shared" si="221"/>
        <v/>
      </c>
      <c r="DN86" s="284" t="str">
        <f t="shared" si="221"/>
        <v/>
      </c>
      <c r="DO86" s="284" t="str">
        <f t="shared" si="221"/>
        <v/>
      </c>
      <c r="DP86" s="284" t="str">
        <f t="shared" si="221"/>
        <v/>
      </c>
      <c r="DQ86" s="284" t="str">
        <f t="shared" si="221"/>
        <v/>
      </c>
      <c r="DR86" s="284" t="str">
        <f t="shared" si="221"/>
        <v/>
      </c>
      <c r="DS86" s="284" t="str">
        <f t="shared" si="221"/>
        <v/>
      </c>
      <c r="DT86" s="284" t="str">
        <f t="shared" si="221"/>
        <v/>
      </c>
      <c r="DU86" s="284" t="str">
        <f t="shared" si="221"/>
        <v/>
      </c>
      <c r="DV86" s="284" t="str">
        <f t="shared" si="221"/>
        <v/>
      </c>
      <c r="DW86" s="284" t="str">
        <f t="shared" si="221"/>
        <v/>
      </c>
      <c r="DX86" s="284" t="str">
        <f t="shared" si="221"/>
        <v/>
      </c>
      <c r="DY86" s="284" t="str">
        <f t="shared" si="221"/>
        <v/>
      </c>
      <c r="DZ86" s="284" t="str">
        <f t="shared" si="221"/>
        <v/>
      </c>
      <c r="EA86" s="284" t="str">
        <f t="shared" si="221"/>
        <v/>
      </c>
      <c r="EB86" s="284" t="str">
        <f t="shared" ref="EB86:GM86" si="222">IF(EB33="","",($C10*EB33)/((1+$H$4)^EB$79))</f>
        <v/>
      </c>
      <c r="EC86" s="284" t="str">
        <f t="shared" si="222"/>
        <v/>
      </c>
      <c r="ED86" s="284" t="str">
        <f t="shared" si="222"/>
        <v/>
      </c>
      <c r="EE86" s="284" t="str">
        <f t="shared" si="222"/>
        <v/>
      </c>
      <c r="EF86" s="284" t="str">
        <f t="shared" si="222"/>
        <v/>
      </c>
      <c r="EG86" s="284" t="str">
        <f t="shared" si="222"/>
        <v/>
      </c>
      <c r="EH86" s="284" t="str">
        <f t="shared" si="222"/>
        <v/>
      </c>
      <c r="EI86" s="284" t="str">
        <f t="shared" si="222"/>
        <v/>
      </c>
      <c r="EJ86" s="284" t="str">
        <f t="shared" si="222"/>
        <v/>
      </c>
      <c r="EK86" s="284" t="str">
        <f t="shared" si="222"/>
        <v/>
      </c>
      <c r="EL86" s="284" t="str">
        <f t="shared" si="222"/>
        <v/>
      </c>
      <c r="EM86" s="284" t="str">
        <f t="shared" si="222"/>
        <v/>
      </c>
      <c r="EN86" s="284" t="str">
        <f t="shared" si="222"/>
        <v/>
      </c>
      <c r="EO86" s="284" t="str">
        <f t="shared" si="222"/>
        <v/>
      </c>
      <c r="EP86" s="284" t="str">
        <f t="shared" si="222"/>
        <v/>
      </c>
      <c r="EQ86" s="284" t="str">
        <f t="shared" si="222"/>
        <v/>
      </c>
      <c r="ER86" s="284" t="str">
        <f t="shared" si="222"/>
        <v/>
      </c>
      <c r="ES86" s="284" t="str">
        <f t="shared" si="222"/>
        <v/>
      </c>
      <c r="ET86" s="284" t="str">
        <f t="shared" si="222"/>
        <v/>
      </c>
      <c r="EU86" s="284" t="str">
        <f t="shared" si="222"/>
        <v/>
      </c>
      <c r="EV86" s="284" t="str">
        <f t="shared" si="222"/>
        <v/>
      </c>
      <c r="EW86" s="284" t="str">
        <f t="shared" si="222"/>
        <v/>
      </c>
      <c r="EX86" s="284" t="str">
        <f t="shared" si="222"/>
        <v/>
      </c>
      <c r="EY86" s="284" t="str">
        <f t="shared" si="222"/>
        <v/>
      </c>
      <c r="EZ86" s="284" t="str">
        <f t="shared" si="222"/>
        <v/>
      </c>
      <c r="FA86" s="284" t="str">
        <f t="shared" si="222"/>
        <v/>
      </c>
      <c r="FB86" s="284" t="str">
        <f t="shared" si="222"/>
        <v/>
      </c>
      <c r="FC86" s="284" t="str">
        <f t="shared" si="222"/>
        <v/>
      </c>
      <c r="FD86" s="284" t="str">
        <f t="shared" si="222"/>
        <v/>
      </c>
      <c r="FE86" s="284" t="str">
        <f t="shared" si="222"/>
        <v/>
      </c>
      <c r="FF86" s="284" t="str">
        <f t="shared" si="222"/>
        <v/>
      </c>
      <c r="FG86" s="284" t="str">
        <f t="shared" si="222"/>
        <v/>
      </c>
      <c r="FH86" s="284" t="str">
        <f t="shared" si="222"/>
        <v/>
      </c>
      <c r="FI86" s="284" t="str">
        <f t="shared" si="222"/>
        <v/>
      </c>
      <c r="FJ86" s="284" t="str">
        <f t="shared" si="222"/>
        <v/>
      </c>
      <c r="FK86" s="284" t="str">
        <f t="shared" si="222"/>
        <v/>
      </c>
      <c r="FL86" s="284" t="str">
        <f t="shared" si="222"/>
        <v/>
      </c>
      <c r="FM86" s="284" t="str">
        <f t="shared" si="222"/>
        <v/>
      </c>
      <c r="FN86" s="284" t="str">
        <f t="shared" si="222"/>
        <v/>
      </c>
      <c r="FO86" s="284" t="str">
        <f t="shared" si="222"/>
        <v/>
      </c>
      <c r="FP86" s="284" t="str">
        <f t="shared" si="222"/>
        <v/>
      </c>
      <c r="FQ86" s="284" t="str">
        <f t="shared" si="222"/>
        <v/>
      </c>
      <c r="FR86" s="284" t="str">
        <f t="shared" si="222"/>
        <v/>
      </c>
      <c r="FS86" s="284" t="str">
        <f t="shared" si="222"/>
        <v/>
      </c>
      <c r="FT86" s="284" t="str">
        <f t="shared" si="222"/>
        <v/>
      </c>
      <c r="FU86" s="284" t="str">
        <f t="shared" si="222"/>
        <v/>
      </c>
      <c r="FV86" s="284" t="str">
        <f t="shared" si="222"/>
        <v/>
      </c>
      <c r="FW86" s="284" t="str">
        <f t="shared" si="222"/>
        <v/>
      </c>
      <c r="FX86" s="284" t="str">
        <f t="shared" si="222"/>
        <v/>
      </c>
      <c r="FY86" s="284" t="str">
        <f t="shared" si="222"/>
        <v/>
      </c>
      <c r="FZ86" s="284" t="str">
        <f t="shared" si="222"/>
        <v/>
      </c>
      <c r="GA86" s="284" t="str">
        <f t="shared" si="222"/>
        <v/>
      </c>
      <c r="GB86" s="284" t="str">
        <f t="shared" si="222"/>
        <v/>
      </c>
      <c r="GC86" s="284" t="str">
        <f t="shared" si="222"/>
        <v/>
      </c>
      <c r="GD86" s="284" t="str">
        <f t="shared" si="222"/>
        <v/>
      </c>
      <c r="GE86" s="284" t="str">
        <f t="shared" si="222"/>
        <v/>
      </c>
      <c r="GF86" s="284" t="str">
        <f t="shared" si="222"/>
        <v/>
      </c>
      <c r="GG86" s="284" t="str">
        <f t="shared" si="222"/>
        <v/>
      </c>
      <c r="GH86" s="284" t="str">
        <f t="shared" si="222"/>
        <v/>
      </c>
      <c r="GI86" s="284" t="str">
        <f t="shared" si="222"/>
        <v/>
      </c>
      <c r="GJ86" s="284" t="str">
        <f t="shared" si="222"/>
        <v/>
      </c>
      <c r="GK86" s="284" t="str">
        <f t="shared" si="222"/>
        <v/>
      </c>
      <c r="GL86" s="284" t="str">
        <f t="shared" si="222"/>
        <v/>
      </c>
      <c r="GM86" s="284" t="str">
        <f t="shared" si="222"/>
        <v/>
      </c>
      <c r="GN86" s="284" t="str">
        <f t="shared" ref="GN86:IY86" si="223">IF(GN33="","",($C10*GN33)/((1+$H$4)^GN$79))</f>
        <v/>
      </c>
      <c r="GO86" s="284" t="str">
        <f t="shared" si="223"/>
        <v/>
      </c>
      <c r="GP86" s="284" t="str">
        <f t="shared" si="223"/>
        <v/>
      </c>
      <c r="GQ86" s="284" t="str">
        <f t="shared" si="223"/>
        <v/>
      </c>
      <c r="GR86" s="284" t="str">
        <f t="shared" si="223"/>
        <v/>
      </c>
      <c r="GS86" s="284" t="str">
        <f t="shared" si="223"/>
        <v/>
      </c>
      <c r="GT86" s="284" t="str">
        <f t="shared" si="223"/>
        <v/>
      </c>
      <c r="GU86" s="284" t="str">
        <f t="shared" si="223"/>
        <v/>
      </c>
      <c r="GV86" s="284" t="str">
        <f t="shared" si="223"/>
        <v/>
      </c>
      <c r="GW86" s="284" t="str">
        <f t="shared" si="223"/>
        <v/>
      </c>
      <c r="GX86" s="284" t="str">
        <f t="shared" si="223"/>
        <v/>
      </c>
      <c r="GY86" s="284" t="str">
        <f t="shared" si="223"/>
        <v/>
      </c>
      <c r="GZ86" s="284" t="str">
        <f t="shared" si="223"/>
        <v/>
      </c>
      <c r="HA86" s="284" t="str">
        <f t="shared" si="223"/>
        <v/>
      </c>
      <c r="HB86" s="284" t="str">
        <f t="shared" si="223"/>
        <v/>
      </c>
      <c r="HC86" s="284" t="str">
        <f t="shared" si="223"/>
        <v/>
      </c>
      <c r="HD86" s="284" t="str">
        <f t="shared" si="223"/>
        <v/>
      </c>
      <c r="HE86" s="284" t="str">
        <f t="shared" si="223"/>
        <v/>
      </c>
      <c r="HF86" s="284" t="str">
        <f t="shared" si="223"/>
        <v/>
      </c>
      <c r="HG86" s="284" t="str">
        <f t="shared" si="223"/>
        <v/>
      </c>
      <c r="HH86" s="284" t="str">
        <f t="shared" si="223"/>
        <v/>
      </c>
      <c r="HI86" s="284" t="str">
        <f t="shared" si="223"/>
        <v/>
      </c>
      <c r="HJ86" s="284" t="str">
        <f t="shared" si="223"/>
        <v/>
      </c>
      <c r="HK86" s="284" t="str">
        <f t="shared" si="223"/>
        <v/>
      </c>
      <c r="HL86" s="284" t="str">
        <f t="shared" si="223"/>
        <v/>
      </c>
      <c r="HM86" s="284" t="str">
        <f t="shared" si="223"/>
        <v/>
      </c>
      <c r="HN86" s="284" t="str">
        <f t="shared" si="223"/>
        <v/>
      </c>
      <c r="HO86" s="284" t="str">
        <f t="shared" si="223"/>
        <v/>
      </c>
      <c r="HP86" s="284" t="str">
        <f t="shared" si="223"/>
        <v/>
      </c>
      <c r="HQ86" s="284" t="str">
        <f t="shared" si="223"/>
        <v/>
      </c>
      <c r="HR86" s="284" t="str">
        <f t="shared" si="223"/>
        <v/>
      </c>
      <c r="HS86" s="284" t="str">
        <f t="shared" si="223"/>
        <v/>
      </c>
      <c r="HT86" s="284" t="str">
        <f t="shared" si="223"/>
        <v/>
      </c>
      <c r="HU86" s="284" t="str">
        <f t="shared" si="223"/>
        <v/>
      </c>
      <c r="HV86" s="284" t="str">
        <f t="shared" si="223"/>
        <v/>
      </c>
      <c r="HW86" s="284" t="str">
        <f t="shared" si="223"/>
        <v/>
      </c>
      <c r="HX86" s="284" t="str">
        <f t="shared" si="223"/>
        <v/>
      </c>
      <c r="HY86" s="284" t="str">
        <f t="shared" si="223"/>
        <v/>
      </c>
      <c r="HZ86" s="284" t="str">
        <f t="shared" si="223"/>
        <v/>
      </c>
      <c r="IA86" s="284" t="str">
        <f t="shared" si="223"/>
        <v/>
      </c>
      <c r="IB86" s="284" t="str">
        <f t="shared" si="223"/>
        <v/>
      </c>
      <c r="IC86" s="284" t="str">
        <f t="shared" si="223"/>
        <v/>
      </c>
      <c r="ID86" s="284" t="str">
        <f t="shared" si="223"/>
        <v/>
      </c>
      <c r="IE86" s="284" t="str">
        <f t="shared" si="223"/>
        <v/>
      </c>
      <c r="IF86" s="284" t="str">
        <f t="shared" si="223"/>
        <v/>
      </c>
      <c r="IG86" s="284" t="str">
        <f t="shared" si="223"/>
        <v/>
      </c>
      <c r="IH86" s="284" t="str">
        <f t="shared" si="223"/>
        <v/>
      </c>
      <c r="II86" s="284" t="str">
        <f t="shared" si="223"/>
        <v/>
      </c>
      <c r="IJ86" s="284" t="str">
        <f t="shared" si="223"/>
        <v/>
      </c>
      <c r="IK86" s="284" t="str">
        <f t="shared" si="223"/>
        <v/>
      </c>
      <c r="IL86" s="284" t="str">
        <f t="shared" si="223"/>
        <v/>
      </c>
      <c r="IM86" s="284" t="str">
        <f t="shared" si="223"/>
        <v/>
      </c>
      <c r="IN86" s="284" t="str">
        <f t="shared" si="223"/>
        <v/>
      </c>
      <c r="IO86" s="284" t="str">
        <f t="shared" si="223"/>
        <v/>
      </c>
      <c r="IP86" s="284" t="str">
        <f t="shared" si="223"/>
        <v/>
      </c>
      <c r="IQ86" s="284" t="str">
        <f t="shared" si="223"/>
        <v/>
      </c>
      <c r="IR86" s="284" t="str">
        <f t="shared" si="223"/>
        <v/>
      </c>
      <c r="IS86" s="284" t="str">
        <f t="shared" si="223"/>
        <v/>
      </c>
      <c r="IT86" s="284" t="str">
        <f t="shared" si="223"/>
        <v/>
      </c>
      <c r="IU86" s="284" t="str">
        <f t="shared" si="223"/>
        <v/>
      </c>
      <c r="IV86" s="284" t="str">
        <f t="shared" si="223"/>
        <v/>
      </c>
      <c r="IW86" s="284" t="str">
        <f t="shared" si="223"/>
        <v/>
      </c>
      <c r="IX86" s="284" t="str">
        <f t="shared" si="223"/>
        <v/>
      </c>
      <c r="IY86" s="284" t="str">
        <f t="shared" si="223"/>
        <v/>
      </c>
      <c r="IZ86" s="284" t="str">
        <f t="shared" ref="IZ86:LK86" si="224">IF(IZ33="","",($C10*IZ33)/((1+$H$4)^IZ$79))</f>
        <v/>
      </c>
      <c r="JA86" s="284" t="str">
        <f t="shared" si="224"/>
        <v/>
      </c>
      <c r="JB86" s="284" t="str">
        <f t="shared" si="224"/>
        <v/>
      </c>
      <c r="JC86" s="284" t="str">
        <f t="shared" si="224"/>
        <v/>
      </c>
      <c r="JD86" s="284" t="str">
        <f t="shared" si="224"/>
        <v/>
      </c>
      <c r="JE86" s="284" t="str">
        <f t="shared" si="224"/>
        <v/>
      </c>
      <c r="JF86" s="284" t="str">
        <f t="shared" si="224"/>
        <v/>
      </c>
      <c r="JG86" s="284" t="str">
        <f t="shared" si="224"/>
        <v/>
      </c>
      <c r="JH86" s="284" t="str">
        <f t="shared" si="224"/>
        <v/>
      </c>
      <c r="JI86" s="284" t="str">
        <f t="shared" si="224"/>
        <v/>
      </c>
      <c r="JJ86" s="284" t="str">
        <f t="shared" si="224"/>
        <v/>
      </c>
      <c r="JK86" s="284" t="str">
        <f t="shared" si="224"/>
        <v/>
      </c>
      <c r="JL86" s="284" t="str">
        <f t="shared" si="224"/>
        <v/>
      </c>
      <c r="JM86" s="284" t="str">
        <f t="shared" si="224"/>
        <v/>
      </c>
      <c r="JN86" s="284" t="str">
        <f t="shared" si="224"/>
        <v/>
      </c>
      <c r="JO86" s="284" t="str">
        <f t="shared" si="224"/>
        <v/>
      </c>
      <c r="JP86" s="284" t="str">
        <f t="shared" si="224"/>
        <v/>
      </c>
      <c r="JQ86" s="284" t="str">
        <f t="shared" si="224"/>
        <v/>
      </c>
      <c r="JR86" s="284" t="str">
        <f t="shared" si="224"/>
        <v/>
      </c>
      <c r="JS86" s="284" t="str">
        <f t="shared" si="224"/>
        <v/>
      </c>
      <c r="JT86" s="284" t="str">
        <f t="shared" si="224"/>
        <v/>
      </c>
      <c r="JU86" s="284" t="str">
        <f t="shared" si="224"/>
        <v/>
      </c>
      <c r="JV86" s="284" t="str">
        <f t="shared" si="224"/>
        <v/>
      </c>
      <c r="JW86" s="284" t="str">
        <f t="shared" si="224"/>
        <v/>
      </c>
      <c r="JX86" s="284" t="str">
        <f t="shared" si="224"/>
        <v/>
      </c>
      <c r="JY86" s="284" t="str">
        <f t="shared" si="224"/>
        <v/>
      </c>
      <c r="JZ86" s="284" t="str">
        <f t="shared" si="224"/>
        <v/>
      </c>
      <c r="KA86" s="284" t="str">
        <f t="shared" si="224"/>
        <v/>
      </c>
      <c r="KB86" s="284" t="str">
        <f t="shared" si="224"/>
        <v/>
      </c>
      <c r="KC86" s="284" t="str">
        <f t="shared" si="224"/>
        <v/>
      </c>
      <c r="KD86" s="284" t="str">
        <f t="shared" si="224"/>
        <v/>
      </c>
      <c r="KE86" s="284" t="str">
        <f t="shared" si="224"/>
        <v/>
      </c>
      <c r="KF86" s="284" t="str">
        <f t="shared" si="224"/>
        <v/>
      </c>
      <c r="KG86" s="284" t="str">
        <f t="shared" si="224"/>
        <v/>
      </c>
      <c r="KH86" s="284" t="str">
        <f t="shared" si="224"/>
        <v/>
      </c>
      <c r="KI86" s="284" t="str">
        <f t="shared" si="224"/>
        <v/>
      </c>
      <c r="KJ86" s="284" t="str">
        <f t="shared" si="224"/>
        <v/>
      </c>
      <c r="KK86" s="284" t="str">
        <f t="shared" si="224"/>
        <v/>
      </c>
      <c r="KL86" s="284" t="str">
        <f t="shared" si="224"/>
        <v/>
      </c>
      <c r="KM86" s="284" t="str">
        <f t="shared" si="224"/>
        <v/>
      </c>
      <c r="KN86" s="284" t="str">
        <f t="shared" si="224"/>
        <v/>
      </c>
      <c r="KO86" s="284" t="str">
        <f t="shared" si="224"/>
        <v/>
      </c>
      <c r="KP86" s="284" t="str">
        <f t="shared" si="224"/>
        <v/>
      </c>
      <c r="KQ86" s="284" t="str">
        <f t="shared" si="224"/>
        <v/>
      </c>
      <c r="KR86" s="284" t="str">
        <f t="shared" si="224"/>
        <v/>
      </c>
      <c r="KS86" s="284" t="str">
        <f t="shared" si="224"/>
        <v/>
      </c>
      <c r="KT86" s="284" t="str">
        <f t="shared" si="224"/>
        <v/>
      </c>
      <c r="KU86" s="284" t="str">
        <f t="shared" si="224"/>
        <v/>
      </c>
      <c r="KV86" s="284" t="str">
        <f t="shared" si="224"/>
        <v/>
      </c>
      <c r="KW86" s="284" t="str">
        <f t="shared" si="224"/>
        <v/>
      </c>
      <c r="KX86" s="284" t="str">
        <f t="shared" si="224"/>
        <v/>
      </c>
      <c r="KY86" s="284" t="str">
        <f t="shared" si="224"/>
        <v/>
      </c>
      <c r="KZ86" s="284" t="str">
        <f t="shared" si="224"/>
        <v/>
      </c>
      <c r="LA86" s="284" t="str">
        <f t="shared" si="224"/>
        <v/>
      </c>
      <c r="LB86" s="284" t="str">
        <f t="shared" si="224"/>
        <v/>
      </c>
      <c r="LC86" s="284" t="str">
        <f t="shared" si="224"/>
        <v/>
      </c>
      <c r="LD86" s="284" t="str">
        <f t="shared" si="224"/>
        <v/>
      </c>
      <c r="LE86" s="284" t="str">
        <f t="shared" si="224"/>
        <v/>
      </c>
      <c r="LF86" s="284" t="str">
        <f t="shared" si="224"/>
        <v/>
      </c>
      <c r="LG86" s="284" t="str">
        <f t="shared" si="224"/>
        <v/>
      </c>
      <c r="LH86" s="284" t="str">
        <f t="shared" si="224"/>
        <v/>
      </c>
      <c r="LI86" s="284" t="str">
        <f t="shared" si="224"/>
        <v/>
      </c>
      <c r="LJ86" s="284" t="str">
        <f t="shared" si="224"/>
        <v/>
      </c>
      <c r="LK86" s="284" t="str">
        <f t="shared" si="224"/>
        <v/>
      </c>
      <c r="LL86" s="284" t="str">
        <f t="shared" ref="LL86:NW86" si="225">IF(LL33="","",($C10*LL33)/((1+$H$4)^LL$79))</f>
        <v/>
      </c>
      <c r="LM86" s="284" t="str">
        <f t="shared" si="225"/>
        <v/>
      </c>
      <c r="LN86" s="284" t="str">
        <f t="shared" si="225"/>
        <v/>
      </c>
      <c r="LO86" s="284" t="str">
        <f t="shared" si="225"/>
        <v/>
      </c>
      <c r="LP86" s="284" t="str">
        <f t="shared" si="225"/>
        <v/>
      </c>
      <c r="LQ86" s="284" t="str">
        <f t="shared" si="225"/>
        <v/>
      </c>
      <c r="LR86" s="284" t="str">
        <f t="shared" si="225"/>
        <v/>
      </c>
      <c r="LS86" s="284" t="str">
        <f t="shared" si="225"/>
        <v/>
      </c>
      <c r="LT86" s="284" t="str">
        <f t="shared" si="225"/>
        <v/>
      </c>
      <c r="LU86" s="284" t="str">
        <f t="shared" si="225"/>
        <v/>
      </c>
      <c r="LV86" s="284" t="str">
        <f t="shared" si="225"/>
        <v/>
      </c>
      <c r="LW86" s="284" t="str">
        <f t="shared" si="225"/>
        <v/>
      </c>
      <c r="LX86" s="284" t="str">
        <f t="shared" si="225"/>
        <v/>
      </c>
      <c r="LY86" s="284" t="str">
        <f t="shared" si="225"/>
        <v/>
      </c>
      <c r="LZ86" s="284" t="str">
        <f t="shared" si="225"/>
        <v/>
      </c>
      <c r="MA86" s="284" t="str">
        <f t="shared" si="225"/>
        <v/>
      </c>
      <c r="MB86" s="284" t="str">
        <f t="shared" si="225"/>
        <v/>
      </c>
      <c r="MC86" s="284" t="str">
        <f t="shared" si="225"/>
        <v/>
      </c>
      <c r="MD86" s="284" t="str">
        <f t="shared" si="225"/>
        <v/>
      </c>
      <c r="ME86" s="284" t="str">
        <f t="shared" si="225"/>
        <v/>
      </c>
      <c r="MF86" s="284" t="str">
        <f t="shared" si="225"/>
        <v/>
      </c>
      <c r="MG86" s="284" t="str">
        <f t="shared" si="225"/>
        <v/>
      </c>
      <c r="MH86" s="284" t="str">
        <f t="shared" si="225"/>
        <v/>
      </c>
      <c r="MI86" s="284" t="str">
        <f t="shared" si="225"/>
        <v/>
      </c>
      <c r="MJ86" s="284" t="str">
        <f t="shared" si="225"/>
        <v/>
      </c>
      <c r="MK86" s="284" t="str">
        <f t="shared" si="225"/>
        <v/>
      </c>
      <c r="ML86" s="284" t="str">
        <f t="shared" si="225"/>
        <v/>
      </c>
      <c r="MM86" s="284" t="str">
        <f t="shared" si="225"/>
        <v/>
      </c>
      <c r="MN86" s="284" t="str">
        <f t="shared" si="225"/>
        <v/>
      </c>
      <c r="MO86" s="284" t="str">
        <f t="shared" si="225"/>
        <v/>
      </c>
      <c r="MP86" s="284" t="str">
        <f t="shared" si="225"/>
        <v/>
      </c>
      <c r="MQ86" s="284" t="str">
        <f t="shared" si="225"/>
        <v/>
      </c>
      <c r="MR86" s="284" t="str">
        <f t="shared" si="225"/>
        <v/>
      </c>
      <c r="MS86" s="284" t="str">
        <f t="shared" si="225"/>
        <v/>
      </c>
      <c r="MT86" s="284" t="str">
        <f t="shared" si="225"/>
        <v/>
      </c>
      <c r="MU86" s="284" t="str">
        <f t="shared" si="225"/>
        <v/>
      </c>
      <c r="MV86" s="284" t="str">
        <f t="shared" si="225"/>
        <v/>
      </c>
      <c r="MW86" s="284" t="str">
        <f t="shared" si="225"/>
        <v/>
      </c>
      <c r="MX86" s="284" t="str">
        <f t="shared" si="225"/>
        <v/>
      </c>
      <c r="MY86" s="284" t="str">
        <f t="shared" si="225"/>
        <v/>
      </c>
      <c r="MZ86" s="284" t="str">
        <f t="shared" si="225"/>
        <v/>
      </c>
      <c r="NA86" s="284" t="str">
        <f t="shared" si="225"/>
        <v/>
      </c>
      <c r="NB86" s="284" t="str">
        <f t="shared" si="225"/>
        <v/>
      </c>
      <c r="NC86" s="284" t="str">
        <f t="shared" si="225"/>
        <v/>
      </c>
      <c r="ND86" s="284" t="str">
        <f t="shared" si="225"/>
        <v/>
      </c>
      <c r="NE86" s="284" t="str">
        <f t="shared" si="225"/>
        <v/>
      </c>
      <c r="NF86" s="284" t="str">
        <f t="shared" si="225"/>
        <v/>
      </c>
      <c r="NG86" s="284" t="str">
        <f t="shared" si="225"/>
        <v/>
      </c>
      <c r="NH86" s="284" t="str">
        <f t="shared" si="225"/>
        <v/>
      </c>
      <c r="NI86" s="284" t="str">
        <f t="shared" si="225"/>
        <v/>
      </c>
      <c r="NJ86" s="284" t="str">
        <f t="shared" si="225"/>
        <v/>
      </c>
      <c r="NK86" s="284" t="str">
        <f t="shared" si="225"/>
        <v/>
      </c>
      <c r="NL86" s="284" t="str">
        <f t="shared" si="225"/>
        <v/>
      </c>
      <c r="NM86" s="284" t="str">
        <f t="shared" si="225"/>
        <v/>
      </c>
      <c r="NN86" s="284" t="str">
        <f t="shared" si="225"/>
        <v/>
      </c>
      <c r="NO86" s="284" t="str">
        <f t="shared" si="225"/>
        <v/>
      </c>
      <c r="NP86" s="284" t="str">
        <f t="shared" si="225"/>
        <v/>
      </c>
      <c r="NQ86" s="284" t="str">
        <f t="shared" si="225"/>
        <v/>
      </c>
      <c r="NR86" s="284" t="str">
        <f t="shared" si="225"/>
        <v/>
      </c>
      <c r="NS86" s="284" t="str">
        <f t="shared" si="225"/>
        <v/>
      </c>
      <c r="NT86" s="284" t="str">
        <f t="shared" si="225"/>
        <v/>
      </c>
      <c r="NU86" s="284" t="str">
        <f t="shared" si="225"/>
        <v/>
      </c>
      <c r="NV86" s="284" t="str">
        <f t="shared" si="225"/>
        <v/>
      </c>
      <c r="NW86" s="284" t="str">
        <f t="shared" si="225"/>
        <v/>
      </c>
      <c r="NX86" s="284" t="str">
        <f t="shared" ref="NX86:QI86" si="226">IF(NX33="","",($C10*NX33)/((1+$H$4)^NX$79))</f>
        <v/>
      </c>
      <c r="NY86" s="284" t="str">
        <f t="shared" si="226"/>
        <v/>
      </c>
      <c r="NZ86" s="284" t="str">
        <f t="shared" si="226"/>
        <v/>
      </c>
      <c r="OA86" s="284" t="str">
        <f t="shared" si="226"/>
        <v/>
      </c>
      <c r="OB86" s="284" t="str">
        <f t="shared" si="226"/>
        <v/>
      </c>
      <c r="OC86" s="284" t="str">
        <f t="shared" si="226"/>
        <v/>
      </c>
      <c r="OD86" s="284" t="str">
        <f t="shared" si="226"/>
        <v/>
      </c>
      <c r="OE86" s="284" t="str">
        <f t="shared" si="226"/>
        <v/>
      </c>
      <c r="OF86" s="284" t="str">
        <f t="shared" si="226"/>
        <v/>
      </c>
      <c r="OG86" s="284" t="str">
        <f t="shared" si="226"/>
        <v/>
      </c>
      <c r="OH86" s="284" t="str">
        <f t="shared" si="226"/>
        <v/>
      </c>
      <c r="OI86" s="284" t="str">
        <f t="shared" si="226"/>
        <v/>
      </c>
      <c r="OJ86" s="284" t="str">
        <f t="shared" si="226"/>
        <v/>
      </c>
      <c r="OK86" s="284" t="str">
        <f t="shared" si="226"/>
        <v/>
      </c>
      <c r="OL86" s="284" t="str">
        <f t="shared" si="226"/>
        <v/>
      </c>
      <c r="OM86" s="284" t="str">
        <f t="shared" si="226"/>
        <v/>
      </c>
      <c r="ON86" s="284" t="str">
        <f t="shared" si="226"/>
        <v/>
      </c>
      <c r="OO86" s="284" t="str">
        <f t="shared" si="226"/>
        <v/>
      </c>
      <c r="OP86" s="284" t="str">
        <f t="shared" si="226"/>
        <v/>
      </c>
      <c r="OQ86" s="284" t="str">
        <f t="shared" si="226"/>
        <v/>
      </c>
      <c r="OR86" s="284" t="str">
        <f t="shared" si="226"/>
        <v/>
      </c>
      <c r="OS86" s="284" t="str">
        <f t="shared" si="226"/>
        <v/>
      </c>
      <c r="OT86" s="284" t="str">
        <f t="shared" si="226"/>
        <v/>
      </c>
      <c r="OU86" s="284" t="str">
        <f t="shared" si="226"/>
        <v/>
      </c>
      <c r="OV86" s="284" t="str">
        <f t="shared" si="226"/>
        <v/>
      </c>
      <c r="OW86" s="284" t="str">
        <f t="shared" si="226"/>
        <v/>
      </c>
      <c r="OX86" s="284" t="str">
        <f t="shared" si="226"/>
        <v/>
      </c>
      <c r="OY86" s="284" t="str">
        <f t="shared" si="226"/>
        <v/>
      </c>
      <c r="OZ86" s="284" t="str">
        <f t="shared" si="226"/>
        <v/>
      </c>
      <c r="PA86" s="284" t="str">
        <f t="shared" si="226"/>
        <v/>
      </c>
      <c r="PB86" s="284" t="str">
        <f t="shared" si="226"/>
        <v/>
      </c>
      <c r="PC86" s="284" t="str">
        <f t="shared" si="226"/>
        <v/>
      </c>
      <c r="PD86" s="284" t="str">
        <f t="shared" si="226"/>
        <v/>
      </c>
      <c r="PE86" s="284" t="str">
        <f t="shared" si="226"/>
        <v/>
      </c>
      <c r="PF86" s="284" t="str">
        <f t="shared" si="226"/>
        <v/>
      </c>
      <c r="PG86" s="284" t="str">
        <f t="shared" si="226"/>
        <v/>
      </c>
      <c r="PH86" s="284" t="str">
        <f t="shared" si="226"/>
        <v/>
      </c>
      <c r="PI86" s="284" t="str">
        <f t="shared" si="226"/>
        <v/>
      </c>
      <c r="PJ86" s="284" t="str">
        <f t="shared" si="226"/>
        <v/>
      </c>
      <c r="PK86" s="284" t="str">
        <f t="shared" si="226"/>
        <v/>
      </c>
      <c r="PL86" s="284" t="str">
        <f t="shared" si="226"/>
        <v/>
      </c>
      <c r="PM86" s="284" t="str">
        <f t="shared" si="226"/>
        <v/>
      </c>
      <c r="PN86" s="284" t="str">
        <f t="shared" si="226"/>
        <v/>
      </c>
      <c r="PO86" s="284" t="str">
        <f t="shared" si="226"/>
        <v/>
      </c>
      <c r="PP86" s="284" t="str">
        <f t="shared" si="226"/>
        <v/>
      </c>
      <c r="PQ86" s="284" t="str">
        <f t="shared" si="226"/>
        <v/>
      </c>
      <c r="PR86" s="284" t="str">
        <f t="shared" si="226"/>
        <v/>
      </c>
      <c r="PS86" s="284" t="str">
        <f t="shared" si="226"/>
        <v/>
      </c>
      <c r="PT86" s="284" t="str">
        <f t="shared" si="226"/>
        <v/>
      </c>
      <c r="PU86" s="284" t="str">
        <f t="shared" si="226"/>
        <v/>
      </c>
      <c r="PV86" s="284" t="str">
        <f t="shared" si="226"/>
        <v/>
      </c>
      <c r="PW86" s="284" t="str">
        <f t="shared" si="226"/>
        <v/>
      </c>
      <c r="PX86" s="284" t="str">
        <f t="shared" si="226"/>
        <v/>
      </c>
      <c r="PY86" s="284" t="str">
        <f t="shared" si="226"/>
        <v/>
      </c>
      <c r="PZ86" s="284" t="str">
        <f t="shared" si="226"/>
        <v/>
      </c>
      <c r="QA86" s="284" t="str">
        <f t="shared" si="226"/>
        <v/>
      </c>
      <c r="QB86" s="284" t="str">
        <f t="shared" si="226"/>
        <v/>
      </c>
      <c r="QC86" s="284" t="str">
        <f t="shared" si="226"/>
        <v/>
      </c>
      <c r="QD86" s="284" t="str">
        <f t="shared" si="226"/>
        <v/>
      </c>
      <c r="QE86" s="284" t="str">
        <f t="shared" si="226"/>
        <v/>
      </c>
      <c r="QF86" s="284" t="str">
        <f t="shared" si="226"/>
        <v/>
      </c>
      <c r="QG86" s="284" t="str">
        <f t="shared" si="226"/>
        <v/>
      </c>
      <c r="QH86" s="284" t="str">
        <f t="shared" si="226"/>
        <v/>
      </c>
      <c r="QI86" s="284" t="str">
        <f t="shared" si="226"/>
        <v/>
      </c>
      <c r="QJ86" s="284" t="str">
        <f t="shared" ref="QJ86:SA86" si="227">IF(QJ33="","",($C10*QJ33)/((1+$H$4)^QJ$79))</f>
        <v/>
      </c>
      <c r="QK86" s="284" t="str">
        <f t="shared" si="227"/>
        <v/>
      </c>
      <c r="QL86" s="284" t="str">
        <f t="shared" si="227"/>
        <v/>
      </c>
      <c r="QM86" s="284" t="str">
        <f t="shared" si="227"/>
        <v/>
      </c>
      <c r="QN86" s="284" t="str">
        <f t="shared" si="227"/>
        <v/>
      </c>
      <c r="QO86" s="284" t="str">
        <f t="shared" si="227"/>
        <v/>
      </c>
      <c r="QP86" s="284" t="str">
        <f t="shared" si="227"/>
        <v/>
      </c>
      <c r="QQ86" s="284" t="str">
        <f t="shared" si="227"/>
        <v/>
      </c>
      <c r="QR86" s="284" t="str">
        <f t="shared" si="227"/>
        <v/>
      </c>
      <c r="QS86" s="284" t="str">
        <f t="shared" si="227"/>
        <v/>
      </c>
      <c r="QT86" s="284" t="str">
        <f t="shared" si="227"/>
        <v/>
      </c>
      <c r="QU86" s="284" t="str">
        <f t="shared" si="227"/>
        <v/>
      </c>
      <c r="QV86" s="284" t="str">
        <f t="shared" si="227"/>
        <v/>
      </c>
      <c r="QW86" s="284" t="str">
        <f t="shared" si="227"/>
        <v/>
      </c>
      <c r="QX86" s="284" t="str">
        <f t="shared" si="227"/>
        <v/>
      </c>
      <c r="QY86" s="284" t="str">
        <f t="shared" si="227"/>
        <v/>
      </c>
      <c r="QZ86" s="284" t="str">
        <f t="shared" si="227"/>
        <v/>
      </c>
      <c r="RA86" s="284" t="str">
        <f t="shared" si="227"/>
        <v/>
      </c>
      <c r="RB86" s="284" t="str">
        <f t="shared" si="227"/>
        <v/>
      </c>
      <c r="RC86" s="284" t="str">
        <f t="shared" si="227"/>
        <v/>
      </c>
      <c r="RD86" s="284" t="str">
        <f t="shared" si="227"/>
        <v/>
      </c>
      <c r="RE86" s="284" t="str">
        <f t="shared" si="227"/>
        <v/>
      </c>
      <c r="RF86" s="284" t="str">
        <f t="shared" si="227"/>
        <v/>
      </c>
      <c r="RG86" s="284" t="str">
        <f t="shared" si="227"/>
        <v/>
      </c>
      <c r="RH86" s="284" t="str">
        <f t="shared" si="227"/>
        <v/>
      </c>
      <c r="RI86" s="284" t="str">
        <f t="shared" si="227"/>
        <v/>
      </c>
      <c r="RJ86" s="284" t="str">
        <f t="shared" si="227"/>
        <v/>
      </c>
      <c r="RK86" s="284" t="str">
        <f t="shared" si="227"/>
        <v/>
      </c>
      <c r="RL86" s="284" t="str">
        <f t="shared" si="227"/>
        <v/>
      </c>
      <c r="RM86" s="284" t="str">
        <f t="shared" si="227"/>
        <v/>
      </c>
      <c r="RN86" s="284" t="str">
        <f t="shared" si="227"/>
        <v/>
      </c>
      <c r="RO86" s="284" t="str">
        <f t="shared" si="227"/>
        <v/>
      </c>
      <c r="RP86" s="284" t="str">
        <f t="shared" si="227"/>
        <v/>
      </c>
      <c r="RQ86" s="284" t="str">
        <f t="shared" si="227"/>
        <v/>
      </c>
      <c r="RR86" s="284" t="str">
        <f t="shared" si="227"/>
        <v/>
      </c>
      <c r="RS86" s="284" t="str">
        <f t="shared" si="227"/>
        <v/>
      </c>
      <c r="RT86" s="284" t="str">
        <f t="shared" si="227"/>
        <v/>
      </c>
      <c r="RU86" s="284" t="str">
        <f t="shared" si="227"/>
        <v/>
      </c>
      <c r="RV86" s="284" t="str">
        <f t="shared" si="227"/>
        <v/>
      </c>
      <c r="RW86" s="284" t="str">
        <f t="shared" si="227"/>
        <v/>
      </c>
      <c r="RX86" s="284" t="str">
        <f t="shared" si="227"/>
        <v/>
      </c>
      <c r="RY86" s="284" t="str">
        <f t="shared" si="227"/>
        <v/>
      </c>
      <c r="RZ86" s="284" t="str">
        <f t="shared" si="227"/>
        <v/>
      </c>
      <c r="SA86" s="284" t="str">
        <f t="shared" si="227"/>
        <v/>
      </c>
    </row>
    <row r="87" spans="1:495">
      <c r="A87" s="282" t="s">
        <v>330</v>
      </c>
      <c r="B87" s="290">
        <f>SUM(C88:C89)</f>
        <v>616162.03606474272</v>
      </c>
      <c r="C87" s="282"/>
      <c r="D87" s="284"/>
      <c r="E87" s="284"/>
      <c r="F87" s="284"/>
      <c r="G87" s="284"/>
      <c r="H87" s="284"/>
      <c r="I87" s="284"/>
      <c r="J87" s="284"/>
      <c r="K87" s="284"/>
      <c r="L87" s="284"/>
      <c r="M87" s="284"/>
      <c r="N87" s="284"/>
      <c r="O87" s="284"/>
      <c r="P87" s="284"/>
      <c r="Q87" s="284"/>
      <c r="R87" s="284"/>
      <c r="S87" s="284"/>
      <c r="T87" s="284"/>
      <c r="U87" s="284"/>
      <c r="V87" s="284"/>
      <c r="W87" s="284"/>
      <c r="X87" s="284"/>
      <c r="Y87" s="284"/>
      <c r="Z87" s="284"/>
      <c r="AA87" s="284"/>
      <c r="AB87" s="284"/>
      <c r="AC87" s="284"/>
      <c r="AD87" s="284"/>
      <c r="AE87" s="284"/>
      <c r="AF87" s="284"/>
      <c r="AG87" s="284"/>
      <c r="AH87" s="284"/>
      <c r="AI87" s="284"/>
      <c r="AJ87" s="284"/>
      <c r="AK87" s="284"/>
      <c r="AL87" s="284"/>
      <c r="AM87" s="284"/>
      <c r="AN87" s="284"/>
      <c r="AO87" s="284"/>
      <c r="AP87" s="284"/>
      <c r="AQ87" s="284"/>
      <c r="AR87" s="284"/>
      <c r="AS87" s="284"/>
      <c r="AT87" s="284"/>
      <c r="AU87" s="284"/>
      <c r="AV87" s="284"/>
      <c r="AW87" s="284"/>
      <c r="AX87" s="284"/>
      <c r="AY87" s="284"/>
      <c r="AZ87" s="284"/>
      <c r="BA87" s="284"/>
      <c r="BB87" s="284"/>
      <c r="BC87" s="284"/>
      <c r="BD87" s="284"/>
      <c r="BE87" s="284"/>
      <c r="BF87" s="284"/>
      <c r="BG87" s="284"/>
      <c r="BH87" s="284"/>
      <c r="BI87" s="284"/>
      <c r="BJ87" s="284"/>
      <c r="BK87" s="284"/>
      <c r="BL87" s="284"/>
      <c r="BM87" s="284"/>
      <c r="BN87" s="284"/>
      <c r="BO87" s="284"/>
      <c r="BP87" s="284"/>
      <c r="BQ87" s="284"/>
      <c r="BR87" s="284"/>
      <c r="BS87" s="284"/>
      <c r="BT87" s="284"/>
      <c r="BU87" s="284"/>
      <c r="BV87" s="284"/>
      <c r="BW87" s="284"/>
      <c r="BX87" s="284"/>
      <c r="BY87" s="284"/>
      <c r="BZ87" s="284"/>
      <c r="CA87" s="284"/>
      <c r="CB87" s="284"/>
      <c r="CC87" s="284"/>
      <c r="CD87" s="284"/>
      <c r="CE87" s="284"/>
      <c r="CF87" s="284"/>
      <c r="CG87" s="284"/>
      <c r="CH87" s="284"/>
      <c r="CI87" s="284"/>
      <c r="CJ87" s="284"/>
      <c r="CK87" s="284"/>
      <c r="CL87" s="284"/>
      <c r="CM87" s="284"/>
      <c r="CN87" s="284"/>
      <c r="CO87" s="284"/>
      <c r="CP87" s="284"/>
      <c r="CQ87" s="284"/>
      <c r="CR87" s="284"/>
      <c r="CS87" s="284"/>
      <c r="CT87" s="284"/>
      <c r="CU87" s="284"/>
      <c r="CV87" s="284"/>
      <c r="CW87" s="284"/>
      <c r="CX87" s="284"/>
      <c r="CY87" s="284"/>
      <c r="CZ87" s="284"/>
      <c r="DA87" s="284"/>
      <c r="DB87" s="284"/>
      <c r="DC87" s="284"/>
      <c r="DD87" s="284"/>
      <c r="DE87" s="284"/>
      <c r="DF87" s="284"/>
      <c r="DG87" s="284"/>
      <c r="DH87" s="284"/>
      <c r="DI87" s="284"/>
      <c r="DJ87" s="284"/>
      <c r="DK87" s="284"/>
      <c r="DL87" s="284"/>
      <c r="DM87" s="284"/>
      <c r="DN87" s="284"/>
      <c r="DO87" s="284"/>
      <c r="DP87" s="284"/>
      <c r="DQ87" s="284"/>
      <c r="DR87" s="284"/>
      <c r="DS87" s="284"/>
      <c r="DT87" s="284"/>
      <c r="DU87" s="284"/>
      <c r="DV87" s="284"/>
      <c r="DW87" s="284"/>
      <c r="DX87" s="284"/>
      <c r="DY87" s="284"/>
      <c r="DZ87" s="284"/>
      <c r="EA87" s="284"/>
      <c r="EB87" s="284"/>
      <c r="EC87" s="284"/>
      <c r="ED87" s="284"/>
      <c r="EE87" s="284"/>
      <c r="EF87" s="284"/>
      <c r="EG87" s="284"/>
      <c r="EH87" s="284"/>
      <c r="EI87" s="284"/>
      <c r="EJ87" s="284"/>
      <c r="EK87" s="284"/>
      <c r="EL87" s="284"/>
      <c r="EM87" s="284"/>
      <c r="EN87" s="284"/>
      <c r="EO87" s="284"/>
      <c r="EP87" s="284"/>
      <c r="EQ87" s="284"/>
      <c r="ER87" s="284"/>
      <c r="ES87" s="284"/>
      <c r="ET87" s="284"/>
      <c r="EU87" s="284"/>
      <c r="EV87" s="284"/>
      <c r="EW87" s="284"/>
      <c r="EX87" s="284"/>
      <c r="EY87" s="284"/>
      <c r="EZ87" s="284"/>
      <c r="FA87" s="284"/>
      <c r="FB87" s="284"/>
      <c r="FC87" s="284"/>
      <c r="FD87" s="284"/>
      <c r="FE87" s="284"/>
      <c r="FF87" s="284"/>
      <c r="FG87" s="284"/>
      <c r="FH87" s="284"/>
      <c r="FI87" s="284"/>
      <c r="FJ87" s="284"/>
      <c r="FK87" s="284"/>
      <c r="FL87" s="284"/>
      <c r="FM87" s="284"/>
      <c r="FN87" s="284"/>
      <c r="FO87" s="284"/>
      <c r="FP87" s="284"/>
      <c r="FQ87" s="284"/>
      <c r="FR87" s="284"/>
      <c r="FS87" s="284"/>
      <c r="FT87" s="284"/>
      <c r="FU87" s="284"/>
      <c r="FV87" s="284"/>
      <c r="FW87" s="284"/>
      <c r="FX87" s="284"/>
      <c r="FY87" s="284"/>
      <c r="FZ87" s="284"/>
      <c r="GA87" s="284"/>
      <c r="GB87" s="284"/>
      <c r="GC87" s="284"/>
      <c r="GD87" s="284"/>
      <c r="GE87" s="284"/>
      <c r="GF87" s="284"/>
      <c r="GG87" s="284"/>
      <c r="GH87" s="284"/>
      <c r="GI87" s="284"/>
      <c r="GJ87" s="284"/>
      <c r="GK87" s="284"/>
      <c r="GL87" s="284"/>
      <c r="GM87" s="284"/>
      <c r="GN87" s="284"/>
      <c r="GO87" s="284"/>
      <c r="GP87" s="284"/>
      <c r="GQ87" s="284"/>
      <c r="GR87" s="284"/>
      <c r="GS87" s="284"/>
      <c r="GT87" s="284"/>
      <c r="GU87" s="284"/>
      <c r="GV87" s="284"/>
      <c r="GW87" s="284"/>
      <c r="GX87" s="284"/>
      <c r="GY87" s="284"/>
      <c r="GZ87" s="284"/>
      <c r="HA87" s="284"/>
      <c r="HB87" s="284"/>
      <c r="HC87" s="284"/>
      <c r="HD87" s="284"/>
      <c r="HE87" s="284"/>
      <c r="HF87" s="284"/>
      <c r="HG87" s="284"/>
      <c r="HH87" s="284"/>
      <c r="HI87" s="284"/>
      <c r="HJ87" s="284"/>
      <c r="HK87" s="284"/>
      <c r="HL87" s="284"/>
      <c r="HM87" s="284"/>
      <c r="HN87" s="284"/>
      <c r="HO87" s="284"/>
      <c r="HP87" s="284"/>
      <c r="HQ87" s="284"/>
      <c r="HR87" s="284"/>
      <c r="HS87" s="284"/>
      <c r="HT87" s="284"/>
      <c r="HU87" s="284"/>
      <c r="HV87" s="284"/>
      <c r="HW87" s="284"/>
      <c r="HX87" s="284"/>
      <c r="HY87" s="284"/>
      <c r="HZ87" s="284"/>
      <c r="IA87" s="284"/>
      <c r="IB87" s="284"/>
      <c r="IC87" s="284"/>
      <c r="ID87" s="284"/>
      <c r="IE87" s="284"/>
      <c r="IF87" s="284"/>
      <c r="IG87" s="284"/>
      <c r="IH87" s="284"/>
      <c r="II87" s="284"/>
      <c r="IJ87" s="284"/>
      <c r="IK87" s="284"/>
      <c r="IL87" s="284"/>
      <c r="IM87" s="284"/>
      <c r="IN87" s="284"/>
      <c r="IO87" s="284"/>
      <c r="IP87" s="284"/>
      <c r="IQ87" s="284"/>
      <c r="IR87" s="284"/>
      <c r="IS87" s="284"/>
      <c r="IT87" s="284"/>
      <c r="IU87" s="284"/>
      <c r="IV87" s="284"/>
      <c r="IW87" s="284"/>
      <c r="IX87" s="284"/>
      <c r="IY87" s="284"/>
      <c r="IZ87" s="284"/>
      <c r="JA87" s="284"/>
      <c r="JB87" s="284"/>
      <c r="JC87" s="284"/>
      <c r="JD87" s="284"/>
      <c r="JE87" s="284"/>
      <c r="JF87" s="284"/>
      <c r="JG87" s="284"/>
      <c r="JH87" s="284"/>
      <c r="JI87" s="284"/>
      <c r="JJ87" s="284"/>
      <c r="JK87" s="284"/>
      <c r="JL87" s="284"/>
      <c r="JM87" s="284"/>
      <c r="JN87" s="284"/>
      <c r="JO87" s="284"/>
      <c r="JP87" s="284"/>
      <c r="JQ87" s="284"/>
      <c r="JR87" s="284"/>
      <c r="JS87" s="284"/>
      <c r="JT87" s="284"/>
      <c r="JU87" s="284"/>
      <c r="JV87" s="284"/>
      <c r="JW87" s="284"/>
      <c r="JX87" s="284"/>
      <c r="JY87" s="284"/>
      <c r="JZ87" s="284"/>
      <c r="KA87" s="284"/>
      <c r="KB87" s="284"/>
      <c r="KC87" s="284"/>
      <c r="KD87" s="284"/>
      <c r="KE87" s="284"/>
      <c r="KF87" s="284"/>
      <c r="KG87" s="284"/>
      <c r="KH87" s="284"/>
      <c r="KI87" s="284"/>
      <c r="KJ87" s="284"/>
      <c r="KK87" s="284"/>
      <c r="KL87" s="284"/>
      <c r="KM87" s="284"/>
      <c r="KN87" s="284"/>
      <c r="KO87" s="284"/>
      <c r="KP87" s="284"/>
      <c r="KQ87" s="284"/>
      <c r="KR87" s="284"/>
      <c r="KS87" s="284"/>
      <c r="KT87" s="284"/>
      <c r="KU87" s="284"/>
      <c r="KV87" s="284"/>
      <c r="KW87" s="284"/>
      <c r="KX87" s="284"/>
      <c r="KY87" s="284"/>
      <c r="KZ87" s="284"/>
      <c r="LA87" s="284"/>
      <c r="LB87" s="284"/>
      <c r="LC87" s="284"/>
      <c r="LD87" s="284"/>
      <c r="LE87" s="284"/>
      <c r="LF87" s="284"/>
      <c r="LG87" s="284"/>
      <c r="LH87" s="284"/>
      <c r="LI87" s="284"/>
      <c r="LJ87" s="284"/>
      <c r="LK87" s="284"/>
      <c r="LL87" s="284"/>
      <c r="LM87" s="284"/>
      <c r="LN87" s="284"/>
      <c r="LO87" s="284"/>
      <c r="LP87" s="284"/>
      <c r="LQ87" s="284"/>
      <c r="LR87" s="284"/>
      <c r="LS87" s="284"/>
      <c r="LT87" s="284"/>
      <c r="LU87" s="284"/>
      <c r="LV87" s="284"/>
      <c r="LW87" s="284"/>
      <c r="LX87" s="284"/>
      <c r="LY87" s="284"/>
      <c r="LZ87" s="284"/>
      <c r="MA87" s="284"/>
      <c r="MB87" s="284"/>
      <c r="MC87" s="284"/>
      <c r="MD87" s="284"/>
      <c r="ME87" s="284"/>
      <c r="MF87" s="284"/>
      <c r="MG87" s="284"/>
      <c r="MH87" s="284"/>
      <c r="MI87" s="284"/>
      <c r="MJ87" s="284"/>
      <c r="MK87" s="284"/>
      <c r="ML87" s="284"/>
      <c r="MM87" s="284"/>
      <c r="MN87" s="284"/>
      <c r="MO87" s="284"/>
      <c r="MP87" s="284"/>
      <c r="MQ87" s="284"/>
      <c r="MR87" s="284"/>
      <c r="MS87" s="284"/>
      <c r="MT87" s="284"/>
      <c r="MU87" s="284"/>
      <c r="MV87" s="284"/>
      <c r="MW87" s="284"/>
      <c r="MX87" s="284"/>
      <c r="MY87" s="284"/>
      <c r="MZ87" s="284"/>
      <c r="NA87" s="284"/>
      <c r="NB87" s="284"/>
      <c r="NC87" s="284"/>
      <c r="ND87" s="284"/>
      <c r="NE87" s="284"/>
      <c r="NF87" s="284"/>
      <c r="NG87" s="284"/>
      <c r="NH87" s="284"/>
      <c r="NI87" s="284"/>
      <c r="NJ87" s="284"/>
      <c r="NK87" s="284"/>
      <c r="NL87" s="284"/>
      <c r="NM87" s="284"/>
      <c r="NN87" s="284"/>
      <c r="NO87" s="284"/>
      <c r="NP87" s="284"/>
      <c r="NQ87" s="284"/>
      <c r="NR87" s="284"/>
      <c r="NS87" s="284"/>
      <c r="NT87" s="284"/>
      <c r="NU87" s="284"/>
      <c r="NV87" s="284"/>
      <c r="NW87" s="284"/>
      <c r="NX87" s="284"/>
      <c r="NY87" s="284"/>
      <c r="NZ87" s="284"/>
      <c r="OA87" s="284"/>
      <c r="OB87" s="284"/>
      <c r="OC87" s="284"/>
      <c r="OD87" s="284"/>
      <c r="OE87" s="284"/>
      <c r="OF87" s="284"/>
      <c r="OG87" s="284"/>
      <c r="OH87" s="284"/>
      <c r="OI87" s="284"/>
      <c r="OJ87" s="284"/>
      <c r="OK87" s="284"/>
      <c r="OL87" s="284"/>
      <c r="OM87" s="284"/>
      <c r="ON87" s="284"/>
      <c r="OO87" s="284"/>
      <c r="OP87" s="284"/>
      <c r="OQ87" s="284"/>
      <c r="OR87" s="284"/>
      <c r="OS87" s="284"/>
      <c r="OT87" s="284"/>
      <c r="OU87" s="284"/>
      <c r="OV87" s="284"/>
      <c r="OW87" s="284"/>
      <c r="OX87" s="284"/>
      <c r="OY87" s="284"/>
      <c r="OZ87" s="284"/>
      <c r="PA87" s="284"/>
      <c r="PB87" s="284"/>
      <c r="PC87" s="284"/>
      <c r="PD87" s="284"/>
      <c r="PE87" s="284"/>
      <c r="PF87" s="284"/>
      <c r="PG87" s="284"/>
      <c r="PH87" s="284"/>
      <c r="PI87" s="284"/>
      <c r="PJ87" s="284"/>
      <c r="PK87" s="284"/>
      <c r="PL87" s="284"/>
      <c r="PM87" s="284"/>
      <c r="PN87" s="284"/>
      <c r="PO87" s="284"/>
      <c r="PP87" s="284"/>
      <c r="PQ87" s="284"/>
      <c r="PR87" s="284"/>
      <c r="PS87" s="284"/>
      <c r="PT87" s="284"/>
      <c r="PU87" s="284"/>
      <c r="PV87" s="284"/>
      <c r="PW87" s="284"/>
      <c r="PX87" s="284"/>
      <c r="PY87" s="284"/>
      <c r="PZ87" s="284"/>
      <c r="QA87" s="284"/>
      <c r="QB87" s="284"/>
      <c r="QC87" s="284"/>
      <c r="QD87" s="284"/>
      <c r="QE87" s="284"/>
      <c r="QF87" s="284"/>
      <c r="QG87" s="284"/>
      <c r="QH87" s="284"/>
      <c r="QI87" s="284"/>
      <c r="QJ87" s="284"/>
      <c r="QK87" s="284"/>
      <c r="QL87" s="284"/>
      <c r="QM87" s="284"/>
      <c r="QN87" s="284"/>
      <c r="QO87" s="284"/>
      <c r="QP87" s="284"/>
      <c r="QQ87" s="284"/>
      <c r="QR87" s="284"/>
      <c r="QS87" s="284"/>
      <c r="QT87" s="284"/>
      <c r="QU87" s="284"/>
      <c r="QV87" s="284"/>
      <c r="QW87" s="284"/>
      <c r="QX87" s="284"/>
      <c r="QY87" s="284"/>
      <c r="QZ87" s="284"/>
      <c r="RA87" s="284"/>
      <c r="RB87" s="284"/>
      <c r="RC87" s="284"/>
      <c r="RD87" s="284"/>
      <c r="RE87" s="284"/>
      <c r="RF87" s="284"/>
      <c r="RG87" s="284"/>
      <c r="RH87" s="284"/>
      <c r="RI87" s="284"/>
      <c r="RJ87" s="284"/>
      <c r="RK87" s="284"/>
      <c r="RL87" s="284"/>
      <c r="RM87" s="284"/>
      <c r="RN87" s="284"/>
      <c r="RO87" s="284"/>
      <c r="RP87" s="284"/>
      <c r="RQ87" s="284"/>
      <c r="RR87" s="284"/>
      <c r="RS87" s="284"/>
      <c r="RT87" s="284"/>
      <c r="RU87" s="284"/>
      <c r="RV87" s="284"/>
      <c r="RW87" s="284"/>
      <c r="RX87" s="284"/>
      <c r="RY87" s="284"/>
      <c r="RZ87" s="284"/>
      <c r="SA87" s="284"/>
    </row>
    <row r="88" spans="1:495">
      <c r="A88" s="282"/>
      <c r="B88" s="283" t="str">
        <f>$B$11</f>
        <v>Reclamation Maintenance</v>
      </c>
      <c r="C88" s="290">
        <f>SUM(D88:R88,S88:INDEX(S88:SA88,$H$5))</f>
        <v>500161.67293745087</v>
      </c>
      <c r="D88" s="284" t="str">
        <f t="shared" ref="D88:BO88" si="228">IF(D34="","",($C11*D34)/((1+$H$4)^D$79))</f>
        <v/>
      </c>
      <c r="E88" s="284" t="str">
        <f t="shared" si="228"/>
        <v/>
      </c>
      <c r="F88" s="284" t="str">
        <f t="shared" si="228"/>
        <v/>
      </c>
      <c r="G88" s="284">
        <f t="shared" si="228"/>
        <v>86089.37444729195</v>
      </c>
      <c r="H88" s="284">
        <f t="shared" si="228"/>
        <v>80457.359296534531</v>
      </c>
      <c r="I88" s="284">
        <f t="shared" si="228"/>
        <v>75193.793735079002</v>
      </c>
      <c r="J88" s="284">
        <f t="shared" si="228"/>
        <v>35137.286792092986</v>
      </c>
      <c r="K88" s="284">
        <f t="shared" si="228"/>
        <v>32838.585787002798</v>
      </c>
      <c r="L88" s="284">
        <f t="shared" si="228"/>
        <v>30690.267090656813</v>
      </c>
      <c r="M88" s="284">
        <f t="shared" si="228"/>
        <v>28682.492608090481</v>
      </c>
      <c r="N88" s="284">
        <f t="shared" si="228"/>
        <v>26806.067858028484</v>
      </c>
      <c r="O88" s="284">
        <f t="shared" si="228"/>
        <v>25052.399867316344</v>
      </c>
      <c r="P88" s="284">
        <f t="shared" si="228"/>
        <v>23413.457819921816</v>
      </c>
      <c r="Q88" s="284">
        <f t="shared" si="228"/>
        <v>10940.868140150382</v>
      </c>
      <c r="R88" s="284">
        <f t="shared" si="228"/>
        <v>10225.110411355496</v>
      </c>
      <c r="S88" s="284">
        <f t="shared" si="228"/>
        <v>9556.1779545378486</v>
      </c>
      <c r="T88" s="284">
        <f t="shared" si="228"/>
        <v>8931.0074341475211</v>
      </c>
      <c r="U88" s="284">
        <f t="shared" si="228"/>
        <v>8346.735919764038</v>
      </c>
      <c r="V88" s="284">
        <f t="shared" si="228"/>
        <v>7800.6877754804091</v>
      </c>
      <c r="W88" s="284" t="str">
        <f t="shared" si="228"/>
        <v/>
      </c>
      <c r="X88" s="284" t="str">
        <f t="shared" si="228"/>
        <v/>
      </c>
      <c r="Y88" s="284" t="str">
        <f t="shared" si="228"/>
        <v/>
      </c>
      <c r="Z88" s="284" t="str">
        <f t="shared" si="228"/>
        <v/>
      </c>
      <c r="AA88" s="284" t="str">
        <f t="shared" si="228"/>
        <v/>
      </c>
      <c r="AB88" s="284" t="str">
        <f t="shared" si="228"/>
        <v/>
      </c>
      <c r="AC88" s="284" t="str">
        <f t="shared" si="228"/>
        <v/>
      </c>
      <c r="AD88" s="284" t="str">
        <f t="shared" si="228"/>
        <v/>
      </c>
      <c r="AE88" s="284" t="str">
        <f t="shared" si="228"/>
        <v/>
      </c>
      <c r="AF88" s="284" t="str">
        <f t="shared" si="228"/>
        <v/>
      </c>
      <c r="AG88" s="284">
        <f t="shared" si="228"/>
        <v>14824.202275997806</v>
      </c>
      <c r="AH88" s="284" t="str">
        <f t="shared" si="228"/>
        <v/>
      </c>
      <c r="AI88" s="284" t="str">
        <f t="shared" si="228"/>
        <v/>
      </c>
      <c r="AJ88" s="284" t="str">
        <f t="shared" si="228"/>
        <v/>
      </c>
      <c r="AK88" s="284" t="str">
        <f t="shared" si="228"/>
        <v/>
      </c>
      <c r="AL88" s="284">
        <f t="shared" si="228"/>
        <v>10569.451344656776</v>
      </c>
      <c r="AM88" s="284" t="str">
        <f t="shared" si="228"/>
        <v/>
      </c>
      <c r="AN88" s="284" t="str">
        <f t="shared" si="228"/>
        <v/>
      </c>
      <c r="AO88" s="284" t="str">
        <f t="shared" si="228"/>
        <v/>
      </c>
      <c r="AP88" s="284" t="str">
        <f t="shared" si="228"/>
        <v/>
      </c>
      <c r="AQ88" s="284" t="str">
        <f t="shared" si="228"/>
        <v/>
      </c>
      <c r="AR88" s="284" t="str">
        <f t="shared" si="228"/>
        <v/>
      </c>
      <c r="AS88" s="284" t="str">
        <f t="shared" si="228"/>
        <v/>
      </c>
      <c r="AT88" s="284" t="str">
        <f t="shared" si="228"/>
        <v/>
      </c>
      <c r="AU88" s="284" t="str">
        <f t="shared" si="228"/>
        <v/>
      </c>
      <c r="AV88" s="284" t="str">
        <f t="shared" si="228"/>
        <v/>
      </c>
      <c r="AW88" s="284" t="str">
        <f t="shared" si="228"/>
        <v/>
      </c>
      <c r="AX88" s="284" t="str">
        <f t="shared" si="228"/>
        <v/>
      </c>
      <c r="AY88" s="284" t="str">
        <f t="shared" si="228"/>
        <v/>
      </c>
      <c r="AZ88" s="284" t="str">
        <f t="shared" si="228"/>
        <v/>
      </c>
      <c r="BA88" s="284" t="str">
        <f t="shared" si="228"/>
        <v/>
      </c>
      <c r="BB88" s="284" t="str">
        <f t="shared" si="228"/>
        <v/>
      </c>
      <c r="BC88" s="284" t="str">
        <f t="shared" si="228"/>
        <v/>
      </c>
      <c r="BD88" s="284" t="str">
        <f t="shared" si="228"/>
        <v/>
      </c>
      <c r="BE88" s="284" t="str">
        <f t="shared" si="228"/>
        <v/>
      </c>
      <c r="BF88" s="284" t="str">
        <f t="shared" si="228"/>
        <v/>
      </c>
      <c r="BG88" s="284" t="str">
        <f t="shared" si="228"/>
        <v/>
      </c>
      <c r="BH88" s="284" t="str">
        <f t="shared" si="228"/>
        <v/>
      </c>
      <c r="BI88" s="284" t="str">
        <f t="shared" si="228"/>
        <v/>
      </c>
      <c r="BJ88" s="284" t="str">
        <f t="shared" si="228"/>
        <v/>
      </c>
      <c r="BK88" s="284" t="str">
        <f t="shared" si="228"/>
        <v/>
      </c>
      <c r="BL88" s="284" t="str">
        <f t="shared" si="228"/>
        <v/>
      </c>
      <c r="BM88" s="284" t="str">
        <f t="shared" si="228"/>
        <v/>
      </c>
      <c r="BN88" s="284" t="str">
        <f t="shared" si="228"/>
        <v/>
      </c>
      <c r="BO88" s="284" t="str">
        <f t="shared" si="228"/>
        <v/>
      </c>
      <c r="BP88" s="284" t="str">
        <f t="shared" ref="BP88:EA88" si="229">IF(BP34="","",($C11*BP34)/((1+$H$4)^BP$79))</f>
        <v/>
      </c>
      <c r="BQ88" s="284" t="str">
        <f t="shared" si="229"/>
        <v/>
      </c>
      <c r="BR88" s="284" t="str">
        <f t="shared" si="229"/>
        <v/>
      </c>
      <c r="BS88" s="284" t="str">
        <f t="shared" si="229"/>
        <v/>
      </c>
      <c r="BT88" s="284" t="str">
        <f t="shared" si="229"/>
        <v/>
      </c>
      <c r="BU88" s="284" t="str">
        <f t="shared" si="229"/>
        <v/>
      </c>
      <c r="BV88" s="284" t="str">
        <f t="shared" si="229"/>
        <v/>
      </c>
      <c r="BW88" s="284" t="str">
        <f t="shared" si="229"/>
        <v/>
      </c>
      <c r="BX88" s="284" t="str">
        <f t="shared" si="229"/>
        <v/>
      </c>
      <c r="BY88" s="284" t="str">
        <f t="shared" si="229"/>
        <v/>
      </c>
      <c r="BZ88" s="284" t="str">
        <f t="shared" si="229"/>
        <v/>
      </c>
      <c r="CA88" s="284" t="str">
        <f t="shared" si="229"/>
        <v/>
      </c>
      <c r="CB88" s="284" t="str">
        <f t="shared" si="229"/>
        <v/>
      </c>
      <c r="CC88" s="284" t="str">
        <f t="shared" si="229"/>
        <v/>
      </c>
      <c r="CD88" s="284" t="str">
        <f t="shared" si="229"/>
        <v/>
      </c>
      <c r="CE88" s="284" t="str">
        <f t="shared" si="229"/>
        <v/>
      </c>
      <c r="CF88" s="284" t="str">
        <f t="shared" si="229"/>
        <v/>
      </c>
      <c r="CG88" s="284" t="str">
        <f t="shared" si="229"/>
        <v/>
      </c>
      <c r="CH88" s="284" t="str">
        <f t="shared" si="229"/>
        <v/>
      </c>
      <c r="CI88" s="284" t="str">
        <f t="shared" si="229"/>
        <v/>
      </c>
      <c r="CJ88" s="284" t="str">
        <f t="shared" si="229"/>
        <v/>
      </c>
      <c r="CK88" s="284" t="str">
        <f t="shared" si="229"/>
        <v/>
      </c>
      <c r="CL88" s="284" t="str">
        <f t="shared" si="229"/>
        <v/>
      </c>
      <c r="CM88" s="284" t="str">
        <f t="shared" si="229"/>
        <v/>
      </c>
      <c r="CN88" s="284" t="str">
        <f t="shared" si="229"/>
        <v/>
      </c>
      <c r="CO88" s="284" t="str">
        <f t="shared" si="229"/>
        <v/>
      </c>
      <c r="CP88" s="284" t="str">
        <f t="shared" si="229"/>
        <v/>
      </c>
      <c r="CQ88" s="284" t="str">
        <f t="shared" si="229"/>
        <v/>
      </c>
      <c r="CR88" s="284" t="str">
        <f t="shared" si="229"/>
        <v/>
      </c>
      <c r="CS88" s="284" t="str">
        <f t="shared" si="229"/>
        <v/>
      </c>
      <c r="CT88" s="284" t="str">
        <f t="shared" si="229"/>
        <v/>
      </c>
      <c r="CU88" s="284" t="str">
        <f t="shared" si="229"/>
        <v/>
      </c>
      <c r="CV88" s="284" t="str">
        <f t="shared" si="229"/>
        <v/>
      </c>
      <c r="CW88" s="284" t="str">
        <f t="shared" si="229"/>
        <v/>
      </c>
      <c r="CX88" s="284" t="str">
        <f t="shared" si="229"/>
        <v/>
      </c>
      <c r="CY88" s="284" t="str">
        <f t="shared" si="229"/>
        <v/>
      </c>
      <c r="CZ88" s="284" t="str">
        <f t="shared" si="229"/>
        <v/>
      </c>
      <c r="DA88" s="284" t="str">
        <f t="shared" si="229"/>
        <v/>
      </c>
      <c r="DB88" s="284" t="str">
        <f t="shared" si="229"/>
        <v/>
      </c>
      <c r="DC88" s="284" t="str">
        <f t="shared" si="229"/>
        <v/>
      </c>
      <c r="DD88" s="284" t="str">
        <f t="shared" si="229"/>
        <v/>
      </c>
      <c r="DE88" s="284" t="str">
        <f t="shared" si="229"/>
        <v/>
      </c>
      <c r="DF88" s="284" t="str">
        <f t="shared" si="229"/>
        <v/>
      </c>
      <c r="DG88" s="284" t="str">
        <f t="shared" si="229"/>
        <v/>
      </c>
      <c r="DH88" s="284" t="str">
        <f t="shared" si="229"/>
        <v/>
      </c>
      <c r="DI88" s="284" t="str">
        <f t="shared" si="229"/>
        <v/>
      </c>
      <c r="DJ88" s="284" t="str">
        <f t="shared" si="229"/>
        <v/>
      </c>
      <c r="DK88" s="284" t="str">
        <f t="shared" si="229"/>
        <v/>
      </c>
      <c r="DL88" s="284" t="str">
        <f t="shared" si="229"/>
        <v/>
      </c>
      <c r="DM88" s="284" t="str">
        <f t="shared" si="229"/>
        <v/>
      </c>
      <c r="DN88" s="284" t="str">
        <f t="shared" si="229"/>
        <v/>
      </c>
      <c r="DO88" s="284" t="str">
        <f t="shared" si="229"/>
        <v/>
      </c>
      <c r="DP88" s="284" t="str">
        <f t="shared" si="229"/>
        <v/>
      </c>
      <c r="DQ88" s="284" t="str">
        <f t="shared" si="229"/>
        <v/>
      </c>
      <c r="DR88" s="284" t="str">
        <f t="shared" si="229"/>
        <v/>
      </c>
      <c r="DS88" s="284" t="str">
        <f t="shared" si="229"/>
        <v/>
      </c>
      <c r="DT88" s="284" t="str">
        <f t="shared" si="229"/>
        <v/>
      </c>
      <c r="DU88" s="284" t="str">
        <f t="shared" si="229"/>
        <v/>
      </c>
      <c r="DV88" s="284" t="str">
        <f t="shared" si="229"/>
        <v/>
      </c>
      <c r="DW88" s="284" t="str">
        <f t="shared" si="229"/>
        <v/>
      </c>
      <c r="DX88" s="284" t="str">
        <f t="shared" si="229"/>
        <v/>
      </c>
      <c r="DY88" s="284" t="str">
        <f t="shared" si="229"/>
        <v/>
      </c>
      <c r="DZ88" s="284" t="str">
        <f t="shared" si="229"/>
        <v/>
      </c>
      <c r="EA88" s="284" t="str">
        <f t="shared" si="229"/>
        <v/>
      </c>
      <c r="EB88" s="284" t="str">
        <f t="shared" ref="EB88:GM88" si="230">IF(EB34="","",($C11*EB34)/((1+$H$4)^EB$79))</f>
        <v/>
      </c>
      <c r="EC88" s="284" t="str">
        <f t="shared" si="230"/>
        <v/>
      </c>
      <c r="ED88" s="284" t="str">
        <f t="shared" si="230"/>
        <v/>
      </c>
      <c r="EE88" s="284" t="str">
        <f t="shared" si="230"/>
        <v/>
      </c>
      <c r="EF88" s="284" t="str">
        <f t="shared" si="230"/>
        <v/>
      </c>
      <c r="EG88" s="284" t="str">
        <f t="shared" si="230"/>
        <v/>
      </c>
      <c r="EH88" s="284" t="str">
        <f t="shared" si="230"/>
        <v/>
      </c>
      <c r="EI88" s="284" t="str">
        <f t="shared" si="230"/>
        <v/>
      </c>
      <c r="EJ88" s="284" t="str">
        <f t="shared" si="230"/>
        <v/>
      </c>
      <c r="EK88" s="284" t="str">
        <f t="shared" si="230"/>
        <v/>
      </c>
      <c r="EL88" s="284" t="str">
        <f t="shared" si="230"/>
        <v/>
      </c>
      <c r="EM88" s="284" t="str">
        <f t="shared" si="230"/>
        <v/>
      </c>
      <c r="EN88" s="284" t="str">
        <f t="shared" si="230"/>
        <v/>
      </c>
      <c r="EO88" s="284" t="str">
        <f t="shared" si="230"/>
        <v/>
      </c>
      <c r="EP88" s="284" t="str">
        <f t="shared" si="230"/>
        <v/>
      </c>
      <c r="EQ88" s="284" t="str">
        <f t="shared" si="230"/>
        <v/>
      </c>
      <c r="ER88" s="284" t="str">
        <f t="shared" si="230"/>
        <v/>
      </c>
      <c r="ES88" s="284" t="str">
        <f t="shared" si="230"/>
        <v/>
      </c>
      <c r="ET88" s="284" t="str">
        <f t="shared" si="230"/>
        <v/>
      </c>
      <c r="EU88" s="284" t="str">
        <f t="shared" si="230"/>
        <v/>
      </c>
      <c r="EV88" s="284" t="str">
        <f t="shared" si="230"/>
        <v/>
      </c>
      <c r="EW88" s="284" t="str">
        <f t="shared" si="230"/>
        <v/>
      </c>
      <c r="EX88" s="284" t="str">
        <f t="shared" si="230"/>
        <v/>
      </c>
      <c r="EY88" s="284" t="str">
        <f t="shared" si="230"/>
        <v/>
      </c>
      <c r="EZ88" s="284" t="str">
        <f t="shared" si="230"/>
        <v/>
      </c>
      <c r="FA88" s="284" t="str">
        <f t="shared" si="230"/>
        <v/>
      </c>
      <c r="FB88" s="284" t="str">
        <f t="shared" si="230"/>
        <v/>
      </c>
      <c r="FC88" s="284" t="str">
        <f t="shared" si="230"/>
        <v/>
      </c>
      <c r="FD88" s="284" t="str">
        <f t="shared" si="230"/>
        <v/>
      </c>
      <c r="FE88" s="284" t="str">
        <f t="shared" si="230"/>
        <v/>
      </c>
      <c r="FF88" s="284" t="str">
        <f t="shared" si="230"/>
        <v/>
      </c>
      <c r="FG88" s="284" t="str">
        <f t="shared" si="230"/>
        <v/>
      </c>
      <c r="FH88" s="284" t="str">
        <f t="shared" si="230"/>
        <v/>
      </c>
      <c r="FI88" s="284" t="str">
        <f t="shared" si="230"/>
        <v/>
      </c>
      <c r="FJ88" s="284" t="str">
        <f t="shared" si="230"/>
        <v/>
      </c>
      <c r="FK88" s="284" t="str">
        <f t="shared" si="230"/>
        <v/>
      </c>
      <c r="FL88" s="284" t="str">
        <f t="shared" si="230"/>
        <v/>
      </c>
      <c r="FM88" s="284" t="str">
        <f t="shared" si="230"/>
        <v/>
      </c>
      <c r="FN88" s="284" t="str">
        <f t="shared" si="230"/>
        <v/>
      </c>
      <c r="FO88" s="284" t="str">
        <f t="shared" si="230"/>
        <v/>
      </c>
      <c r="FP88" s="284" t="str">
        <f t="shared" si="230"/>
        <v/>
      </c>
      <c r="FQ88" s="284" t="str">
        <f t="shared" si="230"/>
        <v/>
      </c>
      <c r="FR88" s="284" t="str">
        <f t="shared" si="230"/>
        <v/>
      </c>
      <c r="FS88" s="284" t="str">
        <f t="shared" si="230"/>
        <v/>
      </c>
      <c r="FT88" s="284" t="str">
        <f t="shared" si="230"/>
        <v/>
      </c>
      <c r="FU88" s="284" t="str">
        <f t="shared" si="230"/>
        <v/>
      </c>
      <c r="FV88" s="284" t="str">
        <f t="shared" si="230"/>
        <v/>
      </c>
      <c r="FW88" s="284" t="str">
        <f t="shared" si="230"/>
        <v/>
      </c>
      <c r="FX88" s="284" t="str">
        <f t="shared" si="230"/>
        <v/>
      </c>
      <c r="FY88" s="284" t="str">
        <f t="shared" si="230"/>
        <v/>
      </c>
      <c r="FZ88" s="284" t="str">
        <f t="shared" si="230"/>
        <v/>
      </c>
      <c r="GA88" s="284" t="str">
        <f t="shared" si="230"/>
        <v/>
      </c>
      <c r="GB88" s="284" t="str">
        <f t="shared" si="230"/>
        <v/>
      </c>
      <c r="GC88" s="284" t="str">
        <f t="shared" si="230"/>
        <v/>
      </c>
      <c r="GD88" s="284" t="str">
        <f t="shared" si="230"/>
        <v/>
      </c>
      <c r="GE88" s="284" t="str">
        <f t="shared" si="230"/>
        <v/>
      </c>
      <c r="GF88" s="284" t="str">
        <f t="shared" si="230"/>
        <v/>
      </c>
      <c r="GG88" s="284" t="str">
        <f t="shared" si="230"/>
        <v/>
      </c>
      <c r="GH88" s="284" t="str">
        <f t="shared" si="230"/>
        <v/>
      </c>
      <c r="GI88" s="284" t="str">
        <f t="shared" si="230"/>
        <v/>
      </c>
      <c r="GJ88" s="284" t="str">
        <f t="shared" si="230"/>
        <v/>
      </c>
      <c r="GK88" s="284" t="str">
        <f t="shared" si="230"/>
        <v/>
      </c>
      <c r="GL88" s="284" t="str">
        <f t="shared" si="230"/>
        <v/>
      </c>
      <c r="GM88" s="284" t="str">
        <f t="shared" si="230"/>
        <v/>
      </c>
      <c r="GN88" s="284" t="str">
        <f t="shared" ref="GN88:IY88" si="231">IF(GN34="","",($C11*GN34)/((1+$H$4)^GN$79))</f>
        <v/>
      </c>
      <c r="GO88" s="284" t="str">
        <f t="shared" si="231"/>
        <v/>
      </c>
      <c r="GP88" s="284" t="str">
        <f t="shared" si="231"/>
        <v/>
      </c>
      <c r="GQ88" s="284" t="str">
        <f t="shared" si="231"/>
        <v/>
      </c>
      <c r="GR88" s="284" t="str">
        <f t="shared" si="231"/>
        <v/>
      </c>
      <c r="GS88" s="284" t="str">
        <f t="shared" si="231"/>
        <v/>
      </c>
      <c r="GT88" s="284" t="str">
        <f t="shared" si="231"/>
        <v/>
      </c>
      <c r="GU88" s="284" t="str">
        <f t="shared" si="231"/>
        <v/>
      </c>
      <c r="GV88" s="284" t="str">
        <f t="shared" si="231"/>
        <v/>
      </c>
      <c r="GW88" s="284" t="str">
        <f t="shared" si="231"/>
        <v/>
      </c>
      <c r="GX88" s="284" t="str">
        <f t="shared" si="231"/>
        <v/>
      </c>
      <c r="GY88" s="284" t="str">
        <f t="shared" si="231"/>
        <v/>
      </c>
      <c r="GZ88" s="284" t="str">
        <f t="shared" si="231"/>
        <v/>
      </c>
      <c r="HA88" s="284" t="str">
        <f t="shared" si="231"/>
        <v/>
      </c>
      <c r="HB88" s="284" t="str">
        <f t="shared" si="231"/>
        <v/>
      </c>
      <c r="HC88" s="284" t="str">
        <f t="shared" si="231"/>
        <v/>
      </c>
      <c r="HD88" s="284" t="str">
        <f t="shared" si="231"/>
        <v/>
      </c>
      <c r="HE88" s="284" t="str">
        <f t="shared" si="231"/>
        <v/>
      </c>
      <c r="HF88" s="284" t="str">
        <f t="shared" si="231"/>
        <v/>
      </c>
      <c r="HG88" s="284" t="str">
        <f t="shared" si="231"/>
        <v/>
      </c>
      <c r="HH88" s="284" t="str">
        <f t="shared" si="231"/>
        <v/>
      </c>
      <c r="HI88" s="284" t="str">
        <f t="shared" si="231"/>
        <v/>
      </c>
      <c r="HJ88" s="284" t="str">
        <f t="shared" si="231"/>
        <v/>
      </c>
      <c r="HK88" s="284" t="str">
        <f t="shared" si="231"/>
        <v/>
      </c>
      <c r="HL88" s="284" t="str">
        <f t="shared" si="231"/>
        <v/>
      </c>
      <c r="HM88" s="284" t="str">
        <f t="shared" si="231"/>
        <v/>
      </c>
      <c r="HN88" s="284" t="str">
        <f t="shared" si="231"/>
        <v/>
      </c>
      <c r="HO88" s="284" t="str">
        <f t="shared" si="231"/>
        <v/>
      </c>
      <c r="HP88" s="284" t="str">
        <f t="shared" si="231"/>
        <v/>
      </c>
      <c r="HQ88" s="284" t="str">
        <f t="shared" si="231"/>
        <v/>
      </c>
      <c r="HR88" s="284" t="str">
        <f t="shared" si="231"/>
        <v/>
      </c>
      <c r="HS88" s="284" t="str">
        <f t="shared" si="231"/>
        <v/>
      </c>
      <c r="HT88" s="284" t="str">
        <f t="shared" si="231"/>
        <v/>
      </c>
      <c r="HU88" s="284" t="str">
        <f t="shared" si="231"/>
        <v/>
      </c>
      <c r="HV88" s="284" t="str">
        <f t="shared" si="231"/>
        <v/>
      </c>
      <c r="HW88" s="284" t="str">
        <f t="shared" si="231"/>
        <v/>
      </c>
      <c r="HX88" s="284" t="str">
        <f t="shared" si="231"/>
        <v/>
      </c>
      <c r="HY88" s="284" t="str">
        <f t="shared" si="231"/>
        <v/>
      </c>
      <c r="HZ88" s="284" t="str">
        <f t="shared" si="231"/>
        <v/>
      </c>
      <c r="IA88" s="284" t="str">
        <f t="shared" si="231"/>
        <v/>
      </c>
      <c r="IB88" s="284" t="str">
        <f t="shared" si="231"/>
        <v/>
      </c>
      <c r="IC88" s="284" t="str">
        <f t="shared" si="231"/>
        <v/>
      </c>
      <c r="ID88" s="284" t="str">
        <f t="shared" si="231"/>
        <v/>
      </c>
      <c r="IE88" s="284" t="str">
        <f t="shared" si="231"/>
        <v/>
      </c>
      <c r="IF88" s="284" t="str">
        <f t="shared" si="231"/>
        <v/>
      </c>
      <c r="IG88" s="284" t="str">
        <f t="shared" si="231"/>
        <v/>
      </c>
      <c r="IH88" s="284" t="str">
        <f t="shared" si="231"/>
        <v/>
      </c>
      <c r="II88" s="284" t="str">
        <f t="shared" si="231"/>
        <v/>
      </c>
      <c r="IJ88" s="284" t="str">
        <f t="shared" si="231"/>
        <v/>
      </c>
      <c r="IK88" s="284" t="str">
        <f t="shared" si="231"/>
        <v/>
      </c>
      <c r="IL88" s="284" t="str">
        <f t="shared" si="231"/>
        <v/>
      </c>
      <c r="IM88" s="284" t="str">
        <f t="shared" si="231"/>
        <v/>
      </c>
      <c r="IN88" s="284" t="str">
        <f t="shared" si="231"/>
        <v/>
      </c>
      <c r="IO88" s="284" t="str">
        <f t="shared" si="231"/>
        <v/>
      </c>
      <c r="IP88" s="284" t="str">
        <f t="shared" si="231"/>
        <v/>
      </c>
      <c r="IQ88" s="284" t="str">
        <f t="shared" si="231"/>
        <v/>
      </c>
      <c r="IR88" s="284" t="str">
        <f t="shared" si="231"/>
        <v/>
      </c>
      <c r="IS88" s="284" t="str">
        <f t="shared" si="231"/>
        <v/>
      </c>
      <c r="IT88" s="284" t="str">
        <f t="shared" si="231"/>
        <v/>
      </c>
      <c r="IU88" s="284" t="str">
        <f t="shared" si="231"/>
        <v/>
      </c>
      <c r="IV88" s="284" t="str">
        <f t="shared" si="231"/>
        <v/>
      </c>
      <c r="IW88" s="284" t="str">
        <f t="shared" si="231"/>
        <v/>
      </c>
      <c r="IX88" s="284" t="str">
        <f t="shared" si="231"/>
        <v/>
      </c>
      <c r="IY88" s="284" t="str">
        <f t="shared" si="231"/>
        <v/>
      </c>
      <c r="IZ88" s="284" t="str">
        <f t="shared" ref="IZ88:LK88" si="232">IF(IZ34="","",($C11*IZ34)/((1+$H$4)^IZ$79))</f>
        <v/>
      </c>
      <c r="JA88" s="284" t="str">
        <f t="shared" si="232"/>
        <v/>
      </c>
      <c r="JB88" s="284" t="str">
        <f t="shared" si="232"/>
        <v/>
      </c>
      <c r="JC88" s="284" t="str">
        <f t="shared" si="232"/>
        <v/>
      </c>
      <c r="JD88" s="284" t="str">
        <f t="shared" si="232"/>
        <v/>
      </c>
      <c r="JE88" s="284" t="str">
        <f t="shared" si="232"/>
        <v/>
      </c>
      <c r="JF88" s="284" t="str">
        <f t="shared" si="232"/>
        <v/>
      </c>
      <c r="JG88" s="284" t="str">
        <f t="shared" si="232"/>
        <v/>
      </c>
      <c r="JH88" s="284" t="str">
        <f t="shared" si="232"/>
        <v/>
      </c>
      <c r="JI88" s="284" t="str">
        <f t="shared" si="232"/>
        <v/>
      </c>
      <c r="JJ88" s="284" t="str">
        <f t="shared" si="232"/>
        <v/>
      </c>
      <c r="JK88" s="284" t="str">
        <f t="shared" si="232"/>
        <v/>
      </c>
      <c r="JL88" s="284" t="str">
        <f t="shared" si="232"/>
        <v/>
      </c>
      <c r="JM88" s="284" t="str">
        <f t="shared" si="232"/>
        <v/>
      </c>
      <c r="JN88" s="284" t="str">
        <f t="shared" si="232"/>
        <v/>
      </c>
      <c r="JO88" s="284" t="str">
        <f t="shared" si="232"/>
        <v/>
      </c>
      <c r="JP88" s="284" t="str">
        <f t="shared" si="232"/>
        <v/>
      </c>
      <c r="JQ88" s="284" t="str">
        <f t="shared" si="232"/>
        <v/>
      </c>
      <c r="JR88" s="284" t="str">
        <f t="shared" si="232"/>
        <v/>
      </c>
      <c r="JS88" s="284" t="str">
        <f t="shared" si="232"/>
        <v/>
      </c>
      <c r="JT88" s="284" t="str">
        <f t="shared" si="232"/>
        <v/>
      </c>
      <c r="JU88" s="284" t="str">
        <f t="shared" si="232"/>
        <v/>
      </c>
      <c r="JV88" s="284" t="str">
        <f t="shared" si="232"/>
        <v/>
      </c>
      <c r="JW88" s="284" t="str">
        <f t="shared" si="232"/>
        <v/>
      </c>
      <c r="JX88" s="284" t="str">
        <f t="shared" si="232"/>
        <v/>
      </c>
      <c r="JY88" s="284" t="str">
        <f t="shared" si="232"/>
        <v/>
      </c>
      <c r="JZ88" s="284" t="str">
        <f t="shared" si="232"/>
        <v/>
      </c>
      <c r="KA88" s="284" t="str">
        <f t="shared" si="232"/>
        <v/>
      </c>
      <c r="KB88" s="284" t="str">
        <f t="shared" si="232"/>
        <v/>
      </c>
      <c r="KC88" s="284" t="str">
        <f t="shared" si="232"/>
        <v/>
      </c>
      <c r="KD88" s="284" t="str">
        <f t="shared" si="232"/>
        <v/>
      </c>
      <c r="KE88" s="284" t="str">
        <f t="shared" si="232"/>
        <v/>
      </c>
      <c r="KF88" s="284" t="str">
        <f t="shared" si="232"/>
        <v/>
      </c>
      <c r="KG88" s="284" t="str">
        <f t="shared" si="232"/>
        <v/>
      </c>
      <c r="KH88" s="284" t="str">
        <f t="shared" si="232"/>
        <v/>
      </c>
      <c r="KI88" s="284" t="str">
        <f t="shared" si="232"/>
        <v/>
      </c>
      <c r="KJ88" s="284" t="str">
        <f t="shared" si="232"/>
        <v/>
      </c>
      <c r="KK88" s="284" t="str">
        <f t="shared" si="232"/>
        <v/>
      </c>
      <c r="KL88" s="284" t="str">
        <f t="shared" si="232"/>
        <v/>
      </c>
      <c r="KM88" s="284" t="str">
        <f t="shared" si="232"/>
        <v/>
      </c>
      <c r="KN88" s="284" t="str">
        <f t="shared" si="232"/>
        <v/>
      </c>
      <c r="KO88" s="284" t="str">
        <f t="shared" si="232"/>
        <v/>
      </c>
      <c r="KP88" s="284" t="str">
        <f t="shared" si="232"/>
        <v/>
      </c>
      <c r="KQ88" s="284" t="str">
        <f t="shared" si="232"/>
        <v/>
      </c>
      <c r="KR88" s="284" t="str">
        <f t="shared" si="232"/>
        <v/>
      </c>
      <c r="KS88" s="284" t="str">
        <f t="shared" si="232"/>
        <v/>
      </c>
      <c r="KT88" s="284" t="str">
        <f t="shared" si="232"/>
        <v/>
      </c>
      <c r="KU88" s="284" t="str">
        <f t="shared" si="232"/>
        <v/>
      </c>
      <c r="KV88" s="284" t="str">
        <f t="shared" si="232"/>
        <v/>
      </c>
      <c r="KW88" s="284" t="str">
        <f t="shared" si="232"/>
        <v/>
      </c>
      <c r="KX88" s="284" t="str">
        <f t="shared" si="232"/>
        <v/>
      </c>
      <c r="KY88" s="284" t="str">
        <f t="shared" si="232"/>
        <v/>
      </c>
      <c r="KZ88" s="284" t="str">
        <f t="shared" si="232"/>
        <v/>
      </c>
      <c r="LA88" s="284" t="str">
        <f t="shared" si="232"/>
        <v/>
      </c>
      <c r="LB88" s="284" t="str">
        <f t="shared" si="232"/>
        <v/>
      </c>
      <c r="LC88" s="284" t="str">
        <f t="shared" si="232"/>
        <v/>
      </c>
      <c r="LD88" s="284" t="str">
        <f t="shared" si="232"/>
        <v/>
      </c>
      <c r="LE88" s="284" t="str">
        <f t="shared" si="232"/>
        <v/>
      </c>
      <c r="LF88" s="284" t="str">
        <f t="shared" si="232"/>
        <v/>
      </c>
      <c r="LG88" s="284" t="str">
        <f t="shared" si="232"/>
        <v/>
      </c>
      <c r="LH88" s="284" t="str">
        <f t="shared" si="232"/>
        <v/>
      </c>
      <c r="LI88" s="284" t="str">
        <f t="shared" si="232"/>
        <v/>
      </c>
      <c r="LJ88" s="284" t="str">
        <f t="shared" si="232"/>
        <v/>
      </c>
      <c r="LK88" s="284" t="str">
        <f t="shared" si="232"/>
        <v/>
      </c>
      <c r="LL88" s="284" t="str">
        <f t="shared" ref="LL88:NW88" si="233">IF(LL34="","",($C11*LL34)/((1+$H$4)^LL$79))</f>
        <v/>
      </c>
      <c r="LM88" s="284" t="str">
        <f t="shared" si="233"/>
        <v/>
      </c>
      <c r="LN88" s="284" t="str">
        <f t="shared" si="233"/>
        <v/>
      </c>
      <c r="LO88" s="284" t="str">
        <f t="shared" si="233"/>
        <v/>
      </c>
      <c r="LP88" s="284" t="str">
        <f t="shared" si="233"/>
        <v/>
      </c>
      <c r="LQ88" s="284" t="str">
        <f t="shared" si="233"/>
        <v/>
      </c>
      <c r="LR88" s="284" t="str">
        <f t="shared" si="233"/>
        <v/>
      </c>
      <c r="LS88" s="284" t="str">
        <f t="shared" si="233"/>
        <v/>
      </c>
      <c r="LT88" s="284" t="str">
        <f t="shared" si="233"/>
        <v/>
      </c>
      <c r="LU88" s="284" t="str">
        <f t="shared" si="233"/>
        <v/>
      </c>
      <c r="LV88" s="284" t="str">
        <f t="shared" si="233"/>
        <v/>
      </c>
      <c r="LW88" s="284" t="str">
        <f t="shared" si="233"/>
        <v/>
      </c>
      <c r="LX88" s="284" t="str">
        <f t="shared" si="233"/>
        <v/>
      </c>
      <c r="LY88" s="284" t="str">
        <f t="shared" si="233"/>
        <v/>
      </c>
      <c r="LZ88" s="284" t="str">
        <f t="shared" si="233"/>
        <v/>
      </c>
      <c r="MA88" s="284" t="str">
        <f t="shared" si="233"/>
        <v/>
      </c>
      <c r="MB88" s="284" t="str">
        <f t="shared" si="233"/>
        <v/>
      </c>
      <c r="MC88" s="284" t="str">
        <f t="shared" si="233"/>
        <v/>
      </c>
      <c r="MD88" s="284" t="str">
        <f t="shared" si="233"/>
        <v/>
      </c>
      <c r="ME88" s="284" t="str">
        <f t="shared" si="233"/>
        <v/>
      </c>
      <c r="MF88" s="284" t="str">
        <f t="shared" si="233"/>
        <v/>
      </c>
      <c r="MG88" s="284" t="str">
        <f t="shared" si="233"/>
        <v/>
      </c>
      <c r="MH88" s="284" t="str">
        <f t="shared" si="233"/>
        <v/>
      </c>
      <c r="MI88" s="284" t="str">
        <f t="shared" si="233"/>
        <v/>
      </c>
      <c r="MJ88" s="284" t="str">
        <f t="shared" si="233"/>
        <v/>
      </c>
      <c r="MK88" s="284" t="str">
        <f t="shared" si="233"/>
        <v/>
      </c>
      <c r="ML88" s="284" t="str">
        <f t="shared" si="233"/>
        <v/>
      </c>
      <c r="MM88" s="284" t="str">
        <f t="shared" si="233"/>
        <v/>
      </c>
      <c r="MN88" s="284" t="str">
        <f t="shared" si="233"/>
        <v/>
      </c>
      <c r="MO88" s="284" t="str">
        <f t="shared" si="233"/>
        <v/>
      </c>
      <c r="MP88" s="284" t="str">
        <f t="shared" si="233"/>
        <v/>
      </c>
      <c r="MQ88" s="284" t="str">
        <f t="shared" si="233"/>
        <v/>
      </c>
      <c r="MR88" s="284" t="str">
        <f t="shared" si="233"/>
        <v/>
      </c>
      <c r="MS88" s="284" t="str">
        <f t="shared" si="233"/>
        <v/>
      </c>
      <c r="MT88" s="284" t="str">
        <f t="shared" si="233"/>
        <v/>
      </c>
      <c r="MU88" s="284" t="str">
        <f t="shared" si="233"/>
        <v/>
      </c>
      <c r="MV88" s="284" t="str">
        <f t="shared" si="233"/>
        <v/>
      </c>
      <c r="MW88" s="284" t="str">
        <f t="shared" si="233"/>
        <v/>
      </c>
      <c r="MX88" s="284" t="str">
        <f t="shared" si="233"/>
        <v/>
      </c>
      <c r="MY88" s="284" t="str">
        <f t="shared" si="233"/>
        <v/>
      </c>
      <c r="MZ88" s="284" t="str">
        <f t="shared" si="233"/>
        <v/>
      </c>
      <c r="NA88" s="284" t="str">
        <f t="shared" si="233"/>
        <v/>
      </c>
      <c r="NB88" s="284" t="str">
        <f t="shared" si="233"/>
        <v/>
      </c>
      <c r="NC88" s="284" t="str">
        <f t="shared" si="233"/>
        <v/>
      </c>
      <c r="ND88" s="284" t="str">
        <f t="shared" si="233"/>
        <v/>
      </c>
      <c r="NE88" s="284" t="str">
        <f t="shared" si="233"/>
        <v/>
      </c>
      <c r="NF88" s="284" t="str">
        <f t="shared" si="233"/>
        <v/>
      </c>
      <c r="NG88" s="284" t="str">
        <f t="shared" si="233"/>
        <v/>
      </c>
      <c r="NH88" s="284" t="str">
        <f t="shared" si="233"/>
        <v/>
      </c>
      <c r="NI88" s="284" t="str">
        <f t="shared" si="233"/>
        <v/>
      </c>
      <c r="NJ88" s="284" t="str">
        <f t="shared" si="233"/>
        <v/>
      </c>
      <c r="NK88" s="284" t="str">
        <f t="shared" si="233"/>
        <v/>
      </c>
      <c r="NL88" s="284" t="str">
        <f t="shared" si="233"/>
        <v/>
      </c>
      <c r="NM88" s="284" t="str">
        <f t="shared" si="233"/>
        <v/>
      </c>
      <c r="NN88" s="284" t="str">
        <f t="shared" si="233"/>
        <v/>
      </c>
      <c r="NO88" s="284" t="str">
        <f t="shared" si="233"/>
        <v/>
      </c>
      <c r="NP88" s="284" t="str">
        <f t="shared" si="233"/>
        <v/>
      </c>
      <c r="NQ88" s="284" t="str">
        <f t="shared" si="233"/>
        <v/>
      </c>
      <c r="NR88" s="284" t="str">
        <f t="shared" si="233"/>
        <v/>
      </c>
      <c r="NS88" s="284" t="str">
        <f t="shared" si="233"/>
        <v/>
      </c>
      <c r="NT88" s="284" t="str">
        <f t="shared" si="233"/>
        <v/>
      </c>
      <c r="NU88" s="284" t="str">
        <f t="shared" si="233"/>
        <v/>
      </c>
      <c r="NV88" s="284" t="str">
        <f t="shared" si="233"/>
        <v/>
      </c>
      <c r="NW88" s="284" t="str">
        <f t="shared" si="233"/>
        <v/>
      </c>
      <c r="NX88" s="284" t="str">
        <f t="shared" ref="NX88:QI88" si="234">IF(NX34="","",($C11*NX34)/((1+$H$4)^NX$79))</f>
        <v/>
      </c>
      <c r="NY88" s="284" t="str">
        <f t="shared" si="234"/>
        <v/>
      </c>
      <c r="NZ88" s="284" t="str">
        <f t="shared" si="234"/>
        <v/>
      </c>
      <c r="OA88" s="284" t="str">
        <f t="shared" si="234"/>
        <v/>
      </c>
      <c r="OB88" s="284" t="str">
        <f t="shared" si="234"/>
        <v/>
      </c>
      <c r="OC88" s="284" t="str">
        <f t="shared" si="234"/>
        <v/>
      </c>
      <c r="OD88" s="284" t="str">
        <f t="shared" si="234"/>
        <v/>
      </c>
      <c r="OE88" s="284" t="str">
        <f t="shared" si="234"/>
        <v/>
      </c>
      <c r="OF88" s="284" t="str">
        <f t="shared" si="234"/>
        <v/>
      </c>
      <c r="OG88" s="284" t="str">
        <f t="shared" si="234"/>
        <v/>
      </c>
      <c r="OH88" s="284" t="str">
        <f t="shared" si="234"/>
        <v/>
      </c>
      <c r="OI88" s="284" t="str">
        <f t="shared" si="234"/>
        <v/>
      </c>
      <c r="OJ88" s="284" t="str">
        <f t="shared" si="234"/>
        <v/>
      </c>
      <c r="OK88" s="284" t="str">
        <f t="shared" si="234"/>
        <v/>
      </c>
      <c r="OL88" s="284" t="str">
        <f t="shared" si="234"/>
        <v/>
      </c>
      <c r="OM88" s="284" t="str">
        <f t="shared" si="234"/>
        <v/>
      </c>
      <c r="ON88" s="284" t="str">
        <f t="shared" si="234"/>
        <v/>
      </c>
      <c r="OO88" s="284" t="str">
        <f t="shared" si="234"/>
        <v/>
      </c>
      <c r="OP88" s="284" t="str">
        <f t="shared" si="234"/>
        <v/>
      </c>
      <c r="OQ88" s="284" t="str">
        <f t="shared" si="234"/>
        <v/>
      </c>
      <c r="OR88" s="284" t="str">
        <f t="shared" si="234"/>
        <v/>
      </c>
      <c r="OS88" s="284" t="str">
        <f t="shared" si="234"/>
        <v/>
      </c>
      <c r="OT88" s="284" t="str">
        <f t="shared" si="234"/>
        <v/>
      </c>
      <c r="OU88" s="284" t="str">
        <f t="shared" si="234"/>
        <v/>
      </c>
      <c r="OV88" s="284" t="str">
        <f t="shared" si="234"/>
        <v/>
      </c>
      <c r="OW88" s="284" t="str">
        <f t="shared" si="234"/>
        <v/>
      </c>
      <c r="OX88" s="284" t="str">
        <f t="shared" si="234"/>
        <v/>
      </c>
      <c r="OY88" s="284" t="str">
        <f t="shared" si="234"/>
        <v/>
      </c>
      <c r="OZ88" s="284" t="str">
        <f t="shared" si="234"/>
        <v/>
      </c>
      <c r="PA88" s="284" t="str">
        <f t="shared" si="234"/>
        <v/>
      </c>
      <c r="PB88" s="284" t="str">
        <f t="shared" si="234"/>
        <v/>
      </c>
      <c r="PC88" s="284" t="str">
        <f t="shared" si="234"/>
        <v/>
      </c>
      <c r="PD88" s="284" t="str">
        <f t="shared" si="234"/>
        <v/>
      </c>
      <c r="PE88" s="284" t="str">
        <f t="shared" si="234"/>
        <v/>
      </c>
      <c r="PF88" s="284" t="str">
        <f t="shared" si="234"/>
        <v/>
      </c>
      <c r="PG88" s="284" t="str">
        <f t="shared" si="234"/>
        <v/>
      </c>
      <c r="PH88" s="284" t="str">
        <f t="shared" si="234"/>
        <v/>
      </c>
      <c r="PI88" s="284" t="str">
        <f t="shared" si="234"/>
        <v/>
      </c>
      <c r="PJ88" s="284" t="str">
        <f t="shared" si="234"/>
        <v/>
      </c>
      <c r="PK88" s="284" t="str">
        <f t="shared" si="234"/>
        <v/>
      </c>
      <c r="PL88" s="284" t="str">
        <f t="shared" si="234"/>
        <v/>
      </c>
      <c r="PM88" s="284" t="str">
        <f t="shared" si="234"/>
        <v/>
      </c>
      <c r="PN88" s="284" t="str">
        <f t="shared" si="234"/>
        <v/>
      </c>
      <c r="PO88" s="284" t="str">
        <f t="shared" si="234"/>
        <v/>
      </c>
      <c r="PP88" s="284" t="str">
        <f t="shared" si="234"/>
        <v/>
      </c>
      <c r="PQ88" s="284" t="str">
        <f t="shared" si="234"/>
        <v/>
      </c>
      <c r="PR88" s="284" t="str">
        <f t="shared" si="234"/>
        <v/>
      </c>
      <c r="PS88" s="284" t="str">
        <f t="shared" si="234"/>
        <v/>
      </c>
      <c r="PT88" s="284" t="str">
        <f t="shared" si="234"/>
        <v/>
      </c>
      <c r="PU88" s="284" t="str">
        <f t="shared" si="234"/>
        <v/>
      </c>
      <c r="PV88" s="284" t="str">
        <f t="shared" si="234"/>
        <v/>
      </c>
      <c r="PW88" s="284" t="str">
        <f t="shared" si="234"/>
        <v/>
      </c>
      <c r="PX88" s="284" t="str">
        <f t="shared" si="234"/>
        <v/>
      </c>
      <c r="PY88" s="284" t="str">
        <f t="shared" si="234"/>
        <v/>
      </c>
      <c r="PZ88" s="284" t="str">
        <f t="shared" si="234"/>
        <v/>
      </c>
      <c r="QA88" s="284" t="str">
        <f t="shared" si="234"/>
        <v/>
      </c>
      <c r="QB88" s="284" t="str">
        <f t="shared" si="234"/>
        <v/>
      </c>
      <c r="QC88" s="284" t="str">
        <f t="shared" si="234"/>
        <v/>
      </c>
      <c r="QD88" s="284" t="str">
        <f t="shared" si="234"/>
        <v/>
      </c>
      <c r="QE88" s="284" t="str">
        <f t="shared" si="234"/>
        <v/>
      </c>
      <c r="QF88" s="284" t="str">
        <f t="shared" si="234"/>
        <v/>
      </c>
      <c r="QG88" s="284" t="str">
        <f t="shared" si="234"/>
        <v/>
      </c>
      <c r="QH88" s="284" t="str">
        <f t="shared" si="234"/>
        <v/>
      </c>
      <c r="QI88" s="284" t="str">
        <f t="shared" si="234"/>
        <v/>
      </c>
      <c r="QJ88" s="284" t="str">
        <f t="shared" ref="QJ88:SA88" si="235">IF(QJ34="","",($C11*QJ34)/((1+$H$4)^QJ$79))</f>
        <v/>
      </c>
      <c r="QK88" s="284" t="str">
        <f t="shared" si="235"/>
        <v/>
      </c>
      <c r="QL88" s="284" t="str">
        <f t="shared" si="235"/>
        <v/>
      </c>
      <c r="QM88" s="284" t="str">
        <f t="shared" si="235"/>
        <v/>
      </c>
      <c r="QN88" s="284" t="str">
        <f t="shared" si="235"/>
        <v/>
      </c>
      <c r="QO88" s="284" t="str">
        <f t="shared" si="235"/>
        <v/>
      </c>
      <c r="QP88" s="284" t="str">
        <f t="shared" si="235"/>
        <v/>
      </c>
      <c r="QQ88" s="284" t="str">
        <f t="shared" si="235"/>
        <v/>
      </c>
      <c r="QR88" s="284" t="str">
        <f t="shared" si="235"/>
        <v/>
      </c>
      <c r="QS88" s="284" t="str">
        <f t="shared" si="235"/>
        <v/>
      </c>
      <c r="QT88" s="284" t="str">
        <f t="shared" si="235"/>
        <v/>
      </c>
      <c r="QU88" s="284" t="str">
        <f t="shared" si="235"/>
        <v/>
      </c>
      <c r="QV88" s="284" t="str">
        <f t="shared" si="235"/>
        <v/>
      </c>
      <c r="QW88" s="284" t="str">
        <f t="shared" si="235"/>
        <v/>
      </c>
      <c r="QX88" s="284" t="str">
        <f t="shared" si="235"/>
        <v/>
      </c>
      <c r="QY88" s="284" t="str">
        <f t="shared" si="235"/>
        <v/>
      </c>
      <c r="QZ88" s="284" t="str">
        <f t="shared" si="235"/>
        <v/>
      </c>
      <c r="RA88" s="284" t="str">
        <f t="shared" si="235"/>
        <v/>
      </c>
      <c r="RB88" s="284" t="str">
        <f t="shared" si="235"/>
        <v/>
      </c>
      <c r="RC88" s="284" t="str">
        <f t="shared" si="235"/>
        <v/>
      </c>
      <c r="RD88" s="284" t="str">
        <f t="shared" si="235"/>
        <v/>
      </c>
      <c r="RE88" s="284" t="str">
        <f t="shared" si="235"/>
        <v/>
      </c>
      <c r="RF88" s="284" t="str">
        <f t="shared" si="235"/>
        <v/>
      </c>
      <c r="RG88" s="284" t="str">
        <f t="shared" si="235"/>
        <v/>
      </c>
      <c r="RH88" s="284" t="str">
        <f t="shared" si="235"/>
        <v/>
      </c>
      <c r="RI88" s="284" t="str">
        <f t="shared" si="235"/>
        <v/>
      </c>
      <c r="RJ88" s="284" t="str">
        <f t="shared" si="235"/>
        <v/>
      </c>
      <c r="RK88" s="284" t="str">
        <f t="shared" si="235"/>
        <v/>
      </c>
      <c r="RL88" s="284" t="str">
        <f t="shared" si="235"/>
        <v/>
      </c>
      <c r="RM88" s="284" t="str">
        <f t="shared" si="235"/>
        <v/>
      </c>
      <c r="RN88" s="284" t="str">
        <f t="shared" si="235"/>
        <v/>
      </c>
      <c r="RO88" s="284" t="str">
        <f t="shared" si="235"/>
        <v/>
      </c>
      <c r="RP88" s="284" t="str">
        <f t="shared" si="235"/>
        <v/>
      </c>
      <c r="RQ88" s="284" t="str">
        <f t="shared" si="235"/>
        <v/>
      </c>
      <c r="RR88" s="284" t="str">
        <f t="shared" si="235"/>
        <v/>
      </c>
      <c r="RS88" s="284" t="str">
        <f t="shared" si="235"/>
        <v/>
      </c>
      <c r="RT88" s="284" t="str">
        <f t="shared" si="235"/>
        <v/>
      </c>
      <c r="RU88" s="284" t="str">
        <f t="shared" si="235"/>
        <v/>
      </c>
      <c r="RV88" s="284" t="str">
        <f t="shared" si="235"/>
        <v/>
      </c>
      <c r="RW88" s="284" t="str">
        <f t="shared" si="235"/>
        <v/>
      </c>
      <c r="RX88" s="284" t="str">
        <f t="shared" si="235"/>
        <v/>
      </c>
      <c r="RY88" s="284" t="str">
        <f t="shared" si="235"/>
        <v/>
      </c>
      <c r="RZ88" s="284" t="str">
        <f t="shared" si="235"/>
        <v/>
      </c>
      <c r="SA88" s="284" t="str">
        <f t="shared" si="235"/>
        <v/>
      </c>
    </row>
    <row r="89" spans="1:495">
      <c r="A89" s="282"/>
      <c r="B89" s="283" t="str">
        <f>$B$12</f>
        <v>Site Maintenance</v>
      </c>
      <c r="C89" s="290">
        <f>SUM(D89:R89,S89:INDEX(S89:SA89,$H$5))</f>
        <v>116000.36312729189</v>
      </c>
      <c r="D89" s="284" t="str">
        <f t="shared" ref="D89:BO89" si="236">IF(D35="","",($C12*D35)/((1+$H$4)^D$79))</f>
        <v/>
      </c>
      <c r="E89" s="284" t="str">
        <f t="shared" si="236"/>
        <v/>
      </c>
      <c r="F89" s="284" t="str">
        <f t="shared" si="236"/>
        <v/>
      </c>
      <c r="G89" s="284">
        <f t="shared" si="236"/>
        <v>13583.806987633414</v>
      </c>
      <c r="H89" s="284">
        <f t="shared" si="236"/>
        <v>12695.146717414404</v>
      </c>
      <c r="I89" s="284">
        <f t="shared" si="236"/>
        <v>11864.623100387294</v>
      </c>
      <c r="J89" s="284">
        <f t="shared" si="236"/>
        <v>11088.432804100275</v>
      </c>
      <c r="K89" s="284">
        <f t="shared" si="236"/>
        <v>10363.021312243247</v>
      </c>
      <c r="L89" s="284">
        <f t="shared" si="236"/>
        <v>9685.0666469563057</v>
      </c>
      <c r="M89" s="284">
        <f t="shared" si="236"/>
        <v>9051.4641560339296</v>
      </c>
      <c r="N89" s="284">
        <f t="shared" si="236"/>
        <v>8459.3122953588118</v>
      </c>
      <c r="O89" s="284">
        <f t="shared" si="236"/>
        <v>7905.8993414568358</v>
      </c>
      <c r="P89" s="284">
        <f t="shared" si="236"/>
        <v>3694.3454866620723</v>
      </c>
      <c r="Q89" s="284">
        <f t="shared" si="236"/>
        <v>3452.6593333290398</v>
      </c>
      <c r="R89" s="284">
        <f t="shared" si="236"/>
        <v>3226.7844236719993</v>
      </c>
      <c r="S89" s="284">
        <f t="shared" si="236"/>
        <v>3015.6863772635511</v>
      </c>
      <c r="T89" s="284">
        <f t="shared" si="236"/>
        <v>2818.3984834238795</v>
      </c>
      <c r="U89" s="284">
        <f t="shared" si="236"/>
        <v>2634.0172742279246</v>
      </c>
      <c r="V89" s="284">
        <f t="shared" si="236"/>
        <v>2461.6983871289017</v>
      </c>
      <c r="W89" s="284" t="str">
        <f t="shared" si="236"/>
        <v/>
      </c>
      <c r="X89" s="284" t="str">
        <f t="shared" si="236"/>
        <v/>
      </c>
      <c r="Y89" s="284" t="str">
        <f t="shared" si="236"/>
        <v/>
      </c>
      <c r="Z89" s="284" t="str">
        <f t="shared" si="236"/>
        <v/>
      </c>
      <c r="AA89" s="284" t="str">
        <f t="shared" si="236"/>
        <v/>
      </c>
      <c r="AB89" s="284" t="str">
        <f t="shared" si="236"/>
        <v/>
      </c>
      <c r="AC89" s="284" t="str">
        <f t="shared" si="236"/>
        <v/>
      </c>
      <c r="AD89" s="284" t="str">
        <f t="shared" si="236"/>
        <v/>
      </c>
      <c r="AE89" s="284" t="str">
        <f t="shared" si="236"/>
        <v/>
      </c>
      <c r="AF89" s="284" t="str">
        <f t="shared" si="236"/>
        <v/>
      </c>
      <c r="AG89" s="284">
        <f t="shared" si="236"/>
        <v>2339.0703412077642</v>
      </c>
      <c r="AH89" s="284" t="str">
        <f t="shared" si="236"/>
        <v/>
      </c>
      <c r="AI89" s="284" t="str">
        <f t="shared" si="236"/>
        <v/>
      </c>
      <c r="AJ89" s="284" t="str">
        <f t="shared" si="236"/>
        <v/>
      </c>
      <c r="AK89" s="284" t="str">
        <f t="shared" si="236"/>
        <v/>
      </c>
      <c r="AL89" s="284">
        <f t="shared" si="236"/>
        <v>1667.7248261212842</v>
      </c>
      <c r="AM89" s="284" t="str">
        <f t="shared" si="236"/>
        <v/>
      </c>
      <c r="AN89" s="284" t="str">
        <f t="shared" si="236"/>
        <v/>
      </c>
      <c r="AO89" s="284" t="str">
        <f t="shared" si="236"/>
        <v/>
      </c>
      <c r="AP89" s="284" t="str">
        <f t="shared" si="236"/>
        <v/>
      </c>
      <c r="AQ89" s="284" t="str">
        <f t="shared" si="236"/>
        <v/>
      </c>
      <c r="AR89" s="284" t="str">
        <f t="shared" si="236"/>
        <v/>
      </c>
      <c r="AS89" s="284" t="str">
        <f t="shared" si="236"/>
        <v/>
      </c>
      <c r="AT89" s="284" t="str">
        <f t="shared" si="236"/>
        <v/>
      </c>
      <c r="AU89" s="284" t="str">
        <f t="shared" si="236"/>
        <v/>
      </c>
      <c r="AV89" s="284" t="str">
        <f t="shared" si="236"/>
        <v/>
      </c>
      <c r="AW89" s="284" t="str">
        <f t="shared" si="236"/>
        <v/>
      </c>
      <c r="AX89" s="284" t="str">
        <f t="shared" si="236"/>
        <v/>
      </c>
      <c r="AY89" s="284" t="str">
        <f t="shared" si="236"/>
        <v/>
      </c>
      <c r="AZ89" s="284" t="str">
        <f t="shared" si="236"/>
        <v/>
      </c>
      <c r="BA89" s="284" t="str">
        <f t="shared" si="236"/>
        <v/>
      </c>
      <c r="BB89" s="284" t="str">
        <f t="shared" si="236"/>
        <v/>
      </c>
      <c r="BC89" s="284" t="str">
        <f t="shared" si="236"/>
        <v/>
      </c>
      <c r="BD89" s="284" t="str">
        <f t="shared" si="236"/>
        <v/>
      </c>
      <c r="BE89" s="284" t="str">
        <f t="shared" si="236"/>
        <v/>
      </c>
      <c r="BF89" s="284" t="str">
        <f t="shared" si="236"/>
        <v/>
      </c>
      <c r="BG89" s="284" t="str">
        <f t="shared" si="236"/>
        <v/>
      </c>
      <c r="BH89" s="284" t="str">
        <f t="shared" si="236"/>
        <v/>
      </c>
      <c r="BI89" s="284" t="str">
        <f t="shared" si="236"/>
        <v/>
      </c>
      <c r="BJ89" s="284" t="str">
        <f t="shared" si="236"/>
        <v/>
      </c>
      <c r="BK89" s="284" t="str">
        <f t="shared" si="236"/>
        <v/>
      </c>
      <c r="BL89" s="284" t="str">
        <f t="shared" si="236"/>
        <v/>
      </c>
      <c r="BM89" s="284" t="str">
        <f t="shared" si="236"/>
        <v/>
      </c>
      <c r="BN89" s="284" t="str">
        <f t="shared" si="236"/>
        <v/>
      </c>
      <c r="BO89" s="284" t="str">
        <f t="shared" si="236"/>
        <v/>
      </c>
      <c r="BP89" s="284" t="str">
        <f t="shared" ref="BP89:EA89" si="237">IF(BP35="","",($C12*BP35)/((1+$H$4)^BP$79))</f>
        <v/>
      </c>
      <c r="BQ89" s="284" t="str">
        <f t="shared" si="237"/>
        <v/>
      </c>
      <c r="BR89" s="284" t="str">
        <f t="shared" si="237"/>
        <v/>
      </c>
      <c r="BS89" s="284" t="str">
        <f t="shared" si="237"/>
        <v/>
      </c>
      <c r="BT89" s="284" t="str">
        <f t="shared" si="237"/>
        <v/>
      </c>
      <c r="BU89" s="284" t="str">
        <f t="shared" si="237"/>
        <v/>
      </c>
      <c r="BV89" s="284" t="str">
        <f t="shared" si="237"/>
        <v/>
      </c>
      <c r="BW89" s="284" t="str">
        <f t="shared" si="237"/>
        <v/>
      </c>
      <c r="BX89" s="284" t="str">
        <f t="shared" si="237"/>
        <v/>
      </c>
      <c r="BY89" s="284" t="str">
        <f t="shared" si="237"/>
        <v/>
      </c>
      <c r="BZ89" s="284" t="str">
        <f t="shared" si="237"/>
        <v/>
      </c>
      <c r="CA89" s="284" t="str">
        <f t="shared" si="237"/>
        <v/>
      </c>
      <c r="CB89" s="284" t="str">
        <f t="shared" si="237"/>
        <v/>
      </c>
      <c r="CC89" s="284" t="str">
        <f t="shared" si="237"/>
        <v/>
      </c>
      <c r="CD89" s="284" t="str">
        <f t="shared" si="237"/>
        <v/>
      </c>
      <c r="CE89" s="284" t="str">
        <f t="shared" si="237"/>
        <v/>
      </c>
      <c r="CF89" s="284" t="str">
        <f t="shared" si="237"/>
        <v/>
      </c>
      <c r="CG89" s="284" t="str">
        <f t="shared" si="237"/>
        <v/>
      </c>
      <c r="CH89" s="284" t="str">
        <f t="shared" si="237"/>
        <v/>
      </c>
      <c r="CI89" s="284" t="str">
        <f t="shared" si="237"/>
        <v/>
      </c>
      <c r="CJ89" s="284" t="str">
        <f t="shared" si="237"/>
        <v/>
      </c>
      <c r="CK89" s="284" t="str">
        <f t="shared" si="237"/>
        <v/>
      </c>
      <c r="CL89" s="284" t="str">
        <f t="shared" si="237"/>
        <v/>
      </c>
      <c r="CM89" s="284" t="str">
        <f t="shared" si="237"/>
        <v/>
      </c>
      <c r="CN89" s="284" t="str">
        <f t="shared" si="237"/>
        <v/>
      </c>
      <c r="CO89" s="284" t="str">
        <f t="shared" si="237"/>
        <v/>
      </c>
      <c r="CP89" s="284" t="str">
        <f t="shared" si="237"/>
        <v/>
      </c>
      <c r="CQ89" s="284" t="str">
        <f t="shared" si="237"/>
        <v/>
      </c>
      <c r="CR89" s="284" t="str">
        <f t="shared" si="237"/>
        <v/>
      </c>
      <c r="CS89" s="284" t="str">
        <f t="shared" si="237"/>
        <v/>
      </c>
      <c r="CT89" s="284" t="str">
        <f t="shared" si="237"/>
        <v/>
      </c>
      <c r="CU89" s="284" t="str">
        <f t="shared" si="237"/>
        <v/>
      </c>
      <c r="CV89" s="284" t="str">
        <f t="shared" si="237"/>
        <v/>
      </c>
      <c r="CW89" s="284" t="str">
        <f t="shared" si="237"/>
        <v/>
      </c>
      <c r="CX89" s="284" t="str">
        <f t="shared" si="237"/>
        <v/>
      </c>
      <c r="CY89" s="284" t="str">
        <f t="shared" si="237"/>
        <v/>
      </c>
      <c r="CZ89" s="284" t="str">
        <f t="shared" si="237"/>
        <v/>
      </c>
      <c r="DA89" s="284" t="str">
        <f t="shared" si="237"/>
        <v/>
      </c>
      <c r="DB89" s="284" t="str">
        <f t="shared" si="237"/>
        <v/>
      </c>
      <c r="DC89" s="284" t="str">
        <f t="shared" si="237"/>
        <v/>
      </c>
      <c r="DD89" s="284" t="str">
        <f t="shared" si="237"/>
        <v/>
      </c>
      <c r="DE89" s="284" t="str">
        <f t="shared" si="237"/>
        <v/>
      </c>
      <c r="DF89" s="284" t="str">
        <f t="shared" si="237"/>
        <v/>
      </c>
      <c r="DG89" s="284" t="str">
        <f t="shared" si="237"/>
        <v/>
      </c>
      <c r="DH89" s="284" t="str">
        <f t="shared" si="237"/>
        <v/>
      </c>
      <c r="DI89" s="284" t="str">
        <f t="shared" si="237"/>
        <v/>
      </c>
      <c r="DJ89" s="284" t="str">
        <f t="shared" si="237"/>
        <v/>
      </c>
      <c r="DK89" s="284" t="str">
        <f t="shared" si="237"/>
        <v/>
      </c>
      <c r="DL89" s="284" t="str">
        <f t="shared" si="237"/>
        <v/>
      </c>
      <c r="DM89" s="284" t="str">
        <f t="shared" si="237"/>
        <v/>
      </c>
      <c r="DN89" s="284" t="str">
        <f t="shared" si="237"/>
        <v/>
      </c>
      <c r="DO89" s="284" t="str">
        <f t="shared" si="237"/>
        <v/>
      </c>
      <c r="DP89" s="284" t="str">
        <f t="shared" si="237"/>
        <v/>
      </c>
      <c r="DQ89" s="284" t="str">
        <f t="shared" si="237"/>
        <v/>
      </c>
      <c r="DR89" s="284" t="str">
        <f t="shared" si="237"/>
        <v/>
      </c>
      <c r="DS89" s="284" t="str">
        <f t="shared" si="237"/>
        <v/>
      </c>
      <c r="DT89" s="284" t="str">
        <f t="shared" si="237"/>
        <v/>
      </c>
      <c r="DU89" s="284" t="str">
        <f t="shared" si="237"/>
        <v/>
      </c>
      <c r="DV89" s="284" t="str">
        <f t="shared" si="237"/>
        <v/>
      </c>
      <c r="DW89" s="284" t="str">
        <f t="shared" si="237"/>
        <v/>
      </c>
      <c r="DX89" s="284" t="str">
        <f t="shared" si="237"/>
        <v/>
      </c>
      <c r="DY89" s="284" t="str">
        <f t="shared" si="237"/>
        <v/>
      </c>
      <c r="DZ89" s="284" t="str">
        <f t="shared" si="237"/>
        <v/>
      </c>
      <c r="EA89" s="284" t="str">
        <f t="shared" si="237"/>
        <v/>
      </c>
      <c r="EB89" s="284" t="str">
        <f t="shared" ref="EB89:GM89" si="238">IF(EB35="","",($C12*EB35)/((1+$H$4)^EB$79))</f>
        <v/>
      </c>
      <c r="EC89" s="284" t="str">
        <f t="shared" si="238"/>
        <v/>
      </c>
      <c r="ED89" s="284" t="str">
        <f t="shared" si="238"/>
        <v/>
      </c>
      <c r="EE89" s="284" t="str">
        <f t="shared" si="238"/>
        <v/>
      </c>
      <c r="EF89" s="284" t="str">
        <f t="shared" si="238"/>
        <v/>
      </c>
      <c r="EG89" s="284" t="str">
        <f t="shared" si="238"/>
        <v/>
      </c>
      <c r="EH89" s="284" t="str">
        <f t="shared" si="238"/>
        <v/>
      </c>
      <c r="EI89" s="284" t="str">
        <f t="shared" si="238"/>
        <v/>
      </c>
      <c r="EJ89" s="284" t="str">
        <f t="shared" si="238"/>
        <v/>
      </c>
      <c r="EK89" s="284" t="str">
        <f t="shared" si="238"/>
        <v/>
      </c>
      <c r="EL89" s="284" t="str">
        <f t="shared" si="238"/>
        <v/>
      </c>
      <c r="EM89" s="284" t="str">
        <f t="shared" si="238"/>
        <v/>
      </c>
      <c r="EN89" s="284" t="str">
        <f t="shared" si="238"/>
        <v/>
      </c>
      <c r="EO89" s="284" t="str">
        <f t="shared" si="238"/>
        <v/>
      </c>
      <c r="EP89" s="284" t="str">
        <f t="shared" si="238"/>
        <v/>
      </c>
      <c r="EQ89" s="284" t="str">
        <f t="shared" si="238"/>
        <v/>
      </c>
      <c r="ER89" s="284" t="str">
        <f t="shared" si="238"/>
        <v/>
      </c>
      <c r="ES89" s="284" t="str">
        <f t="shared" si="238"/>
        <v/>
      </c>
      <c r="ET89" s="284" t="str">
        <f t="shared" si="238"/>
        <v/>
      </c>
      <c r="EU89" s="284" t="str">
        <f t="shared" si="238"/>
        <v/>
      </c>
      <c r="EV89" s="284" t="str">
        <f t="shared" si="238"/>
        <v/>
      </c>
      <c r="EW89" s="284" t="str">
        <f t="shared" si="238"/>
        <v/>
      </c>
      <c r="EX89" s="284" t="str">
        <f t="shared" si="238"/>
        <v/>
      </c>
      <c r="EY89" s="284" t="str">
        <f t="shared" si="238"/>
        <v/>
      </c>
      <c r="EZ89" s="284" t="str">
        <f t="shared" si="238"/>
        <v/>
      </c>
      <c r="FA89" s="284" t="str">
        <f t="shared" si="238"/>
        <v/>
      </c>
      <c r="FB89" s="284" t="str">
        <f t="shared" si="238"/>
        <v/>
      </c>
      <c r="FC89" s="284" t="str">
        <f t="shared" si="238"/>
        <v/>
      </c>
      <c r="FD89" s="284" t="str">
        <f t="shared" si="238"/>
        <v/>
      </c>
      <c r="FE89" s="284" t="str">
        <f t="shared" si="238"/>
        <v/>
      </c>
      <c r="FF89" s="284" t="str">
        <f t="shared" si="238"/>
        <v/>
      </c>
      <c r="FG89" s="284" t="str">
        <f t="shared" si="238"/>
        <v/>
      </c>
      <c r="FH89" s="284" t="str">
        <f t="shared" si="238"/>
        <v/>
      </c>
      <c r="FI89" s="284" t="str">
        <f t="shared" si="238"/>
        <v/>
      </c>
      <c r="FJ89" s="284" t="str">
        <f t="shared" si="238"/>
        <v/>
      </c>
      <c r="FK89" s="284" t="str">
        <f t="shared" si="238"/>
        <v/>
      </c>
      <c r="FL89" s="284" t="str">
        <f t="shared" si="238"/>
        <v/>
      </c>
      <c r="FM89" s="284" t="str">
        <f t="shared" si="238"/>
        <v/>
      </c>
      <c r="FN89" s="284" t="str">
        <f t="shared" si="238"/>
        <v/>
      </c>
      <c r="FO89" s="284" t="str">
        <f t="shared" si="238"/>
        <v/>
      </c>
      <c r="FP89" s="284" t="str">
        <f t="shared" si="238"/>
        <v/>
      </c>
      <c r="FQ89" s="284" t="str">
        <f t="shared" si="238"/>
        <v/>
      </c>
      <c r="FR89" s="284" t="str">
        <f t="shared" si="238"/>
        <v/>
      </c>
      <c r="FS89" s="284" t="str">
        <f t="shared" si="238"/>
        <v/>
      </c>
      <c r="FT89" s="284" t="str">
        <f t="shared" si="238"/>
        <v/>
      </c>
      <c r="FU89" s="284" t="str">
        <f t="shared" si="238"/>
        <v/>
      </c>
      <c r="FV89" s="284" t="str">
        <f t="shared" si="238"/>
        <v/>
      </c>
      <c r="FW89" s="284" t="str">
        <f t="shared" si="238"/>
        <v/>
      </c>
      <c r="FX89" s="284" t="str">
        <f t="shared" si="238"/>
        <v/>
      </c>
      <c r="FY89" s="284" t="str">
        <f t="shared" si="238"/>
        <v/>
      </c>
      <c r="FZ89" s="284" t="str">
        <f t="shared" si="238"/>
        <v/>
      </c>
      <c r="GA89" s="284" t="str">
        <f t="shared" si="238"/>
        <v/>
      </c>
      <c r="GB89" s="284" t="str">
        <f t="shared" si="238"/>
        <v/>
      </c>
      <c r="GC89" s="284" t="str">
        <f t="shared" si="238"/>
        <v/>
      </c>
      <c r="GD89" s="284" t="str">
        <f t="shared" si="238"/>
        <v/>
      </c>
      <c r="GE89" s="284" t="str">
        <f t="shared" si="238"/>
        <v/>
      </c>
      <c r="GF89" s="284" t="str">
        <f t="shared" si="238"/>
        <v/>
      </c>
      <c r="GG89" s="284" t="str">
        <f t="shared" si="238"/>
        <v/>
      </c>
      <c r="GH89" s="284" t="str">
        <f t="shared" si="238"/>
        <v/>
      </c>
      <c r="GI89" s="284" t="str">
        <f t="shared" si="238"/>
        <v/>
      </c>
      <c r="GJ89" s="284" t="str">
        <f t="shared" si="238"/>
        <v/>
      </c>
      <c r="GK89" s="284" t="str">
        <f t="shared" si="238"/>
        <v/>
      </c>
      <c r="GL89" s="284" t="str">
        <f t="shared" si="238"/>
        <v/>
      </c>
      <c r="GM89" s="284" t="str">
        <f t="shared" si="238"/>
        <v/>
      </c>
      <c r="GN89" s="284" t="str">
        <f t="shared" ref="GN89:IY89" si="239">IF(GN35="","",($C12*GN35)/((1+$H$4)^GN$79))</f>
        <v/>
      </c>
      <c r="GO89" s="284" t="str">
        <f t="shared" si="239"/>
        <v/>
      </c>
      <c r="GP89" s="284" t="str">
        <f t="shared" si="239"/>
        <v/>
      </c>
      <c r="GQ89" s="284" t="str">
        <f t="shared" si="239"/>
        <v/>
      </c>
      <c r="GR89" s="284" t="str">
        <f t="shared" si="239"/>
        <v/>
      </c>
      <c r="GS89" s="284" t="str">
        <f t="shared" si="239"/>
        <v/>
      </c>
      <c r="GT89" s="284" t="str">
        <f t="shared" si="239"/>
        <v/>
      </c>
      <c r="GU89" s="284" t="str">
        <f t="shared" si="239"/>
        <v/>
      </c>
      <c r="GV89" s="284" t="str">
        <f t="shared" si="239"/>
        <v/>
      </c>
      <c r="GW89" s="284" t="str">
        <f t="shared" si="239"/>
        <v/>
      </c>
      <c r="GX89" s="284" t="str">
        <f t="shared" si="239"/>
        <v/>
      </c>
      <c r="GY89" s="284" t="str">
        <f t="shared" si="239"/>
        <v/>
      </c>
      <c r="GZ89" s="284" t="str">
        <f t="shared" si="239"/>
        <v/>
      </c>
      <c r="HA89" s="284" t="str">
        <f t="shared" si="239"/>
        <v/>
      </c>
      <c r="HB89" s="284" t="str">
        <f t="shared" si="239"/>
        <v/>
      </c>
      <c r="HC89" s="284" t="str">
        <f t="shared" si="239"/>
        <v/>
      </c>
      <c r="HD89" s="284" t="str">
        <f t="shared" si="239"/>
        <v/>
      </c>
      <c r="HE89" s="284" t="str">
        <f t="shared" si="239"/>
        <v/>
      </c>
      <c r="HF89" s="284" t="str">
        <f t="shared" si="239"/>
        <v/>
      </c>
      <c r="HG89" s="284" t="str">
        <f t="shared" si="239"/>
        <v/>
      </c>
      <c r="HH89" s="284" t="str">
        <f t="shared" si="239"/>
        <v/>
      </c>
      <c r="HI89" s="284" t="str">
        <f t="shared" si="239"/>
        <v/>
      </c>
      <c r="HJ89" s="284" t="str">
        <f t="shared" si="239"/>
        <v/>
      </c>
      <c r="HK89" s="284" t="str">
        <f t="shared" si="239"/>
        <v/>
      </c>
      <c r="HL89" s="284" t="str">
        <f t="shared" si="239"/>
        <v/>
      </c>
      <c r="HM89" s="284" t="str">
        <f t="shared" si="239"/>
        <v/>
      </c>
      <c r="HN89" s="284" t="str">
        <f t="shared" si="239"/>
        <v/>
      </c>
      <c r="HO89" s="284" t="str">
        <f t="shared" si="239"/>
        <v/>
      </c>
      <c r="HP89" s="284" t="str">
        <f t="shared" si="239"/>
        <v/>
      </c>
      <c r="HQ89" s="284" t="str">
        <f t="shared" si="239"/>
        <v/>
      </c>
      <c r="HR89" s="284" t="str">
        <f t="shared" si="239"/>
        <v/>
      </c>
      <c r="HS89" s="284" t="str">
        <f t="shared" si="239"/>
        <v/>
      </c>
      <c r="HT89" s="284" t="str">
        <f t="shared" si="239"/>
        <v/>
      </c>
      <c r="HU89" s="284" t="str">
        <f t="shared" si="239"/>
        <v/>
      </c>
      <c r="HV89" s="284" t="str">
        <f t="shared" si="239"/>
        <v/>
      </c>
      <c r="HW89" s="284" t="str">
        <f t="shared" si="239"/>
        <v/>
      </c>
      <c r="HX89" s="284" t="str">
        <f t="shared" si="239"/>
        <v/>
      </c>
      <c r="HY89" s="284" t="str">
        <f t="shared" si="239"/>
        <v/>
      </c>
      <c r="HZ89" s="284" t="str">
        <f t="shared" si="239"/>
        <v/>
      </c>
      <c r="IA89" s="284" t="str">
        <f t="shared" si="239"/>
        <v/>
      </c>
      <c r="IB89" s="284" t="str">
        <f t="shared" si="239"/>
        <v/>
      </c>
      <c r="IC89" s="284" t="str">
        <f t="shared" si="239"/>
        <v/>
      </c>
      <c r="ID89" s="284" t="str">
        <f t="shared" si="239"/>
        <v/>
      </c>
      <c r="IE89" s="284" t="str">
        <f t="shared" si="239"/>
        <v/>
      </c>
      <c r="IF89" s="284" t="str">
        <f t="shared" si="239"/>
        <v/>
      </c>
      <c r="IG89" s="284" t="str">
        <f t="shared" si="239"/>
        <v/>
      </c>
      <c r="IH89" s="284" t="str">
        <f t="shared" si="239"/>
        <v/>
      </c>
      <c r="II89" s="284" t="str">
        <f t="shared" si="239"/>
        <v/>
      </c>
      <c r="IJ89" s="284" t="str">
        <f t="shared" si="239"/>
        <v/>
      </c>
      <c r="IK89" s="284" t="str">
        <f t="shared" si="239"/>
        <v/>
      </c>
      <c r="IL89" s="284" t="str">
        <f t="shared" si="239"/>
        <v/>
      </c>
      <c r="IM89" s="284" t="str">
        <f t="shared" si="239"/>
        <v/>
      </c>
      <c r="IN89" s="284" t="str">
        <f t="shared" si="239"/>
        <v/>
      </c>
      <c r="IO89" s="284" t="str">
        <f t="shared" si="239"/>
        <v/>
      </c>
      <c r="IP89" s="284" t="str">
        <f t="shared" si="239"/>
        <v/>
      </c>
      <c r="IQ89" s="284" t="str">
        <f t="shared" si="239"/>
        <v/>
      </c>
      <c r="IR89" s="284" t="str">
        <f t="shared" si="239"/>
        <v/>
      </c>
      <c r="IS89" s="284" t="str">
        <f t="shared" si="239"/>
        <v/>
      </c>
      <c r="IT89" s="284" t="str">
        <f t="shared" si="239"/>
        <v/>
      </c>
      <c r="IU89" s="284" t="str">
        <f t="shared" si="239"/>
        <v/>
      </c>
      <c r="IV89" s="284" t="str">
        <f t="shared" si="239"/>
        <v/>
      </c>
      <c r="IW89" s="284" t="str">
        <f t="shared" si="239"/>
        <v/>
      </c>
      <c r="IX89" s="284" t="str">
        <f t="shared" si="239"/>
        <v/>
      </c>
      <c r="IY89" s="284" t="str">
        <f t="shared" si="239"/>
        <v/>
      </c>
      <c r="IZ89" s="284" t="str">
        <f t="shared" ref="IZ89:LK89" si="240">IF(IZ35="","",($C12*IZ35)/((1+$H$4)^IZ$79))</f>
        <v/>
      </c>
      <c r="JA89" s="284" t="str">
        <f t="shared" si="240"/>
        <v/>
      </c>
      <c r="JB89" s="284" t="str">
        <f t="shared" si="240"/>
        <v/>
      </c>
      <c r="JC89" s="284" t="str">
        <f t="shared" si="240"/>
        <v/>
      </c>
      <c r="JD89" s="284" t="str">
        <f t="shared" si="240"/>
        <v/>
      </c>
      <c r="JE89" s="284" t="str">
        <f t="shared" si="240"/>
        <v/>
      </c>
      <c r="JF89" s="284" t="str">
        <f t="shared" si="240"/>
        <v/>
      </c>
      <c r="JG89" s="284" t="str">
        <f t="shared" si="240"/>
        <v/>
      </c>
      <c r="JH89" s="284" t="str">
        <f t="shared" si="240"/>
        <v/>
      </c>
      <c r="JI89" s="284" t="str">
        <f t="shared" si="240"/>
        <v/>
      </c>
      <c r="JJ89" s="284" t="str">
        <f t="shared" si="240"/>
        <v/>
      </c>
      <c r="JK89" s="284" t="str">
        <f t="shared" si="240"/>
        <v/>
      </c>
      <c r="JL89" s="284" t="str">
        <f t="shared" si="240"/>
        <v/>
      </c>
      <c r="JM89" s="284" t="str">
        <f t="shared" si="240"/>
        <v/>
      </c>
      <c r="JN89" s="284" t="str">
        <f t="shared" si="240"/>
        <v/>
      </c>
      <c r="JO89" s="284" t="str">
        <f t="shared" si="240"/>
        <v/>
      </c>
      <c r="JP89" s="284" t="str">
        <f t="shared" si="240"/>
        <v/>
      </c>
      <c r="JQ89" s="284" t="str">
        <f t="shared" si="240"/>
        <v/>
      </c>
      <c r="JR89" s="284" t="str">
        <f t="shared" si="240"/>
        <v/>
      </c>
      <c r="JS89" s="284" t="str">
        <f t="shared" si="240"/>
        <v/>
      </c>
      <c r="JT89" s="284" t="str">
        <f t="shared" si="240"/>
        <v/>
      </c>
      <c r="JU89" s="284" t="str">
        <f t="shared" si="240"/>
        <v/>
      </c>
      <c r="JV89" s="284" t="str">
        <f t="shared" si="240"/>
        <v/>
      </c>
      <c r="JW89" s="284" t="str">
        <f t="shared" si="240"/>
        <v/>
      </c>
      <c r="JX89" s="284" t="str">
        <f t="shared" si="240"/>
        <v/>
      </c>
      <c r="JY89" s="284" t="str">
        <f t="shared" si="240"/>
        <v/>
      </c>
      <c r="JZ89" s="284" t="str">
        <f t="shared" si="240"/>
        <v/>
      </c>
      <c r="KA89" s="284" t="str">
        <f t="shared" si="240"/>
        <v/>
      </c>
      <c r="KB89" s="284" t="str">
        <f t="shared" si="240"/>
        <v/>
      </c>
      <c r="KC89" s="284" t="str">
        <f t="shared" si="240"/>
        <v/>
      </c>
      <c r="KD89" s="284" t="str">
        <f t="shared" si="240"/>
        <v/>
      </c>
      <c r="KE89" s="284" t="str">
        <f t="shared" si="240"/>
        <v/>
      </c>
      <c r="KF89" s="284" t="str">
        <f t="shared" si="240"/>
        <v/>
      </c>
      <c r="KG89" s="284" t="str">
        <f t="shared" si="240"/>
        <v/>
      </c>
      <c r="KH89" s="284" t="str">
        <f t="shared" si="240"/>
        <v/>
      </c>
      <c r="KI89" s="284" t="str">
        <f t="shared" si="240"/>
        <v/>
      </c>
      <c r="KJ89" s="284" t="str">
        <f t="shared" si="240"/>
        <v/>
      </c>
      <c r="KK89" s="284" t="str">
        <f t="shared" si="240"/>
        <v/>
      </c>
      <c r="KL89" s="284" t="str">
        <f t="shared" si="240"/>
        <v/>
      </c>
      <c r="KM89" s="284" t="str">
        <f t="shared" si="240"/>
        <v/>
      </c>
      <c r="KN89" s="284" t="str">
        <f t="shared" si="240"/>
        <v/>
      </c>
      <c r="KO89" s="284" t="str">
        <f t="shared" si="240"/>
        <v/>
      </c>
      <c r="KP89" s="284" t="str">
        <f t="shared" si="240"/>
        <v/>
      </c>
      <c r="KQ89" s="284" t="str">
        <f t="shared" si="240"/>
        <v/>
      </c>
      <c r="KR89" s="284" t="str">
        <f t="shared" si="240"/>
        <v/>
      </c>
      <c r="KS89" s="284" t="str">
        <f t="shared" si="240"/>
        <v/>
      </c>
      <c r="KT89" s="284" t="str">
        <f t="shared" si="240"/>
        <v/>
      </c>
      <c r="KU89" s="284" t="str">
        <f t="shared" si="240"/>
        <v/>
      </c>
      <c r="KV89" s="284" t="str">
        <f t="shared" si="240"/>
        <v/>
      </c>
      <c r="KW89" s="284" t="str">
        <f t="shared" si="240"/>
        <v/>
      </c>
      <c r="KX89" s="284" t="str">
        <f t="shared" si="240"/>
        <v/>
      </c>
      <c r="KY89" s="284" t="str">
        <f t="shared" si="240"/>
        <v/>
      </c>
      <c r="KZ89" s="284" t="str">
        <f t="shared" si="240"/>
        <v/>
      </c>
      <c r="LA89" s="284" t="str">
        <f t="shared" si="240"/>
        <v/>
      </c>
      <c r="LB89" s="284" t="str">
        <f t="shared" si="240"/>
        <v/>
      </c>
      <c r="LC89" s="284" t="str">
        <f t="shared" si="240"/>
        <v/>
      </c>
      <c r="LD89" s="284" t="str">
        <f t="shared" si="240"/>
        <v/>
      </c>
      <c r="LE89" s="284" t="str">
        <f t="shared" si="240"/>
        <v/>
      </c>
      <c r="LF89" s="284" t="str">
        <f t="shared" si="240"/>
        <v/>
      </c>
      <c r="LG89" s="284" t="str">
        <f t="shared" si="240"/>
        <v/>
      </c>
      <c r="LH89" s="284" t="str">
        <f t="shared" si="240"/>
        <v/>
      </c>
      <c r="LI89" s="284" t="str">
        <f t="shared" si="240"/>
        <v/>
      </c>
      <c r="LJ89" s="284" t="str">
        <f t="shared" si="240"/>
        <v/>
      </c>
      <c r="LK89" s="284" t="str">
        <f t="shared" si="240"/>
        <v/>
      </c>
      <c r="LL89" s="284" t="str">
        <f t="shared" ref="LL89:NW89" si="241">IF(LL35="","",($C12*LL35)/((1+$H$4)^LL$79))</f>
        <v/>
      </c>
      <c r="LM89" s="284" t="str">
        <f t="shared" si="241"/>
        <v/>
      </c>
      <c r="LN89" s="284" t="str">
        <f t="shared" si="241"/>
        <v/>
      </c>
      <c r="LO89" s="284" t="str">
        <f t="shared" si="241"/>
        <v/>
      </c>
      <c r="LP89" s="284" t="str">
        <f t="shared" si="241"/>
        <v/>
      </c>
      <c r="LQ89" s="284" t="str">
        <f t="shared" si="241"/>
        <v/>
      </c>
      <c r="LR89" s="284" t="str">
        <f t="shared" si="241"/>
        <v/>
      </c>
      <c r="LS89" s="284" t="str">
        <f t="shared" si="241"/>
        <v/>
      </c>
      <c r="LT89" s="284" t="str">
        <f t="shared" si="241"/>
        <v/>
      </c>
      <c r="LU89" s="284" t="str">
        <f t="shared" si="241"/>
        <v/>
      </c>
      <c r="LV89" s="284" t="str">
        <f t="shared" si="241"/>
        <v/>
      </c>
      <c r="LW89" s="284" t="str">
        <f t="shared" si="241"/>
        <v/>
      </c>
      <c r="LX89" s="284" t="str">
        <f t="shared" si="241"/>
        <v/>
      </c>
      <c r="LY89" s="284" t="str">
        <f t="shared" si="241"/>
        <v/>
      </c>
      <c r="LZ89" s="284" t="str">
        <f t="shared" si="241"/>
        <v/>
      </c>
      <c r="MA89" s="284" t="str">
        <f t="shared" si="241"/>
        <v/>
      </c>
      <c r="MB89" s="284" t="str">
        <f t="shared" si="241"/>
        <v/>
      </c>
      <c r="MC89" s="284" t="str">
        <f t="shared" si="241"/>
        <v/>
      </c>
      <c r="MD89" s="284" t="str">
        <f t="shared" si="241"/>
        <v/>
      </c>
      <c r="ME89" s="284" t="str">
        <f t="shared" si="241"/>
        <v/>
      </c>
      <c r="MF89" s="284" t="str">
        <f t="shared" si="241"/>
        <v/>
      </c>
      <c r="MG89" s="284" t="str">
        <f t="shared" si="241"/>
        <v/>
      </c>
      <c r="MH89" s="284" t="str">
        <f t="shared" si="241"/>
        <v/>
      </c>
      <c r="MI89" s="284" t="str">
        <f t="shared" si="241"/>
        <v/>
      </c>
      <c r="MJ89" s="284" t="str">
        <f t="shared" si="241"/>
        <v/>
      </c>
      <c r="MK89" s="284" t="str">
        <f t="shared" si="241"/>
        <v/>
      </c>
      <c r="ML89" s="284" t="str">
        <f t="shared" si="241"/>
        <v/>
      </c>
      <c r="MM89" s="284" t="str">
        <f t="shared" si="241"/>
        <v/>
      </c>
      <c r="MN89" s="284" t="str">
        <f t="shared" si="241"/>
        <v/>
      </c>
      <c r="MO89" s="284" t="str">
        <f t="shared" si="241"/>
        <v/>
      </c>
      <c r="MP89" s="284" t="str">
        <f t="shared" si="241"/>
        <v/>
      </c>
      <c r="MQ89" s="284" t="str">
        <f t="shared" si="241"/>
        <v/>
      </c>
      <c r="MR89" s="284" t="str">
        <f t="shared" si="241"/>
        <v/>
      </c>
      <c r="MS89" s="284" t="str">
        <f t="shared" si="241"/>
        <v/>
      </c>
      <c r="MT89" s="284" t="str">
        <f t="shared" si="241"/>
        <v/>
      </c>
      <c r="MU89" s="284" t="str">
        <f t="shared" si="241"/>
        <v/>
      </c>
      <c r="MV89" s="284" t="str">
        <f t="shared" si="241"/>
        <v/>
      </c>
      <c r="MW89" s="284" t="str">
        <f t="shared" si="241"/>
        <v/>
      </c>
      <c r="MX89" s="284" t="str">
        <f t="shared" si="241"/>
        <v/>
      </c>
      <c r="MY89" s="284" t="str">
        <f t="shared" si="241"/>
        <v/>
      </c>
      <c r="MZ89" s="284" t="str">
        <f t="shared" si="241"/>
        <v/>
      </c>
      <c r="NA89" s="284" t="str">
        <f t="shared" si="241"/>
        <v/>
      </c>
      <c r="NB89" s="284" t="str">
        <f t="shared" si="241"/>
        <v/>
      </c>
      <c r="NC89" s="284" t="str">
        <f t="shared" si="241"/>
        <v/>
      </c>
      <c r="ND89" s="284" t="str">
        <f t="shared" si="241"/>
        <v/>
      </c>
      <c r="NE89" s="284" t="str">
        <f t="shared" si="241"/>
        <v/>
      </c>
      <c r="NF89" s="284" t="str">
        <f t="shared" si="241"/>
        <v/>
      </c>
      <c r="NG89" s="284" t="str">
        <f t="shared" si="241"/>
        <v/>
      </c>
      <c r="NH89" s="284" t="str">
        <f t="shared" si="241"/>
        <v/>
      </c>
      <c r="NI89" s="284" t="str">
        <f t="shared" si="241"/>
        <v/>
      </c>
      <c r="NJ89" s="284" t="str">
        <f t="shared" si="241"/>
        <v/>
      </c>
      <c r="NK89" s="284" t="str">
        <f t="shared" si="241"/>
        <v/>
      </c>
      <c r="NL89" s="284" t="str">
        <f t="shared" si="241"/>
        <v/>
      </c>
      <c r="NM89" s="284" t="str">
        <f t="shared" si="241"/>
        <v/>
      </c>
      <c r="NN89" s="284" t="str">
        <f t="shared" si="241"/>
        <v/>
      </c>
      <c r="NO89" s="284" t="str">
        <f t="shared" si="241"/>
        <v/>
      </c>
      <c r="NP89" s="284" t="str">
        <f t="shared" si="241"/>
        <v/>
      </c>
      <c r="NQ89" s="284" t="str">
        <f t="shared" si="241"/>
        <v/>
      </c>
      <c r="NR89" s="284" t="str">
        <f t="shared" si="241"/>
        <v/>
      </c>
      <c r="NS89" s="284" t="str">
        <f t="shared" si="241"/>
        <v/>
      </c>
      <c r="NT89" s="284" t="str">
        <f t="shared" si="241"/>
        <v/>
      </c>
      <c r="NU89" s="284" t="str">
        <f t="shared" si="241"/>
        <v/>
      </c>
      <c r="NV89" s="284" t="str">
        <f t="shared" si="241"/>
        <v/>
      </c>
      <c r="NW89" s="284" t="str">
        <f t="shared" si="241"/>
        <v/>
      </c>
      <c r="NX89" s="284" t="str">
        <f t="shared" ref="NX89:QI89" si="242">IF(NX35="","",($C12*NX35)/((1+$H$4)^NX$79))</f>
        <v/>
      </c>
      <c r="NY89" s="284" t="str">
        <f t="shared" si="242"/>
        <v/>
      </c>
      <c r="NZ89" s="284" t="str">
        <f t="shared" si="242"/>
        <v/>
      </c>
      <c r="OA89" s="284" t="str">
        <f t="shared" si="242"/>
        <v/>
      </c>
      <c r="OB89" s="284" t="str">
        <f t="shared" si="242"/>
        <v/>
      </c>
      <c r="OC89" s="284" t="str">
        <f t="shared" si="242"/>
        <v/>
      </c>
      <c r="OD89" s="284" t="str">
        <f t="shared" si="242"/>
        <v/>
      </c>
      <c r="OE89" s="284" t="str">
        <f t="shared" si="242"/>
        <v/>
      </c>
      <c r="OF89" s="284" t="str">
        <f t="shared" si="242"/>
        <v/>
      </c>
      <c r="OG89" s="284" t="str">
        <f t="shared" si="242"/>
        <v/>
      </c>
      <c r="OH89" s="284" t="str">
        <f t="shared" si="242"/>
        <v/>
      </c>
      <c r="OI89" s="284" t="str">
        <f t="shared" si="242"/>
        <v/>
      </c>
      <c r="OJ89" s="284" t="str">
        <f t="shared" si="242"/>
        <v/>
      </c>
      <c r="OK89" s="284" t="str">
        <f t="shared" si="242"/>
        <v/>
      </c>
      <c r="OL89" s="284" t="str">
        <f t="shared" si="242"/>
        <v/>
      </c>
      <c r="OM89" s="284" t="str">
        <f t="shared" si="242"/>
        <v/>
      </c>
      <c r="ON89" s="284" t="str">
        <f t="shared" si="242"/>
        <v/>
      </c>
      <c r="OO89" s="284" t="str">
        <f t="shared" si="242"/>
        <v/>
      </c>
      <c r="OP89" s="284" t="str">
        <f t="shared" si="242"/>
        <v/>
      </c>
      <c r="OQ89" s="284" t="str">
        <f t="shared" si="242"/>
        <v/>
      </c>
      <c r="OR89" s="284" t="str">
        <f t="shared" si="242"/>
        <v/>
      </c>
      <c r="OS89" s="284" t="str">
        <f t="shared" si="242"/>
        <v/>
      </c>
      <c r="OT89" s="284" t="str">
        <f t="shared" si="242"/>
        <v/>
      </c>
      <c r="OU89" s="284" t="str">
        <f t="shared" si="242"/>
        <v/>
      </c>
      <c r="OV89" s="284" t="str">
        <f t="shared" si="242"/>
        <v/>
      </c>
      <c r="OW89" s="284" t="str">
        <f t="shared" si="242"/>
        <v/>
      </c>
      <c r="OX89" s="284" t="str">
        <f t="shared" si="242"/>
        <v/>
      </c>
      <c r="OY89" s="284" t="str">
        <f t="shared" si="242"/>
        <v/>
      </c>
      <c r="OZ89" s="284" t="str">
        <f t="shared" si="242"/>
        <v/>
      </c>
      <c r="PA89" s="284" t="str">
        <f t="shared" si="242"/>
        <v/>
      </c>
      <c r="PB89" s="284" t="str">
        <f t="shared" si="242"/>
        <v/>
      </c>
      <c r="PC89" s="284" t="str">
        <f t="shared" si="242"/>
        <v/>
      </c>
      <c r="PD89" s="284" t="str">
        <f t="shared" si="242"/>
        <v/>
      </c>
      <c r="PE89" s="284" t="str">
        <f t="shared" si="242"/>
        <v/>
      </c>
      <c r="PF89" s="284" t="str">
        <f t="shared" si="242"/>
        <v/>
      </c>
      <c r="PG89" s="284" t="str">
        <f t="shared" si="242"/>
        <v/>
      </c>
      <c r="PH89" s="284" t="str">
        <f t="shared" si="242"/>
        <v/>
      </c>
      <c r="PI89" s="284" t="str">
        <f t="shared" si="242"/>
        <v/>
      </c>
      <c r="PJ89" s="284" t="str">
        <f t="shared" si="242"/>
        <v/>
      </c>
      <c r="PK89" s="284" t="str">
        <f t="shared" si="242"/>
        <v/>
      </c>
      <c r="PL89" s="284" t="str">
        <f t="shared" si="242"/>
        <v/>
      </c>
      <c r="PM89" s="284" t="str">
        <f t="shared" si="242"/>
        <v/>
      </c>
      <c r="PN89" s="284" t="str">
        <f t="shared" si="242"/>
        <v/>
      </c>
      <c r="PO89" s="284" t="str">
        <f t="shared" si="242"/>
        <v/>
      </c>
      <c r="PP89" s="284" t="str">
        <f t="shared" si="242"/>
        <v/>
      </c>
      <c r="PQ89" s="284" t="str">
        <f t="shared" si="242"/>
        <v/>
      </c>
      <c r="PR89" s="284" t="str">
        <f t="shared" si="242"/>
        <v/>
      </c>
      <c r="PS89" s="284" t="str">
        <f t="shared" si="242"/>
        <v/>
      </c>
      <c r="PT89" s="284" t="str">
        <f t="shared" si="242"/>
        <v/>
      </c>
      <c r="PU89" s="284" t="str">
        <f t="shared" si="242"/>
        <v/>
      </c>
      <c r="PV89" s="284" t="str">
        <f t="shared" si="242"/>
        <v/>
      </c>
      <c r="PW89" s="284" t="str">
        <f t="shared" si="242"/>
        <v/>
      </c>
      <c r="PX89" s="284" t="str">
        <f t="shared" si="242"/>
        <v/>
      </c>
      <c r="PY89" s="284" t="str">
        <f t="shared" si="242"/>
        <v/>
      </c>
      <c r="PZ89" s="284" t="str">
        <f t="shared" si="242"/>
        <v/>
      </c>
      <c r="QA89" s="284" t="str">
        <f t="shared" si="242"/>
        <v/>
      </c>
      <c r="QB89" s="284" t="str">
        <f t="shared" si="242"/>
        <v/>
      </c>
      <c r="QC89" s="284" t="str">
        <f t="shared" si="242"/>
        <v/>
      </c>
      <c r="QD89" s="284" t="str">
        <f t="shared" si="242"/>
        <v/>
      </c>
      <c r="QE89" s="284" t="str">
        <f t="shared" si="242"/>
        <v/>
      </c>
      <c r="QF89" s="284" t="str">
        <f t="shared" si="242"/>
        <v/>
      </c>
      <c r="QG89" s="284" t="str">
        <f t="shared" si="242"/>
        <v/>
      </c>
      <c r="QH89" s="284" t="str">
        <f t="shared" si="242"/>
        <v/>
      </c>
      <c r="QI89" s="284" t="str">
        <f t="shared" si="242"/>
        <v/>
      </c>
      <c r="QJ89" s="284" t="str">
        <f t="shared" ref="QJ89:SA89" si="243">IF(QJ35="","",($C12*QJ35)/((1+$H$4)^QJ$79))</f>
        <v/>
      </c>
      <c r="QK89" s="284" t="str">
        <f t="shared" si="243"/>
        <v/>
      </c>
      <c r="QL89" s="284" t="str">
        <f t="shared" si="243"/>
        <v/>
      </c>
      <c r="QM89" s="284" t="str">
        <f t="shared" si="243"/>
        <v/>
      </c>
      <c r="QN89" s="284" t="str">
        <f t="shared" si="243"/>
        <v/>
      </c>
      <c r="QO89" s="284" t="str">
        <f t="shared" si="243"/>
        <v/>
      </c>
      <c r="QP89" s="284" t="str">
        <f t="shared" si="243"/>
        <v/>
      </c>
      <c r="QQ89" s="284" t="str">
        <f t="shared" si="243"/>
        <v/>
      </c>
      <c r="QR89" s="284" t="str">
        <f t="shared" si="243"/>
        <v/>
      </c>
      <c r="QS89" s="284" t="str">
        <f t="shared" si="243"/>
        <v/>
      </c>
      <c r="QT89" s="284" t="str">
        <f t="shared" si="243"/>
        <v/>
      </c>
      <c r="QU89" s="284" t="str">
        <f t="shared" si="243"/>
        <v/>
      </c>
      <c r="QV89" s="284" t="str">
        <f t="shared" si="243"/>
        <v/>
      </c>
      <c r="QW89" s="284" t="str">
        <f t="shared" si="243"/>
        <v/>
      </c>
      <c r="QX89" s="284" t="str">
        <f t="shared" si="243"/>
        <v/>
      </c>
      <c r="QY89" s="284" t="str">
        <f t="shared" si="243"/>
        <v/>
      </c>
      <c r="QZ89" s="284" t="str">
        <f t="shared" si="243"/>
        <v/>
      </c>
      <c r="RA89" s="284" t="str">
        <f t="shared" si="243"/>
        <v/>
      </c>
      <c r="RB89" s="284" t="str">
        <f t="shared" si="243"/>
        <v/>
      </c>
      <c r="RC89" s="284" t="str">
        <f t="shared" si="243"/>
        <v/>
      </c>
      <c r="RD89" s="284" t="str">
        <f t="shared" si="243"/>
        <v/>
      </c>
      <c r="RE89" s="284" t="str">
        <f t="shared" si="243"/>
        <v/>
      </c>
      <c r="RF89" s="284" t="str">
        <f t="shared" si="243"/>
        <v/>
      </c>
      <c r="RG89" s="284" t="str">
        <f t="shared" si="243"/>
        <v/>
      </c>
      <c r="RH89" s="284" t="str">
        <f t="shared" si="243"/>
        <v/>
      </c>
      <c r="RI89" s="284" t="str">
        <f t="shared" si="243"/>
        <v/>
      </c>
      <c r="RJ89" s="284" t="str">
        <f t="shared" si="243"/>
        <v/>
      </c>
      <c r="RK89" s="284" t="str">
        <f t="shared" si="243"/>
        <v/>
      </c>
      <c r="RL89" s="284" t="str">
        <f t="shared" si="243"/>
        <v/>
      </c>
      <c r="RM89" s="284" t="str">
        <f t="shared" si="243"/>
        <v/>
      </c>
      <c r="RN89" s="284" t="str">
        <f t="shared" si="243"/>
        <v/>
      </c>
      <c r="RO89" s="284" t="str">
        <f t="shared" si="243"/>
        <v/>
      </c>
      <c r="RP89" s="284" t="str">
        <f t="shared" si="243"/>
        <v/>
      </c>
      <c r="RQ89" s="284" t="str">
        <f t="shared" si="243"/>
        <v/>
      </c>
      <c r="RR89" s="284" t="str">
        <f t="shared" si="243"/>
        <v/>
      </c>
      <c r="RS89" s="284" t="str">
        <f t="shared" si="243"/>
        <v/>
      </c>
      <c r="RT89" s="284" t="str">
        <f t="shared" si="243"/>
        <v/>
      </c>
      <c r="RU89" s="284" t="str">
        <f t="shared" si="243"/>
        <v/>
      </c>
      <c r="RV89" s="284" t="str">
        <f t="shared" si="243"/>
        <v/>
      </c>
      <c r="RW89" s="284" t="str">
        <f t="shared" si="243"/>
        <v/>
      </c>
      <c r="RX89" s="284" t="str">
        <f t="shared" si="243"/>
        <v/>
      </c>
      <c r="RY89" s="284" t="str">
        <f t="shared" si="243"/>
        <v/>
      </c>
      <c r="RZ89" s="284" t="str">
        <f t="shared" si="243"/>
        <v/>
      </c>
      <c r="SA89" s="284" t="str">
        <f t="shared" si="243"/>
        <v/>
      </c>
    </row>
    <row r="90" spans="1:495">
      <c r="A90" s="282" t="s">
        <v>331</v>
      </c>
      <c r="B90" s="290">
        <f>SUM(C91)</f>
        <v>285027.89963852277</v>
      </c>
      <c r="C90" s="290"/>
      <c r="D90" s="284"/>
      <c r="E90" s="284"/>
      <c r="F90" s="284"/>
      <c r="G90" s="284"/>
      <c r="H90" s="284"/>
      <c r="I90" s="284"/>
      <c r="J90" s="284"/>
      <c r="K90" s="284"/>
      <c r="L90" s="284"/>
      <c r="M90" s="284"/>
      <c r="N90" s="284"/>
      <c r="O90" s="284"/>
      <c r="P90" s="284"/>
      <c r="Q90" s="284"/>
      <c r="R90" s="284"/>
      <c r="S90" s="284"/>
      <c r="T90" s="284"/>
      <c r="U90" s="284"/>
      <c r="V90" s="284"/>
      <c r="W90" s="284"/>
      <c r="X90" s="284"/>
      <c r="Y90" s="284"/>
      <c r="Z90" s="284"/>
      <c r="AA90" s="284"/>
      <c r="AB90" s="284"/>
      <c r="AC90" s="284"/>
      <c r="AD90" s="284"/>
      <c r="AE90" s="284"/>
      <c r="AF90" s="284"/>
      <c r="AG90" s="284"/>
      <c r="AH90" s="284"/>
      <c r="AI90" s="284"/>
      <c r="AJ90" s="284"/>
      <c r="AK90" s="284"/>
      <c r="AL90" s="284"/>
      <c r="AM90" s="284"/>
      <c r="AN90" s="284"/>
      <c r="AO90" s="284"/>
      <c r="AP90" s="284"/>
      <c r="AQ90" s="284"/>
      <c r="AR90" s="284"/>
      <c r="AS90" s="284"/>
      <c r="AT90" s="284"/>
      <c r="AU90" s="284"/>
      <c r="AV90" s="284"/>
      <c r="AW90" s="284"/>
      <c r="AX90" s="284"/>
      <c r="AY90" s="284"/>
      <c r="AZ90" s="284"/>
      <c r="BA90" s="284"/>
      <c r="BB90" s="284"/>
      <c r="BC90" s="284"/>
      <c r="BD90" s="284"/>
      <c r="BE90" s="284"/>
      <c r="BF90" s="284"/>
      <c r="BG90" s="284"/>
      <c r="BH90" s="284"/>
      <c r="BI90" s="284"/>
      <c r="BJ90" s="284"/>
      <c r="BK90" s="284"/>
      <c r="BL90" s="284"/>
      <c r="BM90" s="284"/>
      <c r="BN90" s="284"/>
      <c r="BO90" s="284"/>
      <c r="BP90" s="284"/>
      <c r="BQ90" s="284"/>
      <c r="BR90" s="284"/>
      <c r="BS90" s="284"/>
      <c r="BT90" s="284"/>
      <c r="BU90" s="284"/>
      <c r="BV90" s="284"/>
      <c r="BW90" s="284"/>
      <c r="BX90" s="284"/>
      <c r="BY90" s="284"/>
      <c r="BZ90" s="284"/>
      <c r="CA90" s="284"/>
      <c r="CB90" s="284"/>
      <c r="CC90" s="284"/>
      <c r="CD90" s="284"/>
      <c r="CE90" s="284"/>
      <c r="CF90" s="284"/>
      <c r="CG90" s="284"/>
      <c r="CH90" s="284"/>
      <c r="CI90" s="284"/>
      <c r="CJ90" s="284"/>
      <c r="CK90" s="284"/>
      <c r="CL90" s="284"/>
      <c r="CM90" s="284"/>
      <c r="CN90" s="284"/>
      <c r="CO90" s="284"/>
      <c r="CP90" s="284"/>
      <c r="CQ90" s="284"/>
      <c r="CR90" s="284"/>
      <c r="CS90" s="284"/>
      <c r="CT90" s="284"/>
      <c r="CU90" s="284"/>
      <c r="CV90" s="284"/>
      <c r="CW90" s="284"/>
      <c r="CX90" s="284"/>
      <c r="CY90" s="284"/>
      <c r="CZ90" s="284"/>
      <c r="DA90" s="284"/>
      <c r="DB90" s="284"/>
      <c r="DC90" s="284"/>
      <c r="DD90" s="284"/>
      <c r="DE90" s="284"/>
      <c r="DF90" s="284"/>
      <c r="DG90" s="284"/>
      <c r="DH90" s="284"/>
      <c r="DI90" s="284"/>
      <c r="DJ90" s="284"/>
      <c r="DK90" s="284"/>
      <c r="DL90" s="284"/>
      <c r="DM90" s="284"/>
      <c r="DN90" s="284"/>
      <c r="DO90" s="284"/>
      <c r="DP90" s="284"/>
      <c r="DQ90" s="284"/>
      <c r="DR90" s="284"/>
      <c r="DS90" s="284"/>
      <c r="DT90" s="284"/>
      <c r="DU90" s="284"/>
      <c r="DV90" s="284"/>
      <c r="DW90" s="284"/>
      <c r="DX90" s="284"/>
      <c r="DY90" s="284"/>
      <c r="DZ90" s="284"/>
      <c r="EA90" s="284"/>
      <c r="EB90" s="284"/>
      <c r="EC90" s="284"/>
      <c r="ED90" s="284"/>
      <c r="EE90" s="284"/>
      <c r="EF90" s="284"/>
      <c r="EG90" s="284"/>
      <c r="EH90" s="284"/>
      <c r="EI90" s="284"/>
      <c r="EJ90" s="284"/>
      <c r="EK90" s="284"/>
      <c r="EL90" s="284"/>
      <c r="EM90" s="284"/>
      <c r="EN90" s="284"/>
      <c r="EO90" s="284"/>
      <c r="EP90" s="284"/>
      <c r="EQ90" s="284"/>
      <c r="ER90" s="284"/>
      <c r="ES90" s="284"/>
      <c r="ET90" s="284"/>
      <c r="EU90" s="284"/>
      <c r="EV90" s="284"/>
      <c r="EW90" s="284"/>
      <c r="EX90" s="284"/>
      <c r="EY90" s="284"/>
      <c r="EZ90" s="284"/>
      <c r="FA90" s="284"/>
      <c r="FB90" s="284"/>
      <c r="FC90" s="284"/>
      <c r="FD90" s="284"/>
      <c r="FE90" s="284"/>
      <c r="FF90" s="284"/>
      <c r="FG90" s="284"/>
      <c r="FH90" s="284"/>
      <c r="FI90" s="284"/>
      <c r="FJ90" s="284"/>
      <c r="FK90" s="284"/>
      <c r="FL90" s="284"/>
      <c r="FM90" s="284"/>
      <c r="FN90" s="284"/>
      <c r="FO90" s="284"/>
      <c r="FP90" s="284"/>
      <c r="FQ90" s="284"/>
      <c r="FR90" s="284"/>
      <c r="FS90" s="284"/>
      <c r="FT90" s="284"/>
      <c r="FU90" s="284"/>
      <c r="FV90" s="284"/>
      <c r="FW90" s="284"/>
      <c r="FX90" s="284"/>
      <c r="FY90" s="284"/>
      <c r="FZ90" s="284"/>
      <c r="GA90" s="284"/>
      <c r="GB90" s="284"/>
      <c r="GC90" s="284"/>
      <c r="GD90" s="284"/>
      <c r="GE90" s="284"/>
      <c r="GF90" s="284"/>
      <c r="GG90" s="284"/>
      <c r="GH90" s="284"/>
      <c r="GI90" s="284"/>
      <c r="GJ90" s="284"/>
      <c r="GK90" s="284"/>
      <c r="GL90" s="284"/>
      <c r="GM90" s="284"/>
      <c r="GN90" s="284"/>
      <c r="GO90" s="284"/>
      <c r="GP90" s="284"/>
      <c r="GQ90" s="284"/>
      <c r="GR90" s="284"/>
      <c r="GS90" s="284"/>
      <c r="GT90" s="284"/>
      <c r="GU90" s="284"/>
      <c r="GV90" s="284"/>
      <c r="GW90" s="284"/>
      <c r="GX90" s="284"/>
      <c r="GY90" s="284"/>
      <c r="GZ90" s="284"/>
      <c r="HA90" s="284"/>
      <c r="HB90" s="284"/>
      <c r="HC90" s="284"/>
      <c r="HD90" s="284"/>
      <c r="HE90" s="284"/>
      <c r="HF90" s="284"/>
      <c r="HG90" s="284"/>
      <c r="HH90" s="284"/>
      <c r="HI90" s="284"/>
      <c r="HJ90" s="284"/>
      <c r="HK90" s="284"/>
      <c r="HL90" s="284"/>
      <c r="HM90" s="284"/>
      <c r="HN90" s="284"/>
      <c r="HO90" s="284"/>
      <c r="HP90" s="284"/>
      <c r="HQ90" s="284"/>
      <c r="HR90" s="284"/>
      <c r="HS90" s="284"/>
      <c r="HT90" s="284"/>
      <c r="HU90" s="284"/>
      <c r="HV90" s="284"/>
      <c r="HW90" s="284"/>
      <c r="HX90" s="284"/>
      <c r="HY90" s="284"/>
      <c r="HZ90" s="284"/>
      <c r="IA90" s="284"/>
      <c r="IB90" s="284"/>
      <c r="IC90" s="284"/>
      <c r="ID90" s="284"/>
      <c r="IE90" s="284"/>
      <c r="IF90" s="284"/>
      <c r="IG90" s="284"/>
      <c r="IH90" s="284"/>
      <c r="II90" s="284"/>
      <c r="IJ90" s="284"/>
      <c r="IK90" s="284"/>
      <c r="IL90" s="284"/>
      <c r="IM90" s="284"/>
      <c r="IN90" s="284"/>
      <c r="IO90" s="284"/>
      <c r="IP90" s="284"/>
      <c r="IQ90" s="284"/>
      <c r="IR90" s="284"/>
      <c r="IS90" s="284"/>
      <c r="IT90" s="284"/>
      <c r="IU90" s="284"/>
      <c r="IV90" s="284"/>
      <c r="IW90" s="284"/>
      <c r="IX90" s="284"/>
      <c r="IY90" s="284"/>
      <c r="IZ90" s="284"/>
      <c r="JA90" s="284"/>
      <c r="JB90" s="284"/>
      <c r="JC90" s="284"/>
      <c r="JD90" s="284"/>
      <c r="JE90" s="284"/>
      <c r="JF90" s="284"/>
      <c r="JG90" s="284"/>
      <c r="JH90" s="284"/>
      <c r="JI90" s="284"/>
      <c r="JJ90" s="284"/>
      <c r="JK90" s="284"/>
      <c r="JL90" s="284"/>
      <c r="JM90" s="284"/>
      <c r="JN90" s="284"/>
      <c r="JO90" s="284"/>
      <c r="JP90" s="284"/>
      <c r="JQ90" s="284"/>
      <c r="JR90" s="284"/>
      <c r="JS90" s="284"/>
      <c r="JT90" s="284"/>
      <c r="JU90" s="284"/>
      <c r="JV90" s="284"/>
      <c r="JW90" s="284"/>
      <c r="JX90" s="284"/>
      <c r="JY90" s="284"/>
      <c r="JZ90" s="284"/>
      <c r="KA90" s="284"/>
      <c r="KB90" s="284"/>
      <c r="KC90" s="284"/>
      <c r="KD90" s="284"/>
      <c r="KE90" s="284"/>
      <c r="KF90" s="284"/>
      <c r="KG90" s="284"/>
      <c r="KH90" s="284"/>
      <c r="KI90" s="284"/>
      <c r="KJ90" s="284"/>
      <c r="KK90" s="284"/>
      <c r="KL90" s="284"/>
      <c r="KM90" s="284"/>
      <c r="KN90" s="284"/>
      <c r="KO90" s="284"/>
      <c r="KP90" s="284"/>
      <c r="KQ90" s="284"/>
      <c r="KR90" s="284"/>
      <c r="KS90" s="284"/>
      <c r="KT90" s="284"/>
      <c r="KU90" s="284"/>
      <c r="KV90" s="284"/>
      <c r="KW90" s="284"/>
      <c r="KX90" s="284"/>
      <c r="KY90" s="284"/>
      <c r="KZ90" s="284"/>
      <c r="LA90" s="284"/>
      <c r="LB90" s="284"/>
      <c r="LC90" s="284"/>
      <c r="LD90" s="284"/>
      <c r="LE90" s="284"/>
      <c r="LF90" s="284"/>
      <c r="LG90" s="284"/>
      <c r="LH90" s="284"/>
      <c r="LI90" s="284"/>
      <c r="LJ90" s="284"/>
      <c r="LK90" s="284"/>
      <c r="LL90" s="284"/>
      <c r="LM90" s="284"/>
      <c r="LN90" s="284"/>
      <c r="LO90" s="284"/>
      <c r="LP90" s="284"/>
      <c r="LQ90" s="284"/>
      <c r="LR90" s="284"/>
      <c r="LS90" s="284"/>
      <c r="LT90" s="284"/>
      <c r="LU90" s="284"/>
      <c r="LV90" s="284"/>
      <c r="LW90" s="284"/>
      <c r="LX90" s="284"/>
      <c r="LY90" s="284"/>
      <c r="LZ90" s="284"/>
      <c r="MA90" s="284"/>
      <c r="MB90" s="284"/>
      <c r="MC90" s="284"/>
      <c r="MD90" s="284"/>
      <c r="ME90" s="284"/>
      <c r="MF90" s="284"/>
      <c r="MG90" s="284"/>
      <c r="MH90" s="284"/>
      <c r="MI90" s="284"/>
      <c r="MJ90" s="284"/>
      <c r="MK90" s="284"/>
      <c r="ML90" s="284"/>
      <c r="MM90" s="284"/>
      <c r="MN90" s="284"/>
      <c r="MO90" s="284"/>
      <c r="MP90" s="284"/>
      <c r="MQ90" s="284"/>
      <c r="MR90" s="284"/>
      <c r="MS90" s="284"/>
      <c r="MT90" s="284"/>
      <c r="MU90" s="284"/>
      <c r="MV90" s="284"/>
      <c r="MW90" s="284"/>
      <c r="MX90" s="284"/>
      <c r="MY90" s="284"/>
      <c r="MZ90" s="284"/>
      <c r="NA90" s="284"/>
      <c r="NB90" s="284"/>
      <c r="NC90" s="284"/>
      <c r="ND90" s="284"/>
      <c r="NE90" s="284"/>
      <c r="NF90" s="284"/>
      <c r="NG90" s="284"/>
      <c r="NH90" s="284"/>
      <c r="NI90" s="284"/>
      <c r="NJ90" s="284"/>
      <c r="NK90" s="284"/>
      <c r="NL90" s="284"/>
      <c r="NM90" s="284"/>
      <c r="NN90" s="284"/>
      <c r="NO90" s="284"/>
      <c r="NP90" s="284"/>
      <c r="NQ90" s="284"/>
      <c r="NR90" s="284"/>
      <c r="NS90" s="284"/>
      <c r="NT90" s="284"/>
      <c r="NU90" s="284"/>
      <c r="NV90" s="284"/>
      <c r="NW90" s="284"/>
      <c r="NX90" s="284"/>
      <c r="NY90" s="284"/>
      <c r="NZ90" s="284"/>
      <c r="OA90" s="284"/>
      <c r="OB90" s="284"/>
      <c r="OC90" s="284"/>
      <c r="OD90" s="284"/>
      <c r="OE90" s="284"/>
      <c r="OF90" s="284"/>
      <c r="OG90" s="284"/>
      <c r="OH90" s="284"/>
      <c r="OI90" s="284"/>
      <c r="OJ90" s="284"/>
      <c r="OK90" s="284"/>
      <c r="OL90" s="284"/>
      <c r="OM90" s="284"/>
      <c r="ON90" s="284"/>
      <c r="OO90" s="284"/>
      <c r="OP90" s="284"/>
      <c r="OQ90" s="284"/>
      <c r="OR90" s="284"/>
      <c r="OS90" s="284"/>
      <c r="OT90" s="284"/>
      <c r="OU90" s="284"/>
      <c r="OV90" s="284"/>
      <c r="OW90" s="284"/>
      <c r="OX90" s="284"/>
      <c r="OY90" s="284"/>
      <c r="OZ90" s="284"/>
      <c r="PA90" s="284"/>
      <c r="PB90" s="284"/>
      <c r="PC90" s="284"/>
      <c r="PD90" s="284"/>
      <c r="PE90" s="284"/>
      <c r="PF90" s="284"/>
      <c r="PG90" s="284"/>
      <c r="PH90" s="284"/>
      <c r="PI90" s="284"/>
      <c r="PJ90" s="284"/>
      <c r="PK90" s="284"/>
      <c r="PL90" s="284"/>
      <c r="PM90" s="284"/>
      <c r="PN90" s="284"/>
      <c r="PO90" s="284"/>
      <c r="PP90" s="284"/>
      <c r="PQ90" s="284"/>
      <c r="PR90" s="284"/>
      <c r="PS90" s="284"/>
      <c r="PT90" s="284"/>
      <c r="PU90" s="284"/>
      <c r="PV90" s="284"/>
      <c r="PW90" s="284"/>
      <c r="PX90" s="284"/>
      <c r="PY90" s="284"/>
      <c r="PZ90" s="284"/>
      <c r="QA90" s="284"/>
      <c r="QB90" s="284"/>
      <c r="QC90" s="284"/>
      <c r="QD90" s="284"/>
      <c r="QE90" s="284"/>
      <c r="QF90" s="284"/>
      <c r="QG90" s="284"/>
      <c r="QH90" s="284"/>
      <c r="QI90" s="284"/>
      <c r="QJ90" s="284"/>
      <c r="QK90" s="284"/>
      <c r="QL90" s="284"/>
      <c r="QM90" s="284"/>
      <c r="QN90" s="284"/>
      <c r="QO90" s="284"/>
      <c r="QP90" s="284"/>
      <c r="QQ90" s="284"/>
      <c r="QR90" s="284"/>
      <c r="QS90" s="284"/>
      <c r="QT90" s="284"/>
      <c r="QU90" s="284"/>
      <c r="QV90" s="284"/>
      <c r="QW90" s="284"/>
      <c r="QX90" s="284"/>
      <c r="QY90" s="284"/>
      <c r="QZ90" s="284"/>
      <c r="RA90" s="284"/>
      <c r="RB90" s="284"/>
      <c r="RC90" s="284"/>
      <c r="RD90" s="284"/>
      <c r="RE90" s="284"/>
      <c r="RF90" s="284"/>
      <c r="RG90" s="284"/>
      <c r="RH90" s="284"/>
      <c r="RI90" s="284"/>
      <c r="RJ90" s="284"/>
      <c r="RK90" s="284"/>
      <c r="RL90" s="284"/>
      <c r="RM90" s="284"/>
      <c r="RN90" s="284"/>
      <c r="RO90" s="284"/>
      <c r="RP90" s="284"/>
      <c r="RQ90" s="284"/>
      <c r="RR90" s="284"/>
      <c r="RS90" s="284"/>
      <c r="RT90" s="284"/>
      <c r="RU90" s="284"/>
      <c r="RV90" s="284"/>
      <c r="RW90" s="284"/>
      <c r="RX90" s="284"/>
      <c r="RY90" s="284"/>
      <c r="RZ90" s="284"/>
      <c r="SA90" s="284"/>
    </row>
    <row r="91" spans="1:495">
      <c r="A91" s="282"/>
      <c r="B91" s="283" t="str">
        <f>$B$13</f>
        <v>Transportation Costs</v>
      </c>
      <c r="C91" s="290">
        <f>SUM(D91:R91,S91:INDEX(S91:SA91,$H$5))</f>
        <v>285027.89963852277</v>
      </c>
      <c r="D91" s="284" t="str">
        <f t="shared" ref="D91:BO91" si="244">IF(D36="","",($C13*D36)/((1+$H$4)^D$79))</f>
        <v/>
      </c>
      <c r="E91" s="284" t="str">
        <f t="shared" si="244"/>
        <v/>
      </c>
      <c r="F91" s="284" t="str">
        <f t="shared" si="244"/>
        <v/>
      </c>
      <c r="G91" s="284">
        <f t="shared" si="244"/>
        <v>49059.883848746227</v>
      </c>
      <c r="H91" s="284">
        <f t="shared" si="244"/>
        <v>45850.358737146002</v>
      </c>
      <c r="I91" s="284">
        <f t="shared" si="244"/>
        <v>42850.802558080381</v>
      </c>
      <c r="J91" s="284">
        <f t="shared" si="244"/>
        <v>20023.739513121673</v>
      </c>
      <c r="K91" s="284">
        <f t="shared" si="244"/>
        <v>18713.775245908106</v>
      </c>
      <c r="L91" s="284">
        <f t="shared" si="244"/>
        <v>17489.509575615048</v>
      </c>
      <c r="M91" s="284">
        <f t="shared" si="244"/>
        <v>16345.336051976683</v>
      </c>
      <c r="N91" s="284">
        <f t="shared" si="244"/>
        <v>15276.015001847365</v>
      </c>
      <c r="O91" s="284">
        <f t="shared" si="244"/>
        <v>14276.649534436792</v>
      </c>
      <c r="P91" s="284">
        <f t="shared" si="244"/>
        <v>13342.663116296066</v>
      </c>
      <c r="Q91" s="284">
        <f t="shared" si="244"/>
        <v>6234.8893066804048</v>
      </c>
      <c r="R91" s="284">
        <f t="shared" si="244"/>
        <v>5826.9993520377611</v>
      </c>
      <c r="S91" s="284">
        <f t="shared" si="244"/>
        <v>5445.7937869511798</v>
      </c>
      <c r="T91" s="284">
        <f t="shared" si="244"/>
        <v>5089.5269036926911</v>
      </c>
      <c r="U91" s="284">
        <f t="shared" si="244"/>
        <v>4756.5671997127956</v>
      </c>
      <c r="V91" s="284">
        <f t="shared" si="244"/>
        <v>4445.38990627364</v>
      </c>
      <c r="W91" s="284">
        <f t="shared" si="244"/>
        <v>0</v>
      </c>
      <c r="X91" s="284">
        <f t="shared" si="244"/>
        <v>0</v>
      </c>
      <c r="Y91" s="284">
        <f t="shared" si="244"/>
        <v>0</v>
      </c>
      <c r="Z91" s="284">
        <f t="shared" si="244"/>
        <v>0</v>
      </c>
      <c r="AA91" s="284">
        <f t="shared" si="244"/>
        <v>0</v>
      </c>
      <c r="AB91" s="284">
        <f t="shared" si="244"/>
        <v>0</v>
      </c>
      <c r="AC91" s="284" t="str">
        <f t="shared" si="244"/>
        <v/>
      </c>
      <c r="AD91" s="284" t="str">
        <f t="shared" si="244"/>
        <v/>
      </c>
      <c r="AE91" s="284" t="str">
        <f t="shared" si="244"/>
        <v/>
      </c>
      <c r="AF91" s="284" t="str">
        <f t="shared" si="244"/>
        <v/>
      </c>
      <c r="AG91" s="284">
        <f t="shared" si="244"/>
        <v>8447.8908864187833</v>
      </c>
      <c r="AH91" s="284" t="str">
        <f t="shared" si="244"/>
        <v/>
      </c>
      <c r="AI91" s="284" t="str">
        <f t="shared" si="244"/>
        <v/>
      </c>
      <c r="AJ91" s="284" t="str">
        <f t="shared" si="244"/>
        <v/>
      </c>
      <c r="AK91" s="284" t="str">
        <f t="shared" si="244"/>
        <v/>
      </c>
      <c r="AL91" s="284">
        <f t="shared" si="244"/>
        <v>6023.2294478026297</v>
      </c>
      <c r="AM91" s="284" t="str">
        <f t="shared" si="244"/>
        <v/>
      </c>
      <c r="AN91" s="284" t="str">
        <f t="shared" si="244"/>
        <v/>
      </c>
      <c r="AO91" s="284" t="str">
        <f t="shared" si="244"/>
        <v/>
      </c>
      <c r="AP91" s="284" t="str">
        <f t="shared" si="244"/>
        <v/>
      </c>
      <c r="AQ91" s="284" t="str">
        <f t="shared" si="244"/>
        <v/>
      </c>
      <c r="AR91" s="284" t="str">
        <f t="shared" si="244"/>
        <v/>
      </c>
      <c r="AS91" s="284" t="str">
        <f t="shared" si="244"/>
        <v/>
      </c>
      <c r="AT91" s="284" t="str">
        <f t="shared" si="244"/>
        <v/>
      </c>
      <c r="AU91" s="284" t="str">
        <f t="shared" si="244"/>
        <v/>
      </c>
      <c r="AV91" s="284" t="str">
        <f t="shared" si="244"/>
        <v/>
      </c>
      <c r="AW91" s="284" t="str">
        <f t="shared" si="244"/>
        <v/>
      </c>
      <c r="AX91" s="284" t="str">
        <f t="shared" si="244"/>
        <v/>
      </c>
      <c r="AY91" s="284" t="str">
        <f t="shared" si="244"/>
        <v/>
      </c>
      <c r="AZ91" s="284" t="str">
        <f t="shared" si="244"/>
        <v/>
      </c>
      <c r="BA91" s="284" t="str">
        <f t="shared" si="244"/>
        <v/>
      </c>
      <c r="BB91" s="284" t="str">
        <f t="shared" si="244"/>
        <v/>
      </c>
      <c r="BC91" s="284" t="str">
        <f t="shared" si="244"/>
        <v/>
      </c>
      <c r="BD91" s="284" t="str">
        <f t="shared" si="244"/>
        <v/>
      </c>
      <c r="BE91" s="284" t="str">
        <f t="shared" si="244"/>
        <v/>
      </c>
      <c r="BF91" s="284" t="str">
        <f t="shared" si="244"/>
        <v/>
      </c>
      <c r="BG91" s="284" t="str">
        <f t="shared" si="244"/>
        <v/>
      </c>
      <c r="BH91" s="284" t="str">
        <f t="shared" si="244"/>
        <v/>
      </c>
      <c r="BI91" s="284" t="str">
        <f t="shared" si="244"/>
        <v/>
      </c>
      <c r="BJ91" s="284" t="str">
        <f t="shared" si="244"/>
        <v/>
      </c>
      <c r="BK91" s="284" t="str">
        <f t="shared" si="244"/>
        <v/>
      </c>
      <c r="BL91" s="284" t="str">
        <f t="shared" si="244"/>
        <v/>
      </c>
      <c r="BM91" s="284" t="str">
        <f t="shared" si="244"/>
        <v/>
      </c>
      <c r="BN91" s="284" t="str">
        <f t="shared" si="244"/>
        <v/>
      </c>
      <c r="BO91" s="284" t="str">
        <f t="shared" si="244"/>
        <v/>
      </c>
      <c r="BP91" s="284" t="str">
        <f t="shared" ref="BP91:EA91" si="245">IF(BP36="","",($C13*BP36)/((1+$H$4)^BP$79))</f>
        <v/>
      </c>
      <c r="BQ91" s="284" t="str">
        <f t="shared" si="245"/>
        <v/>
      </c>
      <c r="BR91" s="284" t="str">
        <f t="shared" si="245"/>
        <v/>
      </c>
      <c r="BS91" s="284" t="str">
        <f t="shared" si="245"/>
        <v/>
      </c>
      <c r="BT91" s="284" t="str">
        <f t="shared" si="245"/>
        <v/>
      </c>
      <c r="BU91" s="284" t="str">
        <f t="shared" si="245"/>
        <v/>
      </c>
      <c r="BV91" s="284" t="str">
        <f t="shared" si="245"/>
        <v/>
      </c>
      <c r="BW91" s="284" t="str">
        <f t="shared" si="245"/>
        <v/>
      </c>
      <c r="BX91" s="284" t="str">
        <f t="shared" si="245"/>
        <v/>
      </c>
      <c r="BY91" s="284" t="str">
        <f t="shared" si="245"/>
        <v/>
      </c>
      <c r="BZ91" s="284" t="str">
        <f t="shared" si="245"/>
        <v/>
      </c>
      <c r="CA91" s="284" t="str">
        <f t="shared" si="245"/>
        <v/>
      </c>
      <c r="CB91" s="284" t="str">
        <f t="shared" si="245"/>
        <v/>
      </c>
      <c r="CC91" s="284" t="str">
        <f t="shared" si="245"/>
        <v/>
      </c>
      <c r="CD91" s="284" t="str">
        <f t="shared" si="245"/>
        <v/>
      </c>
      <c r="CE91" s="284" t="str">
        <f t="shared" si="245"/>
        <v/>
      </c>
      <c r="CF91" s="284" t="str">
        <f t="shared" si="245"/>
        <v/>
      </c>
      <c r="CG91" s="284" t="str">
        <f t="shared" si="245"/>
        <v/>
      </c>
      <c r="CH91" s="284" t="str">
        <f t="shared" si="245"/>
        <v/>
      </c>
      <c r="CI91" s="284" t="str">
        <f t="shared" si="245"/>
        <v/>
      </c>
      <c r="CJ91" s="284" t="str">
        <f t="shared" si="245"/>
        <v/>
      </c>
      <c r="CK91" s="284" t="str">
        <f t="shared" si="245"/>
        <v/>
      </c>
      <c r="CL91" s="284" t="str">
        <f t="shared" si="245"/>
        <v/>
      </c>
      <c r="CM91" s="284" t="str">
        <f t="shared" si="245"/>
        <v/>
      </c>
      <c r="CN91" s="284" t="str">
        <f t="shared" si="245"/>
        <v/>
      </c>
      <c r="CO91" s="284" t="str">
        <f t="shared" si="245"/>
        <v/>
      </c>
      <c r="CP91" s="284" t="str">
        <f t="shared" si="245"/>
        <v/>
      </c>
      <c r="CQ91" s="284" t="str">
        <f t="shared" si="245"/>
        <v/>
      </c>
      <c r="CR91" s="284" t="str">
        <f t="shared" si="245"/>
        <v/>
      </c>
      <c r="CS91" s="284" t="str">
        <f t="shared" si="245"/>
        <v/>
      </c>
      <c r="CT91" s="284" t="str">
        <f t="shared" si="245"/>
        <v/>
      </c>
      <c r="CU91" s="284" t="str">
        <f t="shared" si="245"/>
        <v/>
      </c>
      <c r="CV91" s="284" t="str">
        <f t="shared" si="245"/>
        <v/>
      </c>
      <c r="CW91" s="284" t="str">
        <f t="shared" si="245"/>
        <v/>
      </c>
      <c r="CX91" s="284" t="str">
        <f t="shared" si="245"/>
        <v/>
      </c>
      <c r="CY91" s="284" t="str">
        <f t="shared" si="245"/>
        <v/>
      </c>
      <c r="CZ91" s="284" t="str">
        <f t="shared" si="245"/>
        <v/>
      </c>
      <c r="DA91" s="284" t="str">
        <f t="shared" si="245"/>
        <v/>
      </c>
      <c r="DB91" s="284" t="str">
        <f t="shared" si="245"/>
        <v/>
      </c>
      <c r="DC91" s="284" t="str">
        <f t="shared" si="245"/>
        <v/>
      </c>
      <c r="DD91" s="284" t="str">
        <f t="shared" si="245"/>
        <v/>
      </c>
      <c r="DE91" s="284" t="str">
        <f t="shared" si="245"/>
        <v/>
      </c>
      <c r="DF91" s="284" t="str">
        <f t="shared" si="245"/>
        <v/>
      </c>
      <c r="DG91" s="284" t="str">
        <f t="shared" si="245"/>
        <v/>
      </c>
      <c r="DH91" s="284" t="str">
        <f t="shared" si="245"/>
        <v/>
      </c>
      <c r="DI91" s="284" t="str">
        <f t="shared" si="245"/>
        <v/>
      </c>
      <c r="DJ91" s="284" t="str">
        <f t="shared" si="245"/>
        <v/>
      </c>
      <c r="DK91" s="284" t="str">
        <f t="shared" si="245"/>
        <v/>
      </c>
      <c r="DL91" s="284" t="str">
        <f t="shared" si="245"/>
        <v/>
      </c>
      <c r="DM91" s="284" t="str">
        <f t="shared" si="245"/>
        <v/>
      </c>
      <c r="DN91" s="284" t="str">
        <f t="shared" si="245"/>
        <v/>
      </c>
      <c r="DO91" s="284" t="str">
        <f t="shared" si="245"/>
        <v/>
      </c>
      <c r="DP91" s="284" t="str">
        <f t="shared" si="245"/>
        <v/>
      </c>
      <c r="DQ91" s="284" t="str">
        <f t="shared" si="245"/>
        <v/>
      </c>
      <c r="DR91" s="284" t="str">
        <f t="shared" si="245"/>
        <v/>
      </c>
      <c r="DS91" s="284" t="str">
        <f t="shared" si="245"/>
        <v/>
      </c>
      <c r="DT91" s="284" t="str">
        <f t="shared" si="245"/>
        <v/>
      </c>
      <c r="DU91" s="284" t="str">
        <f t="shared" si="245"/>
        <v/>
      </c>
      <c r="DV91" s="284" t="str">
        <f t="shared" si="245"/>
        <v/>
      </c>
      <c r="DW91" s="284" t="str">
        <f t="shared" si="245"/>
        <v/>
      </c>
      <c r="DX91" s="284" t="str">
        <f t="shared" si="245"/>
        <v/>
      </c>
      <c r="DY91" s="284" t="str">
        <f t="shared" si="245"/>
        <v/>
      </c>
      <c r="DZ91" s="284" t="str">
        <f t="shared" si="245"/>
        <v/>
      </c>
      <c r="EA91" s="284" t="str">
        <f t="shared" si="245"/>
        <v/>
      </c>
      <c r="EB91" s="284" t="str">
        <f t="shared" ref="EB91:GM91" si="246">IF(EB36="","",($C13*EB36)/((1+$H$4)^EB$79))</f>
        <v/>
      </c>
      <c r="EC91" s="284" t="str">
        <f t="shared" si="246"/>
        <v/>
      </c>
      <c r="ED91" s="284" t="str">
        <f t="shared" si="246"/>
        <v/>
      </c>
      <c r="EE91" s="284" t="str">
        <f t="shared" si="246"/>
        <v/>
      </c>
      <c r="EF91" s="284" t="str">
        <f t="shared" si="246"/>
        <v/>
      </c>
      <c r="EG91" s="284" t="str">
        <f t="shared" si="246"/>
        <v/>
      </c>
      <c r="EH91" s="284" t="str">
        <f t="shared" si="246"/>
        <v/>
      </c>
      <c r="EI91" s="284" t="str">
        <f t="shared" si="246"/>
        <v/>
      </c>
      <c r="EJ91" s="284" t="str">
        <f t="shared" si="246"/>
        <v/>
      </c>
      <c r="EK91" s="284" t="str">
        <f t="shared" si="246"/>
        <v/>
      </c>
      <c r="EL91" s="284" t="str">
        <f t="shared" si="246"/>
        <v/>
      </c>
      <c r="EM91" s="284" t="str">
        <f t="shared" si="246"/>
        <v/>
      </c>
      <c r="EN91" s="284" t="str">
        <f t="shared" si="246"/>
        <v/>
      </c>
      <c r="EO91" s="284" t="str">
        <f t="shared" si="246"/>
        <v/>
      </c>
      <c r="EP91" s="284" t="str">
        <f t="shared" si="246"/>
        <v/>
      </c>
      <c r="EQ91" s="284" t="str">
        <f t="shared" si="246"/>
        <v/>
      </c>
      <c r="ER91" s="284" t="str">
        <f t="shared" si="246"/>
        <v/>
      </c>
      <c r="ES91" s="284" t="str">
        <f t="shared" si="246"/>
        <v/>
      </c>
      <c r="ET91" s="284" t="str">
        <f t="shared" si="246"/>
        <v/>
      </c>
      <c r="EU91" s="284" t="str">
        <f t="shared" si="246"/>
        <v/>
      </c>
      <c r="EV91" s="284" t="str">
        <f t="shared" si="246"/>
        <v/>
      </c>
      <c r="EW91" s="284" t="str">
        <f t="shared" si="246"/>
        <v/>
      </c>
      <c r="EX91" s="284" t="str">
        <f t="shared" si="246"/>
        <v/>
      </c>
      <c r="EY91" s="284" t="str">
        <f t="shared" si="246"/>
        <v/>
      </c>
      <c r="EZ91" s="284" t="str">
        <f t="shared" si="246"/>
        <v/>
      </c>
      <c r="FA91" s="284" t="str">
        <f t="shared" si="246"/>
        <v/>
      </c>
      <c r="FB91" s="284" t="str">
        <f t="shared" si="246"/>
        <v/>
      </c>
      <c r="FC91" s="284" t="str">
        <f t="shared" si="246"/>
        <v/>
      </c>
      <c r="FD91" s="284" t="str">
        <f t="shared" si="246"/>
        <v/>
      </c>
      <c r="FE91" s="284" t="str">
        <f t="shared" si="246"/>
        <v/>
      </c>
      <c r="FF91" s="284" t="str">
        <f t="shared" si="246"/>
        <v/>
      </c>
      <c r="FG91" s="284" t="str">
        <f t="shared" si="246"/>
        <v/>
      </c>
      <c r="FH91" s="284" t="str">
        <f t="shared" si="246"/>
        <v/>
      </c>
      <c r="FI91" s="284" t="str">
        <f t="shared" si="246"/>
        <v/>
      </c>
      <c r="FJ91" s="284" t="str">
        <f t="shared" si="246"/>
        <v/>
      </c>
      <c r="FK91" s="284" t="str">
        <f t="shared" si="246"/>
        <v/>
      </c>
      <c r="FL91" s="284" t="str">
        <f t="shared" si="246"/>
        <v/>
      </c>
      <c r="FM91" s="284" t="str">
        <f t="shared" si="246"/>
        <v/>
      </c>
      <c r="FN91" s="284" t="str">
        <f t="shared" si="246"/>
        <v/>
      </c>
      <c r="FO91" s="284" t="str">
        <f t="shared" si="246"/>
        <v/>
      </c>
      <c r="FP91" s="284" t="str">
        <f t="shared" si="246"/>
        <v/>
      </c>
      <c r="FQ91" s="284" t="str">
        <f t="shared" si="246"/>
        <v/>
      </c>
      <c r="FR91" s="284" t="str">
        <f t="shared" si="246"/>
        <v/>
      </c>
      <c r="FS91" s="284" t="str">
        <f t="shared" si="246"/>
        <v/>
      </c>
      <c r="FT91" s="284" t="str">
        <f t="shared" si="246"/>
        <v/>
      </c>
      <c r="FU91" s="284" t="str">
        <f t="shared" si="246"/>
        <v/>
      </c>
      <c r="FV91" s="284" t="str">
        <f t="shared" si="246"/>
        <v/>
      </c>
      <c r="FW91" s="284" t="str">
        <f t="shared" si="246"/>
        <v/>
      </c>
      <c r="FX91" s="284" t="str">
        <f t="shared" si="246"/>
        <v/>
      </c>
      <c r="FY91" s="284" t="str">
        <f t="shared" si="246"/>
        <v/>
      </c>
      <c r="FZ91" s="284" t="str">
        <f t="shared" si="246"/>
        <v/>
      </c>
      <c r="GA91" s="284" t="str">
        <f t="shared" si="246"/>
        <v/>
      </c>
      <c r="GB91" s="284" t="str">
        <f t="shared" si="246"/>
        <v/>
      </c>
      <c r="GC91" s="284" t="str">
        <f t="shared" si="246"/>
        <v/>
      </c>
      <c r="GD91" s="284" t="str">
        <f t="shared" si="246"/>
        <v/>
      </c>
      <c r="GE91" s="284" t="str">
        <f t="shared" si="246"/>
        <v/>
      </c>
      <c r="GF91" s="284" t="str">
        <f t="shared" si="246"/>
        <v/>
      </c>
      <c r="GG91" s="284" t="str">
        <f t="shared" si="246"/>
        <v/>
      </c>
      <c r="GH91" s="284" t="str">
        <f t="shared" si="246"/>
        <v/>
      </c>
      <c r="GI91" s="284" t="str">
        <f t="shared" si="246"/>
        <v/>
      </c>
      <c r="GJ91" s="284" t="str">
        <f t="shared" si="246"/>
        <v/>
      </c>
      <c r="GK91" s="284" t="str">
        <f t="shared" si="246"/>
        <v/>
      </c>
      <c r="GL91" s="284" t="str">
        <f t="shared" si="246"/>
        <v/>
      </c>
      <c r="GM91" s="284" t="str">
        <f t="shared" si="246"/>
        <v/>
      </c>
      <c r="GN91" s="284" t="str">
        <f t="shared" ref="GN91:IY91" si="247">IF(GN36="","",($C13*GN36)/((1+$H$4)^GN$79))</f>
        <v/>
      </c>
      <c r="GO91" s="284" t="str">
        <f t="shared" si="247"/>
        <v/>
      </c>
      <c r="GP91" s="284" t="str">
        <f t="shared" si="247"/>
        <v/>
      </c>
      <c r="GQ91" s="284" t="str">
        <f t="shared" si="247"/>
        <v/>
      </c>
      <c r="GR91" s="284" t="str">
        <f t="shared" si="247"/>
        <v/>
      </c>
      <c r="GS91" s="284" t="str">
        <f t="shared" si="247"/>
        <v/>
      </c>
      <c r="GT91" s="284" t="str">
        <f t="shared" si="247"/>
        <v/>
      </c>
      <c r="GU91" s="284" t="str">
        <f t="shared" si="247"/>
        <v/>
      </c>
      <c r="GV91" s="284" t="str">
        <f t="shared" si="247"/>
        <v/>
      </c>
      <c r="GW91" s="284" t="str">
        <f t="shared" si="247"/>
        <v/>
      </c>
      <c r="GX91" s="284" t="str">
        <f t="shared" si="247"/>
        <v/>
      </c>
      <c r="GY91" s="284" t="str">
        <f t="shared" si="247"/>
        <v/>
      </c>
      <c r="GZ91" s="284" t="str">
        <f t="shared" si="247"/>
        <v/>
      </c>
      <c r="HA91" s="284" t="str">
        <f t="shared" si="247"/>
        <v/>
      </c>
      <c r="HB91" s="284" t="str">
        <f t="shared" si="247"/>
        <v/>
      </c>
      <c r="HC91" s="284" t="str">
        <f t="shared" si="247"/>
        <v/>
      </c>
      <c r="HD91" s="284" t="str">
        <f t="shared" si="247"/>
        <v/>
      </c>
      <c r="HE91" s="284" t="str">
        <f t="shared" si="247"/>
        <v/>
      </c>
      <c r="HF91" s="284" t="str">
        <f t="shared" si="247"/>
        <v/>
      </c>
      <c r="HG91" s="284" t="str">
        <f t="shared" si="247"/>
        <v/>
      </c>
      <c r="HH91" s="284" t="str">
        <f t="shared" si="247"/>
        <v/>
      </c>
      <c r="HI91" s="284" t="str">
        <f t="shared" si="247"/>
        <v/>
      </c>
      <c r="HJ91" s="284" t="str">
        <f t="shared" si="247"/>
        <v/>
      </c>
      <c r="HK91" s="284" t="str">
        <f t="shared" si="247"/>
        <v/>
      </c>
      <c r="HL91" s="284" t="str">
        <f t="shared" si="247"/>
        <v/>
      </c>
      <c r="HM91" s="284" t="str">
        <f t="shared" si="247"/>
        <v/>
      </c>
      <c r="HN91" s="284" t="str">
        <f t="shared" si="247"/>
        <v/>
      </c>
      <c r="HO91" s="284" t="str">
        <f t="shared" si="247"/>
        <v/>
      </c>
      <c r="HP91" s="284" t="str">
        <f t="shared" si="247"/>
        <v/>
      </c>
      <c r="HQ91" s="284" t="str">
        <f t="shared" si="247"/>
        <v/>
      </c>
      <c r="HR91" s="284" t="str">
        <f t="shared" si="247"/>
        <v/>
      </c>
      <c r="HS91" s="284" t="str">
        <f t="shared" si="247"/>
        <v/>
      </c>
      <c r="HT91" s="284" t="str">
        <f t="shared" si="247"/>
        <v/>
      </c>
      <c r="HU91" s="284" t="str">
        <f t="shared" si="247"/>
        <v/>
      </c>
      <c r="HV91" s="284" t="str">
        <f t="shared" si="247"/>
        <v/>
      </c>
      <c r="HW91" s="284" t="str">
        <f t="shared" si="247"/>
        <v/>
      </c>
      <c r="HX91" s="284" t="str">
        <f t="shared" si="247"/>
        <v/>
      </c>
      <c r="HY91" s="284" t="str">
        <f t="shared" si="247"/>
        <v/>
      </c>
      <c r="HZ91" s="284" t="str">
        <f t="shared" si="247"/>
        <v/>
      </c>
      <c r="IA91" s="284" t="str">
        <f t="shared" si="247"/>
        <v/>
      </c>
      <c r="IB91" s="284" t="str">
        <f t="shared" si="247"/>
        <v/>
      </c>
      <c r="IC91" s="284" t="str">
        <f t="shared" si="247"/>
        <v/>
      </c>
      <c r="ID91" s="284" t="str">
        <f t="shared" si="247"/>
        <v/>
      </c>
      <c r="IE91" s="284" t="str">
        <f t="shared" si="247"/>
        <v/>
      </c>
      <c r="IF91" s="284" t="str">
        <f t="shared" si="247"/>
        <v/>
      </c>
      <c r="IG91" s="284" t="str">
        <f t="shared" si="247"/>
        <v/>
      </c>
      <c r="IH91" s="284" t="str">
        <f t="shared" si="247"/>
        <v/>
      </c>
      <c r="II91" s="284" t="str">
        <f t="shared" si="247"/>
        <v/>
      </c>
      <c r="IJ91" s="284" t="str">
        <f t="shared" si="247"/>
        <v/>
      </c>
      <c r="IK91" s="284" t="str">
        <f t="shared" si="247"/>
        <v/>
      </c>
      <c r="IL91" s="284" t="str">
        <f t="shared" si="247"/>
        <v/>
      </c>
      <c r="IM91" s="284" t="str">
        <f t="shared" si="247"/>
        <v/>
      </c>
      <c r="IN91" s="284" t="str">
        <f t="shared" si="247"/>
        <v/>
      </c>
      <c r="IO91" s="284" t="str">
        <f t="shared" si="247"/>
        <v/>
      </c>
      <c r="IP91" s="284" t="str">
        <f t="shared" si="247"/>
        <v/>
      </c>
      <c r="IQ91" s="284" t="str">
        <f t="shared" si="247"/>
        <v/>
      </c>
      <c r="IR91" s="284" t="str">
        <f t="shared" si="247"/>
        <v/>
      </c>
      <c r="IS91" s="284" t="str">
        <f t="shared" si="247"/>
        <v/>
      </c>
      <c r="IT91" s="284" t="str">
        <f t="shared" si="247"/>
        <v/>
      </c>
      <c r="IU91" s="284" t="str">
        <f t="shared" si="247"/>
        <v/>
      </c>
      <c r="IV91" s="284" t="str">
        <f t="shared" si="247"/>
        <v/>
      </c>
      <c r="IW91" s="284" t="str">
        <f t="shared" si="247"/>
        <v/>
      </c>
      <c r="IX91" s="284" t="str">
        <f t="shared" si="247"/>
        <v/>
      </c>
      <c r="IY91" s="284" t="str">
        <f t="shared" si="247"/>
        <v/>
      </c>
      <c r="IZ91" s="284" t="str">
        <f t="shared" ref="IZ91:LK91" si="248">IF(IZ36="","",($C13*IZ36)/((1+$H$4)^IZ$79))</f>
        <v/>
      </c>
      <c r="JA91" s="284" t="str">
        <f t="shared" si="248"/>
        <v/>
      </c>
      <c r="JB91" s="284" t="str">
        <f t="shared" si="248"/>
        <v/>
      </c>
      <c r="JC91" s="284" t="str">
        <f t="shared" si="248"/>
        <v/>
      </c>
      <c r="JD91" s="284" t="str">
        <f t="shared" si="248"/>
        <v/>
      </c>
      <c r="JE91" s="284" t="str">
        <f t="shared" si="248"/>
        <v/>
      </c>
      <c r="JF91" s="284" t="str">
        <f t="shared" si="248"/>
        <v/>
      </c>
      <c r="JG91" s="284" t="str">
        <f t="shared" si="248"/>
        <v/>
      </c>
      <c r="JH91" s="284" t="str">
        <f t="shared" si="248"/>
        <v/>
      </c>
      <c r="JI91" s="284" t="str">
        <f t="shared" si="248"/>
        <v/>
      </c>
      <c r="JJ91" s="284" t="str">
        <f t="shared" si="248"/>
        <v/>
      </c>
      <c r="JK91" s="284" t="str">
        <f t="shared" si="248"/>
        <v/>
      </c>
      <c r="JL91" s="284" t="str">
        <f t="shared" si="248"/>
        <v/>
      </c>
      <c r="JM91" s="284" t="str">
        <f t="shared" si="248"/>
        <v/>
      </c>
      <c r="JN91" s="284" t="str">
        <f t="shared" si="248"/>
        <v/>
      </c>
      <c r="JO91" s="284" t="str">
        <f t="shared" si="248"/>
        <v/>
      </c>
      <c r="JP91" s="284" t="str">
        <f t="shared" si="248"/>
        <v/>
      </c>
      <c r="JQ91" s="284" t="str">
        <f t="shared" si="248"/>
        <v/>
      </c>
      <c r="JR91" s="284" t="str">
        <f t="shared" si="248"/>
        <v/>
      </c>
      <c r="JS91" s="284" t="str">
        <f t="shared" si="248"/>
        <v/>
      </c>
      <c r="JT91" s="284" t="str">
        <f t="shared" si="248"/>
        <v/>
      </c>
      <c r="JU91" s="284" t="str">
        <f t="shared" si="248"/>
        <v/>
      </c>
      <c r="JV91" s="284" t="str">
        <f t="shared" si="248"/>
        <v/>
      </c>
      <c r="JW91" s="284" t="str">
        <f t="shared" si="248"/>
        <v/>
      </c>
      <c r="JX91" s="284" t="str">
        <f t="shared" si="248"/>
        <v/>
      </c>
      <c r="JY91" s="284" t="str">
        <f t="shared" si="248"/>
        <v/>
      </c>
      <c r="JZ91" s="284" t="str">
        <f t="shared" si="248"/>
        <v/>
      </c>
      <c r="KA91" s="284" t="str">
        <f t="shared" si="248"/>
        <v/>
      </c>
      <c r="KB91" s="284" t="str">
        <f t="shared" si="248"/>
        <v/>
      </c>
      <c r="KC91" s="284" t="str">
        <f t="shared" si="248"/>
        <v/>
      </c>
      <c r="KD91" s="284" t="str">
        <f t="shared" si="248"/>
        <v/>
      </c>
      <c r="KE91" s="284" t="str">
        <f t="shared" si="248"/>
        <v/>
      </c>
      <c r="KF91" s="284" t="str">
        <f t="shared" si="248"/>
        <v/>
      </c>
      <c r="KG91" s="284" t="str">
        <f t="shared" si="248"/>
        <v/>
      </c>
      <c r="KH91" s="284" t="str">
        <f t="shared" si="248"/>
        <v/>
      </c>
      <c r="KI91" s="284" t="str">
        <f t="shared" si="248"/>
        <v/>
      </c>
      <c r="KJ91" s="284" t="str">
        <f t="shared" si="248"/>
        <v/>
      </c>
      <c r="KK91" s="284" t="str">
        <f t="shared" si="248"/>
        <v/>
      </c>
      <c r="KL91" s="284" t="str">
        <f t="shared" si="248"/>
        <v/>
      </c>
      <c r="KM91" s="284" t="str">
        <f t="shared" si="248"/>
        <v/>
      </c>
      <c r="KN91" s="284" t="str">
        <f t="shared" si="248"/>
        <v/>
      </c>
      <c r="KO91" s="284" t="str">
        <f t="shared" si="248"/>
        <v/>
      </c>
      <c r="KP91" s="284" t="str">
        <f t="shared" si="248"/>
        <v/>
      </c>
      <c r="KQ91" s="284" t="str">
        <f t="shared" si="248"/>
        <v/>
      </c>
      <c r="KR91" s="284" t="str">
        <f t="shared" si="248"/>
        <v/>
      </c>
      <c r="KS91" s="284" t="str">
        <f t="shared" si="248"/>
        <v/>
      </c>
      <c r="KT91" s="284" t="str">
        <f t="shared" si="248"/>
        <v/>
      </c>
      <c r="KU91" s="284" t="str">
        <f t="shared" si="248"/>
        <v/>
      </c>
      <c r="KV91" s="284" t="str">
        <f t="shared" si="248"/>
        <v/>
      </c>
      <c r="KW91" s="284" t="str">
        <f t="shared" si="248"/>
        <v/>
      </c>
      <c r="KX91" s="284" t="str">
        <f t="shared" si="248"/>
        <v/>
      </c>
      <c r="KY91" s="284" t="str">
        <f t="shared" si="248"/>
        <v/>
      </c>
      <c r="KZ91" s="284" t="str">
        <f t="shared" si="248"/>
        <v/>
      </c>
      <c r="LA91" s="284" t="str">
        <f t="shared" si="248"/>
        <v/>
      </c>
      <c r="LB91" s="284" t="str">
        <f t="shared" si="248"/>
        <v/>
      </c>
      <c r="LC91" s="284" t="str">
        <f t="shared" si="248"/>
        <v/>
      </c>
      <c r="LD91" s="284" t="str">
        <f t="shared" si="248"/>
        <v/>
      </c>
      <c r="LE91" s="284" t="str">
        <f t="shared" si="248"/>
        <v/>
      </c>
      <c r="LF91" s="284" t="str">
        <f t="shared" si="248"/>
        <v/>
      </c>
      <c r="LG91" s="284" t="str">
        <f t="shared" si="248"/>
        <v/>
      </c>
      <c r="LH91" s="284" t="str">
        <f t="shared" si="248"/>
        <v/>
      </c>
      <c r="LI91" s="284" t="str">
        <f t="shared" si="248"/>
        <v/>
      </c>
      <c r="LJ91" s="284" t="str">
        <f t="shared" si="248"/>
        <v/>
      </c>
      <c r="LK91" s="284" t="str">
        <f t="shared" si="248"/>
        <v/>
      </c>
      <c r="LL91" s="284" t="str">
        <f t="shared" ref="LL91:NW91" si="249">IF(LL36="","",($C13*LL36)/((1+$H$4)^LL$79))</f>
        <v/>
      </c>
      <c r="LM91" s="284" t="str">
        <f t="shared" si="249"/>
        <v/>
      </c>
      <c r="LN91" s="284" t="str">
        <f t="shared" si="249"/>
        <v/>
      </c>
      <c r="LO91" s="284" t="str">
        <f t="shared" si="249"/>
        <v/>
      </c>
      <c r="LP91" s="284" t="str">
        <f t="shared" si="249"/>
        <v/>
      </c>
      <c r="LQ91" s="284" t="str">
        <f t="shared" si="249"/>
        <v/>
      </c>
      <c r="LR91" s="284" t="str">
        <f t="shared" si="249"/>
        <v/>
      </c>
      <c r="LS91" s="284" t="str">
        <f t="shared" si="249"/>
        <v/>
      </c>
      <c r="LT91" s="284" t="str">
        <f t="shared" si="249"/>
        <v/>
      </c>
      <c r="LU91" s="284" t="str">
        <f t="shared" si="249"/>
        <v/>
      </c>
      <c r="LV91" s="284" t="str">
        <f t="shared" si="249"/>
        <v/>
      </c>
      <c r="LW91" s="284" t="str">
        <f t="shared" si="249"/>
        <v/>
      </c>
      <c r="LX91" s="284" t="str">
        <f t="shared" si="249"/>
        <v/>
      </c>
      <c r="LY91" s="284" t="str">
        <f t="shared" si="249"/>
        <v/>
      </c>
      <c r="LZ91" s="284" t="str">
        <f t="shared" si="249"/>
        <v/>
      </c>
      <c r="MA91" s="284" t="str">
        <f t="shared" si="249"/>
        <v/>
      </c>
      <c r="MB91" s="284" t="str">
        <f t="shared" si="249"/>
        <v/>
      </c>
      <c r="MC91" s="284" t="str">
        <f t="shared" si="249"/>
        <v/>
      </c>
      <c r="MD91" s="284" t="str">
        <f t="shared" si="249"/>
        <v/>
      </c>
      <c r="ME91" s="284" t="str">
        <f t="shared" si="249"/>
        <v/>
      </c>
      <c r="MF91" s="284" t="str">
        <f t="shared" si="249"/>
        <v/>
      </c>
      <c r="MG91" s="284" t="str">
        <f t="shared" si="249"/>
        <v/>
      </c>
      <c r="MH91" s="284" t="str">
        <f t="shared" si="249"/>
        <v/>
      </c>
      <c r="MI91" s="284" t="str">
        <f t="shared" si="249"/>
        <v/>
      </c>
      <c r="MJ91" s="284" t="str">
        <f t="shared" si="249"/>
        <v/>
      </c>
      <c r="MK91" s="284" t="str">
        <f t="shared" si="249"/>
        <v/>
      </c>
      <c r="ML91" s="284" t="str">
        <f t="shared" si="249"/>
        <v/>
      </c>
      <c r="MM91" s="284" t="str">
        <f t="shared" si="249"/>
        <v/>
      </c>
      <c r="MN91" s="284" t="str">
        <f t="shared" si="249"/>
        <v/>
      </c>
      <c r="MO91" s="284" t="str">
        <f t="shared" si="249"/>
        <v/>
      </c>
      <c r="MP91" s="284" t="str">
        <f t="shared" si="249"/>
        <v/>
      </c>
      <c r="MQ91" s="284" t="str">
        <f t="shared" si="249"/>
        <v/>
      </c>
      <c r="MR91" s="284" t="str">
        <f t="shared" si="249"/>
        <v/>
      </c>
      <c r="MS91" s="284" t="str">
        <f t="shared" si="249"/>
        <v/>
      </c>
      <c r="MT91" s="284" t="str">
        <f t="shared" si="249"/>
        <v/>
      </c>
      <c r="MU91" s="284" t="str">
        <f t="shared" si="249"/>
        <v/>
      </c>
      <c r="MV91" s="284" t="str">
        <f t="shared" si="249"/>
        <v/>
      </c>
      <c r="MW91" s="284" t="str">
        <f t="shared" si="249"/>
        <v/>
      </c>
      <c r="MX91" s="284" t="str">
        <f t="shared" si="249"/>
        <v/>
      </c>
      <c r="MY91" s="284" t="str">
        <f t="shared" si="249"/>
        <v/>
      </c>
      <c r="MZ91" s="284" t="str">
        <f t="shared" si="249"/>
        <v/>
      </c>
      <c r="NA91" s="284" t="str">
        <f t="shared" si="249"/>
        <v/>
      </c>
      <c r="NB91" s="284" t="str">
        <f t="shared" si="249"/>
        <v/>
      </c>
      <c r="NC91" s="284" t="str">
        <f t="shared" si="249"/>
        <v/>
      </c>
      <c r="ND91" s="284" t="str">
        <f t="shared" si="249"/>
        <v/>
      </c>
      <c r="NE91" s="284" t="str">
        <f t="shared" si="249"/>
        <v/>
      </c>
      <c r="NF91" s="284" t="str">
        <f t="shared" si="249"/>
        <v/>
      </c>
      <c r="NG91" s="284" t="str">
        <f t="shared" si="249"/>
        <v/>
      </c>
      <c r="NH91" s="284" t="str">
        <f t="shared" si="249"/>
        <v/>
      </c>
      <c r="NI91" s="284" t="str">
        <f t="shared" si="249"/>
        <v/>
      </c>
      <c r="NJ91" s="284" t="str">
        <f t="shared" si="249"/>
        <v/>
      </c>
      <c r="NK91" s="284" t="str">
        <f t="shared" si="249"/>
        <v/>
      </c>
      <c r="NL91" s="284" t="str">
        <f t="shared" si="249"/>
        <v/>
      </c>
      <c r="NM91" s="284" t="str">
        <f t="shared" si="249"/>
        <v/>
      </c>
      <c r="NN91" s="284" t="str">
        <f t="shared" si="249"/>
        <v/>
      </c>
      <c r="NO91" s="284" t="str">
        <f t="shared" si="249"/>
        <v/>
      </c>
      <c r="NP91" s="284" t="str">
        <f t="shared" si="249"/>
        <v/>
      </c>
      <c r="NQ91" s="284" t="str">
        <f t="shared" si="249"/>
        <v/>
      </c>
      <c r="NR91" s="284" t="str">
        <f t="shared" si="249"/>
        <v/>
      </c>
      <c r="NS91" s="284" t="str">
        <f t="shared" si="249"/>
        <v/>
      </c>
      <c r="NT91" s="284" t="str">
        <f t="shared" si="249"/>
        <v/>
      </c>
      <c r="NU91" s="284" t="str">
        <f t="shared" si="249"/>
        <v/>
      </c>
      <c r="NV91" s="284" t="str">
        <f t="shared" si="249"/>
        <v/>
      </c>
      <c r="NW91" s="284" t="str">
        <f t="shared" si="249"/>
        <v/>
      </c>
      <c r="NX91" s="284" t="str">
        <f t="shared" ref="NX91:QI91" si="250">IF(NX36="","",($C13*NX36)/((1+$H$4)^NX$79))</f>
        <v/>
      </c>
      <c r="NY91" s="284" t="str">
        <f t="shared" si="250"/>
        <v/>
      </c>
      <c r="NZ91" s="284" t="str">
        <f t="shared" si="250"/>
        <v/>
      </c>
      <c r="OA91" s="284" t="str">
        <f t="shared" si="250"/>
        <v/>
      </c>
      <c r="OB91" s="284" t="str">
        <f t="shared" si="250"/>
        <v/>
      </c>
      <c r="OC91" s="284" t="str">
        <f t="shared" si="250"/>
        <v/>
      </c>
      <c r="OD91" s="284" t="str">
        <f t="shared" si="250"/>
        <v/>
      </c>
      <c r="OE91" s="284" t="str">
        <f t="shared" si="250"/>
        <v/>
      </c>
      <c r="OF91" s="284" t="str">
        <f t="shared" si="250"/>
        <v/>
      </c>
      <c r="OG91" s="284" t="str">
        <f t="shared" si="250"/>
        <v/>
      </c>
      <c r="OH91" s="284" t="str">
        <f t="shared" si="250"/>
        <v/>
      </c>
      <c r="OI91" s="284" t="str">
        <f t="shared" si="250"/>
        <v/>
      </c>
      <c r="OJ91" s="284" t="str">
        <f t="shared" si="250"/>
        <v/>
      </c>
      <c r="OK91" s="284" t="str">
        <f t="shared" si="250"/>
        <v/>
      </c>
      <c r="OL91" s="284" t="str">
        <f t="shared" si="250"/>
        <v/>
      </c>
      <c r="OM91" s="284" t="str">
        <f t="shared" si="250"/>
        <v/>
      </c>
      <c r="ON91" s="284" t="str">
        <f t="shared" si="250"/>
        <v/>
      </c>
      <c r="OO91" s="284" t="str">
        <f t="shared" si="250"/>
        <v/>
      </c>
      <c r="OP91" s="284" t="str">
        <f t="shared" si="250"/>
        <v/>
      </c>
      <c r="OQ91" s="284" t="str">
        <f t="shared" si="250"/>
        <v/>
      </c>
      <c r="OR91" s="284" t="str">
        <f t="shared" si="250"/>
        <v/>
      </c>
      <c r="OS91" s="284" t="str">
        <f t="shared" si="250"/>
        <v/>
      </c>
      <c r="OT91" s="284" t="str">
        <f t="shared" si="250"/>
        <v/>
      </c>
      <c r="OU91" s="284" t="str">
        <f t="shared" si="250"/>
        <v/>
      </c>
      <c r="OV91" s="284" t="str">
        <f t="shared" si="250"/>
        <v/>
      </c>
      <c r="OW91" s="284" t="str">
        <f t="shared" si="250"/>
        <v/>
      </c>
      <c r="OX91" s="284" t="str">
        <f t="shared" si="250"/>
        <v/>
      </c>
      <c r="OY91" s="284" t="str">
        <f t="shared" si="250"/>
        <v/>
      </c>
      <c r="OZ91" s="284" t="str">
        <f t="shared" si="250"/>
        <v/>
      </c>
      <c r="PA91" s="284" t="str">
        <f t="shared" si="250"/>
        <v/>
      </c>
      <c r="PB91" s="284" t="str">
        <f t="shared" si="250"/>
        <v/>
      </c>
      <c r="PC91" s="284" t="str">
        <f t="shared" si="250"/>
        <v/>
      </c>
      <c r="PD91" s="284" t="str">
        <f t="shared" si="250"/>
        <v/>
      </c>
      <c r="PE91" s="284" t="str">
        <f t="shared" si="250"/>
        <v/>
      </c>
      <c r="PF91" s="284" t="str">
        <f t="shared" si="250"/>
        <v/>
      </c>
      <c r="PG91" s="284" t="str">
        <f t="shared" si="250"/>
        <v/>
      </c>
      <c r="PH91" s="284" t="str">
        <f t="shared" si="250"/>
        <v/>
      </c>
      <c r="PI91" s="284" t="str">
        <f t="shared" si="250"/>
        <v/>
      </c>
      <c r="PJ91" s="284" t="str">
        <f t="shared" si="250"/>
        <v/>
      </c>
      <c r="PK91" s="284" t="str">
        <f t="shared" si="250"/>
        <v/>
      </c>
      <c r="PL91" s="284" t="str">
        <f t="shared" si="250"/>
        <v/>
      </c>
      <c r="PM91" s="284" t="str">
        <f t="shared" si="250"/>
        <v/>
      </c>
      <c r="PN91" s="284" t="str">
        <f t="shared" si="250"/>
        <v/>
      </c>
      <c r="PO91" s="284" t="str">
        <f t="shared" si="250"/>
        <v/>
      </c>
      <c r="PP91" s="284" t="str">
        <f t="shared" si="250"/>
        <v/>
      </c>
      <c r="PQ91" s="284" t="str">
        <f t="shared" si="250"/>
        <v/>
      </c>
      <c r="PR91" s="284" t="str">
        <f t="shared" si="250"/>
        <v/>
      </c>
      <c r="PS91" s="284" t="str">
        <f t="shared" si="250"/>
        <v/>
      </c>
      <c r="PT91" s="284" t="str">
        <f t="shared" si="250"/>
        <v/>
      </c>
      <c r="PU91" s="284" t="str">
        <f t="shared" si="250"/>
        <v/>
      </c>
      <c r="PV91" s="284" t="str">
        <f t="shared" si="250"/>
        <v/>
      </c>
      <c r="PW91" s="284" t="str">
        <f t="shared" si="250"/>
        <v/>
      </c>
      <c r="PX91" s="284" t="str">
        <f t="shared" si="250"/>
        <v/>
      </c>
      <c r="PY91" s="284" t="str">
        <f t="shared" si="250"/>
        <v/>
      </c>
      <c r="PZ91" s="284" t="str">
        <f t="shared" si="250"/>
        <v/>
      </c>
      <c r="QA91" s="284" t="str">
        <f t="shared" si="250"/>
        <v/>
      </c>
      <c r="QB91" s="284" t="str">
        <f t="shared" si="250"/>
        <v/>
      </c>
      <c r="QC91" s="284" t="str">
        <f t="shared" si="250"/>
        <v/>
      </c>
      <c r="QD91" s="284" t="str">
        <f t="shared" si="250"/>
        <v/>
      </c>
      <c r="QE91" s="284" t="str">
        <f t="shared" si="250"/>
        <v/>
      </c>
      <c r="QF91" s="284" t="str">
        <f t="shared" si="250"/>
        <v/>
      </c>
      <c r="QG91" s="284" t="str">
        <f t="shared" si="250"/>
        <v/>
      </c>
      <c r="QH91" s="284" t="str">
        <f t="shared" si="250"/>
        <v/>
      </c>
      <c r="QI91" s="284" t="str">
        <f t="shared" si="250"/>
        <v/>
      </c>
      <c r="QJ91" s="284" t="str">
        <f t="shared" ref="QJ91:SA91" si="251">IF(QJ36="","",($C13*QJ36)/((1+$H$4)^QJ$79))</f>
        <v/>
      </c>
      <c r="QK91" s="284" t="str">
        <f t="shared" si="251"/>
        <v/>
      </c>
      <c r="QL91" s="284" t="str">
        <f t="shared" si="251"/>
        <v/>
      </c>
      <c r="QM91" s="284" t="str">
        <f t="shared" si="251"/>
        <v/>
      </c>
      <c r="QN91" s="284" t="str">
        <f t="shared" si="251"/>
        <v/>
      </c>
      <c r="QO91" s="284" t="str">
        <f t="shared" si="251"/>
        <v/>
      </c>
      <c r="QP91" s="284" t="str">
        <f t="shared" si="251"/>
        <v/>
      </c>
      <c r="QQ91" s="284" t="str">
        <f t="shared" si="251"/>
        <v/>
      </c>
      <c r="QR91" s="284" t="str">
        <f t="shared" si="251"/>
        <v/>
      </c>
      <c r="QS91" s="284" t="str">
        <f t="shared" si="251"/>
        <v/>
      </c>
      <c r="QT91" s="284" t="str">
        <f t="shared" si="251"/>
        <v/>
      </c>
      <c r="QU91" s="284" t="str">
        <f t="shared" si="251"/>
        <v/>
      </c>
      <c r="QV91" s="284" t="str">
        <f t="shared" si="251"/>
        <v/>
      </c>
      <c r="QW91" s="284" t="str">
        <f t="shared" si="251"/>
        <v/>
      </c>
      <c r="QX91" s="284" t="str">
        <f t="shared" si="251"/>
        <v/>
      </c>
      <c r="QY91" s="284" t="str">
        <f t="shared" si="251"/>
        <v/>
      </c>
      <c r="QZ91" s="284" t="str">
        <f t="shared" si="251"/>
        <v/>
      </c>
      <c r="RA91" s="284" t="str">
        <f t="shared" si="251"/>
        <v/>
      </c>
      <c r="RB91" s="284" t="str">
        <f t="shared" si="251"/>
        <v/>
      </c>
      <c r="RC91" s="284" t="str">
        <f t="shared" si="251"/>
        <v/>
      </c>
      <c r="RD91" s="284" t="str">
        <f t="shared" si="251"/>
        <v/>
      </c>
      <c r="RE91" s="284" t="str">
        <f t="shared" si="251"/>
        <v/>
      </c>
      <c r="RF91" s="284" t="str">
        <f t="shared" si="251"/>
        <v/>
      </c>
      <c r="RG91" s="284" t="str">
        <f t="shared" si="251"/>
        <v/>
      </c>
      <c r="RH91" s="284" t="str">
        <f t="shared" si="251"/>
        <v/>
      </c>
      <c r="RI91" s="284" t="str">
        <f t="shared" si="251"/>
        <v/>
      </c>
      <c r="RJ91" s="284" t="str">
        <f t="shared" si="251"/>
        <v/>
      </c>
      <c r="RK91" s="284" t="str">
        <f t="shared" si="251"/>
        <v/>
      </c>
      <c r="RL91" s="284" t="str">
        <f t="shared" si="251"/>
        <v/>
      </c>
      <c r="RM91" s="284" t="str">
        <f t="shared" si="251"/>
        <v/>
      </c>
      <c r="RN91" s="284" t="str">
        <f t="shared" si="251"/>
        <v/>
      </c>
      <c r="RO91" s="284" t="str">
        <f t="shared" si="251"/>
        <v/>
      </c>
      <c r="RP91" s="284" t="str">
        <f t="shared" si="251"/>
        <v/>
      </c>
      <c r="RQ91" s="284" t="str">
        <f t="shared" si="251"/>
        <v/>
      </c>
      <c r="RR91" s="284" t="str">
        <f t="shared" si="251"/>
        <v/>
      </c>
      <c r="RS91" s="284" t="str">
        <f t="shared" si="251"/>
        <v/>
      </c>
      <c r="RT91" s="284" t="str">
        <f t="shared" si="251"/>
        <v/>
      </c>
      <c r="RU91" s="284" t="str">
        <f t="shared" si="251"/>
        <v/>
      </c>
      <c r="RV91" s="284" t="str">
        <f t="shared" si="251"/>
        <v/>
      </c>
      <c r="RW91" s="284" t="str">
        <f t="shared" si="251"/>
        <v/>
      </c>
      <c r="RX91" s="284" t="str">
        <f t="shared" si="251"/>
        <v/>
      </c>
      <c r="RY91" s="284" t="str">
        <f t="shared" si="251"/>
        <v/>
      </c>
      <c r="RZ91" s="284" t="str">
        <f t="shared" si="251"/>
        <v/>
      </c>
      <c r="SA91" s="284" t="str">
        <f t="shared" si="251"/>
        <v/>
      </c>
    </row>
    <row r="92" spans="1:495">
      <c r="A92" s="282" t="s">
        <v>163</v>
      </c>
      <c r="B92" s="290">
        <f>SUM(C93:C103)</f>
        <v>6127936.422942698</v>
      </c>
      <c r="C92" s="290"/>
      <c r="D92" s="284"/>
      <c r="E92" s="284"/>
      <c r="F92" s="284"/>
      <c r="G92" s="284"/>
      <c r="H92" s="284"/>
      <c r="I92" s="284"/>
      <c r="J92" s="284"/>
      <c r="K92" s="284"/>
      <c r="L92" s="284"/>
      <c r="M92" s="284"/>
      <c r="N92" s="284"/>
      <c r="O92" s="284"/>
      <c r="P92" s="284"/>
      <c r="Q92" s="284"/>
      <c r="R92" s="284"/>
      <c r="S92" s="284"/>
      <c r="T92" s="284"/>
      <c r="U92" s="284"/>
      <c r="V92" s="284"/>
      <c r="W92" s="284"/>
      <c r="X92" s="284"/>
      <c r="Y92" s="284"/>
      <c r="Z92" s="284"/>
      <c r="AA92" s="284"/>
      <c r="AB92" s="284"/>
      <c r="AC92" s="284"/>
      <c r="AD92" s="284"/>
      <c r="AE92" s="284"/>
      <c r="AF92" s="284"/>
      <c r="AG92" s="284"/>
      <c r="AH92" s="284"/>
      <c r="AI92" s="284"/>
      <c r="AJ92" s="284"/>
      <c r="AK92" s="284"/>
      <c r="AL92" s="284"/>
      <c r="AM92" s="284"/>
      <c r="AN92" s="284"/>
      <c r="AO92" s="284"/>
      <c r="AP92" s="284"/>
      <c r="AQ92" s="284"/>
      <c r="AR92" s="284"/>
      <c r="AS92" s="284"/>
      <c r="AT92" s="284"/>
      <c r="AU92" s="284"/>
      <c r="AV92" s="284"/>
      <c r="AW92" s="284"/>
      <c r="AX92" s="284"/>
      <c r="AY92" s="284"/>
      <c r="AZ92" s="284"/>
      <c r="BA92" s="284"/>
      <c r="BB92" s="284"/>
      <c r="BC92" s="284"/>
      <c r="BD92" s="284"/>
      <c r="BE92" s="284"/>
      <c r="BF92" s="284"/>
      <c r="BG92" s="284"/>
      <c r="BH92" s="284"/>
      <c r="BI92" s="284"/>
      <c r="BJ92" s="284"/>
      <c r="BK92" s="284"/>
      <c r="BL92" s="284"/>
      <c r="BM92" s="284"/>
      <c r="BN92" s="284"/>
      <c r="BO92" s="284"/>
      <c r="BP92" s="284"/>
      <c r="BQ92" s="284"/>
      <c r="BR92" s="284"/>
      <c r="BS92" s="284"/>
      <c r="BT92" s="284"/>
      <c r="BU92" s="284"/>
      <c r="BV92" s="284"/>
      <c r="BW92" s="284"/>
      <c r="BX92" s="284"/>
      <c r="BY92" s="284"/>
      <c r="BZ92" s="284"/>
      <c r="CA92" s="284"/>
      <c r="CB92" s="284"/>
      <c r="CC92" s="284"/>
      <c r="CD92" s="284"/>
      <c r="CE92" s="284"/>
      <c r="CF92" s="284"/>
      <c r="CG92" s="284"/>
      <c r="CH92" s="284"/>
      <c r="CI92" s="284"/>
      <c r="CJ92" s="284"/>
      <c r="CK92" s="284"/>
      <c r="CL92" s="284"/>
      <c r="CM92" s="284"/>
      <c r="CN92" s="284"/>
      <c r="CO92" s="284"/>
      <c r="CP92" s="284"/>
      <c r="CQ92" s="284"/>
      <c r="CR92" s="284"/>
      <c r="CS92" s="284"/>
      <c r="CT92" s="284"/>
      <c r="CU92" s="284"/>
      <c r="CV92" s="284"/>
      <c r="CW92" s="284"/>
      <c r="CX92" s="284"/>
      <c r="CY92" s="284"/>
      <c r="CZ92" s="284"/>
      <c r="DA92" s="284"/>
      <c r="DB92" s="284"/>
      <c r="DC92" s="284"/>
      <c r="DD92" s="284"/>
      <c r="DE92" s="284"/>
      <c r="DF92" s="284"/>
      <c r="DG92" s="284"/>
      <c r="DH92" s="284"/>
      <c r="DI92" s="284"/>
      <c r="DJ92" s="284"/>
      <c r="DK92" s="284"/>
      <c r="DL92" s="284"/>
      <c r="DM92" s="284"/>
      <c r="DN92" s="284"/>
      <c r="DO92" s="284"/>
      <c r="DP92" s="284"/>
      <c r="DQ92" s="284"/>
      <c r="DR92" s="284"/>
      <c r="DS92" s="284"/>
      <c r="DT92" s="284"/>
      <c r="DU92" s="284"/>
      <c r="DV92" s="284"/>
      <c r="DW92" s="284"/>
      <c r="DX92" s="284"/>
      <c r="DY92" s="284"/>
      <c r="DZ92" s="284"/>
      <c r="EA92" s="284"/>
      <c r="EB92" s="284"/>
      <c r="EC92" s="284"/>
      <c r="ED92" s="284"/>
      <c r="EE92" s="284"/>
      <c r="EF92" s="284"/>
      <c r="EG92" s="284"/>
      <c r="EH92" s="284"/>
      <c r="EI92" s="284"/>
      <c r="EJ92" s="284"/>
      <c r="EK92" s="284"/>
      <c r="EL92" s="284"/>
      <c r="EM92" s="284"/>
      <c r="EN92" s="284"/>
      <c r="EO92" s="284"/>
      <c r="EP92" s="284"/>
      <c r="EQ92" s="284"/>
      <c r="ER92" s="284"/>
      <c r="ES92" s="284"/>
      <c r="ET92" s="284"/>
      <c r="EU92" s="284"/>
      <c r="EV92" s="284"/>
      <c r="EW92" s="284"/>
      <c r="EX92" s="284"/>
      <c r="EY92" s="284"/>
      <c r="EZ92" s="284"/>
      <c r="FA92" s="284"/>
      <c r="FB92" s="284"/>
      <c r="FC92" s="284"/>
      <c r="FD92" s="284"/>
      <c r="FE92" s="284"/>
      <c r="FF92" s="284"/>
      <c r="FG92" s="284"/>
      <c r="FH92" s="284"/>
      <c r="FI92" s="284"/>
      <c r="FJ92" s="284"/>
      <c r="FK92" s="284"/>
      <c r="FL92" s="284"/>
      <c r="FM92" s="284"/>
      <c r="FN92" s="284"/>
      <c r="FO92" s="284"/>
      <c r="FP92" s="284"/>
      <c r="FQ92" s="284"/>
      <c r="FR92" s="284"/>
      <c r="FS92" s="284"/>
      <c r="FT92" s="284"/>
      <c r="FU92" s="284"/>
      <c r="FV92" s="284"/>
      <c r="FW92" s="284"/>
      <c r="FX92" s="284"/>
      <c r="FY92" s="284"/>
      <c r="FZ92" s="284"/>
      <c r="GA92" s="284"/>
      <c r="GB92" s="284"/>
      <c r="GC92" s="284"/>
      <c r="GD92" s="284"/>
      <c r="GE92" s="284"/>
      <c r="GF92" s="284"/>
      <c r="GG92" s="284"/>
      <c r="GH92" s="284"/>
      <c r="GI92" s="284"/>
      <c r="GJ92" s="284"/>
      <c r="GK92" s="284"/>
      <c r="GL92" s="284"/>
      <c r="GM92" s="284"/>
      <c r="GN92" s="284"/>
      <c r="GO92" s="284"/>
      <c r="GP92" s="284"/>
      <c r="GQ92" s="284"/>
      <c r="GR92" s="284"/>
      <c r="GS92" s="284"/>
      <c r="GT92" s="284"/>
      <c r="GU92" s="284"/>
      <c r="GV92" s="284"/>
      <c r="GW92" s="284"/>
      <c r="GX92" s="284"/>
      <c r="GY92" s="284"/>
      <c r="GZ92" s="284"/>
      <c r="HA92" s="284"/>
      <c r="HB92" s="284"/>
      <c r="HC92" s="284"/>
      <c r="HD92" s="284"/>
      <c r="HE92" s="284"/>
      <c r="HF92" s="284"/>
      <c r="HG92" s="284"/>
      <c r="HH92" s="284"/>
      <c r="HI92" s="284"/>
      <c r="HJ92" s="284"/>
      <c r="HK92" s="284"/>
      <c r="HL92" s="284"/>
      <c r="HM92" s="284"/>
      <c r="HN92" s="284"/>
      <c r="HO92" s="284"/>
      <c r="HP92" s="284"/>
      <c r="HQ92" s="284"/>
      <c r="HR92" s="284"/>
      <c r="HS92" s="284"/>
      <c r="HT92" s="284"/>
      <c r="HU92" s="284"/>
      <c r="HV92" s="284"/>
      <c r="HW92" s="284"/>
      <c r="HX92" s="284"/>
      <c r="HY92" s="284"/>
      <c r="HZ92" s="284"/>
      <c r="IA92" s="284"/>
      <c r="IB92" s="284"/>
      <c r="IC92" s="284"/>
      <c r="ID92" s="284"/>
      <c r="IE92" s="284"/>
      <c r="IF92" s="284"/>
      <c r="IG92" s="284"/>
      <c r="IH92" s="284"/>
      <c r="II92" s="284"/>
      <c r="IJ92" s="284"/>
      <c r="IK92" s="284"/>
      <c r="IL92" s="284"/>
      <c r="IM92" s="284"/>
      <c r="IN92" s="284"/>
      <c r="IO92" s="284"/>
      <c r="IP92" s="284"/>
      <c r="IQ92" s="284"/>
      <c r="IR92" s="284"/>
      <c r="IS92" s="284"/>
      <c r="IT92" s="284"/>
      <c r="IU92" s="284"/>
      <c r="IV92" s="284"/>
      <c r="IW92" s="284"/>
      <c r="IX92" s="284"/>
      <c r="IY92" s="284"/>
      <c r="IZ92" s="284"/>
      <c r="JA92" s="284"/>
      <c r="JB92" s="284"/>
      <c r="JC92" s="284"/>
      <c r="JD92" s="284"/>
      <c r="JE92" s="284"/>
      <c r="JF92" s="284"/>
      <c r="JG92" s="284"/>
      <c r="JH92" s="284"/>
      <c r="JI92" s="284"/>
      <c r="JJ92" s="284"/>
      <c r="JK92" s="284"/>
      <c r="JL92" s="284"/>
      <c r="JM92" s="284"/>
      <c r="JN92" s="284"/>
      <c r="JO92" s="284"/>
      <c r="JP92" s="284"/>
      <c r="JQ92" s="284"/>
      <c r="JR92" s="284"/>
      <c r="JS92" s="284"/>
      <c r="JT92" s="284"/>
      <c r="JU92" s="284"/>
      <c r="JV92" s="284"/>
      <c r="JW92" s="284"/>
      <c r="JX92" s="284"/>
      <c r="JY92" s="284"/>
      <c r="JZ92" s="284"/>
      <c r="KA92" s="284"/>
      <c r="KB92" s="284"/>
      <c r="KC92" s="284"/>
      <c r="KD92" s="284"/>
      <c r="KE92" s="284"/>
      <c r="KF92" s="284"/>
      <c r="KG92" s="284"/>
      <c r="KH92" s="284"/>
      <c r="KI92" s="284"/>
      <c r="KJ92" s="284"/>
      <c r="KK92" s="284"/>
      <c r="KL92" s="284"/>
      <c r="KM92" s="284"/>
      <c r="KN92" s="284"/>
      <c r="KO92" s="284"/>
      <c r="KP92" s="284"/>
      <c r="KQ92" s="284"/>
      <c r="KR92" s="284"/>
      <c r="KS92" s="284"/>
      <c r="KT92" s="284"/>
      <c r="KU92" s="284"/>
      <c r="KV92" s="284"/>
      <c r="KW92" s="284"/>
      <c r="KX92" s="284"/>
      <c r="KY92" s="284"/>
      <c r="KZ92" s="284"/>
      <c r="LA92" s="284"/>
      <c r="LB92" s="284"/>
      <c r="LC92" s="284"/>
      <c r="LD92" s="284"/>
      <c r="LE92" s="284"/>
      <c r="LF92" s="284"/>
      <c r="LG92" s="284"/>
      <c r="LH92" s="284"/>
      <c r="LI92" s="284"/>
      <c r="LJ92" s="284"/>
      <c r="LK92" s="284"/>
      <c r="LL92" s="284"/>
      <c r="LM92" s="284"/>
      <c r="LN92" s="284"/>
      <c r="LO92" s="284"/>
      <c r="LP92" s="284"/>
      <c r="LQ92" s="284"/>
      <c r="LR92" s="284"/>
      <c r="LS92" s="284"/>
      <c r="LT92" s="284"/>
      <c r="LU92" s="284"/>
      <c r="LV92" s="284"/>
      <c r="LW92" s="284"/>
      <c r="LX92" s="284"/>
      <c r="LY92" s="284"/>
      <c r="LZ92" s="284"/>
      <c r="MA92" s="284"/>
      <c r="MB92" s="284"/>
      <c r="MC92" s="284"/>
      <c r="MD92" s="284"/>
      <c r="ME92" s="284"/>
      <c r="MF92" s="284"/>
      <c r="MG92" s="284"/>
      <c r="MH92" s="284"/>
      <c r="MI92" s="284"/>
      <c r="MJ92" s="284"/>
      <c r="MK92" s="284"/>
      <c r="ML92" s="284"/>
      <c r="MM92" s="284"/>
      <c r="MN92" s="284"/>
      <c r="MO92" s="284"/>
      <c r="MP92" s="284"/>
      <c r="MQ92" s="284"/>
      <c r="MR92" s="284"/>
      <c r="MS92" s="284"/>
      <c r="MT92" s="284"/>
      <c r="MU92" s="284"/>
      <c r="MV92" s="284"/>
      <c r="MW92" s="284"/>
      <c r="MX92" s="284"/>
      <c r="MY92" s="284"/>
      <c r="MZ92" s="284"/>
      <c r="NA92" s="284"/>
      <c r="NB92" s="284"/>
      <c r="NC92" s="284"/>
      <c r="ND92" s="284"/>
      <c r="NE92" s="284"/>
      <c r="NF92" s="284"/>
      <c r="NG92" s="284"/>
      <c r="NH92" s="284"/>
      <c r="NI92" s="284"/>
      <c r="NJ92" s="284"/>
      <c r="NK92" s="284"/>
      <c r="NL92" s="284"/>
      <c r="NM92" s="284"/>
      <c r="NN92" s="284"/>
      <c r="NO92" s="284"/>
      <c r="NP92" s="284"/>
      <c r="NQ92" s="284"/>
      <c r="NR92" s="284"/>
      <c r="NS92" s="284"/>
      <c r="NT92" s="284"/>
      <c r="NU92" s="284"/>
      <c r="NV92" s="284"/>
      <c r="NW92" s="284"/>
      <c r="NX92" s="284"/>
      <c r="NY92" s="284"/>
      <c r="NZ92" s="284"/>
      <c r="OA92" s="284"/>
      <c r="OB92" s="284"/>
      <c r="OC92" s="284"/>
      <c r="OD92" s="284"/>
      <c r="OE92" s="284"/>
      <c r="OF92" s="284"/>
      <c r="OG92" s="284"/>
      <c r="OH92" s="284"/>
      <c r="OI92" s="284"/>
      <c r="OJ92" s="284"/>
      <c r="OK92" s="284"/>
      <c r="OL92" s="284"/>
      <c r="OM92" s="284"/>
      <c r="ON92" s="284"/>
      <c r="OO92" s="284"/>
      <c r="OP92" s="284"/>
      <c r="OQ92" s="284"/>
      <c r="OR92" s="284"/>
      <c r="OS92" s="284"/>
      <c r="OT92" s="284"/>
      <c r="OU92" s="284"/>
      <c r="OV92" s="284"/>
      <c r="OW92" s="284"/>
      <c r="OX92" s="284"/>
      <c r="OY92" s="284"/>
      <c r="OZ92" s="284"/>
      <c r="PA92" s="284"/>
      <c r="PB92" s="284"/>
      <c r="PC92" s="284"/>
      <c r="PD92" s="284"/>
      <c r="PE92" s="284"/>
      <c r="PF92" s="284"/>
      <c r="PG92" s="284"/>
      <c r="PH92" s="284"/>
      <c r="PI92" s="284"/>
      <c r="PJ92" s="284"/>
      <c r="PK92" s="284"/>
      <c r="PL92" s="284"/>
      <c r="PM92" s="284"/>
      <c r="PN92" s="284"/>
      <c r="PO92" s="284"/>
      <c r="PP92" s="284"/>
      <c r="PQ92" s="284"/>
      <c r="PR92" s="284"/>
      <c r="PS92" s="284"/>
      <c r="PT92" s="284"/>
      <c r="PU92" s="284"/>
      <c r="PV92" s="284"/>
      <c r="PW92" s="284"/>
      <c r="PX92" s="284"/>
      <c r="PY92" s="284"/>
      <c r="PZ92" s="284"/>
      <c r="QA92" s="284"/>
      <c r="QB92" s="284"/>
      <c r="QC92" s="284"/>
      <c r="QD92" s="284"/>
      <c r="QE92" s="284"/>
      <c r="QF92" s="284"/>
      <c r="QG92" s="284"/>
      <c r="QH92" s="284"/>
      <c r="QI92" s="284"/>
      <c r="QJ92" s="284"/>
      <c r="QK92" s="284"/>
      <c r="QL92" s="284"/>
      <c r="QM92" s="284"/>
      <c r="QN92" s="284"/>
      <c r="QO92" s="284"/>
      <c r="QP92" s="284"/>
      <c r="QQ92" s="284"/>
      <c r="QR92" s="284"/>
      <c r="QS92" s="284"/>
      <c r="QT92" s="284"/>
      <c r="QU92" s="284"/>
      <c r="QV92" s="284"/>
      <c r="QW92" s="284"/>
      <c r="QX92" s="284"/>
      <c r="QY92" s="284"/>
      <c r="QZ92" s="284"/>
      <c r="RA92" s="284"/>
      <c r="RB92" s="284"/>
      <c r="RC92" s="284"/>
      <c r="RD92" s="284"/>
      <c r="RE92" s="284"/>
      <c r="RF92" s="284"/>
      <c r="RG92" s="284"/>
      <c r="RH92" s="284"/>
      <c r="RI92" s="284"/>
      <c r="RJ92" s="284"/>
      <c r="RK92" s="284"/>
      <c r="RL92" s="284"/>
      <c r="RM92" s="284"/>
      <c r="RN92" s="284"/>
      <c r="RO92" s="284"/>
      <c r="RP92" s="284"/>
      <c r="RQ92" s="284"/>
      <c r="RR92" s="284"/>
      <c r="RS92" s="284"/>
      <c r="RT92" s="284"/>
      <c r="RU92" s="284"/>
      <c r="RV92" s="284"/>
      <c r="RW92" s="284"/>
      <c r="RX92" s="284"/>
      <c r="RY92" s="284"/>
      <c r="RZ92" s="284"/>
      <c r="SA92" s="284"/>
    </row>
    <row r="93" spans="1:495">
      <c r="A93" s="282"/>
      <c r="B93" s="283" t="str">
        <f>$B$14</f>
        <v>Water Quality Monitoring</v>
      </c>
      <c r="C93" s="290">
        <f>SUM(D93:R93,S93:INDEX(S93:SA93,$H$5))</f>
        <v>0</v>
      </c>
      <c r="D93" s="284" t="str">
        <f t="shared" ref="D93:BO93" si="252">IF(D37="","",($C14*D37)/((1+$H$4)^D$79))</f>
        <v/>
      </c>
      <c r="E93" s="284" t="str">
        <f t="shared" si="252"/>
        <v/>
      </c>
      <c r="F93" s="284" t="str">
        <f t="shared" si="252"/>
        <v/>
      </c>
      <c r="G93" s="284" t="str">
        <f t="shared" si="252"/>
        <v/>
      </c>
      <c r="H93" s="284" t="str">
        <f t="shared" si="252"/>
        <v/>
      </c>
      <c r="I93" s="284" t="str">
        <f t="shared" si="252"/>
        <v/>
      </c>
      <c r="J93" s="284" t="str">
        <f t="shared" si="252"/>
        <v/>
      </c>
      <c r="K93" s="284" t="str">
        <f t="shared" si="252"/>
        <v/>
      </c>
      <c r="L93" s="284" t="str">
        <f t="shared" si="252"/>
        <v/>
      </c>
      <c r="M93" s="284" t="str">
        <f t="shared" si="252"/>
        <v/>
      </c>
      <c r="N93" s="284" t="str">
        <f t="shared" si="252"/>
        <v/>
      </c>
      <c r="O93" s="284" t="str">
        <f t="shared" si="252"/>
        <v/>
      </c>
      <c r="P93" s="284" t="str">
        <f t="shared" si="252"/>
        <v/>
      </c>
      <c r="Q93" s="284" t="str">
        <f t="shared" si="252"/>
        <v/>
      </c>
      <c r="R93" s="284" t="str">
        <f t="shared" si="252"/>
        <v/>
      </c>
      <c r="S93" s="284" t="str">
        <f t="shared" si="252"/>
        <v/>
      </c>
      <c r="T93" s="284" t="str">
        <f t="shared" si="252"/>
        <v/>
      </c>
      <c r="U93" s="284" t="str">
        <f t="shared" si="252"/>
        <v/>
      </c>
      <c r="V93" s="284" t="str">
        <f t="shared" si="252"/>
        <v/>
      </c>
      <c r="W93" s="284" t="str">
        <f t="shared" si="252"/>
        <v/>
      </c>
      <c r="X93" s="284" t="str">
        <f t="shared" si="252"/>
        <v/>
      </c>
      <c r="Y93" s="284" t="str">
        <f t="shared" si="252"/>
        <v/>
      </c>
      <c r="Z93" s="284" t="str">
        <f t="shared" si="252"/>
        <v/>
      </c>
      <c r="AA93" s="284" t="str">
        <f t="shared" si="252"/>
        <v/>
      </c>
      <c r="AB93" s="284" t="str">
        <f t="shared" si="252"/>
        <v/>
      </c>
      <c r="AC93" s="284" t="str">
        <f t="shared" si="252"/>
        <v/>
      </c>
      <c r="AD93" s="284" t="str">
        <f t="shared" si="252"/>
        <v/>
      </c>
      <c r="AE93" s="284" t="str">
        <f t="shared" si="252"/>
        <v/>
      </c>
      <c r="AF93" s="284" t="str">
        <f t="shared" si="252"/>
        <v/>
      </c>
      <c r="AG93" s="284" t="str">
        <f t="shared" si="252"/>
        <v/>
      </c>
      <c r="AH93" s="284" t="str">
        <f t="shared" si="252"/>
        <v/>
      </c>
      <c r="AI93" s="284" t="str">
        <f t="shared" si="252"/>
        <v/>
      </c>
      <c r="AJ93" s="284" t="str">
        <f t="shared" si="252"/>
        <v/>
      </c>
      <c r="AK93" s="284" t="str">
        <f t="shared" si="252"/>
        <v/>
      </c>
      <c r="AL93" s="284" t="str">
        <f t="shared" si="252"/>
        <v/>
      </c>
      <c r="AM93" s="284" t="str">
        <f t="shared" si="252"/>
        <v/>
      </c>
      <c r="AN93" s="284" t="str">
        <f t="shared" si="252"/>
        <v/>
      </c>
      <c r="AO93" s="284" t="str">
        <f t="shared" si="252"/>
        <v/>
      </c>
      <c r="AP93" s="284" t="str">
        <f t="shared" si="252"/>
        <v/>
      </c>
      <c r="AQ93" s="284" t="str">
        <f t="shared" si="252"/>
        <v/>
      </c>
      <c r="AR93" s="284" t="str">
        <f t="shared" si="252"/>
        <v/>
      </c>
      <c r="AS93" s="284" t="str">
        <f t="shared" si="252"/>
        <v/>
      </c>
      <c r="AT93" s="284" t="str">
        <f t="shared" si="252"/>
        <v/>
      </c>
      <c r="AU93" s="284" t="str">
        <f t="shared" si="252"/>
        <v/>
      </c>
      <c r="AV93" s="284" t="str">
        <f t="shared" si="252"/>
        <v/>
      </c>
      <c r="AW93" s="284" t="str">
        <f t="shared" si="252"/>
        <v/>
      </c>
      <c r="AX93" s="284" t="str">
        <f t="shared" si="252"/>
        <v/>
      </c>
      <c r="AY93" s="284" t="str">
        <f t="shared" si="252"/>
        <v/>
      </c>
      <c r="AZ93" s="284" t="str">
        <f t="shared" si="252"/>
        <v/>
      </c>
      <c r="BA93" s="284" t="str">
        <f t="shared" si="252"/>
        <v/>
      </c>
      <c r="BB93" s="284" t="str">
        <f t="shared" si="252"/>
        <v/>
      </c>
      <c r="BC93" s="284" t="str">
        <f t="shared" si="252"/>
        <v/>
      </c>
      <c r="BD93" s="284" t="str">
        <f t="shared" si="252"/>
        <v/>
      </c>
      <c r="BE93" s="284" t="str">
        <f t="shared" si="252"/>
        <v/>
      </c>
      <c r="BF93" s="284" t="str">
        <f t="shared" si="252"/>
        <v/>
      </c>
      <c r="BG93" s="284" t="str">
        <f t="shared" si="252"/>
        <v/>
      </c>
      <c r="BH93" s="284" t="str">
        <f t="shared" si="252"/>
        <v/>
      </c>
      <c r="BI93" s="284" t="str">
        <f t="shared" si="252"/>
        <v/>
      </c>
      <c r="BJ93" s="284" t="str">
        <f t="shared" si="252"/>
        <v/>
      </c>
      <c r="BK93" s="284" t="str">
        <f t="shared" si="252"/>
        <v/>
      </c>
      <c r="BL93" s="284" t="str">
        <f t="shared" si="252"/>
        <v/>
      </c>
      <c r="BM93" s="284" t="str">
        <f t="shared" si="252"/>
        <v/>
      </c>
      <c r="BN93" s="284" t="str">
        <f t="shared" si="252"/>
        <v/>
      </c>
      <c r="BO93" s="284" t="str">
        <f t="shared" si="252"/>
        <v/>
      </c>
      <c r="BP93" s="284" t="str">
        <f t="shared" ref="BP93:EA93" si="253">IF(BP37="","",($C14*BP37)/((1+$H$4)^BP$79))</f>
        <v/>
      </c>
      <c r="BQ93" s="284" t="str">
        <f t="shared" si="253"/>
        <v/>
      </c>
      <c r="BR93" s="284" t="str">
        <f t="shared" si="253"/>
        <v/>
      </c>
      <c r="BS93" s="284" t="str">
        <f t="shared" si="253"/>
        <v/>
      </c>
      <c r="BT93" s="284" t="str">
        <f t="shared" si="253"/>
        <v/>
      </c>
      <c r="BU93" s="284" t="str">
        <f t="shared" si="253"/>
        <v/>
      </c>
      <c r="BV93" s="284" t="str">
        <f t="shared" si="253"/>
        <v/>
      </c>
      <c r="BW93" s="284" t="str">
        <f t="shared" si="253"/>
        <v/>
      </c>
      <c r="BX93" s="284" t="str">
        <f t="shared" si="253"/>
        <v/>
      </c>
      <c r="BY93" s="284" t="str">
        <f t="shared" si="253"/>
        <v/>
      </c>
      <c r="BZ93" s="284" t="str">
        <f t="shared" si="253"/>
        <v/>
      </c>
      <c r="CA93" s="284" t="str">
        <f t="shared" si="253"/>
        <v/>
      </c>
      <c r="CB93" s="284" t="str">
        <f t="shared" si="253"/>
        <v/>
      </c>
      <c r="CC93" s="284" t="str">
        <f t="shared" si="253"/>
        <v/>
      </c>
      <c r="CD93" s="284" t="str">
        <f t="shared" si="253"/>
        <v/>
      </c>
      <c r="CE93" s="284" t="str">
        <f t="shared" si="253"/>
        <v/>
      </c>
      <c r="CF93" s="284" t="str">
        <f t="shared" si="253"/>
        <v/>
      </c>
      <c r="CG93" s="284" t="str">
        <f t="shared" si="253"/>
        <v/>
      </c>
      <c r="CH93" s="284" t="str">
        <f t="shared" si="253"/>
        <v/>
      </c>
      <c r="CI93" s="284" t="str">
        <f t="shared" si="253"/>
        <v/>
      </c>
      <c r="CJ93" s="284" t="str">
        <f t="shared" si="253"/>
        <v/>
      </c>
      <c r="CK93" s="284" t="str">
        <f t="shared" si="253"/>
        <v/>
      </c>
      <c r="CL93" s="284" t="str">
        <f t="shared" si="253"/>
        <v/>
      </c>
      <c r="CM93" s="284" t="str">
        <f t="shared" si="253"/>
        <v/>
      </c>
      <c r="CN93" s="284" t="str">
        <f t="shared" si="253"/>
        <v/>
      </c>
      <c r="CO93" s="284" t="str">
        <f t="shared" si="253"/>
        <v/>
      </c>
      <c r="CP93" s="284" t="str">
        <f t="shared" si="253"/>
        <v/>
      </c>
      <c r="CQ93" s="284" t="str">
        <f t="shared" si="253"/>
        <v/>
      </c>
      <c r="CR93" s="284" t="str">
        <f t="shared" si="253"/>
        <v/>
      </c>
      <c r="CS93" s="284" t="str">
        <f t="shared" si="253"/>
        <v/>
      </c>
      <c r="CT93" s="284" t="str">
        <f t="shared" si="253"/>
        <v/>
      </c>
      <c r="CU93" s="284" t="str">
        <f t="shared" si="253"/>
        <v/>
      </c>
      <c r="CV93" s="284" t="str">
        <f t="shared" si="253"/>
        <v/>
      </c>
      <c r="CW93" s="284" t="str">
        <f t="shared" si="253"/>
        <v/>
      </c>
      <c r="CX93" s="284" t="str">
        <f t="shared" si="253"/>
        <v/>
      </c>
      <c r="CY93" s="284" t="str">
        <f t="shared" si="253"/>
        <v/>
      </c>
      <c r="CZ93" s="284" t="str">
        <f t="shared" si="253"/>
        <v/>
      </c>
      <c r="DA93" s="284" t="str">
        <f t="shared" si="253"/>
        <v/>
      </c>
      <c r="DB93" s="284" t="str">
        <f t="shared" si="253"/>
        <v/>
      </c>
      <c r="DC93" s="284" t="str">
        <f t="shared" si="253"/>
        <v/>
      </c>
      <c r="DD93" s="284" t="str">
        <f t="shared" si="253"/>
        <v/>
      </c>
      <c r="DE93" s="284" t="str">
        <f t="shared" si="253"/>
        <v/>
      </c>
      <c r="DF93" s="284" t="str">
        <f t="shared" si="253"/>
        <v/>
      </c>
      <c r="DG93" s="284" t="str">
        <f t="shared" si="253"/>
        <v/>
      </c>
      <c r="DH93" s="284" t="str">
        <f t="shared" si="253"/>
        <v/>
      </c>
      <c r="DI93" s="284" t="str">
        <f t="shared" si="253"/>
        <v/>
      </c>
      <c r="DJ93" s="284" t="str">
        <f t="shared" si="253"/>
        <v/>
      </c>
      <c r="DK93" s="284" t="str">
        <f t="shared" si="253"/>
        <v/>
      </c>
      <c r="DL93" s="284" t="str">
        <f t="shared" si="253"/>
        <v/>
      </c>
      <c r="DM93" s="284" t="str">
        <f t="shared" si="253"/>
        <v/>
      </c>
      <c r="DN93" s="284" t="str">
        <f t="shared" si="253"/>
        <v/>
      </c>
      <c r="DO93" s="284" t="str">
        <f t="shared" si="253"/>
        <v/>
      </c>
      <c r="DP93" s="284" t="str">
        <f t="shared" si="253"/>
        <v/>
      </c>
      <c r="DQ93" s="284" t="str">
        <f t="shared" si="253"/>
        <v/>
      </c>
      <c r="DR93" s="284" t="str">
        <f t="shared" si="253"/>
        <v/>
      </c>
      <c r="DS93" s="284" t="str">
        <f t="shared" si="253"/>
        <v/>
      </c>
      <c r="DT93" s="284" t="str">
        <f t="shared" si="253"/>
        <v/>
      </c>
      <c r="DU93" s="284" t="str">
        <f t="shared" si="253"/>
        <v/>
      </c>
      <c r="DV93" s="284" t="str">
        <f t="shared" si="253"/>
        <v/>
      </c>
      <c r="DW93" s="284" t="str">
        <f t="shared" si="253"/>
        <v/>
      </c>
      <c r="DX93" s="284" t="str">
        <f t="shared" si="253"/>
        <v/>
      </c>
      <c r="DY93" s="284" t="str">
        <f t="shared" si="253"/>
        <v/>
      </c>
      <c r="DZ93" s="284" t="str">
        <f t="shared" si="253"/>
        <v/>
      </c>
      <c r="EA93" s="284" t="str">
        <f t="shared" si="253"/>
        <v/>
      </c>
      <c r="EB93" s="284" t="str">
        <f t="shared" ref="EB93:GM93" si="254">IF(EB37="","",($C14*EB37)/((1+$H$4)^EB$79))</f>
        <v/>
      </c>
      <c r="EC93" s="284" t="str">
        <f t="shared" si="254"/>
        <v/>
      </c>
      <c r="ED93" s="284" t="str">
        <f t="shared" si="254"/>
        <v/>
      </c>
      <c r="EE93" s="284" t="str">
        <f t="shared" si="254"/>
        <v/>
      </c>
      <c r="EF93" s="284" t="str">
        <f t="shared" si="254"/>
        <v/>
      </c>
      <c r="EG93" s="284" t="str">
        <f t="shared" si="254"/>
        <v/>
      </c>
      <c r="EH93" s="284" t="str">
        <f t="shared" si="254"/>
        <v/>
      </c>
      <c r="EI93" s="284" t="str">
        <f t="shared" si="254"/>
        <v/>
      </c>
      <c r="EJ93" s="284" t="str">
        <f t="shared" si="254"/>
        <v/>
      </c>
      <c r="EK93" s="284" t="str">
        <f t="shared" si="254"/>
        <v/>
      </c>
      <c r="EL93" s="284" t="str">
        <f t="shared" si="254"/>
        <v/>
      </c>
      <c r="EM93" s="284" t="str">
        <f t="shared" si="254"/>
        <v/>
      </c>
      <c r="EN93" s="284" t="str">
        <f t="shared" si="254"/>
        <v/>
      </c>
      <c r="EO93" s="284" t="str">
        <f t="shared" si="254"/>
        <v/>
      </c>
      <c r="EP93" s="284" t="str">
        <f t="shared" si="254"/>
        <v/>
      </c>
      <c r="EQ93" s="284" t="str">
        <f t="shared" si="254"/>
        <v/>
      </c>
      <c r="ER93" s="284" t="str">
        <f t="shared" si="254"/>
        <v/>
      </c>
      <c r="ES93" s="284" t="str">
        <f t="shared" si="254"/>
        <v/>
      </c>
      <c r="ET93" s="284" t="str">
        <f t="shared" si="254"/>
        <v/>
      </c>
      <c r="EU93" s="284" t="str">
        <f t="shared" si="254"/>
        <v/>
      </c>
      <c r="EV93" s="284" t="str">
        <f t="shared" si="254"/>
        <v/>
      </c>
      <c r="EW93" s="284" t="str">
        <f t="shared" si="254"/>
        <v/>
      </c>
      <c r="EX93" s="284" t="str">
        <f t="shared" si="254"/>
        <v/>
      </c>
      <c r="EY93" s="284" t="str">
        <f t="shared" si="254"/>
        <v/>
      </c>
      <c r="EZ93" s="284" t="str">
        <f t="shared" si="254"/>
        <v/>
      </c>
      <c r="FA93" s="284" t="str">
        <f t="shared" si="254"/>
        <v/>
      </c>
      <c r="FB93" s="284" t="str">
        <f t="shared" si="254"/>
        <v/>
      </c>
      <c r="FC93" s="284" t="str">
        <f t="shared" si="254"/>
        <v/>
      </c>
      <c r="FD93" s="284" t="str">
        <f t="shared" si="254"/>
        <v/>
      </c>
      <c r="FE93" s="284" t="str">
        <f t="shared" si="254"/>
        <v/>
      </c>
      <c r="FF93" s="284" t="str">
        <f t="shared" si="254"/>
        <v/>
      </c>
      <c r="FG93" s="284" t="str">
        <f t="shared" si="254"/>
        <v/>
      </c>
      <c r="FH93" s="284" t="str">
        <f t="shared" si="254"/>
        <v/>
      </c>
      <c r="FI93" s="284" t="str">
        <f t="shared" si="254"/>
        <v/>
      </c>
      <c r="FJ93" s="284" t="str">
        <f t="shared" si="254"/>
        <v/>
      </c>
      <c r="FK93" s="284" t="str">
        <f t="shared" si="254"/>
        <v/>
      </c>
      <c r="FL93" s="284" t="str">
        <f t="shared" si="254"/>
        <v/>
      </c>
      <c r="FM93" s="284" t="str">
        <f t="shared" si="254"/>
        <v/>
      </c>
      <c r="FN93" s="284" t="str">
        <f t="shared" si="254"/>
        <v/>
      </c>
      <c r="FO93" s="284" t="str">
        <f t="shared" si="254"/>
        <v/>
      </c>
      <c r="FP93" s="284" t="str">
        <f t="shared" si="254"/>
        <v/>
      </c>
      <c r="FQ93" s="284" t="str">
        <f t="shared" si="254"/>
        <v/>
      </c>
      <c r="FR93" s="284" t="str">
        <f t="shared" si="254"/>
        <v/>
      </c>
      <c r="FS93" s="284" t="str">
        <f t="shared" si="254"/>
        <v/>
      </c>
      <c r="FT93" s="284" t="str">
        <f t="shared" si="254"/>
        <v/>
      </c>
      <c r="FU93" s="284" t="str">
        <f t="shared" si="254"/>
        <v/>
      </c>
      <c r="FV93" s="284" t="str">
        <f t="shared" si="254"/>
        <v/>
      </c>
      <c r="FW93" s="284" t="str">
        <f t="shared" si="254"/>
        <v/>
      </c>
      <c r="FX93" s="284" t="str">
        <f t="shared" si="254"/>
        <v/>
      </c>
      <c r="FY93" s="284" t="str">
        <f t="shared" si="254"/>
        <v/>
      </c>
      <c r="FZ93" s="284" t="str">
        <f t="shared" si="254"/>
        <v/>
      </c>
      <c r="GA93" s="284" t="str">
        <f t="shared" si="254"/>
        <v/>
      </c>
      <c r="GB93" s="284" t="str">
        <f t="shared" si="254"/>
        <v/>
      </c>
      <c r="GC93" s="284" t="str">
        <f t="shared" si="254"/>
        <v/>
      </c>
      <c r="GD93" s="284" t="str">
        <f t="shared" si="254"/>
        <v/>
      </c>
      <c r="GE93" s="284" t="str">
        <f t="shared" si="254"/>
        <v/>
      </c>
      <c r="GF93" s="284" t="str">
        <f t="shared" si="254"/>
        <v/>
      </c>
      <c r="GG93" s="284" t="str">
        <f t="shared" si="254"/>
        <v/>
      </c>
      <c r="GH93" s="284" t="str">
        <f t="shared" si="254"/>
        <v/>
      </c>
      <c r="GI93" s="284" t="str">
        <f t="shared" si="254"/>
        <v/>
      </c>
      <c r="GJ93" s="284" t="str">
        <f t="shared" si="254"/>
        <v/>
      </c>
      <c r="GK93" s="284" t="str">
        <f t="shared" si="254"/>
        <v/>
      </c>
      <c r="GL93" s="284" t="str">
        <f t="shared" si="254"/>
        <v/>
      </c>
      <c r="GM93" s="284" t="str">
        <f t="shared" si="254"/>
        <v/>
      </c>
      <c r="GN93" s="284" t="str">
        <f t="shared" ref="GN93:IY93" si="255">IF(GN37="","",($C14*GN37)/((1+$H$4)^GN$79))</f>
        <v/>
      </c>
      <c r="GO93" s="284" t="str">
        <f t="shared" si="255"/>
        <v/>
      </c>
      <c r="GP93" s="284" t="str">
        <f t="shared" si="255"/>
        <v/>
      </c>
      <c r="GQ93" s="284" t="str">
        <f t="shared" si="255"/>
        <v/>
      </c>
      <c r="GR93" s="284" t="str">
        <f t="shared" si="255"/>
        <v/>
      </c>
      <c r="GS93" s="284" t="str">
        <f t="shared" si="255"/>
        <v/>
      </c>
      <c r="GT93" s="284" t="str">
        <f t="shared" si="255"/>
        <v/>
      </c>
      <c r="GU93" s="284" t="str">
        <f t="shared" si="255"/>
        <v/>
      </c>
      <c r="GV93" s="284" t="str">
        <f t="shared" si="255"/>
        <v/>
      </c>
      <c r="GW93" s="284" t="str">
        <f t="shared" si="255"/>
        <v/>
      </c>
      <c r="GX93" s="284" t="str">
        <f t="shared" si="255"/>
        <v/>
      </c>
      <c r="GY93" s="284" t="str">
        <f t="shared" si="255"/>
        <v/>
      </c>
      <c r="GZ93" s="284" t="str">
        <f t="shared" si="255"/>
        <v/>
      </c>
      <c r="HA93" s="284" t="str">
        <f t="shared" si="255"/>
        <v/>
      </c>
      <c r="HB93" s="284" t="str">
        <f t="shared" si="255"/>
        <v/>
      </c>
      <c r="HC93" s="284" t="str">
        <f t="shared" si="255"/>
        <v/>
      </c>
      <c r="HD93" s="284" t="str">
        <f t="shared" si="255"/>
        <v/>
      </c>
      <c r="HE93" s="284" t="str">
        <f t="shared" si="255"/>
        <v/>
      </c>
      <c r="HF93" s="284" t="str">
        <f t="shared" si="255"/>
        <v/>
      </c>
      <c r="HG93" s="284" t="str">
        <f t="shared" si="255"/>
        <v/>
      </c>
      <c r="HH93" s="284" t="str">
        <f t="shared" si="255"/>
        <v/>
      </c>
      <c r="HI93" s="284" t="str">
        <f t="shared" si="255"/>
        <v/>
      </c>
      <c r="HJ93" s="284" t="str">
        <f t="shared" si="255"/>
        <v/>
      </c>
      <c r="HK93" s="284" t="str">
        <f t="shared" si="255"/>
        <v/>
      </c>
      <c r="HL93" s="284" t="str">
        <f t="shared" si="255"/>
        <v/>
      </c>
      <c r="HM93" s="284" t="str">
        <f t="shared" si="255"/>
        <v/>
      </c>
      <c r="HN93" s="284" t="str">
        <f t="shared" si="255"/>
        <v/>
      </c>
      <c r="HO93" s="284" t="str">
        <f t="shared" si="255"/>
        <v/>
      </c>
      <c r="HP93" s="284" t="str">
        <f t="shared" si="255"/>
        <v/>
      </c>
      <c r="HQ93" s="284" t="str">
        <f t="shared" si="255"/>
        <v/>
      </c>
      <c r="HR93" s="284" t="str">
        <f t="shared" si="255"/>
        <v/>
      </c>
      <c r="HS93" s="284" t="str">
        <f t="shared" si="255"/>
        <v/>
      </c>
      <c r="HT93" s="284" t="str">
        <f t="shared" si="255"/>
        <v/>
      </c>
      <c r="HU93" s="284" t="str">
        <f t="shared" si="255"/>
        <v/>
      </c>
      <c r="HV93" s="284" t="str">
        <f t="shared" si="255"/>
        <v/>
      </c>
      <c r="HW93" s="284" t="str">
        <f t="shared" si="255"/>
        <v/>
      </c>
      <c r="HX93" s="284" t="str">
        <f t="shared" si="255"/>
        <v/>
      </c>
      <c r="HY93" s="284" t="str">
        <f t="shared" si="255"/>
        <v/>
      </c>
      <c r="HZ93" s="284" t="str">
        <f t="shared" si="255"/>
        <v/>
      </c>
      <c r="IA93" s="284" t="str">
        <f t="shared" si="255"/>
        <v/>
      </c>
      <c r="IB93" s="284" t="str">
        <f t="shared" si="255"/>
        <v/>
      </c>
      <c r="IC93" s="284" t="str">
        <f t="shared" si="255"/>
        <v/>
      </c>
      <c r="ID93" s="284" t="str">
        <f t="shared" si="255"/>
        <v/>
      </c>
      <c r="IE93" s="284" t="str">
        <f t="shared" si="255"/>
        <v/>
      </c>
      <c r="IF93" s="284" t="str">
        <f t="shared" si="255"/>
        <v/>
      </c>
      <c r="IG93" s="284" t="str">
        <f t="shared" si="255"/>
        <v/>
      </c>
      <c r="IH93" s="284" t="str">
        <f t="shared" si="255"/>
        <v/>
      </c>
      <c r="II93" s="284" t="str">
        <f t="shared" si="255"/>
        <v/>
      </c>
      <c r="IJ93" s="284" t="str">
        <f t="shared" si="255"/>
        <v/>
      </c>
      <c r="IK93" s="284" t="str">
        <f t="shared" si="255"/>
        <v/>
      </c>
      <c r="IL93" s="284" t="str">
        <f t="shared" si="255"/>
        <v/>
      </c>
      <c r="IM93" s="284" t="str">
        <f t="shared" si="255"/>
        <v/>
      </c>
      <c r="IN93" s="284" t="str">
        <f t="shared" si="255"/>
        <v/>
      </c>
      <c r="IO93" s="284" t="str">
        <f t="shared" si="255"/>
        <v/>
      </c>
      <c r="IP93" s="284" t="str">
        <f t="shared" si="255"/>
        <v/>
      </c>
      <c r="IQ93" s="284" t="str">
        <f t="shared" si="255"/>
        <v/>
      </c>
      <c r="IR93" s="284" t="str">
        <f t="shared" si="255"/>
        <v/>
      </c>
      <c r="IS93" s="284" t="str">
        <f t="shared" si="255"/>
        <v/>
      </c>
      <c r="IT93" s="284" t="str">
        <f t="shared" si="255"/>
        <v/>
      </c>
      <c r="IU93" s="284" t="str">
        <f t="shared" si="255"/>
        <v/>
      </c>
      <c r="IV93" s="284" t="str">
        <f t="shared" si="255"/>
        <v/>
      </c>
      <c r="IW93" s="284" t="str">
        <f t="shared" si="255"/>
        <v/>
      </c>
      <c r="IX93" s="284" t="str">
        <f t="shared" si="255"/>
        <v/>
      </c>
      <c r="IY93" s="284" t="str">
        <f t="shared" si="255"/>
        <v/>
      </c>
      <c r="IZ93" s="284" t="str">
        <f t="shared" ref="IZ93:LK93" si="256">IF(IZ37="","",($C14*IZ37)/((1+$H$4)^IZ$79))</f>
        <v/>
      </c>
      <c r="JA93" s="284" t="str">
        <f t="shared" si="256"/>
        <v/>
      </c>
      <c r="JB93" s="284" t="str">
        <f t="shared" si="256"/>
        <v/>
      </c>
      <c r="JC93" s="284" t="str">
        <f t="shared" si="256"/>
        <v/>
      </c>
      <c r="JD93" s="284" t="str">
        <f t="shared" si="256"/>
        <v/>
      </c>
      <c r="JE93" s="284" t="str">
        <f t="shared" si="256"/>
        <v/>
      </c>
      <c r="JF93" s="284" t="str">
        <f t="shared" si="256"/>
        <v/>
      </c>
      <c r="JG93" s="284" t="str">
        <f t="shared" si="256"/>
        <v/>
      </c>
      <c r="JH93" s="284" t="str">
        <f t="shared" si="256"/>
        <v/>
      </c>
      <c r="JI93" s="284" t="str">
        <f t="shared" si="256"/>
        <v/>
      </c>
      <c r="JJ93" s="284" t="str">
        <f t="shared" si="256"/>
        <v/>
      </c>
      <c r="JK93" s="284" t="str">
        <f t="shared" si="256"/>
        <v/>
      </c>
      <c r="JL93" s="284" t="str">
        <f t="shared" si="256"/>
        <v/>
      </c>
      <c r="JM93" s="284" t="str">
        <f t="shared" si="256"/>
        <v/>
      </c>
      <c r="JN93" s="284" t="str">
        <f t="shared" si="256"/>
        <v/>
      </c>
      <c r="JO93" s="284" t="str">
        <f t="shared" si="256"/>
        <v/>
      </c>
      <c r="JP93" s="284" t="str">
        <f t="shared" si="256"/>
        <v/>
      </c>
      <c r="JQ93" s="284" t="str">
        <f t="shared" si="256"/>
        <v/>
      </c>
      <c r="JR93" s="284" t="str">
        <f t="shared" si="256"/>
        <v/>
      </c>
      <c r="JS93" s="284" t="str">
        <f t="shared" si="256"/>
        <v/>
      </c>
      <c r="JT93" s="284" t="str">
        <f t="shared" si="256"/>
        <v/>
      </c>
      <c r="JU93" s="284" t="str">
        <f t="shared" si="256"/>
        <v/>
      </c>
      <c r="JV93" s="284" t="str">
        <f t="shared" si="256"/>
        <v/>
      </c>
      <c r="JW93" s="284" t="str">
        <f t="shared" si="256"/>
        <v/>
      </c>
      <c r="JX93" s="284" t="str">
        <f t="shared" si="256"/>
        <v/>
      </c>
      <c r="JY93" s="284" t="str">
        <f t="shared" si="256"/>
        <v/>
      </c>
      <c r="JZ93" s="284" t="str">
        <f t="shared" si="256"/>
        <v/>
      </c>
      <c r="KA93" s="284" t="str">
        <f t="shared" si="256"/>
        <v/>
      </c>
      <c r="KB93" s="284" t="str">
        <f t="shared" si="256"/>
        <v/>
      </c>
      <c r="KC93" s="284" t="str">
        <f t="shared" si="256"/>
        <v/>
      </c>
      <c r="KD93" s="284" t="str">
        <f t="shared" si="256"/>
        <v/>
      </c>
      <c r="KE93" s="284" t="str">
        <f t="shared" si="256"/>
        <v/>
      </c>
      <c r="KF93" s="284" t="str">
        <f t="shared" si="256"/>
        <v/>
      </c>
      <c r="KG93" s="284" t="str">
        <f t="shared" si="256"/>
        <v/>
      </c>
      <c r="KH93" s="284" t="str">
        <f t="shared" si="256"/>
        <v/>
      </c>
      <c r="KI93" s="284" t="str">
        <f t="shared" si="256"/>
        <v/>
      </c>
      <c r="KJ93" s="284" t="str">
        <f t="shared" si="256"/>
        <v/>
      </c>
      <c r="KK93" s="284" t="str">
        <f t="shared" si="256"/>
        <v/>
      </c>
      <c r="KL93" s="284" t="str">
        <f t="shared" si="256"/>
        <v/>
      </c>
      <c r="KM93" s="284" t="str">
        <f t="shared" si="256"/>
        <v/>
      </c>
      <c r="KN93" s="284" t="str">
        <f t="shared" si="256"/>
        <v/>
      </c>
      <c r="KO93" s="284" t="str">
        <f t="shared" si="256"/>
        <v/>
      </c>
      <c r="KP93" s="284" t="str">
        <f t="shared" si="256"/>
        <v/>
      </c>
      <c r="KQ93" s="284" t="str">
        <f t="shared" si="256"/>
        <v/>
      </c>
      <c r="KR93" s="284" t="str">
        <f t="shared" si="256"/>
        <v/>
      </c>
      <c r="KS93" s="284" t="str">
        <f t="shared" si="256"/>
        <v/>
      </c>
      <c r="KT93" s="284" t="str">
        <f t="shared" si="256"/>
        <v/>
      </c>
      <c r="KU93" s="284" t="str">
        <f t="shared" si="256"/>
        <v/>
      </c>
      <c r="KV93" s="284" t="str">
        <f t="shared" si="256"/>
        <v/>
      </c>
      <c r="KW93" s="284" t="str">
        <f t="shared" si="256"/>
        <v/>
      </c>
      <c r="KX93" s="284" t="str">
        <f t="shared" si="256"/>
        <v/>
      </c>
      <c r="KY93" s="284" t="str">
        <f t="shared" si="256"/>
        <v/>
      </c>
      <c r="KZ93" s="284" t="str">
        <f t="shared" si="256"/>
        <v/>
      </c>
      <c r="LA93" s="284" t="str">
        <f t="shared" si="256"/>
        <v/>
      </c>
      <c r="LB93" s="284" t="str">
        <f t="shared" si="256"/>
        <v/>
      </c>
      <c r="LC93" s="284" t="str">
        <f t="shared" si="256"/>
        <v/>
      </c>
      <c r="LD93" s="284" t="str">
        <f t="shared" si="256"/>
        <v/>
      </c>
      <c r="LE93" s="284" t="str">
        <f t="shared" si="256"/>
        <v/>
      </c>
      <c r="LF93" s="284" t="str">
        <f t="shared" si="256"/>
        <v/>
      </c>
      <c r="LG93" s="284" t="str">
        <f t="shared" si="256"/>
        <v/>
      </c>
      <c r="LH93" s="284" t="str">
        <f t="shared" si="256"/>
        <v/>
      </c>
      <c r="LI93" s="284" t="str">
        <f t="shared" si="256"/>
        <v/>
      </c>
      <c r="LJ93" s="284" t="str">
        <f t="shared" si="256"/>
        <v/>
      </c>
      <c r="LK93" s="284" t="str">
        <f t="shared" si="256"/>
        <v/>
      </c>
      <c r="LL93" s="284" t="str">
        <f t="shared" ref="LL93:NW93" si="257">IF(LL37="","",($C14*LL37)/((1+$H$4)^LL$79))</f>
        <v/>
      </c>
      <c r="LM93" s="284" t="str">
        <f t="shared" si="257"/>
        <v/>
      </c>
      <c r="LN93" s="284" t="str">
        <f t="shared" si="257"/>
        <v/>
      </c>
      <c r="LO93" s="284" t="str">
        <f t="shared" si="257"/>
        <v/>
      </c>
      <c r="LP93" s="284" t="str">
        <f t="shared" si="257"/>
        <v/>
      </c>
      <c r="LQ93" s="284" t="str">
        <f t="shared" si="257"/>
        <v/>
      </c>
      <c r="LR93" s="284" t="str">
        <f t="shared" si="257"/>
        <v/>
      </c>
      <c r="LS93" s="284" t="str">
        <f t="shared" si="257"/>
        <v/>
      </c>
      <c r="LT93" s="284" t="str">
        <f t="shared" si="257"/>
        <v/>
      </c>
      <c r="LU93" s="284" t="str">
        <f t="shared" si="257"/>
        <v/>
      </c>
      <c r="LV93" s="284" t="str">
        <f t="shared" si="257"/>
        <v/>
      </c>
      <c r="LW93" s="284" t="str">
        <f t="shared" si="257"/>
        <v/>
      </c>
      <c r="LX93" s="284" t="str">
        <f t="shared" si="257"/>
        <v/>
      </c>
      <c r="LY93" s="284" t="str">
        <f t="shared" si="257"/>
        <v/>
      </c>
      <c r="LZ93" s="284" t="str">
        <f t="shared" si="257"/>
        <v/>
      </c>
      <c r="MA93" s="284" t="str">
        <f t="shared" si="257"/>
        <v/>
      </c>
      <c r="MB93" s="284" t="str">
        <f t="shared" si="257"/>
        <v/>
      </c>
      <c r="MC93" s="284" t="str">
        <f t="shared" si="257"/>
        <v/>
      </c>
      <c r="MD93" s="284" t="str">
        <f t="shared" si="257"/>
        <v/>
      </c>
      <c r="ME93" s="284" t="str">
        <f t="shared" si="257"/>
        <v/>
      </c>
      <c r="MF93" s="284" t="str">
        <f t="shared" si="257"/>
        <v/>
      </c>
      <c r="MG93" s="284" t="str">
        <f t="shared" si="257"/>
        <v/>
      </c>
      <c r="MH93" s="284" t="str">
        <f t="shared" si="257"/>
        <v/>
      </c>
      <c r="MI93" s="284" t="str">
        <f t="shared" si="257"/>
        <v/>
      </c>
      <c r="MJ93" s="284" t="str">
        <f t="shared" si="257"/>
        <v/>
      </c>
      <c r="MK93" s="284" t="str">
        <f t="shared" si="257"/>
        <v/>
      </c>
      <c r="ML93" s="284" t="str">
        <f t="shared" si="257"/>
        <v/>
      </c>
      <c r="MM93" s="284" t="str">
        <f t="shared" si="257"/>
        <v/>
      </c>
      <c r="MN93" s="284" t="str">
        <f t="shared" si="257"/>
        <v/>
      </c>
      <c r="MO93" s="284" t="str">
        <f t="shared" si="257"/>
        <v/>
      </c>
      <c r="MP93" s="284" t="str">
        <f t="shared" si="257"/>
        <v/>
      </c>
      <c r="MQ93" s="284" t="str">
        <f t="shared" si="257"/>
        <v/>
      </c>
      <c r="MR93" s="284" t="str">
        <f t="shared" si="257"/>
        <v/>
      </c>
      <c r="MS93" s="284" t="str">
        <f t="shared" si="257"/>
        <v/>
      </c>
      <c r="MT93" s="284" t="str">
        <f t="shared" si="257"/>
        <v/>
      </c>
      <c r="MU93" s="284" t="str">
        <f t="shared" si="257"/>
        <v/>
      </c>
      <c r="MV93" s="284" t="str">
        <f t="shared" si="257"/>
        <v/>
      </c>
      <c r="MW93" s="284" t="str">
        <f t="shared" si="257"/>
        <v/>
      </c>
      <c r="MX93" s="284" t="str">
        <f t="shared" si="257"/>
        <v/>
      </c>
      <c r="MY93" s="284" t="str">
        <f t="shared" si="257"/>
        <v/>
      </c>
      <c r="MZ93" s="284" t="str">
        <f t="shared" si="257"/>
        <v/>
      </c>
      <c r="NA93" s="284" t="str">
        <f t="shared" si="257"/>
        <v/>
      </c>
      <c r="NB93" s="284" t="str">
        <f t="shared" si="257"/>
        <v/>
      </c>
      <c r="NC93" s="284" t="str">
        <f t="shared" si="257"/>
        <v/>
      </c>
      <c r="ND93" s="284" t="str">
        <f t="shared" si="257"/>
        <v/>
      </c>
      <c r="NE93" s="284" t="str">
        <f t="shared" si="257"/>
        <v/>
      </c>
      <c r="NF93" s="284" t="str">
        <f t="shared" si="257"/>
        <v/>
      </c>
      <c r="NG93" s="284" t="str">
        <f t="shared" si="257"/>
        <v/>
      </c>
      <c r="NH93" s="284" t="str">
        <f t="shared" si="257"/>
        <v/>
      </c>
      <c r="NI93" s="284" t="str">
        <f t="shared" si="257"/>
        <v/>
      </c>
      <c r="NJ93" s="284" t="str">
        <f t="shared" si="257"/>
        <v/>
      </c>
      <c r="NK93" s="284" t="str">
        <f t="shared" si="257"/>
        <v/>
      </c>
      <c r="NL93" s="284" t="str">
        <f t="shared" si="257"/>
        <v/>
      </c>
      <c r="NM93" s="284" t="str">
        <f t="shared" si="257"/>
        <v/>
      </c>
      <c r="NN93" s="284" t="str">
        <f t="shared" si="257"/>
        <v/>
      </c>
      <c r="NO93" s="284" t="str">
        <f t="shared" si="257"/>
        <v/>
      </c>
      <c r="NP93" s="284" t="str">
        <f t="shared" si="257"/>
        <v/>
      </c>
      <c r="NQ93" s="284" t="str">
        <f t="shared" si="257"/>
        <v/>
      </c>
      <c r="NR93" s="284" t="str">
        <f t="shared" si="257"/>
        <v/>
      </c>
      <c r="NS93" s="284" t="str">
        <f t="shared" si="257"/>
        <v/>
      </c>
      <c r="NT93" s="284" t="str">
        <f t="shared" si="257"/>
        <v/>
      </c>
      <c r="NU93" s="284" t="str">
        <f t="shared" si="257"/>
        <v/>
      </c>
      <c r="NV93" s="284" t="str">
        <f t="shared" si="257"/>
        <v/>
      </c>
      <c r="NW93" s="284" t="str">
        <f t="shared" si="257"/>
        <v/>
      </c>
      <c r="NX93" s="284" t="str">
        <f t="shared" ref="NX93:QI93" si="258">IF(NX37="","",($C14*NX37)/((1+$H$4)^NX$79))</f>
        <v/>
      </c>
      <c r="NY93" s="284" t="str">
        <f t="shared" si="258"/>
        <v/>
      </c>
      <c r="NZ93" s="284" t="str">
        <f t="shared" si="258"/>
        <v/>
      </c>
      <c r="OA93" s="284" t="str">
        <f t="shared" si="258"/>
        <v/>
      </c>
      <c r="OB93" s="284" t="str">
        <f t="shared" si="258"/>
        <v/>
      </c>
      <c r="OC93" s="284" t="str">
        <f t="shared" si="258"/>
        <v/>
      </c>
      <c r="OD93" s="284" t="str">
        <f t="shared" si="258"/>
        <v/>
      </c>
      <c r="OE93" s="284" t="str">
        <f t="shared" si="258"/>
        <v/>
      </c>
      <c r="OF93" s="284" t="str">
        <f t="shared" si="258"/>
        <v/>
      </c>
      <c r="OG93" s="284" t="str">
        <f t="shared" si="258"/>
        <v/>
      </c>
      <c r="OH93" s="284" t="str">
        <f t="shared" si="258"/>
        <v/>
      </c>
      <c r="OI93" s="284" t="str">
        <f t="shared" si="258"/>
        <v/>
      </c>
      <c r="OJ93" s="284" t="str">
        <f t="shared" si="258"/>
        <v/>
      </c>
      <c r="OK93" s="284" t="str">
        <f t="shared" si="258"/>
        <v/>
      </c>
      <c r="OL93" s="284" t="str">
        <f t="shared" si="258"/>
        <v/>
      </c>
      <c r="OM93" s="284" t="str">
        <f t="shared" si="258"/>
        <v/>
      </c>
      <c r="ON93" s="284" t="str">
        <f t="shared" si="258"/>
        <v/>
      </c>
      <c r="OO93" s="284" t="str">
        <f t="shared" si="258"/>
        <v/>
      </c>
      <c r="OP93" s="284" t="str">
        <f t="shared" si="258"/>
        <v/>
      </c>
      <c r="OQ93" s="284" t="str">
        <f t="shared" si="258"/>
        <v/>
      </c>
      <c r="OR93" s="284" t="str">
        <f t="shared" si="258"/>
        <v/>
      </c>
      <c r="OS93" s="284" t="str">
        <f t="shared" si="258"/>
        <v/>
      </c>
      <c r="OT93" s="284" t="str">
        <f t="shared" si="258"/>
        <v/>
      </c>
      <c r="OU93" s="284" t="str">
        <f t="shared" si="258"/>
        <v/>
      </c>
      <c r="OV93" s="284" t="str">
        <f t="shared" si="258"/>
        <v/>
      </c>
      <c r="OW93" s="284" t="str">
        <f t="shared" si="258"/>
        <v/>
      </c>
      <c r="OX93" s="284" t="str">
        <f t="shared" si="258"/>
        <v/>
      </c>
      <c r="OY93" s="284" t="str">
        <f t="shared" si="258"/>
        <v/>
      </c>
      <c r="OZ93" s="284" t="str">
        <f t="shared" si="258"/>
        <v/>
      </c>
      <c r="PA93" s="284" t="str">
        <f t="shared" si="258"/>
        <v/>
      </c>
      <c r="PB93" s="284" t="str">
        <f t="shared" si="258"/>
        <v/>
      </c>
      <c r="PC93" s="284" t="str">
        <f t="shared" si="258"/>
        <v/>
      </c>
      <c r="PD93" s="284" t="str">
        <f t="shared" si="258"/>
        <v/>
      </c>
      <c r="PE93" s="284" t="str">
        <f t="shared" si="258"/>
        <v/>
      </c>
      <c r="PF93" s="284" t="str">
        <f t="shared" si="258"/>
        <v/>
      </c>
      <c r="PG93" s="284" t="str">
        <f t="shared" si="258"/>
        <v/>
      </c>
      <c r="PH93" s="284" t="str">
        <f t="shared" si="258"/>
        <v/>
      </c>
      <c r="PI93" s="284" t="str">
        <f t="shared" si="258"/>
        <v/>
      </c>
      <c r="PJ93" s="284" t="str">
        <f t="shared" si="258"/>
        <v/>
      </c>
      <c r="PK93" s="284" t="str">
        <f t="shared" si="258"/>
        <v/>
      </c>
      <c r="PL93" s="284" t="str">
        <f t="shared" si="258"/>
        <v/>
      </c>
      <c r="PM93" s="284" t="str">
        <f t="shared" si="258"/>
        <v/>
      </c>
      <c r="PN93" s="284" t="str">
        <f t="shared" si="258"/>
        <v/>
      </c>
      <c r="PO93" s="284" t="str">
        <f t="shared" si="258"/>
        <v/>
      </c>
      <c r="PP93" s="284" t="str">
        <f t="shared" si="258"/>
        <v/>
      </c>
      <c r="PQ93" s="284" t="str">
        <f t="shared" si="258"/>
        <v/>
      </c>
      <c r="PR93" s="284" t="str">
        <f t="shared" si="258"/>
        <v/>
      </c>
      <c r="PS93" s="284" t="str">
        <f t="shared" si="258"/>
        <v/>
      </c>
      <c r="PT93" s="284" t="str">
        <f t="shared" si="258"/>
        <v/>
      </c>
      <c r="PU93" s="284" t="str">
        <f t="shared" si="258"/>
        <v/>
      </c>
      <c r="PV93" s="284" t="str">
        <f t="shared" si="258"/>
        <v/>
      </c>
      <c r="PW93" s="284" t="str">
        <f t="shared" si="258"/>
        <v/>
      </c>
      <c r="PX93" s="284" t="str">
        <f t="shared" si="258"/>
        <v/>
      </c>
      <c r="PY93" s="284" t="str">
        <f t="shared" si="258"/>
        <v/>
      </c>
      <c r="PZ93" s="284" t="str">
        <f t="shared" si="258"/>
        <v/>
      </c>
      <c r="QA93" s="284" t="str">
        <f t="shared" si="258"/>
        <v/>
      </c>
      <c r="QB93" s="284" t="str">
        <f t="shared" si="258"/>
        <v/>
      </c>
      <c r="QC93" s="284" t="str">
        <f t="shared" si="258"/>
        <v/>
      </c>
      <c r="QD93" s="284" t="str">
        <f t="shared" si="258"/>
        <v/>
      </c>
      <c r="QE93" s="284" t="str">
        <f t="shared" si="258"/>
        <v/>
      </c>
      <c r="QF93" s="284" t="str">
        <f t="shared" si="258"/>
        <v/>
      </c>
      <c r="QG93" s="284" t="str">
        <f t="shared" si="258"/>
        <v/>
      </c>
      <c r="QH93" s="284" t="str">
        <f t="shared" si="258"/>
        <v/>
      </c>
      <c r="QI93" s="284" t="str">
        <f t="shared" si="258"/>
        <v/>
      </c>
      <c r="QJ93" s="284" t="str">
        <f t="shared" ref="QJ93:SA93" si="259">IF(QJ37="","",($C14*QJ37)/((1+$H$4)^QJ$79))</f>
        <v/>
      </c>
      <c r="QK93" s="284" t="str">
        <f t="shared" si="259"/>
        <v/>
      </c>
      <c r="QL93" s="284" t="str">
        <f t="shared" si="259"/>
        <v/>
      </c>
      <c r="QM93" s="284" t="str">
        <f t="shared" si="259"/>
        <v/>
      </c>
      <c r="QN93" s="284" t="str">
        <f t="shared" si="259"/>
        <v/>
      </c>
      <c r="QO93" s="284" t="str">
        <f t="shared" si="259"/>
        <v/>
      </c>
      <c r="QP93" s="284" t="str">
        <f t="shared" si="259"/>
        <v/>
      </c>
      <c r="QQ93" s="284" t="str">
        <f t="shared" si="259"/>
        <v/>
      </c>
      <c r="QR93" s="284" t="str">
        <f t="shared" si="259"/>
        <v/>
      </c>
      <c r="QS93" s="284" t="str">
        <f t="shared" si="259"/>
        <v/>
      </c>
      <c r="QT93" s="284" t="str">
        <f t="shared" si="259"/>
        <v/>
      </c>
      <c r="QU93" s="284" t="str">
        <f t="shared" si="259"/>
        <v/>
      </c>
      <c r="QV93" s="284" t="str">
        <f t="shared" si="259"/>
        <v/>
      </c>
      <c r="QW93" s="284" t="str">
        <f t="shared" si="259"/>
        <v/>
      </c>
      <c r="QX93" s="284" t="str">
        <f t="shared" si="259"/>
        <v/>
      </c>
      <c r="QY93" s="284" t="str">
        <f t="shared" si="259"/>
        <v/>
      </c>
      <c r="QZ93" s="284" t="str">
        <f t="shared" si="259"/>
        <v/>
      </c>
      <c r="RA93" s="284" t="str">
        <f t="shared" si="259"/>
        <v/>
      </c>
      <c r="RB93" s="284" t="str">
        <f t="shared" si="259"/>
        <v/>
      </c>
      <c r="RC93" s="284" t="str">
        <f t="shared" si="259"/>
        <v/>
      </c>
      <c r="RD93" s="284" t="str">
        <f t="shared" si="259"/>
        <v/>
      </c>
      <c r="RE93" s="284" t="str">
        <f t="shared" si="259"/>
        <v/>
      </c>
      <c r="RF93" s="284" t="str">
        <f t="shared" si="259"/>
        <v/>
      </c>
      <c r="RG93" s="284" t="str">
        <f t="shared" si="259"/>
        <v/>
      </c>
      <c r="RH93" s="284" t="str">
        <f t="shared" si="259"/>
        <v/>
      </c>
      <c r="RI93" s="284" t="str">
        <f t="shared" si="259"/>
        <v/>
      </c>
      <c r="RJ93" s="284" t="str">
        <f t="shared" si="259"/>
        <v/>
      </c>
      <c r="RK93" s="284" t="str">
        <f t="shared" si="259"/>
        <v/>
      </c>
      <c r="RL93" s="284" t="str">
        <f t="shared" si="259"/>
        <v/>
      </c>
      <c r="RM93" s="284" t="str">
        <f t="shared" si="259"/>
        <v/>
      </c>
      <c r="RN93" s="284" t="str">
        <f t="shared" si="259"/>
        <v/>
      </c>
      <c r="RO93" s="284" t="str">
        <f t="shared" si="259"/>
        <v/>
      </c>
      <c r="RP93" s="284" t="str">
        <f t="shared" si="259"/>
        <v/>
      </c>
      <c r="RQ93" s="284" t="str">
        <f t="shared" si="259"/>
        <v/>
      </c>
      <c r="RR93" s="284" t="str">
        <f t="shared" si="259"/>
        <v/>
      </c>
      <c r="RS93" s="284" t="str">
        <f t="shared" si="259"/>
        <v/>
      </c>
      <c r="RT93" s="284" t="str">
        <f t="shared" si="259"/>
        <v/>
      </c>
      <c r="RU93" s="284" t="str">
        <f t="shared" si="259"/>
        <v/>
      </c>
      <c r="RV93" s="284" t="str">
        <f t="shared" si="259"/>
        <v/>
      </c>
      <c r="RW93" s="284" t="str">
        <f t="shared" si="259"/>
        <v/>
      </c>
      <c r="RX93" s="284" t="str">
        <f t="shared" si="259"/>
        <v/>
      </c>
      <c r="RY93" s="284" t="str">
        <f t="shared" si="259"/>
        <v/>
      </c>
      <c r="RZ93" s="284" t="str">
        <f t="shared" si="259"/>
        <v/>
      </c>
      <c r="SA93" s="284" t="str">
        <f t="shared" si="259"/>
        <v/>
      </c>
    </row>
    <row r="94" spans="1:495">
      <c r="A94" s="282"/>
      <c r="B94" s="283" t="str">
        <f>$B$15</f>
        <v>Physical/Geotech Stability Monitoring</v>
      </c>
      <c r="C94" s="290">
        <f>SUM(D94:R94,S94:INDEX(S94:SA94,$H$5))</f>
        <v>137936.3125255479</v>
      </c>
      <c r="D94" s="284" t="str">
        <f t="shared" ref="D94:BO94" si="260">IF(D38="","",($C15*D38)/((1+$H$4)^D$79))</f>
        <v/>
      </c>
      <c r="E94" s="284">
        <f t="shared" si="260"/>
        <v>17529.041837715085</v>
      </c>
      <c r="F94" s="284">
        <f t="shared" si="260"/>
        <v>16382.282091322508</v>
      </c>
      <c r="G94" s="284">
        <f t="shared" si="260"/>
        <v>15310.544010581783</v>
      </c>
      <c r="H94" s="284">
        <f t="shared" si="260"/>
        <v>14308.919636057741</v>
      </c>
      <c r="I94" s="284">
        <f t="shared" si="260"/>
        <v>13372.82208977359</v>
      </c>
      <c r="J94" s="284">
        <f t="shared" si="260"/>
        <v>12497.964569881859</v>
      </c>
      <c r="K94" s="284">
        <f t="shared" si="260"/>
        <v>11680.340719515756</v>
      </c>
      <c r="L94" s="284" t="str">
        <f t="shared" si="260"/>
        <v/>
      </c>
      <c r="M94" s="284">
        <f t="shared" si="260"/>
        <v>10202.061943851651</v>
      </c>
      <c r="N94" s="284" t="str">
        <f t="shared" si="260"/>
        <v/>
      </c>
      <c r="O94" s="284">
        <f t="shared" si="260"/>
        <v>8910.8760100023173</v>
      </c>
      <c r="P94" s="284" t="str">
        <f t="shared" si="260"/>
        <v/>
      </c>
      <c r="Q94" s="284" t="str">
        <f t="shared" si="260"/>
        <v/>
      </c>
      <c r="R94" s="284">
        <f t="shared" si="260"/>
        <v>7273.9291682025159</v>
      </c>
      <c r="S94" s="284" t="str">
        <f t="shared" si="260"/>
        <v/>
      </c>
      <c r="T94" s="284" t="str">
        <f t="shared" si="260"/>
        <v/>
      </c>
      <c r="U94" s="284">
        <f t="shared" si="260"/>
        <v>5937.6929366581553</v>
      </c>
      <c r="V94" s="284" t="str">
        <f t="shared" si="260"/>
        <v/>
      </c>
      <c r="W94" s="284" t="str">
        <f t="shared" si="260"/>
        <v/>
      </c>
      <c r="X94" s="284" t="str">
        <f t="shared" si="260"/>
        <v/>
      </c>
      <c r="Y94" s="284">
        <f t="shared" si="260"/>
        <v>4529.8375119849161</v>
      </c>
      <c r="Z94" s="284" t="str">
        <f t="shared" si="260"/>
        <v/>
      </c>
      <c r="AA94" s="284" t="str">
        <f t="shared" si="260"/>
        <v/>
      </c>
      <c r="AB94" s="284" t="str">
        <f t="shared" si="260"/>
        <v/>
      </c>
      <c r="AC94" s="284">
        <f t="shared" si="260"/>
        <v>3455.7913492465668</v>
      </c>
      <c r="AD94" s="284" t="str">
        <f t="shared" si="260"/>
        <v/>
      </c>
      <c r="AE94" s="284" t="str">
        <f t="shared" si="260"/>
        <v/>
      </c>
      <c r="AF94" s="284" t="str">
        <f t="shared" si="260"/>
        <v/>
      </c>
      <c r="AG94" s="284">
        <f t="shared" si="260"/>
        <v>2636.4066741754627</v>
      </c>
      <c r="AH94" s="284" t="str">
        <f t="shared" si="260"/>
        <v/>
      </c>
      <c r="AI94" s="284" t="str">
        <f t="shared" si="260"/>
        <v/>
      </c>
      <c r="AJ94" s="284" t="str">
        <f t="shared" si="260"/>
        <v/>
      </c>
      <c r="AK94" s="284" t="str">
        <f t="shared" si="260"/>
        <v/>
      </c>
      <c r="AL94" s="284">
        <f t="shared" si="260"/>
        <v>1879.7215221856077</v>
      </c>
      <c r="AM94" s="284" t="str">
        <f t="shared" si="260"/>
        <v/>
      </c>
      <c r="AN94" s="284" t="str">
        <f t="shared" si="260"/>
        <v/>
      </c>
      <c r="AO94" s="284" t="str">
        <f t="shared" si="260"/>
        <v/>
      </c>
      <c r="AP94" s="284" t="str">
        <f t="shared" si="260"/>
        <v/>
      </c>
      <c r="AQ94" s="284" t="str">
        <f t="shared" si="260"/>
        <v/>
      </c>
      <c r="AR94" s="284" t="str">
        <f t="shared" si="260"/>
        <v/>
      </c>
      <c r="AS94" s="284" t="str">
        <f t="shared" si="260"/>
        <v/>
      </c>
      <c r="AT94" s="284" t="str">
        <f t="shared" si="260"/>
        <v/>
      </c>
      <c r="AU94" s="284" t="str">
        <f t="shared" si="260"/>
        <v/>
      </c>
      <c r="AV94" s="284" t="str">
        <f t="shared" si="260"/>
        <v/>
      </c>
      <c r="AW94" s="284" t="str">
        <f t="shared" si="260"/>
        <v/>
      </c>
      <c r="AX94" s="284" t="str">
        <f t="shared" si="260"/>
        <v/>
      </c>
      <c r="AY94" s="284" t="str">
        <f t="shared" si="260"/>
        <v/>
      </c>
      <c r="AZ94" s="284" t="str">
        <f t="shared" si="260"/>
        <v/>
      </c>
      <c r="BA94" s="284" t="str">
        <f t="shared" si="260"/>
        <v/>
      </c>
      <c r="BB94" s="284" t="str">
        <f t="shared" si="260"/>
        <v/>
      </c>
      <c r="BC94" s="284" t="str">
        <f t="shared" si="260"/>
        <v/>
      </c>
      <c r="BD94" s="284" t="str">
        <f t="shared" si="260"/>
        <v/>
      </c>
      <c r="BE94" s="284" t="str">
        <f t="shared" si="260"/>
        <v/>
      </c>
      <c r="BF94" s="284" t="str">
        <f t="shared" si="260"/>
        <v/>
      </c>
      <c r="BG94" s="284" t="str">
        <f t="shared" si="260"/>
        <v/>
      </c>
      <c r="BH94" s="284" t="str">
        <f t="shared" si="260"/>
        <v/>
      </c>
      <c r="BI94" s="284" t="str">
        <f t="shared" si="260"/>
        <v/>
      </c>
      <c r="BJ94" s="284" t="str">
        <f t="shared" si="260"/>
        <v/>
      </c>
      <c r="BK94" s="284" t="str">
        <f t="shared" si="260"/>
        <v/>
      </c>
      <c r="BL94" s="284" t="str">
        <f t="shared" si="260"/>
        <v/>
      </c>
      <c r="BM94" s="284" t="str">
        <f t="shared" si="260"/>
        <v/>
      </c>
      <c r="BN94" s="284" t="str">
        <f t="shared" si="260"/>
        <v/>
      </c>
      <c r="BO94" s="284" t="str">
        <f t="shared" si="260"/>
        <v/>
      </c>
      <c r="BP94" s="284" t="str">
        <f t="shared" ref="BP94:EA94" si="261">IF(BP38="","",($C15*BP38)/((1+$H$4)^BP$79))</f>
        <v/>
      </c>
      <c r="BQ94" s="284" t="str">
        <f t="shared" si="261"/>
        <v/>
      </c>
      <c r="BR94" s="284" t="str">
        <f t="shared" si="261"/>
        <v/>
      </c>
      <c r="BS94" s="284" t="str">
        <f t="shared" si="261"/>
        <v/>
      </c>
      <c r="BT94" s="284" t="str">
        <f t="shared" si="261"/>
        <v/>
      </c>
      <c r="BU94" s="284" t="str">
        <f t="shared" si="261"/>
        <v/>
      </c>
      <c r="BV94" s="284" t="str">
        <f t="shared" si="261"/>
        <v/>
      </c>
      <c r="BW94" s="284" t="str">
        <f t="shared" si="261"/>
        <v/>
      </c>
      <c r="BX94" s="284" t="str">
        <f t="shared" si="261"/>
        <v/>
      </c>
      <c r="BY94" s="284" t="str">
        <f t="shared" si="261"/>
        <v/>
      </c>
      <c r="BZ94" s="284" t="str">
        <f t="shared" si="261"/>
        <v/>
      </c>
      <c r="CA94" s="284" t="str">
        <f t="shared" si="261"/>
        <v/>
      </c>
      <c r="CB94" s="284" t="str">
        <f t="shared" si="261"/>
        <v/>
      </c>
      <c r="CC94" s="284" t="str">
        <f t="shared" si="261"/>
        <v/>
      </c>
      <c r="CD94" s="284" t="str">
        <f t="shared" si="261"/>
        <v/>
      </c>
      <c r="CE94" s="284" t="str">
        <f t="shared" si="261"/>
        <v/>
      </c>
      <c r="CF94" s="284" t="str">
        <f t="shared" si="261"/>
        <v/>
      </c>
      <c r="CG94" s="284" t="str">
        <f t="shared" si="261"/>
        <v/>
      </c>
      <c r="CH94" s="284" t="str">
        <f t="shared" si="261"/>
        <v/>
      </c>
      <c r="CI94" s="284" t="str">
        <f t="shared" si="261"/>
        <v/>
      </c>
      <c r="CJ94" s="284" t="str">
        <f t="shared" si="261"/>
        <v/>
      </c>
      <c r="CK94" s="284" t="str">
        <f t="shared" si="261"/>
        <v/>
      </c>
      <c r="CL94" s="284" t="str">
        <f t="shared" si="261"/>
        <v/>
      </c>
      <c r="CM94" s="284" t="str">
        <f t="shared" si="261"/>
        <v/>
      </c>
      <c r="CN94" s="284" t="str">
        <f t="shared" si="261"/>
        <v/>
      </c>
      <c r="CO94" s="284" t="str">
        <f t="shared" si="261"/>
        <v/>
      </c>
      <c r="CP94" s="284" t="str">
        <f t="shared" si="261"/>
        <v/>
      </c>
      <c r="CQ94" s="284" t="str">
        <f t="shared" si="261"/>
        <v/>
      </c>
      <c r="CR94" s="284" t="str">
        <f t="shared" si="261"/>
        <v/>
      </c>
      <c r="CS94" s="284" t="str">
        <f t="shared" si="261"/>
        <v/>
      </c>
      <c r="CT94" s="284" t="str">
        <f t="shared" si="261"/>
        <v/>
      </c>
      <c r="CU94" s="284" t="str">
        <f t="shared" si="261"/>
        <v/>
      </c>
      <c r="CV94" s="284" t="str">
        <f t="shared" si="261"/>
        <v/>
      </c>
      <c r="CW94" s="284" t="str">
        <f t="shared" si="261"/>
        <v/>
      </c>
      <c r="CX94" s="284" t="str">
        <f t="shared" si="261"/>
        <v/>
      </c>
      <c r="CY94" s="284" t="str">
        <f t="shared" si="261"/>
        <v/>
      </c>
      <c r="CZ94" s="284" t="str">
        <f t="shared" si="261"/>
        <v/>
      </c>
      <c r="DA94" s="284" t="str">
        <f t="shared" si="261"/>
        <v/>
      </c>
      <c r="DB94" s="284" t="str">
        <f t="shared" si="261"/>
        <v/>
      </c>
      <c r="DC94" s="284" t="str">
        <f t="shared" si="261"/>
        <v/>
      </c>
      <c r="DD94" s="284" t="str">
        <f t="shared" si="261"/>
        <v/>
      </c>
      <c r="DE94" s="284" t="str">
        <f t="shared" si="261"/>
        <v/>
      </c>
      <c r="DF94" s="284" t="str">
        <f t="shared" si="261"/>
        <v/>
      </c>
      <c r="DG94" s="284" t="str">
        <f t="shared" si="261"/>
        <v/>
      </c>
      <c r="DH94" s="284" t="str">
        <f t="shared" si="261"/>
        <v/>
      </c>
      <c r="DI94" s="284" t="str">
        <f t="shared" si="261"/>
        <v/>
      </c>
      <c r="DJ94" s="284" t="str">
        <f t="shared" si="261"/>
        <v/>
      </c>
      <c r="DK94" s="284" t="str">
        <f t="shared" si="261"/>
        <v/>
      </c>
      <c r="DL94" s="284" t="str">
        <f t="shared" si="261"/>
        <v/>
      </c>
      <c r="DM94" s="284" t="str">
        <f t="shared" si="261"/>
        <v/>
      </c>
      <c r="DN94" s="284" t="str">
        <f t="shared" si="261"/>
        <v/>
      </c>
      <c r="DO94" s="284" t="str">
        <f t="shared" si="261"/>
        <v/>
      </c>
      <c r="DP94" s="284" t="str">
        <f t="shared" si="261"/>
        <v/>
      </c>
      <c r="DQ94" s="284" t="str">
        <f t="shared" si="261"/>
        <v/>
      </c>
      <c r="DR94" s="284" t="str">
        <f t="shared" si="261"/>
        <v/>
      </c>
      <c r="DS94" s="284" t="str">
        <f t="shared" si="261"/>
        <v/>
      </c>
      <c r="DT94" s="284" t="str">
        <f t="shared" si="261"/>
        <v/>
      </c>
      <c r="DU94" s="284" t="str">
        <f t="shared" si="261"/>
        <v/>
      </c>
      <c r="DV94" s="284" t="str">
        <f t="shared" si="261"/>
        <v/>
      </c>
      <c r="DW94" s="284" t="str">
        <f t="shared" si="261"/>
        <v/>
      </c>
      <c r="DX94" s="284" t="str">
        <f t="shared" si="261"/>
        <v/>
      </c>
      <c r="DY94" s="284" t="str">
        <f t="shared" si="261"/>
        <v/>
      </c>
      <c r="DZ94" s="284" t="str">
        <f t="shared" si="261"/>
        <v/>
      </c>
      <c r="EA94" s="284" t="str">
        <f t="shared" si="261"/>
        <v/>
      </c>
      <c r="EB94" s="284" t="str">
        <f t="shared" ref="EB94:GM94" si="262">IF(EB38="","",($C15*EB38)/((1+$H$4)^EB$79))</f>
        <v/>
      </c>
      <c r="EC94" s="284" t="str">
        <f t="shared" si="262"/>
        <v/>
      </c>
      <c r="ED94" s="284" t="str">
        <f t="shared" si="262"/>
        <v/>
      </c>
      <c r="EE94" s="284" t="str">
        <f t="shared" si="262"/>
        <v/>
      </c>
      <c r="EF94" s="284" t="str">
        <f t="shared" si="262"/>
        <v/>
      </c>
      <c r="EG94" s="284" t="str">
        <f t="shared" si="262"/>
        <v/>
      </c>
      <c r="EH94" s="284" t="str">
        <f t="shared" si="262"/>
        <v/>
      </c>
      <c r="EI94" s="284" t="str">
        <f t="shared" si="262"/>
        <v/>
      </c>
      <c r="EJ94" s="284" t="str">
        <f t="shared" si="262"/>
        <v/>
      </c>
      <c r="EK94" s="284" t="str">
        <f t="shared" si="262"/>
        <v/>
      </c>
      <c r="EL94" s="284" t="str">
        <f t="shared" si="262"/>
        <v/>
      </c>
      <c r="EM94" s="284" t="str">
        <f t="shared" si="262"/>
        <v/>
      </c>
      <c r="EN94" s="284" t="str">
        <f t="shared" si="262"/>
        <v/>
      </c>
      <c r="EO94" s="284" t="str">
        <f t="shared" si="262"/>
        <v/>
      </c>
      <c r="EP94" s="284" t="str">
        <f t="shared" si="262"/>
        <v/>
      </c>
      <c r="EQ94" s="284" t="str">
        <f t="shared" si="262"/>
        <v/>
      </c>
      <c r="ER94" s="284" t="str">
        <f t="shared" si="262"/>
        <v/>
      </c>
      <c r="ES94" s="284" t="str">
        <f t="shared" si="262"/>
        <v/>
      </c>
      <c r="ET94" s="284" t="str">
        <f t="shared" si="262"/>
        <v/>
      </c>
      <c r="EU94" s="284" t="str">
        <f t="shared" si="262"/>
        <v/>
      </c>
      <c r="EV94" s="284" t="str">
        <f t="shared" si="262"/>
        <v/>
      </c>
      <c r="EW94" s="284" t="str">
        <f t="shared" si="262"/>
        <v/>
      </c>
      <c r="EX94" s="284" t="str">
        <f t="shared" si="262"/>
        <v/>
      </c>
      <c r="EY94" s="284" t="str">
        <f t="shared" si="262"/>
        <v/>
      </c>
      <c r="EZ94" s="284" t="str">
        <f t="shared" si="262"/>
        <v/>
      </c>
      <c r="FA94" s="284" t="str">
        <f t="shared" si="262"/>
        <v/>
      </c>
      <c r="FB94" s="284" t="str">
        <f t="shared" si="262"/>
        <v/>
      </c>
      <c r="FC94" s="284" t="str">
        <f t="shared" si="262"/>
        <v/>
      </c>
      <c r="FD94" s="284" t="str">
        <f t="shared" si="262"/>
        <v/>
      </c>
      <c r="FE94" s="284" t="str">
        <f t="shared" si="262"/>
        <v/>
      </c>
      <c r="FF94" s="284" t="str">
        <f t="shared" si="262"/>
        <v/>
      </c>
      <c r="FG94" s="284" t="str">
        <f t="shared" si="262"/>
        <v/>
      </c>
      <c r="FH94" s="284" t="str">
        <f t="shared" si="262"/>
        <v/>
      </c>
      <c r="FI94" s="284" t="str">
        <f t="shared" si="262"/>
        <v/>
      </c>
      <c r="FJ94" s="284" t="str">
        <f t="shared" si="262"/>
        <v/>
      </c>
      <c r="FK94" s="284" t="str">
        <f t="shared" si="262"/>
        <v/>
      </c>
      <c r="FL94" s="284" t="str">
        <f t="shared" si="262"/>
        <v/>
      </c>
      <c r="FM94" s="284" t="str">
        <f t="shared" si="262"/>
        <v/>
      </c>
      <c r="FN94" s="284" t="str">
        <f t="shared" si="262"/>
        <v/>
      </c>
      <c r="FO94" s="284" t="str">
        <f t="shared" si="262"/>
        <v/>
      </c>
      <c r="FP94" s="284" t="str">
        <f t="shared" si="262"/>
        <v/>
      </c>
      <c r="FQ94" s="284" t="str">
        <f t="shared" si="262"/>
        <v/>
      </c>
      <c r="FR94" s="284" t="str">
        <f t="shared" si="262"/>
        <v/>
      </c>
      <c r="FS94" s="284" t="str">
        <f t="shared" si="262"/>
        <v/>
      </c>
      <c r="FT94" s="284" t="str">
        <f t="shared" si="262"/>
        <v/>
      </c>
      <c r="FU94" s="284" t="str">
        <f t="shared" si="262"/>
        <v/>
      </c>
      <c r="FV94" s="284" t="str">
        <f t="shared" si="262"/>
        <v/>
      </c>
      <c r="FW94" s="284" t="str">
        <f t="shared" si="262"/>
        <v/>
      </c>
      <c r="FX94" s="284" t="str">
        <f t="shared" si="262"/>
        <v/>
      </c>
      <c r="FY94" s="284" t="str">
        <f t="shared" si="262"/>
        <v/>
      </c>
      <c r="FZ94" s="284" t="str">
        <f t="shared" si="262"/>
        <v/>
      </c>
      <c r="GA94" s="284" t="str">
        <f t="shared" si="262"/>
        <v/>
      </c>
      <c r="GB94" s="284" t="str">
        <f t="shared" si="262"/>
        <v/>
      </c>
      <c r="GC94" s="284" t="str">
        <f t="shared" si="262"/>
        <v/>
      </c>
      <c r="GD94" s="284" t="str">
        <f t="shared" si="262"/>
        <v/>
      </c>
      <c r="GE94" s="284" t="str">
        <f t="shared" si="262"/>
        <v/>
      </c>
      <c r="GF94" s="284" t="str">
        <f t="shared" si="262"/>
        <v/>
      </c>
      <c r="GG94" s="284" t="str">
        <f t="shared" si="262"/>
        <v/>
      </c>
      <c r="GH94" s="284" t="str">
        <f t="shared" si="262"/>
        <v/>
      </c>
      <c r="GI94" s="284" t="str">
        <f t="shared" si="262"/>
        <v/>
      </c>
      <c r="GJ94" s="284" t="str">
        <f t="shared" si="262"/>
        <v/>
      </c>
      <c r="GK94" s="284" t="str">
        <f t="shared" si="262"/>
        <v/>
      </c>
      <c r="GL94" s="284" t="str">
        <f t="shared" si="262"/>
        <v/>
      </c>
      <c r="GM94" s="284" t="str">
        <f t="shared" si="262"/>
        <v/>
      </c>
      <c r="GN94" s="284" t="str">
        <f t="shared" ref="GN94:IY94" si="263">IF(GN38="","",($C15*GN38)/((1+$H$4)^GN$79))</f>
        <v/>
      </c>
      <c r="GO94" s="284" t="str">
        <f t="shared" si="263"/>
        <v/>
      </c>
      <c r="GP94" s="284" t="str">
        <f t="shared" si="263"/>
        <v/>
      </c>
      <c r="GQ94" s="284" t="str">
        <f t="shared" si="263"/>
        <v/>
      </c>
      <c r="GR94" s="284" t="str">
        <f t="shared" si="263"/>
        <v/>
      </c>
      <c r="GS94" s="284" t="str">
        <f t="shared" si="263"/>
        <v/>
      </c>
      <c r="GT94" s="284" t="str">
        <f t="shared" si="263"/>
        <v/>
      </c>
      <c r="GU94" s="284" t="str">
        <f t="shared" si="263"/>
        <v/>
      </c>
      <c r="GV94" s="284" t="str">
        <f t="shared" si="263"/>
        <v/>
      </c>
      <c r="GW94" s="284" t="str">
        <f t="shared" si="263"/>
        <v/>
      </c>
      <c r="GX94" s="284" t="str">
        <f t="shared" si="263"/>
        <v/>
      </c>
      <c r="GY94" s="284" t="str">
        <f t="shared" si="263"/>
        <v/>
      </c>
      <c r="GZ94" s="284" t="str">
        <f t="shared" si="263"/>
        <v/>
      </c>
      <c r="HA94" s="284" t="str">
        <f t="shared" si="263"/>
        <v/>
      </c>
      <c r="HB94" s="284" t="str">
        <f t="shared" si="263"/>
        <v/>
      </c>
      <c r="HC94" s="284" t="str">
        <f t="shared" si="263"/>
        <v/>
      </c>
      <c r="HD94" s="284" t="str">
        <f t="shared" si="263"/>
        <v/>
      </c>
      <c r="HE94" s="284" t="str">
        <f t="shared" si="263"/>
        <v/>
      </c>
      <c r="HF94" s="284" t="str">
        <f t="shared" si="263"/>
        <v/>
      </c>
      <c r="HG94" s="284" t="str">
        <f t="shared" si="263"/>
        <v/>
      </c>
      <c r="HH94" s="284" t="str">
        <f t="shared" si="263"/>
        <v/>
      </c>
      <c r="HI94" s="284" t="str">
        <f t="shared" si="263"/>
        <v/>
      </c>
      <c r="HJ94" s="284" t="str">
        <f t="shared" si="263"/>
        <v/>
      </c>
      <c r="HK94" s="284" t="str">
        <f t="shared" si="263"/>
        <v/>
      </c>
      <c r="HL94" s="284" t="str">
        <f t="shared" si="263"/>
        <v/>
      </c>
      <c r="HM94" s="284" t="str">
        <f t="shared" si="263"/>
        <v/>
      </c>
      <c r="HN94" s="284" t="str">
        <f t="shared" si="263"/>
        <v/>
      </c>
      <c r="HO94" s="284" t="str">
        <f t="shared" si="263"/>
        <v/>
      </c>
      <c r="HP94" s="284" t="str">
        <f t="shared" si="263"/>
        <v/>
      </c>
      <c r="HQ94" s="284" t="str">
        <f t="shared" si="263"/>
        <v/>
      </c>
      <c r="HR94" s="284" t="str">
        <f t="shared" si="263"/>
        <v/>
      </c>
      <c r="HS94" s="284" t="str">
        <f t="shared" si="263"/>
        <v/>
      </c>
      <c r="HT94" s="284" t="str">
        <f t="shared" si="263"/>
        <v/>
      </c>
      <c r="HU94" s="284" t="str">
        <f t="shared" si="263"/>
        <v/>
      </c>
      <c r="HV94" s="284" t="str">
        <f t="shared" si="263"/>
        <v/>
      </c>
      <c r="HW94" s="284" t="str">
        <f t="shared" si="263"/>
        <v/>
      </c>
      <c r="HX94" s="284" t="str">
        <f t="shared" si="263"/>
        <v/>
      </c>
      <c r="HY94" s="284" t="str">
        <f t="shared" si="263"/>
        <v/>
      </c>
      <c r="HZ94" s="284" t="str">
        <f t="shared" si="263"/>
        <v/>
      </c>
      <c r="IA94" s="284" t="str">
        <f t="shared" si="263"/>
        <v/>
      </c>
      <c r="IB94" s="284" t="str">
        <f t="shared" si="263"/>
        <v/>
      </c>
      <c r="IC94" s="284" t="str">
        <f t="shared" si="263"/>
        <v/>
      </c>
      <c r="ID94" s="284" t="str">
        <f t="shared" si="263"/>
        <v/>
      </c>
      <c r="IE94" s="284" t="str">
        <f t="shared" si="263"/>
        <v/>
      </c>
      <c r="IF94" s="284" t="str">
        <f t="shared" si="263"/>
        <v/>
      </c>
      <c r="IG94" s="284" t="str">
        <f t="shared" si="263"/>
        <v/>
      </c>
      <c r="IH94" s="284" t="str">
        <f t="shared" si="263"/>
        <v/>
      </c>
      <c r="II94" s="284" t="str">
        <f t="shared" si="263"/>
        <v/>
      </c>
      <c r="IJ94" s="284" t="str">
        <f t="shared" si="263"/>
        <v/>
      </c>
      <c r="IK94" s="284" t="str">
        <f t="shared" si="263"/>
        <v/>
      </c>
      <c r="IL94" s="284" t="str">
        <f t="shared" si="263"/>
        <v/>
      </c>
      <c r="IM94" s="284" t="str">
        <f t="shared" si="263"/>
        <v/>
      </c>
      <c r="IN94" s="284" t="str">
        <f t="shared" si="263"/>
        <v/>
      </c>
      <c r="IO94" s="284" t="str">
        <f t="shared" si="263"/>
        <v/>
      </c>
      <c r="IP94" s="284" t="str">
        <f t="shared" si="263"/>
        <v/>
      </c>
      <c r="IQ94" s="284" t="str">
        <f t="shared" si="263"/>
        <v/>
      </c>
      <c r="IR94" s="284" t="str">
        <f t="shared" si="263"/>
        <v/>
      </c>
      <c r="IS94" s="284" t="str">
        <f t="shared" si="263"/>
        <v/>
      </c>
      <c r="IT94" s="284" t="str">
        <f t="shared" si="263"/>
        <v/>
      </c>
      <c r="IU94" s="284" t="str">
        <f t="shared" si="263"/>
        <v/>
      </c>
      <c r="IV94" s="284" t="str">
        <f t="shared" si="263"/>
        <v/>
      </c>
      <c r="IW94" s="284" t="str">
        <f t="shared" si="263"/>
        <v/>
      </c>
      <c r="IX94" s="284" t="str">
        <f t="shared" si="263"/>
        <v/>
      </c>
      <c r="IY94" s="284" t="str">
        <f t="shared" si="263"/>
        <v/>
      </c>
      <c r="IZ94" s="284" t="str">
        <f t="shared" ref="IZ94:LK94" si="264">IF(IZ38="","",($C15*IZ38)/((1+$H$4)^IZ$79))</f>
        <v/>
      </c>
      <c r="JA94" s="284" t="str">
        <f t="shared" si="264"/>
        <v/>
      </c>
      <c r="JB94" s="284" t="str">
        <f t="shared" si="264"/>
        <v/>
      </c>
      <c r="JC94" s="284" t="str">
        <f t="shared" si="264"/>
        <v/>
      </c>
      <c r="JD94" s="284" t="str">
        <f t="shared" si="264"/>
        <v/>
      </c>
      <c r="JE94" s="284" t="str">
        <f t="shared" si="264"/>
        <v/>
      </c>
      <c r="JF94" s="284" t="str">
        <f t="shared" si="264"/>
        <v/>
      </c>
      <c r="JG94" s="284" t="str">
        <f t="shared" si="264"/>
        <v/>
      </c>
      <c r="JH94" s="284" t="str">
        <f t="shared" si="264"/>
        <v/>
      </c>
      <c r="JI94" s="284" t="str">
        <f t="shared" si="264"/>
        <v/>
      </c>
      <c r="JJ94" s="284" t="str">
        <f t="shared" si="264"/>
        <v/>
      </c>
      <c r="JK94" s="284" t="str">
        <f t="shared" si="264"/>
        <v/>
      </c>
      <c r="JL94" s="284" t="str">
        <f t="shared" si="264"/>
        <v/>
      </c>
      <c r="JM94" s="284" t="str">
        <f t="shared" si="264"/>
        <v/>
      </c>
      <c r="JN94" s="284" t="str">
        <f t="shared" si="264"/>
        <v/>
      </c>
      <c r="JO94" s="284" t="str">
        <f t="shared" si="264"/>
        <v/>
      </c>
      <c r="JP94" s="284" t="str">
        <f t="shared" si="264"/>
        <v/>
      </c>
      <c r="JQ94" s="284" t="str">
        <f t="shared" si="264"/>
        <v/>
      </c>
      <c r="JR94" s="284" t="str">
        <f t="shared" si="264"/>
        <v/>
      </c>
      <c r="JS94" s="284" t="str">
        <f t="shared" si="264"/>
        <v/>
      </c>
      <c r="JT94" s="284" t="str">
        <f t="shared" si="264"/>
        <v/>
      </c>
      <c r="JU94" s="284" t="str">
        <f t="shared" si="264"/>
        <v/>
      </c>
      <c r="JV94" s="284" t="str">
        <f t="shared" si="264"/>
        <v/>
      </c>
      <c r="JW94" s="284" t="str">
        <f t="shared" si="264"/>
        <v/>
      </c>
      <c r="JX94" s="284" t="str">
        <f t="shared" si="264"/>
        <v/>
      </c>
      <c r="JY94" s="284" t="str">
        <f t="shared" si="264"/>
        <v/>
      </c>
      <c r="JZ94" s="284" t="str">
        <f t="shared" si="264"/>
        <v/>
      </c>
      <c r="KA94" s="284" t="str">
        <f t="shared" si="264"/>
        <v/>
      </c>
      <c r="KB94" s="284" t="str">
        <f t="shared" si="264"/>
        <v/>
      </c>
      <c r="KC94" s="284" t="str">
        <f t="shared" si="264"/>
        <v/>
      </c>
      <c r="KD94" s="284" t="str">
        <f t="shared" si="264"/>
        <v/>
      </c>
      <c r="KE94" s="284" t="str">
        <f t="shared" si="264"/>
        <v/>
      </c>
      <c r="KF94" s="284" t="str">
        <f t="shared" si="264"/>
        <v/>
      </c>
      <c r="KG94" s="284" t="str">
        <f t="shared" si="264"/>
        <v/>
      </c>
      <c r="KH94" s="284" t="str">
        <f t="shared" si="264"/>
        <v/>
      </c>
      <c r="KI94" s="284" t="str">
        <f t="shared" si="264"/>
        <v/>
      </c>
      <c r="KJ94" s="284" t="str">
        <f t="shared" si="264"/>
        <v/>
      </c>
      <c r="KK94" s="284" t="str">
        <f t="shared" si="264"/>
        <v/>
      </c>
      <c r="KL94" s="284" t="str">
        <f t="shared" si="264"/>
        <v/>
      </c>
      <c r="KM94" s="284" t="str">
        <f t="shared" si="264"/>
        <v/>
      </c>
      <c r="KN94" s="284" t="str">
        <f t="shared" si="264"/>
        <v/>
      </c>
      <c r="KO94" s="284" t="str">
        <f t="shared" si="264"/>
        <v/>
      </c>
      <c r="KP94" s="284" t="str">
        <f t="shared" si="264"/>
        <v/>
      </c>
      <c r="KQ94" s="284" t="str">
        <f t="shared" si="264"/>
        <v/>
      </c>
      <c r="KR94" s="284" t="str">
        <f t="shared" si="264"/>
        <v/>
      </c>
      <c r="KS94" s="284" t="str">
        <f t="shared" si="264"/>
        <v/>
      </c>
      <c r="KT94" s="284" t="str">
        <f t="shared" si="264"/>
        <v/>
      </c>
      <c r="KU94" s="284" t="str">
        <f t="shared" si="264"/>
        <v/>
      </c>
      <c r="KV94" s="284" t="str">
        <f t="shared" si="264"/>
        <v/>
      </c>
      <c r="KW94" s="284" t="str">
        <f t="shared" si="264"/>
        <v/>
      </c>
      <c r="KX94" s="284" t="str">
        <f t="shared" si="264"/>
        <v/>
      </c>
      <c r="KY94" s="284" t="str">
        <f t="shared" si="264"/>
        <v/>
      </c>
      <c r="KZ94" s="284" t="str">
        <f t="shared" si="264"/>
        <v/>
      </c>
      <c r="LA94" s="284" t="str">
        <f t="shared" si="264"/>
        <v/>
      </c>
      <c r="LB94" s="284" t="str">
        <f t="shared" si="264"/>
        <v/>
      </c>
      <c r="LC94" s="284" t="str">
        <f t="shared" si="264"/>
        <v/>
      </c>
      <c r="LD94" s="284" t="str">
        <f t="shared" si="264"/>
        <v/>
      </c>
      <c r="LE94" s="284" t="str">
        <f t="shared" si="264"/>
        <v/>
      </c>
      <c r="LF94" s="284" t="str">
        <f t="shared" si="264"/>
        <v/>
      </c>
      <c r="LG94" s="284" t="str">
        <f t="shared" si="264"/>
        <v/>
      </c>
      <c r="LH94" s="284" t="str">
        <f t="shared" si="264"/>
        <v/>
      </c>
      <c r="LI94" s="284" t="str">
        <f t="shared" si="264"/>
        <v/>
      </c>
      <c r="LJ94" s="284" t="str">
        <f t="shared" si="264"/>
        <v/>
      </c>
      <c r="LK94" s="284" t="str">
        <f t="shared" si="264"/>
        <v/>
      </c>
      <c r="LL94" s="284" t="str">
        <f t="shared" ref="LL94:NW94" si="265">IF(LL38="","",($C15*LL38)/((1+$H$4)^LL$79))</f>
        <v/>
      </c>
      <c r="LM94" s="284" t="str">
        <f t="shared" si="265"/>
        <v/>
      </c>
      <c r="LN94" s="284" t="str">
        <f t="shared" si="265"/>
        <v/>
      </c>
      <c r="LO94" s="284" t="str">
        <f t="shared" si="265"/>
        <v/>
      </c>
      <c r="LP94" s="284" t="str">
        <f t="shared" si="265"/>
        <v/>
      </c>
      <c r="LQ94" s="284" t="str">
        <f t="shared" si="265"/>
        <v/>
      </c>
      <c r="LR94" s="284" t="str">
        <f t="shared" si="265"/>
        <v/>
      </c>
      <c r="LS94" s="284" t="str">
        <f t="shared" si="265"/>
        <v/>
      </c>
      <c r="LT94" s="284" t="str">
        <f t="shared" si="265"/>
        <v/>
      </c>
      <c r="LU94" s="284" t="str">
        <f t="shared" si="265"/>
        <v/>
      </c>
      <c r="LV94" s="284" t="str">
        <f t="shared" si="265"/>
        <v/>
      </c>
      <c r="LW94" s="284" t="str">
        <f t="shared" si="265"/>
        <v/>
      </c>
      <c r="LX94" s="284" t="str">
        <f t="shared" si="265"/>
        <v/>
      </c>
      <c r="LY94" s="284" t="str">
        <f t="shared" si="265"/>
        <v/>
      </c>
      <c r="LZ94" s="284" t="str">
        <f t="shared" si="265"/>
        <v/>
      </c>
      <c r="MA94" s="284" t="str">
        <f t="shared" si="265"/>
        <v/>
      </c>
      <c r="MB94" s="284" t="str">
        <f t="shared" si="265"/>
        <v/>
      </c>
      <c r="MC94" s="284" t="str">
        <f t="shared" si="265"/>
        <v/>
      </c>
      <c r="MD94" s="284" t="str">
        <f t="shared" si="265"/>
        <v/>
      </c>
      <c r="ME94" s="284" t="str">
        <f t="shared" si="265"/>
        <v/>
      </c>
      <c r="MF94" s="284" t="str">
        <f t="shared" si="265"/>
        <v/>
      </c>
      <c r="MG94" s="284" t="str">
        <f t="shared" si="265"/>
        <v/>
      </c>
      <c r="MH94" s="284" t="str">
        <f t="shared" si="265"/>
        <v/>
      </c>
      <c r="MI94" s="284" t="str">
        <f t="shared" si="265"/>
        <v/>
      </c>
      <c r="MJ94" s="284" t="str">
        <f t="shared" si="265"/>
        <v/>
      </c>
      <c r="MK94" s="284" t="str">
        <f t="shared" si="265"/>
        <v/>
      </c>
      <c r="ML94" s="284" t="str">
        <f t="shared" si="265"/>
        <v/>
      </c>
      <c r="MM94" s="284" t="str">
        <f t="shared" si="265"/>
        <v/>
      </c>
      <c r="MN94" s="284" t="str">
        <f t="shared" si="265"/>
        <v/>
      </c>
      <c r="MO94" s="284" t="str">
        <f t="shared" si="265"/>
        <v/>
      </c>
      <c r="MP94" s="284" t="str">
        <f t="shared" si="265"/>
        <v/>
      </c>
      <c r="MQ94" s="284" t="str">
        <f t="shared" si="265"/>
        <v/>
      </c>
      <c r="MR94" s="284" t="str">
        <f t="shared" si="265"/>
        <v/>
      </c>
      <c r="MS94" s="284" t="str">
        <f t="shared" si="265"/>
        <v/>
      </c>
      <c r="MT94" s="284" t="str">
        <f t="shared" si="265"/>
        <v/>
      </c>
      <c r="MU94" s="284" t="str">
        <f t="shared" si="265"/>
        <v/>
      </c>
      <c r="MV94" s="284" t="str">
        <f t="shared" si="265"/>
        <v/>
      </c>
      <c r="MW94" s="284" t="str">
        <f t="shared" si="265"/>
        <v/>
      </c>
      <c r="MX94" s="284" t="str">
        <f t="shared" si="265"/>
        <v/>
      </c>
      <c r="MY94" s="284" t="str">
        <f t="shared" si="265"/>
        <v/>
      </c>
      <c r="MZ94" s="284" t="str">
        <f t="shared" si="265"/>
        <v/>
      </c>
      <c r="NA94" s="284" t="str">
        <f t="shared" si="265"/>
        <v/>
      </c>
      <c r="NB94" s="284" t="str">
        <f t="shared" si="265"/>
        <v/>
      </c>
      <c r="NC94" s="284" t="str">
        <f t="shared" si="265"/>
        <v/>
      </c>
      <c r="ND94" s="284" t="str">
        <f t="shared" si="265"/>
        <v/>
      </c>
      <c r="NE94" s="284" t="str">
        <f t="shared" si="265"/>
        <v/>
      </c>
      <c r="NF94" s="284" t="str">
        <f t="shared" si="265"/>
        <v/>
      </c>
      <c r="NG94" s="284" t="str">
        <f t="shared" si="265"/>
        <v/>
      </c>
      <c r="NH94" s="284" t="str">
        <f t="shared" si="265"/>
        <v/>
      </c>
      <c r="NI94" s="284" t="str">
        <f t="shared" si="265"/>
        <v/>
      </c>
      <c r="NJ94" s="284" t="str">
        <f t="shared" si="265"/>
        <v/>
      </c>
      <c r="NK94" s="284" t="str">
        <f t="shared" si="265"/>
        <v/>
      </c>
      <c r="NL94" s="284" t="str">
        <f t="shared" si="265"/>
        <v/>
      </c>
      <c r="NM94" s="284" t="str">
        <f t="shared" si="265"/>
        <v/>
      </c>
      <c r="NN94" s="284" t="str">
        <f t="shared" si="265"/>
        <v/>
      </c>
      <c r="NO94" s="284" t="str">
        <f t="shared" si="265"/>
        <v/>
      </c>
      <c r="NP94" s="284" t="str">
        <f t="shared" si="265"/>
        <v/>
      </c>
      <c r="NQ94" s="284" t="str">
        <f t="shared" si="265"/>
        <v/>
      </c>
      <c r="NR94" s="284" t="str">
        <f t="shared" si="265"/>
        <v/>
      </c>
      <c r="NS94" s="284" t="str">
        <f t="shared" si="265"/>
        <v/>
      </c>
      <c r="NT94" s="284" t="str">
        <f t="shared" si="265"/>
        <v/>
      </c>
      <c r="NU94" s="284" t="str">
        <f t="shared" si="265"/>
        <v/>
      </c>
      <c r="NV94" s="284" t="str">
        <f t="shared" si="265"/>
        <v/>
      </c>
      <c r="NW94" s="284" t="str">
        <f t="shared" si="265"/>
        <v/>
      </c>
      <c r="NX94" s="284" t="str">
        <f t="shared" ref="NX94:QI94" si="266">IF(NX38="","",($C15*NX38)/((1+$H$4)^NX$79))</f>
        <v/>
      </c>
      <c r="NY94" s="284" t="str">
        <f t="shared" si="266"/>
        <v/>
      </c>
      <c r="NZ94" s="284" t="str">
        <f t="shared" si="266"/>
        <v/>
      </c>
      <c r="OA94" s="284" t="str">
        <f t="shared" si="266"/>
        <v/>
      </c>
      <c r="OB94" s="284" t="str">
        <f t="shared" si="266"/>
        <v/>
      </c>
      <c r="OC94" s="284" t="str">
        <f t="shared" si="266"/>
        <v/>
      </c>
      <c r="OD94" s="284" t="str">
        <f t="shared" si="266"/>
        <v/>
      </c>
      <c r="OE94" s="284" t="str">
        <f t="shared" si="266"/>
        <v/>
      </c>
      <c r="OF94" s="284" t="str">
        <f t="shared" si="266"/>
        <v/>
      </c>
      <c r="OG94" s="284" t="str">
        <f t="shared" si="266"/>
        <v/>
      </c>
      <c r="OH94" s="284" t="str">
        <f t="shared" si="266"/>
        <v/>
      </c>
      <c r="OI94" s="284" t="str">
        <f t="shared" si="266"/>
        <v/>
      </c>
      <c r="OJ94" s="284" t="str">
        <f t="shared" si="266"/>
        <v/>
      </c>
      <c r="OK94" s="284" t="str">
        <f t="shared" si="266"/>
        <v/>
      </c>
      <c r="OL94" s="284" t="str">
        <f t="shared" si="266"/>
        <v/>
      </c>
      <c r="OM94" s="284" t="str">
        <f t="shared" si="266"/>
        <v/>
      </c>
      <c r="ON94" s="284" t="str">
        <f t="shared" si="266"/>
        <v/>
      </c>
      <c r="OO94" s="284" t="str">
        <f t="shared" si="266"/>
        <v/>
      </c>
      <c r="OP94" s="284" t="str">
        <f t="shared" si="266"/>
        <v/>
      </c>
      <c r="OQ94" s="284" t="str">
        <f t="shared" si="266"/>
        <v/>
      </c>
      <c r="OR94" s="284" t="str">
        <f t="shared" si="266"/>
        <v/>
      </c>
      <c r="OS94" s="284" t="str">
        <f t="shared" si="266"/>
        <v/>
      </c>
      <c r="OT94" s="284" t="str">
        <f t="shared" si="266"/>
        <v/>
      </c>
      <c r="OU94" s="284" t="str">
        <f t="shared" si="266"/>
        <v/>
      </c>
      <c r="OV94" s="284" t="str">
        <f t="shared" si="266"/>
        <v/>
      </c>
      <c r="OW94" s="284" t="str">
        <f t="shared" si="266"/>
        <v/>
      </c>
      <c r="OX94" s="284" t="str">
        <f t="shared" si="266"/>
        <v/>
      </c>
      <c r="OY94" s="284" t="str">
        <f t="shared" si="266"/>
        <v/>
      </c>
      <c r="OZ94" s="284" t="str">
        <f t="shared" si="266"/>
        <v/>
      </c>
      <c r="PA94" s="284" t="str">
        <f t="shared" si="266"/>
        <v/>
      </c>
      <c r="PB94" s="284" t="str">
        <f t="shared" si="266"/>
        <v/>
      </c>
      <c r="PC94" s="284" t="str">
        <f t="shared" si="266"/>
        <v/>
      </c>
      <c r="PD94" s="284" t="str">
        <f t="shared" si="266"/>
        <v/>
      </c>
      <c r="PE94" s="284" t="str">
        <f t="shared" si="266"/>
        <v/>
      </c>
      <c r="PF94" s="284" t="str">
        <f t="shared" si="266"/>
        <v/>
      </c>
      <c r="PG94" s="284" t="str">
        <f t="shared" si="266"/>
        <v/>
      </c>
      <c r="PH94" s="284" t="str">
        <f t="shared" si="266"/>
        <v/>
      </c>
      <c r="PI94" s="284" t="str">
        <f t="shared" si="266"/>
        <v/>
      </c>
      <c r="PJ94" s="284" t="str">
        <f t="shared" si="266"/>
        <v/>
      </c>
      <c r="PK94" s="284" t="str">
        <f t="shared" si="266"/>
        <v/>
      </c>
      <c r="PL94" s="284" t="str">
        <f t="shared" si="266"/>
        <v/>
      </c>
      <c r="PM94" s="284" t="str">
        <f t="shared" si="266"/>
        <v/>
      </c>
      <c r="PN94" s="284" t="str">
        <f t="shared" si="266"/>
        <v/>
      </c>
      <c r="PO94" s="284" t="str">
        <f t="shared" si="266"/>
        <v/>
      </c>
      <c r="PP94" s="284" t="str">
        <f t="shared" si="266"/>
        <v/>
      </c>
      <c r="PQ94" s="284" t="str">
        <f t="shared" si="266"/>
        <v/>
      </c>
      <c r="PR94" s="284" t="str">
        <f t="shared" si="266"/>
        <v/>
      </c>
      <c r="PS94" s="284" t="str">
        <f t="shared" si="266"/>
        <v/>
      </c>
      <c r="PT94" s="284" t="str">
        <f t="shared" si="266"/>
        <v/>
      </c>
      <c r="PU94" s="284" t="str">
        <f t="shared" si="266"/>
        <v/>
      </c>
      <c r="PV94" s="284" t="str">
        <f t="shared" si="266"/>
        <v/>
      </c>
      <c r="PW94" s="284" t="str">
        <f t="shared" si="266"/>
        <v/>
      </c>
      <c r="PX94" s="284" t="str">
        <f t="shared" si="266"/>
        <v/>
      </c>
      <c r="PY94" s="284" t="str">
        <f t="shared" si="266"/>
        <v/>
      </c>
      <c r="PZ94" s="284" t="str">
        <f t="shared" si="266"/>
        <v/>
      </c>
      <c r="QA94" s="284" t="str">
        <f t="shared" si="266"/>
        <v/>
      </c>
      <c r="QB94" s="284" t="str">
        <f t="shared" si="266"/>
        <v/>
      </c>
      <c r="QC94" s="284" t="str">
        <f t="shared" si="266"/>
        <v/>
      </c>
      <c r="QD94" s="284" t="str">
        <f t="shared" si="266"/>
        <v/>
      </c>
      <c r="QE94" s="284" t="str">
        <f t="shared" si="266"/>
        <v/>
      </c>
      <c r="QF94" s="284" t="str">
        <f t="shared" si="266"/>
        <v/>
      </c>
      <c r="QG94" s="284" t="str">
        <f t="shared" si="266"/>
        <v/>
      </c>
      <c r="QH94" s="284" t="str">
        <f t="shared" si="266"/>
        <v/>
      </c>
      <c r="QI94" s="284" t="str">
        <f t="shared" si="266"/>
        <v/>
      </c>
      <c r="QJ94" s="284" t="str">
        <f t="shared" ref="QJ94:SA94" si="267">IF(QJ38="","",($C15*QJ38)/((1+$H$4)^QJ$79))</f>
        <v/>
      </c>
      <c r="QK94" s="284" t="str">
        <f t="shared" si="267"/>
        <v/>
      </c>
      <c r="QL94" s="284" t="str">
        <f t="shared" si="267"/>
        <v/>
      </c>
      <c r="QM94" s="284" t="str">
        <f t="shared" si="267"/>
        <v/>
      </c>
      <c r="QN94" s="284" t="str">
        <f t="shared" si="267"/>
        <v/>
      </c>
      <c r="QO94" s="284" t="str">
        <f t="shared" si="267"/>
        <v/>
      </c>
      <c r="QP94" s="284" t="str">
        <f t="shared" si="267"/>
        <v/>
      </c>
      <c r="QQ94" s="284" t="str">
        <f t="shared" si="267"/>
        <v/>
      </c>
      <c r="QR94" s="284" t="str">
        <f t="shared" si="267"/>
        <v/>
      </c>
      <c r="QS94" s="284" t="str">
        <f t="shared" si="267"/>
        <v/>
      </c>
      <c r="QT94" s="284" t="str">
        <f t="shared" si="267"/>
        <v/>
      </c>
      <c r="QU94" s="284" t="str">
        <f t="shared" si="267"/>
        <v/>
      </c>
      <c r="QV94" s="284" t="str">
        <f t="shared" si="267"/>
        <v/>
      </c>
      <c r="QW94" s="284" t="str">
        <f t="shared" si="267"/>
        <v/>
      </c>
      <c r="QX94" s="284" t="str">
        <f t="shared" si="267"/>
        <v/>
      </c>
      <c r="QY94" s="284" t="str">
        <f t="shared" si="267"/>
        <v/>
      </c>
      <c r="QZ94" s="284" t="str">
        <f t="shared" si="267"/>
        <v/>
      </c>
      <c r="RA94" s="284" t="str">
        <f t="shared" si="267"/>
        <v/>
      </c>
      <c r="RB94" s="284" t="str">
        <f t="shared" si="267"/>
        <v/>
      </c>
      <c r="RC94" s="284" t="str">
        <f t="shared" si="267"/>
        <v/>
      </c>
      <c r="RD94" s="284" t="str">
        <f t="shared" si="267"/>
        <v/>
      </c>
      <c r="RE94" s="284" t="str">
        <f t="shared" si="267"/>
        <v/>
      </c>
      <c r="RF94" s="284" t="str">
        <f t="shared" si="267"/>
        <v/>
      </c>
      <c r="RG94" s="284" t="str">
        <f t="shared" si="267"/>
        <v/>
      </c>
      <c r="RH94" s="284" t="str">
        <f t="shared" si="267"/>
        <v/>
      </c>
      <c r="RI94" s="284" t="str">
        <f t="shared" si="267"/>
        <v/>
      </c>
      <c r="RJ94" s="284" t="str">
        <f t="shared" si="267"/>
        <v/>
      </c>
      <c r="RK94" s="284" t="str">
        <f t="shared" si="267"/>
        <v/>
      </c>
      <c r="RL94" s="284" t="str">
        <f t="shared" si="267"/>
        <v/>
      </c>
      <c r="RM94" s="284" t="str">
        <f t="shared" si="267"/>
        <v/>
      </c>
      <c r="RN94" s="284" t="str">
        <f t="shared" si="267"/>
        <v/>
      </c>
      <c r="RO94" s="284" t="str">
        <f t="shared" si="267"/>
        <v/>
      </c>
      <c r="RP94" s="284" t="str">
        <f t="shared" si="267"/>
        <v/>
      </c>
      <c r="RQ94" s="284" t="str">
        <f t="shared" si="267"/>
        <v/>
      </c>
      <c r="RR94" s="284" t="str">
        <f t="shared" si="267"/>
        <v/>
      </c>
      <c r="RS94" s="284" t="str">
        <f t="shared" si="267"/>
        <v/>
      </c>
      <c r="RT94" s="284" t="str">
        <f t="shared" si="267"/>
        <v/>
      </c>
      <c r="RU94" s="284" t="str">
        <f t="shared" si="267"/>
        <v/>
      </c>
      <c r="RV94" s="284" t="str">
        <f t="shared" si="267"/>
        <v/>
      </c>
      <c r="RW94" s="284" t="str">
        <f t="shared" si="267"/>
        <v/>
      </c>
      <c r="RX94" s="284" t="str">
        <f t="shared" si="267"/>
        <v/>
      </c>
      <c r="RY94" s="284" t="str">
        <f t="shared" si="267"/>
        <v/>
      </c>
      <c r="RZ94" s="284" t="str">
        <f t="shared" si="267"/>
        <v/>
      </c>
      <c r="SA94" s="284" t="str">
        <f t="shared" si="267"/>
        <v/>
      </c>
    </row>
    <row r="95" spans="1:495">
      <c r="A95" s="282"/>
      <c r="B95" s="283" t="str">
        <f>$B$16</f>
        <v>Surface Water Monitoring</v>
      </c>
      <c r="C95" s="290">
        <f>SUM(D95:R95,S95:INDEX(S95:SA95,$H$5))</f>
        <v>1409136.7382773834</v>
      </c>
      <c r="D95" s="284">
        <f t="shared" ref="D95:BO95" si="268">IF(D39="","",($C16*D39)/((1+$H$4)^D$79))</f>
        <v>190743.92523364484</v>
      </c>
      <c r="E95" s="284">
        <f t="shared" si="268"/>
        <v>178265.35068564941</v>
      </c>
      <c r="F95" s="284">
        <f t="shared" si="268"/>
        <v>166603.1314819153</v>
      </c>
      <c r="G95" s="284">
        <f t="shared" si="268"/>
        <v>155703.86119805172</v>
      </c>
      <c r="H95" s="284">
        <f t="shared" si="268"/>
        <v>145517.62728789877</v>
      </c>
      <c r="I95" s="284">
        <f t="shared" si="268"/>
        <v>135997.78251205495</v>
      </c>
      <c r="J95" s="284">
        <f t="shared" si="268"/>
        <v>63550.365659838753</v>
      </c>
      <c r="K95" s="284">
        <f t="shared" si="268"/>
        <v>59392.865102653042</v>
      </c>
      <c r="L95" s="284">
        <f t="shared" si="268"/>
        <v>55507.350563227134</v>
      </c>
      <c r="M95" s="284">
        <f t="shared" si="268"/>
        <v>51876.028563763684</v>
      </c>
      <c r="N95" s="284">
        <f t="shared" si="268"/>
        <v>32321.513123840297</v>
      </c>
      <c r="O95" s="284">
        <f t="shared" si="268"/>
        <v>30207.021611065702</v>
      </c>
      <c r="P95" s="284">
        <f t="shared" si="268"/>
        <v>28230.861318752992</v>
      </c>
      <c r="Q95" s="284">
        <f t="shared" si="268"/>
        <v>26383.982540890647</v>
      </c>
      <c r="R95" s="284">
        <f t="shared" si="268"/>
        <v>24657.927608309012</v>
      </c>
      <c r="S95" s="284">
        <f t="shared" si="268"/>
        <v>11522.396078649073</v>
      </c>
      <c r="T95" s="284">
        <f t="shared" si="268"/>
        <v>10768.594466027171</v>
      </c>
      <c r="U95" s="284">
        <f t="shared" si="268"/>
        <v>10064.106977595487</v>
      </c>
      <c r="V95" s="284">
        <f t="shared" si="268"/>
        <v>9405.7074556967164</v>
      </c>
      <c r="W95" s="284">
        <f t="shared" si="268"/>
        <v>4395.1903998582784</v>
      </c>
      <c r="X95" s="284">
        <f t="shared" si="268"/>
        <v>4107.6545793068026</v>
      </c>
      <c r="Y95" s="284">
        <f t="shared" si="268"/>
        <v>3838.9295133708433</v>
      </c>
      <c r="Z95" s="284">
        <f t="shared" si="268"/>
        <v>3587.7845919353676</v>
      </c>
      <c r="AA95" s="284">
        <f t="shared" si="268"/>
        <v>3353.0697120891286</v>
      </c>
      <c r="AB95" s="284">
        <f t="shared" si="268"/>
        <v>3133.7100112982507</v>
      </c>
      <c r="AC95" s="284">
        <f t="shared" si="268"/>
        <v>2928.7009451385525</v>
      </c>
      <c r="AD95" s="284" t="str">
        <f t="shared" si="268"/>
        <v/>
      </c>
      <c r="AE95" s="284" t="str">
        <f t="shared" si="268"/>
        <v/>
      </c>
      <c r="AF95" s="284" t="str">
        <f t="shared" si="268"/>
        <v/>
      </c>
      <c r="AG95" s="284">
        <f t="shared" si="268"/>
        <v>2234.2919285652633</v>
      </c>
      <c r="AH95" s="284" t="str">
        <f t="shared" si="268"/>
        <v/>
      </c>
      <c r="AI95" s="284" t="str">
        <f t="shared" si="268"/>
        <v/>
      </c>
      <c r="AJ95" s="284" t="str">
        <f t="shared" si="268"/>
        <v/>
      </c>
      <c r="AK95" s="284" t="str">
        <f t="shared" si="268"/>
        <v/>
      </c>
      <c r="AL95" s="284">
        <f t="shared" si="268"/>
        <v>1593.0192659989445</v>
      </c>
      <c r="AM95" s="284" t="str">
        <f t="shared" si="268"/>
        <v/>
      </c>
      <c r="AN95" s="284" t="str">
        <f t="shared" si="268"/>
        <v/>
      </c>
      <c r="AO95" s="284" t="str">
        <f t="shared" si="268"/>
        <v/>
      </c>
      <c r="AP95" s="284" t="str">
        <f t="shared" si="268"/>
        <v/>
      </c>
      <c r="AQ95" s="284" t="str">
        <f t="shared" si="268"/>
        <v/>
      </c>
      <c r="AR95" s="284" t="str">
        <f t="shared" si="268"/>
        <v/>
      </c>
      <c r="AS95" s="284" t="str">
        <f t="shared" si="268"/>
        <v/>
      </c>
      <c r="AT95" s="284" t="str">
        <f t="shared" si="268"/>
        <v/>
      </c>
      <c r="AU95" s="284" t="str">
        <f t="shared" si="268"/>
        <v/>
      </c>
      <c r="AV95" s="284" t="str">
        <f t="shared" si="268"/>
        <v/>
      </c>
      <c r="AW95" s="284" t="str">
        <f t="shared" si="268"/>
        <v/>
      </c>
      <c r="AX95" s="284" t="str">
        <f t="shared" si="268"/>
        <v/>
      </c>
      <c r="AY95" s="284" t="str">
        <f t="shared" si="268"/>
        <v/>
      </c>
      <c r="AZ95" s="284" t="str">
        <f t="shared" si="268"/>
        <v/>
      </c>
      <c r="BA95" s="284" t="str">
        <f t="shared" si="268"/>
        <v/>
      </c>
      <c r="BB95" s="284" t="str">
        <f t="shared" si="268"/>
        <v/>
      </c>
      <c r="BC95" s="284" t="str">
        <f t="shared" si="268"/>
        <v/>
      </c>
      <c r="BD95" s="284" t="str">
        <f t="shared" si="268"/>
        <v/>
      </c>
      <c r="BE95" s="284" t="str">
        <f t="shared" si="268"/>
        <v/>
      </c>
      <c r="BF95" s="284" t="str">
        <f t="shared" si="268"/>
        <v/>
      </c>
      <c r="BG95" s="284" t="str">
        <f t="shared" si="268"/>
        <v/>
      </c>
      <c r="BH95" s="284" t="str">
        <f t="shared" si="268"/>
        <v/>
      </c>
      <c r="BI95" s="284" t="str">
        <f t="shared" si="268"/>
        <v/>
      </c>
      <c r="BJ95" s="284" t="str">
        <f t="shared" si="268"/>
        <v/>
      </c>
      <c r="BK95" s="284" t="str">
        <f t="shared" si="268"/>
        <v/>
      </c>
      <c r="BL95" s="284" t="str">
        <f t="shared" si="268"/>
        <v/>
      </c>
      <c r="BM95" s="284" t="str">
        <f t="shared" si="268"/>
        <v/>
      </c>
      <c r="BN95" s="284" t="str">
        <f t="shared" si="268"/>
        <v/>
      </c>
      <c r="BO95" s="284" t="str">
        <f t="shared" si="268"/>
        <v/>
      </c>
      <c r="BP95" s="284" t="str">
        <f t="shared" ref="BP95:EA95" si="269">IF(BP39="","",($C16*BP39)/((1+$H$4)^BP$79))</f>
        <v/>
      </c>
      <c r="BQ95" s="284" t="str">
        <f t="shared" si="269"/>
        <v/>
      </c>
      <c r="BR95" s="284" t="str">
        <f t="shared" si="269"/>
        <v/>
      </c>
      <c r="BS95" s="284" t="str">
        <f t="shared" si="269"/>
        <v/>
      </c>
      <c r="BT95" s="284" t="str">
        <f t="shared" si="269"/>
        <v/>
      </c>
      <c r="BU95" s="284" t="str">
        <f t="shared" si="269"/>
        <v/>
      </c>
      <c r="BV95" s="284" t="str">
        <f t="shared" si="269"/>
        <v/>
      </c>
      <c r="BW95" s="284" t="str">
        <f t="shared" si="269"/>
        <v/>
      </c>
      <c r="BX95" s="284" t="str">
        <f t="shared" si="269"/>
        <v/>
      </c>
      <c r="BY95" s="284" t="str">
        <f t="shared" si="269"/>
        <v/>
      </c>
      <c r="BZ95" s="284" t="str">
        <f t="shared" si="269"/>
        <v/>
      </c>
      <c r="CA95" s="284" t="str">
        <f t="shared" si="269"/>
        <v/>
      </c>
      <c r="CB95" s="284" t="str">
        <f t="shared" si="269"/>
        <v/>
      </c>
      <c r="CC95" s="284" t="str">
        <f t="shared" si="269"/>
        <v/>
      </c>
      <c r="CD95" s="284" t="str">
        <f t="shared" si="269"/>
        <v/>
      </c>
      <c r="CE95" s="284" t="str">
        <f t="shared" si="269"/>
        <v/>
      </c>
      <c r="CF95" s="284" t="str">
        <f t="shared" si="269"/>
        <v/>
      </c>
      <c r="CG95" s="284" t="str">
        <f t="shared" si="269"/>
        <v/>
      </c>
      <c r="CH95" s="284" t="str">
        <f t="shared" si="269"/>
        <v/>
      </c>
      <c r="CI95" s="284" t="str">
        <f t="shared" si="269"/>
        <v/>
      </c>
      <c r="CJ95" s="284" t="str">
        <f t="shared" si="269"/>
        <v/>
      </c>
      <c r="CK95" s="284" t="str">
        <f t="shared" si="269"/>
        <v/>
      </c>
      <c r="CL95" s="284" t="str">
        <f t="shared" si="269"/>
        <v/>
      </c>
      <c r="CM95" s="284" t="str">
        <f t="shared" si="269"/>
        <v/>
      </c>
      <c r="CN95" s="284" t="str">
        <f t="shared" si="269"/>
        <v/>
      </c>
      <c r="CO95" s="284" t="str">
        <f t="shared" si="269"/>
        <v/>
      </c>
      <c r="CP95" s="284" t="str">
        <f t="shared" si="269"/>
        <v/>
      </c>
      <c r="CQ95" s="284" t="str">
        <f t="shared" si="269"/>
        <v/>
      </c>
      <c r="CR95" s="284" t="str">
        <f t="shared" si="269"/>
        <v/>
      </c>
      <c r="CS95" s="284" t="str">
        <f t="shared" si="269"/>
        <v/>
      </c>
      <c r="CT95" s="284" t="str">
        <f t="shared" si="269"/>
        <v/>
      </c>
      <c r="CU95" s="284" t="str">
        <f t="shared" si="269"/>
        <v/>
      </c>
      <c r="CV95" s="284" t="str">
        <f t="shared" si="269"/>
        <v/>
      </c>
      <c r="CW95" s="284" t="str">
        <f t="shared" si="269"/>
        <v/>
      </c>
      <c r="CX95" s="284" t="str">
        <f t="shared" si="269"/>
        <v/>
      </c>
      <c r="CY95" s="284" t="str">
        <f t="shared" si="269"/>
        <v/>
      </c>
      <c r="CZ95" s="284" t="str">
        <f t="shared" si="269"/>
        <v/>
      </c>
      <c r="DA95" s="284" t="str">
        <f t="shared" si="269"/>
        <v/>
      </c>
      <c r="DB95" s="284" t="str">
        <f t="shared" si="269"/>
        <v/>
      </c>
      <c r="DC95" s="284" t="str">
        <f t="shared" si="269"/>
        <v/>
      </c>
      <c r="DD95" s="284" t="str">
        <f t="shared" si="269"/>
        <v/>
      </c>
      <c r="DE95" s="284" t="str">
        <f t="shared" si="269"/>
        <v/>
      </c>
      <c r="DF95" s="284" t="str">
        <f t="shared" si="269"/>
        <v/>
      </c>
      <c r="DG95" s="284" t="str">
        <f t="shared" si="269"/>
        <v/>
      </c>
      <c r="DH95" s="284" t="str">
        <f t="shared" si="269"/>
        <v/>
      </c>
      <c r="DI95" s="284" t="str">
        <f t="shared" si="269"/>
        <v/>
      </c>
      <c r="DJ95" s="284" t="str">
        <f t="shared" si="269"/>
        <v/>
      </c>
      <c r="DK95" s="284" t="str">
        <f t="shared" si="269"/>
        <v/>
      </c>
      <c r="DL95" s="284" t="str">
        <f t="shared" si="269"/>
        <v/>
      </c>
      <c r="DM95" s="284" t="str">
        <f t="shared" si="269"/>
        <v/>
      </c>
      <c r="DN95" s="284" t="str">
        <f t="shared" si="269"/>
        <v/>
      </c>
      <c r="DO95" s="284" t="str">
        <f t="shared" si="269"/>
        <v/>
      </c>
      <c r="DP95" s="284" t="str">
        <f t="shared" si="269"/>
        <v/>
      </c>
      <c r="DQ95" s="284" t="str">
        <f t="shared" si="269"/>
        <v/>
      </c>
      <c r="DR95" s="284" t="str">
        <f t="shared" si="269"/>
        <v/>
      </c>
      <c r="DS95" s="284" t="str">
        <f t="shared" si="269"/>
        <v/>
      </c>
      <c r="DT95" s="284" t="str">
        <f t="shared" si="269"/>
        <v/>
      </c>
      <c r="DU95" s="284" t="str">
        <f t="shared" si="269"/>
        <v/>
      </c>
      <c r="DV95" s="284" t="str">
        <f t="shared" si="269"/>
        <v/>
      </c>
      <c r="DW95" s="284" t="str">
        <f t="shared" si="269"/>
        <v/>
      </c>
      <c r="DX95" s="284" t="str">
        <f t="shared" si="269"/>
        <v/>
      </c>
      <c r="DY95" s="284" t="str">
        <f t="shared" si="269"/>
        <v/>
      </c>
      <c r="DZ95" s="284" t="str">
        <f t="shared" si="269"/>
        <v/>
      </c>
      <c r="EA95" s="284" t="str">
        <f t="shared" si="269"/>
        <v/>
      </c>
      <c r="EB95" s="284" t="str">
        <f t="shared" ref="EB95:GM95" si="270">IF(EB39="","",($C16*EB39)/((1+$H$4)^EB$79))</f>
        <v/>
      </c>
      <c r="EC95" s="284" t="str">
        <f t="shared" si="270"/>
        <v/>
      </c>
      <c r="ED95" s="284" t="str">
        <f t="shared" si="270"/>
        <v/>
      </c>
      <c r="EE95" s="284" t="str">
        <f t="shared" si="270"/>
        <v/>
      </c>
      <c r="EF95" s="284" t="str">
        <f t="shared" si="270"/>
        <v/>
      </c>
      <c r="EG95" s="284" t="str">
        <f t="shared" si="270"/>
        <v/>
      </c>
      <c r="EH95" s="284" t="str">
        <f t="shared" si="270"/>
        <v/>
      </c>
      <c r="EI95" s="284" t="str">
        <f t="shared" si="270"/>
        <v/>
      </c>
      <c r="EJ95" s="284" t="str">
        <f t="shared" si="270"/>
        <v/>
      </c>
      <c r="EK95" s="284" t="str">
        <f t="shared" si="270"/>
        <v/>
      </c>
      <c r="EL95" s="284" t="str">
        <f t="shared" si="270"/>
        <v/>
      </c>
      <c r="EM95" s="284" t="str">
        <f t="shared" si="270"/>
        <v/>
      </c>
      <c r="EN95" s="284" t="str">
        <f t="shared" si="270"/>
        <v/>
      </c>
      <c r="EO95" s="284" t="str">
        <f t="shared" si="270"/>
        <v/>
      </c>
      <c r="EP95" s="284" t="str">
        <f t="shared" si="270"/>
        <v/>
      </c>
      <c r="EQ95" s="284" t="str">
        <f t="shared" si="270"/>
        <v/>
      </c>
      <c r="ER95" s="284" t="str">
        <f t="shared" si="270"/>
        <v/>
      </c>
      <c r="ES95" s="284" t="str">
        <f t="shared" si="270"/>
        <v/>
      </c>
      <c r="ET95" s="284" t="str">
        <f t="shared" si="270"/>
        <v/>
      </c>
      <c r="EU95" s="284" t="str">
        <f t="shared" si="270"/>
        <v/>
      </c>
      <c r="EV95" s="284" t="str">
        <f t="shared" si="270"/>
        <v/>
      </c>
      <c r="EW95" s="284" t="str">
        <f t="shared" si="270"/>
        <v/>
      </c>
      <c r="EX95" s="284" t="str">
        <f t="shared" si="270"/>
        <v/>
      </c>
      <c r="EY95" s="284" t="str">
        <f t="shared" si="270"/>
        <v/>
      </c>
      <c r="EZ95" s="284" t="str">
        <f t="shared" si="270"/>
        <v/>
      </c>
      <c r="FA95" s="284" t="str">
        <f t="shared" si="270"/>
        <v/>
      </c>
      <c r="FB95" s="284" t="str">
        <f t="shared" si="270"/>
        <v/>
      </c>
      <c r="FC95" s="284" t="str">
        <f t="shared" si="270"/>
        <v/>
      </c>
      <c r="FD95" s="284" t="str">
        <f t="shared" si="270"/>
        <v/>
      </c>
      <c r="FE95" s="284" t="str">
        <f t="shared" si="270"/>
        <v/>
      </c>
      <c r="FF95" s="284" t="str">
        <f t="shared" si="270"/>
        <v/>
      </c>
      <c r="FG95" s="284" t="str">
        <f t="shared" si="270"/>
        <v/>
      </c>
      <c r="FH95" s="284" t="str">
        <f t="shared" si="270"/>
        <v/>
      </c>
      <c r="FI95" s="284" t="str">
        <f t="shared" si="270"/>
        <v/>
      </c>
      <c r="FJ95" s="284" t="str">
        <f t="shared" si="270"/>
        <v/>
      </c>
      <c r="FK95" s="284" t="str">
        <f t="shared" si="270"/>
        <v/>
      </c>
      <c r="FL95" s="284" t="str">
        <f t="shared" si="270"/>
        <v/>
      </c>
      <c r="FM95" s="284" t="str">
        <f t="shared" si="270"/>
        <v/>
      </c>
      <c r="FN95" s="284" t="str">
        <f t="shared" si="270"/>
        <v/>
      </c>
      <c r="FO95" s="284" t="str">
        <f t="shared" si="270"/>
        <v/>
      </c>
      <c r="FP95" s="284" t="str">
        <f t="shared" si="270"/>
        <v/>
      </c>
      <c r="FQ95" s="284" t="str">
        <f t="shared" si="270"/>
        <v/>
      </c>
      <c r="FR95" s="284" t="str">
        <f t="shared" si="270"/>
        <v/>
      </c>
      <c r="FS95" s="284" t="str">
        <f t="shared" si="270"/>
        <v/>
      </c>
      <c r="FT95" s="284" t="str">
        <f t="shared" si="270"/>
        <v/>
      </c>
      <c r="FU95" s="284" t="str">
        <f t="shared" si="270"/>
        <v/>
      </c>
      <c r="FV95" s="284" t="str">
        <f t="shared" si="270"/>
        <v/>
      </c>
      <c r="FW95" s="284" t="str">
        <f t="shared" si="270"/>
        <v/>
      </c>
      <c r="FX95" s="284" t="str">
        <f t="shared" si="270"/>
        <v/>
      </c>
      <c r="FY95" s="284" t="str">
        <f t="shared" si="270"/>
        <v/>
      </c>
      <c r="FZ95" s="284" t="str">
        <f t="shared" si="270"/>
        <v/>
      </c>
      <c r="GA95" s="284" t="str">
        <f t="shared" si="270"/>
        <v/>
      </c>
      <c r="GB95" s="284" t="str">
        <f t="shared" si="270"/>
        <v/>
      </c>
      <c r="GC95" s="284" t="str">
        <f t="shared" si="270"/>
        <v/>
      </c>
      <c r="GD95" s="284" t="str">
        <f t="shared" si="270"/>
        <v/>
      </c>
      <c r="GE95" s="284" t="str">
        <f t="shared" si="270"/>
        <v/>
      </c>
      <c r="GF95" s="284" t="str">
        <f t="shared" si="270"/>
        <v/>
      </c>
      <c r="GG95" s="284" t="str">
        <f t="shared" si="270"/>
        <v/>
      </c>
      <c r="GH95" s="284" t="str">
        <f t="shared" si="270"/>
        <v/>
      </c>
      <c r="GI95" s="284" t="str">
        <f t="shared" si="270"/>
        <v/>
      </c>
      <c r="GJ95" s="284" t="str">
        <f t="shared" si="270"/>
        <v/>
      </c>
      <c r="GK95" s="284" t="str">
        <f t="shared" si="270"/>
        <v/>
      </c>
      <c r="GL95" s="284" t="str">
        <f t="shared" si="270"/>
        <v/>
      </c>
      <c r="GM95" s="284" t="str">
        <f t="shared" si="270"/>
        <v/>
      </c>
      <c r="GN95" s="284" t="str">
        <f t="shared" ref="GN95:IY95" si="271">IF(GN39="","",($C16*GN39)/((1+$H$4)^GN$79))</f>
        <v/>
      </c>
      <c r="GO95" s="284" t="str">
        <f t="shared" si="271"/>
        <v/>
      </c>
      <c r="GP95" s="284" t="str">
        <f t="shared" si="271"/>
        <v/>
      </c>
      <c r="GQ95" s="284" t="str">
        <f t="shared" si="271"/>
        <v/>
      </c>
      <c r="GR95" s="284" t="str">
        <f t="shared" si="271"/>
        <v/>
      </c>
      <c r="GS95" s="284" t="str">
        <f t="shared" si="271"/>
        <v/>
      </c>
      <c r="GT95" s="284" t="str">
        <f t="shared" si="271"/>
        <v/>
      </c>
      <c r="GU95" s="284" t="str">
        <f t="shared" si="271"/>
        <v/>
      </c>
      <c r="GV95" s="284" t="str">
        <f t="shared" si="271"/>
        <v/>
      </c>
      <c r="GW95" s="284" t="str">
        <f t="shared" si="271"/>
        <v/>
      </c>
      <c r="GX95" s="284" t="str">
        <f t="shared" si="271"/>
        <v/>
      </c>
      <c r="GY95" s="284" t="str">
        <f t="shared" si="271"/>
        <v/>
      </c>
      <c r="GZ95" s="284" t="str">
        <f t="shared" si="271"/>
        <v/>
      </c>
      <c r="HA95" s="284" t="str">
        <f t="shared" si="271"/>
        <v/>
      </c>
      <c r="HB95" s="284" t="str">
        <f t="shared" si="271"/>
        <v/>
      </c>
      <c r="HC95" s="284" t="str">
        <f t="shared" si="271"/>
        <v/>
      </c>
      <c r="HD95" s="284" t="str">
        <f t="shared" si="271"/>
        <v/>
      </c>
      <c r="HE95" s="284" t="str">
        <f t="shared" si="271"/>
        <v/>
      </c>
      <c r="HF95" s="284" t="str">
        <f t="shared" si="271"/>
        <v/>
      </c>
      <c r="HG95" s="284" t="str">
        <f t="shared" si="271"/>
        <v/>
      </c>
      <c r="HH95" s="284" t="str">
        <f t="shared" si="271"/>
        <v/>
      </c>
      <c r="HI95" s="284" t="str">
        <f t="shared" si="271"/>
        <v/>
      </c>
      <c r="HJ95" s="284" t="str">
        <f t="shared" si="271"/>
        <v/>
      </c>
      <c r="HK95" s="284" t="str">
        <f t="shared" si="271"/>
        <v/>
      </c>
      <c r="HL95" s="284" t="str">
        <f t="shared" si="271"/>
        <v/>
      </c>
      <c r="HM95" s="284" t="str">
        <f t="shared" si="271"/>
        <v/>
      </c>
      <c r="HN95" s="284" t="str">
        <f t="shared" si="271"/>
        <v/>
      </c>
      <c r="HO95" s="284" t="str">
        <f t="shared" si="271"/>
        <v/>
      </c>
      <c r="HP95" s="284" t="str">
        <f t="shared" si="271"/>
        <v/>
      </c>
      <c r="HQ95" s="284" t="str">
        <f t="shared" si="271"/>
        <v/>
      </c>
      <c r="HR95" s="284" t="str">
        <f t="shared" si="271"/>
        <v/>
      </c>
      <c r="HS95" s="284" t="str">
        <f t="shared" si="271"/>
        <v/>
      </c>
      <c r="HT95" s="284" t="str">
        <f t="shared" si="271"/>
        <v/>
      </c>
      <c r="HU95" s="284" t="str">
        <f t="shared" si="271"/>
        <v/>
      </c>
      <c r="HV95" s="284" t="str">
        <f t="shared" si="271"/>
        <v/>
      </c>
      <c r="HW95" s="284" t="str">
        <f t="shared" si="271"/>
        <v/>
      </c>
      <c r="HX95" s="284" t="str">
        <f t="shared" si="271"/>
        <v/>
      </c>
      <c r="HY95" s="284" t="str">
        <f t="shared" si="271"/>
        <v/>
      </c>
      <c r="HZ95" s="284" t="str">
        <f t="shared" si="271"/>
        <v/>
      </c>
      <c r="IA95" s="284" t="str">
        <f t="shared" si="271"/>
        <v/>
      </c>
      <c r="IB95" s="284" t="str">
        <f t="shared" si="271"/>
        <v/>
      </c>
      <c r="IC95" s="284" t="str">
        <f t="shared" si="271"/>
        <v/>
      </c>
      <c r="ID95" s="284" t="str">
        <f t="shared" si="271"/>
        <v/>
      </c>
      <c r="IE95" s="284" t="str">
        <f t="shared" si="271"/>
        <v/>
      </c>
      <c r="IF95" s="284" t="str">
        <f t="shared" si="271"/>
        <v/>
      </c>
      <c r="IG95" s="284" t="str">
        <f t="shared" si="271"/>
        <v/>
      </c>
      <c r="IH95" s="284" t="str">
        <f t="shared" si="271"/>
        <v/>
      </c>
      <c r="II95" s="284" t="str">
        <f t="shared" si="271"/>
        <v/>
      </c>
      <c r="IJ95" s="284" t="str">
        <f t="shared" si="271"/>
        <v/>
      </c>
      <c r="IK95" s="284" t="str">
        <f t="shared" si="271"/>
        <v/>
      </c>
      <c r="IL95" s="284" t="str">
        <f t="shared" si="271"/>
        <v/>
      </c>
      <c r="IM95" s="284" t="str">
        <f t="shared" si="271"/>
        <v/>
      </c>
      <c r="IN95" s="284" t="str">
        <f t="shared" si="271"/>
        <v/>
      </c>
      <c r="IO95" s="284" t="str">
        <f t="shared" si="271"/>
        <v/>
      </c>
      <c r="IP95" s="284" t="str">
        <f t="shared" si="271"/>
        <v/>
      </c>
      <c r="IQ95" s="284" t="str">
        <f t="shared" si="271"/>
        <v/>
      </c>
      <c r="IR95" s="284" t="str">
        <f t="shared" si="271"/>
        <v/>
      </c>
      <c r="IS95" s="284" t="str">
        <f t="shared" si="271"/>
        <v/>
      </c>
      <c r="IT95" s="284" t="str">
        <f t="shared" si="271"/>
        <v/>
      </c>
      <c r="IU95" s="284" t="str">
        <f t="shared" si="271"/>
        <v/>
      </c>
      <c r="IV95" s="284" t="str">
        <f t="shared" si="271"/>
        <v/>
      </c>
      <c r="IW95" s="284" t="str">
        <f t="shared" si="271"/>
        <v/>
      </c>
      <c r="IX95" s="284" t="str">
        <f t="shared" si="271"/>
        <v/>
      </c>
      <c r="IY95" s="284" t="str">
        <f t="shared" si="271"/>
        <v/>
      </c>
      <c r="IZ95" s="284" t="str">
        <f t="shared" ref="IZ95:LK95" si="272">IF(IZ39="","",($C16*IZ39)/((1+$H$4)^IZ$79))</f>
        <v/>
      </c>
      <c r="JA95" s="284" t="str">
        <f t="shared" si="272"/>
        <v/>
      </c>
      <c r="JB95" s="284" t="str">
        <f t="shared" si="272"/>
        <v/>
      </c>
      <c r="JC95" s="284" t="str">
        <f t="shared" si="272"/>
        <v/>
      </c>
      <c r="JD95" s="284" t="str">
        <f t="shared" si="272"/>
        <v/>
      </c>
      <c r="JE95" s="284" t="str">
        <f t="shared" si="272"/>
        <v/>
      </c>
      <c r="JF95" s="284" t="str">
        <f t="shared" si="272"/>
        <v/>
      </c>
      <c r="JG95" s="284" t="str">
        <f t="shared" si="272"/>
        <v/>
      </c>
      <c r="JH95" s="284" t="str">
        <f t="shared" si="272"/>
        <v/>
      </c>
      <c r="JI95" s="284" t="str">
        <f t="shared" si="272"/>
        <v/>
      </c>
      <c r="JJ95" s="284" t="str">
        <f t="shared" si="272"/>
        <v/>
      </c>
      <c r="JK95" s="284" t="str">
        <f t="shared" si="272"/>
        <v/>
      </c>
      <c r="JL95" s="284" t="str">
        <f t="shared" si="272"/>
        <v/>
      </c>
      <c r="JM95" s="284" t="str">
        <f t="shared" si="272"/>
        <v/>
      </c>
      <c r="JN95" s="284" t="str">
        <f t="shared" si="272"/>
        <v/>
      </c>
      <c r="JO95" s="284" t="str">
        <f t="shared" si="272"/>
        <v/>
      </c>
      <c r="JP95" s="284" t="str">
        <f t="shared" si="272"/>
        <v/>
      </c>
      <c r="JQ95" s="284" t="str">
        <f t="shared" si="272"/>
        <v/>
      </c>
      <c r="JR95" s="284" t="str">
        <f t="shared" si="272"/>
        <v/>
      </c>
      <c r="JS95" s="284" t="str">
        <f t="shared" si="272"/>
        <v/>
      </c>
      <c r="JT95" s="284" t="str">
        <f t="shared" si="272"/>
        <v/>
      </c>
      <c r="JU95" s="284" t="str">
        <f t="shared" si="272"/>
        <v/>
      </c>
      <c r="JV95" s="284" t="str">
        <f t="shared" si="272"/>
        <v/>
      </c>
      <c r="JW95" s="284" t="str">
        <f t="shared" si="272"/>
        <v/>
      </c>
      <c r="JX95" s="284" t="str">
        <f t="shared" si="272"/>
        <v/>
      </c>
      <c r="JY95" s="284" t="str">
        <f t="shared" si="272"/>
        <v/>
      </c>
      <c r="JZ95" s="284" t="str">
        <f t="shared" si="272"/>
        <v/>
      </c>
      <c r="KA95" s="284" t="str">
        <f t="shared" si="272"/>
        <v/>
      </c>
      <c r="KB95" s="284" t="str">
        <f t="shared" si="272"/>
        <v/>
      </c>
      <c r="KC95" s="284" t="str">
        <f t="shared" si="272"/>
        <v/>
      </c>
      <c r="KD95" s="284" t="str">
        <f t="shared" si="272"/>
        <v/>
      </c>
      <c r="KE95" s="284" t="str">
        <f t="shared" si="272"/>
        <v/>
      </c>
      <c r="KF95" s="284" t="str">
        <f t="shared" si="272"/>
        <v/>
      </c>
      <c r="KG95" s="284" t="str">
        <f t="shared" si="272"/>
        <v/>
      </c>
      <c r="KH95" s="284" t="str">
        <f t="shared" si="272"/>
        <v/>
      </c>
      <c r="KI95" s="284" t="str">
        <f t="shared" si="272"/>
        <v/>
      </c>
      <c r="KJ95" s="284" t="str">
        <f t="shared" si="272"/>
        <v/>
      </c>
      <c r="KK95" s="284" t="str">
        <f t="shared" si="272"/>
        <v/>
      </c>
      <c r="KL95" s="284" t="str">
        <f t="shared" si="272"/>
        <v/>
      </c>
      <c r="KM95" s="284" t="str">
        <f t="shared" si="272"/>
        <v/>
      </c>
      <c r="KN95" s="284" t="str">
        <f t="shared" si="272"/>
        <v/>
      </c>
      <c r="KO95" s="284" t="str">
        <f t="shared" si="272"/>
        <v/>
      </c>
      <c r="KP95" s="284" t="str">
        <f t="shared" si="272"/>
        <v/>
      </c>
      <c r="KQ95" s="284" t="str">
        <f t="shared" si="272"/>
        <v/>
      </c>
      <c r="KR95" s="284" t="str">
        <f t="shared" si="272"/>
        <v/>
      </c>
      <c r="KS95" s="284" t="str">
        <f t="shared" si="272"/>
        <v/>
      </c>
      <c r="KT95" s="284" t="str">
        <f t="shared" si="272"/>
        <v/>
      </c>
      <c r="KU95" s="284" t="str">
        <f t="shared" si="272"/>
        <v/>
      </c>
      <c r="KV95" s="284" t="str">
        <f t="shared" si="272"/>
        <v/>
      </c>
      <c r="KW95" s="284" t="str">
        <f t="shared" si="272"/>
        <v/>
      </c>
      <c r="KX95" s="284" t="str">
        <f t="shared" si="272"/>
        <v/>
      </c>
      <c r="KY95" s="284" t="str">
        <f t="shared" si="272"/>
        <v/>
      </c>
      <c r="KZ95" s="284" t="str">
        <f t="shared" si="272"/>
        <v/>
      </c>
      <c r="LA95" s="284" t="str">
        <f t="shared" si="272"/>
        <v/>
      </c>
      <c r="LB95" s="284" t="str">
        <f t="shared" si="272"/>
        <v/>
      </c>
      <c r="LC95" s="284" t="str">
        <f t="shared" si="272"/>
        <v/>
      </c>
      <c r="LD95" s="284" t="str">
        <f t="shared" si="272"/>
        <v/>
      </c>
      <c r="LE95" s="284" t="str">
        <f t="shared" si="272"/>
        <v/>
      </c>
      <c r="LF95" s="284" t="str">
        <f t="shared" si="272"/>
        <v/>
      </c>
      <c r="LG95" s="284" t="str">
        <f t="shared" si="272"/>
        <v/>
      </c>
      <c r="LH95" s="284" t="str">
        <f t="shared" si="272"/>
        <v/>
      </c>
      <c r="LI95" s="284" t="str">
        <f t="shared" si="272"/>
        <v/>
      </c>
      <c r="LJ95" s="284" t="str">
        <f t="shared" si="272"/>
        <v/>
      </c>
      <c r="LK95" s="284" t="str">
        <f t="shared" si="272"/>
        <v/>
      </c>
      <c r="LL95" s="284" t="str">
        <f t="shared" ref="LL95:NW95" si="273">IF(LL39="","",($C16*LL39)/((1+$H$4)^LL$79))</f>
        <v/>
      </c>
      <c r="LM95" s="284" t="str">
        <f t="shared" si="273"/>
        <v/>
      </c>
      <c r="LN95" s="284" t="str">
        <f t="shared" si="273"/>
        <v/>
      </c>
      <c r="LO95" s="284" t="str">
        <f t="shared" si="273"/>
        <v/>
      </c>
      <c r="LP95" s="284" t="str">
        <f t="shared" si="273"/>
        <v/>
      </c>
      <c r="LQ95" s="284" t="str">
        <f t="shared" si="273"/>
        <v/>
      </c>
      <c r="LR95" s="284" t="str">
        <f t="shared" si="273"/>
        <v/>
      </c>
      <c r="LS95" s="284" t="str">
        <f t="shared" si="273"/>
        <v/>
      </c>
      <c r="LT95" s="284" t="str">
        <f t="shared" si="273"/>
        <v/>
      </c>
      <c r="LU95" s="284" t="str">
        <f t="shared" si="273"/>
        <v/>
      </c>
      <c r="LV95" s="284" t="str">
        <f t="shared" si="273"/>
        <v/>
      </c>
      <c r="LW95" s="284" t="str">
        <f t="shared" si="273"/>
        <v/>
      </c>
      <c r="LX95" s="284" t="str">
        <f t="shared" si="273"/>
        <v/>
      </c>
      <c r="LY95" s="284" t="str">
        <f t="shared" si="273"/>
        <v/>
      </c>
      <c r="LZ95" s="284" t="str">
        <f t="shared" si="273"/>
        <v/>
      </c>
      <c r="MA95" s="284" t="str">
        <f t="shared" si="273"/>
        <v/>
      </c>
      <c r="MB95" s="284" t="str">
        <f t="shared" si="273"/>
        <v/>
      </c>
      <c r="MC95" s="284" t="str">
        <f t="shared" si="273"/>
        <v/>
      </c>
      <c r="MD95" s="284" t="str">
        <f t="shared" si="273"/>
        <v/>
      </c>
      <c r="ME95" s="284" t="str">
        <f t="shared" si="273"/>
        <v/>
      </c>
      <c r="MF95" s="284" t="str">
        <f t="shared" si="273"/>
        <v/>
      </c>
      <c r="MG95" s="284" t="str">
        <f t="shared" si="273"/>
        <v/>
      </c>
      <c r="MH95" s="284" t="str">
        <f t="shared" si="273"/>
        <v/>
      </c>
      <c r="MI95" s="284" t="str">
        <f t="shared" si="273"/>
        <v/>
      </c>
      <c r="MJ95" s="284" t="str">
        <f t="shared" si="273"/>
        <v/>
      </c>
      <c r="MK95" s="284" t="str">
        <f t="shared" si="273"/>
        <v/>
      </c>
      <c r="ML95" s="284" t="str">
        <f t="shared" si="273"/>
        <v/>
      </c>
      <c r="MM95" s="284" t="str">
        <f t="shared" si="273"/>
        <v/>
      </c>
      <c r="MN95" s="284" t="str">
        <f t="shared" si="273"/>
        <v/>
      </c>
      <c r="MO95" s="284" t="str">
        <f t="shared" si="273"/>
        <v/>
      </c>
      <c r="MP95" s="284" t="str">
        <f t="shared" si="273"/>
        <v/>
      </c>
      <c r="MQ95" s="284" t="str">
        <f t="shared" si="273"/>
        <v/>
      </c>
      <c r="MR95" s="284" t="str">
        <f t="shared" si="273"/>
        <v/>
      </c>
      <c r="MS95" s="284" t="str">
        <f t="shared" si="273"/>
        <v/>
      </c>
      <c r="MT95" s="284" t="str">
        <f t="shared" si="273"/>
        <v/>
      </c>
      <c r="MU95" s="284" t="str">
        <f t="shared" si="273"/>
        <v/>
      </c>
      <c r="MV95" s="284" t="str">
        <f t="shared" si="273"/>
        <v/>
      </c>
      <c r="MW95" s="284" t="str">
        <f t="shared" si="273"/>
        <v/>
      </c>
      <c r="MX95" s="284" t="str">
        <f t="shared" si="273"/>
        <v/>
      </c>
      <c r="MY95" s="284" t="str">
        <f t="shared" si="273"/>
        <v/>
      </c>
      <c r="MZ95" s="284" t="str">
        <f t="shared" si="273"/>
        <v/>
      </c>
      <c r="NA95" s="284" t="str">
        <f t="shared" si="273"/>
        <v/>
      </c>
      <c r="NB95" s="284" t="str">
        <f t="shared" si="273"/>
        <v/>
      </c>
      <c r="NC95" s="284" t="str">
        <f t="shared" si="273"/>
        <v/>
      </c>
      <c r="ND95" s="284" t="str">
        <f t="shared" si="273"/>
        <v/>
      </c>
      <c r="NE95" s="284" t="str">
        <f t="shared" si="273"/>
        <v/>
      </c>
      <c r="NF95" s="284" t="str">
        <f t="shared" si="273"/>
        <v/>
      </c>
      <c r="NG95" s="284" t="str">
        <f t="shared" si="273"/>
        <v/>
      </c>
      <c r="NH95" s="284" t="str">
        <f t="shared" si="273"/>
        <v/>
      </c>
      <c r="NI95" s="284" t="str">
        <f t="shared" si="273"/>
        <v/>
      </c>
      <c r="NJ95" s="284" t="str">
        <f t="shared" si="273"/>
        <v/>
      </c>
      <c r="NK95" s="284" t="str">
        <f t="shared" si="273"/>
        <v/>
      </c>
      <c r="NL95" s="284" t="str">
        <f t="shared" si="273"/>
        <v/>
      </c>
      <c r="NM95" s="284" t="str">
        <f t="shared" si="273"/>
        <v/>
      </c>
      <c r="NN95" s="284" t="str">
        <f t="shared" si="273"/>
        <v/>
      </c>
      <c r="NO95" s="284" t="str">
        <f t="shared" si="273"/>
        <v/>
      </c>
      <c r="NP95" s="284" t="str">
        <f t="shared" si="273"/>
        <v/>
      </c>
      <c r="NQ95" s="284" t="str">
        <f t="shared" si="273"/>
        <v/>
      </c>
      <c r="NR95" s="284" t="str">
        <f t="shared" si="273"/>
        <v/>
      </c>
      <c r="NS95" s="284" t="str">
        <f t="shared" si="273"/>
        <v/>
      </c>
      <c r="NT95" s="284" t="str">
        <f t="shared" si="273"/>
        <v/>
      </c>
      <c r="NU95" s="284" t="str">
        <f t="shared" si="273"/>
        <v/>
      </c>
      <c r="NV95" s="284" t="str">
        <f t="shared" si="273"/>
        <v/>
      </c>
      <c r="NW95" s="284" t="str">
        <f t="shared" si="273"/>
        <v/>
      </c>
      <c r="NX95" s="284" t="str">
        <f t="shared" ref="NX95:QI95" si="274">IF(NX39="","",($C16*NX39)/((1+$H$4)^NX$79))</f>
        <v/>
      </c>
      <c r="NY95" s="284" t="str">
        <f t="shared" si="274"/>
        <v/>
      </c>
      <c r="NZ95" s="284" t="str">
        <f t="shared" si="274"/>
        <v/>
      </c>
      <c r="OA95" s="284" t="str">
        <f t="shared" si="274"/>
        <v/>
      </c>
      <c r="OB95" s="284" t="str">
        <f t="shared" si="274"/>
        <v/>
      </c>
      <c r="OC95" s="284" t="str">
        <f t="shared" si="274"/>
        <v/>
      </c>
      <c r="OD95" s="284" t="str">
        <f t="shared" si="274"/>
        <v/>
      </c>
      <c r="OE95" s="284" t="str">
        <f t="shared" si="274"/>
        <v/>
      </c>
      <c r="OF95" s="284" t="str">
        <f t="shared" si="274"/>
        <v/>
      </c>
      <c r="OG95" s="284" t="str">
        <f t="shared" si="274"/>
        <v/>
      </c>
      <c r="OH95" s="284" t="str">
        <f t="shared" si="274"/>
        <v/>
      </c>
      <c r="OI95" s="284" t="str">
        <f t="shared" si="274"/>
        <v/>
      </c>
      <c r="OJ95" s="284" t="str">
        <f t="shared" si="274"/>
        <v/>
      </c>
      <c r="OK95" s="284" t="str">
        <f t="shared" si="274"/>
        <v/>
      </c>
      <c r="OL95" s="284" t="str">
        <f t="shared" si="274"/>
        <v/>
      </c>
      <c r="OM95" s="284" t="str">
        <f t="shared" si="274"/>
        <v/>
      </c>
      <c r="ON95" s="284" t="str">
        <f t="shared" si="274"/>
        <v/>
      </c>
      <c r="OO95" s="284" t="str">
        <f t="shared" si="274"/>
        <v/>
      </c>
      <c r="OP95" s="284" t="str">
        <f t="shared" si="274"/>
        <v/>
      </c>
      <c r="OQ95" s="284" t="str">
        <f t="shared" si="274"/>
        <v/>
      </c>
      <c r="OR95" s="284" t="str">
        <f t="shared" si="274"/>
        <v/>
      </c>
      <c r="OS95" s="284" t="str">
        <f t="shared" si="274"/>
        <v/>
      </c>
      <c r="OT95" s="284" t="str">
        <f t="shared" si="274"/>
        <v/>
      </c>
      <c r="OU95" s="284" t="str">
        <f t="shared" si="274"/>
        <v/>
      </c>
      <c r="OV95" s="284" t="str">
        <f t="shared" si="274"/>
        <v/>
      </c>
      <c r="OW95" s="284" t="str">
        <f t="shared" si="274"/>
        <v/>
      </c>
      <c r="OX95" s="284" t="str">
        <f t="shared" si="274"/>
        <v/>
      </c>
      <c r="OY95" s="284" t="str">
        <f t="shared" si="274"/>
        <v/>
      </c>
      <c r="OZ95" s="284" t="str">
        <f t="shared" si="274"/>
        <v/>
      </c>
      <c r="PA95" s="284" t="str">
        <f t="shared" si="274"/>
        <v/>
      </c>
      <c r="PB95" s="284" t="str">
        <f t="shared" si="274"/>
        <v/>
      </c>
      <c r="PC95" s="284" t="str">
        <f t="shared" si="274"/>
        <v/>
      </c>
      <c r="PD95" s="284" t="str">
        <f t="shared" si="274"/>
        <v/>
      </c>
      <c r="PE95" s="284" t="str">
        <f t="shared" si="274"/>
        <v/>
      </c>
      <c r="PF95" s="284" t="str">
        <f t="shared" si="274"/>
        <v/>
      </c>
      <c r="PG95" s="284" t="str">
        <f t="shared" si="274"/>
        <v/>
      </c>
      <c r="PH95" s="284" t="str">
        <f t="shared" si="274"/>
        <v/>
      </c>
      <c r="PI95" s="284" t="str">
        <f t="shared" si="274"/>
        <v/>
      </c>
      <c r="PJ95" s="284" t="str">
        <f t="shared" si="274"/>
        <v/>
      </c>
      <c r="PK95" s="284" t="str">
        <f t="shared" si="274"/>
        <v/>
      </c>
      <c r="PL95" s="284" t="str">
        <f t="shared" si="274"/>
        <v/>
      </c>
      <c r="PM95" s="284" t="str">
        <f t="shared" si="274"/>
        <v/>
      </c>
      <c r="PN95" s="284" t="str">
        <f t="shared" si="274"/>
        <v/>
      </c>
      <c r="PO95" s="284" t="str">
        <f t="shared" si="274"/>
        <v/>
      </c>
      <c r="PP95" s="284" t="str">
        <f t="shared" si="274"/>
        <v/>
      </c>
      <c r="PQ95" s="284" t="str">
        <f t="shared" si="274"/>
        <v/>
      </c>
      <c r="PR95" s="284" t="str">
        <f t="shared" si="274"/>
        <v/>
      </c>
      <c r="PS95" s="284" t="str">
        <f t="shared" si="274"/>
        <v/>
      </c>
      <c r="PT95" s="284" t="str">
        <f t="shared" si="274"/>
        <v/>
      </c>
      <c r="PU95" s="284" t="str">
        <f t="shared" si="274"/>
        <v/>
      </c>
      <c r="PV95" s="284" t="str">
        <f t="shared" si="274"/>
        <v/>
      </c>
      <c r="PW95" s="284" t="str">
        <f t="shared" si="274"/>
        <v/>
      </c>
      <c r="PX95" s="284" t="str">
        <f t="shared" si="274"/>
        <v/>
      </c>
      <c r="PY95" s="284" t="str">
        <f t="shared" si="274"/>
        <v/>
      </c>
      <c r="PZ95" s="284" t="str">
        <f t="shared" si="274"/>
        <v/>
      </c>
      <c r="QA95" s="284" t="str">
        <f t="shared" si="274"/>
        <v/>
      </c>
      <c r="QB95" s="284" t="str">
        <f t="shared" si="274"/>
        <v/>
      </c>
      <c r="QC95" s="284" t="str">
        <f t="shared" si="274"/>
        <v/>
      </c>
      <c r="QD95" s="284" t="str">
        <f t="shared" si="274"/>
        <v/>
      </c>
      <c r="QE95" s="284" t="str">
        <f t="shared" si="274"/>
        <v/>
      </c>
      <c r="QF95" s="284" t="str">
        <f t="shared" si="274"/>
        <v/>
      </c>
      <c r="QG95" s="284" t="str">
        <f t="shared" si="274"/>
        <v/>
      </c>
      <c r="QH95" s="284" t="str">
        <f t="shared" si="274"/>
        <v/>
      </c>
      <c r="QI95" s="284" t="str">
        <f t="shared" si="274"/>
        <v/>
      </c>
      <c r="QJ95" s="284" t="str">
        <f t="shared" ref="QJ95:SA95" si="275">IF(QJ39="","",($C16*QJ39)/((1+$H$4)^QJ$79))</f>
        <v/>
      </c>
      <c r="QK95" s="284" t="str">
        <f t="shared" si="275"/>
        <v/>
      </c>
      <c r="QL95" s="284" t="str">
        <f t="shared" si="275"/>
        <v/>
      </c>
      <c r="QM95" s="284" t="str">
        <f t="shared" si="275"/>
        <v/>
      </c>
      <c r="QN95" s="284" t="str">
        <f t="shared" si="275"/>
        <v/>
      </c>
      <c r="QO95" s="284" t="str">
        <f t="shared" si="275"/>
        <v/>
      </c>
      <c r="QP95" s="284" t="str">
        <f t="shared" si="275"/>
        <v/>
      </c>
      <c r="QQ95" s="284" t="str">
        <f t="shared" si="275"/>
        <v/>
      </c>
      <c r="QR95" s="284" t="str">
        <f t="shared" si="275"/>
        <v/>
      </c>
      <c r="QS95" s="284" t="str">
        <f t="shared" si="275"/>
        <v/>
      </c>
      <c r="QT95" s="284" t="str">
        <f t="shared" si="275"/>
        <v/>
      </c>
      <c r="QU95" s="284" t="str">
        <f t="shared" si="275"/>
        <v/>
      </c>
      <c r="QV95" s="284" t="str">
        <f t="shared" si="275"/>
        <v/>
      </c>
      <c r="QW95" s="284" t="str">
        <f t="shared" si="275"/>
        <v/>
      </c>
      <c r="QX95" s="284" t="str">
        <f t="shared" si="275"/>
        <v/>
      </c>
      <c r="QY95" s="284" t="str">
        <f t="shared" si="275"/>
        <v/>
      </c>
      <c r="QZ95" s="284" t="str">
        <f t="shared" si="275"/>
        <v/>
      </c>
      <c r="RA95" s="284" t="str">
        <f t="shared" si="275"/>
        <v/>
      </c>
      <c r="RB95" s="284" t="str">
        <f t="shared" si="275"/>
        <v/>
      </c>
      <c r="RC95" s="284" t="str">
        <f t="shared" si="275"/>
        <v/>
      </c>
      <c r="RD95" s="284" t="str">
        <f t="shared" si="275"/>
        <v/>
      </c>
      <c r="RE95" s="284" t="str">
        <f t="shared" si="275"/>
        <v/>
      </c>
      <c r="RF95" s="284" t="str">
        <f t="shared" si="275"/>
        <v/>
      </c>
      <c r="RG95" s="284" t="str">
        <f t="shared" si="275"/>
        <v/>
      </c>
      <c r="RH95" s="284" t="str">
        <f t="shared" si="275"/>
        <v/>
      </c>
      <c r="RI95" s="284" t="str">
        <f t="shared" si="275"/>
        <v/>
      </c>
      <c r="RJ95" s="284" t="str">
        <f t="shared" si="275"/>
        <v/>
      </c>
      <c r="RK95" s="284" t="str">
        <f t="shared" si="275"/>
        <v/>
      </c>
      <c r="RL95" s="284" t="str">
        <f t="shared" si="275"/>
        <v/>
      </c>
      <c r="RM95" s="284" t="str">
        <f t="shared" si="275"/>
        <v/>
      </c>
      <c r="RN95" s="284" t="str">
        <f t="shared" si="275"/>
        <v/>
      </c>
      <c r="RO95" s="284" t="str">
        <f t="shared" si="275"/>
        <v/>
      </c>
      <c r="RP95" s="284" t="str">
        <f t="shared" si="275"/>
        <v/>
      </c>
      <c r="RQ95" s="284" t="str">
        <f t="shared" si="275"/>
        <v/>
      </c>
      <c r="RR95" s="284" t="str">
        <f t="shared" si="275"/>
        <v/>
      </c>
      <c r="RS95" s="284" t="str">
        <f t="shared" si="275"/>
        <v/>
      </c>
      <c r="RT95" s="284" t="str">
        <f t="shared" si="275"/>
        <v/>
      </c>
      <c r="RU95" s="284" t="str">
        <f t="shared" si="275"/>
        <v/>
      </c>
      <c r="RV95" s="284" t="str">
        <f t="shared" si="275"/>
        <v/>
      </c>
      <c r="RW95" s="284" t="str">
        <f t="shared" si="275"/>
        <v/>
      </c>
      <c r="RX95" s="284" t="str">
        <f t="shared" si="275"/>
        <v/>
      </c>
      <c r="RY95" s="284" t="str">
        <f t="shared" si="275"/>
        <v/>
      </c>
      <c r="RZ95" s="284" t="str">
        <f t="shared" si="275"/>
        <v/>
      </c>
      <c r="SA95" s="284" t="str">
        <f t="shared" si="275"/>
        <v/>
      </c>
    </row>
    <row r="96" spans="1:495">
      <c r="A96" s="282"/>
      <c r="B96" s="283" t="str">
        <f>$B$17</f>
        <v>Groundwater Monitoring</v>
      </c>
      <c r="C96" s="290">
        <f>SUM(D96:R96,S96:INDEX(S96:SA96,$H$5))</f>
        <v>2386031.1399442032</v>
      </c>
      <c r="D96" s="284">
        <f t="shared" ref="D96:BO96" si="276">IF(D40="","",($C17*D40)/((1+$H$4)^D$79))</f>
        <v>294433.6448598131</v>
      </c>
      <c r="E96" s="284">
        <f t="shared" si="276"/>
        <v>275171.6307101057</v>
      </c>
      <c r="F96" s="284">
        <f t="shared" si="276"/>
        <v>257169.74832720155</v>
      </c>
      <c r="G96" s="284">
        <f t="shared" si="276"/>
        <v>240345.55918430054</v>
      </c>
      <c r="H96" s="284">
        <f t="shared" si="276"/>
        <v>224622.01792925282</v>
      </c>
      <c r="I96" s="284">
        <f t="shared" si="276"/>
        <v>209927.11956004938</v>
      </c>
      <c r="J96" s="284">
        <f t="shared" si="276"/>
        <v>98096.784841144559</v>
      </c>
      <c r="K96" s="284">
        <f t="shared" si="276"/>
        <v>91679.238169293982</v>
      </c>
      <c r="L96" s="284">
        <f t="shared" si="276"/>
        <v>85681.530999340161</v>
      </c>
      <c r="M96" s="284">
        <f t="shared" si="276"/>
        <v>80076.197195645014</v>
      </c>
      <c r="N96" s="284">
        <f t="shared" si="276"/>
        <v>74837.567472565424</v>
      </c>
      <c r="O96" s="284">
        <f t="shared" si="276"/>
        <v>69941.65184351911</v>
      </c>
      <c r="P96" s="284">
        <f t="shared" si="276"/>
        <v>65366.029760298225</v>
      </c>
      <c r="Q96" s="284">
        <f t="shared" si="276"/>
        <v>61089.747439531049</v>
      </c>
      <c r="R96" s="284">
        <f t="shared" si="276"/>
        <v>57093.221906103783</v>
      </c>
      <c r="S96" s="284">
        <f t="shared" si="276"/>
        <v>26679.075657057845</v>
      </c>
      <c r="T96" s="284">
        <f t="shared" si="276"/>
        <v>24933.715567343781</v>
      </c>
      <c r="U96" s="284">
        <f t="shared" si="276"/>
        <v>23302.537913405402</v>
      </c>
      <c r="V96" s="284">
        <f t="shared" si="276"/>
        <v>21778.072816266729</v>
      </c>
      <c r="W96" s="284">
        <f t="shared" si="276"/>
        <v>20353.339080623111</v>
      </c>
      <c r="X96" s="284">
        <f t="shared" si="276"/>
        <v>19021.812224881414</v>
      </c>
      <c r="Y96" s="284">
        <f t="shared" si="276"/>
        <v>17777.394602692908</v>
      </c>
      <c r="Z96" s="284">
        <f t="shared" si="276"/>
        <v>16614.38747915225</v>
      </c>
      <c r="AA96" s="284">
        <f t="shared" si="276"/>
        <v>15527.464933787151</v>
      </c>
      <c r="AB96" s="284">
        <f t="shared" si="276"/>
        <v>14511.649470829112</v>
      </c>
      <c r="AC96" s="284">
        <f t="shared" si="276"/>
        <v>13562.289225073937</v>
      </c>
      <c r="AD96" s="284" t="str">
        <f t="shared" si="276"/>
        <v/>
      </c>
      <c r="AE96" s="284" t="str">
        <f t="shared" si="276"/>
        <v/>
      </c>
      <c r="AF96" s="284" t="str">
        <f t="shared" si="276"/>
        <v/>
      </c>
      <c r="AG96" s="284">
        <f t="shared" si="276"/>
        <v>10346.605514212648</v>
      </c>
      <c r="AH96" s="284" t="str">
        <f t="shared" si="276"/>
        <v/>
      </c>
      <c r="AI96" s="284" t="str">
        <f t="shared" si="276"/>
        <v/>
      </c>
      <c r="AJ96" s="284" t="str">
        <f t="shared" si="276"/>
        <v/>
      </c>
      <c r="AK96" s="284" t="str">
        <f t="shared" si="276"/>
        <v/>
      </c>
      <c r="AL96" s="284">
        <f t="shared" si="276"/>
        <v>7376.9867362031318</v>
      </c>
      <c r="AM96" s="284" t="str">
        <f t="shared" si="276"/>
        <v/>
      </c>
      <c r="AN96" s="284" t="str">
        <f t="shared" si="276"/>
        <v/>
      </c>
      <c r="AO96" s="284" t="str">
        <f t="shared" si="276"/>
        <v/>
      </c>
      <c r="AP96" s="284" t="str">
        <f t="shared" si="276"/>
        <v/>
      </c>
      <c r="AQ96" s="284" t="str">
        <f t="shared" si="276"/>
        <v/>
      </c>
      <c r="AR96" s="284" t="str">
        <f t="shared" si="276"/>
        <v/>
      </c>
      <c r="AS96" s="284" t="str">
        <f t="shared" si="276"/>
        <v/>
      </c>
      <c r="AT96" s="284" t="str">
        <f t="shared" si="276"/>
        <v/>
      </c>
      <c r="AU96" s="284" t="str">
        <f t="shared" si="276"/>
        <v/>
      </c>
      <c r="AV96" s="284" t="str">
        <f t="shared" si="276"/>
        <v/>
      </c>
      <c r="AW96" s="284" t="str">
        <f t="shared" si="276"/>
        <v/>
      </c>
      <c r="AX96" s="284" t="str">
        <f t="shared" si="276"/>
        <v/>
      </c>
      <c r="AY96" s="284" t="str">
        <f t="shared" si="276"/>
        <v/>
      </c>
      <c r="AZ96" s="284" t="str">
        <f t="shared" si="276"/>
        <v/>
      </c>
      <c r="BA96" s="284" t="str">
        <f t="shared" si="276"/>
        <v/>
      </c>
      <c r="BB96" s="284" t="str">
        <f t="shared" si="276"/>
        <v/>
      </c>
      <c r="BC96" s="284" t="str">
        <f t="shared" si="276"/>
        <v/>
      </c>
      <c r="BD96" s="284" t="str">
        <f t="shared" si="276"/>
        <v/>
      </c>
      <c r="BE96" s="284" t="str">
        <f t="shared" si="276"/>
        <v/>
      </c>
      <c r="BF96" s="284" t="str">
        <f t="shared" si="276"/>
        <v/>
      </c>
      <c r="BG96" s="284" t="str">
        <f t="shared" si="276"/>
        <v/>
      </c>
      <c r="BH96" s="284" t="str">
        <f t="shared" si="276"/>
        <v/>
      </c>
      <c r="BI96" s="284" t="str">
        <f t="shared" si="276"/>
        <v/>
      </c>
      <c r="BJ96" s="284" t="str">
        <f t="shared" si="276"/>
        <v/>
      </c>
      <c r="BK96" s="284" t="str">
        <f t="shared" si="276"/>
        <v/>
      </c>
      <c r="BL96" s="284" t="str">
        <f t="shared" si="276"/>
        <v/>
      </c>
      <c r="BM96" s="284" t="str">
        <f t="shared" si="276"/>
        <v/>
      </c>
      <c r="BN96" s="284" t="str">
        <f t="shared" si="276"/>
        <v/>
      </c>
      <c r="BO96" s="284" t="str">
        <f t="shared" si="276"/>
        <v/>
      </c>
      <c r="BP96" s="284" t="str">
        <f t="shared" ref="BP96:EA96" si="277">IF(BP40="","",($C17*BP40)/((1+$H$4)^BP$79))</f>
        <v/>
      </c>
      <c r="BQ96" s="284" t="str">
        <f t="shared" si="277"/>
        <v/>
      </c>
      <c r="BR96" s="284" t="str">
        <f t="shared" si="277"/>
        <v/>
      </c>
      <c r="BS96" s="284" t="str">
        <f t="shared" si="277"/>
        <v/>
      </c>
      <c r="BT96" s="284" t="str">
        <f t="shared" si="277"/>
        <v/>
      </c>
      <c r="BU96" s="284" t="str">
        <f t="shared" si="277"/>
        <v/>
      </c>
      <c r="BV96" s="284" t="str">
        <f t="shared" si="277"/>
        <v/>
      </c>
      <c r="BW96" s="284" t="str">
        <f t="shared" si="277"/>
        <v/>
      </c>
      <c r="BX96" s="284" t="str">
        <f t="shared" si="277"/>
        <v/>
      </c>
      <c r="BY96" s="284" t="str">
        <f t="shared" si="277"/>
        <v/>
      </c>
      <c r="BZ96" s="284" t="str">
        <f t="shared" si="277"/>
        <v/>
      </c>
      <c r="CA96" s="284" t="str">
        <f t="shared" si="277"/>
        <v/>
      </c>
      <c r="CB96" s="284" t="str">
        <f t="shared" si="277"/>
        <v/>
      </c>
      <c r="CC96" s="284" t="str">
        <f t="shared" si="277"/>
        <v/>
      </c>
      <c r="CD96" s="284" t="str">
        <f t="shared" si="277"/>
        <v/>
      </c>
      <c r="CE96" s="284" t="str">
        <f t="shared" si="277"/>
        <v/>
      </c>
      <c r="CF96" s="284" t="str">
        <f t="shared" si="277"/>
        <v/>
      </c>
      <c r="CG96" s="284" t="str">
        <f t="shared" si="277"/>
        <v/>
      </c>
      <c r="CH96" s="284" t="str">
        <f t="shared" si="277"/>
        <v/>
      </c>
      <c r="CI96" s="284" t="str">
        <f t="shared" si="277"/>
        <v/>
      </c>
      <c r="CJ96" s="284" t="str">
        <f t="shared" si="277"/>
        <v/>
      </c>
      <c r="CK96" s="284" t="str">
        <f t="shared" si="277"/>
        <v/>
      </c>
      <c r="CL96" s="284" t="str">
        <f t="shared" si="277"/>
        <v/>
      </c>
      <c r="CM96" s="284" t="str">
        <f t="shared" si="277"/>
        <v/>
      </c>
      <c r="CN96" s="284" t="str">
        <f t="shared" si="277"/>
        <v/>
      </c>
      <c r="CO96" s="284" t="str">
        <f t="shared" si="277"/>
        <v/>
      </c>
      <c r="CP96" s="284" t="str">
        <f t="shared" si="277"/>
        <v/>
      </c>
      <c r="CQ96" s="284" t="str">
        <f t="shared" si="277"/>
        <v/>
      </c>
      <c r="CR96" s="284" t="str">
        <f t="shared" si="277"/>
        <v/>
      </c>
      <c r="CS96" s="284" t="str">
        <f t="shared" si="277"/>
        <v/>
      </c>
      <c r="CT96" s="284" t="str">
        <f t="shared" si="277"/>
        <v/>
      </c>
      <c r="CU96" s="284" t="str">
        <f t="shared" si="277"/>
        <v/>
      </c>
      <c r="CV96" s="284" t="str">
        <f t="shared" si="277"/>
        <v/>
      </c>
      <c r="CW96" s="284" t="str">
        <f t="shared" si="277"/>
        <v/>
      </c>
      <c r="CX96" s="284" t="str">
        <f t="shared" si="277"/>
        <v/>
      </c>
      <c r="CY96" s="284" t="str">
        <f t="shared" si="277"/>
        <v/>
      </c>
      <c r="CZ96" s="284" t="str">
        <f t="shared" si="277"/>
        <v/>
      </c>
      <c r="DA96" s="284" t="str">
        <f t="shared" si="277"/>
        <v/>
      </c>
      <c r="DB96" s="284" t="str">
        <f t="shared" si="277"/>
        <v/>
      </c>
      <c r="DC96" s="284" t="str">
        <f t="shared" si="277"/>
        <v/>
      </c>
      <c r="DD96" s="284" t="str">
        <f t="shared" si="277"/>
        <v/>
      </c>
      <c r="DE96" s="284" t="str">
        <f t="shared" si="277"/>
        <v/>
      </c>
      <c r="DF96" s="284" t="str">
        <f t="shared" si="277"/>
        <v/>
      </c>
      <c r="DG96" s="284" t="str">
        <f t="shared" si="277"/>
        <v/>
      </c>
      <c r="DH96" s="284" t="str">
        <f t="shared" si="277"/>
        <v/>
      </c>
      <c r="DI96" s="284" t="str">
        <f t="shared" si="277"/>
        <v/>
      </c>
      <c r="DJ96" s="284" t="str">
        <f t="shared" si="277"/>
        <v/>
      </c>
      <c r="DK96" s="284" t="str">
        <f t="shared" si="277"/>
        <v/>
      </c>
      <c r="DL96" s="284" t="str">
        <f t="shared" si="277"/>
        <v/>
      </c>
      <c r="DM96" s="284" t="str">
        <f t="shared" si="277"/>
        <v/>
      </c>
      <c r="DN96" s="284" t="str">
        <f t="shared" si="277"/>
        <v/>
      </c>
      <c r="DO96" s="284" t="str">
        <f t="shared" si="277"/>
        <v/>
      </c>
      <c r="DP96" s="284" t="str">
        <f t="shared" si="277"/>
        <v/>
      </c>
      <c r="DQ96" s="284" t="str">
        <f t="shared" si="277"/>
        <v/>
      </c>
      <c r="DR96" s="284" t="str">
        <f t="shared" si="277"/>
        <v/>
      </c>
      <c r="DS96" s="284" t="str">
        <f t="shared" si="277"/>
        <v/>
      </c>
      <c r="DT96" s="284" t="str">
        <f t="shared" si="277"/>
        <v/>
      </c>
      <c r="DU96" s="284" t="str">
        <f t="shared" si="277"/>
        <v/>
      </c>
      <c r="DV96" s="284" t="str">
        <f t="shared" si="277"/>
        <v/>
      </c>
      <c r="DW96" s="284" t="str">
        <f t="shared" si="277"/>
        <v/>
      </c>
      <c r="DX96" s="284" t="str">
        <f t="shared" si="277"/>
        <v/>
      </c>
      <c r="DY96" s="284" t="str">
        <f t="shared" si="277"/>
        <v/>
      </c>
      <c r="DZ96" s="284" t="str">
        <f t="shared" si="277"/>
        <v/>
      </c>
      <c r="EA96" s="284" t="str">
        <f t="shared" si="277"/>
        <v/>
      </c>
      <c r="EB96" s="284" t="str">
        <f t="shared" ref="EB96:GM96" si="278">IF(EB40="","",($C17*EB40)/((1+$H$4)^EB$79))</f>
        <v/>
      </c>
      <c r="EC96" s="284" t="str">
        <f t="shared" si="278"/>
        <v/>
      </c>
      <c r="ED96" s="284" t="str">
        <f t="shared" si="278"/>
        <v/>
      </c>
      <c r="EE96" s="284" t="str">
        <f t="shared" si="278"/>
        <v/>
      </c>
      <c r="EF96" s="284" t="str">
        <f t="shared" si="278"/>
        <v/>
      </c>
      <c r="EG96" s="284" t="str">
        <f t="shared" si="278"/>
        <v/>
      </c>
      <c r="EH96" s="284" t="str">
        <f t="shared" si="278"/>
        <v/>
      </c>
      <c r="EI96" s="284" t="str">
        <f t="shared" si="278"/>
        <v/>
      </c>
      <c r="EJ96" s="284" t="str">
        <f t="shared" si="278"/>
        <v/>
      </c>
      <c r="EK96" s="284" t="str">
        <f t="shared" si="278"/>
        <v/>
      </c>
      <c r="EL96" s="284" t="str">
        <f t="shared" si="278"/>
        <v/>
      </c>
      <c r="EM96" s="284" t="str">
        <f t="shared" si="278"/>
        <v/>
      </c>
      <c r="EN96" s="284" t="str">
        <f t="shared" si="278"/>
        <v/>
      </c>
      <c r="EO96" s="284" t="str">
        <f t="shared" si="278"/>
        <v/>
      </c>
      <c r="EP96" s="284" t="str">
        <f t="shared" si="278"/>
        <v/>
      </c>
      <c r="EQ96" s="284" t="str">
        <f t="shared" si="278"/>
        <v/>
      </c>
      <c r="ER96" s="284" t="str">
        <f t="shared" si="278"/>
        <v/>
      </c>
      <c r="ES96" s="284" t="str">
        <f t="shared" si="278"/>
        <v/>
      </c>
      <c r="ET96" s="284" t="str">
        <f t="shared" si="278"/>
        <v/>
      </c>
      <c r="EU96" s="284" t="str">
        <f t="shared" si="278"/>
        <v/>
      </c>
      <c r="EV96" s="284" t="str">
        <f t="shared" si="278"/>
        <v/>
      </c>
      <c r="EW96" s="284" t="str">
        <f t="shared" si="278"/>
        <v/>
      </c>
      <c r="EX96" s="284" t="str">
        <f t="shared" si="278"/>
        <v/>
      </c>
      <c r="EY96" s="284" t="str">
        <f t="shared" si="278"/>
        <v/>
      </c>
      <c r="EZ96" s="284" t="str">
        <f t="shared" si="278"/>
        <v/>
      </c>
      <c r="FA96" s="284" t="str">
        <f t="shared" si="278"/>
        <v/>
      </c>
      <c r="FB96" s="284" t="str">
        <f t="shared" si="278"/>
        <v/>
      </c>
      <c r="FC96" s="284" t="str">
        <f t="shared" si="278"/>
        <v/>
      </c>
      <c r="FD96" s="284" t="str">
        <f t="shared" si="278"/>
        <v/>
      </c>
      <c r="FE96" s="284" t="str">
        <f t="shared" si="278"/>
        <v/>
      </c>
      <c r="FF96" s="284" t="str">
        <f t="shared" si="278"/>
        <v/>
      </c>
      <c r="FG96" s="284" t="str">
        <f t="shared" si="278"/>
        <v/>
      </c>
      <c r="FH96" s="284" t="str">
        <f t="shared" si="278"/>
        <v/>
      </c>
      <c r="FI96" s="284" t="str">
        <f t="shared" si="278"/>
        <v/>
      </c>
      <c r="FJ96" s="284" t="str">
        <f t="shared" si="278"/>
        <v/>
      </c>
      <c r="FK96" s="284" t="str">
        <f t="shared" si="278"/>
        <v/>
      </c>
      <c r="FL96" s="284" t="str">
        <f t="shared" si="278"/>
        <v/>
      </c>
      <c r="FM96" s="284" t="str">
        <f t="shared" si="278"/>
        <v/>
      </c>
      <c r="FN96" s="284" t="str">
        <f t="shared" si="278"/>
        <v/>
      </c>
      <c r="FO96" s="284" t="str">
        <f t="shared" si="278"/>
        <v/>
      </c>
      <c r="FP96" s="284" t="str">
        <f t="shared" si="278"/>
        <v/>
      </c>
      <c r="FQ96" s="284" t="str">
        <f t="shared" si="278"/>
        <v/>
      </c>
      <c r="FR96" s="284" t="str">
        <f t="shared" si="278"/>
        <v/>
      </c>
      <c r="FS96" s="284" t="str">
        <f t="shared" si="278"/>
        <v/>
      </c>
      <c r="FT96" s="284" t="str">
        <f t="shared" si="278"/>
        <v/>
      </c>
      <c r="FU96" s="284" t="str">
        <f t="shared" si="278"/>
        <v/>
      </c>
      <c r="FV96" s="284" t="str">
        <f t="shared" si="278"/>
        <v/>
      </c>
      <c r="FW96" s="284" t="str">
        <f t="shared" si="278"/>
        <v/>
      </c>
      <c r="FX96" s="284" t="str">
        <f t="shared" si="278"/>
        <v/>
      </c>
      <c r="FY96" s="284" t="str">
        <f t="shared" si="278"/>
        <v/>
      </c>
      <c r="FZ96" s="284" t="str">
        <f t="shared" si="278"/>
        <v/>
      </c>
      <c r="GA96" s="284" t="str">
        <f t="shared" si="278"/>
        <v/>
      </c>
      <c r="GB96" s="284" t="str">
        <f t="shared" si="278"/>
        <v/>
      </c>
      <c r="GC96" s="284" t="str">
        <f t="shared" si="278"/>
        <v/>
      </c>
      <c r="GD96" s="284" t="str">
        <f t="shared" si="278"/>
        <v/>
      </c>
      <c r="GE96" s="284" t="str">
        <f t="shared" si="278"/>
        <v/>
      </c>
      <c r="GF96" s="284" t="str">
        <f t="shared" si="278"/>
        <v/>
      </c>
      <c r="GG96" s="284" t="str">
        <f t="shared" si="278"/>
        <v/>
      </c>
      <c r="GH96" s="284" t="str">
        <f t="shared" si="278"/>
        <v/>
      </c>
      <c r="GI96" s="284" t="str">
        <f t="shared" si="278"/>
        <v/>
      </c>
      <c r="GJ96" s="284" t="str">
        <f t="shared" si="278"/>
        <v/>
      </c>
      <c r="GK96" s="284" t="str">
        <f t="shared" si="278"/>
        <v/>
      </c>
      <c r="GL96" s="284" t="str">
        <f t="shared" si="278"/>
        <v/>
      </c>
      <c r="GM96" s="284" t="str">
        <f t="shared" si="278"/>
        <v/>
      </c>
      <c r="GN96" s="284" t="str">
        <f t="shared" ref="GN96:IY96" si="279">IF(GN40="","",($C17*GN40)/((1+$H$4)^GN$79))</f>
        <v/>
      </c>
      <c r="GO96" s="284" t="str">
        <f t="shared" si="279"/>
        <v/>
      </c>
      <c r="GP96" s="284" t="str">
        <f t="shared" si="279"/>
        <v/>
      </c>
      <c r="GQ96" s="284" t="str">
        <f t="shared" si="279"/>
        <v/>
      </c>
      <c r="GR96" s="284" t="str">
        <f t="shared" si="279"/>
        <v/>
      </c>
      <c r="GS96" s="284" t="str">
        <f t="shared" si="279"/>
        <v/>
      </c>
      <c r="GT96" s="284" t="str">
        <f t="shared" si="279"/>
        <v/>
      </c>
      <c r="GU96" s="284" t="str">
        <f t="shared" si="279"/>
        <v/>
      </c>
      <c r="GV96" s="284" t="str">
        <f t="shared" si="279"/>
        <v/>
      </c>
      <c r="GW96" s="284" t="str">
        <f t="shared" si="279"/>
        <v/>
      </c>
      <c r="GX96" s="284" t="str">
        <f t="shared" si="279"/>
        <v/>
      </c>
      <c r="GY96" s="284" t="str">
        <f t="shared" si="279"/>
        <v/>
      </c>
      <c r="GZ96" s="284" t="str">
        <f t="shared" si="279"/>
        <v/>
      </c>
      <c r="HA96" s="284" t="str">
        <f t="shared" si="279"/>
        <v/>
      </c>
      <c r="HB96" s="284" t="str">
        <f t="shared" si="279"/>
        <v/>
      </c>
      <c r="HC96" s="284" t="str">
        <f t="shared" si="279"/>
        <v/>
      </c>
      <c r="HD96" s="284" t="str">
        <f t="shared" si="279"/>
        <v/>
      </c>
      <c r="HE96" s="284" t="str">
        <f t="shared" si="279"/>
        <v/>
      </c>
      <c r="HF96" s="284" t="str">
        <f t="shared" si="279"/>
        <v/>
      </c>
      <c r="HG96" s="284" t="str">
        <f t="shared" si="279"/>
        <v/>
      </c>
      <c r="HH96" s="284" t="str">
        <f t="shared" si="279"/>
        <v/>
      </c>
      <c r="HI96" s="284" t="str">
        <f t="shared" si="279"/>
        <v/>
      </c>
      <c r="HJ96" s="284" t="str">
        <f t="shared" si="279"/>
        <v/>
      </c>
      <c r="HK96" s="284" t="str">
        <f t="shared" si="279"/>
        <v/>
      </c>
      <c r="HL96" s="284" t="str">
        <f t="shared" si="279"/>
        <v/>
      </c>
      <c r="HM96" s="284" t="str">
        <f t="shared" si="279"/>
        <v/>
      </c>
      <c r="HN96" s="284" t="str">
        <f t="shared" si="279"/>
        <v/>
      </c>
      <c r="HO96" s="284" t="str">
        <f t="shared" si="279"/>
        <v/>
      </c>
      <c r="HP96" s="284" t="str">
        <f t="shared" si="279"/>
        <v/>
      </c>
      <c r="HQ96" s="284" t="str">
        <f t="shared" si="279"/>
        <v/>
      </c>
      <c r="HR96" s="284" t="str">
        <f t="shared" si="279"/>
        <v/>
      </c>
      <c r="HS96" s="284" t="str">
        <f t="shared" si="279"/>
        <v/>
      </c>
      <c r="HT96" s="284" t="str">
        <f t="shared" si="279"/>
        <v/>
      </c>
      <c r="HU96" s="284" t="str">
        <f t="shared" si="279"/>
        <v/>
      </c>
      <c r="HV96" s="284" t="str">
        <f t="shared" si="279"/>
        <v/>
      </c>
      <c r="HW96" s="284" t="str">
        <f t="shared" si="279"/>
        <v/>
      </c>
      <c r="HX96" s="284" t="str">
        <f t="shared" si="279"/>
        <v/>
      </c>
      <c r="HY96" s="284" t="str">
        <f t="shared" si="279"/>
        <v/>
      </c>
      <c r="HZ96" s="284" t="str">
        <f t="shared" si="279"/>
        <v/>
      </c>
      <c r="IA96" s="284" t="str">
        <f t="shared" si="279"/>
        <v/>
      </c>
      <c r="IB96" s="284" t="str">
        <f t="shared" si="279"/>
        <v/>
      </c>
      <c r="IC96" s="284" t="str">
        <f t="shared" si="279"/>
        <v/>
      </c>
      <c r="ID96" s="284" t="str">
        <f t="shared" si="279"/>
        <v/>
      </c>
      <c r="IE96" s="284" t="str">
        <f t="shared" si="279"/>
        <v/>
      </c>
      <c r="IF96" s="284" t="str">
        <f t="shared" si="279"/>
        <v/>
      </c>
      <c r="IG96" s="284" t="str">
        <f t="shared" si="279"/>
        <v/>
      </c>
      <c r="IH96" s="284" t="str">
        <f t="shared" si="279"/>
        <v/>
      </c>
      <c r="II96" s="284" t="str">
        <f t="shared" si="279"/>
        <v/>
      </c>
      <c r="IJ96" s="284" t="str">
        <f t="shared" si="279"/>
        <v/>
      </c>
      <c r="IK96" s="284" t="str">
        <f t="shared" si="279"/>
        <v/>
      </c>
      <c r="IL96" s="284" t="str">
        <f t="shared" si="279"/>
        <v/>
      </c>
      <c r="IM96" s="284" t="str">
        <f t="shared" si="279"/>
        <v/>
      </c>
      <c r="IN96" s="284" t="str">
        <f t="shared" si="279"/>
        <v/>
      </c>
      <c r="IO96" s="284" t="str">
        <f t="shared" si="279"/>
        <v/>
      </c>
      <c r="IP96" s="284" t="str">
        <f t="shared" si="279"/>
        <v/>
      </c>
      <c r="IQ96" s="284" t="str">
        <f t="shared" si="279"/>
        <v/>
      </c>
      <c r="IR96" s="284" t="str">
        <f t="shared" si="279"/>
        <v/>
      </c>
      <c r="IS96" s="284" t="str">
        <f t="shared" si="279"/>
        <v/>
      </c>
      <c r="IT96" s="284" t="str">
        <f t="shared" si="279"/>
        <v/>
      </c>
      <c r="IU96" s="284" t="str">
        <f t="shared" si="279"/>
        <v/>
      </c>
      <c r="IV96" s="284" t="str">
        <f t="shared" si="279"/>
        <v/>
      </c>
      <c r="IW96" s="284" t="str">
        <f t="shared" si="279"/>
        <v/>
      </c>
      <c r="IX96" s="284" t="str">
        <f t="shared" si="279"/>
        <v/>
      </c>
      <c r="IY96" s="284" t="str">
        <f t="shared" si="279"/>
        <v/>
      </c>
      <c r="IZ96" s="284" t="str">
        <f t="shared" ref="IZ96:LK96" si="280">IF(IZ40="","",($C17*IZ40)/((1+$H$4)^IZ$79))</f>
        <v/>
      </c>
      <c r="JA96" s="284" t="str">
        <f t="shared" si="280"/>
        <v/>
      </c>
      <c r="JB96" s="284" t="str">
        <f t="shared" si="280"/>
        <v/>
      </c>
      <c r="JC96" s="284" t="str">
        <f t="shared" si="280"/>
        <v/>
      </c>
      <c r="JD96" s="284" t="str">
        <f t="shared" si="280"/>
        <v/>
      </c>
      <c r="JE96" s="284" t="str">
        <f t="shared" si="280"/>
        <v/>
      </c>
      <c r="JF96" s="284" t="str">
        <f t="shared" si="280"/>
        <v/>
      </c>
      <c r="JG96" s="284" t="str">
        <f t="shared" si="280"/>
        <v/>
      </c>
      <c r="JH96" s="284" t="str">
        <f t="shared" si="280"/>
        <v/>
      </c>
      <c r="JI96" s="284" t="str">
        <f t="shared" si="280"/>
        <v/>
      </c>
      <c r="JJ96" s="284" t="str">
        <f t="shared" si="280"/>
        <v/>
      </c>
      <c r="JK96" s="284" t="str">
        <f t="shared" si="280"/>
        <v/>
      </c>
      <c r="JL96" s="284" t="str">
        <f t="shared" si="280"/>
        <v/>
      </c>
      <c r="JM96" s="284" t="str">
        <f t="shared" si="280"/>
        <v/>
      </c>
      <c r="JN96" s="284" t="str">
        <f t="shared" si="280"/>
        <v/>
      </c>
      <c r="JO96" s="284" t="str">
        <f t="shared" si="280"/>
        <v/>
      </c>
      <c r="JP96" s="284" t="str">
        <f t="shared" si="280"/>
        <v/>
      </c>
      <c r="JQ96" s="284" t="str">
        <f t="shared" si="280"/>
        <v/>
      </c>
      <c r="JR96" s="284" t="str">
        <f t="shared" si="280"/>
        <v/>
      </c>
      <c r="JS96" s="284" t="str">
        <f t="shared" si="280"/>
        <v/>
      </c>
      <c r="JT96" s="284" t="str">
        <f t="shared" si="280"/>
        <v/>
      </c>
      <c r="JU96" s="284" t="str">
        <f t="shared" si="280"/>
        <v/>
      </c>
      <c r="JV96" s="284" t="str">
        <f t="shared" si="280"/>
        <v/>
      </c>
      <c r="JW96" s="284" t="str">
        <f t="shared" si="280"/>
        <v/>
      </c>
      <c r="JX96" s="284" t="str">
        <f t="shared" si="280"/>
        <v/>
      </c>
      <c r="JY96" s="284" t="str">
        <f t="shared" si="280"/>
        <v/>
      </c>
      <c r="JZ96" s="284" t="str">
        <f t="shared" si="280"/>
        <v/>
      </c>
      <c r="KA96" s="284" t="str">
        <f t="shared" si="280"/>
        <v/>
      </c>
      <c r="KB96" s="284" t="str">
        <f t="shared" si="280"/>
        <v/>
      </c>
      <c r="KC96" s="284" t="str">
        <f t="shared" si="280"/>
        <v/>
      </c>
      <c r="KD96" s="284" t="str">
        <f t="shared" si="280"/>
        <v/>
      </c>
      <c r="KE96" s="284" t="str">
        <f t="shared" si="280"/>
        <v/>
      </c>
      <c r="KF96" s="284" t="str">
        <f t="shared" si="280"/>
        <v/>
      </c>
      <c r="KG96" s="284" t="str">
        <f t="shared" si="280"/>
        <v/>
      </c>
      <c r="KH96" s="284" t="str">
        <f t="shared" si="280"/>
        <v/>
      </c>
      <c r="KI96" s="284" t="str">
        <f t="shared" si="280"/>
        <v/>
      </c>
      <c r="KJ96" s="284" t="str">
        <f t="shared" si="280"/>
        <v/>
      </c>
      <c r="KK96" s="284" t="str">
        <f t="shared" si="280"/>
        <v/>
      </c>
      <c r="KL96" s="284" t="str">
        <f t="shared" si="280"/>
        <v/>
      </c>
      <c r="KM96" s="284" t="str">
        <f t="shared" si="280"/>
        <v/>
      </c>
      <c r="KN96" s="284" t="str">
        <f t="shared" si="280"/>
        <v/>
      </c>
      <c r="KO96" s="284" t="str">
        <f t="shared" si="280"/>
        <v/>
      </c>
      <c r="KP96" s="284" t="str">
        <f t="shared" si="280"/>
        <v/>
      </c>
      <c r="KQ96" s="284" t="str">
        <f t="shared" si="280"/>
        <v/>
      </c>
      <c r="KR96" s="284" t="str">
        <f t="shared" si="280"/>
        <v/>
      </c>
      <c r="KS96" s="284" t="str">
        <f t="shared" si="280"/>
        <v/>
      </c>
      <c r="KT96" s="284" t="str">
        <f t="shared" si="280"/>
        <v/>
      </c>
      <c r="KU96" s="284" t="str">
        <f t="shared" si="280"/>
        <v/>
      </c>
      <c r="KV96" s="284" t="str">
        <f t="shared" si="280"/>
        <v/>
      </c>
      <c r="KW96" s="284" t="str">
        <f t="shared" si="280"/>
        <v/>
      </c>
      <c r="KX96" s="284" t="str">
        <f t="shared" si="280"/>
        <v/>
      </c>
      <c r="KY96" s="284" t="str">
        <f t="shared" si="280"/>
        <v/>
      </c>
      <c r="KZ96" s="284" t="str">
        <f t="shared" si="280"/>
        <v/>
      </c>
      <c r="LA96" s="284" t="str">
        <f t="shared" si="280"/>
        <v/>
      </c>
      <c r="LB96" s="284" t="str">
        <f t="shared" si="280"/>
        <v/>
      </c>
      <c r="LC96" s="284" t="str">
        <f t="shared" si="280"/>
        <v/>
      </c>
      <c r="LD96" s="284" t="str">
        <f t="shared" si="280"/>
        <v/>
      </c>
      <c r="LE96" s="284" t="str">
        <f t="shared" si="280"/>
        <v/>
      </c>
      <c r="LF96" s="284" t="str">
        <f t="shared" si="280"/>
        <v/>
      </c>
      <c r="LG96" s="284" t="str">
        <f t="shared" si="280"/>
        <v/>
      </c>
      <c r="LH96" s="284" t="str">
        <f t="shared" si="280"/>
        <v/>
      </c>
      <c r="LI96" s="284" t="str">
        <f t="shared" si="280"/>
        <v/>
      </c>
      <c r="LJ96" s="284" t="str">
        <f t="shared" si="280"/>
        <v/>
      </c>
      <c r="LK96" s="284" t="str">
        <f t="shared" si="280"/>
        <v/>
      </c>
      <c r="LL96" s="284" t="str">
        <f t="shared" ref="LL96:NW96" si="281">IF(LL40="","",($C17*LL40)/((1+$H$4)^LL$79))</f>
        <v/>
      </c>
      <c r="LM96" s="284" t="str">
        <f t="shared" si="281"/>
        <v/>
      </c>
      <c r="LN96" s="284" t="str">
        <f t="shared" si="281"/>
        <v/>
      </c>
      <c r="LO96" s="284" t="str">
        <f t="shared" si="281"/>
        <v/>
      </c>
      <c r="LP96" s="284" t="str">
        <f t="shared" si="281"/>
        <v/>
      </c>
      <c r="LQ96" s="284" t="str">
        <f t="shared" si="281"/>
        <v/>
      </c>
      <c r="LR96" s="284" t="str">
        <f t="shared" si="281"/>
        <v/>
      </c>
      <c r="LS96" s="284" t="str">
        <f t="shared" si="281"/>
        <v/>
      </c>
      <c r="LT96" s="284" t="str">
        <f t="shared" si="281"/>
        <v/>
      </c>
      <c r="LU96" s="284" t="str">
        <f t="shared" si="281"/>
        <v/>
      </c>
      <c r="LV96" s="284" t="str">
        <f t="shared" si="281"/>
        <v/>
      </c>
      <c r="LW96" s="284" t="str">
        <f t="shared" si="281"/>
        <v/>
      </c>
      <c r="LX96" s="284" t="str">
        <f t="shared" si="281"/>
        <v/>
      </c>
      <c r="LY96" s="284" t="str">
        <f t="shared" si="281"/>
        <v/>
      </c>
      <c r="LZ96" s="284" t="str">
        <f t="shared" si="281"/>
        <v/>
      </c>
      <c r="MA96" s="284" t="str">
        <f t="shared" si="281"/>
        <v/>
      </c>
      <c r="MB96" s="284" t="str">
        <f t="shared" si="281"/>
        <v/>
      </c>
      <c r="MC96" s="284" t="str">
        <f t="shared" si="281"/>
        <v/>
      </c>
      <c r="MD96" s="284" t="str">
        <f t="shared" si="281"/>
        <v/>
      </c>
      <c r="ME96" s="284" t="str">
        <f t="shared" si="281"/>
        <v/>
      </c>
      <c r="MF96" s="284" t="str">
        <f t="shared" si="281"/>
        <v/>
      </c>
      <c r="MG96" s="284" t="str">
        <f t="shared" si="281"/>
        <v/>
      </c>
      <c r="MH96" s="284" t="str">
        <f t="shared" si="281"/>
        <v/>
      </c>
      <c r="MI96" s="284" t="str">
        <f t="shared" si="281"/>
        <v/>
      </c>
      <c r="MJ96" s="284" t="str">
        <f t="shared" si="281"/>
        <v/>
      </c>
      <c r="MK96" s="284" t="str">
        <f t="shared" si="281"/>
        <v/>
      </c>
      <c r="ML96" s="284" t="str">
        <f t="shared" si="281"/>
        <v/>
      </c>
      <c r="MM96" s="284" t="str">
        <f t="shared" si="281"/>
        <v/>
      </c>
      <c r="MN96" s="284" t="str">
        <f t="shared" si="281"/>
        <v/>
      </c>
      <c r="MO96" s="284" t="str">
        <f t="shared" si="281"/>
        <v/>
      </c>
      <c r="MP96" s="284" t="str">
        <f t="shared" si="281"/>
        <v/>
      </c>
      <c r="MQ96" s="284" t="str">
        <f t="shared" si="281"/>
        <v/>
      </c>
      <c r="MR96" s="284" t="str">
        <f t="shared" si="281"/>
        <v/>
      </c>
      <c r="MS96" s="284" t="str">
        <f t="shared" si="281"/>
        <v/>
      </c>
      <c r="MT96" s="284" t="str">
        <f t="shared" si="281"/>
        <v/>
      </c>
      <c r="MU96" s="284" t="str">
        <f t="shared" si="281"/>
        <v/>
      </c>
      <c r="MV96" s="284" t="str">
        <f t="shared" si="281"/>
        <v/>
      </c>
      <c r="MW96" s="284" t="str">
        <f t="shared" si="281"/>
        <v/>
      </c>
      <c r="MX96" s="284" t="str">
        <f t="shared" si="281"/>
        <v/>
      </c>
      <c r="MY96" s="284" t="str">
        <f t="shared" si="281"/>
        <v/>
      </c>
      <c r="MZ96" s="284" t="str">
        <f t="shared" si="281"/>
        <v/>
      </c>
      <c r="NA96" s="284" t="str">
        <f t="shared" si="281"/>
        <v/>
      </c>
      <c r="NB96" s="284" t="str">
        <f t="shared" si="281"/>
        <v/>
      </c>
      <c r="NC96" s="284" t="str">
        <f t="shared" si="281"/>
        <v/>
      </c>
      <c r="ND96" s="284" t="str">
        <f t="shared" si="281"/>
        <v/>
      </c>
      <c r="NE96" s="284" t="str">
        <f t="shared" si="281"/>
        <v/>
      </c>
      <c r="NF96" s="284" t="str">
        <f t="shared" si="281"/>
        <v/>
      </c>
      <c r="NG96" s="284" t="str">
        <f t="shared" si="281"/>
        <v/>
      </c>
      <c r="NH96" s="284" t="str">
        <f t="shared" si="281"/>
        <v/>
      </c>
      <c r="NI96" s="284" t="str">
        <f t="shared" si="281"/>
        <v/>
      </c>
      <c r="NJ96" s="284" t="str">
        <f t="shared" si="281"/>
        <v/>
      </c>
      <c r="NK96" s="284" t="str">
        <f t="shared" si="281"/>
        <v/>
      </c>
      <c r="NL96" s="284" t="str">
        <f t="shared" si="281"/>
        <v/>
      </c>
      <c r="NM96" s="284" t="str">
        <f t="shared" si="281"/>
        <v/>
      </c>
      <c r="NN96" s="284" t="str">
        <f t="shared" si="281"/>
        <v/>
      </c>
      <c r="NO96" s="284" t="str">
        <f t="shared" si="281"/>
        <v/>
      </c>
      <c r="NP96" s="284" t="str">
        <f t="shared" si="281"/>
        <v/>
      </c>
      <c r="NQ96" s="284" t="str">
        <f t="shared" si="281"/>
        <v/>
      </c>
      <c r="NR96" s="284" t="str">
        <f t="shared" si="281"/>
        <v/>
      </c>
      <c r="NS96" s="284" t="str">
        <f t="shared" si="281"/>
        <v/>
      </c>
      <c r="NT96" s="284" t="str">
        <f t="shared" si="281"/>
        <v/>
      </c>
      <c r="NU96" s="284" t="str">
        <f t="shared" si="281"/>
        <v/>
      </c>
      <c r="NV96" s="284" t="str">
        <f t="shared" si="281"/>
        <v/>
      </c>
      <c r="NW96" s="284" t="str">
        <f t="shared" si="281"/>
        <v/>
      </c>
      <c r="NX96" s="284" t="str">
        <f t="shared" ref="NX96:QI96" si="282">IF(NX40="","",($C17*NX40)/((1+$H$4)^NX$79))</f>
        <v/>
      </c>
      <c r="NY96" s="284" t="str">
        <f t="shared" si="282"/>
        <v/>
      </c>
      <c r="NZ96" s="284" t="str">
        <f t="shared" si="282"/>
        <v/>
      </c>
      <c r="OA96" s="284" t="str">
        <f t="shared" si="282"/>
        <v/>
      </c>
      <c r="OB96" s="284" t="str">
        <f t="shared" si="282"/>
        <v/>
      </c>
      <c r="OC96" s="284" t="str">
        <f t="shared" si="282"/>
        <v/>
      </c>
      <c r="OD96" s="284" t="str">
        <f t="shared" si="282"/>
        <v/>
      </c>
      <c r="OE96" s="284" t="str">
        <f t="shared" si="282"/>
        <v/>
      </c>
      <c r="OF96" s="284" t="str">
        <f t="shared" si="282"/>
        <v/>
      </c>
      <c r="OG96" s="284" t="str">
        <f t="shared" si="282"/>
        <v/>
      </c>
      <c r="OH96" s="284" t="str">
        <f t="shared" si="282"/>
        <v/>
      </c>
      <c r="OI96" s="284" t="str">
        <f t="shared" si="282"/>
        <v/>
      </c>
      <c r="OJ96" s="284" t="str">
        <f t="shared" si="282"/>
        <v/>
      </c>
      <c r="OK96" s="284" t="str">
        <f t="shared" si="282"/>
        <v/>
      </c>
      <c r="OL96" s="284" t="str">
        <f t="shared" si="282"/>
        <v/>
      </c>
      <c r="OM96" s="284" t="str">
        <f t="shared" si="282"/>
        <v/>
      </c>
      <c r="ON96" s="284" t="str">
        <f t="shared" si="282"/>
        <v/>
      </c>
      <c r="OO96" s="284" t="str">
        <f t="shared" si="282"/>
        <v/>
      </c>
      <c r="OP96" s="284" t="str">
        <f t="shared" si="282"/>
        <v/>
      </c>
      <c r="OQ96" s="284" t="str">
        <f t="shared" si="282"/>
        <v/>
      </c>
      <c r="OR96" s="284" t="str">
        <f t="shared" si="282"/>
        <v/>
      </c>
      <c r="OS96" s="284" t="str">
        <f t="shared" si="282"/>
        <v/>
      </c>
      <c r="OT96" s="284" t="str">
        <f t="shared" si="282"/>
        <v/>
      </c>
      <c r="OU96" s="284" t="str">
        <f t="shared" si="282"/>
        <v/>
      </c>
      <c r="OV96" s="284" t="str">
        <f t="shared" si="282"/>
        <v/>
      </c>
      <c r="OW96" s="284" t="str">
        <f t="shared" si="282"/>
        <v/>
      </c>
      <c r="OX96" s="284" t="str">
        <f t="shared" si="282"/>
        <v/>
      </c>
      <c r="OY96" s="284" t="str">
        <f t="shared" si="282"/>
        <v/>
      </c>
      <c r="OZ96" s="284" t="str">
        <f t="shared" si="282"/>
        <v/>
      </c>
      <c r="PA96" s="284" t="str">
        <f t="shared" si="282"/>
        <v/>
      </c>
      <c r="PB96" s="284" t="str">
        <f t="shared" si="282"/>
        <v/>
      </c>
      <c r="PC96" s="284" t="str">
        <f t="shared" si="282"/>
        <v/>
      </c>
      <c r="PD96" s="284" t="str">
        <f t="shared" si="282"/>
        <v/>
      </c>
      <c r="PE96" s="284" t="str">
        <f t="shared" si="282"/>
        <v/>
      </c>
      <c r="PF96" s="284" t="str">
        <f t="shared" si="282"/>
        <v/>
      </c>
      <c r="PG96" s="284" t="str">
        <f t="shared" si="282"/>
        <v/>
      </c>
      <c r="PH96" s="284" t="str">
        <f t="shared" si="282"/>
        <v/>
      </c>
      <c r="PI96" s="284" t="str">
        <f t="shared" si="282"/>
        <v/>
      </c>
      <c r="PJ96" s="284" t="str">
        <f t="shared" si="282"/>
        <v/>
      </c>
      <c r="PK96" s="284" t="str">
        <f t="shared" si="282"/>
        <v/>
      </c>
      <c r="PL96" s="284" t="str">
        <f t="shared" si="282"/>
        <v/>
      </c>
      <c r="PM96" s="284" t="str">
        <f t="shared" si="282"/>
        <v/>
      </c>
      <c r="PN96" s="284" t="str">
        <f t="shared" si="282"/>
        <v/>
      </c>
      <c r="PO96" s="284" t="str">
        <f t="shared" si="282"/>
        <v/>
      </c>
      <c r="PP96" s="284" t="str">
        <f t="shared" si="282"/>
        <v/>
      </c>
      <c r="PQ96" s="284" t="str">
        <f t="shared" si="282"/>
        <v/>
      </c>
      <c r="PR96" s="284" t="str">
        <f t="shared" si="282"/>
        <v/>
      </c>
      <c r="PS96" s="284" t="str">
        <f t="shared" si="282"/>
        <v/>
      </c>
      <c r="PT96" s="284" t="str">
        <f t="shared" si="282"/>
        <v/>
      </c>
      <c r="PU96" s="284" t="str">
        <f t="shared" si="282"/>
        <v/>
      </c>
      <c r="PV96" s="284" t="str">
        <f t="shared" si="282"/>
        <v/>
      </c>
      <c r="PW96" s="284" t="str">
        <f t="shared" si="282"/>
        <v/>
      </c>
      <c r="PX96" s="284" t="str">
        <f t="shared" si="282"/>
        <v/>
      </c>
      <c r="PY96" s="284" t="str">
        <f t="shared" si="282"/>
        <v/>
      </c>
      <c r="PZ96" s="284" t="str">
        <f t="shared" si="282"/>
        <v/>
      </c>
      <c r="QA96" s="284" t="str">
        <f t="shared" si="282"/>
        <v/>
      </c>
      <c r="QB96" s="284" t="str">
        <f t="shared" si="282"/>
        <v/>
      </c>
      <c r="QC96" s="284" t="str">
        <f t="shared" si="282"/>
        <v/>
      </c>
      <c r="QD96" s="284" t="str">
        <f t="shared" si="282"/>
        <v/>
      </c>
      <c r="QE96" s="284" t="str">
        <f t="shared" si="282"/>
        <v/>
      </c>
      <c r="QF96" s="284" t="str">
        <f t="shared" si="282"/>
        <v/>
      </c>
      <c r="QG96" s="284" t="str">
        <f t="shared" si="282"/>
        <v/>
      </c>
      <c r="QH96" s="284" t="str">
        <f t="shared" si="282"/>
        <v/>
      </c>
      <c r="QI96" s="284" t="str">
        <f t="shared" si="282"/>
        <v/>
      </c>
      <c r="QJ96" s="284" t="str">
        <f t="shared" ref="QJ96:SA96" si="283">IF(QJ40="","",($C17*QJ40)/((1+$H$4)^QJ$79))</f>
        <v/>
      </c>
      <c r="QK96" s="284" t="str">
        <f t="shared" si="283"/>
        <v/>
      </c>
      <c r="QL96" s="284" t="str">
        <f t="shared" si="283"/>
        <v/>
      </c>
      <c r="QM96" s="284" t="str">
        <f t="shared" si="283"/>
        <v/>
      </c>
      <c r="QN96" s="284" t="str">
        <f t="shared" si="283"/>
        <v/>
      </c>
      <c r="QO96" s="284" t="str">
        <f t="shared" si="283"/>
        <v/>
      </c>
      <c r="QP96" s="284" t="str">
        <f t="shared" si="283"/>
        <v/>
      </c>
      <c r="QQ96" s="284" t="str">
        <f t="shared" si="283"/>
        <v/>
      </c>
      <c r="QR96" s="284" t="str">
        <f t="shared" si="283"/>
        <v/>
      </c>
      <c r="QS96" s="284" t="str">
        <f t="shared" si="283"/>
        <v/>
      </c>
      <c r="QT96" s="284" t="str">
        <f t="shared" si="283"/>
        <v/>
      </c>
      <c r="QU96" s="284" t="str">
        <f t="shared" si="283"/>
        <v/>
      </c>
      <c r="QV96" s="284" t="str">
        <f t="shared" si="283"/>
        <v/>
      </c>
      <c r="QW96" s="284" t="str">
        <f t="shared" si="283"/>
        <v/>
      </c>
      <c r="QX96" s="284" t="str">
        <f t="shared" si="283"/>
        <v/>
      </c>
      <c r="QY96" s="284" t="str">
        <f t="shared" si="283"/>
        <v/>
      </c>
      <c r="QZ96" s="284" t="str">
        <f t="shared" si="283"/>
        <v/>
      </c>
      <c r="RA96" s="284" t="str">
        <f t="shared" si="283"/>
        <v/>
      </c>
      <c r="RB96" s="284" t="str">
        <f t="shared" si="283"/>
        <v/>
      </c>
      <c r="RC96" s="284" t="str">
        <f t="shared" si="283"/>
        <v/>
      </c>
      <c r="RD96" s="284" t="str">
        <f t="shared" si="283"/>
        <v/>
      </c>
      <c r="RE96" s="284" t="str">
        <f t="shared" si="283"/>
        <v/>
      </c>
      <c r="RF96" s="284" t="str">
        <f t="shared" si="283"/>
        <v/>
      </c>
      <c r="RG96" s="284" t="str">
        <f t="shared" si="283"/>
        <v/>
      </c>
      <c r="RH96" s="284" t="str">
        <f t="shared" si="283"/>
        <v/>
      </c>
      <c r="RI96" s="284" t="str">
        <f t="shared" si="283"/>
        <v/>
      </c>
      <c r="RJ96" s="284" t="str">
        <f t="shared" si="283"/>
        <v/>
      </c>
      <c r="RK96" s="284" t="str">
        <f t="shared" si="283"/>
        <v/>
      </c>
      <c r="RL96" s="284" t="str">
        <f t="shared" si="283"/>
        <v/>
      </c>
      <c r="RM96" s="284" t="str">
        <f t="shared" si="283"/>
        <v/>
      </c>
      <c r="RN96" s="284" t="str">
        <f t="shared" si="283"/>
        <v/>
      </c>
      <c r="RO96" s="284" t="str">
        <f t="shared" si="283"/>
        <v/>
      </c>
      <c r="RP96" s="284" t="str">
        <f t="shared" si="283"/>
        <v/>
      </c>
      <c r="RQ96" s="284" t="str">
        <f t="shared" si="283"/>
        <v/>
      </c>
      <c r="RR96" s="284" t="str">
        <f t="shared" si="283"/>
        <v/>
      </c>
      <c r="RS96" s="284" t="str">
        <f t="shared" si="283"/>
        <v/>
      </c>
      <c r="RT96" s="284" t="str">
        <f t="shared" si="283"/>
        <v/>
      </c>
      <c r="RU96" s="284" t="str">
        <f t="shared" si="283"/>
        <v/>
      </c>
      <c r="RV96" s="284" t="str">
        <f t="shared" si="283"/>
        <v/>
      </c>
      <c r="RW96" s="284" t="str">
        <f t="shared" si="283"/>
        <v/>
      </c>
      <c r="RX96" s="284" t="str">
        <f t="shared" si="283"/>
        <v/>
      </c>
      <c r="RY96" s="284" t="str">
        <f t="shared" si="283"/>
        <v/>
      </c>
      <c r="RZ96" s="284" t="str">
        <f t="shared" si="283"/>
        <v/>
      </c>
      <c r="SA96" s="284" t="str">
        <f t="shared" si="283"/>
        <v/>
      </c>
    </row>
    <row r="97" spans="1:495">
      <c r="A97" s="282"/>
      <c r="B97" s="283" t="str">
        <f>$B$18</f>
        <v>Revegetation Success</v>
      </c>
      <c r="C97" s="290">
        <f>SUM(D97:R97,S97:INDEX(S97:SA97,$H$5))</f>
        <v>363845.77494879882</v>
      </c>
      <c r="D97" s="284">
        <f t="shared" ref="D97:BO97" si="284">IF(D41="","",($C18*D41)/((1+$H$4)^D$79))</f>
        <v>51298.130841121492</v>
      </c>
      <c r="E97" s="284">
        <f t="shared" si="284"/>
        <v>47942.178356188313</v>
      </c>
      <c r="F97" s="284">
        <f t="shared" si="284"/>
        <v>44805.774164661969</v>
      </c>
      <c r="G97" s="284">
        <f t="shared" si="284"/>
        <v>41874.555294076614</v>
      </c>
      <c r="H97" s="284">
        <f t="shared" si="284"/>
        <v>39135.098405679069</v>
      </c>
      <c r="I97" s="284">
        <f t="shared" si="284"/>
        <v>36574.85832306456</v>
      </c>
      <c r="J97" s="284" t="str">
        <f t="shared" si="284"/>
        <v/>
      </c>
      <c r="K97" s="284">
        <f t="shared" si="284"/>
        <v>31945.897740470395</v>
      </c>
      <c r="L97" s="284" t="str">
        <f t="shared" si="284"/>
        <v/>
      </c>
      <c r="M97" s="284" t="str">
        <f t="shared" si="284"/>
        <v/>
      </c>
      <c r="N97" s="284">
        <f t="shared" si="284"/>
        <v>26077.368500918245</v>
      </c>
      <c r="O97" s="284" t="str">
        <f t="shared" si="284"/>
        <v/>
      </c>
      <c r="P97" s="284" t="str">
        <f t="shared" si="284"/>
        <v/>
      </c>
      <c r="Q97" s="284" t="str">
        <f t="shared" si="284"/>
        <v/>
      </c>
      <c r="R97" s="284">
        <f t="shared" si="284"/>
        <v>19894.299572149481</v>
      </c>
      <c r="S97" s="284" t="str">
        <f t="shared" si="284"/>
        <v/>
      </c>
      <c r="T97" s="284" t="str">
        <f t="shared" si="284"/>
        <v/>
      </c>
      <c r="U97" s="284" t="str">
        <f t="shared" si="284"/>
        <v/>
      </c>
      <c r="V97" s="284" t="str">
        <f t="shared" si="284"/>
        <v/>
      </c>
      <c r="W97" s="284">
        <f t="shared" si="284"/>
        <v>14184.360645450439</v>
      </c>
      <c r="X97" s="284" t="str">
        <f t="shared" si="284"/>
        <v/>
      </c>
      <c r="Y97" s="284" t="str">
        <f t="shared" si="284"/>
        <v/>
      </c>
      <c r="Z97" s="284" t="str">
        <f t="shared" si="284"/>
        <v/>
      </c>
      <c r="AA97" s="284" t="str">
        <f t="shared" si="284"/>
        <v/>
      </c>
      <c r="AB97" s="284">
        <f t="shared" si="284"/>
        <v>10113.253105018208</v>
      </c>
      <c r="AC97" s="284" t="str">
        <f t="shared" si="284"/>
        <v/>
      </c>
      <c r="AD97" s="284" t="str">
        <f t="shared" si="284"/>
        <v/>
      </c>
      <c r="AE97" s="284" t="str">
        <f t="shared" si="284"/>
        <v/>
      </c>
      <c r="AF97" s="284" t="str">
        <f t="shared" si="284"/>
        <v/>
      </c>
      <c r="AG97" s="284">
        <f t="shared" si="284"/>
        <v>7210.6096934982797</v>
      </c>
      <c r="AH97" s="284" t="str">
        <f t="shared" si="284"/>
        <v/>
      </c>
      <c r="AI97" s="284" t="str">
        <f t="shared" si="284"/>
        <v/>
      </c>
      <c r="AJ97" s="284" t="str">
        <f t="shared" si="284"/>
        <v/>
      </c>
      <c r="AK97" s="284" t="str">
        <f t="shared" si="284"/>
        <v/>
      </c>
      <c r="AL97" s="284">
        <f t="shared" si="284"/>
        <v>5141.0650571152437</v>
      </c>
      <c r="AM97" s="284" t="str">
        <f t="shared" si="284"/>
        <v/>
      </c>
      <c r="AN97" s="284" t="str">
        <f t="shared" si="284"/>
        <v/>
      </c>
      <c r="AO97" s="284" t="str">
        <f t="shared" si="284"/>
        <v/>
      </c>
      <c r="AP97" s="284" t="str">
        <f t="shared" si="284"/>
        <v/>
      </c>
      <c r="AQ97" s="284" t="str">
        <f t="shared" si="284"/>
        <v/>
      </c>
      <c r="AR97" s="284" t="str">
        <f t="shared" si="284"/>
        <v/>
      </c>
      <c r="AS97" s="284" t="str">
        <f t="shared" si="284"/>
        <v/>
      </c>
      <c r="AT97" s="284" t="str">
        <f t="shared" si="284"/>
        <v/>
      </c>
      <c r="AU97" s="284" t="str">
        <f t="shared" si="284"/>
        <v/>
      </c>
      <c r="AV97" s="284" t="str">
        <f t="shared" si="284"/>
        <v/>
      </c>
      <c r="AW97" s="284" t="str">
        <f t="shared" si="284"/>
        <v/>
      </c>
      <c r="AX97" s="284" t="str">
        <f t="shared" si="284"/>
        <v/>
      </c>
      <c r="AY97" s="284" t="str">
        <f t="shared" si="284"/>
        <v/>
      </c>
      <c r="AZ97" s="284" t="str">
        <f t="shared" si="284"/>
        <v/>
      </c>
      <c r="BA97" s="284" t="str">
        <f t="shared" si="284"/>
        <v/>
      </c>
      <c r="BB97" s="284" t="str">
        <f t="shared" si="284"/>
        <v/>
      </c>
      <c r="BC97" s="284" t="str">
        <f t="shared" si="284"/>
        <v/>
      </c>
      <c r="BD97" s="284" t="str">
        <f t="shared" si="284"/>
        <v/>
      </c>
      <c r="BE97" s="284" t="str">
        <f t="shared" si="284"/>
        <v/>
      </c>
      <c r="BF97" s="284" t="str">
        <f t="shared" si="284"/>
        <v/>
      </c>
      <c r="BG97" s="284" t="str">
        <f t="shared" si="284"/>
        <v/>
      </c>
      <c r="BH97" s="284" t="str">
        <f t="shared" si="284"/>
        <v/>
      </c>
      <c r="BI97" s="284" t="str">
        <f t="shared" si="284"/>
        <v/>
      </c>
      <c r="BJ97" s="284" t="str">
        <f t="shared" si="284"/>
        <v/>
      </c>
      <c r="BK97" s="284" t="str">
        <f t="shared" si="284"/>
        <v/>
      </c>
      <c r="BL97" s="284" t="str">
        <f t="shared" si="284"/>
        <v/>
      </c>
      <c r="BM97" s="284" t="str">
        <f t="shared" si="284"/>
        <v/>
      </c>
      <c r="BN97" s="284" t="str">
        <f t="shared" si="284"/>
        <v/>
      </c>
      <c r="BO97" s="284" t="str">
        <f t="shared" si="284"/>
        <v/>
      </c>
      <c r="BP97" s="284" t="str">
        <f t="shared" ref="BP97:EA97" si="285">IF(BP41="","",($C18*BP41)/((1+$H$4)^BP$79))</f>
        <v/>
      </c>
      <c r="BQ97" s="284" t="str">
        <f t="shared" si="285"/>
        <v/>
      </c>
      <c r="BR97" s="284" t="str">
        <f t="shared" si="285"/>
        <v/>
      </c>
      <c r="BS97" s="284" t="str">
        <f t="shared" si="285"/>
        <v/>
      </c>
      <c r="BT97" s="284" t="str">
        <f t="shared" si="285"/>
        <v/>
      </c>
      <c r="BU97" s="284" t="str">
        <f t="shared" si="285"/>
        <v/>
      </c>
      <c r="BV97" s="284" t="str">
        <f t="shared" si="285"/>
        <v/>
      </c>
      <c r="BW97" s="284" t="str">
        <f t="shared" si="285"/>
        <v/>
      </c>
      <c r="BX97" s="284" t="str">
        <f t="shared" si="285"/>
        <v/>
      </c>
      <c r="BY97" s="284" t="str">
        <f t="shared" si="285"/>
        <v/>
      </c>
      <c r="BZ97" s="284" t="str">
        <f t="shared" si="285"/>
        <v/>
      </c>
      <c r="CA97" s="284" t="str">
        <f t="shared" si="285"/>
        <v/>
      </c>
      <c r="CB97" s="284" t="str">
        <f t="shared" si="285"/>
        <v/>
      </c>
      <c r="CC97" s="284" t="str">
        <f t="shared" si="285"/>
        <v/>
      </c>
      <c r="CD97" s="284" t="str">
        <f t="shared" si="285"/>
        <v/>
      </c>
      <c r="CE97" s="284" t="str">
        <f t="shared" si="285"/>
        <v/>
      </c>
      <c r="CF97" s="284" t="str">
        <f t="shared" si="285"/>
        <v/>
      </c>
      <c r="CG97" s="284" t="str">
        <f t="shared" si="285"/>
        <v/>
      </c>
      <c r="CH97" s="284" t="str">
        <f t="shared" si="285"/>
        <v/>
      </c>
      <c r="CI97" s="284" t="str">
        <f t="shared" si="285"/>
        <v/>
      </c>
      <c r="CJ97" s="284" t="str">
        <f t="shared" si="285"/>
        <v/>
      </c>
      <c r="CK97" s="284" t="str">
        <f t="shared" si="285"/>
        <v/>
      </c>
      <c r="CL97" s="284" t="str">
        <f t="shared" si="285"/>
        <v/>
      </c>
      <c r="CM97" s="284" t="str">
        <f t="shared" si="285"/>
        <v/>
      </c>
      <c r="CN97" s="284" t="str">
        <f t="shared" si="285"/>
        <v/>
      </c>
      <c r="CO97" s="284" t="str">
        <f t="shared" si="285"/>
        <v/>
      </c>
      <c r="CP97" s="284" t="str">
        <f t="shared" si="285"/>
        <v/>
      </c>
      <c r="CQ97" s="284" t="str">
        <f t="shared" si="285"/>
        <v/>
      </c>
      <c r="CR97" s="284" t="str">
        <f t="shared" si="285"/>
        <v/>
      </c>
      <c r="CS97" s="284" t="str">
        <f t="shared" si="285"/>
        <v/>
      </c>
      <c r="CT97" s="284" t="str">
        <f t="shared" si="285"/>
        <v/>
      </c>
      <c r="CU97" s="284" t="str">
        <f t="shared" si="285"/>
        <v/>
      </c>
      <c r="CV97" s="284" t="str">
        <f t="shared" si="285"/>
        <v/>
      </c>
      <c r="CW97" s="284" t="str">
        <f t="shared" si="285"/>
        <v/>
      </c>
      <c r="CX97" s="284" t="str">
        <f t="shared" si="285"/>
        <v/>
      </c>
      <c r="CY97" s="284" t="str">
        <f t="shared" si="285"/>
        <v/>
      </c>
      <c r="CZ97" s="284" t="str">
        <f t="shared" si="285"/>
        <v/>
      </c>
      <c r="DA97" s="284" t="str">
        <f t="shared" si="285"/>
        <v/>
      </c>
      <c r="DB97" s="284" t="str">
        <f t="shared" si="285"/>
        <v/>
      </c>
      <c r="DC97" s="284" t="str">
        <f t="shared" si="285"/>
        <v/>
      </c>
      <c r="DD97" s="284" t="str">
        <f t="shared" si="285"/>
        <v/>
      </c>
      <c r="DE97" s="284" t="str">
        <f t="shared" si="285"/>
        <v/>
      </c>
      <c r="DF97" s="284" t="str">
        <f t="shared" si="285"/>
        <v/>
      </c>
      <c r="DG97" s="284" t="str">
        <f t="shared" si="285"/>
        <v/>
      </c>
      <c r="DH97" s="284" t="str">
        <f t="shared" si="285"/>
        <v/>
      </c>
      <c r="DI97" s="284" t="str">
        <f t="shared" si="285"/>
        <v/>
      </c>
      <c r="DJ97" s="284" t="str">
        <f t="shared" si="285"/>
        <v/>
      </c>
      <c r="DK97" s="284" t="str">
        <f t="shared" si="285"/>
        <v/>
      </c>
      <c r="DL97" s="284" t="str">
        <f t="shared" si="285"/>
        <v/>
      </c>
      <c r="DM97" s="284" t="str">
        <f t="shared" si="285"/>
        <v/>
      </c>
      <c r="DN97" s="284" t="str">
        <f t="shared" si="285"/>
        <v/>
      </c>
      <c r="DO97" s="284" t="str">
        <f t="shared" si="285"/>
        <v/>
      </c>
      <c r="DP97" s="284" t="str">
        <f t="shared" si="285"/>
        <v/>
      </c>
      <c r="DQ97" s="284" t="str">
        <f t="shared" si="285"/>
        <v/>
      </c>
      <c r="DR97" s="284" t="str">
        <f t="shared" si="285"/>
        <v/>
      </c>
      <c r="DS97" s="284" t="str">
        <f t="shared" si="285"/>
        <v/>
      </c>
      <c r="DT97" s="284" t="str">
        <f t="shared" si="285"/>
        <v/>
      </c>
      <c r="DU97" s="284" t="str">
        <f t="shared" si="285"/>
        <v/>
      </c>
      <c r="DV97" s="284" t="str">
        <f t="shared" si="285"/>
        <v/>
      </c>
      <c r="DW97" s="284" t="str">
        <f t="shared" si="285"/>
        <v/>
      </c>
      <c r="DX97" s="284" t="str">
        <f t="shared" si="285"/>
        <v/>
      </c>
      <c r="DY97" s="284" t="str">
        <f t="shared" si="285"/>
        <v/>
      </c>
      <c r="DZ97" s="284" t="str">
        <f t="shared" si="285"/>
        <v/>
      </c>
      <c r="EA97" s="284" t="str">
        <f t="shared" si="285"/>
        <v/>
      </c>
      <c r="EB97" s="284" t="str">
        <f t="shared" ref="EB97:GM97" si="286">IF(EB41="","",($C18*EB41)/((1+$H$4)^EB$79))</f>
        <v/>
      </c>
      <c r="EC97" s="284" t="str">
        <f t="shared" si="286"/>
        <v/>
      </c>
      <c r="ED97" s="284" t="str">
        <f t="shared" si="286"/>
        <v/>
      </c>
      <c r="EE97" s="284" t="str">
        <f t="shared" si="286"/>
        <v/>
      </c>
      <c r="EF97" s="284" t="str">
        <f t="shared" si="286"/>
        <v/>
      </c>
      <c r="EG97" s="284" t="str">
        <f t="shared" si="286"/>
        <v/>
      </c>
      <c r="EH97" s="284" t="str">
        <f t="shared" si="286"/>
        <v/>
      </c>
      <c r="EI97" s="284" t="str">
        <f t="shared" si="286"/>
        <v/>
      </c>
      <c r="EJ97" s="284" t="str">
        <f t="shared" si="286"/>
        <v/>
      </c>
      <c r="EK97" s="284" t="str">
        <f t="shared" si="286"/>
        <v/>
      </c>
      <c r="EL97" s="284" t="str">
        <f t="shared" si="286"/>
        <v/>
      </c>
      <c r="EM97" s="284" t="str">
        <f t="shared" si="286"/>
        <v/>
      </c>
      <c r="EN97" s="284" t="str">
        <f t="shared" si="286"/>
        <v/>
      </c>
      <c r="EO97" s="284" t="str">
        <f t="shared" si="286"/>
        <v/>
      </c>
      <c r="EP97" s="284" t="str">
        <f t="shared" si="286"/>
        <v/>
      </c>
      <c r="EQ97" s="284" t="str">
        <f t="shared" si="286"/>
        <v/>
      </c>
      <c r="ER97" s="284" t="str">
        <f t="shared" si="286"/>
        <v/>
      </c>
      <c r="ES97" s="284" t="str">
        <f t="shared" si="286"/>
        <v/>
      </c>
      <c r="ET97" s="284" t="str">
        <f t="shared" si="286"/>
        <v/>
      </c>
      <c r="EU97" s="284" t="str">
        <f t="shared" si="286"/>
        <v/>
      </c>
      <c r="EV97" s="284" t="str">
        <f t="shared" si="286"/>
        <v/>
      </c>
      <c r="EW97" s="284" t="str">
        <f t="shared" si="286"/>
        <v/>
      </c>
      <c r="EX97" s="284" t="str">
        <f t="shared" si="286"/>
        <v/>
      </c>
      <c r="EY97" s="284" t="str">
        <f t="shared" si="286"/>
        <v/>
      </c>
      <c r="EZ97" s="284" t="str">
        <f t="shared" si="286"/>
        <v/>
      </c>
      <c r="FA97" s="284" t="str">
        <f t="shared" si="286"/>
        <v/>
      </c>
      <c r="FB97" s="284" t="str">
        <f t="shared" si="286"/>
        <v/>
      </c>
      <c r="FC97" s="284" t="str">
        <f t="shared" si="286"/>
        <v/>
      </c>
      <c r="FD97" s="284" t="str">
        <f t="shared" si="286"/>
        <v/>
      </c>
      <c r="FE97" s="284" t="str">
        <f t="shared" si="286"/>
        <v/>
      </c>
      <c r="FF97" s="284" t="str">
        <f t="shared" si="286"/>
        <v/>
      </c>
      <c r="FG97" s="284" t="str">
        <f t="shared" si="286"/>
        <v/>
      </c>
      <c r="FH97" s="284" t="str">
        <f t="shared" si="286"/>
        <v/>
      </c>
      <c r="FI97" s="284" t="str">
        <f t="shared" si="286"/>
        <v/>
      </c>
      <c r="FJ97" s="284" t="str">
        <f t="shared" si="286"/>
        <v/>
      </c>
      <c r="FK97" s="284" t="str">
        <f t="shared" si="286"/>
        <v/>
      </c>
      <c r="FL97" s="284" t="str">
        <f t="shared" si="286"/>
        <v/>
      </c>
      <c r="FM97" s="284" t="str">
        <f t="shared" si="286"/>
        <v/>
      </c>
      <c r="FN97" s="284" t="str">
        <f t="shared" si="286"/>
        <v/>
      </c>
      <c r="FO97" s="284" t="str">
        <f t="shared" si="286"/>
        <v/>
      </c>
      <c r="FP97" s="284" t="str">
        <f t="shared" si="286"/>
        <v/>
      </c>
      <c r="FQ97" s="284" t="str">
        <f t="shared" si="286"/>
        <v/>
      </c>
      <c r="FR97" s="284" t="str">
        <f t="shared" si="286"/>
        <v/>
      </c>
      <c r="FS97" s="284" t="str">
        <f t="shared" si="286"/>
        <v/>
      </c>
      <c r="FT97" s="284" t="str">
        <f t="shared" si="286"/>
        <v/>
      </c>
      <c r="FU97" s="284" t="str">
        <f t="shared" si="286"/>
        <v/>
      </c>
      <c r="FV97" s="284" t="str">
        <f t="shared" si="286"/>
        <v/>
      </c>
      <c r="FW97" s="284" t="str">
        <f t="shared" si="286"/>
        <v/>
      </c>
      <c r="FX97" s="284" t="str">
        <f t="shared" si="286"/>
        <v/>
      </c>
      <c r="FY97" s="284" t="str">
        <f t="shared" si="286"/>
        <v/>
      </c>
      <c r="FZ97" s="284" t="str">
        <f t="shared" si="286"/>
        <v/>
      </c>
      <c r="GA97" s="284" t="str">
        <f t="shared" si="286"/>
        <v/>
      </c>
      <c r="GB97" s="284" t="str">
        <f t="shared" si="286"/>
        <v/>
      </c>
      <c r="GC97" s="284" t="str">
        <f t="shared" si="286"/>
        <v/>
      </c>
      <c r="GD97" s="284" t="str">
        <f t="shared" si="286"/>
        <v/>
      </c>
      <c r="GE97" s="284" t="str">
        <f t="shared" si="286"/>
        <v/>
      </c>
      <c r="GF97" s="284" t="str">
        <f t="shared" si="286"/>
        <v/>
      </c>
      <c r="GG97" s="284" t="str">
        <f t="shared" si="286"/>
        <v/>
      </c>
      <c r="GH97" s="284" t="str">
        <f t="shared" si="286"/>
        <v/>
      </c>
      <c r="GI97" s="284" t="str">
        <f t="shared" si="286"/>
        <v/>
      </c>
      <c r="GJ97" s="284" t="str">
        <f t="shared" si="286"/>
        <v/>
      </c>
      <c r="GK97" s="284" t="str">
        <f t="shared" si="286"/>
        <v/>
      </c>
      <c r="GL97" s="284" t="str">
        <f t="shared" si="286"/>
        <v/>
      </c>
      <c r="GM97" s="284" t="str">
        <f t="shared" si="286"/>
        <v/>
      </c>
      <c r="GN97" s="284" t="str">
        <f t="shared" ref="GN97:IY97" si="287">IF(GN41="","",($C18*GN41)/((1+$H$4)^GN$79))</f>
        <v/>
      </c>
      <c r="GO97" s="284" t="str">
        <f t="shared" si="287"/>
        <v/>
      </c>
      <c r="GP97" s="284" t="str">
        <f t="shared" si="287"/>
        <v/>
      </c>
      <c r="GQ97" s="284" t="str">
        <f t="shared" si="287"/>
        <v/>
      </c>
      <c r="GR97" s="284" t="str">
        <f t="shared" si="287"/>
        <v/>
      </c>
      <c r="GS97" s="284" t="str">
        <f t="shared" si="287"/>
        <v/>
      </c>
      <c r="GT97" s="284" t="str">
        <f t="shared" si="287"/>
        <v/>
      </c>
      <c r="GU97" s="284" t="str">
        <f t="shared" si="287"/>
        <v/>
      </c>
      <c r="GV97" s="284" t="str">
        <f t="shared" si="287"/>
        <v/>
      </c>
      <c r="GW97" s="284" t="str">
        <f t="shared" si="287"/>
        <v/>
      </c>
      <c r="GX97" s="284" t="str">
        <f t="shared" si="287"/>
        <v/>
      </c>
      <c r="GY97" s="284" t="str">
        <f t="shared" si="287"/>
        <v/>
      </c>
      <c r="GZ97" s="284" t="str">
        <f t="shared" si="287"/>
        <v/>
      </c>
      <c r="HA97" s="284" t="str">
        <f t="shared" si="287"/>
        <v/>
      </c>
      <c r="HB97" s="284" t="str">
        <f t="shared" si="287"/>
        <v/>
      </c>
      <c r="HC97" s="284" t="str">
        <f t="shared" si="287"/>
        <v/>
      </c>
      <c r="HD97" s="284" t="str">
        <f t="shared" si="287"/>
        <v/>
      </c>
      <c r="HE97" s="284" t="str">
        <f t="shared" si="287"/>
        <v/>
      </c>
      <c r="HF97" s="284" t="str">
        <f t="shared" si="287"/>
        <v/>
      </c>
      <c r="HG97" s="284" t="str">
        <f t="shared" si="287"/>
        <v/>
      </c>
      <c r="HH97" s="284" t="str">
        <f t="shared" si="287"/>
        <v/>
      </c>
      <c r="HI97" s="284" t="str">
        <f t="shared" si="287"/>
        <v/>
      </c>
      <c r="HJ97" s="284" t="str">
        <f t="shared" si="287"/>
        <v/>
      </c>
      <c r="HK97" s="284" t="str">
        <f t="shared" si="287"/>
        <v/>
      </c>
      <c r="HL97" s="284" t="str">
        <f t="shared" si="287"/>
        <v/>
      </c>
      <c r="HM97" s="284" t="str">
        <f t="shared" si="287"/>
        <v/>
      </c>
      <c r="HN97" s="284" t="str">
        <f t="shared" si="287"/>
        <v/>
      </c>
      <c r="HO97" s="284" t="str">
        <f t="shared" si="287"/>
        <v/>
      </c>
      <c r="HP97" s="284" t="str">
        <f t="shared" si="287"/>
        <v/>
      </c>
      <c r="HQ97" s="284" t="str">
        <f t="shared" si="287"/>
        <v/>
      </c>
      <c r="HR97" s="284" t="str">
        <f t="shared" si="287"/>
        <v/>
      </c>
      <c r="HS97" s="284" t="str">
        <f t="shared" si="287"/>
        <v/>
      </c>
      <c r="HT97" s="284" t="str">
        <f t="shared" si="287"/>
        <v/>
      </c>
      <c r="HU97" s="284" t="str">
        <f t="shared" si="287"/>
        <v/>
      </c>
      <c r="HV97" s="284" t="str">
        <f t="shared" si="287"/>
        <v/>
      </c>
      <c r="HW97" s="284" t="str">
        <f t="shared" si="287"/>
        <v/>
      </c>
      <c r="HX97" s="284" t="str">
        <f t="shared" si="287"/>
        <v/>
      </c>
      <c r="HY97" s="284" t="str">
        <f t="shared" si="287"/>
        <v/>
      </c>
      <c r="HZ97" s="284" t="str">
        <f t="shared" si="287"/>
        <v/>
      </c>
      <c r="IA97" s="284" t="str">
        <f t="shared" si="287"/>
        <v/>
      </c>
      <c r="IB97" s="284" t="str">
        <f t="shared" si="287"/>
        <v/>
      </c>
      <c r="IC97" s="284" t="str">
        <f t="shared" si="287"/>
        <v/>
      </c>
      <c r="ID97" s="284" t="str">
        <f t="shared" si="287"/>
        <v/>
      </c>
      <c r="IE97" s="284" t="str">
        <f t="shared" si="287"/>
        <v/>
      </c>
      <c r="IF97" s="284" t="str">
        <f t="shared" si="287"/>
        <v/>
      </c>
      <c r="IG97" s="284" t="str">
        <f t="shared" si="287"/>
        <v/>
      </c>
      <c r="IH97" s="284" t="str">
        <f t="shared" si="287"/>
        <v/>
      </c>
      <c r="II97" s="284" t="str">
        <f t="shared" si="287"/>
        <v/>
      </c>
      <c r="IJ97" s="284" t="str">
        <f t="shared" si="287"/>
        <v/>
      </c>
      <c r="IK97" s="284" t="str">
        <f t="shared" si="287"/>
        <v/>
      </c>
      <c r="IL97" s="284" t="str">
        <f t="shared" si="287"/>
        <v/>
      </c>
      <c r="IM97" s="284" t="str">
        <f t="shared" si="287"/>
        <v/>
      </c>
      <c r="IN97" s="284" t="str">
        <f t="shared" si="287"/>
        <v/>
      </c>
      <c r="IO97" s="284" t="str">
        <f t="shared" si="287"/>
        <v/>
      </c>
      <c r="IP97" s="284" t="str">
        <f t="shared" si="287"/>
        <v/>
      </c>
      <c r="IQ97" s="284" t="str">
        <f t="shared" si="287"/>
        <v/>
      </c>
      <c r="IR97" s="284" t="str">
        <f t="shared" si="287"/>
        <v/>
      </c>
      <c r="IS97" s="284" t="str">
        <f t="shared" si="287"/>
        <v/>
      </c>
      <c r="IT97" s="284" t="str">
        <f t="shared" si="287"/>
        <v/>
      </c>
      <c r="IU97" s="284" t="str">
        <f t="shared" si="287"/>
        <v/>
      </c>
      <c r="IV97" s="284" t="str">
        <f t="shared" si="287"/>
        <v/>
      </c>
      <c r="IW97" s="284" t="str">
        <f t="shared" si="287"/>
        <v/>
      </c>
      <c r="IX97" s="284" t="str">
        <f t="shared" si="287"/>
        <v/>
      </c>
      <c r="IY97" s="284" t="str">
        <f t="shared" si="287"/>
        <v/>
      </c>
      <c r="IZ97" s="284" t="str">
        <f t="shared" ref="IZ97:LK97" si="288">IF(IZ41="","",($C18*IZ41)/((1+$H$4)^IZ$79))</f>
        <v/>
      </c>
      <c r="JA97" s="284" t="str">
        <f t="shared" si="288"/>
        <v/>
      </c>
      <c r="JB97" s="284" t="str">
        <f t="shared" si="288"/>
        <v/>
      </c>
      <c r="JC97" s="284" t="str">
        <f t="shared" si="288"/>
        <v/>
      </c>
      <c r="JD97" s="284" t="str">
        <f t="shared" si="288"/>
        <v/>
      </c>
      <c r="JE97" s="284" t="str">
        <f t="shared" si="288"/>
        <v/>
      </c>
      <c r="JF97" s="284" t="str">
        <f t="shared" si="288"/>
        <v/>
      </c>
      <c r="JG97" s="284" t="str">
        <f t="shared" si="288"/>
        <v/>
      </c>
      <c r="JH97" s="284" t="str">
        <f t="shared" si="288"/>
        <v/>
      </c>
      <c r="JI97" s="284" t="str">
        <f t="shared" si="288"/>
        <v/>
      </c>
      <c r="JJ97" s="284" t="str">
        <f t="shared" si="288"/>
        <v/>
      </c>
      <c r="JK97" s="284" t="str">
        <f t="shared" si="288"/>
        <v/>
      </c>
      <c r="JL97" s="284" t="str">
        <f t="shared" si="288"/>
        <v/>
      </c>
      <c r="JM97" s="284" t="str">
        <f t="shared" si="288"/>
        <v/>
      </c>
      <c r="JN97" s="284" t="str">
        <f t="shared" si="288"/>
        <v/>
      </c>
      <c r="JO97" s="284" t="str">
        <f t="shared" si="288"/>
        <v/>
      </c>
      <c r="JP97" s="284" t="str">
        <f t="shared" si="288"/>
        <v/>
      </c>
      <c r="JQ97" s="284" t="str">
        <f t="shared" si="288"/>
        <v/>
      </c>
      <c r="JR97" s="284" t="str">
        <f t="shared" si="288"/>
        <v/>
      </c>
      <c r="JS97" s="284" t="str">
        <f t="shared" si="288"/>
        <v/>
      </c>
      <c r="JT97" s="284" t="str">
        <f t="shared" si="288"/>
        <v/>
      </c>
      <c r="JU97" s="284" t="str">
        <f t="shared" si="288"/>
        <v/>
      </c>
      <c r="JV97" s="284" t="str">
        <f t="shared" si="288"/>
        <v/>
      </c>
      <c r="JW97" s="284" t="str">
        <f t="shared" si="288"/>
        <v/>
      </c>
      <c r="JX97" s="284" t="str">
        <f t="shared" si="288"/>
        <v/>
      </c>
      <c r="JY97" s="284" t="str">
        <f t="shared" si="288"/>
        <v/>
      </c>
      <c r="JZ97" s="284" t="str">
        <f t="shared" si="288"/>
        <v/>
      </c>
      <c r="KA97" s="284" t="str">
        <f t="shared" si="288"/>
        <v/>
      </c>
      <c r="KB97" s="284" t="str">
        <f t="shared" si="288"/>
        <v/>
      </c>
      <c r="KC97" s="284" t="str">
        <f t="shared" si="288"/>
        <v/>
      </c>
      <c r="KD97" s="284" t="str">
        <f t="shared" si="288"/>
        <v/>
      </c>
      <c r="KE97" s="284" t="str">
        <f t="shared" si="288"/>
        <v/>
      </c>
      <c r="KF97" s="284" t="str">
        <f t="shared" si="288"/>
        <v/>
      </c>
      <c r="KG97" s="284" t="str">
        <f t="shared" si="288"/>
        <v/>
      </c>
      <c r="KH97" s="284" t="str">
        <f t="shared" si="288"/>
        <v/>
      </c>
      <c r="KI97" s="284" t="str">
        <f t="shared" si="288"/>
        <v/>
      </c>
      <c r="KJ97" s="284" t="str">
        <f t="shared" si="288"/>
        <v/>
      </c>
      <c r="KK97" s="284" t="str">
        <f t="shared" si="288"/>
        <v/>
      </c>
      <c r="KL97" s="284" t="str">
        <f t="shared" si="288"/>
        <v/>
      </c>
      <c r="KM97" s="284" t="str">
        <f t="shared" si="288"/>
        <v/>
      </c>
      <c r="KN97" s="284" t="str">
        <f t="shared" si="288"/>
        <v/>
      </c>
      <c r="KO97" s="284" t="str">
        <f t="shared" si="288"/>
        <v/>
      </c>
      <c r="KP97" s="284" t="str">
        <f t="shared" si="288"/>
        <v/>
      </c>
      <c r="KQ97" s="284" t="str">
        <f t="shared" si="288"/>
        <v/>
      </c>
      <c r="KR97" s="284" t="str">
        <f t="shared" si="288"/>
        <v/>
      </c>
      <c r="KS97" s="284" t="str">
        <f t="shared" si="288"/>
        <v/>
      </c>
      <c r="KT97" s="284" t="str">
        <f t="shared" si="288"/>
        <v/>
      </c>
      <c r="KU97" s="284" t="str">
        <f t="shared" si="288"/>
        <v/>
      </c>
      <c r="KV97" s="284" t="str">
        <f t="shared" si="288"/>
        <v/>
      </c>
      <c r="KW97" s="284" t="str">
        <f t="shared" si="288"/>
        <v/>
      </c>
      <c r="KX97" s="284" t="str">
        <f t="shared" si="288"/>
        <v/>
      </c>
      <c r="KY97" s="284" t="str">
        <f t="shared" si="288"/>
        <v/>
      </c>
      <c r="KZ97" s="284" t="str">
        <f t="shared" si="288"/>
        <v/>
      </c>
      <c r="LA97" s="284" t="str">
        <f t="shared" si="288"/>
        <v/>
      </c>
      <c r="LB97" s="284" t="str">
        <f t="shared" si="288"/>
        <v/>
      </c>
      <c r="LC97" s="284" t="str">
        <f t="shared" si="288"/>
        <v/>
      </c>
      <c r="LD97" s="284" t="str">
        <f t="shared" si="288"/>
        <v/>
      </c>
      <c r="LE97" s="284" t="str">
        <f t="shared" si="288"/>
        <v/>
      </c>
      <c r="LF97" s="284" t="str">
        <f t="shared" si="288"/>
        <v/>
      </c>
      <c r="LG97" s="284" t="str">
        <f t="shared" si="288"/>
        <v/>
      </c>
      <c r="LH97" s="284" t="str">
        <f t="shared" si="288"/>
        <v/>
      </c>
      <c r="LI97" s="284" t="str">
        <f t="shared" si="288"/>
        <v/>
      </c>
      <c r="LJ97" s="284" t="str">
        <f t="shared" si="288"/>
        <v/>
      </c>
      <c r="LK97" s="284" t="str">
        <f t="shared" si="288"/>
        <v/>
      </c>
      <c r="LL97" s="284" t="str">
        <f t="shared" ref="LL97:NW97" si="289">IF(LL41="","",($C18*LL41)/((1+$H$4)^LL$79))</f>
        <v/>
      </c>
      <c r="LM97" s="284" t="str">
        <f t="shared" si="289"/>
        <v/>
      </c>
      <c r="LN97" s="284" t="str">
        <f t="shared" si="289"/>
        <v/>
      </c>
      <c r="LO97" s="284" t="str">
        <f t="shared" si="289"/>
        <v/>
      </c>
      <c r="LP97" s="284" t="str">
        <f t="shared" si="289"/>
        <v/>
      </c>
      <c r="LQ97" s="284" t="str">
        <f t="shared" si="289"/>
        <v/>
      </c>
      <c r="LR97" s="284" t="str">
        <f t="shared" si="289"/>
        <v/>
      </c>
      <c r="LS97" s="284" t="str">
        <f t="shared" si="289"/>
        <v/>
      </c>
      <c r="LT97" s="284" t="str">
        <f t="shared" si="289"/>
        <v/>
      </c>
      <c r="LU97" s="284" t="str">
        <f t="shared" si="289"/>
        <v/>
      </c>
      <c r="LV97" s="284" t="str">
        <f t="shared" si="289"/>
        <v/>
      </c>
      <c r="LW97" s="284" t="str">
        <f t="shared" si="289"/>
        <v/>
      </c>
      <c r="LX97" s="284" t="str">
        <f t="shared" si="289"/>
        <v/>
      </c>
      <c r="LY97" s="284" t="str">
        <f t="shared" si="289"/>
        <v/>
      </c>
      <c r="LZ97" s="284" t="str">
        <f t="shared" si="289"/>
        <v/>
      </c>
      <c r="MA97" s="284" t="str">
        <f t="shared" si="289"/>
        <v/>
      </c>
      <c r="MB97" s="284" t="str">
        <f t="shared" si="289"/>
        <v/>
      </c>
      <c r="MC97" s="284" t="str">
        <f t="shared" si="289"/>
        <v/>
      </c>
      <c r="MD97" s="284" t="str">
        <f t="shared" si="289"/>
        <v/>
      </c>
      <c r="ME97" s="284" t="str">
        <f t="shared" si="289"/>
        <v/>
      </c>
      <c r="MF97" s="284" t="str">
        <f t="shared" si="289"/>
        <v/>
      </c>
      <c r="MG97" s="284" t="str">
        <f t="shared" si="289"/>
        <v/>
      </c>
      <c r="MH97" s="284" t="str">
        <f t="shared" si="289"/>
        <v/>
      </c>
      <c r="MI97" s="284" t="str">
        <f t="shared" si="289"/>
        <v/>
      </c>
      <c r="MJ97" s="284" t="str">
        <f t="shared" si="289"/>
        <v/>
      </c>
      <c r="MK97" s="284" t="str">
        <f t="shared" si="289"/>
        <v/>
      </c>
      <c r="ML97" s="284" t="str">
        <f t="shared" si="289"/>
        <v/>
      </c>
      <c r="MM97" s="284" t="str">
        <f t="shared" si="289"/>
        <v/>
      </c>
      <c r="MN97" s="284" t="str">
        <f t="shared" si="289"/>
        <v/>
      </c>
      <c r="MO97" s="284" t="str">
        <f t="shared" si="289"/>
        <v/>
      </c>
      <c r="MP97" s="284" t="str">
        <f t="shared" si="289"/>
        <v/>
      </c>
      <c r="MQ97" s="284" t="str">
        <f t="shared" si="289"/>
        <v/>
      </c>
      <c r="MR97" s="284" t="str">
        <f t="shared" si="289"/>
        <v/>
      </c>
      <c r="MS97" s="284" t="str">
        <f t="shared" si="289"/>
        <v/>
      </c>
      <c r="MT97" s="284" t="str">
        <f t="shared" si="289"/>
        <v/>
      </c>
      <c r="MU97" s="284" t="str">
        <f t="shared" si="289"/>
        <v/>
      </c>
      <c r="MV97" s="284" t="str">
        <f t="shared" si="289"/>
        <v/>
      </c>
      <c r="MW97" s="284" t="str">
        <f t="shared" si="289"/>
        <v/>
      </c>
      <c r="MX97" s="284" t="str">
        <f t="shared" si="289"/>
        <v/>
      </c>
      <c r="MY97" s="284" t="str">
        <f t="shared" si="289"/>
        <v/>
      </c>
      <c r="MZ97" s="284" t="str">
        <f t="shared" si="289"/>
        <v/>
      </c>
      <c r="NA97" s="284" t="str">
        <f t="shared" si="289"/>
        <v/>
      </c>
      <c r="NB97" s="284" t="str">
        <f t="shared" si="289"/>
        <v/>
      </c>
      <c r="NC97" s="284" t="str">
        <f t="shared" si="289"/>
        <v/>
      </c>
      <c r="ND97" s="284" t="str">
        <f t="shared" si="289"/>
        <v/>
      </c>
      <c r="NE97" s="284" t="str">
        <f t="shared" si="289"/>
        <v/>
      </c>
      <c r="NF97" s="284" t="str">
        <f t="shared" si="289"/>
        <v/>
      </c>
      <c r="NG97" s="284" t="str">
        <f t="shared" si="289"/>
        <v/>
      </c>
      <c r="NH97" s="284" t="str">
        <f t="shared" si="289"/>
        <v/>
      </c>
      <c r="NI97" s="284" t="str">
        <f t="shared" si="289"/>
        <v/>
      </c>
      <c r="NJ97" s="284" t="str">
        <f t="shared" si="289"/>
        <v/>
      </c>
      <c r="NK97" s="284" t="str">
        <f t="shared" si="289"/>
        <v/>
      </c>
      <c r="NL97" s="284" t="str">
        <f t="shared" si="289"/>
        <v/>
      </c>
      <c r="NM97" s="284" t="str">
        <f t="shared" si="289"/>
        <v/>
      </c>
      <c r="NN97" s="284" t="str">
        <f t="shared" si="289"/>
        <v/>
      </c>
      <c r="NO97" s="284" t="str">
        <f t="shared" si="289"/>
        <v/>
      </c>
      <c r="NP97" s="284" t="str">
        <f t="shared" si="289"/>
        <v/>
      </c>
      <c r="NQ97" s="284" t="str">
        <f t="shared" si="289"/>
        <v/>
      </c>
      <c r="NR97" s="284" t="str">
        <f t="shared" si="289"/>
        <v/>
      </c>
      <c r="NS97" s="284" t="str">
        <f t="shared" si="289"/>
        <v/>
      </c>
      <c r="NT97" s="284" t="str">
        <f t="shared" si="289"/>
        <v/>
      </c>
      <c r="NU97" s="284" t="str">
        <f t="shared" si="289"/>
        <v/>
      </c>
      <c r="NV97" s="284" t="str">
        <f t="shared" si="289"/>
        <v/>
      </c>
      <c r="NW97" s="284" t="str">
        <f t="shared" si="289"/>
        <v/>
      </c>
      <c r="NX97" s="284" t="str">
        <f t="shared" ref="NX97:QI97" si="290">IF(NX41="","",($C18*NX41)/((1+$H$4)^NX$79))</f>
        <v/>
      </c>
      <c r="NY97" s="284" t="str">
        <f t="shared" si="290"/>
        <v/>
      </c>
      <c r="NZ97" s="284" t="str">
        <f t="shared" si="290"/>
        <v/>
      </c>
      <c r="OA97" s="284" t="str">
        <f t="shared" si="290"/>
        <v/>
      </c>
      <c r="OB97" s="284" t="str">
        <f t="shared" si="290"/>
        <v/>
      </c>
      <c r="OC97" s="284" t="str">
        <f t="shared" si="290"/>
        <v/>
      </c>
      <c r="OD97" s="284" t="str">
        <f t="shared" si="290"/>
        <v/>
      </c>
      <c r="OE97" s="284" t="str">
        <f t="shared" si="290"/>
        <v/>
      </c>
      <c r="OF97" s="284" t="str">
        <f t="shared" si="290"/>
        <v/>
      </c>
      <c r="OG97" s="284" t="str">
        <f t="shared" si="290"/>
        <v/>
      </c>
      <c r="OH97" s="284" t="str">
        <f t="shared" si="290"/>
        <v/>
      </c>
      <c r="OI97" s="284" t="str">
        <f t="shared" si="290"/>
        <v/>
      </c>
      <c r="OJ97" s="284" t="str">
        <f t="shared" si="290"/>
        <v/>
      </c>
      <c r="OK97" s="284" t="str">
        <f t="shared" si="290"/>
        <v/>
      </c>
      <c r="OL97" s="284" t="str">
        <f t="shared" si="290"/>
        <v/>
      </c>
      <c r="OM97" s="284" t="str">
        <f t="shared" si="290"/>
        <v/>
      </c>
      <c r="ON97" s="284" t="str">
        <f t="shared" si="290"/>
        <v/>
      </c>
      <c r="OO97" s="284" t="str">
        <f t="shared" si="290"/>
        <v/>
      </c>
      <c r="OP97" s="284" t="str">
        <f t="shared" si="290"/>
        <v/>
      </c>
      <c r="OQ97" s="284" t="str">
        <f t="shared" si="290"/>
        <v/>
      </c>
      <c r="OR97" s="284" t="str">
        <f t="shared" si="290"/>
        <v/>
      </c>
      <c r="OS97" s="284" t="str">
        <f t="shared" si="290"/>
        <v/>
      </c>
      <c r="OT97" s="284" t="str">
        <f t="shared" si="290"/>
        <v/>
      </c>
      <c r="OU97" s="284" t="str">
        <f t="shared" si="290"/>
        <v/>
      </c>
      <c r="OV97" s="284" t="str">
        <f t="shared" si="290"/>
        <v/>
      </c>
      <c r="OW97" s="284" t="str">
        <f t="shared" si="290"/>
        <v/>
      </c>
      <c r="OX97" s="284" t="str">
        <f t="shared" si="290"/>
        <v/>
      </c>
      <c r="OY97" s="284" t="str">
        <f t="shared" si="290"/>
        <v/>
      </c>
      <c r="OZ97" s="284" t="str">
        <f t="shared" si="290"/>
        <v/>
      </c>
      <c r="PA97" s="284" t="str">
        <f t="shared" si="290"/>
        <v/>
      </c>
      <c r="PB97" s="284" t="str">
        <f t="shared" si="290"/>
        <v/>
      </c>
      <c r="PC97" s="284" t="str">
        <f t="shared" si="290"/>
        <v/>
      </c>
      <c r="PD97" s="284" t="str">
        <f t="shared" si="290"/>
        <v/>
      </c>
      <c r="PE97" s="284" t="str">
        <f t="shared" si="290"/>
        <v/>
      </c>
      <c r="PF97" s="284" t="str">
        <f t="shared" si="290"/>
        <v/>
      </c>
      <c r="PG97" s="284" t="str">
        <f t="shared" si="290"/>
        <v/>
      </c>
      <c r="PH97" s="284" t="str">
        <f t="shared" si="290"/>
        <v/>
      </c>
      <c r="PI97" s="284" t="str">
        <f t="shared" si="290"/>
        <v/>
      </c>
      <c r="PJ97" s="284" t="str">
        <f t="shared" si="290"/>
        <v/>
      </c>
      <c r="PK97" s="284" t="str">
        <f t="shared" si="290"/>
        <v/>
      </c>
      <c r="PL97" s="284" t="str">
        <f t="shared" si="290"/>
        <v/>
      </c>
      <c r="PM97" s="284" t="str">
        <f t="shared" si="290"/>
        <v/>
      </c>
      <c r="PN97" s="284" t="str">
        <f t="shared" si="290"/>
        <v/>
      </c>
      <c r="PO97" s="284" t="str">
        <f t="shared" si="290"/>
        <v/>
      </c>
      <c r="PP97" s="284" t="str">
        <f t="shared" si="290"/>
        <v/>
      </c>
      <c r="PQ97" s="284" t="str">
        <f t="shared" si="290"/>
        <v/>
      </c>
      <c r="PR97" s="284" t="str">
        <f t="shared" si="290"/>
        <v/>
      </c>
      <c r="PS97" s="284" t="str">
        <f t="shared" si="290"/>
        <v/>
      </c>
      <c r="PT97" s="284" t="str">
        <f t="shared" si="290"/>
        <v/>
      </c>
      <c r="PU97" s="284" t="str">
        <f t="shared" si="290"/>
        <v/>
      </c>
      <c r="PV97" s="284" t="str">
        <f t="shared" si="290"/>
        <v/>
      </c>
      <c r="PW97" s="284" t="str">
        <f t="shared" si="290"/>
        <v/>
      </c>
      <c r="PX97" s="284" t="str">
        <f t="shared" si="290"/>
        <v/>
      </c>
      <c r="PY97" s="284" t="str">
        <f t="shared" si="290"/>
        <v/>
      </c>
      <c r="PZ97" s="284" t="str">
        <f t="shared" si="290"/>
        <v/>
      </c>
      <c r="QA97" s="284" t="str">
        <f t="shared" si="290"/>
        <v/>
      </c>
      <c r="QB97" s="284" t="str">
        <f t="shared" si="290"/>
        <v/>
      </c>
      <c r="QC97" s="284" t="str">
        <f t="shared" si="290"/>
        <v/>
      </c>
      <c r="QD97" s="284" t="str">
        <f t="shared" si="290"/>
        <v/>
      </c>
      <c r="QE97" s="284" t="str">
        <f t="shared" si="290"/>
        <v/>
      </c>
      <c r="QF97" s="284" t="str">
        <f t="shared" si="290"/>
        <v/>
      </c>
      <c r="QG97" s="284" t="str">
        <f t="shared" si="290"/>
        <v/>
      </c>
      <c r="QH97" s="284" t="str">
        <f t="shared" si="290"/>
        <v/>
      </c>
      <c r="QI97" s="284" t="str">
        <f t="shared" si="290"/>
        <v/>
      </c>
      <c r="QJ97" s="284" t="str">
        <f t="shared" ref="QJ97:SA97" si="291">IF(QJ41="","",($C18*QJ41)/((1+$H$4)^QJ$79))</f>
        <v/>
      </c>
      <c r="QK97" s="284" t="str">
        <f t="shared" si="291"/>
        <v/>
      </c>
      <c r="QL97" s="284" t="str">
        <f t="shared" si="291"/>
        <v/>
      </c>
      <c r="QM97" s="284" t="str">
        <f t="shared" si="291"/>
        <v/>
      </c>
      <c r="QN97" s="284" t="str">
        <f t="shared" si="291"/>
        <v/>
      </c>
      <c r="QO97" s="284" t="str">
        <f t="shared" si="291"/>
        <v/>
      </c>
      <c r="QP97" s="284" t="str">
        <f t="shared" si="291"/>
        <v/>
      </c>
      <c r="QQ97" s="284" t="str">
        <f t="shared" si="291"/>
        <v/>
      </c>
      <c r="QR97" s="284" t="str">
        <f t="shared" si="291"/>
        <v/>
      </c>
      <c r="QS97" s="284" t="str">
        <f t="shared" si="291"/>
        <v/>
      </c>
      <c r="QT97" s="284" t="str">
        <f t="shared" si="291"/>
        <v/>
      </c>
      <c r="QU97" s="284" t="str">
        <f t="shared" si="291"/>
        <v/>
      </c>
      <c r="QV97" s="284" t="str">
        <f t="shared" si="291"/>
        <v/>
      </c>
      <c r="QW97" s="284" t="str">
        <f t="shared" si="291"/>
        <v/>
      </c>
      <c r="QX97" s="284" t="str">
        <f t="shared" si="291"/>
        <v/>
      </c>
      <c r="QY97" s="284" t="str">
        <f t="shared" si="291"/>
        <v/>
      </c>
      <c r="QZ97" s="284" t="str">
        <f t="shared" si="291"/>
        <v/>
      </c>
      <c r="RA97" s="284" t="str">
        <f t="shared" si="291"/>
        <v/>
      </c>
      <c r="RB97" s="284" t="str">
        <f t="shared" si="291"/>
        <v/>
      </c>
      <c r="RC97" s="284" t="str">
        <f t="shared" si="291"/>
        <v/>
      </c>
      <c r="RD97" s="284" t="str">
        <f t="shared" si="291"/>
        <v/>
      </c>
      <c r="RE97" s="284" t="str">
        <f t="shared" si="291"/>
        <v/>
      </c>
      <c r="RF97" s="284" t="str">
        <f t="shared" si="291"/>
        <v/>
      </c>
      <c r="RG97" s="284" t="str">
        <f t="shared" si="291"/>
        <v/>
      </c>
      <c r="RH97" s="284" t="str">
        <f t="shared" si="291"/>
        <v/>
      </c>
      <c r="RI97" s="284" t="str">
        <f t="shared" si="291"/>
        <v/>
      </c>
      <c r="RJ97" s="284" t="str">
        <f t="shared" si="291"/>
        <v/>
      </c>
      <c r="RK97" s="284" t="str">
        <f t="shared" si="291"/>
        <v/>
      </c>
      <c r="RL97" s="284" t="str">
        <f t="shared" si="291"/>
        <v/>
      </c>
      <c r="RM97" s="284" t="str">
        <f t="shared" si="291"/>
        <v/>
      </c>
      <c r="RN97" s="284" t="str">
        <f t="shared" si="291"/>
        <v/>
      </c>
      <c r="RO97" s="284" t="str">
        <f t="shared" si="291"/>
        <v/>
      </c>
      <c r="RP97" s="284" t="str">
        <f t="shared" si="291"/>
        <v/>
      </c>
      <c r="RQ97" s="284" t="str">
        <f t="shared" si="291"/>
        <v/>
      </c>
      <c r="RR97" s="284" t="str">
        <f t="shared" si="291"/>
        <v/>
      </c>
      <c r="RS97" s="284" t="str">
        <f t="shared" si="291"/>
        <v/>
      </c>
      <c r="RT97" s="284" t="str">
        <f t="shared" si="291"/>
        <v/>
      </c>
      <c r="RU97" s="284" t="str">
        <f t="shared" si="291"/>
        <v/>
      </c>
      <c r="RV97" s="284" t="str">
        <f t="shared" si="291"/>
        <v/>
      </c>
      <c r="RW97" s="284" t="str">
        <f t="shared" si="291"/>
        <v/>
      </c>
      <c r="RX97" s="284" t="str">
        <f t="shared" si="291"/>
        <v/>
      </c>
      <c r="RY97" s="284" t="str">
        <f t="shared" si="291"/>
        <v/>
      </c>
      <c r="RZ97" s="284" t="str">
        <f t="shared" si="291"/>
        <v/>
      </c>
      <c r="SA97" s="284" t="str">
        <f t="shared" si="291"/>
        <v/>
      </c>
    </row>
    <row r="98" spans="1:495">
      <c r="A98" s="282"/>
      <c r="B98" s="283" t="str">
        <f>$B$19</f>
        <v>Soil and Vegetation Chemistry</v>
      </c>
      <c r="C98" s="290">
        <f>SUM(D98:R98,S98:INDEX(S98:SA98,$H$5))</f>
        <v>242318.72566460734</v>
      </c>
      <c r="D98" s="284" t="str">
        <f t="shared" ref="D98:BO98" si="292">IF(D42="","",($C19*D42)/((1+$H$4)^D$79))</f>
        <v/>
      </c>
      <c r="E98" s="284" t="str">
        <f t="shared" si="292"/>
        <v/>
      </c>
      <c r="F98" s="284">
        <f t="shared" si="292"/>
        <v>70742.822904991903</v>
      </c>
      <c r="G98" s="284" t="str">
        <f t="shared" si="292"/>
        <v/>
      </c>
      <c r="H98" s="284" t="str">
        <f t="shared" si="292"/>
        <v/>
      </c>
      <c r="I98" s="284">
        <f t="shared" si="292"/>
        <v>57747.216142610429</v>
      </c>
      <c r="J98" s="284" t="str">
        <f t="shared" si="292"/>
        <v/>
      </c>
      <c r="K98" s="284" t="str">
        <f t="shared" si="292"/>
        <v/>
      </c>
      <c r="L98" s="284" t="str">
        <f t="shared" si="292"/>
        <v/>
      </c>
      <c r="M98" s="284">
        <f t="shared" si="292"/>
        <v>44055.07470427105</v>
      </c>
      <c r="N98" s="284" t="str">
        <f t="shared" si="292"/>
        <v/>
      </c>
      <c r="O98" s="284" t="str">
        <f t="shared" si="292"/>
        <v/>
      </c>
      <c r="P98" s="284" t="str">
        <f t="shared" si="292"/>
        <v/>
      </c>
      <c r="Q98" s="284" t="str">
        <f t="shared" si="292"/>
        <v/>
      </c>
      <c r="R98" s="284">
        <f t="shared" si="292"/>
        <v>31410.659400265817</v>
      </c>
      <c r="S98" s="284" t="str">
        <f t="shared" si="292"/>
        <v/>
      </c>
      <c r="T98" s="284" t="str">
        <f t="shared" si="292"/>
        <v/>
      </c>
      <c r="U98" s="284" t="str">
        <f t="shared" si="292"/>
        <v/>
      </c>
      <c r="V98" s="284" t="str">
        <f t="shared" si="292"/>
        <v/>
      </c>
      <c r="W98" s="284">
        <f t="shared" si="292"/>
        <v>22395.366040858302</v>
      </c>
      <c r="X98" s="284" t="str">
        <f t="shared" si="292"/>
        <v/>
      </c>
      <c r="Y98" s="284" t="str">
        <f t="shared" si="292"/>
        <v/>
      </c>
      <c r="Z98" s="284" t="str">
        <f t="shared" si="292"/>
        <v/>
      </c>
      <c r="AA98" s="284" t="str">
        <f t="shared" si="292"/>
        <v/>
      </c>
      <c r="AB98" s="284">
        <f t="shared" si="292"/>
        <v>15967.586471609848</v>
      </c>
      <c r="AC98" s="284" t="str">
        <f t="shared" si="292"/>
        <v/>
      </c>
      <c r="AD98" s="284" t="str">
        <f t="shared" si="292"/>
        <v/>
      </c>
      <c r="AE98" s="284" t="str">
        <f t="shared" si="292"/>
        <v/>
      </c>
      <c r="AF98" s="284" t="str">
        <f t="shared" si="292"/>
        <v/>
      </c>
      <c r="AG98" s="284">
        <f t="shared" si="292"/>
        <v>11384.668473968217</v>
      </c>
      <c r="AH98" s="284" t="str">
        <f t="shared" si="292"/>
        <v/>
      </c>
      <c r="AI98" s="284" t="str">
        <f t="shared" si="292"/>
        <v/>
      </c>
      <c r="AJ98" s="284" t="str">
        <f t="shared" si="292"/>
        <v/>
      </c>
      <c r="AK98" s="284" t="str">
        <f t="shared" si="292"/>
        <v/>
      </c>
      <c r="AL98" s="284">
        <f t="shared" si="292"/>
        <v>8117.1112799427638</v>
      </c>
      <c r="AM98" s="284" t="str">
        <f t="shared" si="292"/>
        <v/>
      </c>
      <c r="AN98" s="284" t="str">
        <f t="shared" si="292"/>
        <v/>
      </c>
      <c r="AO98" s="284" t="str">
        <f t="shared" si="292"/>
        <v/>
      </c>
      <c r="AP98" s="284" t="str">
        <f t="shared" si="292"/>
        <v/>
      </c>
      <c r="AQ98" s="284" t="str">
        <f t="shared" si="292"/>
        <v/>
      </c>
      <c r="AR98" s="284" t="str">
        <f t="shared" si="292"/>
        <v/>
      </c>
      <c r="AS98" s="284" t="str">
        <f t="shared" si="292"/>
        <v/>
      </c>
      <c r="AT98" s="284" t="str">
        <f t="shared" si="292"/>
        <v/>
      </c>
      <c r="AU98" s="284" t="str">
        <f t="shared" si="292"/>
        <v/>
      </c>
      <c r="AV98" s="284" t="str">
        <f t="shared" si="292"/>
        <v/>
      </c>
      <c r="AW98" s="284" t="str">
        <f t="shared" si="292"/>
        <v/>
      </c>
      <c r="AX98" s="284" t="str">
        <f t="shared" si="292"/>
        <v/>
      </c>
      <c r="AY98" s="284" t="str">
        <f t="shared" si="292"/>
        <v/>
      </c>
      <c r="AZ98" s="284" t="str">
        <f t="shared" si="292"/>
        <v/>
      </c>
      <c r="BA98" s="284" t="str">
        <f t="shared" si="292"/>
        <v/>
      </c>
      <c r="BB98" s="284" t="str">
        <f t="shared" si="292"/>
        <v/>
      </c>
      <c r="BC98" s="284" t="str">
        <f t="shared" si="292"/>
        <v/>
      </c>
      <c r="BD98" s="284" t="str">
        <f t="shared" si="292"/>
        <v/>
      </c>
      <c r="BE98" s="284" t="str">
        <f t="shared" si="292"/>
        <v/>
      </c>
      <c r="BF98" s="284" t="str">
        <f t="shared" si="292"/>
        <v/>
      </c>
      <c r="BG98" s="284" t="str">
        <f t="shared" si="292"/>
        <v/>
      </c>
      <c r="BH98" s="284" t="str">
        <f t="shared" si="292"/>
        <v/>
      </c>
      <c r="BI98" s="284" t="str">
        <f t="shared" si="292"/>
        <v/>
      </c>
      <c r="BJ98" s="284" t="str">
        <f t="shared" si="292"/>
        <v/>
      </c>
      <c r="BK98" s="284" t="str">
        <f t="shared" si="292"/>
        <v/>
      </c>
      <c r="BL98" s="284" t="str">
        <f t="shared" si="292"/>
        <v/>
      </c>
      <c r="BM98" s="284" t="str">
        <f t="shared" si="292"/>
        <v/>
      </c>
      <c r="BN98" s="284" t="str">
        <f t="shared" si="292"/>
        <v/>
      </c>
      <c r="BO98" s="284" t="str">
        <f t="shared" si="292"/>
        <v/>
      </c>
      <c r="BP98" s="284" t="str">
        <f t="shared" ref="BP98:EA98" si="293">IF(BP42="","",($C19*BP42)/((1+$H$4)^BP$79))</f>
        <v/>
      </c>
      <c r="BQ98" s="284" t="str">
        <f t="shared" si="293"/>
        <v/>
      </c>
      <c r="BR98" s="284" t="str">
        <f t="shared" si="293"/>
        <v/>
      </c>
      <c r="BS98" s="284" t="str">
        <f t="shared" si="293"/>
        <v/>
      </c>
      <c r="BT98" s="284" t="str">
        <f t="shared" si="293"/>
        <v/>
      </c>
      <c r="BU98" s="284" t="str">
        <f t="shared" si="293"/>
        <v/>
      </c>
      <c r="BV98" s="284" t="str">
        <f t="shared" si="293"/>
        <v/>
      </c>
      <c r="BW98" s="284" t="str">
        <f t="shared" si="293"/>
        <v/>
      </c>
      <c r="BX98" s="284" t="str">
        <f t="shared" si="293"/>
        <v/>
      </c>
      <c r="BY98" s="284" t="str">
        <f t="shared" si="293"/>
        <v/>
      </c>
      <c r="BZ98" s="284" t="str">
        <f t="shared" si="293"/>
        <v/>
      </c>
      <c r="CA98" s="284" t="str">
        <f t="shared" si="293"/>
        <v/>
      </c>
      <c r="CB98" s="284" t="str">
        <f t="shared" si="293"/>
        <v/>
      </c>
      <c r="CC98" s="284" t="str">
        <f t="shared" si="293"/>
        <v/>
      </c>
      <c r="CD98" s="284" t="str">
        <f t="shared" si="293"/>
        <v/>
      </c>
      <c r="CE98" s="284" t="str">
        <f t="shared" si="293"/>
        <v/>
      </c>
      <c r="CF98" s="284" t="str">
        <f t="shared" si="293"/>
        <v/>
      </c>
      <c r="CG98" s="284" t="str">
        <f t="shared" si="293"/>
        <v/>
      </c>
      <c r="CH98" s="284" t="str">
        <f t="shared" si="293"/>
        <v/>
      </c>
      <c r="CI98" s="284" t="str">
        <f t="shared" si="293"/>
        <v/>
      </c>
      <c r="CJ98" s="284" t="str">
        <f t="shared" si="293"/>
        <v/>
      </c>
      <c r="CK98" s="284" t="str">
        <f t="shared" si="293"/>
        <v/>
      </c>
      <c r="CL98" s="284" t="str">
        <f t="shared" si="293"/>
        <v/>
      </c>
      <c r="CM98" s="284" t="str">
        <f t="shared" si="293"/>
        <v/>
      </c>
      <c r="CN98" s="284" t="str">
        <f t="shared" si="293"/>
        <v/>
      </c>
      <c r="CO98" s="284" t="str">
        <f t="shared" si="293"/>
        <v/>
      </c>
      <c r="CP98" s="284" t="str">
        <f t="shared" si="293"/>
        <v/>
      </c>
      <c r="CQ98" s="284" t="str">
        <f t="shared" si="293"/>
        <v/>
      </c>
      <c r="CR98" s="284" t="str">
        <f t="shared" si="293"/>
        <v/>
      </c>
      <c r="CS98" s="284" t="str">
        <f t="shared" si="293"/>
        <v/>
      </c>
      <c r="CT98" s="284" t="str">
        <f t="shared" si="293"/>
        <v/>
      </c>
      <c r="CU98" s="284" t="str">
        <f t="shared" si="293"/>
        <v/>
      </c>
      <c r="CV98" s="284" t="str">
        <f t="shared" si="293"/>
        <v/>
      </c>
      <c r="CW98" s="284" t="str">
        <f t="shared" si="293"/>
        <v/>
      </c>
      <c r="CX98" s="284" t="str">
        <f t="shared" si="293"/>
        <v/>
      </c>
      <c r="CY98" s="284" t="str">
        <f t="shared" si="293"/>
        <v/>
      </c>
      <c r="CZ98" s="284" t="str">
        <f t="shared" si="293"/>
        <v/>
      </c>
      <c r="DA98" s="284" t="str">
        <f t="shared" si="293"/>
        <v/>
      </c>
      <c r="DB98" s="284" t="str">
        <f t="shared" si="293"/>
        <v/>
      </c>
      <c r="DC98" s="284" t="str">
        <f t="shared" si="293"/>
        <v/>
      </c>
      <c r="DD98" s="284" t="str">
        <f t="shared" si="293"/>
        <v/>
      </c>
      <c r="DE98" s="284" t="str">
        <f t="shared" si="293"/>
        <v/>
      </c>
      <c r="DF98" s="284" t="str">
        <f t="shared" si="293"/>
        <v/>
      </c>
      <c r="DG98" s="284" t="str">
        <f t="shared" si="293"/>
        <v/>
      </c>
      <c r="DH98" s="284" t="str">
        <f t="shared" si="293"/>
        <v/>
      </c>
      <c r="DI98" s="284" t="str">
        <f t="shared" si="293"/>
        <v/>
      </c>
      <c r="DJ98" s="284" t="str">
        <f t="shared" si="293"/>
        <v/>
      </c>
      <c r="DK98" s="284" t="str">
        <f t="shared" si="293"/>
        <v/>
      </c>
      <c r="DL98" s="284" t="str">
        <f t="shared" si="293"/>
        <v/>
      </c>
      <c r="DM98" s="284" t="str">
        <f t="shared" si="293"/>
        <v/>
      </c>
      <c r="DN98" s="284" t="str">
        <f t="shared" si="293"/>
        <v/>
      </c>
      <c r="DO98" s="284" t="str">
        <f t="shared" si="293"/>
        <v/>
      </c>
      <c r="DP98" s="284" t="str">
        <f t="shared" si="293"/>
        <v/>
      </c>
      <c r="DQ98" s="284" t="str">
        <f t="shared" si="293"/>
        <v/>
      </c>
      <c r="DR98" s="284" t="str">
        <f t="shared" si="293"/>
        <v/>
      </c>
      <c r="DS98" s="284" t="str">
        <f t="shared" si="293"/>
        <v/>
      </c>
      <c r="DT98" s="284" t="str">
        <f t="shared" si="293"/>
        <v/>
      </c>
      <c r="DU98" s="284" t="str">
        <f t="shared" si="293"/>
        <v/>
      </c>
      <c r="DV98" s="284" t="str">
        <f t="shared" si="293"/>
        <v/>
      </c>
      <c r="DW98" s="284" t="str">
        <f t="shared" si="293"/>
        <v/>
      </c>
      <c r="DX98" s="284" t="str">
        <f t="shared" si="293"/>
        <v/>
      </c>
      <c r="DY98" s="284" t="str">
        <f t="shared" si="293"/>
        <v/>
      </c>
      <c r="DZ98" s="284" t="str">
        <f t="shared" si="293"/>
        <v/>
      </c>
      <c r="EA98" s="284" t="str">
        <f t="shared" si="293"/>
        <v/>
      </c>
      <c r="EB98" s="284" t="str">
        <f t="shared" ref="EB98:GM98" si="294">IF(EB42="","",($C19*EB42)/((1+$H$4)^EB$79))</f>
        <v/>
      </c>
      <c r="EC98" s="284" t="str">
        <f t="shared" si="294"/>
        <v/>
      </c>
      <c r="ED98" s="284" t="str">
        <f t="shared" si="294"/>
        <v/>
      </c>
      <c r="EE98" s="284" t="str">
        <f t="shared" si="294"/>
        <v/>
      </c>
      <c r="EF98" s="284" t="str">
        <f t="shared" si="294"/>
        <v/>
      </c>
      <c r="EG98" s="284" t="str">
        <f t="shared" si="294"/>
        <v/>
      </c>
      <c r="EH98" s="284" t="str">
        <f t="shared" si="294"/>
        <v/>
      </c>
      <c r="EI98" s="284" t="str">
        <f t="shared" si="294"/>
        <v/>
      </c>
      <c r="EJ98" s="284" t="str">
        <f t="shared" si="294"/>
        <v/>
      </c>
      <c r="EK98" s="284" t="str">
        <f t="shared" si="294"/>
        <v/>
      </c>
      <c r="EL98" s="284" t="str">
        <f t="shared" si="294"/>
        <v/>
      </c>
      <c r="EM98" s="284" t="str">
        <f t="shared" si="294"/>
        <v/>
      </c>
      <c r="EN98" s="284" t="str">
        <f t="shared" si="294"/>
        <v/>
      </c>
      <c r="EO98" s="284" t="str">
        <f t="shared" si="294"/>
        <v/>
      </c>
      <c r="EP98" s="284" t="str">
        <f t="shared" si="294"/>
        <v/>
      </c>
      <c r="EQ98" s="284" t="str">
        <f t="shared" si="294"/>
        <v/>
      </c>
      <c r="ER98" s="284" t="str">
        <f t="shared" si="294"/>
        <v/>
      </c>
      <c r="ES98" s="284" t="str">
        <f t="shared" si="294"/>
        <v/>
      </c>
      <c r="ET98" s="284" t="str">
        <f t="shared" si="294"/>
        <v/>
      </c>
      <c r="EU98" s="284" t="str">
        <f t="shared" si="294"/>
        <v/>
      </c>
      <c r="EV98" s="284" t="str">
        <f t="shared" si="294"/>
        <v/>
      </c>
      <c r="EW98" s="284" t="str">
        <f t="shared" si="294"/>
        <v/>
      </c>
      <c r="EX98" s="284" t="str">
        <f t="shared" si="294"/>
        <v/>
      </c>
      <c r="EY98" s="284" t="str">
        <f t="shared" si="294"/>
        <v/>
      </c>
      <c r="EZ98" s="284" t="str">
        <f t="shared" si="294"/>
        <v/>
      </c>
      <c r="FA98" s="284" t="str">
        <f t="shared" si="294"/>
        <v/>
      </c>
      <c r="FB98" s="284" t="str">
        <f t="shared" si="294"/>
        <v/>
      </c>
      <c r="FC98" s="284" t="str">
        <f t="shared" si="294"/>
        <v/>
      </c>
      <c r="FD98" s="284" t="str">
        <f t="shared" si="294"/>
        <v/>
      </c>
      <c r="FE98" s="284" t="str">
        <f t="shared" si="294"/>
        <v/>
      </c>
      <c r="FF98" s="284" t="str">
        <f t="shared" si="294"/>
        <v/>
      </c>
      <c r="FG98" s="284" t="str">
        <f t="shared" si="294"/>
        <v/>
      </c>
      <c r="FH98" s="284" t="str">
        <f t="shared" si="294"/>
        <v/>
      </c>
      <c r="FI98" s="284" t="str">
        <f t="shared" si="294"/>
        <v/>
      </c>
      <c r="FJ98" s="284" t="str">
        <f t="shared" si="294"/>
        <v/>
      </c>
      <c r="FK98" s="284" t="str">
        <f t="shared" si="294"/>
        <v/>
      </c>
      <c r="FL98" s="284" t="str">
        <f t="shared" si="294"/>
        <v/>
      </c>
      <c r="FM98" s="284" t="str">
        <f t="shared" si="294"/>
        <v/>
      </c>
      <c r="FN98" s="284" t="str">
        <f t="shared" si="294"/>
        <v/>
      </c>
      <c r="FO98" s="284" t="str">
        <f t="shared" si="294"/>
        <v/>
      </c>
      <c r="FP98" s="284" t="str">
        <f t="shared" si="294"/>
        <v/>
      </c>
      <c r="FQ98" s="284" t="str">
        <f t="shared" si="294"/>
        <v/>
      </c>
      <c r="FR98" s="284" t="str">
        <f t="shared" si="294"/>
        <v/>
      </c>
      <c r="FS98" s="284" t="str">
        <f t="shared" si="294"/>
        <v/>
      </c>
      <c r="FT98" s="284" t="str">
        <f t="shared" si="294"/>
        <v/>
      </c>
      <c r="FU98" s="284" t="str">
        <f t="shared" si="294"/>
        <v/>
      </c>
      <c r="FV98" s="284" t="str">
        <f t="shared" si="294"/>
        <v/>
      </c>
      <c r="FW98" s="284" t="str">
        <f t="shared" si="294"/>
        <v/>
      </c>
      <c r="FX98" s="284" t="str">
        <f t="shared" si="294"/>
        <v/>
      </c>
      <c r="FY98" s="284" t="str">
        <f t="shared" si="294"/>
        <v/>
      </c>
      <c r="FZ98" s="284" t="str">
        <f t="shared" si="294"/>
        <v/>
      </c>
      <c r="GA98" s="284" t="str">
        <f t="shared" si="294"/>
        <v/>
      </c>
      <c r="GB98" s="284" t="str">
        <f t="shared" si="294"/>
        <v/>
      </c>
      <c r="GC98" s="284" t="str">
        <f t="shared" si="294"/>
        <v/>
      </c>
      <c r="GD98" s="284" t="str">
        <f t="shared" si="294"/>
        <v/>
      </c>
      <c r="GE98" s="284" t="str">
        <f t="shared" si="294"/>
        <v/>
      </c>
      <c r="GF98" s="284" t="str">
        <f t="shared" si="294"/>
        <v/>
      </c>
      <c r="GG98" s="284" t="str">
        <f t="shared" si="294"/>
        <v/>
      </c>
      <c r="GH98" s="284" t="str">
        <f t="shared" si="294"/>
        <v/>
      </c>
      <c r="GI98" s="284" t="str">
        <f t="shared" si="294"/>
        <v/>
      </c>
      <c r="GJ98" s="284" t="str">
        <f t="shared" si="294"/>
        <v/>
      </c>
      <c r="GK98" s="284" t="str">
        <f t="shared" si="294"/>
        <v/>
      </c>
      <c r="GL98" s="284" t="str">
        <f t="shared" si="294"/>
        <v/>
      </c>
      <c r="GM98" s="284" t="str">
        <f t="shared" si="294"/>
        <v/>
      </c>
      <c r="GN98" s="284" t="str">
        <f t="shared" ref="GN98:IY98" si="295">IF(GN42="","",($C19*GN42)/((1+$H$4)^GN$79))</f>
        <v/>
      </c>
      <c r="GO98" s="284" t="str">
        <f t="shared" si="295"/>
        <v/>
      </c>
      <c r="GP98" s="284" t="str">
        <f t="shared" si="295"/>
        <v/>
      </c>
      <c r="GQ98" s="284" t="str">
        <f t="shared" si="295"/>
        <v/>
      </c>
      <c r="GR98" s="284" t="str">
        <f t="shared" si="295"/>
        <v/>
      </c>
      <c r="GS98" s="284" t="str">
        <f t="shared" si="295"/>
        <v/>
      </c>
      <c r="GT98" s="284" t="str">
        <f t="shared" si="295"/>
        <v/>
      </c>
      <c r="GU98" s="284" t="str">
        <f t="shared" si="295"/>
        <v/>
      </c>
      <c r="GV98" s="284" t="str">
        <f t="shared" si="295"/>
        <v/>
      </c>
      <c r="GW98" s="284" t="str">
        <f t="shared" si="295"/>
        <v/>
      </c>
      <c r="GX98" s="284" t="str">
        <f t="shared" si="295"/>
        <v/>
      </c>
      <c r="GY98" s="284" t="str">
        <f t="shared" si="295"/>
        <v/>
      </c>
      <c r="GZ98" s="284" t="str">
        <f t="shared" si="295"/>
        <v/>
      </c>
      <c r="HA98" s="284" t="str">
        <f t="shared" si="295"/>
        <v/>
      </c>
      <c r="HB98" s="284" t="str">
        <f t="shared" si="295"/>
        <v/>
      </c>
      <c r="HC98" s="284" t="str">
        <f t="shared" si="295"/>
        <v/>
      </c>
      <c r="HD98" s="284" t="str">
        <f t="shared" si="295"/>
        <v/>
      </c>
      <c r="HE98" s="284" t="str">
        <f t="shared" si="295"/>
        <v/>
      </c>
      <c r="HF98" s="284" t="str">
        <f t="shared" si="295"/>
        <v/>
      </c>
      <c r="HG98" s="284" t="str">
        <f t="shared" si="295"/>
        <v/>
      </c>
      <c r="HH98" s="284" t="str">
        <f t="shared" si="295"/>
        <v/>
      </c>
      <c r="HI98" s="284" t="str">
        <f t="shared" si="295"/>
        <v/>
      </c>
      <c r="HJ98" s="284" t="str">
        <f t="shared" si="295"/>
        <v/>
      </c>
      <c r="HK98" s="284" t="str">
        <f t="shared" si="295"/>
        <v/>
      </c>
      <c r="HL98" s="284" t="str">
        <f t="shared" si="295"/>
        <v/>
      </c>
      <c r="HM98" s="284" t="str">
        <f t="shared" si="295"/>
        <v/>
      </c>
      <c r="HN98" s="284" t="str">
        <f t="shared" si="295"/>
        <v/>
      </c>
      <c r="HO98" s="284" t="str">
        <f t="shared" si="295"/>
        <v/>
      </c>
      <c r="HP98" s="284" t="str">
        <f t="shared" si="295"/>
        <v/>
      </c>
      <c r="HQ98" s="284" t="str">
        <f t="shared" si="295"/>
        <v/>
      </c>
      <c r="HR98" s="284" t="str">
        <f t="shared" si="295"/>
        <v/>
      </c>
      <c r="HS98" s="284" t="str">
        <f t="shared" si="295"/>
        <v/>
      </c>
      <c r="HT98" s="284" t="str">
        <f t="shared" si="295"/>
        <v/>
      </c>
      <c r="HU98" s="284" t="str">
        <f t="shared" si="295"/>
        <v/>
      </c>
      <c r="HV98" s="284" t="str">
        <f t="shared" si="295"/>
        <v/>
      </c>
      <c r="HW98" s="284" t="str">
        <f t="shared" si="295"/>
        <v/>
      </c>
      <c r="HX98" s="284" t="str">
        <f t="shared" si="295"/>
        <v/>
      </c>
      <c r="HY98" s="284" t="str">
        <f t="shared" si="295"/>
        <v/>
      </c>
      <c r="HZ98" s="284" t="str">
        <f t="shared" si="295"/>
        <v/>
      </c>
      <c r="IA98" s="284" t="str">
        <f t="shared" si="295"/>
        <v/>
      </c>
      <c r="IB98" s="284" t="str">
        <f t="shared" si="295"/>
        <v/>
      </c>
      <c r="IC98" s="284" t="str">
        <f t="shared" si="295"/>
        <v/>
      </c>
      <c r="ID98" s="284" t="str">
        <f t="shared" si="295"/>
        <v/>
      </c>
      <c r="IE98" s="284" t="str">
        <f t="shared" si="295"/>
        <v/>
      </c>
      <c r="IF98" s="284" t="str">
        <f t="shared" si="295"/>
        <v/>
      </c>
      <c r="IG98" s="284" t="str">
        <f t="shared" si="295"/>
        <v/>
      </c>
      <c r="IH98" s="284" t="str">
        <f t="shared" si="295"/>
        <v/>
      </c>
      <c r="II98" s="284" t="str">
        <f t="shared" si="295"/>
        <v/>
      </c>
      <c r="IJ98" s="284" t="str">
        <f t="shared" si="295"/>
        <v/>
      </c>
      <c r="IK98" s="284" t="str">
        <f t="shared" si="295"/>
        <v/>
      </c>
      <c r="IL98" s="284" t="str">
        <f t="shared" si="295"/>
        <v/>
      </c>
      <c r="IM98" s="284" t="str">
        <f t="shared" si="295"/>
        <v/>
      </c>
      <c r="IN98" s="284" t="str">
        <f t="shared" si="295"/>
        <v/>
      </c>
      <c r="IO98" s="284" t="str">
        <f t="shared" si="295"/>
        <v/>
      </c>
      <c r="IP98" s="284" t="str">
        <f t="shared" si="295"/>
        <v/>
      </c>
      <c r="IQ98" s="284" t="str">
        <f t="shared" si="295"/>
        <v/>
      </c>
      <c r="IR98" s="284" t="str">
        <f t="shared" si="295"/>
        <v/>
      </c>
      <c r="IS98" s="284" t="str">
        <f t="shared" si="295"/>
        <v/>
      </c>
      <c r="IT98" s="284" t="str">
        <f t="shared" si="295"/>
        <v/>
      </c>
      <c r="IU98" s="284" t="str">
        <f t="shared" si="295"/>
        <v/>
      </c>
      <c r="IV98" s="284" t="str">
        <f t="shared" si="295"/>
        <v/>
      </c>
      <c r="IW98" s="284" t="str">
        <f t="shared" si="295"/>
        <v/>
      </c>
      <c r="IX98" s="284" t="str">
        <f t="shared" si="295"/>
        <v/>
      </c>
      <c r="IY98" s="284" t="str">
        <f t="shared" si="295"/>
        <v/>
      </c>
      <c r="IZ98" s="284" t="str">
        <f t="shared" ref="IZ98:LK98" si="296">IF(IZ42="","",($C19*IZ42)/((1+$H$4)^IZ$79))</f>
        <v/>
      </c>
      <c r="JA98" s="284" t="str">
        <f t="shared" si="296"/>
        <v/>
      </c>
      <c r="JB98" s="284" t="str">
        <f t="shared" si="296"/>
        <v/>
      </c>
      <c r="JC98" s="284" t="str">
        <f t="shared" si="296"/>
        <v/>
      </c>
      <c r="JD98" s="284" t="str">
        <f t="shared" si="296"/>
        <v/>
      </c>
      <c r="JE98" s="284" t="str">
        <f t="shared" si="296"/>
        <v/>
      </c>
      <c r="JF98" s="284" t="str">
        <f t="shared" si="296"/>
        <v/>
      </c>
      <c r="JG98" s="284" t="str">
        <f t="shared" si="296"/>
        <v/>
      </c>
      <c r="JH98" s="284" t="str">
        <f t="shared" si="296"/>
        <v/>
      </c>
      <c r="JI98" s="284" t="str">
        <f t="shared" si="296"/>
        <v/>
      </c>
      <c r="JJ98" s="284" t="str">
        <f t="shared" si="296"/>
        <v/>
      </c>
      <c r="JK98" s="284" t="str">
        <f t="shared" si="296"/>
        <v/>
      </c>
      <c r="JL98" s="284" t="str">
        <f t="shared" si="296"/>
        <v/>
      </c>
      <c r="JM98" s="284" t="str">
        <f t="shared" si="296"/>
        <v/>
      </c>
      <c r="JN98" s="284" t="str">
        <f t="shared" si="296"/>
        <v/>
      </c>
      <c r="JO98" s="284" t="str">
        <f t="shared" si="296"/>
        <v/>
      </c>
      <c r="JP98" s="284" t="str">
        <f t="shared" si="296"/>
        <v/>
      </c>
      <c r="JQ98" s="284" t="str">
        <f t="shared" si="296"/>
        <v/>
      </c>
      <c r="JR98" s="284" t="str">
        <f t="shared" si="296"/>
        <v/>
      </c>
      <c r="JS98" s="284" t="str">
        <f t="shared" si="296"/>
        <v/>
      </c>
      <c r="JT98" s="284" t="str">
        <f t="shared" si="296"/>
        <v/>
      </c>
      <c r="JU98" s="284" t="str">
        <f t="shared" si="296"/>
        <v/>
      </c>
      <c r="JV98" s="284" t="str">
        <f t="shared" si="296"/>
        <v/>
      </c>
      <c r="JW98" s="284" t="str">
        <f t="shared" si="296"/>
        <v/>
      </c>
      <c r="JX98" s="284" t="str">
        <f t="shared" si="296"/>
        <v/>
      </c>
      <c r="JY98" s="284" t="str">
        <f t="shared" si="296"/>
        <v/>
      </c>
      <c r="JZ98" s="284" t="str">
        <f t="shared" si="296"/>
        <v/>
      </c>
      <c r="KA98" s="284" t="str">
        <f t="shared" si="296"/>
        <v/>
      </c>
      <c r="KB98" s="284" t="str">
        <f t="shared" si="296"/>
        <v/>
      </c>
      <c r="KC98" s="284" t="str">
        <f t="shared" si="296"/>
        <v/>
      </c>
      <c r="KD98" s="284" t="str">
        <f t="shared" si="296"/>
        <v/>
      </c>
      <c r="KE98" s="284" t="str">
        <f t="shared" si="296"/>
        <v/>
      </c>
      <c r="KF98" s="284" t="str">
        <f t="shared" si="296"/>
        <v/>
      </c>
      <c r="KG98" s="284" t="str">
        <f t="shared" si="296"/>
        <v/>
      </c>
      <c r="KH98" s="284" t="str">
        <f t="shared" si="296"/>
        <v/>
      </c>
      <c r="KI98" s="284" t="str">
        <f t="shared" si="296"/>
        <v/>
      </c>
      <c r="KJ98" s="284" t="str">
        <f t="shared" si="296"/>
        <v/>
      </c>
      <c r="KK98" s="284" t="str">
        <f t="shared" si="296"/>
        <v/>
      </c>
      <c r="KL98" s="284" t="str">
        <f t="shared" si="296"/>
        <v/>
      </c>
      <c r="KM98" s="284" t="str">
        <f t="shared" si="296"/>
        <v/>
      </c>
      <c r="KN98" s="284" t="str">
        <f t="shared" si="296"/>
        <v/>
      </c>
      <c r="KO98" s="284" t="str">
        <f t="shared" si="296"/>
        <v/>
      </c>
      <c r="KP98" s="284" t="str">
        <f t="shared" si="296"/>
        <v/>
      </c>
      <c r="KQ98" s="284" t="str">
        <f t="shared" si="296"/>
        <v/>
      </c>
      <c r="KR98" s="284" t="str">
        <f t="shared" si="296"/>
        <v/>
      </c>
      <c r="KS98" s="284" t="str">
        <f t="shared" si="296"/>
        <v/>
      </c>
      <c r="KT98" s="284" t="str">
        <f t="shared" si="296"/>
        <v/>
      </c>
      <c r="KU98" s="284" t="str">
        <f t="shared" si="296"/>
        <v/>
      </c>
      <c r="KV98" s="284" t="str">
        <f t="shared" si="296"/>
        <v/>
      </c>
      <c r="KW98" s="284" t="str">
        <f t="shared" si="296"/>
        <v/>
      </c>
      <c r="KX98" s="284" t="str">
        <f t="shared" si="296"/>
        <v/>
      </c>
      <c r="KY98" s="284" t="str">
        <f t="shared" si="296"/>
        <v/>
      </c>
      <c r="KZ98" s="284" t="str">
        <f t="shared" si="296"/>
        <v/>
      </c>
      <c r="LA98" s="284" t="str">
        <f t="shared" si="296"/>
        <v/>
      </c>
      <c r="LB98" s="284" t="str">
        <f t="shared" si="296"/>
        <v/>
      </c>
      <c r="LC98" s="284" t="str">
        <f t="shared" si="296"/>
        <v/>
      </c>
      <c r="LD98" s="284" t="str">
        <f t="shared" si="296"/>
        <v/>
      </c>
      <c r="LE98" s="284" t="str">
        <f t="shared" si="296"/>
        <v/>
      </c>
      <c r="LF98" s="284" t="str">
        <f t="shared" si="296"/>
        <v/>
      </c>
      <c r="LG98" s="284" t="str">
        <f t="shared" si="296"/>
        <v/>
      </c>
      <c r="LH98" s="284" t="str">
        <f t="shared" si="296"/>
        <v/>
      </c>
      <c r="LI98" s="284" t="str">
        <f t="shared" si="296"/>
        <v/>
      </c>
      <c r="LJ98" s="284" t="str">
        <f t="shared" si="296"/>
        <v/>
      </c>
      <c r="LK98" s="284" t="str">
        <f t="shared" si="296"/>
        <v/>
      </c>
      <c r="LL98" s="284" t="str">
        <f t="shared" ref="LL98:NW98" si="297">IF(LL42="","",($C19*LL42)/((1+$H$4)^LL$79))</f>
        <v/>
      </c>
      <c r="LM98" s="284" t="str">
        <f t="shared" si="297"/>
        <v/>
      </c>
      <c r="LN98" s="284" t="str">
        <f t="shared" si="297"/>
        <v/>
      </c>
      <c r="LO98" s="284" t="str">
        <f t="shared" si="297"/>
        <v/>
      </c>
      <c r="LP98" s="284" t="str">
        <f t="shared" si="297"/>
        <v/>
      </c>
      <c r="LQ98" s="284" t="str">
        <f t="shared" si="297"/>
        <v/>
      </c>
      <c r="LR98" s="284" t="str">
        <f t="shared" si="297"/>
        <v/>
      </c>
      <c r="LS98" s="284" t="str">
        <f t="shared" si="297"/>
        <v/>
      </c>
      <c r="LT98" s="284" t="str">
        <f t="shared" si="297"/>
        <v/>
      </c>
      <c r="LU98" s="284" t="str">
        <f t="shared" si="297"/>
        <v/>
      </c>
      <c r="LV98" s="284" t="str">
        <f t="shared" si="297"/>
        <v/>
      </c>
      <c r="LW98" s="284" t="str">
        <f t="shared" si="297"/>
        <v/>
      </c>
      <c r="LX98" s="284" t="str">
        <f t="shared" si="297"/>
        <v/>
      </c>
      <c r="LY98" s="284" t="str">
        <f t="shared" si="297"/>
        <v/>
      </c>
      <c r="LZ98" s="284" t="str">
        <f t="shared" si="297"/>
        <v/>
      </c>
      <c r="MA98" s="284" t="str">
        <f t="shared" si="297"/>
        <v/>
      </c>
      <c r="MB98" s="284" t="str">
        <f t="shared" si="297"/>
        <v/>
      </c>
      <c r="MC98" s="284" t="str">
        <f t="shared" si="297"/>
        <v/>
      </c>
      <c r="MD98" s="284" t="str">
        <f t="shared" si="297"/>
        <v/>
      </c>
      <c r="ME98" s="284" t="str">
        <f t="shared" si="297"/>
        <v/>
      </c>
      <c r="MF98" s="284" t="str">
        <f t="shared" si="297"/>
        <v/>
      </c>
      <c r="MG98" s="284" t="str">
        <f t="shared" si="297"/>
        <v/>
      </c>
      <c r="MH98" s="284" t="str">
        <f t="shared" si="297"/>
        <v/>
      </c>
      <c r="MI98" s="284" t="str">
        <f t="shared" si="297"/>
        <v/>
      </c>
      <c r="MJ98" s="284" t="str">
        <f t="shared" si="297"/>
        <v/>
      </c>
      <c r="MK98" s="284" t="str">
        <f t="shared" si="297"/>
        <v/>
      </c>
      <c r="ML98" s="284" t="str">
        <f t="shared" si="297"/>
        <v/>
      </c>
      <c r="MM98" s="284" t="str">
        <f t="shared" si="297"/>
        <v/>
      </c>
      <c r="MN98" s="284" t="str">
        <f t="shared" si="297"/>
        <v/>
      </c>
      <c r="MO98" s="284" t="str">
        <f t="shared" si="297"/>
        <v/>
      </c>
      <c r="MP98" s="284" t="str">
        <f t="shared" si="297"/>
        <v/>
      </c>
      <c r="MQ98" s="284" t="str">
        <f t="shared" si="297"/>
        <v/>
      </c>
      <c r="MR98" s="284" t="str">
        <f t="shared" si="297"/>
        <v/>
      </c>
      <c r="MS98" s="284" t="str">
        <f t="shared" si="297"/>
        <v/>
      </c>
      <c r="MT98" s="284" t="str">
        <f t="shared" si="297"/>
        <v/>
      </c>
      <c r="MU98" s="284" t="str">
        <f t="shared" si="297"/>
        <v/>
      </c>
      <c r="MV98" s="284" t="str">
        <f t="shared" si="297"/>
        <v/>
      </c>
      <c r="MW98" s="284" t="str">
        <f t="shared" si="297"/>
        <v/>
      </c>
      <c r="MX98" s="284" t="str">
        <f t="shared" si="297"/>
        <v/>
      </c>
      <c r="MY98" s="284" t="str">
        <f t="shared" si="297"/>
        <v/>
      </c>
      <c r="MZ98" s="284" t="str">
        <f t="shared" si="297"/>
        <v/>
      </c>
      <c r="NA98" s="284" t="str">
        <f t="shared" si="297"/>
        <v/>
      </c>
      <c r="NB98" s="284" t="str">
        <f t="shared" si="297"/>
        <v/>
      </c>
      <c r="NC98" s="284" t="str">
        <f t="shared" si="297"/>
        <v/>
      </c>
      <c r="ND98" s="284" t="str">
        <f t="shared" si="297"/>
        <v/>
      </c>
      <c r="NE98" s="284" t="str">
        <f t="shared" si="297"/>
        <v/>
      </c>
      <c r="NF98" s="284" t="str">
        <f t="shared" si="297"/>
        <v/>
      </c>
      <c r="NG98" s="284" t="str">
        <f t="shared" si="297"/>
        <v/>
      </c>
      <c r="NH98" s="284" t="str">
        <f t="shared" si="297"/>
        <v/>
      </c>
      <c r="NI98" s="284" t="str">
        <f t="shared" si="297"/>
        <v/>
      </c>
      <c r="NJ98" s="284" t="str">
        <f t="shared" si="297"/>
        <v/>
      </c>
      <c r="NK98" s="284" t="str">
        <f t="shared" si="297"/>
        <v/>
      </c>
      <c r="NL98" s="284" t="str">
        <f t="shared" si="297"/>
        <v/>
      </c>
      <c r="NM98" s="284" t="str">
        <f t="shared" si="297"/>
        <v/>
      </c>
      <c r="NN98" s="284" t="str">
        <f t="shared" si="297"/>
        <v/>
      </c>
      <c r="NO98" s="284" t="str">
        <f t="shared" si="297"/>
        <v/>
      </c>
      <c r="NP98" s="284" t="str">
        <f t="shared" si="297"/>
        <v/>
      </c>
      <c r="NQ98" s="284" t="str">
        <f t="shared" si="297"/>
        <v/>
      </c>
      <c r="NR98" s="284" t="str">
        <f t="shared" si="297"/>
        <v/>
      </c>
      <c r="NS98" s="284" t="str">
        <f t="shared" si="297"/>
        <v/>
      </c>
      <c r="NT98" s="284" t="str">
        <f t="shared" si="297"/>
        <v/>
      </c>
      <c r="NU98" s="284" t="str">
        <f t="shared" si="297"/>
        <v/>
      </c>
      <c r="NV98" s="284" t="str">
        <f t="shared" si="297"/>
        <v/>
      </c>
      <c r="NW98" s="284" t="str">
        <f t="shared" si="297"/>
        <v/>
      </c>
      <c r="NX98" s="284" t="str">
        <f t="shared" ref="NX98:QI98" si="298">IF(NX42="","",($C19*NX42)/((1+$H$4)^NX$79))</f>
        <v/>
      </c>
      <c r="NY98" s="284" t="str">
        <f t="shared" si="298"/>
        <v/>
      </c>
      <c r="NZ98" s="284" t="str">
        <f t="shared" si="298"/>
        <v/>
      </c>
      <c r="OA98" s="284" t="str">
        <f t="shared" si="298"/>
        <v/>
      </c>
      <c r="OB98" s="284" t="str">
        <f t="shared" si="298"/>
        <v/>
      </c>
      <c r="OC98" s="284" t="str">
        <f t="shared" si="298"/>
        <v/>
      </c>
      <c r="OD98" s="284" t="str">
        <f t="shared" si="298"/>
        <v/>
      </c>
      <c r="OE98" s="284" t="str">
        <f t="shared" si="298"/>
        <v/>
      </c>
      <c r="OF98" s="284" t="str">
        <f t="shared" si="298"/>
        <v/>
      </c>
      <c r="OG98" s="284" t="str">
        <f t="shared" si="298"/>
        <v/>
      </c>
      <c r="OH98" s="284" t="str">
        <f t="shared" si="298"/>
        <v/>
      </c>
      <c r="OI98" s="284" t="str">
        <f t="shared" si="298"/>
        <v/>
      </c>
      <c r="OJ98" s="284" t="str">
        <f t="shared" si="298"/>
        <v/>
      </c>
      <c r="OK98" s="284" t="str">
        <f t="shared" si="298"/>
        <v/>
      </c>
      <c r="OL98" s="284" t="str">
        <f t="shared" si="298"/>
        <v/>
      </c>
      <c r="OM98" s="284" t="str">
        <f t="shared" si="298"/>
        <v/>
      </c>
      <c r="ON98" s="284" t="str">
        <f t="shared" si="298"/>
        <v/>
      </c>
      <c r="OO98" s="284" t="str">
        <f t="shared" si="298"/>
        <v/>
      </c>
      <c r="OP98" s="284" t="str">
        <f t="shared" si="298"/>
        <v/>
      </c>
      <c r="OQ98" s="284" t="str">
        <f t="shared" si="298"/>
        <v/>
      </c>
      <c r="OR98" s="284" t="str">
        <f t="shared" si="298"/>
        <v/>
      </c>
      <c r="OS98" s="284" t="str">
        <f t="shared" si="298"/>
        <v/>
      </c>
      <c r="OT98" s="284" t="str">
        <f t="shared" si="298"/>
        <v/>
      </c>
      <c r="OU98" s="284" t="str">
        <f t="shared" si="298"/>
        <v/>
      </c>
      <c r="OV98" s="284" t="str">
        <f t="shared" si="298"/>
        <v/>
      </c>
      <c r="OW98" s="284" t="str">
        <f t="shared" si="298"/>
        <v/>
      </c>
      <c r="OX98" s="284" t="str">
        <f t="shared" si="298"/>
        <v/>
      </c>
      <c r="OY98" s="284" t="str">
        <f t="shared" si="298"/>
        <v/>
      </c>
      <c r="OZ98" s="284" t="str">
        <f t="shared" si="298"/>
        <v/>
      </c>
      <c r="PA98" s="284" t="str">
        <f t="shared" si="298"/>
        <v/>
      </c>
      <c r="PB98" s="284" t="str">
        <f t="shared" si="298"/>
        <v/>
      </c>
      <c r="PC98" s="284" t="str">
        <f t="shared" si="298"/>
        <v/>
      </c>
      <c r="PD98" s="284" t="str">
        <f t="shared" si="298"/>
        <v/>
      </c>
      <c r="PE98" s="284" t="str">
        <f t="shared" si="298"/>
        <v/>
      </c>
      <c r="PF98" s="284" t="str">
        <f t="shared" si="298"/>
        <v/>
      </c>
      <c r="PG98" s="284" t="str">
        <f t="shared" si="298"/>
        <v/>
      </c>
      <c r="PH98" s="284" t="str">
        <f t="shared" si="298"/>
        <v/>
      </c>
      <c r="PI98" s="284" t="str">
        <f t="shared" si="298"/>
        <v/>
      </c>
      <c r="PJ98" s="284" t="str">
        <f t="shared" si="298"/>
        <v/>
      </c>
      <c r="PK98" s="284" t="str">
        <f t="shared" si="298"/>
        <v/>
      </c>
      <c r="PL98" s="284" t="str">
        <f t="shared" si="298"/>
        <v/>
      </c>
      <c r="PM98" s="284" t="str">
        <f t="shared" si="298"/>
        <v/>
      </c>
      <c r="PN98" s="284" t="str">
        <f t="shared" si="298"/>
        <v/>
      </c>
      <c r="PO98" s="284" t="str">
        <f t="shared" si="298"/>
        <v/>
      </c>
      <c r="PP98" s="284" t="str">
        <f t="shared" si="298"/>
        <v/>
      </c>
      <c r="PQ98" s="284" t="str">
        <f t="shared" si="298"/>
        <v/>
      </c>
      <c r="PR98" s="284" t="str">
        <f t="shared" si="298"/>
        <v/>
      </c>
      <c r="PS98" s="284" t="str">
        <f t="shared" si="298"/>
        <v/>
      </c>
      <c r="PT98" s="284" t="str">
        <f t="shared" si="298"/>
        <v/>
      </c>
      <c r="PU98" s="284" t="str">
        <f t="shared" si="298"/>
        <v/>
      </c>
      <c r="PV98" s="284" t="str">
        <f t="shared" si="298"/>
        <v/>
      </c>
      <c r="PW98" s="284" t="str">
        <f t="shared" si="298"/>
        <v/>
      </c>
      <c r="PX98" s="284" t="str">
        <f t="shared" si="298"/>
        <v/>
      </c>
      <c r="PY98" s="284" t="str">
        <f t="shared" si="298"/>
        <v/>
      </c>
      <c r="PZ98" s="284" t="str">
        <f t="shared" si="298"/>
        <v/>
      </c>
      <c r="QA98" s="284" t="str">
        <f t="shared" si="298"/>
        <v/>
      </c>
      <c r="QB98" s="284" t="str">
        <f t="shared" si="298"/>
        <v/>
      </c>
      <c r="QC98" s="284" t="str">
        <f t="shared" si="298"/>
        <v/>
      </c>
      <c r="QD98" s="284" t="str">
        <f t="shared" si="298"/>
        <v/>
      </c>
      <c r="QE98" s="284" t="str">
        <f t="shared" si="298"/>
        <v/>
      </c>
      <c r="QF98" s="284" t="str">
        <f t="shared" si="298"/>
        <v/>
      </c>
      <c r="QG98" s="284" t="str">
        <f t="shared" si="298"/>
        <v/>
      </c>
      <c r="QH98" s="284" t="str">
        <f t="shared" si="298"/>
        <v/>
      </c>
      <c r="QI98" s="284" t="str">
        <f t="shared" si="298"/>
        <v/>
      </c>
      <c r="QJ98" s="284" t="str">
        <f t="shared" ref="QJ98:SA98" si="299">IF(QJ42="","",($C19*QJ42)/((1+$H$4)^QJ$79))</f>
        <v/>
      </c>
      <c r="QK98" s="284" t="str">
        <f t="shared" si="299"/>
        <v/>
      </c>
      <c r="QL98" s="284" t="str">
        <f t="shared" si="299"/>
        <v/>
      </c>
      <c r="QM98" s="284" t="str">
        <f t="shared" si="299"/>
        <v/>
      </c>
      <c r="QN98" s="284" t="str">
        <f t="shared" si="299"/>
        <v/>
      </c>
      <c r="QO98" s="284" t="str">
        <f t="shared" si="299"/>
        <v/>
      </c>
      <c r="QP98" s="284" t="str">
        <f t="shared" si="299"/>
        <v/>
      </c>
      <c r="QQ98" s="284" t="str">
        <f t="shared" si="299"/>
        <v/>
      </c>
      <c r="QR98" s="284" t="str">
        <f t="shared" si="299"/>
        <v/>
      </c>
      <c r="QS98" s="284" t="str">
        <f t="shared" si="299"/>
        <v/>
      </c>
      <c r="QT98" s="284" t="str">
        <f t="shared" si="299"/>
        <v/>
      </c>
      <c r="QU98" s="284" t="str">
        <f t="shared" si="299"/>
        <v/>
      </c>
      <c r="QV98" s="284" t="str">
        <f t="shared" si="299"/>
        <v/>
      </c>
      <c r="QW98" s="284" t="str">
        <f t="shared" si="299"/>
        <v/>
      </c>
      <c r="QX98" s="284" t="str">
        <f t="shared" si="299"/>
        <v/>
      </c>
      <c r="QY98" s="284" t="str">
        <f t="shared" si="299"/>
        <v/>
      </c>
      <c r="QZ98" s="284" t="str">
        <f t="shared" si="299"/>
        <v/>
      </c>
      <c r="RA98" s="284" t="str">
        <f t="shared" si="299"/>
        <v/>
      </c>
      <c r="RB98" s="284" t="str">
        <f t="shared" si="299"/>
        <v/>
      </c>
      <c r="RC98" s="284" t="str">
        <f t="shared" si="299"/>
        <v/>
      </c>
      <c r="RD98" s="284" t="str">
        <f t="shared" si="299"/>
        <v/>
      </c>
      <c r="RE98" s="284" t="str">
        <f t="shared" si="299"/>
        <v/>
      </c>
      <c r="RF98" s="284" t="str">
        <f t="shared" si="299"/>
        <v/>
      </c>
      <c r="RG98" s="284" t="str">
        <f t="shared" si="299"/>
        <v/>
      </c>
      <c r="RH98" s="284" t="str">
        <f t="shared" si="299"/>
        <v/>
      </c>
      <c r="RI98" s="284" t="str">
        <f t="shared" si="299"/>
        <v/>
      </c>
      <c r="RJ98" s="284" t="str">
        <f t="shared" si="299"/>
        <v/>
      </c>
      <c r="RK98" s="284" t="str">
        <f t="shared" si="299"/>
        <v/>
      </c>
      <c r="RL98" s="284" t="str">
        <f t="shared" si="299"/>
        <v/>
      </c>
      <c r="RM98" s="284" t="str">
        <f t="shared" si="299"/>
        <v/>
      </c>
      <c r="RN98" s="284" t="str">
        <f t="shared" si="299"/>
        <v/>
      </c>
      <c r="RO98" s="284" t="str">
        <f t="shared" si="299"/>
        <v/>
      </c>
      <c r="RP98" s="284" t="str">
        <f t="shared" si="299"/>
        <v/>
      </c>
      <c r="RQ98" s="284" t="str">
        <f t="shared" si="299"/>
        <v/>
      </c>
      <c r="RR98" s="284" t="str">
        <f t="shared" si="299"/>
        <v/>
      </c>
      <c r="RS98" s="284" t="str">
        <f t="shared" si="299"/>
        <v/>
      </c>
      <c r="RT98" s="284" t="str">
        <f t="shared" si="299"/>
        <v/>
      </c>
      <c r="RU98" s="284" t="str">
        <f t="shared" si="299"/>
        <v/>
      </c>
      <c r="RV98" s="284" t="str">
        <f t="shared" si="299"/>
        <v/>
      </c>
      <c r="RW98" s="284" t="str">
        <f t="shared" si="299"/>
        <v/>
      </c>
      <c r="RX98" s="284" t="str">
        <f t="shared" si="299"/>
        <v/>
      </c>
      <c r="RY98" s="284" t="str">
        <f t="shared" si="299"/>
        <v/>
      </c>
      <c r="RZ98" s="284" t="str">
        <f t="shared" si="299"/>
        <v/>
      </c>
      <c r="SA98" s="284" t="str">
        <f t="shared" si="299"/>
        <v/>
      </c>
    </row>
    <row r="99" spans="1:495">
      <c r="A99" s="282"/>
      <c r="B99" s="283" t="str">
        <f>$B$20</f>
        <v>Wildlife Aerial Surveys</v>
      </c>
      <c r="C99" s="290">
        <f>SUM(D99:R99,S99:INDEX(S99:SA99,$H$5))</f>
        <v>724992.63711465872</v>
      </c>
      <c r="D99" s="284">
        <f t="shared" ref="D99:BO99" si="300">IF(D43="","",($C20*D43)/((1+$H$4)^D$79))</f>
        <v>147164.48598130839</v>
      </c>
      <c r="E99" s="284">
        <f t="shared" si="300"/>
        <v>137536.90278626955</v>
      </c>
      <c r="F99" s="284">
        <f t="shared" si="300"/>
        <v>128539.16148249489</v>
      </c>
      <c r="G99" s="284" t="str">
        <f t="shared" si="300"/>
        <v/>
      </c>
      <c r="H99" s="284" t="str">
        <f t="shared" si="300"/>
        <v/>
      </c>
      <c r="I99" s="284">
        <f t="shared" si="300"/>
        <v>104926.24461549096</v>
      </c>
      <c r="J99" s="284" t="str">
        <f t="shared" si="300"/>
        <v/>
      </c>
      <c r="K99" s="284" t="str">
        <f t="shared" si="300"/>
        <v/>
      </c>
      <c r="L99" s="284" t="str">
        <f t="shared" si="300"/>
        <v/>
      </c>
      <c r="M99" s="284">
        <f t="shared" si="300"/>
        <v>80047.729635285476</v>
      </c>
      <c r="N99" s="284" t="str">
        <f t="shared" si="300"/>
        <v/>
      </c>
      <c r="O99" s="284" t="str">
        <f t="shared" si="300"/>
        <v/>
      </c>
      <c r="P99" s="284" t="str">
        <f t="shared" si="300"/>
        <v/>
      </c>
      <c r="Q99" s="284" t="str">
        <f t="shared" si="300"/>
        <v/>
      </c>
      <c r="R99" s="284">
        <f t="shared" si="300"/>
        <v>57072.924929003806</v>
      </c>
      <c r="S99" s="284" t="str">
        <f t="shared" si="300"/>
        <v/>
      </c>
      <c r="T99" s="284" t="str">
        <f t="shared" si="300"/>
        <v/>
      </c>
      <c r="U99" s="284" t="str">
        <f t="shared" si="300"/>
        <v/>
      </c>
      <c r="V99" s="284" t="str">
        <f t="shared" si="300"/>
        <v/>
      </c>
      <c r="W99" s="284">
        <f t="shared" si="300"/>
        <v>40692.206697088652</v>
      </c>
      <c r="X99" s="284" t="str">
        <f t="shared" si="300"/>
        <v/>
      </c>
      <c r="Y99" s="284" t="str">
        <f t="shared" si="300"/>
        <v/>
      </c>
      <c r="Z99" s="284" t="str">
        <f t="shared" si="300"/>
        <v/>
      </c>
      <c r="AA99" s="284" t="str">
        <f t="shared" si="300"/>
        <v/>
      </c>
      <c r="AB99" s="284">
        <f t="shared" si="300"/>
        <v>29012.980987716976</v>
      </c>
      <c r="AC99" s="284" t="str">
        <f t="shared" si="300"/>
        <v/>
      </c>
      <c r="AD99" s="284" t="str">
        <f t="shared" si="300"/>
        <v/>
      </c>
      <c r="AE99" s="284" t="str">
        <f t="shared" si="300"/>
        <v/>
      </c>
      <c r="AF99" s="284" t="str">
        <f t="shared" si="300"/>
        <v/>
      </c>
      <c r="AG99" s="284" t="str">
        <f t="shared" si="300"/>
        <v/>
      </c>
      <c r="AH99" s="284" t="str">
        <f t="shared" si="300"/>
        <v/>
      </c>
      <c r="AI99" s="284" t="str">
        <f t="shared" si="300"/>
        <v/>
      </c>
      <c r="AJ99" s="284" t="str">
        <f t="shared" si="300"/>
        <v/>
      </c>
      <c r="AK99" s="284" t="str">
        <f t="shared" si="300"/>
        <v/>
      </c>
      <c r="AL99" s="284" t="str">
        <f t="shared" si="300"/>
        <v/>
      </c>
      <c r="AM99" s="284" t="str">
        <f t="shared" si="300"/>
        <v/>
      </c>
      <c r="AN99" s="284" t="str">
        <f t="shared" si="300"/>
        <v/>
      </c>
      <c r="AO99" s="284" t="str">
        <f t="shared" si="300"/>
        <v/>
      </c>
      <c r="AP99" s="284" t="str">
        <f t="shared" si="300"/>
        <v/>
      </c>
      <c r="AQ99" s="284" t="str">
        <f t="shared" si="300"/>
        <v/>
      </c>
      <c r="AR99" s="284" t="str">
        <f t="shared" si="300"/>
        <v/>
      </c>
      <c r="AS99" s="284" t="str">
        <f t="shared" si="300"/>
        <v/>
      </c>
      <c r="AT99" s="284" t="str">
        <f t="shared" si="300"/>
        <v/>
      </c>
      <c r="AU99" s="284" t="str">
        <f t="shared" si="300"/>
        <v/>
      </c>
      <c r="AV99" s="284" t="str">
        <f t="shared" si="300"/>
        <v/>
      </c>
      <c r="AW99" s="284" t="str">
        <f t="shared" si="300"/>
        <v/>
      </c>
      <c r="AX99" s="284" t="str">
        <f t="shared" si="300"/>
        <v/>
      </c>
      <c r="AY99" s="284" t="str">
        <f t="shared" si="300"/>
        <v/>
      </c>
      <c r="AZ99" s="284" t="str">
        <f t="shared" si="300"/>
        <v/>
      </c>
      <c r="BA99" s="284" t="str">
        <f t="shared" si="300"/>
        <v/>
      </c>
      <c r="BB99" s="284" t="str">
        <f t="shared" si="300"/>
        <v/>
      </c>
      <c r="BC99" s="284" t="str">
        <f t="shared" si="300"/>
        <v/>
      </c>
      <c r="BD99" s="284" t="str">
        <f t="shared" si="300"/>
        <v/>
      </c>
      <c r="BE99" s="284" t="str">
        <f t="shared" si="300"/>
        <v/>
      </c>
      <c r="BF99" s="284" t="str">
        <f t="shared" si="300"/>
        <v/>
      </c>
      <c r="BG99" s="284" t="str">
        <f t="shared" si="300"/>
        <v/>
      </c>
      <c r="BH99" s="284" t="str">
        <f t="shared" si="300"/>
        <v/>
      </c>
      <c r="BI99" s="284" t="str">
        <f t="shared" si="300"/>
        <v/>
      </c>
      <c r="BJ99" s="284" t="str">
        <f t="shared" si="300"/>
        <v/>
      </c>
      <c r="BK99" s="284" t="str">
        <f t="shared" si="300"/>
        <v/>
      </c>
      <c r="BL99" s="284" t="str">
        <f t="shared" si="300"/>
        <v/>
      </c>
      <c r="BM99" s="284" t="str">
        <f t="shared" si="300"/>
        <v/>
      </c>
      <c r="BN99" s="284" t="str">
        <f t="shared" si="300"/>
        <v/>
      </c>
      <c r="BO99" s="284" t="str">
        <f t="shared" si="300"/>
        <v/>
      </c>
      <c r="BP99" s="284" t="str">
        <f t="shared" ref="BP99:EA99" si="301">IF(BP43="","",($C20*BP43)/((1+$H$4)^BP$79))</f>
        <v/>
      </c>
      <c r="BQ99" s="284" t="str">
        <f t="shared" si="301"/>
        <v/>
      </c>
      <c r="BR99" s="284" t="str">
        <f t="shared" si="301"/>
        <v/>
      </c>
      <c r="BS99" s="284" t="str">
        <f t="shared" si="301"/>
        <v/>
      </c>
      <c r="BT99" s="284" t="str">
        <f t="shared" si="301"/>
        <v/>
      </c>
      <c r="BU99" s="284" t="str">
        <f t="shared" si="301"/>
        <v/>
      </c>
      <c r="BV99" s="284" t="str">
        <f t="shared" si="301"/>
        <v/>
      </c>
      <c r="BW99" s="284" t="str">
        <f t="shared" si="301"/>
        <v/>
      </c>
      <c r="BX99" s="284" t="str">
        <f t="shared" si="301"/>
        <v/>
      </c>
      <c r="BY99" s="284" t="str">
        <f t="shared" si="301"/>
        <v/>
      </c>
      <c r="BZ99" s="284" t="str">
        <f t="shared" si="301"/>
        <v/>
      </c>
      <c r="CA99" s="284" t="str">
        <f t="shared" si="301"/>
        <v/>
      </c>
      <c r="CB99" s="284" t="str">
        <f t="shared" si="301"/>
        <v/>
      </c>
      <c r="CC99" s="284" t="str">
        <f t="shared" si="301"/>
        <v/>
      </c>
      <c r="CD99" s="284" t="str">
        <f t="shared" si="301"/>
        <v/>
      </c>
      <c r="CE99" s="284" t="str">
        <f t="shared" si="301"/>
        <v/>
      </c>
      <c r="CF99" s="284" t="str">
        <f t="shared" si="301"/>
        <v/>
      </c>
      <c r="CG99" s="284" t="str">
        <f t="shared" si="301"/>
        <v/>
      </c>
      <c r="CH99" s="284" t="str">
        <f t="shared" si="301"/>
        <v/>
      </c>
      <c r="CI99" s="284" t="str">
        <f t="shared" si="301"/>
        <v/>
      </c>
      <c r="CJ99" s="284" t="str">
        <f t="shared" si="301"/>
        <v/>
      </c>
      <c r="CK99" s="284" t="str">
        <f t="shared" si="301"/>
        <v/>
      </c>
      <c r="CL99" s="284" t="str">
        <f t="shared" si="301"/>
        <v/>
      </c>
      <c r="CM99" s="284" t="str">
        <f t="shared" si="301"/>
        <v/>
      </c>
      <c r="CN99" s="284" t="str">
        <f t="shared" si="301"/>
        <v/>
      </c>
      <c r="CO99" s="284" t="str">
        <f t="shared" si="301"/>
        <v/>
      </c>
      <c r="CP99" s="284" t="str">
        <f t="shared" si="301"/>
        <v/>
      </c>
      <c r="CQ99" s="284" t="str">
        <f t="shared" si="301"/>
        <v/>
      </c>
      <c r="CR99" s="284" t="str">
        <f t="shared" si="301"/>
        <v/>
      </c>
      <c r="CS99" s="284" t="str">
        <f t="shared" si="301"/>
        <v/>
      </c>
      <c r="CT99" s="284" t="str">
        <f t="shared" si="301"/>
        <v/>
      </c>
      <c r="CU99" s="284" t="str">
        <f t="shared" si="301"/>
        <v/>
      </c>
      <c r="CV99" s="284" t="str">
        <f t="shared" si="301"/>
        <v/>
      </c>
      <c r="CW99" s="284" t="str">
        <f t="shared" si="301"/>
        <v/>
      </c>
      <c r="CX99" s="284" t="str">
        <f t="shared" si="301"/>
        <v/>
      </c>
      <c r="CY99" s="284" t="str">
        <f t="shared" si="301"/>
        <v/>
      </c>
      <c r="CZ99" s="284" t="str">
        <f t="shared" si="301"/>
        <v/>
      </c>
      <c r="DA99" s="284" t="str">
        <f t="shared" si="301"/>
        <v/>
      </c>
      <c r="DB99" s="284" t="str">
        <f t="shared" si="301"/>
        <v/>
      </c>
      <c r="DC99" s="284" t="str">
        <f t="shared" si="301"/>
        <v/>
      </c>
      <c r="DD99" s="284" t="str">
        <f t="shared" si="301"/>
        <v/>
      </c>
      <c r="DE99" s="284" t="str">
        <f t="shared" si="301"/>
        <v/>
      </c>
      <c r="DF99" s="284" t="str">
        <f t="shared" si="301"/>
        <v/>
      </c>
      <c r="DG99" s="284" t="str">
        <f t="shared" si="301"/>
        <v/>
      </c>
      <c r="DH99" s="284" t="str">
        <f t="shared" si="301"/>
        <v/>
      </c>
      <c r="DI99" s="284" t="str">
        <f t="shared" si="301"/>
        <v/>
      </c>
      <c r="DJ99" s="284" t="str">
        <f t="shared" si="301"/>
        <v/>
      </c>
      <c r="DK99" s="284" t="str">
        <f t="shared" si="301"/>
        <v/>
      </c>
      <c r="DL99" s="284" t="str">
        <f t="shared" si="301"/>
        <v/>
      </c>
      <c r="DM99" s="284" t="str">
        <f t="shared" si="301"/>
        <v/>
      </c>
      <c r="DN99" s="284" t="str">
        <f t="shared" si="301"/>
        <v/>
      </c>
      <c r="DO99" s="284" t="str">
        <f t="shared" si="301"/>
        <v/>
      </c>
      <c r="DP99" s="284" t="str">
        <f t="shared" si="301"/>
        <v/>
      </c>
      <c r="DQ99" s="284" t="str">
        <f t="shared" si="301"/>
        <v/>
      </c>
      <c r="DR99" s="284" t="str">
        <f t="shared" si="301"/>
        <v/>
      </c>
      <c r="DS99" s="284" t="str">
        <f t="shared" si="301"/>
        <v/>
      </c>
      <c r="DT99" s="284" t="str">
        <f t="shared" si="301"/>
        <v/>
      </c>
      <c r="DU99" s="284" t="str">
        <f t="shared" si="301"/>
        <v/>
      </c>
      <c r="DV99" s="284" t="str">
        <f t="shared" si="301"/>
        <v/>
      </c>
      <c r="DW99" s="284" t="str">
        <f t="shared" si="301"/>
        <v/>
      </c>
      <c r="DX99" s="284" t="str">
        <f t="shared" si="301"/>
        <v/>
      </c>
      <c r="DY99" s="284" t="str">
        <f t="shared" si="301"/>
        <v/>
      </c>
      <c r="DZ99" s="284" t="str">
        <f t="shared" si="301"/>
        <v/>
      </c>
      <c r="EA99" s="284" t="str">
        <f t="shared" si="301"/>
        <v/>
      </c>
      <c r="EB99" s="284" t="str">
        <f t="shared" ref="EB99:GM99" si="302">IF(EB43="","",($C20*EB43)/((1+$H$4)^EB$79))</f>
        <v/>
      </c>
      <c r="EC99" s="284" t="str">
        <f t="shared" si="302"/>
        <v/>
      </c>
      <c r="ED99" s="284" t="str">
        <f t="shared" si="302"/>
        <v/>
      </c>
      <c r="EE99" s="284" t="str">
        <f t="shared" si="302"/>
        <v/>
      </c>
      <c r="EF99" s="284" t="str">
        <f t="shared" si="302"/>
        <v/>
      </c>
      <c r="EG99" s="284" t="str">
        <f t="shared" si="302"/>
        <v/>
      </c>
      <c r="EH99" s="284" t="str">
        <f t="shared" si="302"/>
        <v/>
      </c>
      <c r="EI99" s="284" t="str">
        <f t="shared" si="302"/>
        <v/>
      </c>
      <c r="EJ99" s="284" t="str">
        <f t="shared" si="302"/>
        <v/>
      </c>
      <c r="EK99" s="284" t="str">
        <f t="shared" si="302"/>
        <v/>
      </c>
      <c r="EL99" s="284" t="str">
        <f t="shared" si="302"/>
        <v/>
      </c>
      <c r="EM99" s="284" t="str">
        <f t="shared" si="302"/>
        <v/>
      </c>
      <c r="EN99" s="284" t="str">
        <f t="shared" si="302"/>
        <v/>
      </c>
      <c r="EO99" s="284" t="str">
        <f t="shared" si="302"/>
        <v/>
      </c>
      <c r="EP99" s="284" t="str">
        <f t="shared" si="302"/>
        <v/>
      </c>
      <c r="EQ99" s="284" t="str">
        <f t="shared" si="302"/>
        <v/>
      </c>
      <c r="ER99" s="284" t="str">
        <f t="shared" si="302"/>
        <v/>
      </c>
      <c r="ES99" s="284" t="str">
        <f t="shared" si="302"/>
        <v/>
      </c>
      <c r="ET99" s="284" t="str">
        <f t="shared" si="302"/>
        <v/>
      </c>
      <c r="EU99" s="284" t="str">
        <f t="shared" si="302"/>
        <v/>
      </c>
      <c r="EV99" s="284" t="str">
        <f t="shared" si="302"/>
        <v/>
      </c>
      <c r="EW99" s="284" t="str">
        <f t="shared" si="302"/>
        <v/>
      </c>
      <c r="EX99" s="284" t="str">
        <f t="shared" si="302"/>
        <v/>
      </c>
      <c r="EY99" s="284" t="str">
        <f t="shared" si="302"/>
        <v/>
      </c>
      <c r="EZ99" s="284" t="str">
        <f t="shared" si="302"/>
        <v/>
      </c>
      <c r="FA99" s="284" t="str">
        <f t="shared" si="302"/>
        <v/>
      </c>
      <c r="FB99" s="284" t="str">
        <f t="shared" si="302"/>
        <v/>
      </c>
      <c r="FC99" s="284" t="str">
        <f t="shared" si="302"/>
        <v/>
      </c>
      <c r="FD99" s="284" t="str">
        <f t="shared" si="302"/>
        <v/>
      </c>
      <c r="FE99" s="284" t="str">
        <f t="shared" si="302"/>
        <v/>
      </c>
      <c r="FF99" s="284" t="str">
        <f t="shared" si="302"/>
        <v/>
      </c>
      <c r="FG99" s="284" t="str">
        <f t="shared" si="302"/>
        <v/>
      </c>
      <c r="FH99" s="284" t="str">
        <f t="shared" si="302"/>
        <v/>
      </c>
      <c r="FI99" s="284" t="str">
        <f t="shared" si="302"/>
        <v/>
      </c>
      <c r="FJ99" s="284" t="str">
        <f t="shared" si="302"/>
        <v/>
      </c>
      <c r="FK99" s="284" t="str">
        <f t="shared" si="302"/>
        <v/>
      </c>
      <c r="FL99" s="284" t="str">
        <f t="shared" si="302"/>
        <v/>
      </c>
      <c r="FM99" s="284" t="str">
        <f t="shared" si="302"/>
        <v/>
      </c>
      <c r="FN99" s="284" t="str">
        <f t="shared" si="302"/>
        <v/>
      </c>
      <c r="FO99" s="284" t="str">
        <f t="shared" si="302"/>
        <v/>
      </c>
      <c r="FP99" s="284" t="str">
        <f t="shared" si="302"/>
        <v/>
      </c>
      <c r="FQ99" s="284" t="str">
        <f t="shared" si="302"/>
        <v/>
      </c>
      <c r="FR99" s="284" t="str">
        <f t="shared" si="302"/>
        <v/>
      </c>
      <c r="FS99" s="284" t="str">
        <f t="shared" si="302"/>
        <v/>
      </c>
      <c r="FT99" s="284" t="str">
        <f t="shared" si="302"/>
        <v/>
      </c>
      <c r="FU99" s="284" t="str">
        <f t="shared" si="302"/>
        <v/>
      </c>
      <c r="FV99" s="284" t="str">
        <f t="shared" si="302"/>
        <v/>
      </c>
      <c r="FW99" s="284" t="str">
        <f t="shared" si="302"/>
        <v/>
      </c>
      <c r="FX99" s="284" t="str">
        <f t="shared" si="302"/>
        <v/>
      </c>
      <c r="FY99" s="284" t="str">
        <f t="shared" si="302"/>
        <v/>
      </c>
      <c r="FZ99" s="284" t="str">
        <f t="shared" si="302"/>
        <v/>
      </c>
      <c r="GA99" s="284" t="str">
        <f t="shared" si="302"/>
        <v/>
      </c>
      <c r="GB99" s="284" t="str">
        <f t="shared" si="302"/>
        <v/>
      </c>
      <c r="GC99" s="284" t="str">
        <f t="shared" si="302"/>
        <v/>
      </c>
      <c r="GD99" s="284" t="str">
        <f t="shared" si="302"/>
        <v/>
      </c>
      <c r="GE99" s="284" t="str">
        <f t="shared" si="302"/>
        <v/>
      </c>
      <c r="GF99" s="284" t="str">
        <f t="shared" si="302"/>
        <v/>
      </c>
      <c r="GG99" s="284" t="str">
        <f t="shared" si="302"/>
        <v/>
      </c>
      <c r="GH99" s="284" t="str">
        <f t="shared" si="302"/>
        <v/>
      </c>
      <c r="GI99" s="284" t="str">
        <f t="shared" si="302"/>
        <v/>
      </c>
      <c r="GJ99" s="284" t="str">
        <f t="shared" si="302"/>
        <v/>
      </c>
      <c r="GK99" s="284" t="str">
        <f t="shared" si="302"/>
        <v/>
      </c>
      <c r="GL99" s="284" t="str">
        <f t="shared" si="302"/>
        <v/>
      </c>
      <c r="GM99" s="284" t="str">
        <f t="shared" si="302"/>
        <v/>
      </c>
      <c r="GN99" s="284" t="str">
        <f t="shared" ref="GN99:IY99" si="303">IF(GN43="","",($C20*GN43)/((1+$H$4)^GN$79))</f>
        <v/>
      </c>
      <c r="GO99" s="284" t="str">
        <f t="shared" si="303"/>
        <v/>
      </c>
      <c r="GP99" s="284" t="str">
        <f t="shared" si="303"/>
        <v/>
      </c>
      <c r="GQ99" s="284" t="str">
        <f t="shared" si="303"/>
        <v/>
      </c>
      <c r="GR99" s="284" t="str">
        <f t="shared" si="303"/>
        <v/>
      </c>
      <c r="GS99" s="284" t="str">
        <f t="shared" si="303"/>
        <v/>
      </c>
      <c r="GT99" s="284" t="str">
        <f t="shared" si="303"/>
        <v/>
      </c>
      <c r="GU99" s="284" t="str">
        <f t="shared" si="303"/>
        <v/>
      </c>
      <c r="GV99" s="284" t="str">
        <f t="shared" si="303"/>
        <v/>
      </c>
      <c r="GW99" s="284" t="str">
        <f t="shared" si="303"/>
        <v/>
      </c>
      <c r="GX99" s="284" t="str">
        <f t="shared" si="303"/>
        <v/>
      </c>
      <c r="GY99" s="284" t="str">
        <f t="shared" si="303"/>
        <v/>
      </c>
      <c r="GZ99" s="284" t="str">
        <f t="shared" si="303"/>
        <v/>
      </c>
      <c r="HA99" s="284" t="str">
        <f t="shared" si="303"/>
        <v/>
      </c>
      <c r="HB99" s="284" t="str">
        <f t="shared" si="303"/>
        <v/>
      </c>
      <c r="HC99" s="284" t="str">
        <f t="shared" si="303"/>
        <v/>
      </c>
      <c r="HD99" s="284" t="str">
        <f t="shared" si="303"/>
        <v/>
      </c>
      <c r="HE99" s="284" t="str">
        <f t="shared" si="303"/>
        <v/>
      </c>
      <c r="HF99" s="284" t="str">
        <f t="shared" si="303"/>
        <v/>
      </c>
      <c r="HG99" s="284" t="str">
        <f t="shared" si="303"/>
        <v/>
      </c>
      <c r="HH99" s="284" t="str">
        <f t="shared" si="303"/>
        <v/>
      </c>
      <c r="HI99" s="284" t="str">
        <f t="shared" si="303"/>
        <v/>
      </c>
      <c r="HJ99" s="284" t="str">
        <f t="shared" si="303"/>
        <v/>
      </c>
      <c r="HK99" s="284" t="str">
        <f t="shared" si="303"/>
        <v/>
      </c>
      <c r="HL99" s="284" t="str">
        <f t="shared" si="303"/>
        <v/>
      </c>
      <c r="HM99" s="284" t="str">
        <f t="shared" si="303"/>
        <v/>
      </c>
      <c r="HN99" s="284" t="str">
        <f t="shared" si="303"/>
        <v/>
      </c>
      <c r="HO99" s="284" t="str">
        <f t="shared" si="303"/>
        <v/>
      </c>
      <c r="HP99" s="284" t="str">
        <f t="shared" si="303"/>
        <v/>
      </c>
      <c r="HQ99" s="284" t="str">
        <f t="shared" si="303"/>
        <v/>
      </c>
      <c r="HR99" s="284" t="str">
        <f t="shared" si="303"/>
        <v/>
      </c>
      <c r="HS99" s="284" t="str">
        <f t="shared" si="303"/>
        <v/>
      </c>
      <c r="HT99" s="284" t="str">
        <f t="shared" si="303"/>
        <v/>
      </c>
      <c r="HU99" s="284" t="str">
        <f t="shared" si="303"/>
        <v/>
      </c>
      <c r="HV99" s="284" t="str">
        <f t="shared" si="303"/>
        <v/>
      </c>
      <c r="HW99" s="284" t="str">
        <f t="shared" si="303"/>
        <v/>
      </c>
      <c r="HX99" s="284" t="str">
        <f t="shared" si="303"/>
        <v/>
      </c>
      <c r="HY99" s="284" t="str">
        <f t="shared" si="303"/>
        <v/>
      </c>
      <c r="HZ99" s="284" t="str">
        <f t="shared" si="303"/>
        <v/>
      </c>
      <c r="IA99" s="284" t="str">
        <f t="shared" si="303"/>
        <v/>
      </c>
      <c r="IB99" s="284" t="str">
        <f t="shared" si="303"/>
        <v/>
      </c>
      <c r="IC99" s="284" t="str">
        <f t="shared" si="303"/>
        <v/>
      </c>
      <c r="ID99" s="284" t="str">
        <f t="shared" si="303"/>
        <v/>
      </c>
      <c r="IE99" s="284" t="str">
        <f t="shared" si="303"/>
        <v/>
      </c>
      <c r="IF99" s="284" t="str">
        <f t="shared" si="303"/>
        <v/>
      </c>
      <c r="IG99" s="284" t="str">
        <f t="shared" si="303"/>
        <v/>
      </c>
      <c r="IH99" s="284" t="str">
        <f t="shared" si="303"/>
        <v/>
      </c>
      <c r="II99" s="284" t="str">
        <f t="shared" si="303"/>
        <v/>
      </c>
      <c r="IJ99" s="284" t="str">
        <f t="shared" si="303"/>
        <v/>
      </c>
      <c r="IK99" s="284" t="str">
        <f t="shared" si="303"/>
        <v/>
      </c>
      <c r="IL99" s="284" t="str">
        <f t="shared" si="303"/>
        <v/>
      </c>
      <c r="IM99" s="284" t="str">
        <f t="shared" si="303"/>
        <v/>
      </c>
      <c r="IN99" s="284" t="str">
        <f t="shared" si="303"/>
        <v/>
      </c>
      <c r="IO99" s="284" t="str">
        <f t="shared" si="303"/>
        <v/>
      </c>
      <c r="IP99" s="284" t="str">
        <f t="shared" si="303"/>
        <v/>
      </c>
      <c r="IQ99" s="284" t="str">
        <f t="shared" si="303"/>
        <v/>
      </c>
      <c r="IR99" s="284" t="str">
        <f t="shared" si="303"/>
        <v/>
      </c>
      <c r="IS99" s="284" t="str">
        <f t="shared" si="303"/>
        <v/>
      </c>
      <c r="IT99" s="284" t="str">
        <f t="shared" si="303"/>
        <v/>
      </c>
      <c r="IU99" s="284" t="str">
        <f t="shared" si="303"/>
        <v/>
      </c>
      <c r="IV99" s="284" t="str">
        <f t="shared" si="303"/>
        <v/>
      </c>
      <c r="IW99" s="284" t="str">
        <f t="shared" si="303"/>
        <v/>
      </c>
      <c r="IX99" s="284" t="str">
        <f t="shared" si="303"/>
        <v/>
      </c>
      <c r="IY99" s="284" t="str">
        <f t="shared" si="303"/>
        <v/>
      </c>
      <c r="IZ99" s="284" t="str">
        <f t="shared" ref="IZ99:LK99" si="304">IF(IZ43="","",($C20*IZ43)/((1+$H$4)^IZ$79))</f>
        <v/>
      </c>
      <c r="JA99" s="284" t="str">
        <f t="shared" si="304"/>
        <v/>
      </c>
      <c r="JB99" s="284" t="str">
        <f t="shared" si="304"/>
        <v/>
      </c>
      <c r="JC99" s="284" t="str">
        <f t="shared" si="304"/>
        <v/>
      </c>
      <c r="JD99" s="284" t="str">
        <f t="shared" si="304"/>
        <v/>
      </c>
      <c r="JE99" s="284" t="str">
        <f t="shared" si="304"/>
        <v/>
      </c>
      <c r="JF99" s="284" t="str">
        <f t="shared" si="304"/>
        <v/>
      </c>
      <c r="JG99" s="284" t="str">
        <f t="shared" si="304"/>
        <v/>
      </c>
      <c r="JH99" s="284" t="str">
        <f t="shared" si="304"/>
        <v/>
      </c>
      <c r="JI99" s="284" t="str">
        <f t="shared" si="304"/>
        <v/>
      </c>
      <c r="JJ99" s="284" t="str">
        <f t="shared" si="304"/>
        <v/>
      </c>
      <c r="JK99" s="284" t="str">
        <f t="shared" si="304"/>
        <v/>
      </c>
      <c r="JL99" s="284" t="str">
        <f t="shared" si="304"/>
        <v/>
      </c>
      <c r="JM99" s="284" t="str">
        <f t="shared" si="304"/>
        <v/>
      </c>
      <c r="JN99" s="284" t="str">
        <f t="shared" si="304"/>
        <v/>
      </c>
      <c r="JO99" s="284" t="str">
        <f t="shared" si="304"/>
        <v/>
      </c>
      <c r="JP99" s="284" t="str">
        <f t="shared" si="304"/>
        <v/>
      </c>
      <c r="JQ99" s="284" t="str">
        <f t="shared" si="304"/>
        <v/>
      </c>
      <c r="JR99" s="284" t="str">
        <f t="shared" si="304"/>
        <v/>
      </c>
      <c r="JS99" s="284" t="str">
        <f t="shared" si="304"/>
        <v/>
      </c>
      <c r="JT99" s="284" t="str">
        <f t="shared" si="304"/>
        <v/>
      </c>
      <c r="JU99" s="284" t="str">
        <f t="shared" si="304"/>
        <v/>
      </c>
      <c r="JV99" s="284" t="str">
        <f t="shared" si="304"/>
        <v/>
      </c>
      <c r="JW99" s="284" t="str">
        <f t="shared" si="304"/>
        <v/>
      </c>
      <c r="JX99" s="284" t="str">
        <f t="shared" si="304"/>
        <v/>
      </c>
      <c r="JY99" s="284" t="str">
        <f t="shared" si="304"/>
        <v/>
      </c>
      <c r="JZ99" s="284" t="str">
        <f t="shared" si="304"/>
        <v/>
      </c>
      <c r="KA99" s="284" t="str">
        <f t="shared" si="304"/>
        <v/>
      </c>
      <c r="KB99" s="284" t="str">
        <f t="shared" si="304"/>
        <v/>
      </c>
      <c r="KC99" s="284" t="str">
        <f t="shared" si="304"/>
        <v/>
      </c>
      <c r="KD99" s="284" t="str">
        <f t="shared" si="304"/>
        <v/>
      </c>
      <c r="KE99" s="284" t="str">
        <f t="shared" si="304"/>
        <v/>
      </c>
      <c r="KF99" s="284" t="str">
        <f t="shared" si="304"/>
        <v/>
      </c>
      <c r="KG99" s="284" t="str">
        <f t="shared" si="304"/>
        <v/>
      </c>
      <c r="KH99" s="284" t="str">
        <f t="shared" si="304"/>
        <v/>
      </c>
      <c r="KI99" s="284" t="str">
        <f t="shared" si="304"/>
        <v/>
      </c>
      <c r="KJ99" s="284" t="str">
        <f t="shared" si="304"/>
        <v/>
      </c>
      <c r="KK99" s="284" t="str">
        <f t="shared" si="304"/>
        <v/>
      </c>
      <c r="KL99" s="284" t="str">
        <f t="shared" si="304"/>
        <v/>
      </c>
      <c r="KM99" s="284" t="str">
        <f t="shared" si="304"/>
        <v/>
      </c>
      <c r="KN99" s="284" t="str">
        <f t="shared" si="304"/>
        <v/>
      </c>
      <c r="KO99" s="284" t="str">
        <f t="shared" si="304"/>
        <v/>
      </c>
      <c r="KP99" s="284" t="str">
        <f t="shared" si="304"/>
        <v/>
      </c>
      <c r="KQ99" s="284" t="str">
        <f t="shared" si="304"/>
        <v/>
      </c>
      <c r="KR99" s="284" t="str">
        <f t="shared" si="304"/>
        <v/>
      </c>
      <c r="KS99" s="284" t="str">
        <f t="shared" si="304"/>
        <v/>
      </c>
      <c r="KT99" s="284" t="str">
        <f t="shared" si="304"/>
        <v/>
      </c>
      <c r="KU99" s="284" t="str">
        <f t="shared" si="304"/>
        <v/>
      </c>
      <c r="KV99" s="284" t="str">
        <f t="shared" si="304"/>
        <v/>
      </c>
      <c r="KW99" s="284" t="str">
        <f t="shared" si="304"/>
        <v/>
      </c>
      <c r="KX99" s="284" t="str">
        <f t="shared" si="304"/>
        <v/>
      </c>
      <c r="KY99" s="284" t="str">
        <f t="shared" si="304"/>
        <v/>
      </c>
      <c r="KZ99" s="284" t="str">
        <f t="shared" si="304"/>
        <v/>
      </c>
      <c r="LA99" s="284" t="str">
        <f t="shared" si="304"/>
        <v/>
      </c>
      <c r="LB99" s="284" t="str">
        <f t="shared" si="304"/>
        <v/>
      </c>
      <c r="LC99" s="284" t="str">
        <f t="shared" si="304"/>
        <v/>
      </c>
      <c r="LD99" s="284" t="str">
        <f t="shared" si="304"/>
        <v/>
      </c>
      <c r="LE99" s="284" t="str">
        <f t="shared" si="304"/>
        <v/>
      </c>
      <c r="LF99" s="284" t="str">
        <f t="shared" si="304"/>
        <v/>
      </c>
      <c r="LG99" s="284" t="str">
        <f t="shared" si="304"/>
        <v/>
      </c>
      <c r="LH99" s="284" t="str">
        <f t="shared" si="304"/>
        <v/>
      </c>
      <c r="LI99" s="284" t="str">
        <f t="shared" si="304"/>
        <v/>
      </c>
      <c r="LJ99" s="284" t="str">
        <f t="shared" si="304"/>
        <v/>
      </c>
      <c r="LK99" s="284" t="str">
        <f t="shared" si="304"/>
        <v/>
      </c>
      <c r="LL99" s="284" t="str">
        <f t="shared" ref="LL99:NW99" si="305">IF(LL43="","",($C20*LL43)/((1+$H$4)^LL$79))</f>
        <v/>
      </c>
      <c r="LM99" s="284" t="str">
        <f t="shared" si="305"/>
        <v/>
      </c>
      <c r="LN99" s="284" t="str">
        <f t="shared" si="305"/>
        <v/>
      </c>
      <c r="LO99" s="284" t="str">
        <f t="shared" si="305"/>
        <v/>
      </c>
      <c r="LP99" s="284" t="str">
        <f t="shared" si="305"/>
        <v/>
      </c>
      <c r="LQ99" s="284" t="str">
        <f t="shared" si="305"/>
        <v/>
      </c>
      <c r="LR99" s="284" t="str">
        <f t="shared" si="305"/>
        <v/>
      </c>
      <c r="LS99" s="284" t="str">
        <f t="shared" si="305"/>
        <v/>
      </c>
      <c r="LT99" s="284" t="str">
        <f t="shared" si="305"/>
        <v/>
      </c>
      <c r="LU99" s="284" t="str">
        <f t="shared" si="305"/>
        <v/>
      </c>
      <c r="LV99" s="284" t="str">
        <f t="shared" si="305"/>
        <v/>
      </c>
      <c r="LW99" s="284" t="str">
        <f t="shared" si="305"/>
        <v/>
      </c>
      <c r="LX99" s="284" t="str">
        <f t="shared" si="305"/>
        <v/>
      </c>
      <c r="LY99" s="284" t="str">
        <f t="shared" si="305"/>
        <v/>
      </c>
      <c r="LZ99" s="284" t="str">
        <f t="shared" si="305"/>
        <v/>
      </c>
      <c r="MA99" s="284" t="str">
        <f t="shared" si="305"/>
        <v/>
      </c>
      <c r="MB99" s="284" t="str">
        <f t="shared" si="305"/>
        <v/>
      </c>
      <c r="MC99" s="284" t="str">
        <f t="shared" si="305"/>
        <v/>
      </c>
      <c r="MD99" s="284" t="str">
        <f t="shared" si="305"/>
        <v/>
      </c>
      <c r="ME99" s="284" t="str">
        <f t="shared" si="305"/>
        <v/>
      </c>
      <c r="MF99" s="284" t="str">
        <f t="shared" si="305"/>
        <v/>
      </c>
      <c r="MG99" s="284" t="str">
        <f t="shared" si="305"/>
        <v/>
      </c>
      <c r="MH99" s="284" t="str">
        <f t="shared" si="305"/>
        <v/>
      </c>
      <c r="MI99" s="284" t="str">
        <f t="shared" si="305"/>
        <v/>
      </c>
      <c r="MJ99" s="284" t="str">
        <f t="shared" si="305"/>
        <v/>
      </c>
      <c r="MK99" s="284" t="str">
        <f t="shared" si="305"/>
        <v/>
      </c>
      <c r="ML99" s="284" t="str">
        <f t="shared" si="305"/>
        <v/>
      </c>
      <c r="MM99" s="284" t="str">
        <f t="shared" si="305"/>
        <v/>
      </c>
      <c r="MN99" s="284" t="str">
        <f t="shared" si="305"/>
        <v/>
      </c>
      <c r="MO99" s="284" t="str">
        <f t="shared" si="305"/>
        <v/>
      </c>
      <c r="MP99" s="284" t="str">
        <f t="shared" si="305"/>
        <v/>
      </c>
      <c r="MQ99" s="284" t="str">
        <f t="shared" si="305"/>
        <v/>
      </c>
      <c r="MR99" s="284" t="str">
        <f t="shared" si="305"/>
        <v/>
      </c>
      <c r="MS99" s="284" t="str">
        <f t="shared" si="305"/>
        <v/>
      </c>
      <c r="MT99" s="284" t="str">
        <f t="shared" si="305"/>
        <v/>
      </c>
      <c r="MU99" s="284" t="str">
        <f t="shared" si="305"/>
        <v/>
      </c>
      <c r="MV99" s="284" t="str">
        <f t="shared" si="305"/>
        <v/>
      </c>
      <c r="MW99" s="284" t="str">
        <f t="shared" si="305"/>
        <v/>
      </c>
      <c r="MX99" s="284" t="str">
        <f t="shared" si="305"/>
        <v/>
      </c>
      <c r="MY99" s="284" t="str">
        <f t="shared" si="305"/>
        <v/>
      </c>
      <c r="MZ99" s="284" t="str">
        <f t="shared" si="305"/>
        <v/>
      </c>
      <c r="NA99" s="284" t="str">
        <f t="shared" si="305"/>
        <v/>
      </c>
      <c r="NB99" s="284" t="str">
        <f t="shared" si="305"/>
        <v/>
      </c>
      <c r="NC99" s="284" t="str">
        <f t="shared" si="305"/>
        <v/>
      </c>
      <c r="ND99" s="284" t="str">
        <f t="shared" si="305"/>
        <v/>
      </c>
      <c r="NE99" s="284" t="str">
        <f t="shared" si="305"/>
        <v/>
      </c>
      <c r="NF99" s="284" t="str">
        <f t="shared" si="305"/>
        <v/>
      </c>
      <c r="NG99" s="284" t="str">
        <f t="shared" si="305"/>
        <v/>
      </c>
      <c r="NH99" s="284" t="str">
        <f t="shared" si="305"/>
        <v/>
      </c>
      <c r="NI99" s="284" t="str">
        <f t="shared" si="305"/>
        <v/>
      </c>
      <c r="NJ99" s="284" t="str">
        <f t="shared" si="305"/>
        <v/>
      </c>
      <c r="NK99" s="284" t="str">
        <f t="shared" si="305"/>
        <v/>
      </c>
      <c r="NL99" s="284" t="str">
        <f t="shared" si="305"/>
        <v/>
      </c>
      <c r="NM99" s="284" t="str">
        <f t="shared" si="305"/>
        <v/>
      </c>
      <c r="NN99" s="284" t="str">
        <f t="shared" si="305"/>
        <v/>
      </c>
      <c r="NO99" s="284" t="str">
        <f t="shared" si="305"/>
        <v/>
      </c>
      <c r="NP99" s="284" t="str">
        <f t="shared" si="305"/>
        <v/>
      </c>
      <c r="NQ99" s="284" t="str">
        <f t="shared" si="305"/>
        <v/>
      </c>
      <c r="NR99" s="284" t="str">
        <f t="shared" si="305"/>
        <v/>
      </c>
      <c r="NS99" s="284" t="str">
        <f t="shared" si="305"/>
        <v/>
      </c>
      <c r="NT99" s="284" t="str">
        <f t="shared" si="305"/>
        <v/>
      </c>
      <c r="NU99" s="284" t="str">
        <f t="shared" si="305"/>
        <v/>
      </c>
      <c r="NV99" s="284" t="str">
        <f t="shared" si="305"/>
        <v/>
      </c>
      <c r="NW99" s="284" t="str">
        <f t="shared" si="305"/>
        <v/>
      </c>
      <c r="NX99" s="284" t="str">
        <f t="shared" ref="NX99:QI99" si="306">IF(NX43="","",($C20*NX43)/((1+$H$4)^NX$79))</f>
        <v/>
      </c>
      <c r="NY99" s="284" t="str">
        <f t="shared" si="306"/>
        <v/>
      </c>
      <c r="NZ99" s="284" t="str">
        <f t="shared" si="306"/>
        <v/>
      </c>
      <c r="OA99" s="284" t="str">
        <f t="shared" si="306"/>
        <v/>
      </c>
      <c r="OB99" s="284" t="str">
        <f t="shared" si="306"/>
        <v/>
      </c>
      <c r="OC99" s="284" t="str">
        <f t="shared" si="306"/>
        <v/>
      </c>
      <c r="OD99" s="284" t="str">
        <f t="shared" si="306"/>
        <v/>
      </c>
      <c r="OE99" s="284" t="str">
        <f t="shared" si="306"/>
        <v/>
      </c>
      <c r="OF99" s="284" t="str">
        <f t="shared" si="306"/>
        <v/>
      </c>
      <c r="OG99" s="284" t="str">
        <f t="shared" si="306"/>
        <v/>
      </c>
      <c r="OH99" s="284" t="str">
        <f t="shared" si="306"/>
        <v/>
      </c>
      <c r="OI99" s="284" t="str">
        <f t="shared" si="306"/>
        <v/>
      </c>
      <c r="OJ99" s="284" t="str">
        <f t="shared" si="306"/>
        <v/>
      </c>
      <c r="OK99" s="284" t="str">
        <f t="shared" si="306"/>
        <v/>
      </c>
      <c r="OL99" s="284" t="str">
        <f t="shared" si="306"/>
        <v/>
      </c>
      <c r="OM99" s="284" t="str">
        <f t="shared" si="306"/>
        <v/>
      </c>
      <c r="ON99" s="284" t="str">
        <f t="shared" si="306"/>
        <v/>
      </c>
      <c r="OO99" s="284" t="str">
        <f t="shared" si="306"/>
        <v/>
      </c>
      <c r="OP99" s="284" t="str">
        <f t="shared" si="306"/>
        <v/>
      </c>
      <c r="OQ99" s="284" t="str">
        <f t="shared" si="306"/>
        <v/>
      </c>
      <c r="OR99" s="284" t="str">
        <f t="shared" si="306"/>
        <v/>
      </c>
      <c r="OS99" s="284" t="str">
        <f t="shared" si="306"/>
        <v/>
      </c>
      <c r="OT99" s="284" t="str">
        <f t="shared" si="306"/>
        <v/>
      </c>
      <c r="OU99" s="284" t="str">
        <f t="shared" si="306"/>
        <v/>
      </c>
      <c r="OV99" s="284" t="str">
        <f t="shared" si="306"/>
        <v/>
      </c>
      <c r="OW99" s="284" t="str">
        <f t="shared" si="306"/>
        <v/>
      </c>
      <c r="OX99" s="284" t="str">
        <f t="shared" si="306"/>
        <v/>
      </c>
      <c r="OY99" s="284" t="str">
        <f t="shared" si="306"/>
        <v/>
      </c>
      <c r="OZ99" s="284" t="str">
        <f t="shared" si="306"/>
        <v/>
      </c>
      <c r="PA99" s="284" t="str">
        <f t="shared" si="306"/>
        <v/>
      </c>
      <c r="PB99" s="284" t="str">
        <f t="shared" si="306"/>
        <v/>
      </c>
      <c r="PC99" s="284" t="str">
        <f t="shared" si="306"/>
        <v/>
      </c>
      <c r="PD99" s="284" t="str">
        <f t="shared" si="306"/>
        <v/>
      </c>
      <c r="PE99" s="284" t="str">
        <f t="shared" si="306"/>
        <v/>
      </c>
      <c r="PF99" s="284" t="str">
        <f t="shared" si="306"/>
        <v/>
      </c>
      <c r="PG99" s="284" t="str">
        <f t="shared" si="306"/>
        <v/>
      </c>
      <c r="PH99" s="284" t="str">
        <f t="shared" si="306"/>
        <v/>
      </c>
      <c r="PI99" s="284" t="str">
        <f t="shared" si="306"/>
        <v/>
      </c>
      <c r="PJ99" s="284" t="str">
        <f t="shared" si="306"/>
        <v/>
      </c>
      <c r="PK99" s="284" t="str">
        <f t="shared" si="306"/>
        <v/>
      </c>
      <c r="PL99" s="284" t="str">
        <f t="shared" si="306"/>
        <v/>
      </c>
      <c r="PM99" s="284" t="str">
        <f t="shared" si="306"/>
        <v/>
      </c>
      <c r="PN99" s="284" t="str">
        <f t="shared" si="306"/>
        <v/>
      </c>
      <c r="PO99" s="284" t="str">
        <f t="shared" si="306"/>
        <v/>
      </c>
      <c r="PP99" s="284" t="str">
        <f t="shared" si="306"/>
        <v/>
      </c>
      <c r="PQ99" s="284" t="str">
        <f t="shared" si="306"/>
        <v/>
      </c>
      <c r="PR99" s="284" t="str">
        <f t="shared" si="306"/>
        <v/>
      </c>
      <c r="PS99" s="284" t="str">
        <f t="shared" si="306"/>
        <v/>
      </c>
      <c r="PT99" s="284" t="str">
        <f t="shared" si="306"/>
        <v/>
      </c>
      <c r="PU99" s="284" t="str">
        <f t="shared" si="306"/>
        <v/>
      </c>
      <c r="PV99" s="284" t="str">
        <f t="shared" si="306"/>
        <v/>
      </c>
      <c r="PW99" s="284" t="str">
        <f t="shared" si="306"/>
        <v/>
      </c>
      <c r="PX99" s="284" t="str">
        <f t="shared" si="306"/>
        <v/>
      </c>
      <c r="PY99" s="284" t="str">
        <f t="shared" si="306"/>
        <v/>
      </c>
      <c r="PZ99" s="284" t="str">
        <f t="shared" si="306"/>
        <v/>
      </c>
      <c r="QA99" s="284" t="str">
        <f t="shared" si="306"/>
        <v/>
      </c>
      <c r="QB99" s="284" t="str">
        <f t="shared" si="306"/>
        <v/>
      </c>
      <c r="QC99" s="284" t="str">
        <f t="shared" si="306"/>
        <v/>
      </c>
      <c r="QD99" s="284" t="str">
        <f t="shared" si="306"/>
        <v/>
      </c>
      <c r="QE99" s="284" t="str">
        <f t="shared" si="306"/>
        <v/>
      </c>
      <c r="QF99" s="284" t="str">
        <f t="shared" si="306"/>
        <v/>
      </c>
      <c r="QG99" s="284" t="str">
        <f t="shared" si="306"/>
        <v/>
      </c>
      <c r="QH99" s="284" t="str">
        <f t="shared" si="306"/>
        <v/>
      </c>
      <c r="QI99" s="284" t="str">
        <f t="shared" si="306"/>
        <v/>
      </c>
      <c r="QJ99" s="284" t="str">
        <f t="shared" ref="QJ99:SA99" si="307">IF(QJ43="","",($C20*QJ43)/((1+$H$4)^QJ$79))</f>
        <v/>
      </c>
      <c r="QK99" s="284" t="str">
        <f t="shared" si="307"/>
        <v/>
      </c>
      <c r="QL99" s="284" t="str">
        <f t="shared" si="307"/>
        <v/>
      </c>
      <c r="QM99" s="284" t="str">
        <f t="shared" si="307"/>
        <v/>
      </c>
      <c r="QN99" s="284" t="str">
        <f t="shared" si="307"/>
        <v/>
      </c>
      <c r="QO99" s="284" t="str">
        <f t="shared" si="307"/>
        <v/>
      </c>
      <c r="QP99" s="284" t="str">
        <f t="shared" si="307"/>
        <v/>
      </c>
      <c r="QQ99" s="284" t="str">
        <f t="shared" si="307"/>
        <v/>
      </c>
      <c r="QR99" s="284" t="str">
        <f t="shared" si="307"/>
        <v/>
      </c>
      <c r="QS99" s="284" t="str">
        <f t="shared" si="307"/>
        <v/>
      </c>
      <c r="QT99" s="284" t="str">
        <f t="shared" si="307"/>
        <v/>
      </c>
      <c r="QU99" s="284" t="str">
        <f t="shared" si="307"/>
        <v/>
      </c>
      <c r="QV99" s="284" t="str">
        <f t="shared" si="307"/>
        <v/>
      </c>
      <c r="QW99" s="284" t="str">
        <f t="shared" si="307"/>
        <v/>
      </c>
      <c r="QX99" s="284" t="str">
        <f t="shared" si="307"/>
        <v/>
      </c>
      <c r="QY99" s="284" t="str">
        <f t="shared" si="307"/>
        <v/>
      </c>
      <c r="QZ99" s="284" t="str">
        <f t="shared" si="307"/>
        <v/>
      </c>
      <c r="RA99" s="284" t="str">
        <f t="shared" si="307"/>
        <v/>
      </c>
      <c r="RB99" s="284" t="str">
        <f t="shared" si="307"/>
        <v/>
      </c>
      <c r="RC99" s="284" t="str">
        <f t="shared" si="307"/>
        <v/>
      </c>
      <c r="RD99" s="284" t="str">
        <f t="shared" si="307"/>
        <v/>
      </c>
      <c r="RE99" s="284" t="str">
        <f t="shared" si="307"/>
        <v/>
      </c>
      <c r="RF99" s="284" t="str">
        <f t="shared" si="307"/>
        <v/>
      </c>
      <c r="RG99" s="284" t="str">
        <f t="shared" si="307"/>
        <v/>
      </c>
      <c r="RH99" s="284" t="str">
        <f t="shared" si="307"/>
        <v/>
      </c>
      <c r="RI99" s="284" t="str">
        <f t="shared" si="307"/>
        <v/>
      </c>
      <c r="RJ99" s="284" t="str">
        <f t="shared" si="307"/>
        <v/>
      </c>
      <c r="RK99" s="284" t="str">
        <f t="shared" si="307"/>
        <v/>
      </c>
      <c r="RL99" s="284" t="str">
        <f t="shared" si="307"/>
        <v/>
      </c>
      <c r="RM99" s="284" t="str">
        <f t="shared" si="307"/>
        <v/>
      </c>
      <c r="RN99" s="284" t="str">
        <f t="shared" si="307"/>
        <v/>
      </c>
      <c r="RO99" s="284" t="str">
        <f t="shared" si="307"/>
        <v/>
      </c>
      <c r="RP99" s="284" t="str">
        <f t="shared" si="307"/>
        <v/>
      </c>
      <c r="RQ99" s="284" t="str">
        <f t="shared" si="307"/>
        <v/>
      </c>
      <c r="RR99" s="284" t="str">
        <f t="shared" si="307"/>
        <v/>
      </c>
      <c r="RS99" s="284" t="str">
        <f t="shared" si="307"/>
        <v/>
      </c>
      <c r="RT99" s="284" t="str">
        <f t="shared" si="307"/>
        <v/>
      </c>
      <c r="RU99" s="284" t="str">
        <f t="shared" si="307"/>
        <v/>
      </c>
      <c r="RV99" s="284" t="str">
        <f t="shared" si="307"/>
        <v/>
      </c>
      <c r="RW99" s="284" t="str">
        <f t="shared" si="307"/>
        <v/>
      </c>
      <c r="RX99" s="284" t="str">
        <f t="shared" si="307"/>
        <v/>
      </c>
      <c r="RY99" s="284" t="str">
        <f t="shared" si="307"/>
        <v/>
      </c>
      <c r="RZ99" s="284" t="str">
        <f t="shared" si="307"/>
        <v/>
      </c>
      <c r="SA99" s="284" t="str">
        <f t="shared" si="307"/>
        <v/>
      </c>
    </row>
    <row r="100" spans="1:495">
      <c r="A100" s="282"/>
      <c r="B100" s="283" t="str">
        <f>$B$21</f>
        <v>Aquatics</v>
      </c>
      <c r="C100" s="290">
        <f>SUM(D100:R100,S100:INDEX(S100:SA100,$H$5))</f>
        <v>478018.33764617331</v>
      </c>
      <c r="D100" s="284">
        <f t="shared" ref="D100:BO100" si="308">IF(D44="","",($C21*D44)/((1+$H$4)^D$79))</f>
        <v>97031.775700934581</v>
      </c>
      <c r="E100" s="284">
        <f t="shared" si="308"/>
        <v>90683.902524237928</v>
      </c>
      <c r="F100" s="284">
        <f t="shared" si="308"/>
        <v>84751.310770315817</v>
      </c>
      <c r="G100" s="284" t="str">
        <f t="shared" si="308"/>
        <v/>
      </c>
      <c r="H100" s="284" t="str">
        <f t="shared" si="308"/>
        <v/>
      </c>
      <c r="I100" s="284">
        <f t="shared" si="308"/>
        <v>69182.315045525596</v>
      </c>
      <c r="J100" s="284" t="str">
        <f t="shared" si="308"/>
        <v/>
      </c>
      <c r="K100" s="284" t="str">
        <f t="shared" si="308"/>
        <v/>
      </c>
      <c r="L100" s="284" t="str">
        <f t="shared" si="308"/>
        <v/>
      </c>
      <c r="M100" s="284">
        <f t="shared" si="308"/>
        <v>52778.856906594941</v>
      </c>
      <c r="N100" s="284" t="str">
        <f t="shared" si="308"/>
        <v/>
      </c>
      <c r="O100" s="284" t="str">
        <f t="shared" si="308"/>
        <v/>
      </c>
      <c r="P100" s="284" t="str">
        <f t="shared" si="308"/>
        <v/>
      </c>
      <c r="Q100" s="284" t="str">
        <f t="shared" si="308"/>
        <v/>
      </c>
      <c r="R100" s="284">
        <f t="shared" si="308"/>
        <v>37630.595543348347</v>
      </c>
      <c r="S100" s="284" t="str">
        <f t="shared" si="308"/>
        <v/>
      </c>
      <c r="T100" s="284" t="str">
        <f t="shared" si="308"/>
        <v/>
      </c>
      <c r="U100" s="284" t="str">
        <f t="shared" si="308"/>
        <v/>
      </c>
      <c r="V100" s="284" t="str">
        <f t="shared" si="308"/>
        <v/>
      </c>
      <c r="W100" s="284">
        <f t="shared" si="308"/>
        <v>26830.094548147103</v>
      </c>
      <c r="X100" s="284" t="str">
        <f t="shared" si="308"/>
        <v/>
      </c>
      <c r="Y100" s="284" t="str">
        <f t="shared" si="308"/>
        <v/>
      </c>
      <c r="Z100" s="284" t="str">
        <f t="shared" si="308"/>
        <v/>
      </c>
      <c r="AA100" s="284" t="str">
        <f t="shared" si="308"/>
        <v/>
      </c>
      <c r="AB100" s="284">
        <f t="shared" si="308"/>
        <v>19129.486607069</v>
      </c>
      <c r="AC100" s="284" t="str">
        <f t="shared" si="308"/>
        <v/>
      </c>
      <c r="AD100" s="284" t="str">
        <f t="shared" si="308"/>
        <v/>
      </c>
      <c r="AE100" s="284" t="str">
        <f t="shared" si="308"/>
        <v/>
      </c>
      <c r="AF100" s="284" t="str">
        <f t="shared" si="308"/>
        <v/>
      </c>
      <c r="AG100" s="284">
        <f t="shared" si="308"/>
        <v>13639.059571458132</v>
      </c>
      <c r="AH100" s="284" t="str">
        <f t="shared" si="308"/>
        <v/>
      </c>
      <c r="AI100" s="284" t="str">
        <f t="shared" si="308"/>
        <v/>
      </c>
      <c r="AJ100" s="284" t="str">
        <f t="shared" si="308"/>
        <v/>
      </c>
      <c r="AK100" s="284" t="str">
        <f t="shared" si="308"/>
        <v/>
      </c>
      <c r="AL100" s="284">
        <f t="shared" si="308"/>
        <v>9724.4609756040918</v>
      </c>
      <c r="AM100" s="284" t="str">
        <f t="shared" si="308"/>
        <v/>
      </c>
      <c r="AN100" s="284" t="str">
        <f t="shared" si="308"/>
        <v/>
      </c>
      <c r="AO100" s="284" t="str">
        <f t="shared" si="308"/>
        <v/>
      </c>
      <c r="AP100" s="284" t="str">
        <f t="shared" si="308"/>
        <v/>
      </c>
      <c r="AQ100" s="284" t="str">
        <f t="shared" si="308"/>
        <v/>
      </c>
      <c r="AR100" s="284" t="str">
        <f t="shared" si="308"/>
        <v/>
      </c>
      <c r="AS100" s="284" t="str">
        <f t="shared" si="308"/>
        <v/>
      </c>
      <c r="AT100" s="284" t="str">
        <f t="shared" si="308"/>
        <v/>
      </c>
      <c r="AU100" s="284" t="str">
        <f t="shared" si="308"/>
        <v/>
      </c>
      <c r="AV100" s="284" t="str">
        <f t="shared" si="308"/>
        <v/>
      </c>
      <c r="AW100" s="284" t="str">
        <f t="shared" si="308"/>
        <v/>
      </c>
      <c r="AX100" s="284" t="str">
        <f t="shared" si="308"/>
        <v/>
      </c>
      <c r="AY100" s="284" t="str">
        <f t="shared" si="308"/>
        <v/>
      </c>
      <c r="AZ100" s="284" t="str">
        <f t="shared" si="308"/>
        <v/>
      </c>
      <c r="BA100" s="284" t="str">
        <f t="shared" si="308"/>
        <v/>
      </c>
      <c r="BB100" s="284" t="str">
        <f t="shared" si="308"/>
        <v/>
      </c>
      <c r="BC100" s="284" t="str">
        <f t="shared" si="308"/>
        <v/>
      </c>
      <c r="BD100" s="284" t="str">
        <f t="shared" si="308"/>
        <v/>
      </c>
      <c r="BE100" s="284" t="str">
        <f t="shared" si="308"/>
        <v/>
      </c>
      <c r="BF100" s="284" t="str">
        <f t="shared" si="308"/>
        <v/>
      </c>
      <c r="BG100" s="284" t="str">
        <f t="shared" si="308"/>
        <v/>
      </c>
      <c r="BH100" s="284" t="str">
        <f t="shared" si="308"/>
        <v/>
      </c>
      <c r="BI100" s="284" t="str">
        <f t="shared" si="308"/>
        <v/>
      </c>
      <c r="BJ100" s="284" t="str">
        <f t="shared" si="308"/>
        <v/>
      </c>
      <c r="BK100" s="284" t="str">
        <f t="shared" si="308"/>
        <v/>
      </c>
      <c r="BL100" s="284" t="str">
        <f t="shared" si="308"/>
        <v/>
      </c>
      <c r="BM100" s="284" t="str">
        <f t="shared" si="308"/>
        <v/>
      </c>
      <c r="BN100" s="284" t="str">
        <f t="shared" si="308"/>
        <v/>
      </c>
      <c r="BO100" s="284" t="str">
        <f t="shared" si="308"/>
        <v/>
      </c>
      <c r="BP100" s="284" t="str">
        <f t="shared" ref="BP100:EA100" si="309">IF(BP44="","",($C21*BP44)/((1+$H$4)^BP$79))</f>
        <v/>
      </c>
      <c r="BQ100" s="284" t="str">
        <f t="shared" si="309"/>
        <v/>
      </c>
      <c r="BR100" s="284" t="str">
        <f t="shared" si="309"/>
        <v/>
      </c>
      <c r="BS100" s="284" t="str">
        <f t="shared" si="309"/>
        <v/>
      </c>
      <c r="BT100" s="284" t="str">
        <f t="shared" si="309"/>
        <v/>
      </c>
      <c r="BU100" s="284" t="str">
        <f t="shared" si="309"/>
        <v/>
      </c>
      <c r="BV100" s="284" t="str">
        <f t="shared" si="309"/>
        <v/>
      </c>
      <c r="BW100" s="284" t="str">
        <f t="shared" si="309"/>
        <v/>
      </c>
      <c r="BX100" s="284" t="str">
        <f t="shared" si="309"/>
        <v/>
      </c>
      <c r="BY100" s="284" t="str">
        <f t="shared" si="309"/>
        <v/>
      </c>
      <c r="BZ100" s="284" t="str">
        <f t="shared" si="309"/>
        <v/>
      </c>
      <c r="CA100" s="284" t="str">
        <f t="shared" si="309"/>
        <v/>
      </c>
      <c r="CB100" s="284" t="str">
        <f t="shared" si="309"/>
        <v/>
      </c>
      <c r="CC100" s="284" t="str">
        <f t="shared" si="309"/>
        <v/>
      </c>
      <c r="CD100" s="284" t="str">
        <f t="shared" si="309"/>
        <v/>
      </c>
      <c r="CE100" s="284" t="str">
        <f t="shared" si="309"/>
        <v/>
      </c>
      <c r="CF100" s="284" t="str">
        <f t="shared" si="309"/>
        <v/>
      </c>
      <c r="CG100" s="284" t="str">
        <f t="shared" si="309"/>
        <v/>
      </c>
      <c r="CH100" s="284" t="str">
        <f t="shared" si="309"/>
        <v/>
      </c>
      <c r="CI100" s="284" t="str">
        <f t="shared" si="309"/>
        <v/>
      </c>
      <c r="CJ100" s="284" t="str">
        <f t="shared" si="309"/>
        <v/>
      </c>
      <c r="CK100" s="284" t="str">
        <f t="shared" si="309"/>
        <v/>
      </c>
      <c r="CL100" s="284" t="str">
        <f t="shared" si="309"/>
        <v/>
      </c>
      <c r="CM100" s="284" t="str">
        <f t="shared" si="309"/>
        <v/>
      </c>
      <c r="CN100" s="284" t="str">
        <f t="shared" si="309"/>
        <v/>
      </c>
      <c r="CO100" s="284" t="str">
        <f t="shared" si="309"/>
        <v/>
      </c>
      <c r="CP100" s="284" t="str">
        <f t="shared" si="309"/>
        <v/>
      </c>
      <c r="CQ100" s="284" t="str">
        <f t="shared" si="309"/>
        <v/>
      </c>
      <c r="CR100" s="284" t="str">
        <f t="shared" si="309"/>
        <v/>
      </c>
      <c r="CS100" s="284" t="str">
        <f t="shared" si="309"/>
        <v/>
      </c>
      <c r="CT100" s="284" t="str">
        <f t="shared" si="309"/>
        <v/>
      </c>
      <c r="CU100" s="284" t="str">
        <f t="shared" si="309"/>
        <v/>
      </c>
      <c r="CV100" s="284" t="str">
        <f t="shared" si="309"/>
        <v/>
      </c>
      <c r="CW100" s="284" t="str">
        <f t="shared" si="309"/>
        <v/>
      </c>
      <c r="CX100" s="284" t="str">
        <f t="shared" si="309"/>
        <v/>
      </c>
      <c r="CY100" s="284" t="str">
        <f t="shared" si="309"/>
        <v/>
      </c>
      <c r="CZ100" s="284" t="str">
        <f t="shared" si="309"/>
        <v/>
      </c>
      <c r="DA100" s="284" t="str">
        <f t="shared" si="309"/>
        <v/>
      </c>
      <c r="DB100" s="284" t="str">
        <f t="shared" si="309"/>
        <v/>
      </c>
      <c r="DC100" s="284" t="str">
        <f t="shared" si="309"/>
        <v/>
      </c>
      <c r="DD100" s="284" t="str">
        <f t="shared" si="309"/>
        <v/>
      </c>
      <c r="DE100" s="284" t="str">
        <f t="shared" si="309"/>
        <v/>
      </c>
      <c r="DF100" s="284" t="str">
        <f t="shared" si="309"/>
        <v/>
      </c>
      <c r="DG100" s="284" t="str">
        <f t="shared" si="309"/>
        <v/>
      </c>
      <c r="DH100" s="284" t="str">
        <f t="shared" si="309"/>
        <v/>
      </c>
      <c r="DI100" s="284" t="str">
        <f t="shared" si="309"/>
        <v/>
      </c>
      <c r="DJ100" s="284" t="str">
        <f t="shared" si="309"/>
        <v/>
      </c>
      <c r="DK100" s="284" t="str">
        <f t="shared" si="309"/>
        <v/>
      </c>
      <c r="DL100" s="284" t="str">
        <f t="shared" si="309"/>
        <v/>
      </c>
      <c r="DM100" s="284" t="str">
        <f t="shared" si="309"/>
        <v/>
      </c>
      <c r="DN100" s="284" t="str">
        <f t="shared" si="309"/>
        <v/>
      </c>
      <c r="DO100" s="284" t="str">
        <f t="shared" si="309"/>
        <v/>
      </c>
      <c r="DP100" s="284" t="str">
        <f t="shared" si="309"/>
        <v/>
      </c>
      <c r="DQ100" s="284" t="str">
        <f t="shared" si="309"/>
        <v/>
      </c>
      <c r="DR100" s="284" t="str">
        <f t="shared" si="309"/>
        <v/>
      </c>
      <c r="DS100" s="284" t="str">
        <f t="shared" si="309"/>
        <v/>
      </c>
      <c r="DT100" s="284" t="str">
        <f t="shared" si="309"/>
        <v/>
      </c>
      <c r="DU100" s="284" t="str">
        <f t="shared" si="309"/>
        <v/>
      </c>
      <c r="DV100" s="284" t="str">
        <f t="shared" si="309"/>
        <v/>
      </c>
      <c r="DW100" s="284" t="str">
        <f t="shared" si="309"/>
        <v/>
      </c>
      <c r="DX100" s="284" t="str">
        <f t="shared" si="309"/>
        <v/>
      </c>
      <c r="DY100" s="284" t="str">
        <f t="shared" si="309"/>
        <v/>
      </c>
      <c r="DZ100" s="284" t="str">
        <f t="shared" si="309"/>
        <v/>
      </c>
      <c r="EA100" s="284" t="str">
        <f t="shared" si="309"/>
        <v/>
      </c>
      <c r="EB100" s="284" t="str">
        <f t="shared" ref="EB100:GM100" si="310">IF(EB44="","",($C21*EB44)/((1+$H$4)^EB$79))</f>
        <v/>
      </c>
      <c r="EC100" s="284" t="str">
        <f t="shared" si="310"/>
        <v/>
      </c>
      <c r="ED100" s="284" t="str">
        <f t="shared" si="310"/>
        <v/>
      </c>
      <c r="EE100" s="284" t="str">
        <f t="shared" si="310"/>
        <v/>
      </c>
      <c r="EF100" s="284" t="str">
        <f t="shared" si="310"/>
        <v/>
      </c>
      <c r="EG100" s="284" t="str">
        <f t="shared" si="310"/>
        <v/>
      </c>
      <c r="EH100" s="284" t="str">
        <f t="shared" si="310"/>
        <v/>
      </c>
      <c r="EI100" s="284" t="str">
        <f t="shared" si="310"/>
        <v/>
      </c>
      <c r="EJ100" s="284" t="str">
        <f t="shared" si="310"/>
        <v/>
      </c>
      <c r="EK100" s="284" t="str">
        <f t="shared" si="310"/>
        <v/>
      </c>
      <c r="EL100" s="284" t="str">
        <f t="shared" si="310"/>
        <v/>
      </c>
      <c r="EM100" s="284" t="str">
        <f t="shared" si="310"/>
        <v/>
      </c>
      <c r="EN100" s="284" t="str">
        <f t="shared" si="310"/>
        <v/>
      </c>
      <c r="EO100" s="284" t="str">
        <f t="shared" si="310"/>
        <v/>
      </c>
      <c r="EP100" s="284" t="str">
        <f t="shared" si="310"/>
        <v/>
      </c>
      <c r="EQ100" s="284" t="str">
        <f t="shared" si="310"/>
        <v/>
      </c>
      <c r="ER100" s="284" t="str">
        <f t="shared" si="310"/>
        <v/>
      </c>
      <c r="ES100" s="284" t="str">
        <f t="shared" si="310"/>
        <v/>
      </c>
      <c r="ET100" s="284" t="str">
        <f t="shared" si="310"/>
        <v/>
      </c>
      <c r="EU100" s="284" t="str">
        <f t="shared" si="310"/>
        <v/>
      </c>
      <c r="EV100" s="284" t="str">
        <f t="shared" si="310"/>
        <v/>
      </c>
      <c r="EW100" s="284" t="str">
        <f t="shared" si="310"/>
        <v/>
      </c>
      <c r="EX100" s="284" t="str">
        <f t="shared" si="310"/>
        <v/>
      </c>
      <c r="EY100" s="284" t="str">
        <f t="shared" si="310"/>
        <v/>
      </c>
      <c r="EZ100" s="284" t="str">
        <f t="shared" si="310"/>
        <v/>
      </c>
      <c r="FA100" s="284" t="str">
        <f t="shared" si="310"/>
        <v/>
      </c>
      <c r="FB100" s="284" t="str">
        <f t="shared" si="310"/>
        <v/>
      </c>
      <c r="FC100" s="284" t="str">
        <f t="shared" si="310"/>
        <v/>
      </c>
      <c r="FD100" s="284" t="str">
        <f t="shared" si="310"/>
        <v/>
      </c>
      <c r="FE100" s="284" t="str">
        <f t="shared" si="310"/>
        <v/>
      </c>
      <c r="FF100" s="284" t="str">
        <f t="shared" si="310"/>
        <v/>
      </c>
      <c r="FG100" s="284" t="str">
        <f t="shared" si="310"/>
        <v/>
      </c>
      <c r="FH100" s="284" t="str">
        <f t="shared" si="310"/>
        <v/>
      </c>
      <c r="FI100" s="284" t="str">
        <f t="shared" si="310"/>
        <v/>
      </c>
      <c r="FJ100" s="284" t="str">
        <f t="shared" si="310"/>
        <v/>
      </c>
      <c r="FK100" s="284" t="str">
        <f t="shared" si="310"/>
        <v/>
      </c>
      <c r="FL100" s="284" t="str">
        <f t="shared" si="310"/>
        <v/>
      </c>
      <c r="FM100" s="284" t="str">
        <f t="shared" si="310"/>
        <v/>
      </c>
      <c r="FN100" s="284" t="str">
        <f t="shared" si="310"/>
        <v/>
      </c>
      <c r="FO100" s="284" t="str">
        <f t="shared" si="310"/>
        <v/>
      </c>
      <c r="FP100" s="284" t="str">
        <f t="shared" si="310"/>
        <v/>
      </c>
      <c r="FQ100" s="284" t="str">
        <f t="shared" si="310"/>
        <v/>
      </c>
      <c r="FR100" s="284" t="str">
        <f t="shared" si="310"/>
        <v/>
      </c>
      <c r="FS100" s="284" t="str">
        <f t="shared" si="310"/>
        <v/>
      </c>
      <c r="FT100" s="284" t="str">
        <f t="shared" si="310"/>
        <v/>
      </c>
      <c r="FU100" s="284" t="str">
        <f t="shared" si="310"/>
        <v/>
      </c>
      <c r="FV100" s="284" t="str">
        <f t="shared" si="310"/>
        <v/>
      </c>
      <c r="FW100" s="284" t="str">
        <f t="shared" si="310"/>
        <v/>
      </c>
      <c r="FX100" s="284" t="str">
        <f t="shared" si="310"/>
        <v/>
      </c>
      <c r="FY100" s="284" t="str">
        <f t="shared" si="310"/>
        <v/>
      </c>
      <c r="FZ100" s="284" t="str">
        <f t="shared" si="310"/>
        <v/>
      </c>
      <c r="GA100" s="284" t="str">
        <f t="shared" si="310"/>
        <v/>
      </c>
      <c r="GB100" s="284" t="str">
        <f t="shared" si="310"/>
        <v/>
      </c>
      <c r="GC100" s="284" t="str">
        <f t="shared" si="310"/>
        <v/>
      </c>
      <c r="GD100" s="284" t="str">
        <f t="shared" si="310"/>
        <v/>
      </c>
      <c r="GE100" s="284" t="str">
        <f t="shared" si="310"/>
        <v/>
      </c>
      <c r="GF100" s="284" t="str">
        <f t="shared" si="310"/>
        <v/>
      </c>
      <c r="GG100" s="284" t="str">
        <f t="shared" si="310"/>
        <v/>
      </c>
      <c r="GH100" s="284" t="str">
        <f t="shared" si="310"/>
        <v/>
      </c>
      <c r="GI100" s="284" t="str">
        <f t="shared" si="310"/>
        <v/>
      </c>
      <c r="GJ100" s="284" t="str">
        <f t="shared" si="310"/>
        <v/>
      </c>
      <c r="GK100" s="284" t="str">
        <f t="shared" si="310"/>
        <v/>
      </c>
      <c r="GL100" s="284" t="str">
        <f t="shared" si="310"/>
        <v/>
      </c>
      <c r="GM100" s="284" t="str">
        <f t="shared" si="310"/>
        <v/>
      </c>
      <c r="GN100" s="284" t="str">
        <f t="shared" ref="GN100:IY100" si="311">IF(GN44="","",($C21*GN44)/((1+$H$4)^GN$79))</f>
        <v/>
      </c>
      <c r="GO100" s="284" t="str">
        <f t="shared" si="311"/>
        <v/>
      </c>
      <c r="GP100" s="284" t="str">
        <f t="shared" si="311"/>
        <v/>
      </c>
      <c r="GQ100" s="284" t="str">
        <f t="shared" si="311"/>
        <v/>
      </c>
      <c r="GR100" s="284" t="str">
        <f t="shared" si="311"/>
        <v/>
      </c>
      <c r="GS100" s="284" t="str">
        <f t="shared" si="311"/>
        <v/>
      </c>
      <c r="GT100" s="284" t="str">
        <f t="shared" si="311"/>
        <v/>
      </c>
      <c r="GU100" s="284" t="str">
        <f t="shared" si="311"/>
        <v/>
      </c>
      <c r="GV100" s="284" t="str">
        <f t="shared" si="311"/>
        <v/>
      </c>
      <c r="GW100" s="284" t="str">
        <f t="shared" si="311"/>
        <v/>
      </c>
      <c r="GX100" s="284" t="str">
        <f t="shared" si="311"/>
        <v/>
      </c>
      <c r="GY100" s="284" t="str">
        <f t="shared" si="311"/>
        <v/>
      </c>
      <c r="GZ100" s="284" t="str">
        <f t="shared" si="311"/>
        <v/>
      </c>
      <c r="HA100" s="284" t="str">
        <f t="shared" si="311"/>
        <v/>
      </c>
      <c r="HB100" s="284" t="str">
        <f t="shared" si="311"/>
        <v/>
      </c>
      <c r="HC100" s="284" t="str">
        <f t="shared" si="311"/>
        <v/>
      </c>
      <c r="HD100" s="284" t="str">
        <f t="shared" si="311"/>
        <v/>
      </c>
      <c r="HE100" s="284" t="str">
        <f t="shared" si="311"/>
        <v/>
      </c>
      <c r="HF100" s="284" t="str">
        <f t="shared" si="311"/>
        <v/>
      </c>
      <c r="HG100" s="284" t="str">
        <f t="shared" si="311"/>
        <v/>
      </c>
      <c r="HH100" s="284" t="str">
        <f t="shared" si="311"/>
        <v/>
      </c>
      <c r="HI100" s="284" t="str">
        <f t="shared" si="311"/>
        <v/>
      </c>
      <c r="HJ100" s="284" t="str">
        <f t="shared" si="311"/>
        <v/>
      </c>
      <c r="HK100" s="284" t="str">
        <f t="shared" si="311"/>
        <v/>
      </c>
      <c r="HL100" s="284" t="str">
        <f t="shared" si="311"/>
        <v/>
      </c>
      <c r="HM100" s="284" t="str">
        <f t="shared" si="311"/>
        <v/>
      </c>
      <c r="HN100" s="284" t="str">
        <f t="shared" si="311"/>
        <v/>
      </c>
      <c r="HO100" s="284" t="str">
        <f t="shared" si="311"/>
        <v/>
      </c>
      <c r="HP100" s="284" t="str">
        <f t="shared" si="311"/>
        <v/>
      </c>
      <c r="HQ100" s="284" t="str">
        <f t="shared" si="311"/>
        <v/>
      </c>
      <c r="HR100" s="284" t="str">
        <f t="shared" si="311"/>
        <v/>
      </c>
      <c r="HS100" s="284" t="str">
        <f t="shared" si="311"/>
        <v/>
      </c>
      <c r="HT100" s="284" t="str">
        <f t="shared" si="311"/>
        <v/>
      </c>
      <c r="HU100" s="284" t="str">
        <f t="shared" si="311"/>
        <v/>
      </c>
      <c r="HV100" s="284" t="str">
        <f t="shared" si="311"/>
        <v/>
      </c>
      <c r="HW100" s="284" t="str">
        <f t="shared" si="311"/>
        <v/>
      </c>
      <c r="HX100" s="284" t="str">
        <f t="shared" si="311"/>
        <v/>
      </c>
      <c r="HY100" s="284" t="str">
        <f t="shared" si="311"/>
        <v/>
      </c>
      <c r="HZ100" s="284" t="str">
        <f t="shared" si="311"/>
        <v/>
      </c>
      <c r="IA100" s="284" t="str">
        <f t="shared" si="311"/>
        <v/>
      </c>
      <c r="IB100" s="284" t="str">
        <f t="shared" si="311"/>
        <v/>
      </c>
      <c r="IC100" s="284" t="str">
        <f t="shared" si="311"/>
        <v/>
      </c>
      <c r="ID100" s="284" t="str">
        <f t="shared" si="311"/>
        <v/>
      </c>
      <c r="IE100" s="284" t="str">
        <f t="shared" si="311"/>
        <v/>
      </c>
      <c r="IF100" s="284" t="str">
        <f t="shared" si="311"/>
        <v/>
      </c>
      <c r="IG100" s="284" t="str">
        <f t="shared" si="311"/>
        <v/>
      </c>
      <c r="IH100" s="284" t="str">
        <f t="shared" si="311"/>
        <v/>
      </c>
      <c r="II100" s="284" t="str">
        <f t="shared" si="311"/>
        <v/>
      </c>
      <c r="IJ100" s="284" t="str">
        <f t="shared" si="311"/>
        <v/>
      </c>
      <c r="IK100" s="284" t="str">
        <f t="shared" si="311"/>
        <v/>
      </c>
      <c r="IL100" s="284" t="str">
        <f t="shared" si="311"/>
        <v/>
      </c>
      <c r="IM100" s="284" t="str">
        <f t="shared" si="311"/>
        <v/>
      </c>
      <c r="IN100" s="284" t="str">
        <f t="shared" si="311"/>
        <v/>
      </c>
      <c r="IO100" s="284" t="str">
        <f t="shared" si="311"/>
        <v/>
      </c>
      <c r="IP100" s="284" t="str">
        <f t="shared" si="311"/>
        <v/>
      </c>
      <c r="IQ100" s="284" t="str">
        <f t="shared" si="311"/>
        <v/>
      </c>
      <c r="IR100" s="284" t="str">
        <f t="shared" si="311"/>
        <v/>
      </c>
      <c r="IS100" s="284" t="str">
        <f t="shared" si="311"/>
        <v/>
      </c>
      <c r="IT100" s="284" t="str">
        <f t="shared" si="311"/>
        <v/>
      </c>
      <c r="IU100" s="284" t="str">
        <f t="shared" si="311"/>
        <v/>
      </c>
      <c r="IV100" s="284" t="str">
        <f t="shared" si="311"/>
        <v/>
      </c>
      <c r="IW100" s="284" t="str">
        <f t="shared" si="311"/>
        <v/>
      </c>
      <c r="IX100" s="284" t="str">
        <f t="shared" si="311"/>
        <v/>
      </c>
      <c r="IY100" s="284" t="str">
        <f t="shared" si="311"/>
        <v/>
      </c>
      <c r="IZ100" s="284" t="str">
        <f t="shared" ref="IZ100:LK100" si="312">IF(IZ44="","",($C21*IZ44)/((1+$H$4)^IZ$79))</f>
        <v/>
      </c>
      <c r="JA100" s="284" t="str">
        <f t="shared" si="312"/>
        <v/>
      </c>
      <c r="JB100" s="284" t="str">
        <f t="shared" si="312"/>
        <v/>
      </c>
      <c r="JC100" s="284" t="str">
        <f t="shared" si="312"/>
        <v/>
      </c>
      <c r="JD100" s="284" t="str">
        <f t="shared" si="312"/>
        <v/>
      </c>
      <c r="JE100" s="284" t="str">
        <f t="shared" si="312"/>
        <v/>
      </c>
      <c r="JF100" s="284" t="str">
        <f t="shared" si="312"/>
        <v/>
      </c>
      <c r="JG100" s="284" t="str">
        <f t="shared" si="312"/>
        <v/>
      </c>
      <c r="JH100" s="284" t="str">
        <f t="shared" si="312"/>
        <v/>
      </c>
      <c r="JI100" s="284" t="str">
        <f t="shared" si="312"/>
        <v/>
      </c>
      <c r="JJ100" s="284" t="str">
        <f t="shared" si="312"/>
        <v/>
      </c>
      <c r="JK100" s="284" t="str">
        <f t="shared" si="312"/>
        <v/>
      </c>
      <c r="JL100" s="284" t="str">
        <f t="shared" si="312"/>
        <v/>
      </c>
      <c r="JM100" s="284" t="str">
        <f t="shared" si="312"/>
        <v/>
      </c>
      <c r="JN100" s="284" t="str">
        <f t="shared" si="312"/>
        <v/>
      </c>
      <c r="JO100" s="284" t="str">
        <f t="shared" si="312"/>
        <v/>
      </c>
      <c r="JP100" s="284" t="str">
        <f t="shared" si="312"/>
        <v/>
      </c>
      <c r="JQ100" s="284" t="str">
        <f t="shared" si="312"/>
        <v/>
      </c>
      <c r="JR100" s="284" t="str">
        <f t="shared" si="312"/>
        <v/>
      </c>
      <c r="JS100" s="284" t="str">
        <f t="shared" si="312"/>
        <v/>
      </c>
      <c r="JT100" s="284" t="str">
        <f t="shared" si="312"/>
        <v/>
      </c>
      <c r="JU100" s="284" t="str">
        <f t="shared" si="312"/>
        <v/>
      </c>
      <c r="JV100" s="284" t="str">
        <f t="shared" si="312"/>
        <v/>
      </c>
      <c r="JW100" s="284" t="str">
        <f t="shared" si="312"/>
        <v/>
      </c>
      <c r="JX100" s="284" t="str">
        <f t="shared" si="312"/>
        <v/>
      </c>
      <c r="JY100" s="284" t="str">
        <f t="shared" si="312"/>
        <v/>
      </c>
      <c r="JZ100" s="284" t="str">
        <f t="shared" si="312"/>
        <v/>
      </c>
      <c r="KA100" s="284" t="str">
        <f t="shared" si="312"/>
        <v/>
      </c>
      <c r="KB100" s="284" t="str">
        <f t="shared" si="312"/>
        <v/>
      </c>
      <c r="KC100" s="284" t="str">
        <f t="shared" si="312"/>
        <v/>
      </c>
      <c r="KD100" s="284" t="str">
        <f t="shared" si="312"/>
        <v/>
      </c>
      <c r="KE100" s="284" t="str">
        <f t="shared" si="312"/>
        <v/>
      </c>
      <c r="KF100" s="284" t="str">
        <f t="shared" si="312"/>
        <v/>
      </c>
      <c r="KG100" s="284" t="str">
        <f t="shared" si="312"/>
        <v/>
      </c>
      <c r="KH100" s="284" t="str">
        <f t="shared" si="312"/>
        <v/>
      </c>
      <c r="KI100" s="284" t="str">
        <f t="shared" si="312"/>
        <v/>
      </c>
      <c r="KJ100" s="284" t="str">
        <f t="shared" si="312"/>
        <v/>
      </c>
      <c r="KK100" s="284" t="str">
        <f t="shared" si="312"/>
        <v/>
      </c>
      <c r="KL100" s="284" t="str">
        <f t="shared" si="312"/>
        <v/>
      </c>
      <c r="KM100" s="284" t="str">
        <f t="shared" si="312"/>
        <v/>
      </c>
      <c r="KN100" s="284" t="str">
        <f t="shared" si="312"/>
        <v/>
      </c>
      <c r="KO100" s="284" t="str">
        <f t="shared" si="312"/>
        <v/>
      </c>
      <c r="KP100" s="284" t="str">
        <f t="shared" si="312"/>
        <v/>
      </c>
      <c r="KQ100" s="284" t="str">
        <f t="shared" si="312"/>
        <v/>
      </c>
      <c r="KR100" s="284" t="str">
        <f t="shared" si="312"/>
        <v/>
      </c>
      <c r="KS100" s="284" t="str">
        <f t="shared" si="312"/>
        <v/>
      </c>
      <c r="KT100" s="284" t="str">
        <f t="shared" si="312"/>
        <v/>
      </c>
      <c r="KU100" s="284" t="str">
        <f t="shared" si="312"/>
        <v/>
      </c>
      <c r="KV100" s="284" t="str">
        <f t="shared" si="312"/>
        <v/>
      </c>
      <c r="KW100" s="284" t="str">
        <f t="shared" si="312"/>
        <v/>
      </c>
      <c r="KX100" s="284" t="str">
        <f t="shared" si="312"/>
        <v/>
      </c>
      <c r="KY100" s="284" t="str">
        <f t="shared" si="312"/>
        <v/>
      </c>
      <c r="KZ100" s="284" t="str">
        <f t="shared" si="312"/>
        <v/>
      </c>
      <c r="LA100" s="284" t="str">
        <f t="shared" si="312"/>
        <v/>
      </c>
      <c r="LB100" s="284" t="str">
        <f t="shared" si="312"/>
        <v/>
      </c>
      <c r="LC100" s="284" t="str">
        <f t="shared" si="312"/>
        <v/>
      </c>
      <c r="LD100" s="284" t="str">
        <f t="shared" si="312"/>
        <v/>
      </c>
      <c r="LE100" s="284" t="str">
        <f t="shared" si="312"/>
        <v/>
      </c>
      <c r="LF100" s="284" t="str">
        <f t="shared" si="312"/>
        <v/>
      </c>
      <c r="LG100" s="284" t="str">
        <f t="shared" si="312"/>
        <v/>
      </c>
      <c r="LH100" s="284" t="str">
        <f t="shared" si="312"/>
        <v/>
      </c>
      <c r="LI100" s="284" t="str">
        <f t="shared" si="312"/>
        <v/>
      </c>
      <c r="LJ100" s="284" t="str">
        <f t="shared" si="312"/>
        <v/>
      </c>
      <c r="LK100" s="284" t="str">
        <f t="shared" si="312"/>
        <v/>
      </c>
      <c r="LL100" s="284" t="str">
        <f t="shared" ref="LL100:NW100" si="313">IF(LL44="","",($C21*LL44)/((1+$H$4)^LL$79))</f>
        <v/>
      </c>
      <c r="LM100" s="284" t="str">
        <f t="shared" si="313"/>
        <v/>
      </c>
      <c r="LN100" s="284" t="str">
        <f t="shared" si="313"/>
        <v/>
      </c>
      <c r="LO100" s="284" t="str">
        <f t="shared" si="313"/>
        <v/>
      </c>
      <c r="LP100" s="284" t="str">
        <f t="shared" si="313"/>
        <v/>
      </c>
      <c r="LQ100" s="284" t="str">
        <f t="shared" si="313"/>
        <v/>
      </c>
      <c r="LR100" s="284" t="str">
        <f t="shared" si="313"/>
        <v/>
      </c>
      <c r="LS100" s="284" t="str">
        <f t="shared" si="313"/>
        <v/>
      </c>
      <c r="LT100" s="284" t="str">
        <f t="shared" si="313"/>
        <v/>
      </c>
      <c r="LU100" s="284" t="str">
        <f t="shared" si="313"/>
        <v/>
      </c>
      <c r="LV100" s="284" t="str">
        <f t="shared" si="313"/>
        <v/>
      </c>
      <c r="LW100" s="284" t="str">
        <f t="shared" si="313"/>
        <v/>
      </c>
      <c r="LX100" s="284" t="str">
        <f t="shared" si="313"/>
        <v/>
      </c>
      <c r="LY100" s="284" t="str">
        <f t="shared" si="313"/>
        <v/>
      </c>
      <c r="LZ100" s="284" t="str">
        <f t="shared" si="313"/>
        <v/>
      </c>
      <c r="MA100" s="284" t="str">
        <f t="shared" si="313"/>
        <v/>
      </c>
      <c r="MB100" s="284" t="str">
        <f t="shared" si="313"/>
        <v/>
      </c>
      <c r="MC100" s="284" t="str">
        <f t="shared" si="313"/>
        <v/>
      </c>
      <c r="MD100" s="284" t="str">
        <f t="shared" si="313"/>
        <v/>
      </c>
      <c r="ME100" s="284" t="str">
        <f t="shared" si="313"/>
        <v/>
      </c>
      <c r="MF100" s="284" t="str">
        <f t="shared" si="313"/>
        <v/>
      </c>
      <c r="MG100" s="284" t="str">
        <f t="shared" si="313"/>
        <v/>
      </c>
      <c r="MH100" s="284" t="str">
        <f t="shared" si="313"/>
        <v/>
      </c>
      <c r="MI100" s="284" t="str">
        <f t="shared" si="313"/>
        <v/>
      </c>
      <c r="MJ100" s="284" t="str">
        <f t="shared" si="313"/>
        <v/>
      </c>
      <c r="MK100" s="284" t="str">
        <f t="shared" si="313"/>
        <v/>
      </c>
      <c r="ML100" s="284" t="str">
        <f t="shared" si="313"/>
        <v/>
      </c>
      <c r="MM100" s="284" t="str">
        <f t="shared" si="313"/>
        <v/>
      </c>
      <c r="MN100" s="284" t="str">
        <f t="shared" si="313"/>
        <v/>
      </c>
      <c r="MO100" s="284" t="str">
        <f t="shared" si="313"/>
        <v/>
      </c>
      <c r="MP100" s="284" t="str">
        <f t="shared" si="313"/>
        <v/>
      </c>
      <c r="MQ100" s="284" t="str">
        <f t="shared" si="313"/>
        <v/>
      </c>
      <c r="MR100" s="284" t="str">
        <f t="shared" si="313"/>
        <v/>
      </c>
      <c r="MS100" s="284" t="str">
        <f t="shared" si="313"/>
        <v/>
      </c>
      <c r="MT100" s="284" t="str">
        <f t="shared" si="313"/>
        <v/>
      </c>
      <c r="MU100" s="284" t="str">
        <f t="shared" si="313"/>
        <v/>
      </c>
      <c r="MV100" s="284" t="str">
        <f t="shared" si="313"/>
        <v/>
      </c>
      <c r="MW100" s="284" t="str">
        <f t="shared" si="313"/>
        <v/>
      </c>
      <c r="MX100" s="284" t="str">
        <f t="shared" si="313"/>
        <v/>
      </c>
      <c r="MY100" s="284" t="str">
        <f t="shared" si="313"/>
        <v/>
      </c>
      <c r="MZ100" s="284" t="str">
        <f t="shared" si="313"/>
        <v/>
      </c>
      <c r="NA100" s="284" t="str">
        <f t="shared" si="313"/>
        <v/>
      </c>
      <c r="NB100" s="284" t="str">
        <f t="shared" si="313"/>
        <v/>
      </c>
      <c r="NC100" s="284" t="str">
        <f t="shared" si="313"/>
        <v/>
      </c>
      <c r="ND100" s="284" t="str">
        <f t="shared" si="313"/>
        <v/>
      </c>
      <c r="NE100" s="284" t="str">
        <f t="shared" si="313"/>
        <v/>
      </c>
      <c r="NF100" s="284" t="str">
        <f t="shared" si="313"/>
        <v/>
      </c>
      <c r="NG100" s="284" t="str">
        <f t="shared" si="313"/>
        <v/>
      </c>
      <c r="NH100" s="284" t="str">
        <f t="shared" si="313"/>
        <v/>
      </c>
      <c r="NI100" s="284" t="str">
        <f t="shared" si="313"/>
        <v/>
      </c>
      <c r="NJ100" s="284" t="str">
        <f t="shared" si="313"/>
        <v/>
      </c>
      <c r="NK100" s="284" t="str">
        <f t="shared" si="313"/>
        <v/>
      </c>
      <c r="NL100" s="284" t="str">
        <f t="shared" si="313"/>
        <v/>
      </c>
      <c r="NM100" s="284" t="str">
        <f t="shared" si="313"/>
        <v/>
      </c>
      <c r="NN100" s="284" t="str">
        <f t="shared" si="313"/>
        <v/>
      </c>
      <c r="NO100" s="284" t="str">
        <f t="shared" si="313"/>
        <v/>
      </c>
      <c r="NP100" s="284" t="str">
        <f t="shared" si="313"/>
        <v/>
      </c>
      <c r="NQ100" s="284" t="str">
        <f t="shared" si="313"/>
        <v/>
      </c>
      <c r="NR100" s="284" t="str">
        <f t="shared" si="313"/>
        <v/>
      </c>
      <c r="NS100" s="284" t="str">
        <f t="shared" si="313"/>
        <v/>
      </c>
      <c r="NT100" s="284" t="str">
        <f t="shared" si="313"/>
        <v/>
      </c>
      <c r="NU100" s="284" t="str">
        <f t="shared" si="313"/>
        <v/>
      </c>
      <c r="NV100" s="284" t="str">
        <f t="shared" si="313"/>
        <v/>
      </c>
      <c r="NW100" s="284" t="str">
        <f t="shared" si="313"/>
        <v/>
      </c>
      <c r="NX100" s="284" t="str">
        <f t="shared" ref="NX100:QI100" si="314">IF(NX44="","",($C21*NX44)/((1+$H$4)^NX$79))</f>
        <v/>
      </c>
      <c r="NY100" s="284" t="str">
        <f t="shared" si="314"/>
        <v/>
      </c>
      <c r="NZ100" s="284" t="str">
        <f t="shared" si="314"/>
        <v/>
      </c>
      <c r="OA100" s="284" t="str">
        <f t="shared" si="314"/>
        <v/>
      </c>
      <c r="OB100" s="284" t="str">
        <f t="shared" si="314"/>
        <v/>
      </c>
      <c r="OC100" s="284" t="str">
        <f t="shared" si="314"/>
        <v/>
      </c>
      <c r="OD100" s="284" t="str">
        <f t="shared" si="314"/>
        <v/>
      </c>
      <c r="OE100" s="284" t="str">
        <f t="shared" si="314"/>
        <v/>
      </c>
      <c r="OF100" s="284" t="str">
        <f t="shared" si="314"/>
        <v/>
      </c>
      <c r="OG100" s="284" t="str">
        <f t="shared" si="314"/>
        <v/>
      </c>
      <c r="OH100" s="284" t="str">
        <f t="shared" si="314"/>
        <v/>
      </c>
      <c r="OI100" s="284" t="str">
        <f t="shared" si="314"/>
        <v/>
      </c>
      <c r="OJ100" s="284" t="str">
        <f t="shared" si="314"/>
        <v/>
      </c>
      <c r="OK100" s="284" t="str">
        <f t="shared" si="314"/>
        <v/>
      </c>
      <c r="OL100" s="284" t="str">
        <f t="shared" si="314"/>
        <v/>
      </c>
      <c r="OM100" s="284" t="str">
        <f t="shared" si="314"/>
        <v/>
      </c>
      <c r="ON100" s="284" t="str">
        <f t="shared" si="314"/>
        <v/>
      </c>
      <c r="OO100" s="284" t="str">
        <f t="shared" si="314"/>
        <v/>
      </c>
      <c r="OP100" s="284" t="str">
        <f t="shared" si="314"/>
        <v/>
      </c>
      <c r="OQ100" s="284" t="str">
        <f t="shared" si="314"/>
        <v/>
      </c>
      <c r="OR100" s="284" t="str">
        <f t="shared" si="314"/>
        <v/>
      </c>
      <c r="OS100" s="284" t="str">
        <f t="shared" si="314"/>
        <v/>
      </c>
      <c r="OT100" s="284" t="str">
        <f t="shared" si="314"/>
        <v/>
      </c>
      <c r="OU100" s="284" t="str">
        <f t="shared" si="314"/>
        <v/>
      </c>
      <c r="OV100" s="284" t="str">
        <f t="shared" si="314"/>
        <v/>
      </c>
      <c r="OW100" s="284" t="str">
        <f t="shared" si="314"/>
        <v/>
      </c>
      <c r="OX100" s="284" t="str">
        <f t="shared" si="314"/>
        <v/>
      </c>
      <c r="OY100" s="284" t="str">
        <f t="shared" si="314"/>
        <v/>
      </c>
      <c r="OZ100" s="284" t="str">
        <f t="shared" si="314"/>
        <v/>
      </c>
      <c r="PA100" s="284" t="str">
        <f t="shared" si="314"/>
        <v/>
      </c>
      <c r="PB100" s="284" t="str">
        <f t="shared" si="314"/>
        <v/>
      </c>
      <c r="PC100" s="284" t="str">
        <f t="shared" si="314"/>
        <v/>
      </c>
      <c r="PD100" s="284" t="str">
        <f t="shared" si="314"/>
        <v/>
      </c>
      <c r="PE100" s="284" t="str">
        <f t="shared" si="314"/>
        <v/>
      </c>
      <c r="PF100" s="284" t="str">
        <f t="shared" si="314"/>
        <v/>
      </c>
      <c r="PG100" s="284" t="str">
        <f t="shared" si="314"/>
        <v/>
      </c>
      <c r="PH100" s="284" t="str">
        <f t="shared" si="314"/>
        <v/>
      </c>
      <c r="PI100" s="284" t="str">
        <f t="shared" si="314"/>
        <v/>
      </c>
      <c r="PJ100" s="284" t="str">
        <f t="shared" si="314"/>
        <v/>
      </c>
      <c r="PK100" s="284" t="str">
        <f t="shared" si="314"/>
        <v/>
      </c>
      <c r="PL100" s="284" t="str">
        <f t="shared" si="314"/>
        <v/>
      </c>
      <c r="PM100" s="284" t="str">
        <f t="shared" si="314"/>
        <v/>
      </c>
      <c r="PN100" s="284" t="str">
        <f t="shared" si="314"/>
        <v/>
      </c>
      <c r="PO100" s="284" t="str">
        <f t="shared" si="314"/>
        <v/>
      </c>
      <c r="PP100" s="284" t="str">
        <f t="shared" si="314"/>
        <v/>
      </c>
      <c r="PQ100" s="284" t="str">
        <f t="shared" si="314"/>
        <v/>
      </c>
      <c r="PR100" s="284" t="str">
        <f t="shared" si="314"/>
        <v/>
      </c>
      <c r="PS100" s="284" t="str">
        <f t="shared" si="314"/>
        <v/>
      </c>
      <c r="PT100" s="284" t="str">
        <f t="shared" si="314"/>
        <v/>
      </c>
      <c r="PU100" s="284" t="str">
        <f t="shared" si="314"/>
        <v/>
      </c>
      <c r="PV100" s="284" t="str">
        <f t="shared" si="314"/>
        <v/>
      </c>
      <c r="PW100" s="284" t="str">
        <f t="shared" si="314"/>
        <v/>
      </c>
      <c r="PX100" s="284" t="str">
        <f t="shared" si="314"/>
        <v/>
      </c>
      <c r="PY100" s="284" t="str">
        <f t="shared" si="314"/>
        <v/>
      </c>
      <c r="PZ100" s="284" t="str">
        <f t="shared" si="314"/>
        <v/>
      </c>
      <c r="QA100" s="284" t="str">
        <f t="shared" si="314"/>
        <v/>
      </c>
      <c r="QB100" s="284" t="str">
        <f t="shared" si="314"/>
        <v/>
      </c>
      <c r="QC100" s="284" t="str">
        <f t="shared" si="314"/>
        <v/>
      </c>
      <c r="QD100" s="284" t="str">
        <f t="shared" si="314"/>
        <v/>
      </c>
      <c r="QE100" s="284" t="str">
        <f t="shared" si="314"/>
        <v/>
      </c>
      <c r="QF100" s="284" t="str">
        <f t="shared" si="314"/>
        <v/>
      </c>
      <c r="QG100" s="284" t="str">
        <f t="shared" si="314"/>
        <v/>
      </c>
      <c r="QH100" s="284" t="str">
        <f t="shared" si="314"/>
        <v/>
      </c>
      <c r="QI100" s="284" t="str">
        <f t="shared" si="314"/>
        <v/>
      </c>
      <c r="QJ100" s="284" t="str">
        <f t="shared" ref="QJ100:SA100" si="315">IF(QJ44="","",($C21*QJ44)/((1+$H$4)^QJ$79))</f>
        <v/>
      </c>
      <c r="QK100" s="284" t="str">
        <f t="shared" si="315"/>
        <v/>
      </c>
      <c r="QL100" s="284" t="str">
        <f t="shared" si="315"/>
        <v/>
      </c>
      <c r="QM100" s="284" t="str">
        <f t="shared" si="315"/>
        <v/>
      </c>
      <c r="QN100" s="284" t="str">
        <f t="shared" si="315"/>
        <v/>
      </c>
      <c r="QO100" s="284" t="str">
        <f t="shared" si="315"/>
        <v/>
      </c>
      <c r="QP100" s="284" t="str">
        <f t="shared" si="315"/>
        <v/>
      </c>
      <c r="QQ100" s="284" t="str">
        <f t="shared" si="315"/>
        <v/>
      </c>
      <c r="QR100" s="284" t="str">
        <f t="shared" si="315"/>
        <v/>
      </c>
      <c r="QS100" s="284" t="str">
        <f t="shared" si="315"/>
        <v/>
      </c>
      <c r="QT100" s="284" t="str">
        <f t="shared" si="315"/>
        <v/>
      </c>
      <c r="QU100" s="284" t="str">
        <f t="shared" si="315"/>
        <v/>
      </c>
      <c r="QV100" s="284" t="str">
        <f t="shared" si="315"/>
        <v/>
      </c>
      <c r="QW100" s="284" t="str">
        <f t="shared" si="315"/>
        <v/>
      </c>
      <c r="QX100" s="284" t="str">
        <f t="shared" si="315"/>
        <v/>
      </c>
      <c r="QY100" s="284" t="str">
        <f t="shared" si="315"/>
        <v/>
      </c>
      <c r="QZ100" s="284" t="str">
        <f t="shared" si="315"/>
        <v/>
      </c>
      <c r="RA100" s="284" t="str">
        <f t="shared" si="315"/>
        <v/>
      </c>
      <c r="RB100" s="284" t="str">
        <f t="shared" si="315"/>
        <v/>
      </c>
      <c r="RC100" s="284" t="str">
        <f t="shared" si="315"/>
        <v/>
      </c>
      <c r="RD100" s="284" t="str">
        <f t="shared" si="315"/>
        <v/>
      </c>
      <c r="RE100" s="284" t="str">
        <f t="shared" si="315"/>
        <v/>
      </c>
      <c r="RF100" s="284" t="str">
        <f t="shared" si="315"/>
        <v/>
      </c>
      <c r="RG100" s="284" t="str">
        <f t="shared" si="315"/>
        <v/>
      </c>
      <c r="RH100" s="284" t="str">
        <f t="shared" si="315"/>
        <v/>
      </c>
      <c r="RI100" s="284" t="str">
        <f t="shared" si="315"/>
        <v/>
      </c>
      <c r="RJ100" s="284" t="str">
        <f t="shared" si="315"/>
        <v/>
      </c>
      <c r="RK100" s="284" t="str">
        <f t="shared" si="315"/>
        <v/>
      </c>
      <c r="RL100" s="284" t="str">
        <f t="shared" si="315"/>
        <v/>
      </c>
      <c r="RM100" s="284" t="str">
        <f t="shared" si="315"/>
        <v/>
      </c>
      <c r="RN100" s="284" t="str">
        <f t="shared" si="315"/>
        <v/>
      </c>
      <c r="RO100" s="284" t="str">
        <f t="shared" si="315"/>
        <v/>
      </c>
      <c r="RP100" s="284" t="str">
        <f t="shared" si="315"/>
        <v/>
      </c>
      <c r="RQ100" s="284" t="str">
        <f t="shared" si="315"/>
        <v/>
      </c>
      <c r="RR100" s="284" t="str">
        <f t="shared" si="315"/>
        <v/>
      </c>
      <c r="RS100" s="284" t="str">
        <f t="shared" si="315"/>
        <v/>
      </c>
      <c r="RT100" s="284" t="str">
        <f t="shared" si="315"/>
        <v/>
      </c>
      <c r="RU100" s="284" t="str">
        <f t="shared" si="315"/>
        <v/>
      </c>
      <c r="RV100" s="284" t="str">
        <f t="shared" si="315"/>
        <v/>
      </c>
      <c r="RW100" s="284" t="str">
        <f t="shared" si="315"/>
        <v/>
      </c>
      <c r="RX100" s="284" t="str">
        <f t="shared" si="315"/>
        <v/>
      </c>
      <c r="RY100" s="284" t="str">
        <f t="shared" si="315"/>
        <v/>
      </c>
      <c r="RZ100" s="284" t="str">
        <f t="shared" si="315"/>
        <v/>
      </c>
      <c r="SA100" s="284" t="str">
        <f t="shared" si="315"/>
        <v/>
      </c>
    </row>
    <row r="101" spans="1:495">
      <c r="A101" s="282"/>
      <c r="B101" s="283" t="str">
        <f>$B$22</f>
        <v>Effluent</v>
      </c>
      <c r="C101" s="290">
        <f>SUM(D101:R101,S101:INDEX(S101:SA101,$H$5))</f>
        <v>98781.432368225534</v>
      </c>
      <c r="D101" s="284">
        <f t="shared" ref="D101:BO101" si="316">IF(D45="","",($C22*D45)/((1+$H$4)^D$79))</f>
        <v>20051.401869158879</v>
      </c>
      <c r="E101" s="284">
        <f t="shared" si="316"/>
        <v>18739.627915101755</v>
      </c>
      <c r="F101" s="284">
        <f t="shared" si="316"/>
        <v>17513.670948693227</v>
      </c>
      <c r="G101" s="284" t="str">
        <f t="shared" si="316"/>
        <v/>
      </c>
      <c r="H101" s="284" t="str">
        <f t="shared" si="316"/>
        <v/>
      </c>
      <c r="I101" s="284">
        <f t="shared" si="316"/>
        <v>14296.372411983277</v>
      </c>
      <c r="J101" s="284" t="str">
        <f t="shared" si="316"/>
        <v/>
      </c>
      <c r="K101" s="284" t="str">
        <f t="shared" si="316"/>
        <v/>
      </c>
      <c r="L101" s="284" t="str">
        <f t="shared" si="316"/>
        <v/>
      </c>
      <c r="M101" s="284">
        <f t="shared" si="316"/>
        <v>10906.634062750371</v>
      </c>
      <c r="N101" s="284" t="str">
        <f t="shared" si="316"/>
        <v/>
      </c>
      <c r="O101" s="284" t="str">
        <f t="shared" si="316"/>
        <v/>
      </c>
      <c r="P101" s="284" t="str">
        <f t="shared" si="316"/>
        <v/>
      </c>
      <c r="Q101" s="284" t="str">
        <f t="shared" si="316"/>
        <v/>
      </c>
      <c r="R101" s="284">
        <f t="shared" si="316"/>
        <v>7776.2793514268269</v>
      </c>
      <c r="S101" s="284" t="str">
        <f t="shared" si="316"/>
        <v/>
      </c>
      <c r="T101" s="284" t="str">
        <f t="shared" si="316"/>
        <v/>
      </c>
      <c r="U101" s="284" t="str">
        <f t="shared" si="316"/>
        <v/>
      </c>
      <c r="V101" s="284" t="str">
        <f t="shared" si="316"/>
        <v/>
      </c>
      <c r="W101" s="284">
        <f t="shared" si="316"/>
        <v>5544.3797053715525</v>
      </c>
      <c r="X101" s="284" t="str">
        <f t="shared" si="316"/>
        <v/>
      </c>
      <c r="Y101" s="284" t="str">
        <f t="shared" si="316"/>
        <v/>
      </c>
      <c r="Z101" s="284" t="str">
        <f t="shared" si="316"/>
        <v/>
      </c>
      <c r="AA101" s="284" t="str">
        <f t="shared" si="316"/>
        <v/>
      </c>
      <c r="AB101" s="284">
        <f t="shared" si="316"/>
        <v>3953.0661037396503</v>
      </c>
      <c r="AC101" s="284" t="str">
        <f t="shared" si="316"/>
        <v/>
      </c>
      <c r="AD101" s="284" t="str">
        <f t="shared" si="316"/>
        <v/>
      </c>
      <c r="AE101" s="284" t="str">
        <f t="shared" si="316"/>
        <v/>
      </c>
      <c r="AF101" s="284" t="str">
        <f t="shared" si="316"/>
        <v/>
      </c>
      <c r="AG101" s="284">
        <f t="shared" si="316"/>
        <v>2818.4814985517241</v>
      </c>
      <c r="AH101" s="284" t="str">
        <f t="shared" si="316"/>
        <v/>
      </c>
      <c r="AI101" s="284" t="str">
        <f t="shared" si="316"/>
        <v/>
      </c>
      <c r="AJ101" s="284" t="str">
        <f t="shared" si="316"/>
        <v/>
      </c>
      <c r="AK101" s="284" t="str">
        <f t="shared" si="316"/>
        <v/>
      </c>
      <c r="AL101" s="284">
        <f t="shared" si="316"/>
        <v>2009.5383555977983</v>
      </c>
      <c r="AM101" s="284" t="str">
        <f t="shared" si="316"/>
        <v/>
      </c>
      <c r="AN101" s="284" t="str">
        <f t="shared" si="316"/>
        <v/>
      </c>
      <c r="AO101" s="284" t="str">
        <f t="shared" si="316"/>
        <v/>
      </c>
      <c r="AP101" s="284" t="str">
        <f t="shared" si="316"/>
        <v/>
      </c>
      <c r="AQ101" s="284" t="str">
        <f t="shared" si="316"/>
        <v/>
      </c>
      <c r="AR101" s="284" t="str">
        <f t="shared" si="316"/>
        <v/>
      </c>
      <c r="AS101" s="284" t="str">
        <f t="shared" si="316"/>
        <v/>
      </c>
      <c r="AT101" s="284" t="str">
        <f t="shared" si="316"/>
        <v/>
      </c>
      <c r="AU101" s="284" t="str">
        <f t="shared" si="316"/>
        <v/>
      </c>
      <c r="AV101" s="284" t="str">
        <f t="shared" si="316"/>
        <v/>
      </c>
      <c r="AW101" s="284" t="str">
        <f t="shared" si="316"/>
        <v/>
      </c>
      <c r="AX101" s="284" t="str">
        <f t="shared" si="316"/>
        <v/>
      </c>
      <c r="AY101" s="284" t="str">
        <f t="shared" si="316"/>
        <v/>
      </c>
      <c r="AZ101" s="284" t="str">
        <f t="shared" si="316"/>
        <v/>
      </c>
      <c r="BA101" s="284" t="str">
        <f t="shared" si="316"/>
        <v/>
      </c>
      <c r="BB101" s="284" t="str">
        <f t="shared" si="316"/>
        <v/>
      </c>
      <c r="BC101" s="284" t="str">
        <f t="shared" si="316"/>
        <v/>
      </c>
      <c r="BD101" s="284" t="str">
        <f t="shared" si="316"/>
        <v/>
      </c>
      <c r="BE101" s="284" t="str">
        <f t="shared" si="316"/>
        <v/>
      </c>
      <c r="BF101" s="284" t="str">
        <f t="shared" si="316"/>
        <v/>
      </c>
      <c r="BG101" s="284" t="str">
        <f t="shared" si="316"/>
        <v/>
      </c>
      <c r="BH101" s="284" t="str">
        <f t="shared" si="316"/>
        <v/>
      </c>
      <c r="BI101" s="284" t="str">
        <f t="shared" si="316"/>
        <v/>
      </c>
      <c r="BJ101" s="284" t="str">
        <f t="shared" si="316"/>
        <v/>
      </c>
      <c r="BK101" s="284" t="str">
        <f t="shared" si="316"/>
        <v/>
      </c>
      <c r="BL101" s="284" t="str">
        <f t="shared" si="316"/>
        <v/>
      </c>
      <c r="BM101" s="284" t="str">
        <f t="shared" si="316"/>
        <v/>
      </c>
      <c r="BN101" s="284" t="str">
        <f t="shared" si="316"/>
        <v/>
      </c>
      <c r="BO101" s="284" t="str">
        <f t="shared" si="316"/>
        <v/>
      </c>
      <c r="BP101" s="284" t="str">
        <f t="shared" ref="BP101:EA101" si="317">IF(BP45="","",($C22*BP45)/((1+$H$4)^BP$79))</f>
        <v/>
      </c>
      <c r="BQ101" s="284" t="str">
        <f t="shared" si="317"/>
        <v/>
      </c>
      <c r="BR101" s="284" t="str">
        <f t="shared" si="317"/>
        <v/>
      </c>
      <c r="BS101" s="284" t="str">
        <f t="shared" si="317"/>
        <v/>
      </c>
      <c r="BT101" s="284" t="str">
        <f t="shared" si="317"/>
        <v/>
      </c>
      <c r="BU101" s="284" t="str">
        <f t="shared" si="317"/>
        <v/>
      </c>
      <c r="BV101" s="284" t="str">
        <f t="shared" si="317"/>
        <v/>
      </c>
      <c r="BW101" s="284" t="str">
        <f t="shared" si="317"/>
        <v/>
      </c>
      <c r="BX101" s="284" t="str">
        <f t="shared" si="317"/>
        <v/>
      </c>
      <c r="BY101" s="284" t="str">
        <f t="shared" si="317"/>
        <v/>
      </c>
      <c r="BZ101" s="284" t="str">
        <f t="shared" si="317"/>
        <v/>
      </c>
      <c r="CA101" s="284" t="str">
        <f t="shared" si="317"/>
        <v/>
      </c>
      <c r="CB101" s="284" t="str">
        <f t="shared" si="317"/>
        <v/>
      </c>
      <c r="CC101" s="284" t="str">
        <f t="shared" si="317"/>
        <v/>
      </c>
      <c r="CD101" s="284" t="str">
        <f t="shared" si="317"/>
        <v/>
      </c>
      <c r="CE101" s="284" t="str">
        <f t="shared" si="317"/>
        <v/>
      </c>
      <c r="CF101" s="284" t="str">
        <f t="shared" si="317"/>
        <v/>
      </c>
      <c r="CG101" s="284" t="str">
        <f t="shared" si="317"/>
        <v/>
      </c>
      <c r="CH101" s="284" t="str">
        <f t="shared" si="317"/>
        <v/>
      </c>
      <c r="CI101" s="284" t="str">
        <f t="shared" si="317"/>
        <v/>
      </c>
      <c r="CJ101" s="284" t="str">
        <f t="shared" si="317"/>
        <v/>
      </c>
      <c r="CK101" s="284" t="str">
        <f t="shared" si="317"/>
        <v/>
      </c>
      <c r="CL101" s="284" t="str">
        <f t="shared" si="317"/>
        <v/>
      </c>
      <c r="CM101" s="284" t="str">
        <f t="shared" si="317"/>
        <v/>
      </c>
      <c r="CN101" s="284" t="str">
        <f t="shared" si="317"/>
        <v/>
      </c>
      <c r="CO101" s="284" t="str">
        <f t="shared" si="317"/>
        <v/>
      </c>
      <c r="CP101" s="284" t="str">
        <f t="shared" si="317"/>
        <v/>
      </c>
      <c r="CQ101" s="284" t="str">
        <f t="shared" si="317"/>
        <v/>
      </c>
      <c r="CR101" s="284" t="str">
        <f t="shared" si="317"/>
        <v/>
      </c>
      <c r="CS101" s="284" t="str">
        <f t="shared" si="317"/>
        <v/>
      </c>
      <c r="CT101" s="284" t="str">
        <f t="shared" si="317"/>
        <v/>
      </c>
      <c r="CU101" s="284" t="str">
        <f t="shared" si="317"/>
        <v/>
      </c>
      <c r="CV101" s="284" t="str">
        <f t="shared" si="317"/>
        <v/>
      </c>
      <c r="CW101" s="284" t="str">
        <f t="shared" si="317"/>
        <v/>
      </c>
      <c r="CX101" s="284" t="str">
        <f t="shared" si="317"/>
        <v/>
      </c>
      <c r="CY101" s="284" t="str">
        <f t="shared" si="317"/>
        <v/>
      </c>
      <c r="CZ101" s="284" t="str">
        <f t="shared" si="317"/>
        <v/>
      </c>
      <c r="DA101" s="284" t="str">
        <f t="shared" si="317"/>
        <v/>
      </c>
      <c r="DB101" s="284" t="str">
        <f t="shared" si="317"/>
        <v/>
      </c>
      <c r="DC101" s="284" t="str">
        <f t="shared" si="317"/>
        <v/>
      </c>
      <c r="DD101" s="284" t="str">
        <f t="shared" si="317"/>
        <v/>
      </c>
      <c r="DE101" s="284" t="str">
        <f t="shared" si="317"/>
        <v/>
      </c>
      <c r="DF101" s="284" t="str">
        <f t="shared" si="317"/>
        <v/>
      </c>
      <c r="DG101" s="284" t="str">
        <f t="shared" si="317"/>
        <v/>
      </c>
      <c r="DH101" s="284" t="str">
        <f t="shared" si="317"/>
        <v/>
      </c>
      <c r="DI101" s="284" t="str">
        <f t="shared" si="317"/>
        <v/>
      </c>
      <c r="DJ101" s="284" t="str">
        <f t="shared" si="317"/>
        <v/>
      </c>
      <c r="DK101" s="284" t="str">
        <f t="shared" si="317"/>
        <v/>
      </c>
      <c r="DL101" s="284" t="str">
        <f t="shared" si="317"/>
        <v/>
      </c>
      <c r="DM101" s="284" t="str">
        <f t="shared" si="317"/>
        <v/>
      </c>
      <c r="DN101" s="284" t="str">
        <f t="shared" si="317"/>
        <v/>
      </c>
      <c r="DO101" s="284" t="str">
        <f t="shared" si="317"/>
        <v/>
      </c>
      <c r="DP101" s="284" t="str">
        <f t="shared" si="317"/>
        <v/>
      </c>
      <c r="DQ101" s="284" t="str">
        <f t="shared" si="317"/>
        <v/>
      </c>
      <c r="DR101" s="284" t="str">
        <f t="shared" si="317"/>
        <v/>
      </c>
      <c r="DS101" s="284" t="str">
        <f t="shared" si="317"/>
        <v/>
      </c>
      <c r="DT101" s="284" t="str">
        <f t="shared" si="317"/>
        <v/>
      </c>
      <c r="DU101" s="284" t="str">
        <f t="shared" si="317"/>
        <v/>
      </c>
      <c r="DV101" s="284" t="str">
        <f t="shared" si="317"/>
        <v/>
      </c>
      <c r="DW101" s="284" t="str">
        <f t="shared" si="317"/>
        <v/>
      </c>
      <c r="DX101" s="284" t="str">
        <f t="shared" si="317"/>
        <v/>
      </c>
      <c r="DY101" s="284" t="str">
        <f t="shared" si="317"/>
        <v/>
      </c>
      <c r="DZ101" s="284" t="str">
        <f t="shared" si="317"/>
        <v/>
      </c>
      <c r="EA101" s="284" t="str">
        <f t="shared" si="317"/>
        <v/>
      </c>
      <c r="EB101" s="284" t="str">
        <f t="shared" ref="EB101:GM101" si="318">IF(EB45="","",($C22*EB45)/((1+$H$4)^EB$79))</f>
        <v/>
      </c>
      <c r="EC101" s="284" t="str">
        <f t="shared" si="318"/>
        <v/>
      </c>
      <c r="ED101" s="284" t="str">
        <f t="shared" si="318"/>
        <v/>
      </c>
      <c r="EE101" s="284" t="str">
        <f t="shared" si="318"/>
        <v/>
      </c>
      <c r="EF101" s="284" t="str">
        <f t="shared" si="318"/>
        <v/>
      </c>
      <c r="EG101" s="284" t="str">
        <f t="shared" si="318"/>
        <v/>
      </c>
      <c r="EH101" s="284" t="str">
        <f t="shared" si="318"/>
        <v/>
      </c>
      <c r="EI101" s="284" t="str">
        <f t="shared" si="318"/>
        <v/>
      </c>
      <c r="EJ101" s="284" t="str">
        <f t="shared" si="318"/>
        <v/>
      </c>
      <c r="EK101" s="284" t="str">
        <f t="shared" si="318"/>
        <v/>
      </c>
      <c r="EL101" s="284" t="str">
        <f t="shared" si="318"/>
        <v/>
      </c>
      <c r="EM101" s="284" t="str">
        <f t="shared" si="318"/>
        <v/>
      </c>
      <c r="EN101" s="284" t="str">
        <f t="shared" si="318"/>
        <v/>
      </c>
      <c r="EO101" s="284" t="str">
        <f t="shared" si="318"/>
        <v/>
      </c>
      <c r="EP101" s="284" t="str">
        <f t="shared" si="318"/>
        <v/>
      </c>
      <c r="EQ101" s="284" t="str">
        <f t="shared" si="318"/>
        <v/>
      </c>
      <c r="ER101" s="284" t="str">
        <f t="shared" si="318"/>
        <v/>
      </c>
      <c r="ES101" s="284" t="str">
        <f t="shared" si="318"/>
        <v/>
      </c>
      <c r="ET101" s="284" t="str">
        <f t="shared" si="318"/>
        <v/>
      </c>
      <c r="EU101" s="284" t="str">
        <f t="shared" si="318"/>
        <v/>
      </c>
      <c r="EV101" s="284" t="str">
        <f t="shared" si="318"/>
        <v/>
      </c>
      <c r="EW101" s="284" t="str">
        <f t="shared" si="318"/>
        <v/>
      </c>
      <c r="EX101" s="284" t="str">
        <f t="shared" si="318"/>
        <v/>
      </c>
      <c r="EY101" s="284" t="str">
        <f t="shared" si="318"/>
        <v/>
      </c>
      <c r="EZ101" s="284" t="str">
        <f t="shared" si="318"/>
        <v/>
      </c>
      <c r="FA101" s="284" t="str">
        <f t="shared" si="318"/>
        <v/>
      </c>
      <c r="FB101" s="284" t="str">
        <f t="shared" si="318"/>
        <v/>
      </c>
      <c r="FC101" s="284" t="str">
        <f t="shared" si="318"/>
        <v/>
      </c>
      <c r="FD101" s="284" t="str">
        <f t="shared" si="318"/>
        <v/>
      </c>
      <c r="FE101" s="284" t="str">
        <f t="shared" si="318"/>
        <v/>
      </c>
      <c r="FF101" s="284" t="str">
        <f t="shared" si="318"/>
        <v/>
      </c>
      <c r="FG101" s="284" t="str">
        <f t="shared" si="318"/>
        <v/>
      </c>
      <c r="FH101" s="284" t="str">
        <f t="shared" si="318"/>
        <v/>
      </c>
      <c r="FI101" s="284" t="str">
        <f t="shared" si="318"/>
        <v/>
      </c>
      <c r="FJ101" s="284" t="str">
        <f t="shared" si="318"/>
        <v/>
      </c>
      <c r="FK101" s="284" t="str">
        <f t="shared" si="318"/>
        <v/>
      </c>
      <c r="FL101" s="284" t="str">
        <f t="shared" si="318"/>
        <v/>
      </c>
      <c r="FM101" s="284" t="str">
        <f t="shared" si="318"/>
        <v/>
      </c>
      <c r="FN101" s="284" t="str">
        <f t="shared" si="318"/>
        <v/>
      </c>
      <c r="FO101" s="284" t="str">
        <f t="shared" si="318"/>
        <v/>
      </c>
      <c r="FP101" s="284" t="str">
        <f t="shared" si="318"/>
        <v/>
      </c>
      <c r="FQ101" s="284" t="str">
        <f t="shared" si="318"/>
        <v/>
      </c>
      <c r="FR101" s="284" t="str">
        <f t="shared" si="318"/>
        <v/>
      </c>
      <c r="FS101" s="284" t="str">
        <f t="shared" si="318"/>
        <v/>
      </c>
      <c r="FT101" s="284" t="str">
        <f t="shared" si="318"/>
        <v/>
      </c>
      <c r="FU101" s="284" t="str">
        <f t="shared" si="318"/>
        <v/>
      </c>
      <c r="FV101" s="284" t="str">
        <f t="shared" si="318"/>
        <v/>
      </c>
      <c r="FW101" s="284" t="str">
        <f t="shared" si="318"/>
        <v/>
      </c>
      <c r="FX101" s="284" t="str">
        <f t="shared" si="318"/>
        <v/>
      </c>
      <c r="FY101" s="284" t="str">
        <f t="shared" si="318"/>
        <v/>
      </c>
      <c r="FZ101" s="284" t="str">
        <f t="shared" si="318"/>
        <v/>
      </c>
      <c r="GA101" s="284" t="str">
        <f t="shared" si="318"/>
        <v/>
      </c>
      <c r="GB101" s="284" t="str">
        <f t="shared" si="318"/>
        <v/>
      </c>
      <c r="GC101" s="284" t="str">
        <f t="shared" si="318"/>
        <v/>
      </c>
      <c r="GD101" s="284" t="str">
        <f t="shared" si="318"/>
        <v/>
      </c>
      <c r="GE101" s="284" t="str">
        <f t="shared" si="318"/>
        <v/>
      </c>
      <c r="GF101" s="284" t="str">
        <f t="shared" si="318"/>
        <v/>
      </c>
      <c r="GG101" s="284" t="str">
        <f t="shared" si="318"/>
        <v/>
      </c>
      <c r="GH101" s="284" t="str">
        <f t="shared" si="318"/>
        <v/>
      </c>
      <c r="GI101" s="284" t="str">
        <f t="shared" si="318"/>
        <v/>
      </c>
      <c r="GJ101" s="284" t="str">
        <f t="shared" si="318"/>
        <v/>
      </c>
      <c r="GK101" s="284" t="str">
        <f t="shared" si="318"/>
        <v/>
      </c>
      <c r="GL101" s="284" t="str">
        <f t="shared" si="318"/>
        <v/>
      </c>
      <c r="GM101" s="284" t="str">
        <f t="shared" si="318"/>
        <v/>
      </c>
      <c r="GN101" s="284" t="str">
        <f t="shared" ref="GN101:IY101" si="319">IF(GN45="","",($C22*GN45)/((1+$H$4)^GN$79))</f>
        <v/>
      </c>
      <c r="GO101" s="284" t="str">
        <f t="shared" si="319"/>
        <v/>
      </c>
      <c r="GP101" s="284" t="str">
        <f t="shared" si="319"/>
        <v/>
      </c>
      <c r="GQ101" s="284" t="str">
        <f t="shared" si="319"/>
        <v/>
      </c>
      <c r="GR101" s="284" t="str">
        <f t="shared" si="319"/>
        <v/>
      </c>
      <c r="GS101" s="284" t="str">
        <f t="shared" si="319"/>
        <v/>
      </c>
      <c r="GT101" s="284" t="str">
        <f t="shared" si="319"/>
        <v/>
      </c>
      <c r="GU101" s="284" t="str">
        <f t="shared" si="319"/>
        <v/>
      </c>
      <c r="GV101" s="284" t="str">
        <f t="shared" si="319"/>
        <v/>
      </c>
      <c r="GW101" s="284" t="str">
        <f t="shared" si="319"/>
        <v/>
      </c>
      <c r="GX101" s="284" t="str">
        <f t="shared" si="319"/>
        <v/>
      </c>
      <c r="GY101" s="284" t="str">
        <f t="shared" si="319"/>
        <v/>
      </c>
      <c r="GZ101" s="284" t="str">
        <f t="shared" si="319"/>
        <v/>
      </c>
      <c r="HA101" s="284" t="str">
        <f t="shared" si="319"/>
        <v/>
      </c>
      <c r="HB101" s="284" t="str">
        <f t="shared" si="319"/>
        <v/>
      </c>
      <c r="HC101" s="284" t="str">
        <f t="shared" si="319"/>
        <v/>
      </c>
      <c r="HD101" s="284" t="str">
        <f t="shared" si="319"/>
        <v/>
      </c>
      <c r="HE101" s="284" t="str">
        <f t="shared" si="319"/>
        <v/>
      </c>
      <c r="HF101" s="284" t="str">
        <f t="shared" si="319"/>
        <v/>
      </c>
      <c r="HG101" s="284" t="str">
        <f t="shared" si="319"/>
        <v/>
      </c>
      <c r="HH101" s="284" t="str">
        <f t="shared" si="319"/>
        <v/>
      </c>
      <c r="HI101" s="284" t="str">
        <f t="shared" si="319"/>
        <v/>
      </c>
      <c r="HJ101" s="284" t="str">
        <f t="shared" si="319"/>
        <v/>
      </c>
      <c r="HK101" s="284" t="str">
        <f t="shared" si="319"/>
        <v/>
      </c>
      <c r="HL101" s="284" t="str">
        <f t="shared" si="319"/>
        <v/>
      </c>
      <c r="HM101" s="284" t="str">
        <f t="shared" si="319"/>
        <v/>
      </c>
      <c r="HN101" s="284" t="str">
        <f t="shared" si="319"/>
        <v/>
      </c>
      <c r="HO101" s="284" t="str">
        <f t="shared" si="319"/>
        <v/>
      </c>
      <c r="HP101" s="284" t="str">
        <f t="shared" si="319"/>
        <v/>
      </c>
      <c r="HQ101" s="284" t="str">
        <f t="shared" si="319"/>
        <v/>
      </c>
      <c r="HR101" s="284" t="str">
        <f t="shared" si="319"/>
        <v/>
      </c>
      <c r="HS101" s="284" t="str">
        <f t="shared" si="319"/>
        <v/>
      </c>
      <c r="HT101" s="284" t="str">
        <f t="shared" si="319"/>
        <v/>
      </c>
      <c r="HU101" s="284" t="str">
        <f t="shared" si="319"/>
        <v/>
      </c>
      <c r="HV101" s="284" t="str">
        <f t="shared" si="319"/>
        <v/>
      </c>
      <c r="HW101" s="284" t="str">
        <f t="shared" si="319"/>
        <v/>
      </c>
      <c r="HX101" s="284" t="str">
        <f t="shared" si="319"/>
        <v/>
      </c>
      <c r="HY101" s="284" t="str">
        <f t="shared" si="319"/>
        <v/>
      </c>
      <c r="HZ101" s="284" t="str">
        <f t="shared" si="319"/>
        <v/>
      </c>
      <c r="IA101" s="284" t="str">
        <f t="shared" si="319"/>
        <v/>
      </c>
      <c r="IB101" s="284" t="str">
        <f t="shared" si="319"/>
        <v/>
      </c>
      <c r="IC101" s="284" t="str">
        <f t="shared" si="319"/>
        <v/>
      </c>
      <c r="ID101" s="284" t="str">
        <f t="shared" si="319"/>
        <v/>
      </c>
      <c r="IE101" s="284" t="str">
        <f t="shared" si="319"/>
        <v/>
      </c>
      <c r="IF101" s="284" t="str">
        <f t="shared" si="319"/>
        <v/>
      </c>
      <c r="IG101" s="284" t="str">
        <f t="shared" si="319"/>
        <v/>
      </c>
      <c r="IH101" s="284" t="str">
        <f t="shared" si="319"/>
        <v/>
      </c>
      <c r="II101" s="284" t="str">
        <f t="shared" si="319"/>
        <v/>
      </c>
      <c r="IJ101" s="284" t="str">
        <f t="shared" si="319"/>
        <v/>
      </c>
      <c r="IK101" s="284" t="str">
        <f t="shared" si="319"/>
        <v/>
      </c>
      <c r="IL101" s="284" t="str">
        <f t="shared" si="319"/>
        <v/>
      </c>
      <c r="IM101" s="284" t="str">
        <f t="shared" si="319"/>
        <v/>
      </c>
      <c r="IN101" s="284" t="str">
        <f t="shared" si="319"/>
        <v/>
      </c>
      <c r="IO101" s="284" t="str">
        <f t="shared" si="319"/>
        <v/>
      </c>
      <c r="IP101" s="284" t="str">
        <f t="shared" si="319"/>
        <v/>
      </c>
      <c r="IQ101" s="284" t="str">
        <f t="shared" si="319"/>
        <v/>
      </c>
      <c r="IR101" s="284" t="str">
        <f t="shared" si="319"/>
        <v/>
      </c>
      <c r="IS101" s="284" t="str">
        <f t="shared" si="319"/>
        <v/>
      </c>
      <c r="IT101" s="284" t="str">
        <f t="shared" si="319"/>
        <v/>
      </c>
      <c r="IU101" s="284" t="str">
        <f t="shared" si="319"/>
        <v/>
      </c>
      <c r="IV101" s="284" t="str">
        <f t="shared" si="319"/>
        <v/>
      </c>
      <c r="IW101" s="284" t="str">
        <f t="shared" si="319"/>
        <v/>
      </c>
      <c r="IX101" s="284" t="str">
        <f t="shared" si="319"/>
        <v/>
      </c>
      <c r="IY101" s="284" t="str">
        <f t="shared" si="319"/>
        <v/>
      </c>
      <c r="IZ101" s="284" t="str">
        <f t="shared" ref="IZ101:LK101" si="320">IF(IZ45="","",($C22*IZ45)/((1+$H$4)^IZ$79))</f>
        <v/>
      </c>
      <c r="JA101" s="284" t="str">
        <f t="shared" si="320"/>
        <v/>
      </c>
      <c r="JB101" s="284" t="str">
        <f t="shared" si="320"/>
        <v/>
      </c>
      <c r="JC101" s="284" t="str">
        <f t="shared" si="320"/>
        <v/>
      </c>
      <c r="JD101" s="284" t="str">
        <f t="shared" si="320"/>
        <v/>
      </c>
      <c r="JE101" s="284" t="str">
        <f t="shared" si="320"/>
        <v/>
      </c>
      <c r="JF101" s="284" t="str">
        <f t="shared" si="320"/>
        <v/>
      </c>
      <c r="JG101" s="284" t="str">
        <f t="shared" si="320"/>
        <v/>
      </c>
      <c r="JH101" s="284" t="str">
        <f t="shared" si="320"/>
        <v/>
      </c>
      <c r="JI101" s="284" t="str">
        <f t="shared" si="320"/>
        <v/>
      </c>
      <c r="JJ101" s="284" t="str">
        <f t="shared" si="320"/>
        <v/>
      </c>
      <c r="JK101" s="284" t="str">
        <f t="shared" si="320"/>
        <v/>
      </c>
      <c r="JL101" s="284" t="str">
        <f t="shared" si="320"/>
        <v/>
      </c>
      <c r="JM101" s="284" t="str">
        <f t="shared" si="320"/>
        <v/>
      </c>
      <c r="JN101" s="284" t="str">
        <f t="shared" si="320"/>
        <v/>
      </c>
      <c r="JO101" s="284" t="str">
        <f t="shared" si="320"/>
        <v/>
      </c>
      <c r="JP101" s="284" t="str">
        <f t="shared" si="320"/>
        <v/>
      </c>
      <c r="JQ101" s="284" t="str">
        <f t="shared" si="320"/>
        <v/>
      </c>
      <c r="JR101" s="284" t="str">
        <f t="shared" si="320"/>
        <v/>
      </c>
      <c r="JS101" s="284" t="str">
        <f t="shared" si="320"/>
        <v/>
      </c>
      <c r="JT101" s="284" t="str">
        <f t="shared" si="320"/>
        <v/>
      </c>
      <c r="JU101" s="284" t="str">
        <f t="shared" si="320"/>
        <v/>
      </c>
      <c r="JV101" s="284" t="str">
        <f t="shared" si="320"/>
        <v/>
      </c>
      <c r="JW101" s="284" t="str">
        <f t="shared" si="320"/>
        <v/>
      </c>
      <c r="JX101" s="284" t="str">
        <f t="shared" si="320"/>
        <v/>
      </c>
      <c r="JY101" s="284" t="str">
        <f t="shared" si="320"/>
        <v/>
      </c>
      <c r="JZ101" s="284" t="str">
        <f t="shared" si="320"/>
        <v/>
      </c>
      <c r="KA101" s="284" t="str">
        <f t="shared" si="320"/>
        <v/>
      </c>
      <c r="KB101" s="284" t="str">
        <f t="shared" si="320"/>
        <v/>
      </c>
      <c r="KC101" s="284" t="str">
        <f t="shared" si="320"/>
        <v/>
      </c>
      <c r="KD101" s="284" t="str">
        <f t="shared" si="320"/>
        <v/>
      </c>
      <c r="KE101" s="284" t="str">
        <f t="shared" si="320"/>
        <v/>
      </c>
      <c r="KF101" s="284" t="str">
        <f t="shared" si="320"/>
        <v/>
      </c>
      <c r="KG101" s="284" t="str">
        <f t="shared" si="320"/>
        <v/>
      </c>
      <c r="KH101" s="284" t="str">
        <f t="shared" si="320"/>
        <v/>
      </c>
      <c r="KI101" s="284" t="str">
        <f t="shared" si="320"/>
        <v/>
      </c>
      <c r="KJ101" s="284" t="str">
        <f t="shared" si="320"/>
        <v/>
      </c>
      <c r="KK101" s="284" t="str">
        <f t="shared" si="320"/>
        <v/>
      </c>
      <c r="KL101" s="284" t="str">
        <f t="shared" si="320"/>
        <v/>
      </c>
      <c r="KM101" s="284" t="str">
        <f t="shared" si="320"/>
        <v/>
      </c>
      <c r="KN101" s="284" t="str">
        <f t="shared" si="320"/>
        <v/>
      </c>
      <c r="KO101" s="284" t="str">
        <f t="shared" si="320"/>
        <v/>
      </c>
      <c r="KP101" s="284" t="str">
        <f t="shared" si="320"/>
        <v/>
      </c>
      <c r="KQ101" s="284" t="str">
        <f t="shared" si="320"/>
        <v/>
      </c>
      <c r="KR101" s="284" t="str">
        <f t="shared" si="320"/>
        <v/>
      </c>
      <c r="KS101" s="284" t="str">
        <f t="shared" si="320"/>
        <v/>
      </c>
      <c r="KT101" s="284" t="str">
        <f t="shared" si="320"/>
        <v/>
      </c>
      <c r="KU101" s="284" t="str">
        <f t="shared" si="320"/>
        <v/>
      </c>
      <c r="KV101" s="284" t="str">
        <f t="shared" si="320"/>
        <v/>
      </c>
      <c r="KW101" s="284" t="str">
        <f t="shared" si="320"/>
        <v/>
      </c>
      <c r="KX101" s="284" t="str">
        <f t="shared" si="320"/>
        <v/>
      </c>
      <c r="KY101" s="284" t="str">
        <f t="shared" si="320"/>
        <v/>
      </c>
      <c r="KZ101" s="284" t="str">
        <f t="shared" si="320"/>
        <v/>
      </c>
      <c r="LA101" s="284" t="str">
        <f t="shared" si="320"/>
        <v/>
      </c>
      <c r="LB101" s="284" t="str">
        <f t="shared" si="320"/>
        <v/>
      </c>
      <c r="LC101" s="284" t="str">
        <f t="shared" si="320"/>
        <v/>
      </c>
      <c r="LD101" s="284" t="str">
        <f t="shared" si="320"/>
        <v/>
      </c>
      <c r="LE101" s="284" t="str">
        <f t="shared" si="320"/>
        <v/>
      </c>
      <c r="LF101" s="284" t="str">
        <f t="shared" si="320"/>
        <v/>
      </c>
      <c r="LG101" s="284" t="str">
        <f t="shared" si="320"/>
        <v/>
      </c>
      <c r="LH101" s="284" t="str">
        <f t="shared" si="320"/>
        <v/>
      </c>
      <c r="LI101" s="284" t="str">
        <f t="shared" si="320"/>
        <v/>
      </c>
      <c r="LJ101" s="284" t="str">
        <f t="shared" si="320"/>
        <v/>
      </c>
      <c r="LK101" s="284" t="str">
        <f t="shared" si="320"/>
        <v/>
      </c>
      <c r="LL101" s="284" t="str">
        <f t="shared" ref="LL101:NW101" si="321">IF(LL45="","",($C22*LL45)/((1+$H$4)^LL$79))</f>
        <v/>
      </c>
      <c r="LM101" s="284" t="str">
        <f t="shared" si="321"/>
        <v/>
      </c>
      <c r="LN101" s="284" t="str">
        <f t="shared" si="321"/>
        <v/>
      </c>
      <c r="LO101" s="284" t="str">
        <f t="shared" si="321"/>
        <v/>
      </c>
      <c r="LP101" s="284" t="str">
        <f t="shared" si="321"/>
        <v/>
      </c>
      <c r="LQ101" s="284" t="str">
        <f t="shared" si="321"/>
        <v/>
      </c>
      <c r="LR101" s="284" t="str">
        <f t="shared" si="321"/>
        <v/>
      </c>
      <c r="LS101" s="284" t="str">
        <f t="shared" si="321"/>
        <v/>
      </c>
      <c r="LT101" s="284" t="str">
        <f t="shared" si="321"/>
        <v/>
      </c>
      <c r="LU101" s="284" t="str">
        <f t="shared" si="321"/>
        <v/>
      </c>
      <c r="LV101" s="284" t="str">
        <f t="shared" si="321"/>
        <v/>
      </c>
      <c r="LW101" s="284" t="str">
        <f t="shared" si="321"/>
        <v/>
      </c>
      <c r="LX101" s="284" t="str">
        <f t="shared" si="321"/>
        <v/>
      </c>
      <c r="LY101" s="284" t="str">
        <f t="shared" si="321"/>
        <v/>
      </c>
      <c r="LZ101" s="284" t="str">
        <f t="shared" si="321"/>
        <v/>
      </c>
      <c r="MA101" s="284" t="str">
        <f t="shared" si="321"/>
        <v/>
      </c>
      <c r="MB101" s="284" t="str">
        <f t="shared" si="321"/>
        <v/>
      </c>
      <c r="MC101" s="284" t="str">
        <f t="shared" si="321"/>
        <v/>
      </c>
      <c r="MD101" s="284" t="str">
        <f t="shared" si="321"/>
        <v/>
      </c>
      <c r="ME101" s="284" t="str">
        <f t="shared" si="321"/>
        <v/>
      </c>
      <c r="MF101" s="284" t="str">
        <f t="shared" si="321"/>
        <v/>
      </c>
      <c r="MG101" s="284" t="str">
        <f t="shared" si="321"/>
        <v/>
      </c>
      <c r="MH101" s="284" t="str">
        <f t="shared" si="321"/>
        <v/>
      </c>
      <c r="MI101" s="284" t="str">
        <f t="shared" si="321"/>
        <v/>
      </c>
      <c r="MJ101" s="284" t="str">
        <f t="shared" si="321"/>
        <v/>
      </c>
      <c r="MK101" s="284" t="str">
        <f t="shared" si="321"/>
        <v/>
      </c>
      <c r="ML101" s="284" t="str">
        <f t="shared" si="321"/>
        <v/>
      </c>
      <c r="MM101" s="284" t="str">
        <f t="shared" si="321"/>
        <v/>
      </c>
      <c r="MN101" s="284" t="str">
        <f t="shared" si="321"/>
        <v/>
      </c>
      <c r="MO101" s="284" t="str">
        <f t="shared" si="321"/>
        <v/>
      </c>
      <c r="MP101" s="284" t="str">
        <f t="shared" si="321"/>
        <v/>
      </c>
      <c r="MQ101" s="284" t="str">
        <f t="shared" si="321"/>
        <v/>
      </c>
      <c r="MR101" s="284" t="str">
        <f t="shared" si="321"/>
        <v/>
      </c>
      <c r="MS101" s="284" t="str">
        <f t="shared" si="321"/>
        <v/>
      </c>
      <c r="MT101" s="284" t="str">
        <f t="shared" si="321"/>
        <v/>
      </c>
      <c r="MU101" s="284" t="str">
        <f t="shared" si="321"/>
        <v/>
      </c>
      <c r="MV101" s="284" t="str">
        <f t="shared" si="321"/>
        <v/>
      </c>
      <c r="MW101" s="284" t="str">
        <f t="shared" si="321"/>
        <v/>
      </c>
      <c r="MX101" s="284" t="str">
        <f t="shared" si="321"/>
        <v/>
      </c>
      <c r="MY101" s="284" t="str">
        <f t="shared" si="321"/>
        <v/>
      </c>
      <c r="MZ101" s="284" t="str">
        <f t="shared" si="321"/>
        <v/>
      </c>
      <c r="NA101" s="284" t="str">
        <f t="shared" si="321"/>
        <v/>
      </c>
      <c r="NB101" s="284" t="str">
        <f t="shared" si="321"/>
        <v/>
      </c>
      <c r="NC101" s="284" t="str">
        <f t="shared" si="321"/>
        <v/>
      </c>
      <c r="ND101" s="284" t="str">
        <f t="shared" si="321"/>
        <v/>
      </c>
      <c r="NE101" s="284" t="str">
        <f t="shared" si="321"/>
        <v/>
      </c>
      <c r="NF101" s="284" t="str">
        <f t="shared" si="321"/>
        <v/>
      </c>
      <c r="NG101" s="284" t="str">
        <f t="shared" si="321"/>
        <v/>
      </c>
      <c r="NH101" s="284" t="str">
        <f t="shared" si="321"/>
        <v/>
      </c>
      <c r="NI101" s="284" t="str">
        <f t="shared" si="321"/>
        <v/>
      </c>
      <c r="NJ101" s="284" t="str">
        <f t="shared" si="321"/>
        <v/>
      </c>
      <c r="NK101" s="284" t="str">
        <f t="shared" si="321"/>
        <v/>
      </c>
      <c r="NL101" s="284" t="str">
        <f t="shared" si="321"/>
        <v/>
      </c>
      <c r="NM101" s="284" t="str">
        <f t="shared" si="321"/>
        <v/>
      </c>
      <c r="NN101" s="284" t="str">
        <f t="shared" si="321"/>
        <v/>
      </c>
      <c r="NO101" s="284" t="str">
        <f t="shared" si="321"/>
        <v/>
      </c>
      <c r="NP101" s="284" t="str">
        <f t="shared" si="321"/>
        <v/>
      </c>
      <c r="NQ101" s="284" t="str">
        <f t="shared" si="321"/>
        <v/>
      </c>
      <c r="NR101" s="284" t="str">
        <f t="shared" si="321"/>
        <v/>
      </c>
      <c r="NS101" s="284" t="str">
        <f t="shared" si="321"/>
        <v/>
      </c>
      <c r="NT101" s="284" t="str">
        <f t="shared" si="321"/>
        <v/>
      </c>
      <c r="NU101" s="284" t="str">
        <f t="shared" si="321"/>
        <v/>
      </c>
      <c r="NV101" s="284" t="str">
        <f t="shared" si="321"/>
        <v/>
      </c>
      <c r="NW101" s="284" t="str">
        <f t="shared" si="321"/>
        <v/>
      </c>
      <c r="NX101" s="284" t="str">
        <f t="shared" ref="NX101:QI101" si="322">IF(NX45="","",($C22*NX45)/((1+$H$4)^NX$79))</f>
        <v/>
      </c>
      <c r="NY101" s="284" t="str">
        <f t="shared" si="322"/>
        <v/>
      </c>
      <c r="NZ101" s="284" t="str">
        <f t="shared" si="322"/>
        <v/>
      </c>
      <c r="OA101" s="284" t="str">
        <f t="shared" si="322"/>
        <v/>
      </c>
      <c r="OB101" s="284" t="str">
        <f t="shared" si="322"/>
        <v/>
      </c>
      <c r="OC101" s="284" t="str">
        <f t="shared" si="322"/>
        <v/>
      </c>
      <c r="OD101" s="284" t="str">
        <f t="shared" si="322"/>
        <v/>
      </c>
      <c r="OE101" s="284" t="str">
        <f t="shared" si="322"/>
        <v/>
      </c>
      <c r="OF101" s="284" t="str">
        <f t="shared" si="322"/>
        <v/>
      </c>
      <c r="OG101" s="284" t="str">
        <f t="shared" si="322"/>
        <v/>
      </c>
      <c r="OH101" s="284" t="str">
        <f t="shared" si="322"/>
        <v/>
      </c>
      <c r="OI101" s="284" t="str">
        <f t="shared" si="322"/>
        <v/>
      </c>
      <c r="OJ101" s="284" t="str">
        <f t="shared" si="322"/>
        <v/>
      </c>
      <c r="OK101" s="284" t="str">
        <f t="shared" si="322"/>
        <v/>
      </c>
      <c r="OL101" s="284" t="str">
        <f t="shared" si="322"/>
        <v/>
      </c>
      <c r="OM101" s="284" t="str">
        <f t="shared" si="322"/>
        <v/>
      </c>
      <c r="ON101" s="284" t="str">
        <f t="shared" si="322"/>
        <v/>
      </c>
      <c r="OO101" s="284" t="str">
        <f t="shared" si="322"/>
        <v/>
      </c>
      <c r="OP101" s="284" t="str">
        <f t="shared" si="322"/>
        <v/>
      </c>
      <c r="OQ101" s="284" t="str">
        <f t="shared" si="322"/>
        <v/>
      </c>
      <c r="OR101" s="284" t="str">
        <f t="shared" si="322"/>
        <v/>
      </c>
      <c r="OS101" s="284" t="str">
        <f t="shared" si="322"/>
        <v/>
      </c>
      <c r="OT101" s="284" t="str">
        <f t="shared" si="322"/>
        <v/>
      </c>
      <c r="OU101" s="284" t="str">
        <f t="shared" si="322"/>
        <v/>
      </c>
      <c r="OV101" s="284" t="str">
        <f t="shared" si="322"/>
        <v/>
      </c>
      <c r="OW101" s="284" t="str">
        <f t="shared" si="322"/>
        <v/>
      </c>
      <c r="OX101" s="284" t="str">
        <f t="shared" si="322"/>
        <v/>
      </c>
      <c r="OY101" s="284" t="str">
        <f t="shared" si="322"/>
        <v/>
      </c>
      <c r="OZ101" s="284" t="str">
        <f t="shared" si="322"/>
        <v/>
      </c>
      <c r="PA101" s="284" t="str">
        <f t="shared" si="322"/>
        <v/>
      </c>
      <c r="PB101" s="284" t="str">
        <f t="shared" si="322"/>
        <v/>
      </c>
      <c r="PC101" s="284" t="str">
        <f t="shared" si="322"/>
        <v/>
      </c>
      <c r="PD101" s="284" t="str">
        <f t="shared" si="322"/>
        <v/>
      </c>
      <c r="PE101" s="284" t="str">
        <f t="shared" si="322"/>
        <v/>
      </c>
      <c r="PF101" s="284" t="str">
        <f t="shared" si="322"/>
        <v/>
      </c>
      <c r="PG101" s="284" t="str">
        <f t="shared" si="322"/>
        <v/>
      </c>
      <c r="PH101" s="284" t="str">
        <f t="shared" si="322"/>
        <v/>
      </c>
      <c r="PI101" s="284" t="str">
        <f t="shared" si="322"/>
        <v/>
      </c>
      <c r="PJ101" s="284" t="str">
        <f t="shared" si="322"/>
        <v/>
      </c>
      <c r="PK101" s="284" t="str">
        <f t="shared" si="322"/>
        <v/>
      </c>
      <c r="PL101" s="284" t="str">
        <f t="shared" si="322"/>
        <v/>
      </c>
      <c r="PM101" s="284" t="str">
        <f t="shared" si="322"/>
        <v/>
      </c>
      <c r="PN101" s="284" t="str">
        <f t="shared" si="322"/>
        <v/>
      </c>
      <c r="PO101" s="284" t="str">
        <f t="shared" si="322"/>
        <v/>
      </c>
      <c r="PP101" s="284" t="str">
        <f t="shared" si="322"/>
        <v/>
      </c>
      <c r="PQ101" s="284" t="str">
        <f t="shared" si="322"/>
        <v/>
      </c>
      <c r="PR101" s="284" t="str">
        <f t="shared" si="322"/>
        <v/>
      </c>
      <c r="PS101" s="284" t="str">
        <f t="shared" si="322"/>
        <v/>
      </c>
      <c r="PT101" s="284" t="str">
        <f t="shared" si="322"/>
        <v/>
      </c>
      <c r="PU101" s="284" t="str">
        <f t="shared" si="322"/>
        <v/>
      </c>
      <c r="PV101" s="284" t="str">
        <f t="shared" si="322"/>
        <v/>
      </c>
      <c r="PW101" s="284" t="str">
        <f t="shared" si="322"/>
        <v/>
      </c>
      <c r="PX101" s="284" t="str">
        <f t="shared" si="322"/>
        <v/>
      </c>
      <c r="PY101" s="284" t="str">
        <f t="shared" si="322"/>
        <v/>
      </c>
      <c r="PZ101" s="284" t="str">
        <f t="shared" si="322"/>
        <v/>
      </c>
      <c r="QA101" s="284" t="str">
        <f t="shared" si="322"/>
        <v/>
      </c>
      <c r="QB101" s="284" t="str">
        <f t="shared" si="322"/>
        <v/>
      </c>
      <c r="QC101" s="284" t="str">
        <f t="shared" si="322"/>
        <v/>
      </c>
      <c r="QD101" s="284" t="str">
        <f t="shared" si="322"/>
        <v/>
      </c>
      <c r="QE101" s="284" t="str">
        <f t="shared" si="322"/>
        <v/>
      </c>
      <c r="QF101" s="284" t="str">
        <f t="shared" si="322"/>
        <v/>
      </c>
      <c r="QG101" s="284" t="str">
        <f t="shared" si="322"/>
        <v/>
      </c>
      <c r="QH101" s="284" t="str">
        <f t="shared" si="322"/>
        <v/>
      </c>
      <c r="QI101" s="284" t="str">
        <f t="shared" si="322"/>
        <v/>
      </c>
      <c r="QJ101" s="284" t="str">
        <f t="shared" ref="QJ101:SA101" si="323">IF(QJ45="","",($C22*QJ45)/((1+$H$4)^QJ$79))</f>
        <v/>
      </c>
      <c r="QK101" s="284" t="str">
        <f t="shared" si="323"/>
        <v/>
      </c>
      <c r="QL101" s="284" t="str">
        <f t="shared" si="323"/>
        <v/>
      </c>
      <c r="QM101" s="284" t="str">
        <f t="shared" si="323"/>
        <v/>
      </c>
      <c r="QN101" s="284" t="str">
        <f t="shared" si="323"/>
        <v/>
      </c>
      <c r="QO101" s="284" t="str">
        <f t="shared" si="323"/>
        <v/>
      </c>
      <c r="QP101" s="284" t="str">
        <f t="shared" si="323"/>
        <v/>
      </c>
      <c r="QQ101" s="284" t="str">
        <f t="shared" si="323"/>
        <v/>
      </c>
      <c r="QR101" s="284" t="str">
        <f t="shared" si="323"/>
        <v/>
      </c>
      <c r="QS101" s="284" t="str">
        <f t="shared" si="323"/>
        <v/>
      </c>
      <c r="QT101" s="284" t="str">
        <f t="shared" si="323"/>
        <v/>
      </c>
      <c r="QU101" s="284" t="str">
        <f t="shared" si="323"/>
        <v/>
      </c>
      <c r="QV101" s="284" t="str">
        <f t="shared" si="323"/>
        <v/>
      </c>
      <c r="QW101" s="284" t="str">
        <f t="shared" si="323"/>
        <v/>
      </c>
      <c r="QX101" s="284" t="str">
        <f t="shared" si="323"/>
        <v/>
      </c>
      <c r="QY101" s="284" t="str">
        <f t="shared" si="323"/>
        <v/>
      </c>
      <c r="QZ101" s="284" t="str">
        <f t="shared" si="323"/>
        <v/>
      </c>
      <c r="RA101" s="284" t="str">
        <f t="shared" si="323"/>
        <v/>
      </c>
      <c r="RB101" s="284" t="str">
        <f t="shared" si="323"/>
        <v/>
      </c>
      <c r="RC101" s="284" t="str">
        <f t="shared" si="323"/>
        <v/>
      </c>
      <c r="RD101" s="284" t="str">
        <f t="shared" si="323"/>
        <v/>
      </c>
      <c r="RE101" s="284" t="str">
        <f t="shared" si="323"/>
        <v/>
      </c>
      <c r="RF101" s="284" t="str">
        <f t="shared" si="323"/>
        <v/>
      </c>
      <c r="RG101" s="284" t="str">
        <f t="shared" si="323"/>
        <v/>
      </c>
      <c r="RH101" s="284" t="str">
        <f t="shared" si="323"/>
        <v/>
      </c>
      <c r="RI101" s="284" t="str">
        <f t="shared" si="323"/>
        <v/>
      </c>
      <c r="RJ101" s="284" t="str">
        <f t="shared" si="323"/>
        <v/>
      </c>
      <c r="RK101" s="284" t="str">
        <f t="shared" si="323"/>
        <v/>
      </c>
      <c r="RL101" s="284" t="str">
        <f t="shared" si="323"/>
        <v/>
      </c>
      <c r="RM101" s="284" t="str">
        <f t="shared" si="323"/>
        <v/>
      </c>
      <c r="RN101" s="284" t="str">
        <f t="shared" si="323"/>
        <v/>
      </c>
      <c r="RO101" s="284" t="str">
        <f t="shared" si="323"/>
        <v/>
      </c>
      <c r="RP101" s="284" t="str">
        <f t="shared" si="323"/>
        <v/>
      </c>
      <c r="RQ101" s="284" t="str">
        <f t="shared" si="323"/>
        <v/>
      </c>
      <c r="RR101" s="284" t="str">
        <f t="shared" si="323"/>
        <v/>
      </c>
      <c r="RS101" s="284" t="str">
        <f t="shared" si="323"/>
        <v/>
      </c>
      <c r="RT101" s="284" t="str">
        <f t="shared" si="323"/>
        <v/>
      </c>
      <c r="RU101" s="284" t="str">
        <f t="shared" si="323"/>
        <v/>
      </c>
      <c r="RV101" s="284" t="str">
        <f t="shared" si="323"/>
        <v/>
      </c>
      <c r="RW101" s="284" t="str">
        <f t="shared" si="323"/>
        <v/>
      </c>
      <c r="RX101" s="284" t="str">
        <f t="shared" si="323"/>
        <v/>
      </c>
      <c r="RY101" s="284" t="str">
        <f t="shared" si="323"/>
        <v/>
      </c>
      <c r="RZ101" s="284" t="str">
        <f t="shared" si="323"/>
        <v/>
      </c>
      <c r="SA101" s="284" t="str">
        <f t="shared" si="323"/>
        <v/>
      </c>
    </row>
    <row r="102" spans="1:495">
      <c r="A102" s="282"/>
      <c r="B102" s="283" t="str">
        <f>$B$23</f>
        <v>Instrumentation Maintenance/Replacement</v>
      </c>
      <c r="C102" s="290">
        <f>SUM(D102:R102,S102:INDEX(S102:SA102,$H$5))</f>
        <v>233071.6635650743</v>
      </c>
      <c r="D102" s="284">
        <f t="shared" ref="D102:BO102" si="324">IF(D46="","",($C23*D46)/((1+$H$4)^D$79))</f>
        <v>18691.588785046726</v>
      </c>
      <c r="E102" s="284">
        <f t="shared" si="324"/>
        <v>17468.774565464231</v>
      </c>
      <c r="F102" s="284">
        <f t="shared" si="324"/>
        <v>16325.957537817039</v>
      </c>
      <c r="G102" s="284">
        <f t="shared" si="324"/>
        <v>15257.904240950504</v>
      </c>
      <c r="H102" s="284">
        <f t="shared" si="324"/>
        <v>14259.723589673367</v>
      </c>
      <c r="I102" s="284">
        <f t="shared" si="324"/>
        <v>13326.84447633025</v>
      </c>
      <c r="J102" s="284">
        <f t="shared" si="324"/>
        <v>12454.994837691822</v>
      </c>
      <c r="K102" s="284">
        <f t="shared" si="324"/>
        <v>11640.182091300769</v>
      </c>
      <c r="L102" s="284">
        <f t="shared" si="324"/>
        <v>10878.674851682959</v>
      </c>
      <c r="M102" s="284">
        <f t="shared" si="324"/>
        <v>10166.985842694356</v>
      </c>
      <c r="N102" s="284">
        <f t="shared" si="324"/>
        <v>9501.8559277517325</v>
      </c>
      <c r="O102" s="284">
        <f t="shared" si="324"/>
        <v>8880.2391848147054</v>
      </c>
      <c r="P102" s="284">
        <f t="shared" si="324"/>
        <v>8299.2889577707519</v>
      </c>
      <c r="Q102" s="284">
        <f t="shared" si="324"/>
        <v>7756.3448203464977</v>
      </c>
      <c r="R102" s="284">
        <f t="shared" si="324"/>
        <v>7248.9203928471934</v>
      </c>
      <c r="S102" s="284">
        <f t="shared" si="324"/>
        <v>6774.6919559319576</v>
      </c>
      <c r="T102" s="284">
        <f t="shared" si="324"/>
        <v>6331.4878092822028</v>
      </c>
      <c r="U102" s="284">
        <f t="shared" si="324"/>
        <v>5917.2783264319651</v>
      </c>
      <c r="V102" s="284">
        <f t="shared" si="324"/>
        <v>5530.1666602167898</v>
      </c>
      <c r="W102" s="284">
        <f t="shared" si="324"/>
        <v>5168.380056277374</v>
      </c>
      <c r="X102" s="284">
        <f t="shared" si="324"/>
        <v>4830.2617348386666</v>
      </c>
      <c r="Y102" s="284">
        <f t="shared" si="324"/>
        <v>4514.2633035875397</v>
      </c>
      <c r="Z102" s="284">
        <f t="shared" si="324"/>
        <v>4218.9376669042422</v>
      </c>
      <c r="AA102" s="284">
        <f t="shared" si="324"/>
        <v>3942.9323989759273</v>
      </c>
      <c r="AB102" s="284">
        <f t="shared" si="324"/>
        <v>3684.9835504447915</v>
      </c>
      <c r="AC102" s="284" t="str">
        <f t="shared" si="324"/>
        <v/>
      </c>
      <c r="AD102" s="284" t="str">
        <f t="shared" si="324"/>
        <v/>
      </c>
      <c r="AE102" s="284" t="str">
        <f t="shared" si="324"/>
        <v/>
      </c>
      <c r="AF102" s="284" t="str">
        <f t="shared" si="324"/>
        <v/>
      </c>
      <c r="AG102" s="284">
        <f t="shared" si="324"/>
        <v>2627.342343091796</v>
      </c>
      <c r="AH102" s="284" t="str">
        <f t="shared" si="324"/>
        <v/>
      </c>
      <c r="AI102" s="284" t="str">
        <f t="shared" si="324"/>
        <v/>
      </c>
      <c r="AJ102" s="284" t="str">
        <f t="shared" si="324"/>
        <v/>
      </c>
      <c r="AK102" s="284" t="str">
        <f t="shared" si="324"/>
        <v/>
      </c>
      <c r="AL102" s="284">
        <f t="shared" si="324"/>
        <v>1873.2587793966891</v>
      </c>
      <c r="AM102" s="284" t="str">
        <f t="shared" si="324"/>
        <v/>
      </c>
      <c r="AN102" s="284" t="str">
        <f t="shared" si="324"/>
        <v/>
      </c>
      <c r="AO102" s="284" t="str">
        <f t="shared" si="324"/>
        <v/>
      </c>
      <c r="AP102" s="284" t="str">
        <f t="shared" si="324"/>
        <v/>
      </c>
      <c r="AQ102" s="284" t="str">
        <f t="shared" si="324"/>
        <v/>
      </c>
      <c r="AR102" s="284" t="str">
        <f t="shared" si="324"/>
        <v/>
      </c>
      <c r="AS102" s="284" t="str">
        <f t="shared" si="324"/>
        <v/>
      </c>
      <c r="AT102" s="284" t="str">
        <f t="shared" si="324"/>
        <v/>
      </c>
      <c r="AU102" s="284" t="str">
        <f t="shared" si="324"/>
        <v/>
      </c>
      <c r="AV102" s="284" t="str">
        <f t="shared" si="324"/>
        <v/>
      </c>
      <c r="AW102" s="284" t="str">
        <f t="shared" si="324"/>
        <v/>
      </c>
      <c r="AX102" s="284" t="str">
        <f t="shared" si="324"/>
        <v/>
      </c>
      <c r="AY102" s="284" t="str">
        <f t="shared" si="324"/>
        <v/>
      </c>
      <c r="AZ102" s="284" t="str">
        <f t="shared" si="324"/>
        <v/>
      </c>
      <c r="BA102" s="284" t="str">
        <f t="shared" si="324"/>
        <v/>
      </c>
      <c r="BB102" s="284" t="str">
        <f t="shared" si="324"/>
        <v/>
      </c>
      <c r="BC102" s="284" t="str">
        <f t="shared" si="324"/>
        <v/>
      </c>
      <c r="BD102" s="284" t="str">
        <f t="shared" si="324"/>
        <v/>
      </c>
      <c r="BE102" s="284" t="str">
        <f t="shared" si="324"/>
        <v/>
      </c>
      <c r="BF102" s="284" t="str">
        <f t="shared" si="324"/>
        <v/>
      </c>
      <c r="BG102" s="284" t="str">
        <f t="shared" si="324"/>
        <v/>
      </c>
      <c r="BH102" s="284" t="str">
        <f t="shared" si="324"/>
        <v/>
      </c>
      <c r="BI102" s="284" t="str">
        <f t="shared" si="324"/>
        <v/>
      </c>
      <c r="BJ102" s="284" t="str">
        <f t="shared" si="324"/>
        <v/>
      </c>
      <c r="BK102" s="284" t="str">
        <f t="shared" si="324"/>
        <v/>
      </c>
      <c r="BL102" s="284" t="str">
        <f t="shared" si="324"/>
        <v/>
      </c>
      <c r="BM102" s="284" t="str">
        <f t="shared" si="324"/>
        <v/>
      </c>
      <c r="BN102" s="284" t="str">
        <f t="shared" si="324"/>
        <v/>
      </c>
      <c r="BO102" s="284" t="str">
        <f t="shared" si="324"/>
        <v/>
      </c>
      <c r="BP102" s="284" t="str">
        <f t="shared" ref="BP102:EA102" si="325">IF(BP46="","",($C23*BP46)/((1+$H$4)^BP$79))</f>
        <v/>
      </c>
      <c r="BQ102" s="284" t="str">
        <f t="shared" si="325"/>
        <v/>
      </c>
      <c r="BR102" s="284" t="str">
        <f t="shared" si="325"/>
        <v/>
      </c>
      <c r="BS102" s="284" t="str">
        <f t="shared" si="325"/>
        <v/>
      </c>
      <c r="BT102" s="284" t="str">
        <f t="shared" si="325"/>
        <v/>
      </c>
      <c r="BU102" s="284" t="str">
        <f t="shared" si="325"/>
        <v/>
      </c>
      <c r="BV102" s="284" t="str">
        <f t="shared" si="325"/>
        <v/>
      </c>
      <c r="BW102" s="284" t="str">
        <f t="shared" si="325"/>
        <v/>
      </c>
      <c r="BX102" s="284" t="str">
        <f t="shared" si="325"/>
        <v/>
      </c>
      <c r="BY102" s="284" t="str">
        <f t="shared" si="325"/>
        <v/>
      </c>
      <c r="BZ102" s="284" t="str">
        <f t="shared" si="325"/>
        <v/>
      </c>
      <c r="CA102" s="284" t="str">
        <f t="shared" si="325"/>
        <v/>
      </c>
      <c r="CB102" s="284" t="str">
        <f t="shared" si="325"/>
        <v/>
      </c>
      <c r="CC102" s="284" t="str">
        <f t="shared" si="325"/>
        <v/>
      </c>
      <c r="CD102" s="284" t="str">
        <f t="shared" si="325"/>
        <v/>
      </c>
      <c r="CE102" s="284" t="str">
        <f t="shared" si="325"/>
        <v/>
      </c>
      <c r="CF102" s="284" t="str">
        <f t="shared" si="325"/>
        <v/>
      </c>
      <c r="CG102" s="284" t="str">
        <f t="shared" si="325"/>
        <v/>
      </c>
      <c r="CH102" s="284" t="str">
        <f t="shared" si="325"/>
        <v/>
      </c>
      <c r="CI102" s="284" t="str">
        <f t="shared" si="325"/>
        <v/>
      </c>
      <c r="CJ102" s="284" t="str">
        <f t="shared" si="325"/>
        <v/>
      </c>
      <c r="CK102" s="284" t="str">
        <f t="shared" si="325"/>
        <v/>
      </c>
      <c r="CL102" s="284" t="str">
        <f t="shared" si="325"/>
        <v/>
      </c>
      <c r="CM102" s="284" t="str">
        <f t="shared" si="325"/>
        <v/>
      </c>
      <c r="CN102" s="284" t="str">
        <f t="shared" si="325"/>
        <v/>
      </c>
      <c r="CO102" s="284" t="str">
        <f t="shared" si="325"/>
        <v/>
      </c>
      <c r="CP102" s="284" t="str">
        <f t="shared" si="325"/>
        <v/>
      </c>
      <c r="CQ102" s="284" t="str">
        <f t="shared" si="325"/>
        <v/>
      </c>
      <c r="CR102" s="284" t="str">
        <f t="shared" si="325"/>
        <v/>
      </c>
      <c r="CS102" s="284" t="str">
        <f t="shared" si="325"/>
        <v/>
      </c>
      <c r="CT102" s="284" t="str">
        <f t="shared" si="325"/>
        <v/>
      </c>
      <c r="CU102" s="284" t="str">
        <f t="shared" si="325"/>
        <v/>
      </c>
      <c r="CV102" s="284" t="str">
        <f t="shared" si="325"/>
        <v/>
      </c>
      <c r="CW102" s="284" t="str">
        <f t="shared" si="325"/>
        <v/>
      </c>
      <c r="CX102" s="284" t="str">
        <f t="shared" si="325"/>
        <v/>
      </c>
      <c r="CY102" s="284" t="str">
        <f t="shared" si="325"/>
        <v/>
      </c>
      <c r="CZ102" s="284" t="str">
        <f t="shared" si="325"/>
        <v/>
      </c>
      <c r="DA102" s="284" t="str">
        <f t="shared" si="325"/>
        <v/>
      </c>
      <c r="DB102" s="284" t="str">
        <f t="shared" si="325"/>
        <v/>
      </c>
      <c r="DC102" s="284" t="str">
        <f t="shared" si="325"/>
        <v/>
      </c>
      <c r="DD102" s="284" t="str">
        <f t="shared" si="325"/>
        <v/>
      </c>
      <c r="DE102" s="284" t="str">
        <f t="shared" si="325"/>
        <v/>
      </c>
      <c r="DF102" s="284" t="str">
        <f t="shared" si="325"/>
        <v/>
      </c>
      <c r="DG102" s="284" t="str">
        <f t="shared" si="325"/>
        <v/>
      </c>
      <c r="DH102" s="284" t="str">
        <f t="shared" si="325"/>
        <v/>
      </c>
      <c r="DI102" s="284" t="str">
        <f t="shared" si="325"/>
        <v/>
      </c>
      <c r="DJ102" s="284" t="str">
        <f t="shared" si="325"/>
        <v/>
      </c>
      <c r="DK102" s="284" t="str">
        <f t="shared" si="325"/>
        <v/>
      </c>
      <c r="DL102" s="284" t="str">
        <f t="shared" si="325"/>
        <v/>
      </c>
      <c r="DM102" s="284" t="str">
        <f t="shared" si="325"/>
        <v/>
      </c>
      <c r="DN102" s="284" t="str">
        <f t="shared" si="325"/>
        <v/>
      </c>
      <c r="DO102" s="284" t="str">
        <f t="shared" si="325"/>
        <v/>
      </c>
      <c r="DP102" s="284" t="str">
        <f t="shared" si="325"/>
        <v/>
      </c>
      <c r="DQ102" s="284" t="str">
        <f t="shared" si="325"/>
        <v/>
      </c>
      <c r="DR102" s="284" t="str">
        <f t="shared" si="325"/>
        <v/>
      </c>
      <c r="DS102" s="284" t="str">
        <f t="shared" si="325"/>
        <v/>
      </c>
      <c r="DT102" s="284" t="str">
        <f t="shared" si="325"/>
        <v/>
      </c>
      <c r="DU102" s="284" t="str">
        <f t="shared" si="325"/>
        <v/>
      </c>
      <c r="DV102" s="284" t="str">
        <f t="shared" si="325"/>
        <v/>
      </c>
      <c r="DW102" s="284" t="str">
        <f t="shared" si="325"/>
        <v/>
      </c>
      <c r="DX102" s="284" t="str">
        <f t="shared" si="325"/>
        <v/>
      </c>
      <c r="DY102" s="284" t="str">
        <f t="shared" si="325"/>
        <v/>
      </c>
      <c r="DZ102" s="284" t="str">
        <f t="shared" si="325"/>
        <v/>
      </c>
      <c r="EA102" s="284" t="str">
        <f t="shared" si="325"/>
        <v/>
      </c>
      <c r="EB102" s="284" t="str">
        <f t="shared" ref="EB102:GM102" si="326">IF(EB46="","",($C23*EB46)/((1+$H$4)^EB$79))</f>
        <v/>
      </c>
      <c r="EC102" s="284" t="str">
        <f t="shared" si="326"/>
        <v/>
      </c>
      <c r="ED102" s="284" t="str">
        <f t="shared" si="326"/>
        <v/>
      </c>
      <c r="EE102" s="284" t="str">
        <f t="shared" si="326"/>
        <v/>
      </c>
      <c r="EF102" s="284" t="str">
        <f t="shared" si="326"/>
        <v/>
      </c>
      <c r="EG102" s="284" t="str">
        <f t="shared" si="326"/>
        <v/>
      </c>
      <c r="EH102" s="284" t="str">
        <f t="shared" si="326"/>
        <v/>
      </c>
      <c r="EI102" s="284" t="str">
        <f t="shared" si="326"/>
        <v/>
      </c>
      <c r="EJ102" s="284" t="str">
        <f t="shared" si="326"/>
        <v/>
      </c>
      <c r="EK102" s="284" t="str">
        <f t="shared" si="326"/>
        <v/>
      </c>
      <c r="EL102" s="284" t="str">
        <f t="shared" si="326"/>
        <v/>
      </c>
      <c r="EM102" s="284" t="str">
        <f t="shared" si="326"/>
        <v/>
      </c>
      <c r="EN102" s="284" t="str">
        <f t="shared" si="326"/>
        <v/>
      </c>
      <c r="EO102" s="284" t="str">
        <f t="shared" si="326"/>
        <v/>
      </c>
      <c r="EP102" s="284" t="str">
        <f t="shared" si="326"/>
        <v/>
      </c>
      <c r="EQ102" s="284" t="str">
        <f t="shared" si="326"/>
        <v/>
      </c>
      <c r="ER102" s="284" t="str">
        <f t="shared" si="326"/>
        <v/>
      </c>
      <c r="ES102" s="284" t="str">
        <f t="shared" si="326"/>
        <v/>
      </c>
      <c r="ET102" s="284" t="str">
        <f t="shared" si="326"/>
        <v/>
      </c>
      <c r="EU102" s="284" t="str">
        <f t="shared" si="326"/>
        <v/>
      </c>
      <c r="EV102" s="284" t="str">
        <f t="shared" si="326"/>
        <v/>
      </c>
      <c r="EW102" s="284" t="str">
        <f t="shared" si="326"/>
        <v/>
      </c>
      <c r="EX102" s="284" t="str">
        <f t="shared" si="326"/>
        <v/>
      </c>
      <c r="EY102" s="284" t="str">
        <f t="shared" si="326"/>
        <v/>
      </c>
      <c r="EZ102" s="284" t="str">
        <f t="shared" si="326"/>
        <v/>
      </c>
      <c r="FA102" s="284" t="str">
        <f t="shared" si="326"/>
        <v/>
      </c>
      <c r="FB102" s="284" t="str">
        <f t="shared" si="326"/>
        <v/>
      </c>
      <c r="FC102" s="284" t="str">
        <f t="shared" si="326"/>
        <v/>
      </c>
      <c r="FD102" s="284" t="str">
        <f t="shared" si="326"/>
        <v/>
      </c>
      <c r="FE102" s="284" t="str">
        <f t="shared" si="326"/>
        <v/>
      </c>
      <c r="FF102" s="284" t="str">
        <f t="shared" si="326"/>
        <v/>
      </c>
      <c r="FG102" s="284" t="str">
        <f t="shared" si="326"/>
        <v/>
      </c>
      <c r="FH102" s="284" t="str">
        <f t="shared" si="326"/>
        <v/>
      </c>
      <c r="FI102" s="284" t="str">
        <f t="shared" si="326"/>
        <v/>
      </c>
      <c r="FJ102" s="284" t="str">
        <f t="shared" si="326"/>
        <v/>
      </c>
      <c r="FK102" s="284" t="str">
        <f t="shared" si="326"/>
        <v/>
      </c>
      <c r="FL102" s="284" t="str">
        <f t="shared" si="326"/>
        <v/>
      </c>
      <c r="FM102" s="284" t="str">
        <f t="shared" si="326"/>
        <v/>
      </c>
      <c r="FN102" s="284" t="str">
        <f t="shared" si="326"/>
        <v/>
      </c>
      <c r="FO102" s="284" t="str">
        <f t="shared" si="326"/>
        <v/>
      </c>
      <c r="FP102" s="284" t="str">
        <f t="shared" si="326"/>
        <v/>
      </c>
      <c r="FQ102" s="284" t="str">
        <f t="shared" si="326"/>
        <v/>
      </c>
      <c r="FR102" s="284" t="str">
        <f t="shared" si="326"/>
        <v/>
      </c>
      <c r="FS102" s="284" t="str">
        <f t="shared" si="326"/>
        <v/>
      </c>
      <c r="FT102" s="284" t="str">
        <f t="shared" si="326"/>
        <v/>
      </c>
      <c r="FU102" s="284" t="str">
        <f t="shared" si="326"/>
        <v/>
      </c>
      <c r="FV102" s="284" t="str">
        <f t="shared" si="326"/>
        <v/>
      </c>
      <c r="FW102" s="284" t="str">
        <f t="shared" si="326"/>
        <v/>
      </c>
      <c r="FX102" s="284" t="str">
        <f t="shared" si="326"/>
        <v/>
      </c>
      <c r="FY102" s="284" t="str">
        <f t="shared" si="326"/>
        <v/>
      </c>
      <c r="FZ102" s="284" t="str">
        <f t="shared" si="326"/>
        <v/>
      </c>
      <c r="GA102" s="284" t="str">
        <f t="shared" si="326"/>
        <v/>
      </c>
      <c r="GB102" s="284" t="str">
        <f t="shared" si="326"/>
        <v/>
      </c>
      <c r="GC102" s="284" t="str">
        <f t="shared" si="326"/>
        <v/>
      </c>
      <c r="GD102" s="284" t="str">
        <f t="shared" si="326"/>
        <v/>
      </c>
      <c r="GE102" s="284" t="str">
        <f t="shared" si="326"/>
        <v/>
      </c>
      <c r="GF102" s="284" t="str">
        <f t="shared" si="326"/>
        <v/>
      </c>
      <c r="GG102" s="284" t="str">
        <f t="shared" si="326"/>
        <v/>
      </c>
      <c r="GH102" s="284" t="str">
        <f t="shared" si="326"/>
        <v/>
      </c>
      <c r="GI102" s="284" t="str">
        <f t="shared" si="326"/>
        <v/>
      </c>
      <c r="GJ102" s="284" t="str">
        <f t="shared" si="326"/>
        <v/>
      </c>
      <c r="GK102" s="284" t="str">
        <f t="shared" si="326"/>
        <v/>
      </c>
      <c r="GL102" s="284" t="str">
        <f t="shared" si="326"/>
        <v/>
      </c>
      <c r="GM102" s="284" t="str">
        <f t="shared" si="326"/>
        <v/>
      </c>
      <c r="GN102" s="284" t="str">
        <f t="shared" ref="GN102:IY102" si="327">IF(GN46="","",($C23*GN46)/((1+$H$4)^GN$79))</f>
        <v/>
      </c>
      <c r="GO102" s="284" t="str">
        <f t="shared" si="327"/>
        <v/>
      </c>
      <c r="GP102" s="284" t="str">
        <f t="shared" si="327"/>
        <v/>
      </c>
      <c r="GQ102" s="284" t="str">
        <f t="shared" si="327"/>
        <v/>
      </c>
      <c r="GR102" s="284" t="str">
        <f t="shared" si="327"/>
        <v/>
      </c>
      <c r="GS102" s="284" t="str">
        <f t="shared" si="327"/>
        <v/>
      </c>
      <c r="GT102" s="284" t="str">
        <f t="shared" si="327"/>
        <v/>
      </c>
      <c r="GU102" s="284" t="str">
        <f t="shared" si="327"/>
        <v/>
      </c>
      <c r="GV102" s="284" t="str">
        <f t="shared" si="327"/>
        <v/>
      </c>
      <c r="GW102" s="284" t="str">
        <f t="shared" si="327"/>
        <v/>
      </c>
      <c r="GX102" s="284" t="str">
        <f t="shared" si="327"/>
        <v/>
      </c>
      <c r="GY102" s="284" t="str">
        <f t="shared" si="327"/>
        <v/>
      </c>
      <c r="GZ102" s="284" t="str">
        <f t="shared" si="327"/>
        <v/>
      </c>
      <c r="HA102" s="284" t="str">
        <f t="shared" si="327"/>
        <v/>
      </c>
      <c r="HB102" s="284" t="str">
        <f t="shared" si="327"/>
        <v/>
      </c>
      <c r="HC102" s="284" t="str">
        <f t="shared" si="327"/>
        <v/>
      </c>
      <c r="HD102" s="284" t="str">
        <f t="shared" si="327"/>
        <v/>
      </c>
      <c r="HE102" s="284" t="str">
        <f t="shared" si="327"/>
        <v/>
      </c>
      <c r="HF102" s="284" t="str">
        <f t="shared" si="327"/>
        <v/>
      </c>
      <c r="HG102" s="284" t="str">
        <f t="shared" si="327"/>
        <v/>
      </c>
      <c r="HH102" s="284" t="str">
        <f t="shared" si="327"/>
        <v/>
      </c>
      <c r="HI102" s="284" t="str">
        <f t="shared" si="327"/>
        <v/>
      </c>
      <c r="HJ102" s="284" t="str">
        <f t="shared" si="327"/>
        <v/>
      </c>
      <c r="HK102" s="284" t="str">
        <f t="shared" si="327"/>
        <v/>
      </c>
      <c r="HL102" s="284" t="str">
        <f t="shared" si="327"/>
        <v/>
      </c>
      <c r="HM102" s="284" t="str">
        <f t="shared" si="327"/>
        <v/>
      </c>
      <c r="HN102" s="284" t="str">
        <f t="shared" si="327"/>
        <v/>
      </c>
      <c r="HO102" s="284" t="str">
        <f t="shared" si="327"/>
        <v/>
      </c>
      <c r="HP102" s="284" t="str">
        <f t="shared" si="327"/>
        <v/>
      </c>
      <c r="HQ102" s="284" t="str">
        <f t="shared" si="327"/>
        <v/>
      </c>
      <c r="HR102" s="284" t="str">
        <f t="shared" si="327"/>
        <v/>
      </c>
      <c r="HS102" s="284" t="str">
        <f t="shared" si="327"/>
        <v/>
      </c>
      <c r="HT102" s="284" t="str">
        <f t="shared" si="327"/>
        <v/>
      </c>
      <c r="HU102" s="284" t="str">
        <f t="shared" si="327"/>
        <v/>
      </c>
      <c r="HV102" s="284" t="str">
        <f t="shared" si="327"/>
        <v/>
      </c>
      <c r="HW102" s="284" t="str">
        <f t="shared" si="327"/>
        <v/>
      </c>
      <c r="HX102" s="284" t="str">
        <f t="shared" si="327"/>
        <v/>
      </c>
      <c r="HY102" s="284" t="str">
        <f t="shared" si="327"/>
        <v/>
      </c>
      <c r="HZ102" s="284" t="str">
        <f t="shared" si="327"/>
        <v/>
      </c>
      <c r="IA102" s="284" t="str">
        <f t="shared" si="327"/>
        <v/>
      </c>
      <c r="IB102" s="284" t="str">
        <f t="shared" si="327"/>
        <v/>
      </c>
      <c r="IC102" s="284" t="str">
        <f t="shared" si="327"/>
        <v/>
      </c>
      <c r="ID102" s="284" t="str">
        <f t="shared" si="327"/>
        <v/>
      </c>
      <c r="IE102" s="284" t="str">
        <f t="shared" si="327"/>
        <v/>
      </c>
      <c r="IF102" s="284" t="str">
        <f t="shared" si="327"/>
        <v/>
      </c>
      <c r="IG102" s="284" t="str">
        <f t="shared" si="327"/>
        <v/>
      </c>
      <c r="IH102" s="284" t="str">
        <f t="shared" si="327"/>
        <v/>
      </c>
      <c r="II102" s="284" t="str">
        <f t="shared" si="327"/>
        <v/>
      </c>
      <c r="IJ102" s="284" t="str">
        <f t="shared" si="327"/>
        <v/>
      </c>
      <c r="IK102" s="284" t="str">
        <f t="shared" si="327"/>
        <v/>
      </c>
      <c r="IL102" s="284" t="str">
        <f t="shared" si="327"/>
        <v/>
      </c>
      <c r="IM102" s="284" t="str">
        <f t="shared" si="327"/>
        <v/>
      </c>
      <c r="IN102" s="284" t="str">
        <f t="shared" si="327"/>
        <v/>
      </c>
      <c r="IO102" s="284" t="str">
        <f t="shared" si="327"/>
        <v/>
      </c>
      <c r="IP102" s="284" t="str">
        <f t="shared" si="327"/>
        <v/>
      </c>
      <c r="IQ102" s="284" t="str">
        <f t="shared" si="327"/>
        <v/>
      </c>
      <c r="IR102" s="284" t="str">
        <f t="shared" si="327"/>
        <v/>
      </c>
      <c r="IS102" s="284" t="str">
        <f t="shared" si="327"/>
        <v/>
      </c>
      <c r="IT102" s="284" t="str">
        <f t="shared" si="327"/>
        <v/>
      </c>
      <c r="IU102" s="284" t="str">
        <f t="shared" si="327"/>
        <v/>
      </c>
      <c r="IV102" s="284" t="str">
        <f t="shared" si="327"/>
        <v/>
      </c>
      <c r="IW102" s="284" t="str">
        <f t="shared" si="327"/>
        <v/>
      </c>
      <c r="IX102" s="284" t="str">
        <f t="shared" si="327"/>
        <v/>
      </c>
      <c r="IY102" s="284" t="str">
        <f t="shared" si="327"/>
        <v/>
      </c>
      <c r="IZ102" s="284" t="str">
        <f t="shared" ref="IZ102:LK102" si="328">IF(IZ46="","",($C23*IZ46)/((1+$H$4)^IZ$79))</f>
        <v/>
      </c>
      <c r="JA102" s="284" t="str">
        <f t="shared" si="328"/>
        <v/>
      </c>
      <c r="JB102" s="284" t="str">
        <f t="shared" si="328"/>
        <v/>
      </c>
      <c r="JC102" s="284" t="str">
        <f t="shared" si="328"/>
        <v/>
      </c>
      <c r="JD102" s="284" t="str">
        <f t="shared" si="328"/>
        <v/>
      </c>
      <c r="JE102" s="284" t="str">
        <f t="shared" si="328"/>
        <v/>
      </c>
      <c r="JF102" s="284" t="str">
        <f t="shared" si="328"/>
        <v/>
      </c>
      <c r="JG102" s="284" t="str">
        <f t="shared" si="328"/>
        <v/>
      </c>
      <c r="JH102" s="284" t="str">
        <f t="shared" si="328"/>
        <v/>
      </c>
      <c r="JI102" s="284" t="str">
        <f t="shared" si="328"/>
        <v/>
      </c>
      <c r="JJ102" s="284" t="str">
        <f t="shared" si="328"/>
        <v/>
      </c>
      <c r="JK102" s="284" t="str">
        <f t="shared" si="328"/>
        <v/>
      </c>
      <c r="JL102" s="284" t="str">
        <f t="shared" si="328"/>
        <v/>
      </c>
      <c r="JM102" s="284" t="str">
        <f t="shared" si="328"/>
        <v/>
      </c>
      <c r="JN102" s="284" t="str">
        <f t="shared" si="328"/>
        <v/>
      </c>
      <c r="JO102" s="284" t="str">
        <f t="shared" si="328"/>
        <v/>
      </c>
      <c r="JP102" s="284" t="str">
        <f t="shared" si="328"/>
        <v/>
      </c>
      <c r="JQ102" s="284" t="str">
        <f t="shared" si="328"/>
        <v/>
      </c>
      <c r="JR102" s="284" t="str">
        <f t="shared" si="328"/>
        <v/>
      </c>
      <c r="JS102" s="284" t="str">
        <f t="shared" si="328"/>
        <v/>
      </c>
      <c r="JT102" s="284" t="str">
        <f t="shared" si="328"/>
        <v/>
      </c>
      <c r="JU102" s="284" t="str">
        <f t="shared" si="328"/>
        <v/>
      </c>
      <c r="JV102" s="284" t="str">
        <f t="shared" si="328"/>
        <v/>
      </c>
      <c r="JW102" s="284" t="str">
        <f t="shared" si="328"/>
        <v/>
      </c>
      <c r="JX102" s="284" t="str">
        <f t="shared" si="328"/>
        <v/>
      </c>
      <c r="JY102" s="284" t="str">
        <f t="shared" si="328"/>
        <v/>
      </c>
      <c r="JZ102" s="284" t="str">
        <f t="shared" si="328"/>
        <v/>
      </c>
      <c r="KA102" s="284" t="str">
        <f t="shared" si="328"/>
        <v/>
      </c>
      <c r="KB102" s="284" t="str">
        <f t="shared" si="328"/>
        <v/>
      </c>
      <c r="KC102" s="284" t="str">
        <f t="shared" si="328"/>
        <v/>
      </c>
      <c r="KD102" s="284" t="str">
        <f t="shared" si="328"/>
        <v/>
      </c>
      <c r="KE102" s="284" t="str">
        <f t="shared" si="328"/>
        <v/>
      </c>
      <c r="KF102" s="284" t="str">
        <f t="shared" si="328"/>
        <v/>
      </c>
      <c r="KG102" s="284" t="str">
        <f t="shared" si="328"/>
        <v/>
      </c>
      <c r="KH102" s="284" t="str">
        <f t="shared" si="328"/>
        <v/>
      </c>
      <c r="KI102" s="284" t="str">
        <f t="shared" si="328"/>
        <v/>
      </c>
      <c r="KJ102" s="284" t="str">
        <f t="shared" si="328"/>
        <v/>
      </c>
      <c r="KK102" s="284" t="str">
        <f t="shared" si="328"/>
        <v/>
      </c>
      <c r="KL102" s="284" t="str">
        <f t="shared" si="328"/>
        <v/>
      </c>
      <c r="KM102" s="284" t="str">
        <f t="shared" si="328"/>
        <v/>
      </c>
      <c r="KN102" s="284" t="str">
        <f t="shared" si="328"/>
        <v/>
      </c>
      <c r="KO102" s="284" t="str">
        <f t="shared" si="328"/>
        <v/>
      </c>
      <c r="KP102" s="284" t="str">
        <f t="shared" si="328"/>
        <v/>
      </c>
      <c r="KQ102" s="284" t="str">
        <f t="shared" si="328"/>
        <v/>
      </c>
      <c r="KR102" s="284" t="str">
        <f t="shared" si="328"/>
        <v/>
      </c>
      <c r="KS102" s="284" t="str">
        <f t="shared" si="328"/>
        <v/>
      </c>
      <c r="KT102" s="284" t="str">
        <f t="shared" si="328"/>
        <v/>
      </c>
      <c r="KU102" s="284" t="str">
        <f t="shared" si="328"/>
        <v/>
      </c>
      <c r="KV102" s="284" t="str">
        <f t="shared" si="328"/>
        <v/>
      </c>
      <c r="KW102" s="284" t="str">
        <f t="shared" si="328"/>
        <v/>
      </c>
      <c r="KX102" s="284" t="str">
        <f t="shared" si="328"/>
        <v/>
      </c>
      <c r="KY102" s="284" t="str">
        <f t="shared" si="328"/>
        <v/>
      </c>
      <c r="KZ102" s="284" t="str">
        <f t="shared" si="328"/>
        <v/>
      </c>
      <c r="LA102" s="284" t="str">
        <f t="shared" si="328"/>
        <v/>
      </c>
      <c r="LB102" s="284" t="str">
        <f t="shared" si="328"/>
        <v/>
      </c>
      <c r="LC102" s="284" t="str">
        <f t="shared" si="328"/>
        <v/>
      </c>
      <c r="LD102" s="284" t="str">
        <f t="shared" si="328"/>
        <v/>
      </c>
      <c r="LE102" s="284" t="str">
        <f t="shared" si="328"/>
        <v/>
      </c>
      <c r="LF102" s="284" t="str">
        <f t="shared" si="328"/>
        <v/>
      </c>
      <c r="LG102" s="284" t="str">
        <f t="shared" si="328"/>
        <v/>
      </c>
      <c r="LH102" s="284" t="str">
        <f t="shared" si="328"/>
        <v/>
      </c>
      <c r="LI102" s="284" t="str">
        <f t="shared" si="328"/>
        <v/>
      </c>
      <c r="LJ102" s="284" t="str">
        <f t="shared" si="328"/>
        <v/>
      </c>
      <c r="LK102" s="284" t="str">
        <f t="shared" si="328"/>
        <v/>
      </c>
      <c r="LL102" s="284" t="str">
        <f t="shared" ref="LL102:NW102" si="329">IF(LL46="","",($C23*LL46)/((1+$H$4)^LL$79))</f>
        <v/>
      </c>
      <c r="LM102" s="284" t="str">
        <f t="shared" si="329"/>
        <v/>
      </c>
      <c r="LN102" s="284" t="str">
        <f t="shared" si="329"/>
        <v/>
      </c>
      <c r="LO102" s="284" t="str">
        <f t="shared" si="329"/>
        <v/>
      </c>
      <c r="LP102" s="284" t="str">
        <f t="shared" si="329"/>
        <v/>
      </c>
      <c r="LQ102" s="284" t="str">
        <f t="shared" si="329"/>
        <v/>
      </c>
      <c r="LR102" s="284" t="str">
        <f t="shared" si="329"/>
        <v/>
      </c>
      <c r="LS102" s="284" t="str">
        <f t="shared" si="329"/>
        <v/>
      </c>
      <c r="LT102" s="284" t="str">
        <f t="shared" si="329"/>
        <v/>
      </c>
      <c r="LU102" s="284" t="str">
        <f t="shared" si="329"/>
        <v/>
      </c>
      <c r="LV102" s="284" t="str">
        <f t="shared" si="329"/>
        <v/>
      </c>
      <c r="LW102" s="284" t="str">
        <f t="shared" si="329"/>
        <v/>
      </c>
      <c r="LX102" s="284" t="str">
        <f t="shared" si="329"/>
        <v/>
      </c>
      <c r="LY102" s="284" t="str">
        <f t="shared" si="329"/>
        <v/>
      </c>
      <c r="LZ102" s="284" t="str">
        <f t="shared" si="329"/>
        <v/>
      </c>
      <c r="MA102" s="284" t="str">
        <f t="shared" si="329"/>
        <v/>
      </c>
      <c r="MB102" s="284" t="str">
        <f t="shared" si="329"/>
        <v/>
      </c>
      <c r="MC102" s="284" t="str">
        <f t="shared" si="329"/>
        <v/>
      </c>
      <c r="MD102" s="284" t="str">
        <f t="shared" si="329"/>
        <v/>
      </c>
      <c r="ME102" s="284" t="str">
        <f t="shared" si="329"/>
        <v/>
      </c>
      <c r="MF102" s="284" t="str">
        <f t="shared" si="329"/>
        <v/>
      </c>
      <c r="MG102" s="284" t="str">
        <f t="shared" si="329"/>
        <v/>
      </c>
      <c r="MH102" s="284" t="str">
        <f t="shared" si="329"/>
        <v/>
      </c>
      <c r="MI102" s="284" t="str">
        <f t="shared" si="329"/>
        <v/>
      </c>
      <c r="MJ102" s="284" t="str">
        <f t="shared" si="329"/>
        <v/>
      </c>
      <c r="MK102" s="284" t="str">
        <f t="shared" si="329"/>
        <v/>
      </c>
      <c r="ML102" s="284" t="str">
        <f t="shared" si="329"/>
        <v/>
      </c>
      <c r="MM102" s="284" t="str">
        <f t="shared" si="329"/>
        <v/>
      </c>
      <c r="MN102" s="284" t="str">
        <f t="shared" si="329"/>
        <v/>
      </c>
      <c r="MO102" s="284" t="str">
        <f t="shared" si="329"/>
        <v/>
      </c>
      <c r="MP102" s="284" t="str">
        <f t="shared" si="329"/>
        <v/>
      </c>
      <c r="MQ102" s="284" t="str">
        <f t="shared" si="329"/>
        <v/>
      </c>
      <c r="MR102" s="284" t="str">
        <f t="shared" si="329"/>
        <v/>
      </c>
      <c r="MS102" s="284" t="str">
        <f t="shared" si="329"/>
        <v/>
      </c>
      <c r="MT102" s="284" t="str">
        <f t="shared" si="329"/>
        <v/>
      </c>
      <c r="MU102" s="284" t="str">
        <f t="shared" si="329"/>
        <v/>
      </c>
      <c r="MV102" s="284" t="str">
        <f t="shared" si="329"/>
        <v/>
      </c>
      <c r="MW102" s="284" t="str">
        <f t="shared" si="329"/>
        <v/>
      </c>
      <c r="MX102" s="284" t="str">
        <f t="shared" si="329"/>
        <v/>
      </c>
      <c r="MY102" s="284" t="str">
        <f t="shared" si="329"/>
        <v/>
      </c>
      <c r="MZ102" s="284" t="str">
        <f t="shared" si="329"/>
        <v/>
      </c>
      <c r="NA102" s="284" t="str">
        <f t="shared" si="329"/>
        <v/>
      </c>
      <c r="NB102" s="284" t="str">
        <f t="shared" si="329"/>
        <v/>
      </c>
      <c r="NC102" s="284" t="str">
        <f t="shared" si="329"/>
        <v/>
      </c>
      <c r="ND102" s="284" t="str">
        <f t="shared" si="329"/>
        <v/>
      </c>
      <c r="NE102" s="284" t="str">
        <f t="shared" si="329"/>
        <v/>
      </c>
      <c r="NF102" s="284" t="str">
        <f t="shared" si="329"/>
        <v/>
      </c>
      <c r="NG102" s="284" t="str">
        <f t="shared" si="329"/>
        <v/>
      </c>
      <c r="NH102" s="284" t="str">
        <f t="shared" si="329"/>
        <v/>
      </c>
      <c r="NI102" s="284" t="str">
        <f t="shared" si="329"/>
        <v/>
      </c>
      <c r="NJ102" s="284" t="str">
        <f t="shared" si="329"/>
        <v/>
      </c>
      <c r="NK102" s="284" t="str">
        <f t="shared" si="329"/>
        <v/>
      </c>
      <c r="NL102" s="284" t="str">
        <f t="shared" si="329"/>
        <v/>
      </c>
      <c r="NM102" s="284" t="str">
        <f t="shared" si="329"/>
        <v/>
      </c>
      <c r="NN102" s="284" t="str">
        <f t="shared" si="329"/>
        <v/>
      </c>
      <c r="NO102" s="284" t="str">
        <f t="shared" si="329"/>
        <v/>
      </c>
      <c r="NP102" s="284" t="str">
        <f t="shared" si="329"/>
        <v/>
      </c>
      <c r="NQ102" s="284" t="str">
        <f t="shared" si="329"/>
        <v/>
      </c>
      <c r="NR102" s="284" t="str">
        <f t="shared" si="329"/>
        <v/>
      </c>
      <c r="NS102" s="284" t="str">
        <f t="shared" si="329"/>
        <v/>
      </c>
      <c r="NT102" s="284" t="str">
        <f t="shared" si="329"/>
        <v/>
      </c>
      <c r="NU102" s="284" t="str">
        <f t="shared" si="329"/>
        <v/>
      </c>
      <c r="NV102" s="284" t="str">
        <f t="shared" si="329"/>
        <v/>
      </c>
      <c r="NW102" s="284" t="str">
        <f t="shared" si="329"/>
        <v/>
      </c>
      <c r="NX102" s="284" t="str">
        <f t="shared" ref="NX102:QI102" si="330">IF(NX46="","",($C23*NX46)/((1+$H$4)^NX$79))</f>
        <v/>
      </c>
      <c r="NY102" s="284" t="str">
        <f t="shared" si="330"/>
        <v/>
      </c>
      <c r="NZ102" s="284" t="str">
        <f t="shared" si="330"/>
        <v/>
      </c>
      <c r="OA102" s="284" t="str">
        <f t="shared" si="330"/>
        <v/>
      </c>
      <c r="OB102" s="284" t="str">
        <f t="shared" si="330"/>
        <v/>
      </c>
      <c r="OC102" s="284" t="str">
        <f t="shared" si="330"/>
        <v/>
      </c>
      <c r="OD102" s="284" t="str">
        <f t="shared" si="330"/>
        <v/>
      </c>
      <c r="OE102" s="284" t="str">
        <f t="shared" si="330"/>
        <v/>
      </c>
      <c r="OF102" s="284" t="str">
        <f t="shared" si="330"/>
        <v/>
      </c>
      <c r="OG102" s="284" t="str">
        <f t="shared" si="330"/>
        <v/>
      </c>
      <c r="OH102" s="284" t="str">
        <f t="shared" si="330"/>
        <v/>
      </c>
      <c r="OI102" s="284" t="str">
        <f t="shared" si="330"/>
        <v/>
      </c>
      <c r="OJ102" s="284" t="str">
        <f t="shared" si="330"/>
        <v/>
      </c>
      <c r="OK102" s="284" t="str">
        <f t="shared" si="330"/>
        <v/>
      </c>
      <c r="OL102" s="284" t="str">
        <f t="shared" si="330"/>
        <v/>
      </c>
      <c r="OM102" s="284" t="str">
        <f t="shared" si="330"/>
        <v/>
      </c>
      <c r="ON102" s="284" t="str">
        <f t="shared" si="330"/>
        <v/>
      </c>
      <c r="OO102" s="284" t="str">
        <f t="shared" si="330"/>
        <v/>
      </c>
      <c r="OP102" s="284" t="str">
        <f t="shared" si="330"/>
        <v/>
      </c>
      <c r="OQ102" s="284" t="str">
        <f t="shared" si="330"/>
        <v/>
      </c>
      <c r="OR102" s="284" t="str">
        <f t="shared" si="330"/>
        <v/>
      </c>
      <c r="OS102" s="284" t="str">
        <f t="shared" si="330"/>
        <v/>
      </c>
      <c r="OT102" s="284" t="str">
        <f t="shared" si="330"/>
        <v/>
      </c>
      <c r="OU102" s="284" t="str">
        <f t="shared" si="330"/>
        <v/>
      </c>
      <c r="OV102" s="284" t="str">
        <f t="shared" si="330"/>
        <v/>
      </c>
      <c r="OW102" s="284" t="str">
        <f t="shared" si="330"/>
        <v/>
      </c>
      <c r="OX102" s="284" t="str">
        <f t="shared" si="330"/>
        <v/>
      </c>
      <c r="OY102" s="284" t="str">
        <f t="shared" si="330"/>
        <v/>
      </c>
      <c r="OZ102" s="284" t="str">
        <f t="shared" si="330"/>
        <v/>
      </c>
      <c r="PA102" s="284" t="str">
        <f t="shared" si="330"/>
        <v/>
      </c>
      <c r="PB102" s="284" t="str">
        <f t="shared" si="330"/>
        <v/>
      </c>
      <c r="PC102" s="284" t="str">
        <f t="shared" si="330"/>
        <v/>
      </c>
      <c r="PD102" s="284" t="str">
        <f t="shared" si="330"/>
        <v/>
      </c>
      <c r="PE102" s="284" t="str">
        <f t="shared" si="330"/>
        <v/>
      </c>
      <c r="PF102" s="284" t="str">
        <f t="shared" si="330"/>
        <v/>
      </c>
      <c r="PG102" s="284" t="str">
        <f t="shared" si="330"/>
        <v/>
      </c>
      <c r="PH102" s="284" t="str">
        <f t="shared" si="330"/>
        <v/>
      </c>
      <c r="PI102" s="284" t="str">
        <f t="shared" si="330"/>
        <v/>
      </c>
      <c r="PJ102" s="284" t="str">
        <f t="shared" si="330"/>
        <v/>
      </c>
      <c r="PK102" s="284" t="str">
        <f t="shared" si="330"/>
        <v/>
      </c>
      <c r="PL102" s="284" t="str">
        <f t="shared" si="330"/>
        <v/>
      </c>
      <c r="PM102" s="284" t="str">
        <f t="shared" si="330"/>
        <v/>
      </c>
      <c r="PN102" s="284" t="str">
        <f t="shared" si="330"/>
        <v/>
      </c>
      <c r="PO102" s="284" t="str">
        <f t="shared" si="330"/>
        <v/>
      </c>
      <c r="PP102" s="284" t="str">
        <f t="shared" si="330"/>
        <v/>
      </c>
      <c r="PQ102" s="284" t="str">
        <f t="shared" si="330"/>
        <v/>
      </c>
      <c r="PR102" s="284" t="str">
        <f t="shared" si="330"/>
        <v/>
      </c>
      <c r="PS102" s="284" t="str">
        <f t="shared" si="330"/>
        <v/>
      </c>
      <c r="PT102" s="284" t="str">
        <f t="shared" si="330"/>
        <v/>
      </c>
      <c r="PU102" s="284" t="str">
        <f t="shared" si="330"/>
        <v/>
      </c>
      <c r="PV102" s="284" t="str">
        <f t="shared" si="330"/>
        <v/>
      </c>
      <c r="PW102" s="284" t="str">
        <f t="shared" si="330"/>
        <v/>
      </c>
      <c r="PX102" s="284" t="str">
        <f t="shared" si="330"/>
        <v/>
      </c>
      <c r="PY102" s="284" t="str">
        <f t="shared" si="330"/>
        <v/>
      </c>
      <c r="PZ102" s="284" t="str">
        <f t="shared" si="330"/>
        <v/>
      </c>
      <c r="QA102" s="284" t="str">
        <f t="shared" si="330"/>
        <v/>
      </c>
      <c r="QB102" s="284" t="str">
        <f t="shared" si="330"/>
        <v/>
      </c>
      <c r="QC102" s="284" t="str">
        <f t="shared" si="330"/>
        <v/>
      </c>
      <c r="QD102" s="284" t="str">
        <f t="shared" si="330"/>
        <v/>
      </c>
      <c r="QE102" s="284" t="str">
        <f t="shared" si="330"/>
        <v/>
      </c>
      <c r="QF102" s="284" t="str">
        <f t="shared" si="330"/>
        <v/>
      </c>
      <c r="QG102" s="284" t="str">
        <f t="shared" si="330"/>
        <v/>
      </c>
      <c r="QH102" s="284" t="str">
        <f t="shared" si="330"/>
        <v/>
      </c>
      <c r="QI102" s="284" t="str">
        <f t="shared" si="330"/>
        <v/>
      </c>
      <c r="QJ102" s="284" t="str">
        <f t="shared" ref="QJ102:SA102" si="331">IF(QJ46="","",($C23*QJ46)/((1+$H$4)^QJ$79))</f>
        <v/>
      </c>
      <c r="QK102" s="284" t="str">
        <f t="shared" si="331"/>
        <v/>
      </c>
      <c r="QL102" s="284" t="str">
        <f t="shared" si="331"/>
        <v/>
      </c>
      <c r="QM102" s="284" t="str">
        <f t="shared" si="331"/>
        <v/>
      </c>
      <c r="QN102" s="284" t="str">
        <f t="shared" si="331"/>
        <v/>
      </c>
      <c r="QO102" s="284" t="str">
        <f t="shared" si="331"/>
        <v/>
      </c>
      <c r="QP102" s="284" t="str">
        <f t="shared" si="331"/>
        <v/>
      </c>
      <c r="QQ102" s="284" t="str">
        <f t="shared" si="331"/>
        <v/>
      </c>
      <c r="QR102" s="284" t="str">
        <f t="shared" si="331"/>
        <v/>
      </c>
      <c r="QS102" s="284" t="str">
        <f t="shared" si="331"/>
        <v/>
      </c>
      <c r="QT102" s="284" t="str">
        <f t="shared" si="331"/>
        <v/>
      </c>
      <c r="QU102" s="284" t="str">
        <f t="shared" si="331"/>
        <v/>
      </c>
      <c r="QV102" s="284" t="str">
        <f t="shared" si="331"/>
        <v/>
      </c>
      <c r="QW102" s="284" t="str">
        <f t="shared" si="331"/>
        <v/>
      </c>
      <c r="QX102" s="284" t="str">
        <f t="shared" si="331"/>
        <v/>
      </c>
      <c r="QY102" s="284" t="str">
        <f t="shared" si="331"/>
        <v/>
      </c>
      <c r="QZ102" s="284" t="str">
        <f t="shared" si="331"/>
        <v/>
      </c>
      <c r="RA102" s="284" t="str">
        <f t="shared" si="331"/>
        <v/>
      </c>
      <c r="RB102" s="284" t="str">
        <f t="shared" si="331"/>
        <v/>
      </c>
      <c r="RC102" s="284" t="str">
        <f t="shared" si="331"/>
        <v/>
      </c>
      <c r="RD102" s="284" t="str">
        <f t="shared" si="331"/>
        <v/>
      </c>
      <c r="RE102" s="284" t="str">
        <f t="shared" si="331"/>
        <v/>
      </c>
      <c r="RF102" s="284" t="str">
        <f t="shared" si="331"/>
        <v/>
      </c>
      <c r="RG102" s="284" t="str">
        <f t="shared" si="331"/>
        <v/>
      </c>
      <c r="RH102" s="284" t="str">
        <f t="shared" si="331"/>
        <v/>
      </c>
      <c r="RI102" s="284" t="str">
        <f t="shared" si="331"/>
        <v/>
      </c>
      <c r="RJ102" s="284" t="str">
        <f t="shared" si="331"/>
        <v/>
      </c>
      <c r="RK102" s="284" t="str">
        <f t="shared" si="331"/>
        <v/>
      </c>
      <c r="RL102" s="284" t="str">
        <f t="shared" si="331"/>
        <v/>
      </c>
      <c r="RM102" s="284" t="str">
        <f t="shared" si="331"/>
        <v/>
      </c>
      <c r="RN102" s="284" t="str">
        <f t="shared" si="331"/>
        <v/>
      </c>
      <c r="RO102" s="284" t="str">
        <f t="shared" si="331"/>
        <v/>
      </c>
      <c r="RP102" s="284" t="str">
        <f t="shared" si="331"/>
        <v/>
      </c>
      <c r="RQ102" s="284" t="str">
        <f t="shared" si="331"/>
        <v/>
      </c>
      <c r="RR102" s="284" t="str">
        <f t="shared" si="331"/>
        <v/>
      </c>
      <c r="RS102" s="284" t="str">
        <f t="shared" si="331"/>
        <v/>
      </c>
      <c r="RT102" s="284" t="str">
        <f t="shared" si="331"/>
        <v/>
      </c>
      <c r="RU102" s="284" t="str">
        <f t="shared" si="331"/>
        <v/>
      </c>
      <c r="RV102" s="284" t="str">
        <f t="shared" si="331"/>
        <v/>
      </c>
      <c r="RW102" s="284" t="str">
        <f t="shared" si="331"/>
        <v/>
      </c>
      <c r="RX102" s="284" t="str">
        <f t="shared" si="331"/>
        <v/>
      </c>
      <c r="RY102" s="284" t="str">
        <f t="shared" si="331"/>
        <v/>
      </c>
      <c r="RZ102" s="284" t="str">
        <f t="shared" si="331"/>
        <v/>
      </c>
      <c r="SA102" s="284" t="str">
        <f t="shared" si="331"/>
        <v/>
      </c>
    </row>
    <row r="103" spans="1:495">
      <c r="A103" s="282"/>
      <c r="B103" s="283" t="str">
        <f>$B$24</f>
        <v>Road Closure and Reclamation</v>
      </c>
      <c r="C103" s="290">
        <f>SUM(D103:R103,S103:INDEX(S103:SA103,$H$5))</f>
        <v>53803.660888025581</v>
      </c>
      <c r="D103" s="284" t="str">
        <f t="shared" ref="D103:BO103" si="332">IF(D47="","",($C24*D47)/((1+$H$4)^D$79))</f>
        <v/>
      </c>
      <c r="E103" s="284" t="str">
        <f t="shared" si="332"/>
        <v/>
      </c>
      <c r="F103" s="284">
        <f t="shared" si="332"/>
        <v>23071.54079489455</v>
      </c>
      <c r="G103" s="284" t="str">
        <f t="shared" si="332"/>
        <v/>
      </c>
      <c r="H103" s="284" t="str">
        <f t="shared" si="332"/>
        <v/>
      </c>
      <c r="I103" s="284" t="str">
        <f t="shared" si="332"/>
        <v/>
      </c>
      <c r="J103" s="284" t="str">
        <f t="shared" si="332"/>
        <v/>
      </c>
      <c r="K103" s="284" t="str">
        <f t="shared" si="332"/>
        <v/>
      </c>
      <c r="L103" s="284" t="str">
        <f t="shared" si="332"/>
        <v/>
      </c>
      <c r="M103" s="284" t="str">
        <f t="shared" si="332"/>
        <v/>
      </c>
      <c r="N103" s="284" t="str">
        <f t="shared" si="332"/>
        <v/>
      </c>
      <c r="O103" s="284" t="str">
        <f t="shared" si="332"/>
        <v/>
      </c>
      <c r="P103" s="284" t="str">
        <f t="shared" si="332"/>
        <v/>
      </c>
      <c r="Q103" s="284" t="str">
        <f t="shared" si="332"/>
        <v/>
      </c>
      <c r="R103" s="284">
        <f t="shared" si="332"/>
        <v>30732.120093131034</v>
      </c>
      <c r="S103" s="284" t="str">
        <f t="shared" si="332"/>
        <v/>
      </c>
      <c r="T103" s="284" t="str">
        <f t="shared" si="332"/>
        <v/>
      </c>
      <c r="U103" s="284" t="str">
        <f t="shared" si="332"/>
        <v/>
      </c>
      <c r="V103" s="284" t="str">
        <f t="shared" si="332"/>
        <v/>
      </c>
      <c r="W103" s="284" t="str">
        <f t="shared" si="332"/>
        <v/>
      </c>
      <c r="X103" s="284" t="str">
        <f t="shared" si="332"/>
        <v/>
      </c>
      <c r="Y103" s="284" t="str">
        <f t="shared" si="332"/>
        <v/>
      </c>
      <c r="Z103" s="284" t="str">
        <f t="shared" si="332"/>
        <v/>
      </c>
      <c r="AA103" s="284" t="str">
        <f t="shared" si="332"/>
        <v/>
      </c>
      <c r="AB103" s="284" t="str">
        <f t="shared" si="332"/>
        <v/>
      </c>
      <c r="AC103" s="284" t="str">
        <f t="shared" si="332"/>
        <v/>
      </c>
      <c r="AD103" s="284" t="str">
        <f t="shared" si="332"/>
        <v/>
      </c>
      <c r="AE103" s="284" t="str">
        <f t="shared" si="332"/>
        <v/>
      </c>
      <c r="AF103" s="284" t="str">
        <f t="shared" si="332"/>
        <v/>
      </c>
      <c r="AG103" s="284" t="str">
        <f t="shared" si="332"/>
        <v/>
      </c>
      <c r="AH103" s="284" t="str">
        <f t="shared" si="332"/>
        <v/>
      </c>
      <c r="AI103" s="284" t="str">
        <f t="shared" si="332"/>
        <v/>
      </c>
      <c r="AJ103" s="284" t="str">
        <f t="shared" si="332"/>
        <v/>
      </c>
      <c r="AK103" s="284" t="str">
        <f t="shared" si="332"/>
        <v/>
      </c>
      <c r="AL103" s="284" t="str">
        <f t="shared" si="332"/>
        <v/>
      </c>
      <c r="AM103" s="284" t="str">
        <f t="shared" si="332"/>
        <v/>
      </c>
      <c r="AN103" s="284" t="str">
        <f t="shared" si="332"/>
        <v/>
      </c>
      <c r="AO103" s="284" t="str">
        <f t="shared" si="332"/>
        <v/>
      </c>
      <c r="AP103" s="284" t="str">
        <f t="shared" si="332"/>
        <v/>
      </c>
      <c r="AQ103" s="284" t="str">
        <f t="shared" si="332"/>
        <v/>
      </c>
      <c r="AR103" s="284" t="str">
        <f t="shared" si="332"/>
        <v/>
      </c>
      <c r="AS103" s="284" t="str">
        <f t="shared" si="332"/>
        <v/>
      </c>
      <c r="AT103" s="284" t="str">
        <f t="shared" si="332"/>
        <v/>
      </c>
      <c r="AU103" s="284" t="str">
        <f t="shared" si="332"/>
        <v/>
      </c>
      <c r="AV103" s="284" t="str">
        <f t="shared" si="332"/>
        <v/>
      </c>
      <c r="AW103" s="284" t="str">
        <f t="shared" si="332"/>
        <v/>
      </c>
      <c r="AX103" s="284" t="str">
        <f t="shared" si="332"/>
        <v/>
      </c>
      <c r="AY103" s="284" t="str">
        <f t="shared" si="332"/>
        <v/>
      </c>
      <c r="AZ103" s="284" t="str">
        <f t="shared" si="332"/>
        <v/>
      </c>
      <c r="BA103" s="284" t="str">
        <f t="shared" si="332"/>
        <v/>
      </c>
      <c r="BB103" s="284" t="str">
        <f t="shared" si="332"/>
        <v/>
      </c>
      <c r="BC103" s="284" t="str">
        <f t="shared" si="332"/>
        <v/>
      </c>
      <c r="BD103" s="284" t="str">
        <f t="shared" si="332"/>
        <v/>
      </c>
      <c r="BE103" s="284" t="str">
        <f t="shared" si="332"/>
        <v/>
      </c>
      <c r="BF103" s="284" t="str">
        <f t="shared" si="332"/>
        <v/>
      </c>
      <c r="BG103" s="284" t="str">
        <f t="shared" si="332"/>
        <v/>
      </c>
      <c r="BH103" s="284" t="str">
        <f t="shared" si="332"/>
        <v/>
      </c>
      <c r="BI103" s="284" t="str">
        <f t="shared" si="332"/>
        <v/>
      </c>
      <c r="BJ103" s="284" t="str">
        <f t="shared" si="332"/>
        <v/>
      </c>
      <c r="BK103" s="284" t="str">
        <f t="shared" si="332"/>
        <v/>
      </c>
      <c r="BL103" s="284" t="str">
        <f t="shared" si="332"/>
        <v/>
      </c>
      <c r="BM103" s="284" t="str">
        <f t="shared" si="332"/>
        <v/>
      </c>
      <c r="BN103" s="284" t="str">
        <f t="shared" si="332"/>
        <v/>
      </c>
      <c r="BO103" s="284" t="str">
        <f t="shared" si="332"/>
        <v/>
      </c>
      <c r="BP103" s="284" t="str">
        <f t="shared" ref="BP103:EA103" si="333">IF(BP47="","",($C24*BP47)/((1+$H$4)^BP$79))</f>
        <v/>
      </c>
      <c r="BQ103" s="284" t="str">
        <f t="shared" si="333"/>
        <v/>
      </c>
      <c r="BR103" s="284" t="str">
        <f t="shared" si="333"/>
        <v/>
      </c>
      <c r="BS103" s="284" t="str">
        <f t="shared" si="333"/>
        <v/>
      </c>
      <c r="BT103" s="284" t="str">
        <f t="shared" si="333"/>
        <v/>
      </c>
      <c r="BU103" s="284" t="str">
        <f t="shared" si="333"/>
        <v/>
      </c>
      <c r="BV103" s="284" t="str">
        <f t="shared" si="333"/>
        <v/>
      </c>
      <c r="BW103" s="284" t="str">
        <f t="shared" si="333"/>
        <v/>
      </c>
      <c r="BX103" s="284" t="str">
        <f t="shared" si="333"/>
        <v/>
      </c>
      <c r="BY103" s="284" t="str">
        <f t="shared" si="333"/>
        <v/>
      </c>
      <c r="BZ103" s="284" t="str">
        <f t="shared" si="333"/>
        <v/>
      </c>
      <c r="CA103" s="284" t="str">
        <f t="shared" si="333"/>
        <v/>
      </c>
      <c r="CB103" s="284" t="str">
        <f t="shared" si="333"/>
        <v/>
      </c>
      <c r="CC103" s="284" t="str">
        <f t="shared" si="333"/>
        <v/>
      </c>
      <c r="CD103" s="284" t="str">
        <f t="shared" si="333"/>
        <v/>
      </c>
      <c r="CE103" s="284" t="str">
        <f t="shared" si="333"/>
        <v/>
      </c>
      <c r="CF103" s="284" t="str">
        <f t="shared" si="333"/>
        <v/>
      </c>
      <c r="CG103" s="284" t="str">
        <f t="shared" si="333"/>
        <v/>
      </c>
      <c r="CH103" s="284" t="str">
        <f t="shared" si="333"/>
        <v/>
      </c>
      <c r="CI103" s="284" t="str">
        <f t="shared" si="333"/>
        <v/>
      </c>
      <c r="CJ103" s="284" t="str">
        <f t="shared" si="333"/>
        <v/>
      </c>
      <c r="CK103" s="284" t="str">
        <f t="shared" si="333"/>
        <v/>
      </c>
      <c r="CL103" s="284" t="str">
        <f t="shared" si="333"/>
        <v/>
      </c>
      <c r="CM103" s="284" t="str">
        <f t="shared" si="333"/>
        <v/>
      </c>
      <c r="CN103" s="284" t="str">
        <f t="shared" si="333"/>
        <v/>
      </c>
      <c r="CO103" s="284" t="str">
        <f t="shared" si="333"/>
        <v/>
      </c>
      <c r="CP103" s="284" t="str">
        <f t="shared" si="333"/>
        <v/>
      </c>
      <c r="CQ103" s="284" t="str">
        <f t="shared" si="333"/>
        <v/>
      </c>
      <c r="CR103" s="284" t="str">
        <f t="shared" si="333"/>
        <v/>
      </c>
      <c r="CS103" s="284" t="str">
        <f t="shared" si="333"/>
        <v/>
      </c>
      <c r="CT103" s="284" t="str">
        <f t="shared" si="333"/>
        <v/>
      </c>
      <c r="CU103" s="284" t="str">
        <f t="shared" si="333"/>
        <v/>
      </c>
      <c r="CV103" s="284" t="str">
        <f t="shared" si="333"/>
        <v/>
      </c>
      <c r="CW103" s="284" t="str">
        <f t="shared" si="333"/>
        <v/>
      </c>
      <c r="CX103" s="284" t="str">
        <f t="shared" si="333"/>
        <v/>
      </c>
      <c r="CY103" s="284" t="str">
        <f t="shared" si="333"/>
        <v/>
      </c>
      <c r="CZ103" s="284" t="str">
        <f t="shared" si="333"/>
        <v/>
      </c>
      <c r="DA103" s="284" t="str">
        <f t="shared" si="333"/>
        <v/>
      </c>
      <c r="DB103" s="284" t="str">
        <f t="shared" si="333"/>
        <v/>
      </c>
      <c r="DC103" s="284" t="str">
        <f t="shared" si="333"/>
        <v/>
      </c>
      <c r="DD103" s="284" t="str">
        <f t="shared" si="333"/>
        <v/>
      </c>
      <c r="DE103" s="284" t="str">
        <f t="shared" si="333"/>
        <v/>
      </c>
      <c r="DF103" s="284" t="str">
        <f t="shared" si="333"/>
        <v/>
      </c>
      <c r="DG103" s="284" t="str">
        <f t="shared" si="333"/>
        <v/>
      </c>
      <c r="DH103" s="284" t="str">
        <f t="shared" si="333"/>
        <v/>
      </c>
      <c r="DI103" s="284" t="str">
        <f t="shared" si="333"/>
        <v/>
      </c>
      <c r="DJ103" s="284" t="str">
        <f t="shared" si="333"/>
        <v/>
      </c>
      <c r="DK103" s="284" t="str">
        <f t="shared" si="333"/>
        <v/>
      </c>
      <c r="DL103" s="284" t="str">
        <f t="shared" si="333"/>
        <v/>
      </c>
      <c r="DM103" s="284" t="str">
        <f t="shared" si="333"/>
        <v/>
      </c>
      <c r="DN103" s="284" t="str">
        <f t="shared" si="333"/>
        <v/>
      </c>
      <c r="DO103" s="284" t="str">
        <f t="shared" si="333"/>
        <v/>
      </c>
      <c r="DP103" s="284" t="str">
        <f t="shared" si="333"/>
        <v/>
      </c>
      <c r="DQ103" s="284" t="str">
        <f t="shared" si="333"/>
        <v/>
      </c>
      <c r="DR103" s="284" t="str">
        <f t="shared" si="333"/>
        <v/>
      </c>
      <c r="DS103" s="284" t="str">
        <f t="shared" si="333"/>
        <v/>
      </c>
      <c r="DT103" s="284" t="str">
        <f t="shared" si="333"/>
        <v/>
      </c>
      <c r="DU103" s="284" t="str">
        <f t="shared" si="333"/>
        <v/>
      </c>
      <c r="DV103" s="284" t="str">
        <f t="shared" si="333"/>
        <v/>
      </c>
      <c r="DW103" s="284" t="str">
        <f t="shared" si="333"/>
        <v/>
      </c>
      <c r="DX103" s="284" t="str">
        <f t="shared" si="333"/>
        <v/>
      </c>
      <c r="DY103" s="284" t="str">
        <f t="shared" si="333"/>
        <v/>
      </c>
      <c r="DZ103" s="284" t="str">
        <f t="shared" si="333"/>
        <v/>
      </c>
      <c r="EA103" s="284" t="str">
        <f t="shared" si="333"/>
        <v/>
      </c>
      <c r="EB103" s="284" t="str">
        <f t="shared" ref="EB103:GM103" si="334">IF(EB47="","",($C24*EB47)/((1+$H$4)^EB$79))</f>
        <v/>
      </c>
      <c r="EC103" s="284" t="str">
        <f t="shared" si="334"/>
        <v/>
      </c>
      <c r="ED103" s="284" t="str">
        <f t="shared" si="334"/>
        <v/>
      </c>
      <c r="EE103" s="284" t="str">
        <f t="shared" si="334"/>
        <v/>
      </c>
      <c r="EF103" s="284" t="str">
        <f t="shared" si="334"/>
        <v/>
      </c>
      <c r="EG103" s="284" t="str">
        <f t="shared" si="334"/>
        <v/>
      </c>
      <c r="EH103" s="284" t="str">
        <f t="shared" si="334"/>
        <v/>
      </c>
      <c r="EI103" s="284" t="str">
        <f t="shared" si="334"/>
        <v/>
      </c>
      <c r="EJ103" s="284" t="str">
        <f t="shared" si="334"/>
        <v/>
      </c>
      <c r="EK103" s="284" t="str">
        <f t="shared" si="334"/>
        <v/>
      </c>
      <c r="EL103" s="284" t="str">
        <f t="shared" si="334"/>
        <v/>
      </c>
      <c r="EM103" s="284" t="str">
        <f t="shared" si="334"/>
        <v/>
      </c>
      <c r="EN103" s="284" t="str">
        <f t="shared" si="334"/>
        <v/>
      </c>
      <c r="EO103" s="284" t="str">
        <f t="shared" si="334"/>
        <v/>
      </c>
      <c r="EP103" s="284" t="str">
        <f t="shared" si="334"/>
        <v/>
      </c>
      <c r="EQ103" s="284" t="str">
        <f t="shared" si="334"/>
        <v/>
      </c>
      <c r="ER103" s="284" t="str">
        <f t="shared" si="334"/>
        <v/>
      </c>
      <c r="ES103" s="284" t="str">
        <f t="shared" si="334"/>
        <v/>
      </c>
      <c r="ET103" s="284" t="str">
        <f t="shared" si="334"/>
        <v/>
      </c>
      <c r="EU103" s="284" t="str">
        <f t="shared" si="334"/>
        <v/>
      </c>
      <c r="EV103" s="284" t="str">
        <f t="shared" si="334"/>
        <v/>
      </c>
      <c r="EW103" s="284" t="str">
        <f t="shared" si="334"/>
        <v/>
      </c>
      <c r="EX103" s="284" t="str">
        <f t="shared" si="334"/>
        <v/>
      </c>
      <c r="EY103" s="284" t="str">
        <f t="shared" si="334"/>
        <v/>
      </c>
      <c r="EZ103" s="284" t="str">
        <f t="shared" si="334"/>
        <v/>
      </c>
      <c r="FA103" s="284" t="str">
        <f t="shared" si="334"/>
        <v/>
      </c>
      <c r="FB103" s="284" t="str">
        <f t="shared" si="334"/>
        <v/>
      </c>
      <c r="FC103" s="284" t="str">
        <f t="shared" si="334"/>
        <v/>
      </c>
      <c r="FD103" s="284" t="str">
        <f t="shared" si="334"/>
        <v/>
      </c>
      <c r="FE103" s="284" t="str">
        <f t="shared" si="334"/>
        <v/>
      </c>
      <c r="FF103" s="284" t="str">
        <f t="shared" si="334"/>
        <v/>
      </c>
      <c r="FG103" s="284" t="str">
        <f t="shared" si="334"/>
        <v/>
      </c>
      <c r="FH103" s="284" t="str">
        <f t="shared" si="334"/>
        <v/>
      </c>
      <c r="FI103" s="284" t="str">
        <f t="shared" si="334"/>
        <v/>
      </c>
      <c r="FJ103" s="284" t="str">
        <f t="shared" si="334"/>
        <v/>
      </c>
      <c r="FK103" s="284" t="str">
        <f t="shared" si="334"/>
        <v/>
      </c>
      <c r="FL103" s="284" t="str">
        <f t="shared" si="334"/>
        <v/>
      </c>
      <c r="FM103" s="284" t="str">
        <f t="shared" si="334"/>
        <v/>
      </c>
      <c r="FN103" s="284" t="str">
        <f t="shared" si="334"/>
        <v/>
      </c>
      <c r="FO103" s="284" t="str">
        <f t="shared" si="334"/>
        <v/>
      </c>
      <c r="FP103" s="284" t="str">
        <f t="shared" si="334"/>
        <v/>
      </c>
      <c r="FQ103" s="284" t="str">
        <f t="shared" si="334"/>
        <v/>
      </c>
      <c r="FR103" s="284" t="str">
        <f t="shared" si="334"/>
        <v/>
      </c>
      <c r="FS103" s="284" t="str">
        <f t="shared" si="334"/>
        <v/>
      </c>
      <c r="FT103" s="284" t="str">
        <f t="shared" si="334"/>
        <v/>
      </c>
      <c r="FU103" s="284" t="str">
        <f t="shared" si="334"/>
        <v/>
      </c>
      <c r="FV103" s="284" t="str">
        <f t="shared" si="334"/>
        <v/>
      </c>
      <c r="FW103" s="284" t="str">
        <f t="shared" si="334"/>
        <v/>
      </c>
      <c r="FX103" s="284" t="str">
        <f t="shared" si="334"/>
        <v/>
      </c>
      <c r="FY103" s="284" t="str">
        <f t="shared" si="334"/>
        <v/>
      </c>
      <c r="FZ103" s="284" t="str">
        <f t="shared" si="334"/>
        <v/>
      </c>
      <c r="GA103" s="284" t="str">
        <f t="shared" si="334"/>
        <v/>
      </c>
      <c r="GB103" s="284" t="str">
        <f t="shared" si="334"/>
        <v/>
      </c>
      <c r="GC103" s="284" t="str">
        <f t="shared" si="334"/>
        <v/>
      </c>
      <c r="GD103" s="284" t="str">
        <f t="shared" si="334"/>
        <v/>
      </c>
      <c r="GE103" s="284" t="str">
        <f t="shared" si="334"/>
        <v/>
      </c>
      <c r="GF103" s="284" t="str">
        <f t="shared" si="334"/>
        <v/>
      </c>
      <c r="GG103" s="284" t="str">
        <f t="shared" si="334"/>
        <v/>
      </c>
      <c r="GH103" s="284" t="str">
        <f t="shared" si="334"/>
        <v/>
      </c>
      <c r="GI103" s="284" t="str">
        <f t="shared" si="334"/>
        <v/>
      </c>
      <c r="GJ103" s="284" t="str">
        <f t="shared" si="334"/>
        <v/>
      </c>
      <c r="GK103" s="284" t="str">
        <f t="shared" si="334"/>
        <v/>
      </c>
      <c r="GL103" s="284" t="str">
        <f t="shared" si="334"/>
        <v/>
      </c>
      <c r="GM103" s="284" t="str">
        <f t="shared" si="334"/>
        <v/>
      </c>
      <c r="GN103" s="284" t="str">
        <f t="shared" ref="GN103:IY103" si="335">IF(GN47="","",($C24*GN47)/((1+$H$4)^GN$79))</f>
        <v/>
      </c>
      <c r="GO103" s="284" t="str">
        <f t="shared" si="335"/>
        <v/>
      </c>
      <c r="GP103" s="284" t="str">
        <f t="shared" si="335"/>
        <v/>
      </c>
      <c r="GQ103" s="284" t="str">
        <f t="shared" si="335"/>
        <v/>
      </c>
      <c r="GR103" s="284" t="str">
        <f t="shared" si="335"/>
        <v/>
      </c>
      <c r="GS103" s="284" t="str">
        <f t="shared" si="335"/>
        <v/>
      </c>
      <c r="GT103" s="284" t="str">
        <f t="shared" si="335"/>
        <v/>
      </c>
      <c r="GU103" s="284" t="str">
        <f t="shared" si="335"/>
        <v/>
      </c>
      <c r="GV103" s="284" t="str">
        <f t="shared" si="335"/>
        <v/>
      </c>
      <c r="GW103" s="284" t="str">
        <f t="shared" si="335"/>
        <v/>
      </c>
      <c r="GX103" s="284" t="str">
        <f t="shared" si="335"/>
        <v/>
      </c>
      <c r="GY103" s="284" t="str">
        <f t="shared" si="335"/>
        <v/>
      </c>
      <c r="GZ103" s="284" t="str">
        <f t="shared" si="335"/>
        <v/>
      </c>
      <c r="HA103" s="284" t="str">
        <f t="shared" si="335"/>
        <v/>
      </c>
      <c r="HB103" s="284" t="str">
        <f t="shared" si="335"/>
        <v/>
      </c>
      <c r="HC103" s="284" t="str">
        <f t="shared" si="335"/>
        <v/>
      </c>
      <c r="HD103" s="284" t="str">
        <f t="shared" si="335"/>
        <v/>
      </c>
      <c r="HE103" s="284" t="str">
        <f t="shared" si="335"/>
        <v/>
      </c>
      <c r="HF103" s="284" t="str">
        <f t="shared" si="335"/>
        <v/>
      </c>
      <c r="HG103" s="284" t="str">
        <f t="shared" si="335"/>
        <v/>
      </c>
      <c r="HH103" s="284" t="str">
        <f t="shared" si="335"/>
        <v/>
      </c>
      <c r="HI103" s="284" t="str">
        <f t="shared" si="335"/>
        <v/>
      </c>
      <c r="HJ103" s="284" t="str">
        <f t="shared" si="335"/>
        <v/>
      </c>
      <c r="HK103" s="284" t="str">
        <f t="shared" si="335"/>
        <v/>
      </c>
      <c r="HL103" s="284" t="str">
        <f t="shared" si="335"/>
        <v/>
      </c>
      <c r="HM103" s="284" t="str">
        <f t="shared" si="335"/>
        <v/>
      </c>
      <c r="HN103" s="284" t="str">
        <f t="shared" si="335"/>
        <v/>
      </c>
      <c r="HO103" s="284" t="str">
        <f t="shared" si="335"/>
        <v/>
      </c>
      <c r="HP103" s="284" t="str">
        <f t="shared" si="335"/>
        <v/>
      </c>
      <c r="HQ103" s="284" t="str">
        <f t="shared" si="335"/>
        <v/>
      </c>
      <c r="HR103" s="284" t="str">
        <f t="shared" si="335"/>
        <v/>
      </c>
      <c r="HS103" s="284" t="str">
        <f t="shared" si="335"/>
        <v/>
      </c>
      <c r="HT103" s="284" t="str">
        <f t="shared" si="335"/>
        <v/>
      </c>
      <c r="HU103" s="284" t="str">
        <f t="shared" si="335"/>
        <v/>
      </c>
      <c r="HV103" s="284" t="str">
        <f t="shared" si="335"/>
        <v/>
      </c>
      <c r="HW103" s="284" t="str">
        <f t="shared" si="335"/>
        <v/>
      </c>
      <c r="HX103" s="284" t="str">
        <f t="shared" si="335"/>
        <v/>
      </c>
      <c r="HY103" s="284" t="str">
        <f t="shared" si="335"/>
        <v/>
      </c>
      <c r="HZ103" s="284" t="str">
        <f t="shared" si="335"/>
        <v/>
      </c>
      <c r="IA103" s="284" t="str">
        <f t="shared" si="335"/>
        <v/>
      </c>
      <c r="IB103" s="284" t="str">
        <f t="shared" si="335"/>
        <v/>
      </c>
      <c r="IC103" s="284" t="str">
        <f t="shared" si="335"/>
        <v/>
      </c>
      <c r="ID103" s="284" t="str">
        <f t="shared" si="335"/>
        <v/>
      </c>
      <c r="IE103" s="284" t="str">
        <f t="shared" si="335"/>
        <v/>
      </c>
      <c r="IF103" s="284" t="str">
        <f t="shared" si="335"/>
        <v/>
      </c>
      <c r="IG103" s="284" t="str">
        <f t="shared" si="335"/>
        <v/>
      </c>
      <c r="IH103" s="284" t="str">
        <f t="shared" si="335"/>
        <v/>
      </c>
      <c r="II103" s="284" t="str">
        <f t="shared" si="335"/>
        <v/>
      </c>
      <c r="IJ103" s="284" t="str">
        <f t="shared" si="335"/>
        <v/>
      </c>
      <c r="IK103" s="284" t="str">
        <f t="shared" si="335"/>
        <v/>
      </c>
      <c r="IL103" s="284" t="str">
        <f t="shared" si="335"/>
        <v/>
      </c>
      <c r="IM103" s="284" t="str">
        <f t="shared" si="335"/>
        <v/>
      </c>
      <c r="IN103" s="284" t="str">
        <f t="shared" si="335"/>
        <v/>
      </c>
      <c r="IO103" s="284" t="str">
        <f t="shared" si="335"/>
        <v/>
      </c>
      <c r="IP103" s="284" t="str">
        <f t="shared" si="335"/>
        <v/>
      </c>
      <c r="IQ103" s="284" t="str">
        <f t="shared" si="335"/>
        <v/>
      </c>
      <c r="IR103" s="284" t="str">
        <f t="shared" si="335"/>
        <v/>
      </c>
      <c r="IS103" s="284" t="str">
        <f t="shared" si="335"/>
        <v/>
      </c>
      <c r="IT103" s="284" t="str">
        <f t="shared" si="335"/>
        <v/>
      </c>
      <c r="IU103" s="284" t="str">
        <f t="shared" si="335"/>
        <v/>
      </c>
      <c r="IV103" s="284" t="str">
        <f t="shared" si="335"/>
        <v/>
      </c>
      <c r="IW103" s="284" t="str">
        <f t="shared" si="335"/>
        <v/>
      </c>
      <c r="IX103" s="284" t="str">
        <f t="shared" si="335"/>
        <v/>
      </c>
      <c r="IY103" s="284" t="str">
        <f t="shared" si="335"/>
        <v/>
      </c>
      <c r="IZ103" s="284" t="str">
        <f t="shared" ref="IZ103:LK103" si="336">IF(IZ47="","",($C24*IZ47)/((1+$H$4)^IZ$79))</f>
        <v/>
      </c>
      <c r="JA103" s="284" t="str">
        <f t="shared" si="336"/>
        <v/>
      </c>
      <c r="JB103" s="284" t="str">
        <f t="shared" si="336"/>
        <v/>
      </c>
      <c r="JC103" s="284" t="str">
        <f t="shared" si="336"/>
        <v/>
      </c>
      <c r="JD103" s="284" t="str">
        <f t="shared" si="336"/>
        <v/>
      </c>
      <c r="JE103" s="284" t="str">
        <f t="shared" si="336"/>
        <v/>
      </c>
      <c r="JF103" s="284" t="str">
        <f t="shared" si="336"/>
        <v/>
      </c>
      <c r="JG103" s="284" t="str">
        <f t="shared" si="336"/>
        <v/>
      </c>
      <c r="JH103" s="284" t="str">
        <f t="shared" si="336"/>
        <v/>
      </c>
      <c r="JI103" s="284" t="str">
        <f t="shared" si="336"/>
        <v/>
      </c>
      <c r="JJ103" s="284" t="str">
        <f t="shared" si="336"/>
        <v/>
      </c>
      <c r="JK103" s="284" t="str">
        <f t="shared" si="336"/>
        <v/>
      </c>
      <c r="JL103" s="284" t="str">
        <f t="shared" si="336"/>
        <v/>
      </c>
      <c r="JM103" s="284" t="str">
        <f t="shared" si="336"/>
        <v/>
      </c>
      <c r="JN103" s="284" t="str">
        <f t="shared" si="336"/>
        <v/>
      </c>
      <c r="JO103" s="284" t="str">
        <f t="shared" si="336"/>
        <v/>
      </c>
      <c r="JP103" s="284" t="str">
        <f t="shared" si="336"/>
        <v/>
      </c>
      <c r="JQ103" s="284" t="str">
        <f t="shared" si="336"/>
        <v/>
      </c>
      <c r="JR103" s="284" t="str">
        <f t="shared" si="336"/>
        <v/>
      </c>
      <c r="JS103" s="284" t="str">
        <f t="shared" si="336"/>
        <v/>
      </c>
      <c r="JT103" s="284" t="str">
        <f t="shared" si="336"/>
        <v/>
      </c>
      <c r="JU103" s="284" t="str">
        <f t="shared" si="336"/>
        <v/>
      </c>
      <c r="JV103" s="284" t="str">
        <f t="shared" si="336"/>
        <v/>
      </c>
      <c r="JW103" s="284" t="str">
        <f t="shared" si="336"/>
        <v/>
      </c>
      <c r="JX103" s="284" t="str">
        <f t="shared" si="336"/>
        <v/>
      </c>
      <c r="JY103" s="284" t="str">
        <f t="shared" si="336"/>
        <v/>
      </c>
      <c r="JZ103" s="284" t="str">
        <f t="shared" si="336"/>
        <v/>
      </c>
      <c r="KA103" s="284" t="str">
        <f t="shared" si="336"/>
        <v/>
      </c>
      <c r="KB103" s="284" t="str">
        <f t="shared" si="336"/>
        <v/>
      </c>
      <c r="KC103" s="284" t="str">
        <f t="shared" si="336"/>
        <v/>
      </c>
      <c r="KD103" s="284" t="str">
        <f t="shared" si="336"/>
        <v/>
      </c>
      <c r="KE103" s="284" t="str">
        <f t="shared" si="336"/>
        <v/>
      </c>
      <c r="KF103" s="284" t="str">
        <f t="shared" si="336"/>
        <v/>
      </c>
      <c r="KG103" s="284" t="str">
        <f t="shared" si="336"/>
        <v/>
      </c>
      <c r="KH103" s="284" t="str">
        <f t="shared" si="336"/>
        <v/>
      </c>
      <c r="KI103" s="284" t="str">
        <f t="shared" si="336"/>
        <v/>
      </c>
      <c r="KJ103" s="284" t="str">
        <f t="shared" si="336"/>
        <v/>
      </c>
      <c r="KK103" s="284" t="str">
        <f t="shared" si="336"/>
        <v/>
      </c>
      <c r="KL103" s="284" t="str">
        <f t="shared" si="336"/>
        <v/>
      </c>
      <c r="KM103" s="284" t="str">
        <f t="shared" si="336"/>
        <v/>
      </c>
      <c r="KN103" s="284" t="str">
        <f t="shared" si="336"/>
        <v/>
      </c>
      <c r="KO103" s="284" t="str">
        <f t="shared" si="336"/>
        <v/>
      </c>
      <c r="KP103" s="284" t="str">
        <f t="shared" si="336"/>
        <v/>
      </c>
      <c r="KQ103" s="284" t="str">
        <f t="shared" si="336"/>
        <v/>
      </c>
      <c r="KR103" s="284" t="str">
        <f t="shared" si="336"/>
        <v/>
      </c>
      <c r="KS103" s="284" t="str">
        <f t="shared" si="336"/>
        <v/>
      </c>
      <c r="KT103" s="284" t="str">
        <f t="shared" si="336"/>
        <v/>
      </c>
      <c r="KU103" s="284" t="str">
        <f t="shared" si="336"/>
        <v/>
      </c>
      <c r="KV103" s="284" t="str">
        <f t="shared" si="336"/>
        <v/>
      </c>
      <c r="KW103" s="284" t="str">
        <f t="shared" si="336"/>
        <v/>
      </c>
      <c r="KX103" s="284" t="str">
        <f t="shared" si="336"/>
        <v/>
      </c>
      <c r="KY103" s="284" t="str">
        <f t="shared" si="336"/>
        <v/>
      </c>
      <c r="KZ103" s="284" t="str">
        <f t="shared" si="336"/>
        <v/>
      </c>
      <c r="LA103" s="284" t="str">
        <f t="shared" si="336"/>
        <v/>
      </c>
      <c r="LB103" s="284" t="str">
        <f t="shared" si="336"/>
        <v/>
      </c>
      <c r="LC103" s="284" t="str">
        <f t="shared" si="336"/>
        <v/>
      </c>
      <c r="LD103" s="284" t="str">
        <f t="shared" si="336"/>
        <v/>
      </c>
      <c r="LE103" s="284" t="str">
        <f t="shared" si="336"/>
        <v/>
      </c>
      <c r="LF103" s="284" t="str">
        <f t="shared" si="336"/>
        <v/>
      </c>
      <c r="LG103" s="284" t="str">
        <f t="shared" si="336"/>
        <v/>
      </c>
      <c r="LH103" s="284" t="str">
        <f t="shared" si="336"/>
        <v/>
      </c>
      <c r="LI103" s="284" t="str">
        <f t="shared" si="336"/>
        <v/>
      </c>
      <c r="LJ103" s="284" t="str">
        <f t="shared" si="336"/>
        <v/>
      </c>
      <c r="LK103" s="284" t="str">
        <f t="shared" si="336"/>
        <v/>
      </c>
      <c r="LL103" s="284" t="str">
        <f t="shared" ref="LL103:NW103" si="337">IF(LL47="","",($C24*LL47)/((1+$H$4)^LL$79))</f>
        <v/>
      </c>
      <c r="LM103" s="284" t="str">
        <f t="shared" si="337"/>
        <v/>
      </c>
      <c r="LN103" s="284" t="str">
        <f t="shared" si="337"/>
        <v/>
      </c>
      <c r="LO103" s="284" t="str">
        <f t="shared" si="337"/>
        <v/>
      </c>
      <c r="LP103" s="284" t="str">
        <f t="shared" si="337"/>
        <v/>
      </c>
      <c r="LQ103" s="284" t="str">
        <f t="shared" si="337"/>
        <v/>
      </c>
      <c r="LR103" s="284" t="str">
        <f t="shared" si="337"/>
        <v/>
      </c>
      <c r="LS103" s="284" t="str">
        <f t="shared" si="337"/>
        <v/>
      </c>
      <c r="LT103" s="284" t="str">
        <f t="shared" si="337"/>
        <v/>
      </c>
      <c r="LU103" s="284" t="str">
        <f t="shared" si="337"/>
        <v/>
      </c>
      <c r="LV103" s="284" t="str">
        <f t="shared" si="337"/>
        <v/>
      </c>
      <c r="LW103" s="284" t="str">
        <f t="shared" si="337"/>
        <v/>
      </c>
      <c r="LX103" s="284" t="str">
        <f t="shared" si="337"/>
        <v/>
      </c>
      <c r="LY103" s="284" t="str">
        <f t="shared" si="337"/>
        <v/>
      </c>
      <c r="LZ103" s="284" t="str">
        <f t="shared" si="337"/>
        <v/>
      </c>
      <c r="MA103" s="284" t="str">
        <f t="shared" si="337"/>
        <v/>
      </c>
      <c r="MB103" s="284" t="str">
        <f t="shared" si="337"/>
        <v/>
      </c>
      <c r="MC103" s="284" t="str">
        <f t="shared" si="337"/>
        <v/>
      </c>
      <c r="MD103" s="284" t="str">
        <f t="shared" si="337"/>
        <v/>
      </c>
      <c r="ME103" s="284" t="str">
        <f t="shared" si="337"/>
        <v/>
      </c>
      <c r="MF103" s="284" t="str">
        <f t="shared" si="337"/>
        <v/>
      </c>
      <c r="MG103" s="284" t="str">
        <f t="shared" si="337"/>
        <v/>
      </c>
      <c r="MH103" s="284" t="str">
        <f t="shared" si="337"/>
        <v/>
      </c>
      <c r="MI103" s="284" t="str">
        <f t="shared" si="337"/>
        <v/>
      </c>
      <c r="MJ103" s="284" t="str">
        <f t="shared" si="337"/>
        <v/>
      </c>
      <c r="MK103" s="284" t="str">
        <f t="shared" si="337"/>
        <v/>
      </c>
      <c r="ML103" s="284" t="str">
        <f t="shared" si="337"/>
        <v/>
      </c>
      <c r="MM103" s="284" t="str">
        <f t="shared" si="337"/>
        <v/>
      </c>
      <c r="MN103" s="284" t="str">
        <f t="shared" si="337"/>
        <v/>
      </c>
      <c r="MO103" s="284" t="str">
        <f t="shared" si="337"/>
        <v/>
      </c>
      <c r="MP103" s="284" t="str">
        <f t="shared" si="337"/>
        <v/>
      </c>
      <c r="MQ103" s="284" t="str">
        <f t="shared" si="337"/>
        <v/>
      </c>
      <c r="MR103" s="284" t="str">
        <f t="shared" si="337"/>
        <v/>
      </c>
      <c r="MS103" s="284" t="str">
        <f t="shared" si="337"/>
        <v/>
      </c>
      <c r="MT103" s="284" t="str">
        <f t="shared" si="337"/>
        <v/>
      </c>
      <c r="MU103" s="284" t="str">
        <f t="shared" si="337"/>
        <v/>
      </c>
      <c r="MV103" s="284" t="str">
        <f t="shared" si="337"/>
        <v/>
      </c>
      <c r="MW103" s="284" t="str">
        <f t="shared" si="337"/>
        <v/>
      </c>
      <c r="MX103" s="284" t="str">
        <f t="shared" si="337"/>
        <v/>
      </c>
      <c r="MY103" s="284" t="str">
        <f t="shared" si="337"/>
        <v/>
      </c>
      <c r="MZ103" s="284" t="str">
        <f t="shared" si="337"/>
        <v/>
      </c>
      <c r="NA103" s="284" t="str">
        <f t="shared" si="337"/>
        <v/>
      </c>
      <c r="NB103" s="284" t="str">
        <f t="shared" si="337"/>
        <v/>
      </c>
      <c r="NC103" s="284" t="str">
        <f t="shared" si="337"/>
        <v/>
      </c>
      <c r="ND103" s="284" t="str">
        <f t="shared" si="337"/>
        <v/>
      </c>
      <c r="NE103" s="284" t="str">
        <f t="shared" si="337"/>
        <v/>
      </c>
      <c r="NF103" s="284" t="str">
        <f t="shared" si="337"/>
        <v/>
      </c>
      <c r="NG103" s="284" t="str">
        <f t="shared" si="337"/>
        <v/>
      </c>
      <c r="NH103" s="284" t="str">
        <f t="shared" si="337"/>
        <v/>
      </c>
      <c r="NI103" s="284" t="str">
        <f t="shared" si="337"/>
        <v/>
      </c>
      <c r="NJ103" s="284" t="str">
        <f t="shared" si="337"/>
        <v/>
      </c>
      <c r="NK103" s="284" t="str">
        <f t="shared" si="337"/>
        <v/>
      </c>
      <c r="NL103" s="284" t="str">
        <f t="shared" si="337"/>
        <v/>
      </c>
      <c r="NM103" s="284" t="str">
        <f t="shared" si="337"/>
        <v/>
      </c>
      <c r="NN103" s="284" t="str">
        <f t="shared" si="337"/>
        <v/>
      </c>
      <c r="NO103" s="284" t="str">
        <f t="shared" si="337"/>
        <v/>
      </c>
      <c r="NP103" s="284" t="str">
        <f t="shared" si="337"/>
        <v/>
      </c>
      <c r="NQ103" s="284" t="str">
        <f t="shared" si="337"/>
        <v/>
      </c>
      <c r="NR103" s="284" t="str">
        <f t="shared" si="337"/>
        <v/>
      </c>
      <c r="NS103" s="284" t="str">
        <f t="shared" si="337"/>
        <v/>
      </c>
      <c r="NT103" s="284" t="str">
        <f t="shared" si="337"/>
        <v/>
      </c>
      <c r="NU103" s="284" t="str">
        <f t="shared" si="337"/>
        <v/>
      </c>
      <c r="NV103" s="284" t="str">
        <f t="shared" si="337"/>
        <v/>
      </c>
      <c r="NW103" s="284" t="str">
        <f t="shared" si="337"/>
        <v/>
      </c>
      <c r="NX103" s="284" t="str">
        <f t="shared" ref="NX103:QI103" si="338">IF(NX47="","",($C24*NX47)/((1+$H$4)^NX$79))</f>
        <v/>
      </c>
      <c r="NY103" s="284" t="str">
        <f t="shared" si="338"/>
        <v/>
      </c>
      <c r="NZ103" s="284" t="str">
        <f t="shared" si="338"/>
        <v/>
      </c>
      <c r="OA103" s="284" t="str">
        <f t="shared" si="338"/>
        <v/>
      </c>
      <c r="OB103" s="284" t="str">
        <f t="shared" si="338"/>
        <v/>
      </c>
      <c r="OC103" s="284" t="str">
        <f t="shared" si="338"/>
        <v/>
      </c>
      <c r="OD103" s="284" t="str">
        <f t="shared" si="338"/>
        <v/>
      </c>
      <c r="OE103" s="284" t="str">
        <f t="shared" si="338"/>
        <v/>
      </c>
      <c r="OF103" s="284" t="str">
        <f t="shared" si="338"/>
        <v/>
      </c>
      <c r="OG103" s="284" t="str">
        <f t="shared" si="338"/>
        <v/>
      </c>
      <c r="OH103" s="284" t="str">
        <f t="shared" si="338"/>
        <v/>
      </c>
      <c r="OI103" s="284" t="str">
        <f t="shared" si="338"/>
        <v/>
      </c>
      <c r="OJ103" s="284" t="str">
        <f t="shared" si="338"/>
        <v/>
      </c>
      <c r="OK103" s="284" t="str">
        <f t="shared" si="338"/>
        <v/>
      </c>
      <c r="OL103" s="284" t="str">
        <f t="shared" si="338"/>
        <v/>
      </c>
      <c r="OM103" s="284" t="str">
        <f t="shared" si="338"/>
        <v/>
      </c>
      <c r="ON103" s="284" t="str">
        <f t="shared" si="338"/>
        <v/>
      </c>
      <c r="OO103" s="284" t="str">
        <f t="shared" si="338"/>
        <v/>
      </c>
      <c r="OP103" s="284" t="str">
        <f t="shared" si="338"/>
        <v/>
      </c>
      <c r="OQ103" s="284" t="str">
        <f t="shared" si="338"/>
        <v/>
      </c>
      <c r="OR103" s="284" t="str">
        <f t="shared" si="338"/>
        <v/>
      </c>
      <c r="OS103" s="284" t="str">
        <f t="shared" si="338"/>
        <v/>
      </c>
      <c r="OT103" s="284" t="str">
        <f t="shared" si="338"/>
        <v/>
      </c>
      <c r="OU103" s="284" t="str">
        <f t="shared" si="338"/>
        <v/>
      </c>
      <c r="OV103" s="284" t="str">
        <f t="shared" si="338"/>
        <v/>
      </c>
      <c r="OW103" s="284" t="str">
        <f t="shared" si="338"/>
        <v/>
      </c>
      <c r="OX103" s="284" t="str">
        <f t="shared" si="338"/>
        <v/>
      </c>
      <c r="OY103" s="284" t="str">
        <f t="shared" si="338"/>
        <v/>
      </c>
      <c r="OZ103" s="284" t="str">
        <f t="shared" si="338"/>
        <v/>
      </c>
      <c r="PA103" s="284" t="str">
        <f t="shared" si="338"/>
        <v/>
      </c>
      <c r="PB103" s="284" t="str">
        <f t="shared" si="338"/>
        <v/>
      </c>
      <c r="PC103" s="284" t="str">
        <f t="shared" si="338"/>
        <v/>
      </c>
      <c r="PD103" s="284" t="str">
        <f t="shared" si="338"/>
        <v/>
      </c>
      <c r="PE103" s="284" t="str">
        <f t="shared" si="338"/>
        <v/>
      </c>
      <c r="PF103" s="284" t="str">
        <f t="shared" si="338"/>
        <v/>
      </c>
      <c r="PG103" s="284" t="str">
        <f t="shared" si="338"/>
        <v/>
      </c>
      <c r="PH103" s="284" t="str">
        <f t="shared" si="338"/>
        <v/>
      </c>
      <c r="PI103" s="284" t="str">
        <f t="shared" si="338"/>
        <v/>
      </c>
      <c r="PJ103" s="284" t="str">
        <f t="shared" si="338"/>
        <v/>
      </c>
      <c r="PK103" s="284" t="str">
        <f t="shared" si="338"/>
        <v/>
      </c>
      <c r="PL103" s="284" t="str">
        <f t="shared" si="338"/>
        <v/>
      </c>
      <c r="PM103" s="284" t="str">
        <f t="shared" si="338"/>
        <v/>
      </c>
      <c r="PN103" s="284" t="str">
        <f t="shared" si="338"/>
        <v/>
      </c>
      <c r="PO103" s="284" t="str">
        <f t="shared" si="338"/>
        <v/>
      </c>
      <c r="PP103" s="284" t="str">
        <f t="shared" si="338"/>
        <v/>
      </c>
      <c r="PQ103" s="284" t="str">
        <f t="shared" si="338"/>
        <v/>
      </c>
      <c r="PR103" s="284" t="str">
        <f t="shared" si="338"/>
        <v/>
      </c>
      <c r="PS103" s="284" t="str">
        <f t="shared" si="338"/>
        <v/>
      </c>
      <c r="PT103" s="284" t="str">
        <f t="shared" si="338"/>
        <v/>
      </c>
      <c r="PU103" s="284" t="str">
        <f t="shared" si="338"/>
        <v/>
      </c>
      <c r="PV103" s="284" t="str">
        <f t="shared" si="338"/>
        <v/>
      </c>
      <c r="PW103" s="284" t="str">
        <f t="shared" si="338"/>
        <v/>
      </c>
      <c r="PX103" s="284" t="str">
        <f t="shared" si="338"/>
        <v/>
      </c>
      <c r="PY103" s="284" t="str">
        <f t="shared" si="338"/>
        <v/>
      </c>
      <c r="PZ103" s="284" t="str">
        <f t="shared" si="338"/>
        <v/>
      </c>
      <c r="QA103" s="284" t="str">
        <f t="shared" si="338"/>
        <v/>
      </c>
      <c r="QB103" s="284" t="str">
        <f t="shared" si="338"/>
        <v/>
      </c>
      <c r="QC103" s="284" t="str">
        <f t="shared" si="338"/>
        <v/>
      </c>
      <c r="QD103" s="284" t="str">
        <f t="shared" si="338"/>
        <v/>
      </c>
      <c r="QE103" s="284" t="str">
        <f t="shared" si="338"/>
        <v/>
      </c>
      <c r="QF103" s="284" t="str">
        <f t="shared" si="338"/>
        <v/>
      </c>
      <c r="QG103" s="284" t="str">
        <f t="shared" si="338"/>
        <v/>
      </c>
      <c r="QH103" s="284" t="str">
        <f t="shared" si="338"/>
        <v/>
      </c>
      <c r="QI103" s="284" t="str">
        <f t="shared" si="338"/>
        <v/>
      </c>
      <c r="QJ103" s="284" t="str">
        <f t="shared" ref="QJ103:SA103" si="339">IF(QJ47="","",($C24*QJ47)/((1+$H$4)^QJ$79))</f>
        <v/>
      </c>
      <c r="QK103" s="284" t="str">
        <f t="shared" si="339"/>
        <v/>
      </c>
      <c r="QL103" s="284" t="str">
        <f t="shared" si="339"/>
        <v/>
      </c>
      <c r="QM103" s="284" t="str">
        <f t="shared" si="339"/>
        <v/>
      </c>
      <c r="QN103" s="284" t="str">
        <f t="shared" si="339"/>
        <v/>
      </c>
      <c r="QO103" s="284" t="str">
        <f t="shared" si="339"/>
        <v/>
      </c>
      <c r="QP103" s="284" t="str">
        <f t="shared" si="339"/>
        <v/>
      </c>
      <c r="QQ103" s="284" t="str">
        <f t="shared" si="339"/>
        <v/>
      </c>
      <c r="QR103" s="284" t="str">
        <f t="shared" si="339"/>
        <v/>
      </c>
      <c r="QS103" s="284" t="str">
        <f t="shared" si="339"/>
        <v/>
      </c>
      <c r="QT103" s="284" t="str">
        <f t="shared" si="339"/>
        <v/>
      </c>
      <c r="QU103" s="284" t="str">
        <f t="shared" si="339"/>
        <v/>
      </c>
      <c r="QV103" s="284" t="str">
        <f t="shared" si="339"/>
        <v/>
      </c>
      <c r="QW103" s="284" t="str">
        <f t="shared" si="339"/>
        <v/>
      </c>
      <c r="QX103" s="284" t="str">
        <f t="shared" si="339"/>
        <v/>
      </c>
      <c r="QY103" s="284" t="str">
        <f t="shared" si="339"/>
        <v/>
      </c>
      <c r="QZ103" s="284" t="str">
        <f t="shared" si="339"/>
        <v/>
      </c>
      <c r="RA103" s="284" t="str">
        <f t="shared" si="339"/>
        <v/>
      </c>
      <c r="RB103" s="284" t="str">
        <f t="shared" si="339"/>
        <v/>
      </c>
      <c r="RC103" s="284" t="str">
        <f t="shared" si="339"/>
        <v/>
      </c>
      <c r="RD103" s="284" t="str">
        <f t="shared" si="339"/>
        <v/>
      </c>
      <c r="RE103" s="284" t="str">
        <f t="shared" si="339"/>
        <v/>
      </c>
      <c r="RF103" s="284" t="str">
        <f t="shared" si="339"/>
        <v/>
      </c>
      <c r="RG103" s="284" t="str">
        <f t="shared" si="339"/>
        <v/>
      </c>
      <c r="RH103" s="284" t="str">
        <f t="shared" si="339"/>
        <v/>
      </c>
      <c r="RI103" s="284" t="str">
        <f t="shared" si="339"/>
        <v/>
      </c>
      <c r="RJ103" s="284" t="str">
        <f t="shared" si="339"/>
        <v/>
      </c>
      <c r="RK103" s="284" t="str">
        <f t="shared" si="339"/>
        <v/>
      </c>
      <c r="RL103" s="284" t="str">
        <f t="shared" si="339"/>
        <v/>
      </c>
      <c r="RM103" s="284" t="str">
        <f t="shared" si="339"/>
        <v/>
      </c>
      <c r="RN103" s="284" t="str">
        <f t="shared" si="339"/>
        <v/>
      </c>
      <c r="RO103" s="284" t="str">
        <f t="shared" si="339"/>
        <v/>
      </c>
      <c r="RP103" s="284" t="str">
        <f t="shared" si="339"/>
        <v/>
      </c>
      <c r="RQ103" s="284" t="str">
        <f t="shared" si="339"/>
        <v/>
      </c>
      <c r="RR103" s="284" t="str">
        <f t="shared" si="339"/>
        <v/>
      </c>
      <c r="RS103" s="284" t="str">
        <f t="shared" si="339"/>
        <v/>
      </c>
      <c r="RT103" s="284" t="str">
        <f t="shared" si="339"/>
        <v/>
      </c>
      <c r="RU103" s="284" t="str">
        <f t="shared" si="339"/>
        <v/>
      </c>
      <c r="RV103" s="284" t="str">
        <f t="shared" si="339"/>
        <v/>
      </c>
      <c r="RW103" s="284" t="str">
        <f t="shared" si="339"/>
        <v/>
      </c>
      <c r="RX103" s="284" t="str">
        <f t="shared" si="339"/>
        <v/>
      </c>
      <c r="RY103" s="284" t="str">
        <f t="shared" si="339"/>
        <v/>
      </c>
      <c r="RZ103" s="284" t="str">
        <f t="shared" si="339"/>
        <v/>
      </c>
      <c r="SA103" s="284" t="str">
        <f t="shared" si="339"/>
        <v/>
      </c>
    </row>
    <row r="104" spans="1:495">
      <c r="A104" s="282"/>
      <c r="B104" s="282"/>
      <c r="C104" s="290"/>
      <c r="D104" s="282"/>
      <c r="E104" s="282"/>
      <c r="F104" s="282"/>
      <c r="G104" s="282"/>
      <c r="H104" s="282"/>
      <c r="I104" s="282"/>
      <c r="J104" s="282"/>
      <c r="K104" s="282"/>
      <c r="L104" s="282"/>
      <c r="M104" s="282"/>
      <c r="N104" s="282"/>
      <c r="O104" s="282"/>
      <c r="P104" s="282"/>
      <c r="Q104" s="282"/>
      <c r="R104" s="282"/>
      <c r="S104" s="282"/>
      <c r="T104" s="282"/>
      <c r="U104" s="282"/>
      <c r="V104" s="282"/>
      <c r="W104" s="282"/>
      <c r="X104" s="282"/>
      <c r="Y104" s="282"/>
      <c r="Z104" s="282"/>
      <c r="AA104" s="282"/>
      <c r="AB104" s="282"/>
      <c r="AC104" s="282"/>
      <c r="AD104" s="282"/>
      <c r="AE104" s="282"/>
      <c r="AF104" s="282"/>
      <c r="AG104" s="282"/>
      <c r="AH104" s="282"/>
      <c r="AI104" s="282"/>
      <c r="AJ104" s="282"/>
      <c r="AK104" s="282"/>
      <c r="AL104" s="282"/>
      <c r="AM104" s="282"/>
      <c r="AN104" s="282"/>
      <c r="AO104" s="282"/>
      <c r="AP104" s="282"/>
      <c r="AQ104" s="282"/>
      <c r="AR104" s="282"/>
      <c r="AS104" s="282"/>
      <c r="AT104" s="282"/>
      <c r="AU104" s="282"/>
      <c r="AV104" s="282"/>
      <c r="AW104" s="282"/>
      <c r="AX104" s="282"/>
      <c r="AY104" s="282"/>
      <c r="AZ104" s="282"/>
      <c r="BA104" s="282"/>
      <c r="BB104" s="282"/>
      <c r="BC104" s="282"/>
      <c r="BD104" s="282"/>
      <c r="BE104" s="282"/>
      <c r="BF104" s="282"/>
      <c r="BG104" s="282"/>
      <c r="BH104" s="282"/>
      <c r="BI104" s="282"/>
      <c r="BJ104" s="282"/>
      <c r="BK104" s="282"/>
      <c r="BL104" s="282"/>
      <c r="BM104" s="282"/>
      <c r="BN104" s="282"/>
      <c r="BO104" s="282"/>
      <c r="BP104" s="282"/>
      <c r="BQ104" s="282"/>
      <c r="BR104" s="282"/>
      <c r="BS104" s="282"/>
      <c r="BT104" s="282"/>
      <c r="BU104" s="282"/>
      <c r="BV104" s="282"/>
      <c r="BW104" s="282"/>
      <c r="BX104" s="282"/>
      <c r="BY104" s="282"/>
      <c r="BZ104" s="282"/>
      <c r="CA104" s="282"/>
      <c r="CB104" s="282"/>
      <c r="CC104" s="282"/>
      <c r="CD104" s="282"/>
      <c r="CE104" s="282"/>
      <c r="CF104" s="282"/>
      <c r="CG104" s="282"/>
      <c r="CH104" s="282"/>
      <c r="CI104" s="282"/>
      <c r="CJ104" s="282"/>
      <c r="CK104" s="282"/>
      <c r="CL104" s="282"/>
      <c r="CM104" s="282"/>
      <c r="CN104" s="282"/>
      <c r="CO104" s="282"/>
      <c r="CP104" s="282"/>
      <c r="CQ104" s="282"/>
      <c r="CR104" s="282"/>
      <c r="CS104" s="282"/>
      <c r="CT104" s="282"/>
      <c r="CU104" s="282"/>
      <c r="CV104" s="282"/>
      <c r="CW104" s="282"/>
      <c r="CX104" s="282"/>
      <c r="CY104" s="282"/>
      <c r="CZ104" s="282"/>
      <c r="DA104" s="282"/>
      <c r="DB104" s="282"/>
      <c r="DC104" s="282"/>
      <c r="DD104" s="282"/>
      <c r="DE104" s="282"/>
      <c r="DF104" s="282"/>
      <c r="DG104" s="282"/>
      <c r="DH104" s="282"/>
      <c r="DI104" s="282"/>
      <c r="DJ104" s="282"/>
      <c r="DK104" s="282"/>
      <c r="DL104" s="282"/>
      <c r="DM104" s="282"/>
      <c r="DN104" s="282"/>
      <c r="DO104" s="282"/>
      <c r="DP104" s="282"/>
      <c r="DQ104" s="282"/>
      <c r="DR104" s="282"/>
      <c r="DS104" s="282"/>
      <c r="DT104" s="282"/>
      <c r="DU104" s="282"/>
      <c r="DV104" s="282"/>
      <c r="DW104" s="282"/>
      <c r="DX104" s="282"/>
      <c r="DY104" s="282"/>
      <c r="DZ104" s="282"/>
      <c r="EA104" s="282"/>
      <c r="EB104" s="282"/>
      <c r="EC104" s="282"/>
      <c r="ED104" s="282"/>
      <c r="EE104" s="282"/>
      <c r="EF104" s="282"/>
      <c r="EG104" s="282"/>
      <c r="EH104" s="282"/>
      <c r="EI104" s="282"/>
      <c r="EJ104" s="282"/>
      <c r="EK104" s="282"/>
      <c r="EL104" s="282"/>
      <c r="EM104" s="282"/>
      <c r="EN104" s="282"/>
      <c r="EO104" s="282"/>
      <c r="EP104" s="282"/>
      <c r="EQ104" s="282"/>
      <c r="ER104" s="282"/>
      <c r="ES104" s="282"/>
      <c r="ET104" s="282"/>
      <c r="EU104" s="282"/>
      <c r="EV104" s="282"/>
      <c r="EW104" s="282"/>
      <c r="EX104" s="282"/>
      <c r="EY104" s="282"/>
      <c r="EZ104" s="282"/>
      <c r="FA104" s="282"/>
      <c r="FB104" s="282"/>
      <c r="FC104" s="282"/>
      <c r="FD104" s="282"/>
      <c r="FE104" s="282"/>
      <c r="FF104" s="282"/>
      <c r="FG104" s="282"/>
      <c r="FH104" s="282"/>
      <c r="FI104" s="282"/>
      <c r="FJ104" s="282"/>
      <c r="FK104" s="282"/>
      <c r="FL104" s="282"/>
      <c r="FM104" s="282"/>
      <c r="FN104" s="282"/>
      <c r="FO104" s="282"/>
      <c r="FP104" s="282"/>
      <c r="FQ104" s="282"/>
      <c r="FR104" s="282"/>
      <c r="FS104" s="282"/>
      <c r="FT104" s="282"/>
      <c r="FU104" s="282"/>
      <c r="FV104" s="282"/>
      <c r="FW104" s="282"/>
      <c r="FX104" s="282"/>
      <c r="FY104" s="282"/>
      <c r="FZ104" s="282"/>
      <c r="GA104" s="282"/>
      <c r="GB104" s="282"/>
      <c r="GC104" s="282"/>
      <c r="GD104" s="282"/>
      <c r="GE104" s="282"/>
      <c r="GF104" s="282"/>
      <c r="GG104" s="282"/>
      <c r="GH104" s="282"/>
      <c r="GI104" s="282"/>
      <c r="GJ104" s="282"/>
      <c r="GK104" s="282"/>
      <c r="GL104" s="282"/>
      <c r="GM104" s="282"/>
      <c r="GN104" s="282"/>
      <c r="GO104" s="282"/>
      <c r="GP104" s="282"/>
      <c r="GQ104" s="282"/>
      <c r="GR104" s="282"/>
      <c r="GS104" s="282"/>
      <c r="GT104" s="282"/>
      <c r="GU104" s="282"/>
      <c r="GV104" s="282"/>
      <c r="GW104" s="282"/>
      <c r="GX104" s="282"/>
      <c r="GY104" s="282"/>
      <c r="GZ104" s="282"/>
      <c r="HA104" s="282"/>
      <c r="HB104" s="282"/>
      <c r="HC104" s="282"/>
      <c r="HD104" s="282"/>
      <c r="HE104" s="282"/>
      <c r="HF104" s="282"/>
      <c r="HG104" s="282"/>
      <c r="HH104" s="282"/>
      <c r="HI104" s="282"/>
      <c r="HJ104" s="282"/>
      <c r="HK104" s="282"/>
      <c r="HL104" s="282"/>
      <c r="HM104" s="282"/>
      <c r="HN104" s="282"/>
      <c r="HO104" s="282"/>
      <c r="HP104" s="282"/>
      <c r="HQ104" s="282"/>
      <c r="HR104" s="282"/>
      <c r="HS104" s="282"/>
      <c r="HT104" s="282"/>
      <c r="HU104" s="282"/>
      <c r="HV104" s="282"/>
      <c r="HW104" s="282"/>
      <c r="HX104" s="282"/>
      <c r="HY104" s="282"/>
      <c r="HZ104" s="282"/>
      <c r="IA104" s="282"/>
      <c r="IB104" s="282"/>
      <c r="IC104" s="282"/>
      <c r="ID104" s="282"/>
      <c r="IE104" s="282"/>
      <c r="IF104" s="282"/>
      <c r="IG104" s="282"/>
      <c r="IH104" s="282"/>
      <c r="II104" s="282"/>
      <c r="IJ104" s="282"/>
      <c r="IK104" s="282"/>
      <c r="IL104" s="282"/>
      <c r="IM104" s="282"/>
      <c r="IN104" s="282"/>
      <c r="IO104" s="282"/>
      <c r="IP104" s="282"/>
      <c r="IQ104" s="282"/>
      <c r="IR104" s="282"/>
      <c r="IS104" s="282"/>
      <c r="IT104" s="282"/>
      <c r="IU104" s="282"/>
      <c r="IV104" s="282"/>
      <c r="IW104" s="282"/>
      <c r="IX104" s="282"/>
      <c r="IY104" s="282"/>
      <c r="IZ104" s="282"/>
      <c r="JA104" s="282"/>
      <c r="JB104" s="282"/>
      <c r="JC104" s="282"/>
      <c r="JD104" s="282"/>
      <c r="JE104" s="282"/>
      <c r="JF104" s="282"/>
      <c r="JG104" s="282"/>
      <c r="JH104" s="282"/>
      <c r="JI104" s="282"/>
      <c r="JJ104" s="282"/>
      <c r="JK104" s="282"/>
      <c r="JL104" s="282"/>
      <c r="JM104" s="282"/>
      <c r="JN104" s="282"/>
      <c r="JO104" s="282"/>
      <c r="JP104" s="282"/>
      <c r="JQ104" s="282"/>
      <c r="JR104" s="282"/>
      <c r="JS104" s="282"/>
      <c r="JT104" s="282"/>
      <c r="JU104" s="282"/>
      <c r="JV104" s="282"/>
      <c r="JW104" s="282"/>
      <c r="JX104" s="282"/>
      <c r="JY104" s="282"/>
      <c r="JZ104" s="282"/>
      <c r="KA104" s="282"/>
      <c r="KB104" s="282"/>
      <c r="KC104" s="282"/>
      <c r="KD104" s="282"/>
      <c r="KE104" s="282"/>
      <c r="KF104" s="282"/>
      <c r="KG104" s="282"/>
      <c r="KH104" s="282"/>
      <c r="KI104" s="282"/>
      <c r="KJ104" s="282"/>
      <c r="KK104" s="282"/>
      <c r="KL104" s="282"/>
      <c r="KM104" s="282"/>
      <c r="KN104" s="282"/>
      <c r="KO104" s="282"/>
      <c r="KP104" s="282"/>
      <c r="KQ104" s="282"/>
      <c r="KR104" s="282"/>
      <c r="KS104" s="282"/>
      <c r="KT104" s="282"/>
      <c r="KU104" s="282"/>
      <c r="KV104" s="282"/>
      <c r="KW104" s="282"/>
      <c r="KX104" s="282"/>
      <c r="KY104" s="282"/>
      <c r="KZ104" s="282"/>
      <c r="LA104" s="282"/>
      <c r="LB104" s="282"/>
      <c r="LC104" s="282"/>
      <c r="LD104" s="282"/>
      <c r="LE104" s="282"/>
      <c r="LF104" s="282"/>
      <c r="LG104" s="282"/>
      <c r="LH104" s="282"/>
      <c r="LI104" s="282"/>
      <c r="LJ104" s="282"/>
      <c r="LK104" s="282"/>
      <c r="LL104" s="282"/>
      <c r="LM104" s="282"/>
      <c r="LN104" s="282"/>
      <c r="LO104" s="282"/>
      <c r="LP104" s="282"/>
      <c r="LQ104" s="282"/>
      <c r="LR104" s="282"/>
      <c r="LS104" s="282"/>
      <c r="LT104" s="282"/>
      <c r="LU104" s="282"/>
      <c r="LV104" s="282"/>
      <c r="LW104" s="282"/>
      <c r="LX104" s="282"/>
      <c r="LY104" s="282"/>
      <c r="LZ104" s="282"/>
      <c r="MA104" s="282"/>
      <c r="MB104" s="282"/>
      <c r="MC104" s="282"/>
      <c r="MD104" s="282"/>
      <c r="ME104" s="282"/>
      <c r="MF104" s="282"/>
      <c r="MG104" s="282"/>
      <c r="MH104" s="282"/>
      <c r="MI104" s="282"/>
      <c r="MJ104" s="282"/>
      <c r="MK104" s="282"/>
      <c r="ML104" s="282"/>
      <c r="MM104" s="282"/>
      <c r="MN104" s="282"/>
      <c r="MO104" s="282"/>
      <c r="MP104" s="282"/>
      <c r="MQ104" s="282"/>
      <c r="MR104" s="282"/>
      <c r="MS104" s="282"/>
      <c r="MT104" s="282"/>
      <c r="MU104" s="282"/>
      <c r="MV104" s="282"/>
      <c r="MW104" s="282"/>
      <c r="MX104" s="282"/>
      <c r="MY104" s="282"/>
      <c r="MZ104" s="282"/>
      <c r="NA104" s="282"/>
      <c r="NB104" s="282"/>
      <c r="NC104" s="282"/>
      <c r="ND104" s="282"/>
      <c r="NE104" s="282"/>
      <c r="NF104" s="282"/>
      <c r="NG104" s="282"/>
      <c r="NH104" s="282"/>
      <c r="NI104" s="282"/>
      <c r="NJ104" s="282"/>
      <c r="NK104" s="282"/>
      <c r="NL104" s="282"/>
      <c r="NM104" s="282"/>
      <c r="NN104" s="282"/>
      <c r="NO104" s="282"/>
      <c r="NP104" s="282"/>
      <c r="NQ104" s="282"/>
      <c r="NR104" s="282"/>
      <c r="NS104" s="282"/>
      <c r="NT104" s="282"/>
      <c r="NU104" s="282"/>
      <c r="NV104" s="282"/>
      <c r="NW104" s="282"/>
      <c r="NX104" s="282"/>
      <c r="NY104" s="282"/>
      <c r="NZ104" s="282"/>
      <c r="OA104" s="282"/>
      <c r="OB104" s="282"/>
      <c r="OC104" s="282"/>
      <c r="OD104" s="282"/>
      <c r="OE104" s="282"/>
      <c r="OF104" s="282"/>
      <c r="OG104" s="282"/>
      <c r="OH104" s="282"/>
      <c r="OI104" s="282"/>
      <c r="OJ104" s="282"/>
      <c r="OK104" s="282"/>
      <c r="OL104" s="282"/>
      <c r="OM104" s="282"/>
      <c r="ON104" s="282"/>
      <c r="OO104" s="282"/>
      <c r="OP104" s="282"/>
      <c r="OQ104" s="282"/>
      <c r="OR104" s="282"/>
      <c r="OS104" s="282"/>
      <c r="OT104" s="282"/>
      <c r="OU104" s="282"/>
      <c r="OV104" s="282"/>
      <c r="OW104" s="282"/>
      <c r="OX104" s="282"/>
      <c r="OY104" s="282"/>
      <c r="OZ104" s="282"/>
      <c r="PA104" s="282"/>
      <c r="PB104" s="282"/>
      <c r="PC104" s="282"/>
      <c r="PD104" s="282"/>
      <c r="PE104" s="282"/>
      <c r="PF104" s="282"/>
      <c r="PG104" s="282"/>
      <c r="PH104" s="282"/>
      <c r="PI104" s="282"/>
      <c r="PJ104" s="282"/>
      <c r="PK104" s="282"/>
      <c r="PL104" s="282"/>
      <c r="PM104" s="282"/>
      <c r="PN104" s="282"/>
      <c r="PO104" s="282"/>
      <c r="PP104" s="282"/>
      <c r="PQ104" s="282"/>
      <c r="PR104" s="282"/>
      <c r="PS104" s="282"/>
      <c r="PT104" s="282"/>
      <c r="PU104" s="282"/>
      <c r="PV104" s="282"/>
      <c r="PW104" s="282"/>
      <c r="PX104" s="282"/>
      <c r="PY104" s="282"/>
      <c r="PZ104" s="282"/>
      <c r="QA104" s="282"/>
      <c r="QB104" s="282"/>
      <c r="QC104" s="282"/>
      <c r="QD104" s="282"/>
      <c r="QE104" s="282"/>
      <c r="QF104" s="282"/>
      <c r="QG104" s="282"/>
      <c r="QH104" s="282"/>
      <c r="QI104" s="282"/>
      <c r="QJ104" s="282"/>
      <c r="QK104" s="282"/>
      <c r="QL104" s="282"/>
      <c r="QM104" s="282"/>
      <c r="QN104" s="282"/>
      <c r="QO104" s="282"/>
      <c r="QP104" s="282"/>
      <c r="QQ104" s="282"/>
      <c r="QR104" s="282"/>
      <c r="QS104" s="282"/>
      <c r="QT104" s="282"/>
      <c r="QU104" s="282"/>
      <c r="QV104" s="282"/>
      <c r="QW104" s="282"/>
      <c r="QX104" s="282"/>
      <c r="QY104" s="282"/>
      <c r="QZ104" s="282"/>
      <c r="RA104" s="282"/>
      <c r="RB104" s="282"/>
      <c r="RC104" s="282"/>
      <c r="RD104" s="282"/>
      <c r="RE104" s="282"/>
      <c r="RF104" s="282"/>
      <c r="RG104" s="282"/>
      <c r="RH104" s="282"/>
      <c r="RI104" s="282"/>
      <c r="RJ104" s="282"/>
      <c r="RK104" s="282"/>
      <c r="RL104" s="282"/>
      <c r="RM104" s="282"/>
      <c r="RN104" s="282"/>
      <c r="RO104" s="282"/>
      <c r="RP104" s="282"/>
      <c r="RQ104" s="282"/>
      <c r="RR104" s="282"/>
      <c r="RS104" s="282"/>
      <c r="RT104" s="282"/>
      <c r="RU104" s="282"/>
      <c r="RV104" s="282"/>
      <c r="RW104" s="282"/>
      <c r="RX104" s="282"/>
      <c r="RY104" s="282"/>
      <c r="RZ104" s="282"/>
      <c r="SA104" s="282"/>
    </row>
    <row r="105" spans="1:495" s="236" customFormat="1">
      <c r="A105" s="281"/>
      <c r="B105" s="281" t="s">
        <v>113</v>
      </c>
      <c r="C105" s="290">
        <f>SUM(D105:R105,S105:INDEX(S105:SA105,$H$5))</f>
        <v>8110028.1274404563</v>
      </c>
      <c r="D105" s="289">
        <f t="shared" ref="D105:BO105" si="340">SUM(D81:D103)</f>
        <v>819414.953271028</v>
      </c>
      <c r="E105" s="289">
        <f t="shared" si="340"/>
        <v>783337.40938073187</v>
      </c>
      <c r="F105" s="289">
        <f t="shared" si="340"/>
        <v>825905.40050430875</v>
      </c>
      <c r="G105" s="289">
        <f t="shared" si="340"/>
        <v>741844.70818530046</v>
      </c>
      <c r="H105" s="289">
        <f t="shared" si="340"/>
        <v>693312.81138813135</v>
      </c>
      <c r="I105" s="289">
        <f t="shared" si="340"/>
        <v>894108.0467091907</v>
      </c>
      <c r="J105" s="289">
        <f t="shared" si="340"/>
        <v>354575.97288587305</v>
      </c>
      <c r="K105" s="289">
        <f t="shared" si="340"/>
        <v>363325.31165250135</v>
      </c>
      <c r="L105" s="289">
        <f t="shared" si="340"/>
        <v>298784.18055375246</v>
      </c>
      <c r="M105" s="289">
        <f t="shared" si="340"/>
        <v>477227.90917214839</v>
      </c>
      <c r="N105" s="289">
        <f t="shared" si="340"/>
        <v>270886.28663002129</v>
      </c>
      <c r="O105" s="289">
        <f t="shared" si="340"/>
        <v>237704.25743907064</v>
      </c>
      <c r="P105" s="289">
        <f t="shared" si="340"/>
        <v>176238.9455468322</v>
      </c>
      <c r="Q105" s="289">
        <f t="shared" si="340"/>
        <v>147533.53745675072</v>
      </c>
      <c r="R105" s="289">
        <f t="shared" si="340"/>
        <v>329672.61876477144</v>
      </c>
      <c r="S105" s="289">
        <f t="shared" si="340"/>
        <v>94225.537037842761</v>
      </c>
      <c r="T105" s="289">
        <f t="shared" si="340"/>
        <v>88061.249568077357</v>
      </c>
      <c r="U105" s="289">
        <f t="shared" si="340"/>
        <v>88237.926177851943</v>
      </c>
      <c r="V105" s="289">
        <f t="shared" si="340"/>
        <v>76916.105832891393</v>
      </c>
      <c r="W105" s="289">
        <f t="shared" si="340"/>
        <v>140923.36992500914</v>
      </c>
      <c r="X105" s="289">
        <f t="shared" si="340"/>
        <v>29230.805876722512</v>
      </c>
      <c r="Y105" s="289">
        <f t="shared" si="340"/>
        <v>31254.386304391173</v>
      </c>
      <c r="Z105" s="289">
        <f t="shared" si="340"/>
        <v>24976.213824678747</v>
      </c>
      <c r="AA105" s="289">
        <f t="shared" si="340"/>
        <v>22823.467044852208</v>
      </c>
      <c r="AB105" s="289">
        <f t="shared" si="340"/>
        <v>99506.716307725845</v>
      </c>
      <c r="AC105" s="289">
        <f t="shared" si="340"/>
        <v>19946.781519459058</v>
      </c>
      <c r="AD105" s="289">
        <f t="shared" si="340"/>
        <v>0</v>
      </c>
      <c r="AE105" s="289">
        <f t="shared" si="340"/>
        <v>0</v>
      </c>
      <c r="AF105" s="289">
        <f t="shared" si="340"/>
        <v>0</v>
      </c>
      <c r="AG105" s="289">
        <f t="shared" si="340"/>
        <v>101350.26075783042</v>
      </c>
      <c r="AH105" s="289">
        <f t="shared" si="340"/>
        <v>0</v>
      </c>
      <c r="AI105" s="289">
        <f t="shared" si="340"/>
        <v>0</v>
      </c>
      <c r="AJ105" s="289">
        <f t="shared" si="340"/>
        <v>0</v>
      </c>
      <c r="AK105" s="289">
        <f t="shared" si="340"/>
        <v>0</v>
      </c>
      <c r="AL105" s="289">
        <f t="shared" si="340"/>
        <v>72261.335207399083</v>
      </c>
      <c r="AM105" s="289">
        <f t="shared" si="340"/>
        <v>0</v>
      </c>
      <c r="AN105" s="289">
        <f t="shared" si="340"/>
        <v>0</v>
      </c>
      <c r="AO105" s="289">
        <f t="shared" si="340"/>
        <v>0</v>
      </c>
      <c r="AP105" s="289">
        <f t="shared" si="340"/>
        <v>0</v>
      </c>
      <c r="AQ105" s="289">
        <f t="shared" si="340"/>
        <v>0</v>
      </c>
      <c r="AR105" s="289">
        <f t="shared" si="340"/>
        <v>0</v>
      </c>
      <c r="AS105" s="289">
        <f t="shared" si="340"/>
        <v>0</v>
      </c>
      <c r="AT105" s="289">
        <f t="shared" si="340"/>
        <v>0</v>
      </c>
      <c r="AU105" s="289">
        <f t="shared" si="340"/>
        <v>0</v>
      </c>
      <c r="AV105" s="289">
        <f t="shared" si="340"/>
        <v>0</v>
      </c>
      <c r="AW105" s="289">
        <f t="shared" si="340"/>
        <v>0</v>
      </c>
      <c r="AX105" s="289">
        <f t="shared" si="340"/>
        <v>0</v>
      </c>
      <c r="AY105" s="289">
        <f t="shared" si="340"/>
        <v>0</v>
      </c>
      <c r="AZ105" s="289">
        <f t="shared" si="340"/>
        <v>0</v>
      </c>
      <c r="BA105" s="289">
        <f t="shared" si="340"/>
        <v>0</v>
      </c>
      <c r="BB105" s="289">
        <f t="shared" si="340"/>
        <v>0</v>
      </c>
      <c r="BC105" s="289">
        <f t="shared" si="340"/>
        <v>0</v>
      </c>
      <c r="BD105" s="289">
        <f t="shared" si="340"/>
        <v>0</v>
      </c>
      <c r="BE105" s="289">
        <f t="shared" si="340"/>
        <v>0</v>
      </c>
      <c r="BF105" s="289">
        <f t="shared" si="340"/>
        <v>0</v>
      </c>
      <c r="BG105" s="289">
        <f t="shared" si="340"/>
        <v>0</v>
      </c>
      <c r="BH105" s="289">
        <f t="shared" si="340"/>
        <v>0</v>
      </c>
      <c r="BI105" s="289">
        <f t="shared" si="340"/>
        <v>0</v>
      </c>
      <c r="BJ105" s="289">
        <f t="shared" si="340"/>
        <v>0</v>
      </c>
      <c r="BK105" s="289">
        <f t="shared" si="340"/>
        <v>0</v>
      </c>
      <c r="BL105" s="289">
        <f t="shared" si="340"/>
        <v>0</v>
      </c>
      <c r="BM105" s="289">
        <f t="shared" si="340"/>
        <v>0</v>
      </c>
      <c r="BN105" s="289">
        <f t="shared" si="340"/>
        <v>0</v>
      </c>
      <c r="BO105" s="289">
        <f t="shared" si="340"/>
        <v>0</v>
      </c>
      <c r="BP105" s="289">
        <f t="shared" ref="BP105:EA105" si="341">SUM(BP81:BP103)</f>
        <v>0</v>
      </c>
      <c r="BQ105" s="289">
        <f t="shared" si="341"/>
        <v>0</v>
      </c>
      <c r="BR105" s="289">
        <f t="shared" si="341"/>
        <v>0</v>
      </c>
      <c r="BS105" s="289">
        <f t="shared" si="341"/>
        <v>0</v>
      </c>
      <c r="BT105" s="289">
        <f t="shared" si="341"/>
        <v>0</v>
      </c>
      <c r="BU105" s="289">
        <f t="shared" si="341"/>
        <v>0</v>
      </c>
      <c r="BV105" s="289">
        <f t="shared" si="341"/>
        <v>0</v>
      </c>
      <c r="BW105" s="289">
        <f t="shared" si="341"/>
        <v>0</v>
      </c>
      <c r="BX105" s="289">
        <f t="shared" si="341"/>
        <v>0</v>
      </c>
      <c r="BY105" s="289">
        <f t="shared" si="341"/>
        <v>0</v>
      </c>
      <c r="BZ105" s="289">
        <f t="shared" si="341"/>
        <v>0</v>
      </c>
      <c r="CA105" s="289">
        <f t="shared" si="341"/>
        <v>0</v>
      </c>
      <c r="CB105" s="289">
        <f t="shared" si="341"/>
        <v>0</v>
      </c>
      <c r="CC105" s="289">
        <f t="shared" si="341"/>
        <v>0</v>
      </c>
      <c r="CD105" s="289">
        <f t="shared" si="341"/>
        <v>0</v>
      </c>
      <c r="CE105" s="289">
        <f t="shared" si="341"/>
        <v>0</v>
      </c>
      <c r="CF105" s="289">
        <f t="shared" si="341"/>
        <v>0</v>
      </c>
      <c r="CG105" s="289">
        <f t="shared" si="341"/>
        <v>0</v>
      </c>
      <c r="CH105" s="289">
        <f t="shared" si="341"/>
        <v>0</v>
      </c>
      <c r="CI105" s="289">
        <f t="shared" si="341"/>
        <v>0</v>
      </c>
      <c r="CJ105" s="289">
        <f t="shared" si="341"/>
        <v>0</v>
      </c>
      <c r="CK105" s="289">
        <f t="shared" si="341"/>
        <v>0</v>
      </c>
      <c r="CL105" s="289">
        <f t="shared" si="341"/>
        <v>0</v>
      </c>
      <c r="CM105" s="289">
        <f t="shared" si="341"/>
        <v>0</v>
      </c>
      <c r="CN105" s="289">
        <f t="shared" si="341"/>
        <v>0</v>
      </c>
      <c r="CO105" s="289">
        <f t="shared" si="341"/>
        <v>0</v>
      </c>
      <c r="CP105" s="289">
        <f t="shared" si="341"/>
        <v>0</v>
      </c>
      <c r="CQ105" s="289">
        <f t="shared" si="341"/>
        <v>0</v>
      </c>
      <c r="CR105" s="289">
        <f t="shared" si="341"/>
        <v>0</v>
      </c>
      <c r="CS105" s="289">
        <f t="shared" si="341"/>
        <v>0</v>
      </c>
      <c r="CT105" s="289">
        <f t="shared" si="341"/>
        <v>0</v>
      </c>
      <c r="CU105" s="289">
        <f t="shared" si="341"/>
        <v>0</v>
      </c>
      <c r="CV105" s="289">
        <f t="shared" si="341"/>
        <v>0</v>
      </c>
      <c r="CW105" s="289">
        <f t="shared" si="341"/>
        <v>0</v>
      </c>
      <c r="CX105" s="289">
        <f t="shared" si="341"/>
        <v>0</v>
      </c>
      <c r="CY105" s="289">
        <f t="shared" si="341"/>
        <v>0</v>
      </c>
      <c r="CZ105" s="289">
        <f t="shared" si="341"/>
        <v>0</v>
      </c>
      <c r="DA105" s="289">
        <f t="shared" si="341"/>
        <v>0</v>
      </c>
      <c r="DB105" s="289">
        <f t="shared" si="341"/>
        <v>0</v>
      </c>
      <c r="DC105" s="289">
        <f t="shared" si="341"/>
        <v>0</v>
      </c>
      <c r="DD105" s="289">
        <f t="shared" si="341"/>
        <v>0</v>
      </c>
      <c r="DE105" s="289">
        <f t="shared" si="341"/>
        <v>0</v>
      </c>
      <c r="DF105" s="289">
        <f t="shared" si="341"/>
        <v>0</v>
      </c>
      <c r="DG105" s="289">
        <f t="shared" si="341"/>
        <v>0</v>
      </c>
      <c r="DH105" s="289">
        <f t="shared" si="341"/>
        <v>0</v>
      </c>
      <c r="DI105" s="289">
        <f t="shared" si="341"/>
        <v>0</v>
      </c>
      <c r="DJ105" s="289">
        <f t="shared" si="341"/>
        <v>0</v>
      </c>
      <c r="DK105" s="289">
        <f t="shared" si="341"/>
        <v>0</v>
      </c>
      <c r="DL105" s="289">
        <f t="shared" si="341"/>
        <v>0</v>
      </c>
      <c r="DM105" s="289">
        <f t="shared" si="341"/>
        <v>0</v>
      </c>
      <c r="DN105" s="289">
        <f t="shared" si="341"/>
        <v>0</v>
      </c>
      <c r="DO105" s="289">
        <f t="shared" si="341"/>
        <v>0</v>
      </c>
      <c r="DP105" s="289">
        <f t="shared" si="341"/>
        <v>0</v>
      </c>
      <c r="DQ105" s="289">
        <f t="shared" si="341"/>
        <v>0</v>
      </c>
      <c r="DR105" s="289">
        <f t="shared" si="341"/>
        <v>0</v>
      </c>
      <c r="DS105" s="289">
        <f t="shared" si="341"/>
        <v>0</v>
      </c>
      <c r="DT105" s="289">
        <f t="shared" si="341"/>
        <v>0</v>
      </c>
      <c r="DU105" s="289">
        <f t="shared" si="341"/>
        <v>0</v>
      </c>
      <c r="DV105" s="289">
        <f t="shared" si="341"/>
        <v>0</v>
      </c>
      <c r="DW105" s="289">
        <f t="shared" si="341"/>
        <v>0</v>
      </c>
      <c r="DX105" s="289">
        <f t="shared" si="341"/>
        <v>0</v>
      </c>
      <c r="DY105" s="289">
        <f t="shared" si="341"/>
        <v>0</v>
      </c>
      <c r="DZ105" s="289">
        <f t="shared" si="341"/>
        <v>0</v>
      </c>
      <c r="EA105" s="289">
        <f t="shared" si="341"/>
        <v>0</v>
      </c>
      <c r="EB105" s="289">
        <f t="shared" ref="EB105:GM105" si="342">SUM(EB81:EB103)</f>
        <v>0</v>
      </c>
      <c r="EC105" s="289">
        <f t="shared" si="342"/>
        <v>0</v>
      </c>
      <c r="ED105" s="289">
        <f t="shared" si="342"/>
        <v>0</v>
      </c>
      <c r="EE105" s="289">
        <f t="shared" si="342"/>
        <v>0</v>
      </c>
      <c r="EF105" s="289">
        <f t="shared" si="342"/>
        <v>0</v>
      </c>
      <c r="EG105" s="289">
        <f t="shared" si="342"/>
        <v>0</v>
      </c>
      <c r="EH105" s="289">
        <f t="shared" si="342"/>
        <v>0</v>
      </c>
      <c r="EI105" s="289">
        <f t="shared" si="342"/>
        <v>0</v>
      </c>
      <c r="EJ105" s="289">
        <f t="shared" si="342"/>
        <v>0</v>
      </c>
      <c r="EK105" s="289">
        <f t="shared" si="342"/>
        <v>0</v>
      </c>
      <c r="EL105" s="289">
        <f t="shared" si="342"/>
        <v>0</v>
      </c>
      <c r="EM105" s="289">
        <f t="shared" si="342"/>
        <v>0</v>
      </c>
      <c r="EN105" s="289">
        <f t="shared" si="342"/>
        <v>0</v>
      </c>
      <c r="EO105" s="289">
        <f t="shared" si="342"/>
        <v>0</v>
      </c>
      <c r="EP105" s="289">
        <f t="shared" si="342"/>
        <v>0</v>
      </c>
      <c r="EQ105" s="289">
        <f t="shared" si="342"/>
        <v>0</v>
      </c>
      <c r="ER105" s="289">
        <f t="shared" si="342"/>
        <v>0</v>
      </c>
      <c r="ES105" s="289">
        <f t="shared" si="342"/>
        <v>0</v>
      </c>
      <c r="ET105" s="289">
        <f t="shared" si="342"/>
        <v>0</v>
      </c>
      <c r="EU105" s="289">
        <f t="shared" si="342"/>
        <v>0</v>
      </c>
      <c r="EV105" s="289">
        <f t="shared" si="342"/>
        <v>0</v>
      </c>
      <c r="EW105" s="289">
        <f t="shared" si="342"/>
        <v>0</v>
      </c>
      <c r="EX105" s="289">
        <f t="shared" si="342"/>
        <v>0</v>
      </c>
      <c r="EY105" s="289">
        <f t="shared" si="342"/>
        <v>0</v>
      </c>
      <c r="EZ105" s="289">
        <f t="shared" si="342"/>
        <v>0</v>
      </c>
      <c r="FA105" s="289">
        <f t="shared" si="342"/>
        <v>0</v>
      </c>
      <c r="FB105" s="289">
        <f t="shared" si="342"/>
        <v>0</v>
      </c>
      <c r="FC105" s="289">
        <f t="shared" si="342"/>
        <v>0</v>
      </c>
      <c r="FD105" s="289">
        <f t="shared" si="342"/>
        <v>0</v>
      </c>
      <c r="FE105" s="289">
        <f t="shared" si="342"/>
        <v>0</v>
      </c>
      <c r="FF105" s="289">
        <f t="shared" si="342"/>
        <v>0</v>
      </c>
      <c r="FG105" s="289">
        <f t="shared" si="342"/>
        <v>0</v>
      </c>
      <c r="FH105" s="289">
        <f t="shared" si="342"/>
        <v>0</v>
      </c>
      <c r="FI105" s="289">
        <f t="shared" si="342"/>
        <v>0</v>
      </c>
      <c r="FJ105" s="289">
        <f t="shared" si="342"/>
        <v>0</v>
      </c>
      <c r="FK105" s="289">
        <f t="shared" si="342"/>
        <v>0</v>
      </c>
      <c r="FL105" s="289">
        <f t="shared" si="342"/>
        <v>0</v>
      </c>
      <c r="FM105" s="289">
        <f t="shared" si="342"/>
        <v>0</v>
      </c>
      <c r="FN105" s="289">
        <f t="shared" si="342"/>
        <v>0</v>
      </c>
      <c r="FO105" s="289">
        <f t="shared" si="342"/>
        <v>0</v>
      </c>
      <c r="FP105" s="289">
        <f t="shared" si="342"/>
        <v>0</v>
      </c>
      <c r="FQ105" s="289">
        <f t="shared" si="342"/>
        <v>0</v>
      </c>
      <c r="FR105" s="289">
        <f t="shared" si="342"/>
        <v>0</v>
      </c>
      <c r="FS105" s="289">
        <f t="shared" si="342"/>
        <v>0</v>
      </c>
      <c r="FT105" s="289">
        <f t="shared" si="342"/>
        <v>0</v>
      </c>
      <c r="FU105" s="289">
        <f t="shared" si="342"/>
        <v>0</v>
      </c>
      <c r="FV105" s="289">
        <f t="shared" si="342"/>
        <v>0</v>
      </c>
      <c r="FW105" s="289">
        <f t="shared" si="342"/>
        <v>0</v>
      </c>
      <c r="FX105" s="289">
        <f t="shared" si="342"/>
        <v>0</v>
      </c>
      <c r="FY105" s="289">
        <f t="shared" si="342"/>
        <v>0</v>
      </c>
      <c r="FZ105" s="289">
        <f t="shared" si="342"/>
        <v>0</v>
      </c>
      <c r="GA105" s="289">
        <f t="shared" si="342"/>
        <v>0</v>
      </c>
      <c r="GB105" s="289">
        <f t="shared" si="342"/>
        <v>0</v>
      </c>
      <c r="GC105" s="289">
        <f t="shared" si="342"/>
        <v>0</v>
      </c>
      <c r="GD105" s="289">
        <f t="shared" si="342"/>
        <v>0</v>
      </c>
      <c r="GE105" s="289">
        <f t="shared" si="342"/>
        <v>0</v>
      </c>
      <c r="GF105" s="289">
        <f t="shared" si="342"/>
        <v>0</v>
      </c>
      <c r="GG105" s="289">
        <f t="shared" si="342"/>
        <v>0</v>
      </c>
      <c r="GH105" s="289">
        <f t="shared" si="342"/>
        <v>0</v>
      </c>
      <c r="GI105" s="289">
        <f t="shared" si="342"/>
        <v>0</v>
      </c>
      <c r="GJ105" s="289">
        <f t="shared" si="342"/>
        <v>0</v>
      </c>
      <c r="GK105" s="289">
        <f t="shared" si="342"/>
        <v>0</v>
      </c>
      <c r="GL105" s="289">
        <f t="shared" si="342"/>
        <v>0</v>
      </c>
      <c r="GM105" s="289">
        <f t="shared" si="342"/>
        <v>0</v>
      </c>
      <c r="GN105" s="289">
        <f t="shared" ref="GN105:IY105" si="343">SUM(GN81:GN103)</f>
        <v>0</v>
      </c>
      <c r="GO105" s="289">
        <f t="shared" si="343"/>
        <v>0</v>
      </c>
      <c r="GP105" s="289">
        <f t="shared" si="343"/>
        <v>0</v>
      </c>
      <c r="GQ105" s="289">
        <f t="shared" si="343"/>
        <v>0</v>
      </c>
      <c r="GR105" s="289">
        <f t="shared" si="343"/>
        <v>0</v>
      </c>
      <c r="GS105" s="289">
        <f t="shared" si="343"/>
        <v>0</v>
      </c>
      <c r="GT105" s="289">
        <f t="shared" si="343"/>
        <v>0</v>
      </c>
      <c r="GU105" s="289">
        <f t="shared" si="343"/>
        <v>0</v>
      </c>
      <c r="GV105" s="289">
        <f t="shared" si="343"/>
        <v>0</v>
      </c>
      <c r="GW105" s="289">
        <f t="shared" si="343"/>
        <v>0</v>
      </c>
      <c r="GX105" s="289">
        <f t="shared" si="343"/>
        <v>0</v>
      </c>
      <c r="GY105" s="289">
        <f t="shared" si="343"/>
        <v>0</v>
      </c>
      <c r="GZ105" s="289">
        <f t="shared" si="343"/>
        <v>0</v>
      </c>
      <c r="HA105" s="289">
        <f t="shared" si="343"/>
        <v>0</v>
      </c>
      <c r="HB105" s="289">
        <f t="shared" si="343"/>
        <v>0</v>
      </c>
      <c r="HC105" s="289">
        <f t="shared" si="343"/>
        <v>0</v>
      </c>
      <c r="HD105" s="289">
        <f t="shared" si="343"/>
        <v>0</v>
      </c>
      <c r="HE105" s="289">
        <f t="shared" si="343"/>
        <v>0</v>
      </c>
      <c r="HF105" s="289">
        <f t="shared" si="343"/>
        <v>0</v>
      </c>
      <c r="HG105" s="289">
        <f t="shared" si="343"/>
        <v>0</v>
      </c>
      <c r="HH105" s="289">
        <f t="shared" si="343"/>
        <v>0</v>
      </c>
      <c r="HI105" s="289">
        <f t="shared" si="343"/>
        <v>0</v>
      </c>
      <c r="HJ105" s="289">
        <f t="shared" si="343"/>
        <v>0</v>
      </c>
      <c r="HK105" s="289">
        <f t="shared" si="343"/>
        <v>0</v>
      </c>
      <c r="HL105" s="289">
        <f t="shared" si="343"/>
        <v>0</v>
      </c>
      <c r="HM105" s="289">
        <f t="shared" si="343"/>
        <v>0</v>
      </c>
      <c r="HN105" s="289">
        <f t="shared" si="343"/>
        <v>0</v>
      </c>
      <c r="HO105" s="289">
        <f t="shared" si="343"/>
        <v>0</v>
      </c>
      <c r="HP105" s="289">
        <f t="shared" si="343"/>
        <v>0</v>
      </c>
      <c r="HQ105" s="289">
        <f t="shared" si="343"/>
        <v>0</v>
      </c>
      <c r="HR105" s="289">
        <f t="shared" si="343"/>
        <v>0</v>
      </c>
      <c r="HS105" s="289">
        <f t="shared" si="343"/>
        <v>0</v>
      </c>
      <c r="HT105" s="289">
        <f t="shared" si="343"/>
        <v>0</v>
      </c>
      <c r="HU105" s="289">
        <f t="shared" si="343"/>
        <v>0</v>
      </c>
      <c r="HV105" s="289">
        <f t="shared" si="343"/>
        <v>0</v>
      </c>
      <c r="HW105" s="289">
        <f t="shared" si="343"/>
        <v>0</v>
      </c>
      <c r="HX105" s="289">
        <f t="shared" si="343"/>
        <v>0</v>
      </c>
      <c r="HY105" s="289">
        <f t="shared" si="343"/>
        <v>0</v>
      </c>
      <c r="HZ105" s="289">
        <f t="shared" si="343"/>
        <v>0</v>
      </c>
      <c r="IA105" s="289">
        <f t="shared" si="343"/>
        <v>0</v>
      </c>
      <c r="IB105" s="289">
        <f t="shared" si="343"/>
        <v>0</v>
      </c>
      <c r="IC105" s="289">
        <f t="shared" si="343"/>
        <v>0</v>
      </c>
      <c r="ID105" s="289">
        <f t="shared" si="343"/>
        <v>0</v>
      </c>
      <c r="IE105" s="289">
        <f t="shared" si="343"/>
        <v>0</v>
      </c>
      <c r="IF105" s="289">
        <f t="shared" si="343"/>
        <v>0</v>
      </c>
      <c r="IG105" s="289">
        <f t="shared" si="343"/>
        <v>0</v>
      </c>
      <c r="IH105" s="289">
        <f t="shared" si="343"/>
        <v>0</v>
      </c>
      <c r="II105" s="289">
        <f t="shared" si="343"/>
        <v>0</v>
      </c>
      <c r="IJ105" s="289">
        <f t="shared" si="343"/>
        <v>0</v>
      </c>
      <c r="IK105" s="289">
        <f t="shared" si="343"/>
        <v>0</v>
      </c>
      <c r="IL105" s="289">
        <f t="shared" si="343"/>
        <v>0</v>
      </c>
      <c r="IM105" s="289">
        <f t="shared" si="343"/>
        <v>0</v>
      </c>
      <c r="IN105" s="289">
        <f t="shared" si="343"/>
        <v>0</v>
      </c>
      <c r="IO105" s="289">
        <f t="shared" si="343"/>
        <v>0</v>
      </c>
      <c r="IP105" s="289">
        <f t="shared" si="343"/>
        <v>0</v>
      </c>
      <c r="IQ105" s="289">
        <f t="shared" si="343"/>
        <v>0</v>
      </c>
      <c r="IR105" s="289">
        <f t="shared" si="343"/>
        <v>0</v>
      </c>
      <c r="IS105" s="289">
        <f t="shared" si="343"/>
        <v>0</v>
      </c>
      <c r="IT105" s="289">
        <f t="shared" si="343"/>
        <v>0</v>
      </c>
      <c r="IU105" s="289">
        <f t="shared" si="343"/>
        <v>0</v>
      </c>
      <c r="IV105" s="289">
        <f t="shared" si="343"/>
        <v>0</v>
      </c>
      <c r="IW105" s="289">
        <f t="shared" si="343"/>
        <v>0</v>
      </c>
      <c r="IX105" s="289">
        <f t="shared" si="343"/>
        <v>0</v>
      </c>
      <c r="IY105" s="289">
        <f t="shared" si="343"/>
        <v>0</v>
      </c>
      <c r="IZ105" s="289">
        <f t="shared" ref="IZ105:LK105" si="344">SUM(IZ81:IZ103)</f>
        <v>0</v>
      </c>
      <c r="JA105" s="289">
        <f t="shared" si="344"/>
        <v>0</v>
      </c>
      <c r="JB105" s="289">
        <f t="shared" si="344"/>
        <v>0</v>
      </c>
      <c r="JC105" s="289">
        <f t="shared" si="344"/>
        <v>0</v>
      </c>
      <c r="JD105" s="289">
        <f t="shared" si="344"/>
        <v>0</v>
      </c>
      <c r="JE105" s="289">
        <f t="shared" si="344"/>
        <v>0</v>
      </c>
      <c r="JF105" s="289">
        <f t="shared" si="344"/>
        <v>0</v>
      </c>
      <c r="JG105" s="289">
        <f t="shared" si="344"/>
        <v>0</v>
      </c>
      <c r="JH105" s="289">
        <f t="shared" si="344"/>
        <v>0</v>
      </c>
      <c r="JI105" s="289">
        <f t="shared" si="344"/>
        <v>0</v>
      </c>
      <c r="JJ105" s="289">
        <f t="shared" si="344"/>
        <v>0</v>
      </c>
      <c r="JK105" s="289">
        <f t="shared" si="344"/>
        <v>0</v>
      </c>
      <c r="JL105" s="289">
        <f t="shared" si="344"/>
        <v>0</v>
      </c>
      <c r="JM105" s="289">
        <f t="shared" si="344"/>
        <v>0</v>
      </c>
      <c r="JN105" s="289">
        <f t="shared" si="344"/>
        <v>0</v>
      </c>
      <c r="JO105" s="289">
        <f t="shared" si="344"/>
        <v>0</v>
      </c>
      <c r="JP105" s="289">
        <f t="shared" si="344"/>
        <v>0</v>
      </c>
      <c r="JQ105" s="289">
        <f t="shared" si="344"/>
        <v>0</v>
      </c>
      <c r="JR105" s="289">
        <f t="shared" si="344"/>
        <v>0</v>
      </c>
      <c r="JS105" s="289">
        <f t="shared" si="344"/>
        <v>0</v>
      </c>
      <c r="JT105" s="289">
        <f t="shared" si="344"/>
        <v>0</v>
      </c>
      <c r="JU105" s="289">
        <f t="shared" si="344"/>
        <v>0</v>
      </c>
      <c r="JV105" s="289">
        <f t="shared" si="344"/>
        <v>0</v>
      </c>
      <c r="JW105" s="289">
        <f t="shared" si="344"/>
        <v>0</v>
      </c>
      <c r="JX105" s="289">
        <f t="shared" si="344"/>
        <v>0</v>
      </c>
      <c r="JY105" s="289">
        <f t="shared" si="344"/>
        <v>0</v>
      </c>
      <c r="JZ105" s="289">
        <f t="shared" si="344"/>
        <v>0</v>
      </c>
      <c r="KA105" s="289">
        <f t="shared" si="344"/>
        <v>0</v>
      </c>
      <c r="KB105" s="289">
        <f t="shared" si="344"/>
        <v>0</v>
      </c>
      <c r="KC105" s="289">
        <f t="shared" si="344"/>
        <v>0</v>
      </c>
      <c r="KD105" s="289">
        <f t="shared" si="344"/>
        <v>0</v>
      </c>
      <c r="KE105" s="289">
        <f t="shared" si="344"/>
        <v>0</v>
      </c>
      <c r="KF105" s="289">
        <f t="shared" si="344"/>
        <v>0</v>
      </c>
      <c r="KG105" s="289">
        <f t="shared" si="344"/>
        <v>0</v>
      </c>
      <c r="KH105" s="289">
        <f t="shared" si="344"/>
        <v>0</v>
      </c>
      <c r="KI105" s="289">
        <f t="shared" si="344"/>
        <v>0</v>
      </c>
      <c r="KJ105" s="289">
        <f t="shared" si="344"/>
        <v>0</v>
      </c>
      <c r="KK105" s="289">
        <f t="shared" si="344"/>
        <v>0</v>
      </c>
      <c r="KL105" s="289">
        <f t="shared" si="344"/>
        <v>0</v>
      </c>
      <c r="KM105" s="289">
        <f t="shared" si="344"/>
        <v>0</v>
      </c>
      <c r="KN105" s="289">
        <f t="shared" si="344"/>
        <v>0</v>
      </c>
      <c r="KO105" s="289">
        <f t="shared" si="344"/>
        <v>0</v>
      </c>
      <c r="KP105" s="289">
        <f t="shared" si="344"/>
        <v>0</v>
      </c>
      <c r="KQ105" s="289">
        <f t="shared" si="344"/>
        <v>0</v>
      </c>
      <c r="KR105" s="289">
        <f t="shared" si="344"/>
        <v>0</v>
      </c>
      <c r="KS105" s="289">
        <f t="shared" si="344"/>
        <v>0</v>
      </c>
      <c r="KT105" s="289">
        <f t="shared" si="344"/>
        <v>0</v>
      </c>
      <c r="KU105" s="289">
        <f t="shared" si="344"/>
        <v>0</v>
      </c>
      <c r="KV105" s="289">
        <f t="shared" si="344"/>
        <v>0</v>
      </c>
      <c r="KW105" s="289">
        <f t="shared" si="344"/>
        <v>0</v>
      </c>
      <c r="KX105" s="289">
        <f t="shared" si="344"/>
        <v>0</v>
      </c>
      <c r="KY105" s="289">
        <f t="shared" si="344"/>
        <v>0</v>
      </c>
      <c r="KZ105" s="289">
        <f t="shared" si="344"/>
        <v>0</v>
      </c>
      <c r="LA105" s="289">
        <f t="shared" si="344"/>
        <v>0</v>
      </c>
      <c r="LB105" s="289">
        <f t="shared" si="344"/>
        <v>0</v>
      </c>
      <c r="LC105" s="289">
        <f t="shared" si="344"/>
        <v>0</v>
      </c>
      <c r="LD105" s="289">
        <f t="shared" si="344"/>
        <v>0</v>
      </c>
      <c r="LE105" s="289">
        <f t="shared" si="344"/>
        <v>0</v>
      </c>
      <c r="LF105" s="289">
        <f t="shared" si="344"/>
        <v>0</v>
      </c>
      <c r="LG105" s="289">
        <f t="shared" si="344"/>
        <v>0</v>
      </c>
      <c r="LH105" s="289">
        <f t="shared" si="344"/>
        <v>0</v>
      </c>
      <c r="LI105" s="289">
        <f t="shared" si="344"/>
        <v>0</v>
      </c>
      <c r="LJ105" s="289">
        <f t="shared" si="344"/>
        <v>0</v>
      </c>
      <c r="LK105" s="289">
        <f t="shared" si="344"/>
        <v>0</v>
      </c>
      <c r="LL105" s="289">
        <f t="shared" ref="LL105:NW105" si="345">SUM(LL81:LL103)</f>
        <v>0</v>
      </c>
      <c r="LM105" s="289">
        <f t="shared" si="345"/>
        <v>0</v>
      </c>
      <c r="LN105" s="289">
        <f t="shared" si="345"/>
        <v>0</v>
      </c>
      <c r="LO105" s="289">
        <f t="shared" si="345"/>
        <v>0</v>
      </c>
      <c r="LP105" s="289">
        <f t="shared" si="345"/>
        <v>0</v>
      </c>
      <c r="LQ105" s="289">
        <f t="shared" si="345"/>
        <v>0</v>
      </c>
      <c r="LR105" s="289">
        <f t="shared" si="345"/>
        <v>0</v>
      </c>
      <c r="LS105" s="289">
        <f t="shared" si="345"/>
        <v>0</v>
      </c>
      <c r="LT105" s="289">
        <f t="shared" si="345"/>
        <v>0</v>
      </c>
      <c r="LU105" s="289">
        <f t="shared" si="345"/>
        <v>0</v>
      </c>
      <c r="LV105" s="289">
        <f t="shared" si="345"/>
        <v>0</v>
      </c>
      <c r="LW105" s="289">
        <f t="shared" si="345"/>
        <v>0</v>
      </c>
      <c r="LX105" s="289">
        <f t="shared" si="345"/>
        <v>0</v>
      </c>
      <c r="LY105" s="289">
        <f t="shared" si="345"/>
        <v>0</v>
      </c>
      <c r="LZ105" s="289">
        <f t="shared" si="345"/>
        <v>0</v>
      </c>
      <c r="MA105" s="289">
        <f t="shared" si="345"/>
        <v>0</v>
      </c>
      <c r="MB105" s="289">
        <f t="shared" si="345"/>
        <v>0</v>
      </c>
      <c r="MC105" s="289">
        <f t="shared" si="345"/>
        <v>0</v>
      </c>
      <c r="MD105" s="289">
        <f t="shared" si="345"/>
        <v>0</v>
      </c>
      <c r="ME105" s="289">
        <f t="shared" si="345"/>
        <v>0</v>
      </c>
      <c r="MF105" s="289">
        <f t="shared" si="345"/>
        <v>0</v>
      </c>
      <c r="MG105" s="289">
        <f t="shared" si="345"/>
        <v>0</v>
      </c>
      <c r="MH105" s="289">
        <f t="shared" si="345"/>
        <v>0</v>
      </c>
      <c r="MI105" s="289">
        <f t="shared" si="345"/>
        <v>0</v>
      </c>
      <c r="MJ105" s="289">
        <f t="shared" si="345"/>
        <v>0</v>
      </c>
      <c r="MK105" s="289">
        <f t="shared" si="345"/>
        <v>0</v>
      </c>
      <c r="ML105" s="289">
        <f t="shared" si="345"/>
        <v>0</v>
      </c>
      <c r="MM105" s="289">
        <f t="shared" si="345"/>
        <v>0</v>
      </c>
      <c r="MN105" s="289">
        <f t="shared" si="345"/>
        <v>0</v>
      </c>
      <c r="MO105" s="289">
        <f t="shared" si="345"/>
        <v>0</v>
      </c>
      <c r="MP105" s="289">
        <f t="shared" si="345"/>
        <v>0</v>
      </c>
      <c r="MQ105" s="289">
        <f t="shared" si="345"/>
        <v>0</v>
      </c>
      <c r="MR105" s="289">
        <f t="shared" si="345"/>
        <v>0</v>
      </c>
      <c r="MS105" s="289">
        <f t="shared" si="345"/>
        <v>0</v>
      </c>
      <c r="MT105" s="289">
        <f t="shared" si="345"/>
        <v>0</v>
      </c>
      <c r="MU105" s="289">
        <f t="shared" si="345"/>
        <v>0</v>
      </c>
      <c r="MV105" s="289">
        <f t="shared" si="345"/>
        <v>0</v>
      </c>
      <c r="MW105" s="289">
        <f t="shared" si="345"/>
        <v>0</v>
      </c>
      <c r="MX105" s="289">
        <f t="shared" si="345"/>
        <v>0</v>
      </c>
      <c r="MY105" s="289">
        <f t="shared" si="345"/>
        <v>0</v>
      </c>
      <c r="MZ105" s="289">
        <f t="shared" si="345"/>
        <v>0</v>
      </c>
      <c r="NA105" s="289">
        <f t="shared" si="345"/>
        <v>0</v>
      </c>
      <c r="NB105" s="289">
        <f t="shared" si="345"/>
        <v>0</v>
      </c>
      <c r="NC105" s="289">
        <f t="shared" si="345"/>
        <v>0</v>
      </c>
      <c r="ND105" s="289">
        <f t="shared" si="345"/>
        <v>0</v>
      </c>
      <c r="NE105" s="289">
        <f t="shared" si="345"/>
        <v>0</v>
      </c>
      <c r="NF105" s="289">
        <f t="shared" si="345"/>
        <v>0</v>
      </c>
      <c r="NG105" s="289">
        <f t="shared" si="345"/>
        <v>0</v>
      </c>
      <c r="NH105" s="289">
        <f t="shared" si="345"/>
        <v>0</v>
      </c>
      <c r="NI105" s="289">
        <f t="shared" si="345"/>
        <v>0</v>
      </c>
      <c r="NJ105" s="289">
        <f t="shared" si="345"/>
        <v>0</v>
      </c>
      <c r="NK105" s="289">
        <f t="shared" si="345"/>
        <v>0</v>
      </c>
      <c r="NL105" s="289">
        <f t="shared" si="345"/>
        <v>0</v>
      </c>
      <c r="NM105" s="289">
        <f t="shared" si="345"/>
        <v>0</v>
      </c>
      <c r="NN105" s="289">
        <f t="shared" si="345"/>
        <v>0</v>
      </c>
      <c r="NO105" s="289">
        <f t="shared" si="345"/>
        <v>0</v>
      </c>
      <c r="NP105" s="289">
        <f t="shared" si="345"/>
        <v>0</v>
      </c>
      <c r="NQ105" s="289">
        <f t="shared" si="345"/>
        <v>0</v>
      </c>
      <c r="NR105" s="289">
        <f t="shared" si="345"/>
        <v>0</v>
      </c>
      <c r="NS105" s="289">
        <f t="shared" si="345"/>
        <v>0</v>
      </c>
      <c r="NT105" s="289">
        <f t="shared" si="345"/>
        <v>0</v>
      </c>
      <c r="NU105" s="289">
        <f t="shared" si="345"/>
        <v>0</v>
      </c>
      <c r="NV105" s="289">
        <f t="shared" si="345"/>
        <v>0</v>
      </c>
      <c r="NW105" s="289">
        <f t="shared" si="345"/>
        <v>0</v>
      </c>
      <c r="NX105" s="289">
        <f t="shared" ref="NX105:QI105" si="346">SUM(NX81:NX103)</f>
        <v>0</v>
      </c>
      <c r="NY105" s="289">
        <f t="shared" si="346"/>
        <v>0</v>
      </c>
      <c r="NZ105" s="289">
        <f t="shared" si="346"/>
        <v>0</v>
      </c>
      <c r="OA105" s="289">
        <f t="shared" si="346"/>
        <v>0</v>
      </c>
      <c r="OB105" s="289">
        <f t="shared" si="346"/>
        <v>0</v>
      </c>
      <c r="OC105" s="289">
        <f t="shared" si="346"/>
        <v>0</v>
      </c>
      <c r="OD105" s="289">
        <f t="shared" si="346"/>
        <v>0</v>
      </c>
      <c r="OE105" s="289">
        <f t="shared" si="346"/>
        <v>0</v>
      </c>
      <c r="OF105" s="289">
        <f t="shared" si="346"/>
        <v>0</v>
      </c>
      <c r="OG105" s="289">
        <f t="shared" si="346"/>
        <v>0</v>
      </c>
      <c r="OH105" s="289">
        <f t="shared" si="346"/>
        <v>0</v>
      </c>
      <c r="OI105" s="289">
        <f t="shared" si="346"/>
        <v>0</v>
      </c>
      <c r="OJ105" s="289">
        <f t="shared" si="346"/>
        <v>0</v>
      </c>
      <c r="OK105" s="289">
        <f t="shared" si="346"/>
        <v>0</v>
      </c>
      <c r="OL105" s="289">
        <f t="shared" si="346"/>
        <v>0</v>
      </c>
      <c r="OM105" s="289">
        <f t="shared" si="346"/>
        <v>0</v>
      </c>
      <c r="ON105" s="289">
        <f t="shared" si="346"/>
        <v>0</v>
      </c>
      <c r="OO105" s="289">
        <f t="shared" si="346"/>
        <v>0</v>
      </c>
      <c r="OP105" s="289">
        <f t="shared" si="346"/>
        <v>0</v>
      </c>
      <c r="OQ105" s="289">
        <f t="shared" si="346"/>
        <v>0</v>
      </c>
      <c r="OR105" s="289">
        <f t="shared" si="346"/>
        <v>0</v>
      </c>
      <c r="OS105" s="289">
        <f t="shared" si="346"/>
        <v>0</v>
      </c>
      <c r="OT105" s="289">
        <f t="shared" si="346"/>
        <v>0</v>
      </c>
      <c r="OU105" s="289">
        <f t="shared" si="346"/>
        <v>0</v>
      </c>
      <c r="OV105" s="289">
        <f t="shared" si="346"/>
        <v>0</v>
      </c>
      <c r="OW105" s="289">
        <f t="shared" si="346"/>
        <v>0</v>
      </c>
      <c r="OX105" s="289">
        <f t="shared" si="346"/>
        <v>0</v>
      </c>
      <c r="OY105" s="289">
        <f t="shared" si="346"/>
        <v>0</v>
      </c>
      <c r="OZ105" s="289">
        <f t="shared" si="346"/>
        <v>0</v>
      </c>
      <c r="PA105" s="289">
        <f t="shared" si="346"/>
        <v>0</v>
      </c>
      <c r="PB105" s="289">
        <f t="shared" si="346"/>
        <v>0</v>
      </c>
      <c r="PC105" s="289">
        <f t="shared" si="346"/>
        <v>0</v>
      </c>
      <c r="PD105" s="289">
        <f t="shared" si="346"/>
        <v>0</v>
      </c>
      <c r="PE105" s="289">
        <f t="shared" si="346"/>
        <v>0</v>
      </c>
      <c r="PF105" s="289">
        <f t="shared" si="346"/>
        <v>0</v>
      </c>
      <c r="PG105" s="289">
        <f t="shared" si="346"/>
        <v>0</v>
      </c>
      <c r="PH105" s="289">
        <f t="shared" si="346"/>
        <v>0</v>
      </c>
      <c r="PI105" s="289">
        <f t="shared" si="346"/>
        <v>0</v>
      </c>
      <c r="PJ105" s="289">
        <f t="shared" si="346"/>
        <v>0</v>
      </c>
      <c r="PK105" s="289">
        <f t="shared" si="346"/>
        <v>0</v>
      </c>
      <c r="PL105" s="289">
        <f t="shared" si="346"/>
        <v>0</v>
      </c>
      <c r="PM105" s="289">
        <f t="shared" si="346"/>
        <v>0</v>
      </c>
      <c r="PN105" s="289">
        <f t="shared" si="346"/>
        <v>0</v>
      </c>
      <c r="PO105" s="289">
        <f t="shared" si="346"/>
        <v>0</v>
      </c>
      <c r="PP105" s="289">
        <f t="shared" si="346"/>
        <v>0</v>
      </c>
      <c r="PQ105" s="289">
        <f t="shared" si="346"/>
        <v>0</v>
      </c>
      <c r="PR105" s="289">
        <f t="shared" si="346"/>
        <v>0</v>
      </c>
      <c r="PS105" s="289">
        <f t="shared" si="346"/>
        <v>0</v>
      </c>
      <c r="PT105" s="289">
        <f t="shared" si="346"/>
        <v>0</v>
      </c>
      <c r="PU105" s="289">
        <f t="shared" si="346"/>
        <v>0</v>
      </c>
      <c r="PV105" s="289">
        <f t="shared" si="346"/>
        <v>0</v>
      </c>
      <c r="PW105" s="289">
        <f t="shared" si="346"/>
        <v>0</v>
      </c>
      <c r="PX105" s="289">
        <f t="shared" si="346"/>
        <v>0</v>
      </c>
      <c r="PY105" s="289">
        <f t="shared" si="346"/>
        <v>0</v>
      </c>
      <c r="PZ105" s="289">
        <f t="shared" si="346"/>
        <v>0</v>
      </c>
      <c r="QA105" s="289">
        <f t="shared" si="346"/>
        <v>0</v>
      </c>
      <c r="QB105" s="289">
        <f t="shared" si="346"/>
        <v>0</v>
      </c>
      <c r="QC105" s="289">
        <f t="shared" si="346"/>
        <v>0</v>
      </c>
      <c r="QD105" s="289">
        <f t="shared" si="346"/>
        <v>0</v>
      </c>
      <c r="QE105" s="289">
        <f t="shared" si="346"/>
        <v>0</v>
      </c>
      <c r="QF105" s="289">
        <f t="shared" si="346"/>
        <v>0</v>
      </c>
      <c r="QG105" s="289">
        <f t="shared" si="346"/>
        <v>0</v>
      </c>
      <c r="QH105" s="289">
        <f t="shared" si="346"/>
        <v>0</v>
      </c>
      <c r="QI105" s="289">
        <f t="shared" si="346"/>
        <v>0</v>
      </c>
      <c r="QJ105" s="289">
        <f t="shared" ref="QJ105:SA105" si="347">SUM(QJ81:QJ103)</f>
        <v>0</v>
      </c>
      <c r="QK105" s="289">
        <f t="shared" si="347"/>
        <v>0</v>
      </c>
      <c r="QL105" s="289">
        <f t="shared" si="347"/>
        <v>0</v>
      </c>
      <c r="QM105" s="289">
        <f t="shared" si="347"/>
        <v>0</v>
      </c>
      <c r="QN105" s="289">
        <f t="shared" si="347"/>
        <v>0</v>
      </c>
      <c r="QO105" s="289">
        <f t="shared" si="347"/>
        <v>0</v>
      </c>
      <c r="QP105" s="289">
        <f t="shared" si="347"/>
        <v>0</v>
      </c>
      <c r="QQ105" s="289">
        <f t="shared" si="347"/>
        <v>0</v>
      </c>
      <c r="QR105" s="289">
        <f t="shared" si="347"/>
        <v>0</v>
      </c>
      <c r="QS105" s="289">
        <f t="shared" si="347"/>
        <v>0</v>
      </c>
      <c r="QT105" s="289">
        <f t="shared" si="347"/>
        <v>0</v>
      </c>
      <c r="QU105" s="289">
        <f t="shared" si="347"/>
        <v>0</v>
      </c>
      <c r="QV105" s="289">
        <f t="shared" si="347"/>
        <v>0</v>
      </c>
      <c r="QW105" s="289">
        <f t="shared" si="347"/>
        <v>0</v>
      </c>
      <c r="QX105" s="289">
        <f t="shared" si="347"/>
        <v>0</v>
      </c>
      <c r="QY105" s="289">
        <f t="shared" si="347"/>
        <v>0</v>
      </c>
      <c r="QZ105" s="289">
        <f t="shared" si="347"/>
        <v>0</v>
      </c>
      <c r="RA105" s="289">
        <f t="shared" si="347"/>
        <v>0</v>
      </c>
      <c r="RB105" s="289">
        <f t="shared" si="347"/>
        <v>0</v>
      </c>
      <c r="RC105" s="289">
        <f t="shared" si="347"/>
        <v>0</v>
      </c>
      <c r="RD105" s="289">
        <f t="shared" si="347"/>
        <v>0</v>
      </c>
      <c r="RE105" s="289">
        <f t="shared" si="347"/>
        <v>0</v>
      </c>
      <c r="RF105" s="289">
        <f t="shared" si="347"/>
        <v>0</v>
      </c>
      <c r="RG105" s="289">
        <f t="shared" si="347"/>
        <v>0</v>
      </c>
      <c r="RH105" s="289">
        <f t="shared" si="347"/>
        <v>0</v>
      </c>
      <c r="RI105" s="289">
        <f t="shared" si="347"/>
        <v>0</v>
      </c>
      <c r="RJ105" s="289">
        <f t="shared" si="347"/>
        <v>0</v>
      </c>
      <c r="RK105" s="289">
        <f t="shared" si="347"/>
        <v>0</v>
      </c>
      <c r="RL105" s="289">
        <f t="shared" si="347"/>
        <v>0</v>
      </c>
      <c r="RM105" s="289">
        <f t="shared" si="347"/>
        <v>0</v>
      </c>
      <c r="RN105" s="289">
        <f t="shared" si="347"/>
        <v>0</v>
      </c>
      <c r="RO105" s="289">
        <f t="shared" si="347"/>
        <v>0</v>
      </c>
      <c r="RP105" s="289">
        <f t="shared" si="347"/>
        <v>0</v>
      </c>
      <c r="RQ105" s="289">
        <f t="shared" si="347"/>
        <v>0</v>
      </c>
      <c r="RR105" s="289">
        <f t="shared" si="347"/>
        <v>0</v>
      </c>
      <c r="RS105" s="289">
        <f t="shared" si="347"/>
        <v>0</v>
      </c>
      <c r="RT105" s="289">
        <f t="shared" si="347"/>
        <v>0</v>
      </c>
      <c r="RU105" s="289">
        <f t="shared" si="347"/>
        <v>0</v>
      </c>
      <c r="RV105" s="289">
        <f t="shared" si="347"/>
        <v>0</v>
      </c>
      <c r="RW105" s="289">
        <f t="shared" si="347"/>
        <v>0</v>
      </c>
      <c r="RX105" s="289">
        <f t="shared" si="347"/>
        <v>0</v>
      </c>
      <c r="RY105" s="289">
        <f t="shared" si="347"/>
        <v>0</v>
      </c>
      <c r="RZ105" s="289">
        <f t="shared" si="347"/>
        <v>0</v>
      </c>
      <c r="SA105" s="289">
        <f t="shared" si="347"/>
        <v>0</v>
      </c>
    </row>
    <row r="107" spans="1:495">
      <c r="C107" s="237"/>
    </row>
    <row r="110" spans="1:495">
      <c r="C110" s="237"/>
    </row>
  </sheetData>
  <mergeCells count="2">
    <mergeCell ref="E4:G4"/>
    <mergeCell ref="E5:G5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52B4B5-1EE7-4931-8272-ED9BC9FE818F}">
  <dimension ref="B3:G25"/>
  <sheetViews>
    <sheetView workbookViewId="0"/>
  </sheetViews>
  <sheetFormatPr defaultRowHeight="15"/>
  <cols>
    <col min="7" max="7" width="26.7109375" bestFit="1" customWidth="1"/>
  </cols>
  <sheetData>
    <row r="3" spans="2:7">
      <c r="B3" s="520">
        <f>IF('T1-Summary'!Z6="YG Hire",3,IF('T1-Summary'!Z6="BC Blue Book",5,8))</f>
        <v>5</v>
      </c>
    </row>
    <row r="4" spans="2:7">
      <c r="B4" t="s">
        <v>661</v>
      </c>
      <c r="G4" t="s">
        <v>22</v>
      </c>
    </row>
    <row r="5" spans="2:7">
      <c r="B5" t="s">
        <v>662</v>
      </c>
      <c r="G5" t="s">
        <v>23</v>
      </c>
    </row>
    <row r="6" spans="2:7">
      <c r="B6" t="s">
        <v>663</v>
      </c>
      <c r="G6" t="s">
        <v>24</v>
      </c>
    </row>
    <row r="7" spans="2:7">
      <c r="G7" t="s">
        <v>29</v>
      </c>
    </row>
    <row r="8" spans="2:7">
      <c r="G8" t="s">
        <v>30</v>
      </c>
    </row>
    <row r="9" spans="2:7">
      <c r="G9" t="s">
        <v>291</v>
      </c>
    </row>
    <row r="10" spans="2:7">
      <c r="B10">
        <f>IF('T1-Summary'!Z8="Total LOM",5,6)</f>
        <v>6</v>
      </c>
      <c r="G10" t="s">
        <v>31</v>
      </c>
    </row>
    <row r="11" spans="2:7">
      <c r="B11" t="s">
        <v>739</v>
      </c>
      <c r="G11" t="s">
        <v>25</v>
      </c>
    </row>
    <row r="12" spans="2:7">
      <c r="B12" t="s">
        <v>444</v>
      </c>
      <c r="G12" t="s">
        <v>26</v>
      </c>
    </row>
    <row r="13" spans="2:7">
      <c r="G13" t="s">
        <v>27</v>
      </c>
    </row>
    <row r="14" spans="2:7">
      <c r="G14" t="s">
        <v>305</v>
      </c>
    </row>
    <row r="15" spans="2:7">
      <c r="G15" t="s">
        <v>28</v>
      </c>
    </row>
    <row r="17" spans="2:2">
      <c r="B17">
        <f>IF('T1-Summary'!Z12="YG",1,2)</f>
        <v>1</v>
      </c>
    </row>
    <row r="18" spans="2:2">
      <c r="B18" t="s">
        <v>746</v>
      </c>
    </row>
    <row r="19" spans="2:2">
      <c r="B19" t="s">
        <v>747</v>
      </c>
    </row>
    <row r="22" spans="2:2">
      <c r="B22">
        <f>IF('T1-Summary'!Z16=Lists!B23,1,IF('T1-Summary'!Z16=Lists!B24,2,3))</f>
        <v>2</v>
      </c>
    </row>
    <row r="23" spans="2:2">
      <c r="B23" t="s">
        <v>781</v>
      </c>
    </row>
    <row r="24" spans="2:2">
      <c r="B24" t="s">
        <v>782</v>
      </c>
    </row>
    <row r="25" spans="2:2">
      <c r="B25" t="s">
        <v>783</v>
      </c>
    </row>
  </sheetData>
  <dataConsolidate/>
  <dataValidations disablePrompts="1" count="1">
    <dataValidation type="list" showInputMessage="1" showErrorMessage="1" promptTitle="Equipment Costing" prompt="Select Equipment Costing Source" sqref="B4:B6" xr:uid="{4B3AAB96-556D-4AE3-BEDA-E61FBEB5B1C6}">
      <formula1>$B$4:$B$6</formula1>
    </dataValidation>
  </dataValidation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B2:X85"/>
  <sheetViews>
    <sheetView workbookViewId="0">
      <selection activeCell="H59" sqref="H59"/>
    </sheetView>
  </sheetViews>
  <sheetFormatPr defaultRowHeight="15.75"/>
  <cols>
    <col min="2" max="2" width="9.42578125" style="31" customWidth="1"/>
    <col min="3" max="3" width="49.42578125" style="26" bestFit="1" customWidth="1"/>
    <col min="4" max="4" width="15.42578125" style="26" bestFit="1" customWidth="1"/>
    <col min="5" max="5" width="9.140625" style="26" customWidth="1"/>
    <col min="6" max="7" width="10.42578125" style="26" customWidth="1"/>
    <col min="8" max="8" width="9.85546875" style="26" customWidth="1"/>
    <col min="9" max="9" width="8.28515625" style="26" customWidth="1"/>
    <col min="10" max="10" width="7.7109375" style="27" bestFit="1" customWidth="1"/>
    <col min="11" max="11" width="5" style="28" customWidth="1"/>
    <col min="12" max="12" width="10" style="29" customWidth="1"/>
    <col min="13" max="13" width="6.28515625" style="28" customWidth="1"/>
    <col min="14" max="14" width="4.85546875" style="28" bestFit="1" customWidth="1"/>
    <col min="15" max="15" width="7.7109375" style="27" bestFit="1" customWidth="1"/>
    <col min="16" max="16" width="7" style="28" customWidth="1"/>
    <col min="17" max="17" width="11.42578125" style="29" customWidth="1"/>
    <col min="18" max="18" width="7" style="28" customWidth="1"/>
    <col min="19" max="19" width="4.85546875" style="28" bestFit="1" customWidth="1"/>
    <col min="20" max="20" width="7.7109375" style="27" bestFit="1" customWidth="1"/>
    <col min="21" max="21" width="7" style="28" customWidth="1"/>
    <col min="22" max="22" width="11.42578125" style="29" customWidth="1"/>
    <col min="23" max="23" width="7" style="28" customWidth="1"/>
    <col min="24" max="24" width="4.85546875" style="28" bestFit="1" customWidth="1"/>
  </cols>
  <sheetData>
    <row r="2" spans="2:24" ht="15">
      <c r="B2" s="94" t="s">
        <v>456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2:24" thickBot="1">
      <c r="B3" s="95" t="s">
        <v>16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2:24" thickBot="1">
      <c r="B4" s="5"/>
      <c r="C4" s="6"/>
      <c r="D4" s="6"/>
      <c r="E4" s="6"/>
      <c r="F4" s="6"/>
      <c r="G4" s="6"/>
      <c r="H4" s="6"/>
      <c r="I4" s="6"/>
      <c r="J4" s="764" t="s">
        <v>237</v>
      </c>
      <c r="K4" s="765"/>
      <c r="L4" s="765"/>
      <c r="M4" s="765"/>
      <c r="N4" s="766"/>
      <c r="O4" s="764" t="s">
        <v>238</v>
      </c>
      <c r="P4" s="765"/>
      <c r="Q4" s="765"/>
      <c r="R4" s="765"/>
      <c r="S4" s="766"/>
      <c r="T4" s="764" t="str">
        <f>'T1-Summary'!$F$5</f>
        <v>EOM</v>
      </c>
      <c r="U4" s="765"/>
      <c r="V4" s="765"/>
      <c r="W4" s="765"/>
      <c r="X4" s="766"/>
    </row>
    <row r="5" spans="2:24" ht="26.25" thickBot="1">
      <c r="B5" s="136" t="s">
        <v>50</v>
      </c>
      <c r="C5" s="138" t="s">
        <v>51</v>
      </c>
      <c r="D5" s="139" t="s">
        <v>243</v>
      </c>
      <c r="E5" s="355"/>
      <c r="F5" s="137" t="s">
        <v>242</v>
      </c>
      <c r="G5" s="137" t="s">
        <v>53</v>
      </c>
      <c r="H5" s="137" t="s">
        <v>89</v>
      </c>
      <c r="I5" s="141" t="s">
        <v>53</v>
      </c>
      <c r="J5" s="139" t="s">
        <v>54</v>
      </c>
      <c r="K5" s="137" t="s">
        <v>53</v>
      </c>
      <c r="L5" s="140" t="s">
        <v>244</v>
      </c>
      <c r="M5" s="137" t="s">
        <v>53</v>
      </c>
      <c r="N5" s="141" t="s">
        <v>113</v>
      </c>
      <c r="O5" s="139" t="s">
        <v>54</v>
      </c>
      <c r="P5" s="137" t="s">
        <v>53</v>
      </c>
      <c r="Q5" s="140" t="s">
        <v>244</v>
      </c>
      <c r="R5" s="137" t="s">
        <v>53</v>
      </c>
      <c r="S5" s="141" t="s">
        <v>113</v>
      </c>
      <c r="T5" s="139" t="s">
        <v>54</v>
      </c>
      <c r="U5" s="137" t="s">
        <v>53</v>
      </c>
      <c r="V5" s="140" t="s">
        <v>244</v>
      </c>
      <c r="W5" s="137" t="s">
        <v>53</v>
      </c>
      <c r="X5" s="141" t="s">
        <v>113</v>
      </c>
    </row>
    <row r="6" spans="2:24" ht="15">
      <c r="B6" s="142"/>
      <c r="C6" s="162" t="s">
        <v>443</v>
      </c>
      <c r="D6" s="163"/>
      <c r="E6" s="356"/>
      <c r="F6" s="144"/>
      <c r="G6" s="144"/>
      <c r="H6" s="144"/>
      <c r="I6" s="164"/>
      <c r="J6" s="145"/>
      <c r="K6" s="146"/>
      <c r="L6" s="147"/>
      <c r="M6" s="146"/>
      <c r="N6" s="148"/>
      <c r="O6" s="145"/>
      <c r="P6" s="146"/>
      <c r="Q6" s="147"/>
      <c r="R6" s="146"/>
      <c r="S6" s="148"/>
      <c r="T6" s="145"/>
      <c r="U6" s="146"/>
      <c r="V6" s="147"/>
      <c r="W6" s="146"/>
      <c r="X6" s="148"/>
    </row>
    <row r="7" spans="2:24" ht="15">
      <c r="B7" s="126"/>
      <c r="C7" s="162" t="s">
        <v>17</v>
      </c>
      <c r="D7" s="163"/>
      <c r="E7" s="356"/>
      <c r="F7" s="144"/>
      <c r="G7" s="144"/>
      <c r="H7" s="144"/>
      <c r="I7" s="164"/>
      <c r="J7" s="145"/>
      <c r="K7" s="146"/>
      <c r="L7" s="147"/>
      <c r="M7" s="146"/>
      <c r="N7" s="148"/>
      <c r="O7" s="145"/>
      <c r="P7" s="146"/>
      <c r="Q7" s="147"/>
      <c r="R7" s="146"/>
      <c r="S7" s="148"/>
      <c r="T7" s="145"/>
      <c r="U7" s="146"/>
      <c r="V7" s="147"/>
      <c r="W7" s="146"/>
      <c r="X7" s="148"/>
    </row>
    <row r="8" spans="2:24" ht="15">
      <c r="B8" s="126"/>
      <c r="C8" s="210"/>
      <c r="D8" s="211"/>
      <c r="E8" s="384"/>
      <c r="F8" s="212"/>
      <c r="G8" s="212"/>
      <c r="H8" s="213"/>
      <c r="I8" s="214"/>
      <c r="J8" s="215"/>
      <c r="K8" s="216"/>
      <c r="L8" s="217"/>
      <c r="M8" s="216"/>
      <c r="N8" s="218"/>
      <c r="O8" s="215"/>
      <c r="P8" s="216"/>
      <c r="Q8" s="217"/>
      <c r="R8" s="216"/>
      <c r="S8" s="218"/>
      <c r="T8" s="215"/>
      <c r="U8" s="216"/>
      <c r="V8" s="217"/>
      <c r="W8" s="216"/>
      <c r="X8" s="218"/>
    </row>
    <row r="9" spans="2:24" ht="15">
      <c r="B9" s="126"/>
      <c r="C9" s="162" t="s">
        <v>249</v>
      </c>
      <c r="D9" s="163"/>
      <c r="E9" s="356"/>
      <c r="F9" s="144"/>
      <c r="G9" s="144"/>
      <c r="H9" s="144"/>
      <c r="I9" s="164"/>
      <c r="J9" s="145"/>
      <c r="K9" s="146"/>
      <c r="L9" s="147"/>
      <c r="M9" s="146"/>
      <c r="N9" s="148"/>
      <c r="O9" s="145"/>
      <c r="P9" s="146"/>
      <c r="Q9" s="147"/>
      <c r="R9" s="146"/>
      <c r="S9" s="148"/>
      <c r="T9" s="145"/>
      <c r="U9" s="146"/>
      <c r="V9" s="147"/>
      <c r="W9" s="146"/>
      <c r="X9" s="148"/>
    </row>
    <row r="10" spans="2:24" ht="15">
      <c r="B10" s="126"/>
      <c r="C10" s="210"/>
      <c r="D10" s="211"/>
      <c r="E10" s="384"/>
      <c r="F10" s="212"/>
      <c r="G10" s="212"/>
      <c r="H10" s="213"/>
      <c r="I10" s="214"/>
      <c r="J10" s="215"/>
      <c r="K10" s="216"/>
      <c r="L10" s="217"/>
      <c r="M10" s="216"/>
      <c r="N10" s="218"/>
      <c r="O10" s="215"/>
      <c r="P10" s="216"/>
      <c r="Q10" s="217"/>
      <c r="R10" s="216"/>
      <c r="S10" s="218"/>
      <c r="T10" s="215"/>
      <c r="U10" s="216"/>
      <c r="V10" s="217"/>
      <c r="W10" s="216"/>
      <c r="X10" s="218"/>
    </row>
    <row r="11" spans="2:24" ht="15">
      <c r="B11" s="126"/>
      <c r="C11" s="162" t="s">
        <v>251</v>
      </c>
      <c r="D11" s="163"/>
      <c r="E11" s="356"/>
      <c r="F11" s="144"/>
      <c r="G11" s="144"/>
      <c r="H11" s="144"/>
      <c r="I11" s="164"/>
      <c r="J11" s="145"/>
      <c r="K11" s="146"/>
      <c r="L11" s="147"/>
      <c r="M11" s="146"/>
      <c r="N11" s="148"/>
      <c r="O11" s="145"/>
      <c r="P11" s="146"/>
      <c r="Q11" s="147"/>
      <c r="R11" s="146"/>
      <c r="S11" s="148"/>
      <c r="T11" s="145"/>
      <c r="U11" s="146"/>
      <c r="V11" s="147"/>
      <c r="W11" s="146"/>
      <c r="X11" s="148"/>
    </row>
    <row r="12" spans="2:24" ht="15">
      <c r="B12" s="126"/>
      <c r="C12" s="210"/>
      <c r="D12" s="211"/>
      <c r="E12" s="384"/>
      <c r="F12" s="212"/>
      <c r="G12" s="212"/>
      <c r="H12" s="213"/>
      <c r="I12" s="214"/>
      <c r="J12" s="215"/>
      <c r="K12" s="216"/>
      <c r="L12" s="217"/>
      <c r="M12" s="216"/>
      <c r="N12" s="218"/>
      <c r="O12" s="215"/>
      <c r="P12" s="216"/>
      <c r="Q12" s="217"/>
      <c r="R12" s="216"/>
      <c r="S12" s="218"/>
      <c r="T12" s="215"/>
      <c r="U12" s="216"/>
      <c r="V12" s="217"/>
      <c r="W12" s="216"/>
      <c r="X12" s="218"/>
    </row>
    <row r="13" spans="2:24" ht="15">
      <c r="B13" s="126"/>
      <c r="C13" s="162" t="s">
        <v>98</v>
      </c>
      <c r="D13" s="163"/>
      <c r="E13" s="356"/>
      <c r="F13" s="144"/>
      <c r="G13" s="144"/>
      <c r="H13" s="144"/>
      <c r="I13" s="164"/>
      <c r="J13" s="145"/>
      <c r="K13" s="146"/>
      <c r="L13" s="147"/>
      <c r="M13" s="146"/>
      <c r="N13" s="148"/>
      <c r="O13" s="145"/>
      <c r="P13" s="146"/>
      <c r="Q13" s="147"/>
      <c r="R13" s="146"/>
      <c r="S13" s="148"/>
      <c r="T13" s="145"/>
      <c r="U13" s="146"/>
      <c r="V13" s="147"/>
      <c r="W13" s="146"/>
      <c r="X13" s="148"/>
    </row>
    <row r="14" spans="2:24" ht="15">
      <c r="B14" s="126"/>
      <c r="C14" s="130"/>
      <c r="D14" s="116"/>
      <c r="E14" s="350"/>
      <c r="F14" s="45"/>
      <c r="G14" s="45"/>
      <c r="H14" s="62"/>
      <c r="I14" s="130"/>
      <c r="J14" s="134"/>
      <c r="K14" s="55"/>
      <c r="L14" s="100"/>
      <c r="M14" s="55"/>
      <c r="N14" s="127"/>
      <c r="O14" s="134"/>
      <c r="P14" s="55"/>
      <c r="Q14" s="100"/>
      <c r="R14" s="55"/>
      <c r="S14" s="127"/>
      <c r="T14" s="134"/>
      <c r="U14" s="55"/>
      <c r="V14" s="100"/>
      <c r="W14" s="55"/>
      <c r="X14" s="127"/>
    </row>
    <row r="15" spans="2:24" ht="15">
      <c r="B15" s="126"/>
      <c r="C15" s="130"/>
      <c r="D15" s="116"/>
      <c r="E15" s="350"/>
      <c r="F15" s="45"/>
      <c r="G15" s="45"/>
      <c r="H15" s="62"/>
      <c r="I15" s="130"/>
      <c r="J15" s="134"/>
      <c r="K15" s="55"/>
      <c r="L15" s="100"/>
      <c r="M15" s="55"/>
      <c r="N15" s="127"/>
      <c r="O15" s="134"/>
      <c r="P15" s="55"/>
      <c r="Q15" s="100"/>
      <c r="R15" s="55"/>
      <c r="S15" s="127"/>
      <c r="T15" s="134"/>
      <c r="U15" s="55"/>
      <c r="V15" s="100"/>
      <c r="W15" s="55"/>
      <c r="X15" s="127"/>
    </row>
    <row r="16" spans="2:24" ht="15">
      <c r="B16" s="126"/>
      <c r="C16" s="130"/>
      <c r="D16" s="116"/>
      <c r="E16" s="350"/>
      <c r="F16" s="45"/>
      <c r="G16" s="45"/>
      <c r="H16" s="62"/>
      <c r="I16" s="130"/>
      <c r="J16" s="134"/>
      <c r="K16" s="55"/>
      <c r="L16" s="100"/>
      <c r="M16" s="55"/>
      <c r="N16" s="127"/>
      <c r="O16" s="134"/>
      <c r="P16" s="55"/>
      <c r="Q16" s="100"/>
      <c r="R16" s="55"/>
      <c r="S16" s="127"/>
      <c r="T16" s="134"/>
      <c r="U16" s="55"/>
      <c r="V16" s="100"/>
      <c r="W16" s="55"/>
      <c r="X16" s="127"/>
    </row>
    <row r="17" spans="2:24" thickBot="1">
      <c r="B17" s="128"/>
      <c r="C17" s="114" t="s">
        <v>8</v>
      </c>
      <c r="D17" s="165"/>
      <c r="E17" s="357"/>
      <c r="F17" s="98"/>
      <c r="G17" s="98"/>
      <c r="H17" s="98"/>
      <c r="I17" s="131"/>
      <c r="J17" s="133"/>
      <c r="K17" s="99"/>
      <c r="L17" s="100"/>
      <c r="M17" s="99"/>
      <c r="N17" s="124">
        <f>SUM(N6:N16)</f>
        <v>0</v>
      </c>
      <c r="O17" s="133"/>
      <c r="P17" s="99"/>
      <c r="Q17" s="100"/>
      <c r="R17" s="99"/>
      <c r="S17" s="124">
        <f>SUM(S6:S16)</f>
        <v>0</v>
      </c>
      <c r="T17" s="133"/>
      <c r="U17" s="99"/>
      <c r="V17" s="100"/>
      <c r="W17" s="99"/>
      <c r="X17" s="124">
        <f>SUM(X6:X16)</f>
        <v>0</v>
      </c>
    </row>
    <row r="18" spans="2:24" ht="15" hidden="1">
      <c r="B18" s="142"/>
      <c r="C18" s="162" t="s">
        <v>156</v>
      </c>
      <c r="D18" s="163"/>
      <c r="E18" s="356"/>
      <c r="F18" s="144"/>
      <c r="G18" s="144"/>
      <c r="H18" s="144"/>
      <c r="I18" s="164"/>
      <c r="J18" s="145"/>
      <c r="K18" s="146"/>
      <c r="L18" s="147"/>
      <c r="M18" s="146"/>
      <c r="N18" s="148"/>
      <c r="O18" s="145"/>
      <c r="P18" s="146"/>
      <c r="Q18" s="147"/>
      <c r="R18" s="146"/>
      <c r="S18" s="148"/>
      <c r="T18" s="145"/>
      <c r="U18" s="146"/>
      <c r="V18" s="147"/>
      <c r="W18" s="146"/>
      <c r="X18" s="148"/>
    </row>
    <row r="19" spans="2:24" ht="15" hidden="1">
      <c r="B19" s="126"/>
      <c r="C19" s="162" t="s">
        <v>17</v>
      </c>
      <c r="D19" s="163"/>
      <c r="E19" s="356"/>
      <c r="F19" s="144"/>
      <c r="G19" s="144"/>
      <c r="H19" s="144"/>
      <c r="I19" s="164"/>
      <c r="J19" s="145"/>
      <c r="K19" s="146"/>
      <c r="L19" s="147"/>
      <c r="M19" s="146"/>
      <c r="N19" s="148"/>
      <c r="O19" s="145"/>
      <c r="P19" s="146"/>
      <c r="Q19" s="147"/>
      <c r="R19" s="146"/>
      <c r="S19" s="148"/>
      <c r="T19" s="145"/>
      <c r="U19" s="146"/>
      <c r="V19" s="147"/>
      <c r="W19" s="146"/>
      <c r="X19" s="148"/>
    </row>
    <row r="20" spans="2:24" ht="15" hidden="1">
      <c r="B20" s="126"/>
      <c r="C20" s="210"/>
      <c r="D20" s="211"/>
      <c r="E20" s="384"/>
      <c r="F20" s="212"/>
      <c r="G20" s="212"/>
      <c r="H20" s="213"/>
      <c r="I20" s="214"/>
      <c r="J20" s="215"/>
      <c r="K20" s="216"/>
      <c r="L20" s="217"/>
      <c r="M20" s="216"/>
      <c r="N20" s="218"/>
      <c r="O20" s="215"/>
      <c r="P20" s="216"/>
      <c r="Q20" s="217"/>
      <c r="R20" s="216"/>
      <c r="S20" s="218"/>
      <c r="T20" s="215"/>
      <c r="U20" s="216"/>
      <c r="V20" s="217"/>
      <c r="W20" s="216"/>
      <c r="X20" s="218"/>
    </row>
    <row r="21" spans="2:24" ht="15" hidden="1">
      <c r="B21" s="126"/>
      <c r="C21" s="210"/>
      <c r="D21" s="211"/>
      <c r="E21" s="384"/>
      <c r="F21" s="212"/>
      <c r="G21" s="212"/>
      <c r="H21" s="213"/>
      <c r="I21" s="214"/>
      <c r="J21" s="215"/>
      <c r="K21" s="216"/>
      <c r="L21" s="217"/>
      <c r="M21" s="216"/>
      <c r="N21" s="218"/>
      <c r="O21" s="215"/>
      <c r="P21" s="216"/>
      <c r="Q21" s="217"/>
      <c r="R21" s="216"/>
      <c r="S21" s="218"/>
      <c r="T21" s="215"/>
      <c r="U21" s="216"/>
      <c r="V21" s="217"/>
      <c r="W21" s="216"/>
      <c r="X21" s="218"/>
    </row>
    <row r="22" spans="2:24" ht="15" hidden="1">
      <c r="B22" s="126"/>
      <c r="C22" s="162" t="s">
        <v>249</v>
      </c>
      <c r="D22" s="163"/>
      <c r="E22" s="356"/>
      <c r="F22" s="144"/>
      <c r="G22" s="144"/>
      <c r="H22" s="144"/>
      <c r="I22" s="164"/>
      <c r="J22" s="145"/>
      <c r="K22" s="146"/>
      <c r="L22" s="147"/>
      <c r="M22" s="146"/>
      <c r="N22" s="148"/>
      <c r="O22" s="145"/>
      <c r="P22" s="146"/>
      <c r="Q22" s="147"/>
      <c r="R22" s="146"/>
      <c r="S22" s="148"/>
      <c r="T22" s="145"/>
      <c r="U22" s="146"/>
      <c r="V22" s="147"/>
      <c r="W22" s="146"/>
      <c r="X22" s="148"/>
    </row>
    <row r="23" spans="2:24" ht="15" hidden="1">
      <c r="B23" s="126"/>
      <c r="C23" s="210"/>
      <c r="D23" s="211"/>
      <c r="E23" s="384"/>
      <c r="F23" s="212"/>
      <c r="G23" s="212"/>
      <c r="H23" s="213"/>
      <c r="I23" s="214"/>
      <c r="J23" s="215"/>
      <c r="K23" s="216"/>
      <c r="L23" s="217"/>
      <c r="M23" s="216"/>
      <c r="N23" s="218"/>
      <c r="O23" s="215"/>
      <c r="P23" s="216"/>
      <c r="Q23" s="217"/>
      <c r="R23" s="216"/>
      <c r="S23" s="218"/>
      <c r="T23" s="215"/>
      <c r="U23" s="216"/>
      <c r="V23" s="217"/>
      <c r="W23" s="216"/>
      <c r="X23" s="218"/>
    </row>
    <row r="24" spans="2:24" ht="15" hidden="1">
      <c r="B24" s="126"/>
      <c r="C24" s="162" t="s">
        <v>251</v>
      </c>
      <c r="D24" s="163"/>
      <c r="E24" s="356"/>
      <c r="F24" s="144"/>
      <c r="G24" s="144"/>
      <c r="H24" s="144"/>
      <c r="I24" s="164"/>
      <c r="J24" s="145"/>
      <c r="K24" s="146"/>
      <c r="L24" s="147"/>
      <c r="M24" s="146"/>
      <c r="N24" s="148"/>
      <c r="O24" s="145"/>
      <c r="P24" s="146"/>
      <c r="Q24" s="147"/>
      <c r="R24" s="146"/>
      <c r="S24" s="148"/>
      <c r="T24" s="145"/>
      <c r="U24" s="146"/>
      <c r="V24" s="147"/>
      <c r="W24" s="146"/>
      <c r="X24" s="148"/>
    </row>
    <row r="25" spans="2:24" ht="15" hidden="1">
      <c r="B25" s="126"/>
      <c r="C25" s="210"/>
      <c r="D25" s="211"/>
      <c r="E25" s="384"/>
      <c r="F25" s="212"/>
      <c r="G25" s="212"/>
      <c r="H25" s="213"/>
      <c r="I25" s="214"/>
      <c r="J25" s="215"/>
      <c r="K25" s="216"/>
      <c r="L25" s="217"/>
      <c r="M25" s="216"/>
      <c r="N25" s="218"/>
      <c r="O25" s="215"/>
      <c r="P25" s="216"/>
      <c r="Q25" s="217"/>
      <c r="R25" s="216"/>
      <c r="S25" s="218"/>
      <c r="T25" s="215"/>
      <c r="U25" s="216"/>
      <c r="V25" s="217"/>
      <c r="W25" s="216"/>
      <c r="X25" s="218"/>
    </row>
    <row r="26" spans="2:24" ht="15" hidden="1">
      <c r="B26" s="126"/>
      <c r="C26" s="210"/>
      <c r="D26" s="211"/>
      <c r="E26" s="384"/>
      <c r="F26" s="212"/>
      <c r="G26" s="212"/>
      <c r="H26" s="213"/>
      <c r="I26" s="214"/>
      <c r="J26" s="215"/>
      <c r="K26" s="216"/>
      <c r="L26" s="217"/>
      <c r="M26" s="216"/>
      <c r="N26" s="218"/>
      <c r="O26" s="215"/>
      <c r="P26" s="216"/>
      <c r="Q26" s="217"/>
      <c r="R26" s="216"/>
      <c r="S26" s="218"/>
      <c r="T26" s="215"/>
      <c r="U26" s="216"/>
      <c r="V26" s="217"/>
      <c r="W26" s="216"/>
      <c r="X26" s="218"/>
    </row>
    <row r="27" spans="2:24" ht="15" hidden="1">
      <c r="B27" s="126"/>
      <c r="C27" s="210"/>
      <c r="D27" s="211"/>
      <c r="E27" s="384"/>
      <c r="F27" s="212"/>
      <c r="G27" s="212"/>
      <c r="H27" s="213"/>
      <c r="I27" s="214"/>
      <c r="J27" s="215"/>
      <c r="K27" s="216"/>
      <c r="L27" s="217"/>
      <c r="M27" s="216"/>
      <c r="N27" s="218"/>
      <c r="O27" s="215"/>
      <c r="P27" s="216"/>
      <c r="Q27" s="217"/>
      <c r="R27" s="216"/>
      <c r="S27" s="218"/>
      <c r="T27" s="215"/>
      <c r="U27" s="216"/>
      <c r="V27" s="217"/>
      <c r="W27" s="216"/>
      <c r="X27" s="218"/>
    </row>
    <row r="28" spans="2:24" ht="15" hidden="1">
      <c r="B28" s="126"/>
      <c r="C28" s="162" t="s">
        <v>98</v>
      </c>
      <c r="D28" s="163"/>
      <c r="E28" s="356"/>
      <c r="F28" s="144"/>
      <c r="G28" s="144"/>
      <c r="H28" s="144"/>
      <c r="I28" s="164"/>
      <c r="J28" s="145"/>
      <c r="K28" s="146"/>
      <c r="L28" s="147"/>
      <c r="M28" s="146"/>
      <c r="N28" s="148"/>
      <c r="O28" s="145"/>
      <c r="P28" s="146"/>
      <c r="Q28" s="147"/>
      <c r="R28" s="146"/>
      <c r="S28" s="148"/>
      <c r="T28" s="145"/>
      <c r="U28" s="146"/>
      <c r="V28" s="147"/>
      <c r="W28" s="146"/>
      <c r="X28" s="148"/>
    </row>
    <row r="29" spans="2:24" ht="15" hidden="1">
      <c r="B29" s="126"/>
      <c r="C29" s="130"/>
      <c r="D29" s="116"/>
      <c r="E29" s="350"/>
      <c r="F29" s="45"/>
      <c r="G29" s="45"/>
      <c r="H29" s="62"/>
      <c r="I29" s="130"/>
      <c r="J29" s="134"/>
      <c r="K29" s="55"/>
      <c r="L29" s="100"/>
      <c r="M29" s="55"/>
      <c r="N29" s="127"/>
      <c r="O29" s="134"/>
      <c r="P29" s="55"/>
      <c r="Q29" s="100"/>
      <c r="R29" s="55"/>
      <c r="S29" s="127"/>
      <c r="T29" s="134"/>
      <c r="U29" s="55"/>
      <c r="V29" s="100"/>
      <c r="W29" s="55"/>
      <c r="X29" s="127"/>
    </row>
    <row r="30" spans="2:24" ht="15" hidden="1">
      <c r="B30" s="126"/>
      <c r="C30" s="130"/>
      <c r="D30" s="116"/>
      <c r="E30" s="350"/>
      <c r="F30" s="45"/>
      <c r="G30" s="45"/>
      <c r="H30" s="62"/>
      <c r="I30" s="130"/>
      <c r="J30" s="134"/>
      <c r="K30" s="55"/>
      <c r="L30" s="100"/>
      <c r="M30" s="55"/>
      <c r="N30" s="127"/>
      <c r="O30" s="134"/>
      <c r="P30" s="55"/>
      <c r="Q30" s="100"/>
      <c r="R30" s="55"/>
      <c r="S30" s="127"/>
      <c r="T30" s="134"/>
      <c r="U30" s="55"/>
      <c r="V30" s="100"/>
      <c r="W30" s="55"/>
      <c r="X30" s="127"/>
    </row>
    <row r="31" spans="2:24" ht="15" hidden="1">
      <c r="B31" s="128"/>
      <c r="C31" s="114" t="s">
        <v>8</v>
      </c>
      <c r="D31" s="165"/>
      <c r="E31" s="357"/>
      <c r="F31" s="98"/>
      <c r="G31" s="98"/>
      <c r="H31" s="98"/>
      <c r="I31" s="131"/>
      <c r="J31" s="133"/>
      <c r="K31" s="99"/>
      <c r="L31" s="100"/>
      <c r="M31" s="99"/>
      <c r="N31" s="124">
        <f>SUM(N18:N30)</f>
        <v>0</v>
      </c>
      <c r="O31" s="133"/>
      <c r="P31" s="99"/>
      <c r="Q31" s="100"/>
      <c r="R31" s="99"/>
      <c r="S31" s="124">
        <f>SUM(S18:S30)</f>
        <v>0</v>
      </c>
      <c r="T31" s="133"/>
      <c r="U31" s="99"/>
      <c r="V31" s="100"/>
      <c r="W31" s="99"/>
      <c r="X31" s="124">
        <f>SUM(X18:X30)</f>
        <v>0</v>
      </c>
    </row>
    <row r="32" spans="2:24" ht="15" hidden="1">
      <c r="B32" s="142"/>
      <c r="C32" s="171"/>
      <c r="D32" s="163"/>
      <c r="E32" s="356"/>
      <c r="F32" s="144"/>
      <c r="G32" s="144"/>
      <c r="H32" s="144"/>
      <c r="I32" s="164"/>
      <c r="J32" s="145"/>
      <c r="K32" s="146"/>
      <c r="L32" s="147"/>
      <c r="M32" s="146"/>
      <c r="N32" s="148"/>
      <c r="O32" s="145"/>
      <c r="P32" s="146"/>
      <c r="Q32" s="147"/>
      <c r="R32" s="146"/>
      <c r="S32" s="148"/>
      <c r="T32" s="145"/>
      <c r="U32" s="146"/>
      <c r="V32" s="147"/>
      <c r="W32" s="146"/>
      <c r="X32" s="148"/>
    </row>
    <row r="33" spans="2:24" ht="15" hidden="1">
      <c r="B33" s="126"/>
      <c r="C33" s="162" t="s">
        <v>17</v>
      </c>
      <c r="D33" s="163"/>
      <c r="E33" s="356"/>
      <c r="F33" s="144"/>
      <c r="G33" s="144"/>
      <c r="H33" s="144"/>
      <c r="I33" s="164"/>
      <c r="J33" s="145"/>
      <c r="K33" s="146"/>
      <c r="L33" s="147"/>
      <c r="M33" s="146"/>
      <c r="N33" s="148"/>
      <c r="O33" s="145"/>
      <c r="P33" s="146"/>
      <c r="Q33" s="147"/>
      <c r="R33" s="146"/>
      <c r="S33" s="148"/>
      <c r="T33" s="145"/>
      <c r="U33" s="146"/>
      <c r="V33" s="147"/>
      <c r="W33" s="146"/>
      <c r="X33" s="148"/>
    </row>
    <row r="34" spans="2:24" ht="15" hidden="1">
      <c r="B34" s="126"/>
      <c r="C34" s="210"/>
      <c r="D34" s="116"/>
      <c r="E34" s="384"/>
      <c r="F34" s="212"/>
      <c r="G34" s="212"/>
      <c r="H34" s="62"/>
      <c r="I34" s="130"/>
      <c r="J34" s="215"/>
      <c r="K34" s="216"/>
      <c r="L34" s="100"/>
      <c r="M34" s="55"/>
      <c r="N34" s="127"/>
      <c r="O34" s="215"/>
      <c r="P34" s="216"/>
      <c r="Q34" s="100"/>
      <c r="R34" s="55"/>
      <c r="S34" s="127"/>
      <c r="T34" s="215"/>
      <c r="U34" s="216"/>
      <c r="V34" s="100"/>
      <c r="W34" s="55"/>
      <c r="X34" s="127"/>
    </row>
    <row r="35" spans="2:24" ht="15" hidden="1">
      <c r="B35" s="126"/>
      <c r="C35" s="162" t="s">
        <v>249</v>
      </c>
      <c r="D35" s="163"/>
      <c r="E35" s="356"/>
      <c r="F35" s="144"/>
      <c r="G35" s="144"/>
      <c r="H35" s="144"/>
      <c r="I35" s="164"/>
      <c r="J35" s="145"/>
      <c r="K35" s="146"/>
      <c r="L35" s="147"/>
      <c r="M35" s="146"/>
      <c r="N35" s="148"/>
      <c r="O35" s="145"/>
      <c r="P35" s="146"/>
      <c r="Q35" s="147"/>
      <c r="R35" s="146"/>
      <c r="S35" s="148"/>
      <c r="T35" s="145"/>
      <c r="U35" s="146"/>
      <c r="V35" s="147"/>
      <c r="W35" s="146"/>
      <c r="X35" s="148"/>
    </row>
    <row r="36" spans="2:24" ht="15" hidden="1">
      <c r="B36" s="126"/>
      <c r="C36" s="130"/>
      <c r="D36" s="116"/>
      <c r="E36" s="350"/>
      <c r="F36" s="45"/>
      <c r="G36" s="45"/>
      <c r="H36" s="62"/>
      <c r="I36" s="130"/>
      <c r="J36" s="134"/>
      <c r="K36" s="55"/>
      <c r="L36" s="100"/>
      <c r="M36" s="55"/>
      <c r="N36" s="127"/>
      <c r="O36" s="134"/>
      <c r="P36" s="55"/>
      <c r="Q36" s="100"/>
      <c r="R36" s="55"/>
      <c r="S36" s="127"/>
      <c r="T36" s="134"/>
      <c r="U36" s="55"/>
      <c r="V36" s="100"/>
      <c r="W36" s="55"/>
      <c r="X36" s="127"/>
    </row>
    <row r="37" spans="2:24" ht="15" hidden="1">
      <c r="B37" s="126"/>
      <c r="C37" s="162" t="s">
        <v>251</v>
      </c>
      <c r="D37" s="163"/>
      <c r="E37" s="356"/>
      <c r="F37" s="144"/>
      <c r="G37" s="144"/>
      <c r="H37" s="144"/>
      <c r="I37" s="164"/>
      <c r="J37" s="145"/>
      <c r="K37" s="146"/>
      <c r="L37" s="147"/>
      <c r="M37" s="146"/>
      <c r="N37" s="148"/>
      <c r="O37" s="145"/>
      <c r="P37" s="146"/>
      <c r="Q37" s="147"/>
      <c r="R37" s="146"/>
      <c r="S37" s="148"/>
      <c r="T37" s="145"/>
      <c r="U37" s="146"/>
      <c r="V37" s="147"/>
      <c r="W37" s="146"/>
      <c r="X37" s="148"/>
    </row>
    <row r="38" spans="2:24" ht="15" hidden="1">
      <c r="B38" s="126"/>
      <c r="C38" s="210"/>
      <c r="D38" s="211"/>
      <c r="E38" s="384"/>
      <c r="F38" s="212"/>
      <c r="G38" s="212"/>
      <c r="H38" s="213"/>
      <c r="I38" s="214"/>
      <c r="J38" s="215"/>
      <c r="K38" s="216"/>
      <c r="L38" s="217"/>
      <c r="M38" s="216"/>
      <c r="N38" s="218"/>
      <c r="O38" s="215"/>
      <c r="P38" s="216"/>
      <c r="Q38" s="217"/>
      <c r="R38" s="216"/>
      <c r="S38" s="218"/>
      <c r="T38" s="215"/>
      <c r="U38" s="216"/>
      <c r="V38" s="217"/>
      <c r="W38" s="216"/>
      <c r="X38" s="218"/>
    </row>
    <row r="39" spans="2:24" ht="15" hidden="1">
      <c r="B39" s="126"/>
      <c r="C39" s="162" t="s">
        <v>98</v>
      </c>
      <c r="D39" s="163"/>
      <c r="E39" s="356"/>
      <c r="F39" s="144"/>
      <c r="G39" s="144"/>
      <c r="H39" s="144"/>
      <c r="I39" s="164"/>
      <c r="J39" s="145"/>
      <c r="K39" s="146"/>
      <c r="L39" s="147"/>
      <c r="M39" s="146"/>
      <c r="N39" s="148"/>
      <c r="O39" s="145"/>
      <c r="P39" s="146"/>
      <c r="Q39" s="147"/>
      <c r="R39" s="146"/>
      <c r="S39" s="148"/>
      <c r="T39" s="145"/>
      <c r="U39" s="146"/>
      <c r="V39" s="147"/>
      <c r="W39" s="146"/>
      <c r="X39" s="148"/>
    </row>
    <row r="40" spans="2:24" ht="15" hidden="1">
      <c r="B40" s="126"/>
      <c r="C40" s="130"/>
      <c r="D40" s="116"/>
      <c r="E40" s="350"/>
      <c r="F40" s="45"/>
      <c r="G40" s="45"/>
      <c r="H40" s="62"/>
      <c r="I40" s="130"/>
      <c r="J40" s="134"/>
      <c r="K40" s="55"/>
      <c r="L40" s="100"/>
      <c r="M40" s="55"/>
      <c r="N40" s="127"/>
      <c r="O40" s="134"/>
      <c r="P40" s="55"/>
      <c r="Q40" s="100"/>
      <c r="R40" s="55"/>
      <c r="S40" s="127"/>
      <c r="T40" s="134"/>
      <c r="U40" s="55"/>
      <c r="V40" s="100"/>
      <c r="W40" s="55"/>
      <c r="X40" s="127"/>
    </row>
    <row r="41" spans="2:24" ht="15" hidden="1">
      <c r="B41" s="126"/>
      <c r="C41" s="130"/>
      <c r="D41" s="116"/>
      <c r="E41" s="350"/>
      <c r="F41" s="45"/>
      <c r="G41" s="45"/>
      <c r="H41" s="62"/>
      <c r="I41" s="130"/>
      <c r="J41" s="134"/>
      <c r="K41" s="55"/>
      <c r="L41" s="100"/>
      <c r="M41" s="55"/>
      <c r="N41" s="127"/>
      <c r="O41" s="134"/>
      <c r="P41" s="55"/>
      <c r="Q41" s="100"/>
      <c r="R41" s="55"/>
      <c r="S41" s="127"/>
      <c r="T41" s="134"/>
      <c r="U41" s="55"/>
      <c r="V41" s="100"/>
      <c r="W41" s="55"/>
      <c r="X41" s="127"/>
    </row>
    <row r="42" spans="2:24" ht="15" hidden="1">
      <c r="B42" s="126"/>
      <c r="C42" s="130"/>
      <c r="D42" s="116"/>
      <c r="E42" s="350"/>
      <c r="F42" s="45"/>
      <c r="G42" s="45"/>
      <c r="H42" s="62"/>
      <c r="I42" s="130"/>
      <c r="J42" s="134"/>
      <c r="K42" s="55"/>
      <c r="L42" s="100"/>
      <c r="M42" s="55"/>
      <c r="N42" s="127"/>
      <c r="O42" s="134"/>
      <c r="P42" s="55"/>
      <c r="Q42" s="100"/>
      <c r="R42" s="55"/>
      <c r="S42" s="127"/>
      <c r="T42" s="134"/>
      <c r="U42" s="55"/>
      <c r="V42" s="100"/>
      <c r="W42" s="55"/>
      <c r="X42" s="127"/>
    </row>
    <row r="43" spans="2:24" ht="15" hidden="1">
      <c r="B43" s="126"/>
      <c r="C43" s="130"/>
      <c r="D43" s="116"/>
      <c r="E43" s="350"/>
      <c r="F43" s="45"/>
      <c r="G43" s="45"/>
      <c r="H43" s="62"/>
      <c r="I43" s="130"/>
      <c r="J43" s="134"/>
      <c r="K43" s="55"/>
      <c r="L43" s="100"/>
      <c r="M43" s="55"/>
      <c r="N43" s="127"/>
      <c r="O43" s="134"/>
      <c r="P43" s="55"/>
      <c r="Q43" s="100"/>
      <c r="R43" s="55"/>
      <c r="S43" s="127"/>
      <c r="T43" s="134"/>
      <c r="U43" s="55"/>
      <c r="V43" s="100"/>
      <c r="W43" s="55"/>
      <c r="X43" s="127"/>
    </row>
    <row r="44" spans="2:24" hidden="1" thickBot="1">
      <c r="B44" s="128"/>
      <c r="C44" s="114" t="s">
        <v>8</v>
      </c>
      <c r="D44" s="165"/>
      <c r="E44" s="357"/>
      <c r="F44" s="98"/>
      <c r="G44" s="98"/>
      <c r="H44" s="98"/>
      <c r="I44" s="131"/>
      <c r="J44" s="133"/>
      <c r="K44" s="99"/>
      <c r="L44" s="100"/>
      <c r="M44" s="99"/>
      <c r="N44" s="124">
        <f>SUM(N32:N43)</f>
        <v>0</v>
      </c>
      <c r="O44" s="133"/>
      <c r="P44" s="99"/>
      <c r="Q44" s="100"/>
      <c r="R44" s="99"/>
      <c r="S44" s="124">
        <f>SUM(S32:S43)</f>
        <v>0</v>
      </c>
      <c r="T44" s="133"/>
      <c r="U44" s="99"/>
      <c r="V44" s="100"/>
      <c r="W44" s="99"/>
      <c r="X44" s="124">
        <f>SUM(X32:X43)</f>
        <v>0</v>
      </c>
    </row>
    <row r="45" spans="2:24" thickBot="1">
      <c r="B45" s="155" t="s">
        <v>282</v>
      </c>
      <c r="C45" s="157"/>
      <c r="D45" s="155"/>
      <c r="E45" s="361"/>
      <c r="F45" s="156"/>
      <c r="G45" s="156"/>
      <c r="H45" s="156"/>
      <c r="I45" s="169"/>
      <c r="J45" s="158"/>
      <c r="K45" s="159"/>
      <c r="L45" s="90"/>
      <c r="M45" s="160"/>
      <c r="N45" s="161">
        <f>SUMIF($C6:$C44,"Sub-total",N6:N44)</f>
        <v>0</v>
      </c>
      <c r="O45" s="158"/>
      <c r="P45" s="159"/>
      <c r="Q45" s="90"/>
      <c r="R45" s="160"/>
      <c r="S45" s="161">
        <f>SUMIF($C6:$C44,"Sub-total",S6:S44)</f>
        <v>0</v>
      </c>
      <c r="T45" s="158"/>
      <c r="U45" s="159"/>
      <c r="V45" s="90"/>
      <c r="W45" s="160"/>
      <c r="X45" s="161">
        <f>SUMIF($C6:$C44,"Sub-total",X6:X44)</f>
        <v>0</v>
      </c>
    </row>
    <row r="46" spans="2:24" ht="15">
      <c r="B46" s="96"/>
      <c r="C46" s="97"/>
      <c r="D46" s="1"/>
      <c r="E46" s="1"/>
      <c r="F46" s="1"/>
      <c r="G46" s="1"/>
      <c r="H46" s="1"/>
      <c r="I46" s="1"/>
      <c r="J46" s="2"/>
      <c r="K46" s="16"/>
      <c r="L46" s="7"/>
      <c r="M46" s="16"/>
      <c r="N46" s="16"/>
      <c r="O46" s="2"/>
      <c r="P46" s="16"/>
      <c r="Q46" s="7"/>
      <c r="R46" s="16"/>
      <c r="S46" s="16"/>
      <c r="T46" s="2"/>
      <c r="U46" s="16"/>
      <c r="V46" s="7"/>
      <c r="W46" s="16"/>
      <c r="X46" s="16"/>
    </row>
    <row r="47" spans="2:24" ht="15">
      <c r="B47" s="9"/>
      <c r="C47" s="10"/>
      <c r="D47" s="9"/>
      <c r="E47" s="9"/>
      <c r="F47" s="9"/>
      <c r="G47" s="9"/>
      <c r="H47" s="9"/>
      <c r="I47" s="9"/>
      <c r="J47" s="11"/>
      <c r="K47" s="12"/>
      <c r="L47" s="13"/>
      <c r="M47" s="12"/>
      <c r="N47" s="12"/>
      <c r="O47" s="11"/>
      <c r="P47" s="12"/>
      <c r="Q47" s="13"/>
      <c r="R47" s="12"/>
      <c r="S47" s="12"/>
      <c r="T47" s="11"/>
      <c r="U47" s="12"/>
      <c r="V47" s="13"/>
      <c r="W47" s="12"/>
      <c r="X47" s="12"/>
    </row>
    <row r="48" spans="2:24" ht="15">
      <c r="B48" s="5"/>
      <c r="C48" s="1"/>
      <c r="D48" s="1"/>
      <c r="E48" s="1"/>
      <c r="F48" s="1"/>
      <c r="G48" s="1"/>
      <c r="H48" s="1"/>
      <c r="I48" s="1"/>
      <c r="J48" s="16"/>
      <c r="K48" s="16"/>
      <c r="L48" s="7"/>
      <c r="M48" s="16"/>
      <c r="N48" s="16"/>
      <c r="O48" s="16"/>
      <c r="P48" s="16"/>
      <c r="Q48" s="7"/>
      <c r="R48" s="16"/>
      <c r="S48" s="16"/>
      <c r="T48" s="16"/>
      <c r="U48" s="16"/>
      <c r="V48" s="7"/>
      <c r="W48" s="16"/>
      <c r="X48" s="16"/>
    </row>
    <row r="49" spans="2:24" ht="15">
      <c r="B49" s="17"/>
      <c r="C49" s="17"/>
      <c r="D49" s="17"/>
      <c r="E49" s="17"/>
      <c r="F49" s="17"/>
      <c r="G49" s="17"/>
      <c r="H49" s="17"/>
      <c r="I49" s="17"/>
      <c r="J49" s="18"/>
      <c r="K49" s="18"/>
      <c r="L49" s="19"/>
      <c r="M49" s="18"/>
      <c r="N49" s="18"/>
      <c r="O49" s="18"/>
      <c r="P49" s="18"/>
      <c r="Q49" s="19"/>
      <c r="R49" s="18"/>
      <c r="S49" s="18"/>
      <c r="T49" s="18"/>
      <c r="U49" s="18"/>
      <c r="V49" s="19"/>
      <c r="W49" s="18"/>
      <c r="X49" s="18"/>
    </row>
    <row r="50" spans="2:24" ht="15">
      <c r="B50" s="1"/>
      <c r="C50" s="17"/>
      <c r="D50" s="17"/>
      <c r="E50" s="17"/>
      <c r="F50" s="17"/>
      <c r="G50" s="17"/>
      <c r="H50" s="17"/>
      <c r="I50" s="17"/>
      <c r="J50" s="18"/>
      <c r="K50" s="18"/>
      <c r="L50" s="19"/>
      <c r="M50" s="18"/>
      <c r="N50" s="18"/>
      <c r="O50" s="18"/>
      <c r="P50" s="18"/>
      <c r="Q50" s="19"/>
      <c r="R50" s="18"/>
      <c r="S50" s="18"/>
      <c r="T50" s="18"/>
      <c r="U50" s="18"/>
      <c r="V50" s="19"/>
      <c r="W50" s="18"/>
      <c r="X50" s="18"/>
    </row>
    <row r="51" spans="2:24" ht="15">
      <c r="B51" s="1"/>
      <c r="C51" s="17"/>
      <c r="D51" s="17"/>
      <c r="E51" s="17"/>
      <c r="F51" s="17"/>
      <c r="G51" s="17"/>
      <c r="H51" s="17"/>
      <c r="I51" s="17"/>
      <c r="J51" s="18"/>
      <c r="K51" s="18"/>
      <c r="L51" s="19"/>
      <c r="M51" s="18"/>
      <c r="N51" s="18"/>
      <c r="O51" s="18"/>
      <c r="P51" s="18"/>
      <c r="Q51" s="19"/>
      <c r="R51" s="18"/>
      <c r="S51" s="18"/>
      <c r="T51" s="18"/>
      <c r="U51" s="18"/>
      <c r="V51" s="19"/>
      <c r="W51" s="18"/>
      <c r="X51" s="18"/>
    </row>
    <row r="52" spans="2:24" ht="15">
      <c r="B52" s="1"/>
      <c r="C52" s="20"/>
      <c r="D52" s="1"/>
      <c r="E52" s="1"/>
      <c r="F52" s="1"/>
      <c r="G52" s="1"/>
      <c r="H52" s="1"/>
      <c r="I52" s="1"/>
      <c r="J52" s="21"/>
      <c r="K52" s="16"/>
      <c r="L52" s="22"/>
      <c r="M52" s="16"/>
      <c r="N52" s="16"/>
      <c r="O52" s="21"/>
      <c r="P52" s="16"/>
      <c r="Q52" s="22"/>
      <c r="R52" s="16"/>
      <c r="S52" s="16"/>
      <c r="T52" s="21"/>
      <c r="U52" s="16"/>
      <c r="V52" s="22"/>
      <c r="W52" s="16"/>
      <c r="X52" s="16"/>
    </row>
    <row r="53" spans="2:24" ht="15">
      <c r="B53" s="1"/>
      <c r="C53" s="1"/>
      <c r="D53" s="1"/>
      <c r="E53" s="1"/>
      <c r="F53" s="1"/>
      <c r="G53" s="1"/>
      <c r="H53" s="1"/>
      <c r="I53" s="1"/>
      <c r="J53" s="16"/>
      <c r="K53" s="16"/>
      <c r="L53" s="22"/>
      <c r="M53" s="16"/>
      <c r="N53" s="16"/>
      <c r="O53" s="16"/>
      <c r="P53" s="16"/>
      <c r="Q53" s="22"/>
      <c r="R53" s="16"/>
      <c r="S53" s="16"/>
      <c r="T53" s="16"/>
      <c r="U53" s="16"/>
      <c r="V53" s="22"/>
      <c r="W53" s="16"/>
      <c r="X53" s="16"/>
    </row>
    <row r="54" spans="2:24" ht="15">
      <c r="B54" s="1"/>
      <c r="C54" s="1"/>
      <c r="D54" s="1"/>
      <c r="E54" s="1"/>
      <c r="F54" s="1"/>
      <c r="G54" s="1"/>
      <c r="H54" s="1"/>
      <c r="I54" s="1"/>
      <c r="J54" s="16"/>
      <c r="K54" s="16"/>
      <c r="L54" s="22"/>
      <c r="M54" s="16"/>
      <c r="N54" s="16"/>
      <c r="O54" s="16"/>
      <c r="P54" s="16"/>
      <c r="Q54" s="22"/>
      <c r="R54" s="16"/>
      <c r="S54" s="16"/>
      <c r="T54" s="16"/>
      <c r="U54" s="16"/>
      <c r="V54" s="22"/>
      <c r="W54" s="16"/>
      <c r="X54" s="16"/>
    </row>
    <row r="55" spans="2:24" ht="15">
      <c r="B55" s="20"/>
      <c r="C55" s="1"/>
      <c r="D55" s="1"/>
      <c r="E55" s="1"/>
      <c r="F55" s="1"/>
      <c r="G55" s="1"/>
      <c r="H55" s="1"/>
      <c r="I55" s="1"/>
      <c r="J55" s="16"/>
      <c r="K55" s="16"/>
      <c r="L55" s="22"/>
      <c r="M55" s="16"/>
      <c r="N55" s="16"/>
      <c r="O55" s="16"/>
      <c r="P55" s="16"/>
      <c r="Q55" s="22"/>
      <c r="R55" s="16"/>
      <c r="S55" s="16"/>
      <c r="T55" s="16"/>
      <c r="U55" s="16"/>
      <c r="V55" s="22"/>
      <c r="W55" s="16"/>
      <c r="X55" s="16"/>
    </row>
    <row r="56" spans="2:24" ht="15">
      <c r="B56" s="1"/>
      <c r="C56" s="1"/>
      <c r="D56" s="1"/>
      <c r="E56" s="1"/>
      <c r="F56" s="1"/>
      <c r="G56" s="1"/>
      <c r="H56" s="1"/>
      <c r="I56" s="1"/>
      <c r="J56" s="16"/>
      <c r="K56" s="16"/>
      <c r="L56" s="22"/>
      <c r="M56" s="16"/>
      <c r="N56" s="16"/>
      <c r="O56" s="16"/>
      <c r="P56" s="16"/>
      <c r="Q56" s="22"/>
      <c r="R56" s="16"/>
      <c r="S56" s="16"/>
      <c r="T56" s="16"/>
      <c r="U56" s="16"/>
      <c r="V56" s="22"/>
      <c r="W56" s="16"/>
      <c r="X56" s="16"/>
    </row>
    <row r="57" spans="2:24" ht="15">
      <c r="B57" s="1"/>
      <c r="C57" s="1"/>
      <c r="D57" s="1"/>
      <c r="E57" s="1"/>
      <c r="F57" s="1"/>
      <c r="G57" s="1"/>
      <c r="H57" s="1"/>
      <c r="I57" s="1"/>
      <c r="J57" s="16"/>
      <c r="K57" s="16"/>
      <c r="L57" s="22"/>
      <c r="M57" s="16"/>
      <c r="N57" s="16"/>
      <c r="O57" s="16"/>
      <c r="P57" s="16"/>
      <c r="Q57" s="22"/>
      <c r="R57" s="16"/>
      <c r="S57" s="16"/>
      <c r="T57" s="16"/>
      <c r="U57" s="16"/>
      <c r="V57" s="22"/>
      <c r="W57" s="16"/>
      <c r="X57" s="16"/>
    </row>
    <row r="58" spans="2:24" ht="15">
      <c r="B58" s="1"/>
      <c r="C58" s="1"/>
      <c r="D58" s="1"/>
      <c r="E58" s="1"/>
      <c r="F58" s="1"/>
      <c r="G58" s="1"/>
      <c r="H58" s="1"/>
      <c r="I58" s="1"/>
      <c r="J58" s="16"/>
      <c r="K58" s="16"/>
      <c r="L58" s="22"/>
      <c r="M58" s="16"/>
      <c r="N58" s="16"/>
      <c r="O58" s="16"/>
      <c r="P58" s="16"/>
      <c r="Q58" s="22"/>
      <c r="R58" s="16"/>
      <c r="S58" s="16"/>
      <c r="T58" s="16"/>
      <c r="U58" s="16"/>
      <c r="V58" s="22"/>
      <c r="W58" s="16"/>
      <c r="X58" s="16"/>
    </row>
    <row r="59" spans="2:24" ht="15">
      <c r="B59" s="20"/>
      <c r="C59" s="1"/>
      <c r="D59" s="1"/>
      <c r="E59" s="1"/>
      <c r="F59" s="1"/>
      <c r="G59" s="1"/>
      <c r="H59" s="1"/>
      <c r="I59" s="1"/>
      <c r="J59" s="16"/>
      <c r="K59" s="16"/>
      <c r="L59" s="22"/>
      <c r="M59" s="16"/>
      <c r="N59" s="16"/>
      <c r="O59" s="16"/>
      <c r="P59" s="16"/>
      <c r="Q59" s="22"/>
      <c r="R59" s="16"/>
      <c r="S59" s="16"/>
      <c r="T59" s="16"/>
      <c r="U59" s="16"/>
      <c r="V59" s="22"/>
      <c r="W59" s="16"/>
      <c r="X59" s="16"/>
    </row>
    <row r="60" spans="2:24" ht="15">
      <c r="B60" s="20"/>
      <c r="C60" s="1"/>
      <c r="D60" s="1"/>
      <c r="E60" s="1"/>
      <c r="F60" s="1"/>
      <c r="G60" s="1"/>
      <c r="H60" s="1"/>
      <c r="I60" s="1"/>
      <c r="J60" s="16"/>
      <c r="K60" s="16"/>
      <c r="L60" s="22"/>
      <c r="M60" s="16"/>
      <c r="N60" s="16"/>
      <c r="O60" s="16"/>
      <c r="P60" s="16"/>
      <c r="Q60" s="22"/>
      <c r="R60" s="16"/>
      <c r="S60" s="16"/>
      <c r="T60" s="16"/>
      <c r="U60" s="16"/>
      <c r="V60" s="22"/>
      <c r="W60" s="16"/>
      <c r="X60" s="16"/>
    </row>
    <row r="61" spans="2:24" ht="15">
      <c r="B61" s="20"/>
      <c r="C61" s="1"/>
      <c r="D61" s="1"/>
      <c r="E61" s="1"/>
      <c r="F61" s="1"/>
      <c r="G61" s="1"/>
      <c r="H61" s="1"/>
      <c r="I61" s="1"/>
      <c r="J61" s="16"/>
      <c r="K61" s="16"/>
      <c r="L61" s="22"/>
      <c r="M61" s="16"/>
      <c r="N61" s="16"/>
      <c r="O61" s="16"/>
      <c r="P61" s="16"/>
      <c r="Q61" s="22"/>
      <c r="R61" s="16"/>
      <c r="S61" s="16"/>
      <c r="T61" s="16"/>
      <c r="U61" s="16"/>
      <c r="V61" s="22"/>
      <c r="W61" s="16"/>
      <c r="X61" s="16"/>
    </row>
    <row r="62" spans="2:24" ht="15">
      <c r="B62" s="20"/>
      <c r="C62" s="1"/>
      <c r="D62" s="1"/>
      <c r="E62" s="1"/>
      <c r="F62" s="1"/>
      <c r="G62" s="1"/>
      <c r="H62" s="1"/>
      <c r="I62" s="1"/>
      <c r="J62" s="16"/>
      <c r="K62" s="16"/>
      <c r="L62" s="22"/>
      <c r="M62" s="16"/>
      <c r="N62" s="16"/>
      <c r="O62" s="16"/>
      <c r="P62" s="16"/>
      <c r="Q62" s="22"/>
      <c r="R62" s="16"/>
      <c r="S62" s="16"/>
      <c r="T62" s="16"/>
      <c r="U62" s="16"/>
      <c r="V62" s="22"/>
      <c r="W62" s="16"/>
      <c r="X62" s="16"/>
    </row>
    <row r="63" spans="2:24" ht="15">
      <c r="B63" s="20"/>
      <c r="C63" s="1"/>
      <c r="D63" s="1"/>
      <c r="E63" s="1"/>
      <c r="F63" s="1"/>
      <c r="G63" s="1"/>
      <c r="H63" s="1"/>
      <c r="I63" s="1"/>
      <c r="J63" s="16"/>
      <c r="K63" s="16"/>
      <c r="L63" s="22"/>
      <c r="M63" s="16"/>
      <c r="N63" s="16"/>
      <c r="O63" s="16"/>
      <c r="P63" s="16"/>
      <c r="Q63" s="22"/>
      <c r="R63" s="16"/>
      <c r="S63" s="16"/>
      <c r="T63" s="16"/>
      <c r="U63" s="16"/>
      <c r="V63" s="22"/>
      <c r="W63" s="16"/>
      <c r="X63" s="16"/>
    </row>
    <row r="64" spans="2:24" ht="15">
      <c r="B64" s="20"/>
      <c r="C64" s="1"/>
      <c r="D64" s="1"/>
      <c r="E64" s="1"/>
      <c r="F64" s="1"/>
      <c r="G64" s="1"/>
      <c r="H64" s="1"/>
      <c r="I64" s="1"/>
      <c r="J64" s="16"/>
      <c r="K64" s="16"/>
      <c r="L64" s="22"/>
      <c r="M64" s="16"/>
      <c r="N64" s="16"/>
      <c r="O64" s="16"/>
      <c r="P64" s="16"/>
      <c r="Q64" s="22"/>
      <c r="R64" s="16"/>
      <c r="S64" s="16"/>
      <c r="T64" s="16"/>
      <c r="U64" s="16"/>
      <c r="V64" s="22"/>
      <c r="W64" s="16"/>
      <c r="X64" s="16"/>
    </row>
    <row r="65" spans="2:24" ht="15">
      <c r="B65" s="20"/>
      <c r="C65" s="1"/>
      <c r="D65" s="1"/>
      <c r="E65" s="1"/>
      <c r="F65" s="1"/>
      <c r="G65" s="1"/>
      <c r="H65" s="1"/>
      <c r="I65" s="1"/>
      <c r="J65" s="16"/>
      <c r="K65" s="16"/>
      <c r="L65" s="22"/>
      <c r="M65" s="16"/>
      <c r="N65" s="16"/>
      <c r="O65" s="16"/>
      <c r="P65" s="16"/>
      <c r="Q65" s="22"/>
      <c r="R65" s="16"/>
      <c r="S65" s="16"/>
      <c r="T65" s="16"/>
      <c r="U65" s="16"/>
      <c r="V65" s="22"/>
      <c r="W65" s="16"/>
      <c r="X65" s="16"/>
    </row>
    <row r="66" spans="2:24" ht="15">
      <c r="B66" s="20"/>
      <c r="C66" s="1"/>
      <c r="D66" s="1"/>
      <c r="E66" s="1"/>
      <c r="F66" s="1"/>
      <c r="G66" s="1"/>
      <c r="H66" s="1"/>
      <c r="I66" s="1"/>
      <c r="J66" s="16"/>
      <c r="K66" s="16"/>
      <c r="L66" s="22"/>
      <c r="M66" s="16"/>
      <c r="N66" s="16"/>
      <c r="O66" s="16"/>
      <c r="P66" s="16"/>
      <c r="Q66" s="22"/>
      <c r="R66" s="16"/>
      <c r="S66" s="16"/>
      <c r="T66" s="16"/>
      <c r="U66" s="16"/>
      <c r="V66" s="22"/>
      <c r="W66" s="16"/>
      <c r="X66" s="16"/>
    </row>
    <row r="67" spans="2:24" ht="15">
      <c r="B67" s="20"/>
      <c r="C67" s="1"/>
      <c r="D67" s="1"/>
      <c r="E67" s="1"/>
      <c r="F67" s="1"/>
      <c r="G67" s="1"/>
      <c r="H67" s="1"/>
      <c r="I67" s="1"/>
      <c r="J67" s="16"/>
      <c r="K67" s="16"/>
      <c r="L67" s="22"/>
      <c r="M67" s="16"/>
      <c r="N67" s="16"/>
      <c r="O67" s="16"/>
      <c r="P67" s="16"/>
      <c r="Q67" s="22"/>
      <c r="R67" s="16"/>
      <c r="S67" s="16"/>
      <c r="T67" s="16"/>
      <c r="U67" s="16"/>
      <c r="V67" s="22"/>
      <c r="W67" s="16"/>
      <c r="X67" s="16"/>
    </row>
    <row r="68" spans="2:24" ht="15">
      <c r="B68" s="20"/>
      <c r="C68" s="1"/>
      <c r="D68" s="1"/>
      <c r="E68" s="1"/>
      <c r="F68" s="1"/>
      <c r="G68" s="1"/>
      <c r="H68" s="1"/>
      <c r="I68" s="1"/>
      <c r="J68" s="16"/>
      <c r="K68" s="16"/>
      <c r="L68" s="22"/>
      <c r="M68" s="16"/>
      <c r="N68" s="16"/>
      <c r="O68" s="16"/>
      <c r="P68" s="16"/>
      <c r="Q68" s="22"/>
      <c r="R68" s="16"/>
      <c r="S68" s="16"/>
      <c r="T68" s="16"/>
      <c r="U68" s="16"/>
      <c r="V68" s="22"/>
      <c r="W68" s="16"/>
      <c r="X68" s="16"/>
    </row>
    <row r="69" spans="2:24" ht="15">
      <c r="B69" s="20"/>
      <c r="C69" s="1"/>
      <c r="D69" s="1"/>
      <c r="E69" s="1"/>
      <c r="F69" s="1"/>
      <c r="G69" s="1"/>
      <c r="H69" s="1"/>
      <c r="I69" s="1"/>
      <c r="J69" s="16"/>
      <c r="K69" s="16"/>
      <c r="L69" s="22"/>
      <c r="M69" s="16"/>
      <c r="N69" s="16"/>
      <c r="O69" s="16"/>
      <c r="P69" s="16"/>
      <c r="Q69" s="22"/>
      <c r="R69" s="16"/>
      <c r="S69" s="16"/>
      <c r="T69" s="16"/>
      <c r="U69" s="16"/>
      <c r="V69" s="22"/>
      <c r="W69" s="16"/>
      <c r="X69" s="16"/>
    </row>
    <row r="70" spans="2:24" ht="15">
      <c r="B70" s="20"/>
      <c r="C70" s="1"/>
      <c r="D70" s="1"/>
      <c r="E70" s="1"/>
      <c r="F70" s="1"/>
      <c r="G70" s="1"/>
      <c r="H70" s="1"/>
      <c r="I70" s="1"/>
      <c r="J70" s="16"/>
      <c r="K70" s="16"/>
      <c r="L70" s="22"/>
      <c r="M70" s="16"/>
      <c r="N70" s="16"/>
      <c r="O70" s="16"/>
      <c r="P70" s="16"/>
      <c r="Q70" s="22"/>
      <c r="R70" s="16"/>
      <c r="S70" s="16"/>
      <c r="T70" s="16"/>
      <c r="U70" s="16"/>
      <c r="V70" s="22"/>
      <c r="W70" s="16"/>
      <c r="X70" s="16"/>
    </row>
    <row r="71" spans="2:24" ht="15">
      <c r="B71" s="20"/>
      <c r="C71" s="1"/>
      <c r="D71" s="1"/>
      <c r="E71" s="1"/>
      <c r="F71" s="1"/>
      <c r="G71" s="1"/>
      <c r="H71" s="1"/>
      <c r="I71" s="1"/>
      <c r="J71" s="16"/>
      <c r="K71" s="16"/>
      <c r="L71" s="22"/>
      <c r="M71" s="16"/>
      <c r="N71" s="16"/>
      <c r="O71" s="16"/>
      <c r="P71" s="16"/>
      <c r="Q71" s="22"/>
      <c r="R71" s="16"/>
      <c r="S71" s="16"/>
      <c r="T71" s="16"/>
      <c r="U71" s="16"/>
      <c r="V71" s="22"/>
      <c r="W71" s="16"/>
      <c r="X71" s="16"/>
    </row>
    <row r="72" spans="2:24" ht="15">
      <c r="B72" s="20"/>
      <c r="C72" s="1"/>
      <c r="D72" s="1"/>
      <c r="E72" s="1"/>
      <c r="F72" s="1"/>
      <c r="G72" s="1"/>
      <c r="H72" s="1"/>
      <c r="I72" s="1"/>
      <c r="J72" s="16"/>
      <c r="K72" s="16"/>
      <c r="L72" s="22"/>
      <c r="M72" s="16"/>
      <c r="N72" s="16"/>
      <c r="O72" s="16"/>
      <c r="P72" s="16"/>
      <c r="Q72" s="22"/>
      <c r="R72" s="16"/>
      <c r="S72" s="16"/>
      <c r="T72" s="16"/>
      <c r="U72" s="16"/>
      <c r="V72" s="22"/>
      <c r="W72" s="16"/>
      <c r="X72" s="16"/>
    </row>
    <row r="73" spans="2:24" ht="15">
      <c r="B73" s="20"/>
      <c r="C73" s="1"/>
      <c r="D73" s="1"/>
      <c r="E73" s="1"/>
      <c r="F73" s="1"/>
      <c r="G73" s="1"/>
      <c r="H73" s="1"/>
      <c r="I73" s="1"/>
      <c r="J73" s="16"/>
      <c r="K73" s="16"/>
      <c r="L73" s="22"/>
      <c r="M73" s="16"/>
      <c r="N73" s="16"/>
      <c r="O73" s="16"/>
      <c r="P73" s="16"/>
      <c r="Q73" s="22"/>
      <c r="R73" s="16"/>
      <c r="S73" s="16"/>
      <c r="T73" s="16"/>
      <c r="U73" s="16"/>
      <c r="V73" s="22"/>
      <c r="W73" s="16"/>
      <c r="X73" s="16"/>
    </row>
    <row r="74" spans="2:24" ht="15">
      <c r="B74" s="20"/>
      <c r="C74" s="1"/>
      <c r="D74" s="1"/>
      <c r="E74" s="1"/>
      <c r="F74" s="1"/>
      <c r="G74" s="1"/>
      <c r="H74" s="1"/>
      <c r="I74" s="1"/>
      <c r="J74" s="16"/>
      <c r="K74" s="16"/>
      <c r="L74" s="22"/>
      <c r="M74" s="16"/>
      <c r="N74" s="16"/>
      <c r="O74" s="16"/>
      <c r="P74" s="16"/>
      <c r="Q74" s="22"/>
      <c r="R74" s="16"/>
      <c r="S74" s="16"/>
      <c r="T74" s="16"/>
      <c r="U74" s="16"/>
      <c r="V74" s="22"/>
      <c r="W74" s="16"/>
      <c r="X74" s="16"/>
    </row>
    <row r="75" spans="2:24" ht="15">
      <c r="B75" s="20"/>
      <c r="C75" s="1"/>
      <c r="D75" s="1"/>
      <c r="E75" s="1"/>
      <c r="F75" s="1"/>
      <c r="G75" s="1"/>
      <c r="H75" s="1"/>
      <c r="I75" s="1"/>
      <c r="J75" s="16"/>
      <c r="K75" s="16"/>
      <c r="L75" s="22"/>
      <c r="M75" s="16"/>
      <c r="N75" s="16"/>
      <c r="O75" s="16"/>
      <c r="P75" s="16"/>
      <c r="Q75" s="22"/>
      <c r="R75" s="16"/>
      <c r="S75" s="16"/>
      <c r="T75" s="16"/>
      <c r="U75" s="16"/>
      <c r="V75" s="22"/>
      <c r="W75" s="16"/>
      <c r="X75" s="16"/>
    </row>
    <row r="76" spans="2:24" ht="15">
      <c r="B76" s="20"/>
      <c r="C76" s="1"/>
      <c r="D76" s="1"/>
      <c r="E76" s="1"/>
      <c r="F76" s="1"/>
      <c r="G76" s="1"/>
      <c r="H76" s="1"/>
      <c r="I76" s="1"/>
      <c r="J76" s="16"/>
      <c r="K76" s="16"/>
      <c r="L76" s="22"/>
      <c r="M76" s="16"/>
      <c r="N76" s="16"/>
      <c r="O76" s="16"/>
      <c r="P76" s="16"/>
      <c r="Q76" s="22"/>
      <c r="R76" s="16"/>
      <c r="S76" s="16"/>
      <c r="T76" s="16"/>
      <c r="U76" s="16"/>
      <c r="V76" s="22"/>
      <c r="W76" s="16"/>
      <c r="X76" s="16"/>
    </row>
    <row r="77" spans="2:24" ht="15">
      <c r="B77" s="20"/>
      <c r="C77" s="1"/>
      <c r="D77" s="1"/>
      <c r="E77" s="1"/>
      <c r="F77" s="1"/>
      <c r="G77" s="1"/>
      <c r="H77" s="1"/>
      <c r="I77" s="1"/>
      <c r="J77" s="16"/>
      <c r="K77" s="16"/>
      <c r="L77" s="22"/>
      <c r="M77" s="16"/>
      <c r="N77" s="16"/>
      <c r="O77" s="16"/>
      <c r="P77" s="16"/>
      <c r="Q77" s="22"/>
      <c r="R77" s="16"/>
      <c r="S77" s="16"/>
      <c r="T77" s="16"/>
      <c r="U77" s="16"/>
      <c r="V77" s="22"/>
      <c r="W77" s="16"/>
      <c r="X77" s="16"/>
    </row>
    <row r="78" spans="2:24" ht="15">
      <c r="B78" s="20"/>
      <c r="C78" s="1"/>
      <c r="D78" s="1"/>
      <c r="E78" s="1"/>
      <c r="F78" s="1"/>
      <c r="G78" s="1"/>
      <c r="H78" s="1"/>
      <c r="I78" s="1"/>
      <c r="J78" s="16"/>
      <c r="K78" s="16"/>
      <c r="L78" s="22"/>
      <c r="M78" s="16"/>
      <c r="N78" s="16"/>
      <c r="O78" s="16"/>
      <c r="P78" s="16"/>
      <c r="Q78" s="22"/>
      <c r="R78" s="16"/>
      <c r="S78" s="16"/>
      <c r="T78" s="16"/>
      <c r="U78" s="16"/>
      <c r="V78" s="22"/>
      <c r="W78" s="16"/>
      <c r="X78" s="16"/>
    </row>
    <row r="79" spans="2:24" ht="15">
      <c r="B79" s="20"/>
      <c r="C79" s="1"/>
      <c r="D79" s="1"/>
      <c r="E79" s="1"/>
      <c r="F79" s="1"/>
      <c r="G79" s="1"/>
      <c r="H79" s="1"/>
      <c r="I79" s="1"/>
      <c r="J79" s="16"/>
      <c r="K79" s="16"/>
      <c r="L79" s="22"/>
      <c r="M79" s="16"/>
      <c r="N79" s="16"/>
      <c r="O79" s="16"/>
      <c r="P79" s="16"/>
      <c r="Q79" s="22"/>
      <c r="R79" s="16"/>
      <c r="S79" s="16"/>
      <c r="T79" s="16"/>
      <c r="U79" s="16"/>
      <c r="V79" s="22"/>
      <c r="W79" s="16"/>
      <c r="X79" s="16"/>
    </row>
    <row r="80" spans="2:24" ht="15">
      <c r="B80" s="20"/>
      <c r="C80" s="1"/>
      <c r="D80" s="1"/>
      <c r="E80" s="1"/>
      <c r="F80" s="1"/>
      <c r="G80" s="1"/>
      <c r="H80" s="1"/>
      <c r="I80" s="1"/>
      <c r="J80" s="16"/>
      <c r="K80" s="16"/>
      <c r="L80" s="22"/>
      <c r="M80" s="16"/>
      <c r="N80" s="16"/>
      <c r="O80" s="16"/>
      <c r="P80" s="16"/>
      <c r="Q80" s="22"/>
      <c r="R80" s="16"/>
      <c r="S80" s="16"/>
      <c r="T80" s="16"/>
      <c r="U80" s="16"/>
      <c r="V80" s="22"/>
      <c r="W80" s="16"/>
      <c r="X80" s="16"/>
    </row>
    <row r="81" spans="2:24" ht="15">
      <c r="B81" s="20"/>
      <c r="C81" s="1"/>
      <c r="D81" s="1"/>
      <c r="E81" s="1"/>
      <c r="F81" s="1"/>
      <c r="G81" s="1"/>
      <c r="H81" s="1"/>
      <c r="I81" s="1"/>
      <c r="J81" s="16"/>
      <c r="K81" s="16"/>
      <c r="L81" s="22"/>
      <c r="M81" s="16"/>
      <c r="N81" s="16"/>
      <c r="O81" s="16"/>
      <c r="P81" s="16"/>
      <c r="Q81" s="22"/>
      <c r="R81" s="16"/>
      <c r="S81" s="16"/>
      <c r="T81" s="16"/>
      <c r="U81" s="16"/>
      <c r="V81" s="22"/>
      <c r="W81" s="16"/>
      <c r="X81" s="16"/>
    </row>
    <row r="82" spans="2:24" ht="15">
      <c r="B82" s="20"/>
      <c r="C82" s="1"/>
      <c r="D82" s="1"/>
      <c r="E82" s="1"/>
      <c r="F82" s="1"/>
      <c r="G82" s="1"/>
      <c r="H82" s="1"/>
      <c r="I82" s="1"/>
      <c r="J82" s="16"/>
      <c r="K82" s="16"/>
      <c r="L82" s="22"/>
      <c r="M82" s="16"/>
      <c r="N82" s="16"/>
      <c r="O82" s="16"/>
      <c r="P82" s="16"/>
      <c r="Q82" s="22"/>
      <c r="R82" s="16"/>
      <c r="S82" s="16"/>
      <c r="T82" s="16"/>
      <c r="U82" s="16"/>
      <c r="V82" s="22"/>
      <c r="W82" s="16"/>
      <c r="X82" s="16"/>
    </row>
    <row r="83" spans="2:24" ht="15">
      <c r="B83" s="24"/>
      <c r="C83" s="1"/>
      <c r="D83" s="1"/>
      <c r="E83" s="1"/>
      <c r="F83" s="1"/>
      <c r="G83" s="1"/>
      <c r="H83" s="1"/>
      <c r="I83" s="1"/>
      <c r="J83" s="16"/>
      <c r="K83" s="16"/>
      <c r="L83" s="22"/>
      <c r="M83" s="16"/>
      <c r="N83" s="16"/>
      <c r="O83" s="16"/>
      <c r="P83" s="16"/>
      <c r="Q83" s="22"/>
      <c r="R83" s="16"/>
      <c r="S83" s="16"/>
      <c r="T83" s="16"/>
      <c r="U83" s="16"/>
      <c r="V83" s="22"/>
      <c r="W83" s="16"/>
      <c r="X83" s="16"/>
    </row>
    <row r="84" spans="2:24" ht="15">
      <c r="B84" s="24"/>
      <c r="C84" s="1"/>
      <c r="D84" s="1"/>
      <c r="E84" s="1"/>
      <c r="F84" s="1"/>
      <c r="G84" s="1"/>
      <c r="H84" s="1"/>
      <c r="I84" s="1"/>
      <c r="J84" s="16"/>
      <c r="K84" s="16"/>
      <c r="L84" s="22"/>
      <c r="M84" s="16"/>
      <c r="N84" s="16"/>
      <c r="O84" s="16"/>
      <c r="P84" s="16"/>
      <c r="Q84" s="22"/>
      <c r="R84" s="16"/>
      <c r="S84" s="16"/>
      <c r="T84" s="16"/>
      <c r="U84" s="16"/>
      <c r="V84" s="22"/>
      <c r="W84" s="16"/>
      <c r="X84" s="16"/>
    </row>
    <row r="85" spans="2:24">
      <c r="B85" s="25"/>
    </row>
  </sheetData>
  <mergeCells count="3">
    <mergeCell ref="J4:N4"/>
    <mergeCell ref="O4:S4"/>
    <mergeCell ref="T4:X4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X54"/>
  <sheetViews>
    <sheetView workbookViewId="0">
      <selection activeCell="N29" sqref="N29"/>
    </sheetView>
  </sheetViews>
  <sheetFormatPr defaultRowHeight="15.75"/>
  <cols>
    <col min="2" max="2" width="9.42578125" style="31" customWidth="1"/>
    <col min="3" max="3" width="31.7109375" style="26" bestFit="1" customWidth="1"/>
    <col min="4" max="4" width="16" style="26" bestFit="1" customWidth="1"/>
    <col min="5" max="5" width="16" style="26" customWidth="1"/>
    <col min="6" max="6" width="10.42578125" style="26" customWidth="1"/>
    <col min="7" max="7" width="5" style="26" bestFit="1" customWidth="1"/>
    <col min="8" max="8" width="8.28515625" style="26" bestFit="1" customWidth="1"/>
    <col min="9" max="9" width="5" style="26" bestFit="1" customWidth="1"/>
    <col min="10" max="10" width="7.85546875" style="27" bestFit="1" customWidth="1"/>
    <col min="11" max="11" width="5" style="28" customWidth="1"/>
    <col min="12" max="12" width="7.85546875" style="29" bestFit="1" customWidth="1"/>
    <col min="13" max="13" width="5" style="28" bestFit="1" customWidth="1"/>
    <col min="14" max="14" width="4.85546875" style="28" bestFit="1" customWidth="1"/>
    <col min="15" max="15" width="7.85546875" style="27" bestFit="1" customWidth="1"/>
    <col min="16" max="16" width="5" style="28" bestFit="1" customWidth="1"/>
    <col min="17" max="17" width="7.85546875" style="29" bestFit="1" customWidth="1"/>
    <col min="18" max="18" width="5" style="28" bestFit="1" customWidth="1"/>
    <col min="19" max="19" width="4.85546875" style="28" bestFit="1" customWidth="1"/>
    <col min="20" max="20" width="7.85546875" style="27" bestFit="1" customWidth="1"/>
    <col min="21" max="21" width="5" style="28" bestFit="1" customWidth="1"/>
    <col min="22" max="22" width="7.85546875" style="29" bestFit="1" customWidth="1"/>
    <col min="23" max="23" width="5" style="28" bestFit="1" customWidth="1"/>
    <col min="24" max="24" width="4.85546875" style="28" bestFit="1" customWidth="1"/>
  </cols>
  <sheetData>
    <row r="2" spans="1:24" ht="15">
      <c r="B2" s="94" t="s">
        <v>451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thickBot="1">
      <c r="B3" s="95" t="s">
        <v>13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24" thickBot="1">
      <c r="B4" s="5"/>
      <c r="C4" s="6"/>
      <c r="D4" s="6"/>
      <c r="E4" s="6"/>
      <c r="F4" s="6"/>
      <c r="G4" s="6"/>
      <c r="H4" s="6"/>
      <c r="I4" s="6"/>
      <c r="J4" s="764" t="s">
        <v>237</v>
      </c>
      <c r="K4" s="765"/>
      <c r="L4" s="765"/>
      <c r="M4" s="765"/>
      <c r="N4" s="766"/>
      <c r="O4" s="764" t="s">
        <v>238</v>
      </c>
      <c r="P4" s="765"/>
      <c r="Q4" s="765"/>
      <c r="R4" s="765"/>
      <c r="S4" s="766"/>
      <c r="T4" s="764" t="str">
        <f>'T1-Summary'!$F$5</f>
        <v>EOM</v>
      </c>
      <c r="U4" s="765"/>
      <c r="V4" s="765"/>
      <c r="W4" s="765"/>
      <c r="X4" s="766"/>
    </row>
    <row r="5" spans="1:24" ht="26.25" thickBot="1">
      <c r="B5" s="136" t="s">
        <v>50</v>
      </c>
      <c r="C5" s="138" t="s">
        <v>51</v>
      </c>
      <c r="D5" s="139" t="s">
        <v>243</v>
      </c>
      <c r="E5" s="355"/>
      <c r="F5" s="137" t="s">
        <v>242</v>
      </c>
      <c r="G5" s="137" t="s">
        <v>53</v>
      </c>
      <c r="H5" s="137" t="s">
        <v>89</v>
      </c>
      <c r="I5" s="141" t="s">
        <v>53</v>
      </c>
      <c r="J5" s="139" t="s">
        <v>54</v>
      </c>
      <c r="K5" s="137" t="s">
        <v>53</v>
      </c>
      <c r="L5" s="140" t="s">
        <v>244</v>
      </c>
      <c r="M5" s="137" t="s">
        <v>53</v>
      </c>
      <c r="N5" s="141" t="s">
        <v>113</v>
      </c>
      <c r="O5" s="139" t="s">
        <v>54</v>
      </c>
      <c r="P5" s="137" t="s">
        <v>53</v>
      </c>
      <c r="Q5" s="140" t="s">
        <v>244</v>
      </c>
      <c r="R5" s="137" t="s">
        <v>53</v>
      </c>
      <c r="S5" s="141" t="s">
        <v>113</v>
      </c>
      <c r="T5" s="139" t="s">
        <v>54</v>
      </c>
      <c r="U5" s="137" t="s">
        <v>53</v>
      </c>
      <c r="V5" s="140" t="s">
        <v>244</v>
      </c>
      <c r="W5" s="137" t="s">
        <v>53</v>
      </c>
      <c r="X5" s="141" t="s">
        <v>113</v>
      </c>
    </row>
    <row r="6" spans="1:24" ht="15">
      <c r="B6" s="142"/>
      <c r="C6" s="162" t="s">
        <v>424</v>
      </c>
      <c r="D6" s="163"/>
      <c r="E6" s="356"/>
      <c r="F6" s="144"/>
      <c r="G6" s="144"/>
      <c r="H6" s="144"/>
      <c r="I6" s="164"/>
      <c r="J6" s="145"/>
      <c r="K6" s="146"/>
      <c r="L6" s="147"/>
      <c r="M6" s="146"/>
      <c r="N6" s="148"/>
      <c r="O6" s="145"/>
      <c r="P6" s="146"/>
      <c r="Q6" s="147"/>
      <c r="R6" s="146"/>
      <c r="S6" s="148"/>
      <c r="T6" s="145"/>
      <c r="U6" s="146"/>
      <c r="V6" s="147"/>
      <c r="W6" s="146"/>
      <c r="X6" s="148"/>
    </row>
    <row r="7" spans="1:24" ht="15">
      <c r="B7" s="126"/>
      <c r="C7" s="162" t="s">
        <v>17</v>
      </c>
      <c r="D7" s="163"/>
      <c r="E7" s="356"/>
      <c r="F7" s="144"/>
      <c r="G7" s="144"/>
      <c r="H7" s="144"/>
      <c r="I7" s="164"/>
      <c r="J7" s="145"/>
      <c r="K7" s="146"/>
      <c r="L7" s="147"/>
      <c r="M7" s="146"/>
      <c r="N7" s="148"/>
      <c r="O7" s="145"/>
      <c r="P7" s="146"/>
      <c r="Q7" s="147"/>
      <c r="R7" s="146"/>
      <c r="S7" s="148"/>
      <c r="T7" s="145"/>
      <c r="U7" s="146"/>
      <c r="V7" s="147"/>
      <c r="W7" s="146"/>
      <c r="X7" s="148"/>
    </row>
    <row r="8" spans="1:24" ht="15">
      <c r="B8" s="126"/>
      <c r="C8" s="130"/>
      <c r="D8" s="116"/>
      <c r="E8" s="350"/>
      <c r="F8" s="45"/>
      <c r="G8" s="45"/>
      <c r="H8" s="62"/>
      <c r="I8" s="130"/>
      <c r="J8" s="134"/>
      <c r="K8" s="55"/>
      <c r="L8" s="100"/>
      <c r="M8" s="55"/>
      <c r="N8" s="127"/>
      <c r="O8" s="134"/>
      <c r="P8" s="55"/>
      <c r="Q8" s="100"/>
      <c r="R8" s="55"/>
      <c r="S8" s="127"/>
      <c r="T8" s="134"/>
      <c r="U8" s="55"/>
      <c r="V8" s="100"/>
      <c r="W8" s="55"/>
      <c r="X8" s="127"/>
    </row>
    <row r="9" spans="1:24" ht="15">
      <c r="B9" s="126"/>
      <c r="C9" s="162" t="s">
        <v>249</v>
      </c>
      <c r="D9" s="163"/>
      <c r="E9" s="356"/>
      <c r="F9" s="144"/>
      <c r="G9" s="144"/>
      <c r="H9" s="144"/>
      <c r="I9" s="164"/>
      <c r="J9" s="145"/>
      <c r="K9" s="146"/>
      <c r="L9" s="147"/>
      <c r="M9" s="146"/>
      <c r="N9" s="148"/>
      <c r="O9" s="145"/>
      <c r="P9" s="146"/>
      <c r="Q9" s="147"/>
      <c r="R9" s="146"/>
      <c r="S9" s="148"/>
      <c r="T9" s="145"/>
      <c r="U9" s="146"/>
      <c r="V9" s="147"/>
      <c r="W9" s="146"/>
      <c r="X9" s="148"/>
    </row>
    <row r="10" spans="1:24" ht="15">
      <c r="B10" s="126"/>
      <c r="C10" s="130"/>
      <c r="D10" s="116"/>
      <c r="E10" s="350"/>
      <c r="F10" s="45"/>
      <c r="G10" s="45"/>
      <c r="H10" s="62"/>
      <c r="I10" s="130"/>
      <c r="J10" s="134"/>
      <c r="K10" s="55"/>
      <c r="L10" s="100"/>
      <c r="M10" s="55"/>
      <c r="N10" s="127"/>
      <c r="O10" s="134"/>
      <c r="P10" s="55"/>
      <c r="Q10" s="100"/>
      <c r="R10" s="55"/>
      <c r="S10" s="127"/>
      <c r="T10" s="134"/>
      <c r="U10" s="55"/>
      <c r="V10" s="100"/>
      <c r="W10" s="55"/>
      <c r="X10" s="127"/>
    </row>
    <row r="11" spans="1:24" ht="15">
      <c r="B11" s="126"/>
      <c r="C11" s="162" t="s">
        <v>250</v>
      </c>
      <c r="D11" s="163"/>
      <c r="E11" s="356"/>
      <c r="F11" s="144"/>
      <c r="G11" s="144"/>
      <c r="H11" s="144"/>
      <c r="I11" s="164"/>
      <c r="J11" s="145"/>
      <c r="K11" s="146"/>
      <c r="L11" s="147"/>
      <c r="M11" s="146"/>
      <c r="N11" s="148"/>
      <c r="O11" s="145"/>
      <c r="P11" s="146"/>
      <c r="Q11" s="147"/>
      <c r="R11" s="146"/>
      <c r="S11" s="148"/>
      <c r="T11" s="145"/>
      <c r="U11" s="146"/>
      <c r="V11" s="147"/>
      <c r="W11" s="146"/>
      <c r="X11" s="148"/>
    </row>
    <row r="12" spans="1:24" ht="15">
      <c r="B12" s="126"/>
      <c r="C12" s="130"/>
      <c r="D12" s="116"/>
      <c r="E12" s="350"/>
      <c r="F12" s="45"/>
      <c r="G12" s="45"/>
      <c r="H12" s="62"/>
      <c r="I12" s="130"/>
      <c r="J12" s="134"/>
      <c r="K12" s="55"/>
      <c r="L12" s="100"/>
      <c r="M12" s="55"/>
      <c r="N12" s="127"/>
      <c r="O12" s="134"/>
      <c r="P12" s="55"/>
      <c r="Q12" s="100"/>
      <c r="R12" s="55"/>
      <c r="S12" s="127"/>
      <c r="T12" s="134"/>
      <c r="U12" s="55"/>
      <c r="V12" s="100"/>
      <c r="W12" s="55"/>
      <c r="X12" s="127"/>
    </row>
    <row r="13" spans="1:24" thickBot="1">
      <c r="A13" s="93"/>
      <c r="B13" s="128"/>
      <c r="C13" s="114" t="s">
        <v>8</v>
      </c>
      <c r="D13" s="165"/>
      <c r="E13" s="357"/>
      <c r="F13" s="98"/>
      <c r="G13" s="98"/>
      <c r="H13" s="98"/>
      <c r="I13" s="131"/>
      <c r="J13" s="133"/>
      <c r="K13" s="99"/>
      <c r="L13" s="100"/>
      <c r="M13" s="99"/>
      <c r="N13" s="124">
        <f>SUM(N6:N12)</f>
        <v>0</v>
      </c>
      <c r="O13" s="133"/>
      <c r="P13" s="99"/>
      <c r="Q13" s="100"/>
      <c r="R13" s="99"/>
      <c r="S13" s="124">
        <f>SUM(S6:S12)</f>
        <v>0</v>
      </c>
      <c r="T13" s="133"/>
      <c r="U13" s="99"/>
      <c r="V13" s="100"/>
      <c r="W13" s="99"/>
      <c r="X13" s="124">
        <f>SUM(X6:X12)</f>
        <v>0</v>
      </c>
    </row>
    <row r="14" spans="1:24" thickBot="1">
      <c r="B14" s="155" t="s">
        <v>266</v>
      </c>
      <c r="C14" s="157"/>
      <c r="D14" s="155"/>
      <c r="E14" s="361"/>
      <c r="F14" s="156"/>
      <c r="G14" s="156"/>
      <c r="H14" s="156"/>
      <c r="I14" s="169"/>
      <c r="J14" s="158"/>
      <c r="K14" s="159"/>
      <c r="L14" s="90"/>
      <c r="M14" s="160"/>
      <c r="N14" s="161">
        <f>SUMIF($C6:$C13,"Sub-total",N6:N13)</f>
        <v>0</v>
      </c>
      <c r="O14" s="158"/>
      <c r="P14" s="159"/>
      <c r="Q14" s="90"/>
      <c r="R14" s="160"/>
      <c r="S14" s="161">
        <f>SUMIF($C6:$C13,"Sub-total",S6:S13)</f>
        <v>0</v>
      </c>
      <c r="T14" s="158"/>
      <c r="U14" s="159"/>
      <c r="V14" s="90"/>
      <c r="W14" s="160"/>
      <c r="X14" s="161">
        <f>SUMIF($C6:$C13,"Sub-total",X6:X13)</f>
        <v>0</v>
      </c>
    </row>
    <row r="15" spans="1:24" ht="15">
      <c r="B15" s="96"/>
      <c r="C15" s="97"/>
      <c r="D15" s="1"/>
      <c r="E15" s="1"/>
      <c r="F15" s="1"/>
      <c r="G15" s="1"/>
      <c r="H15" s="1"/>
      <c r="I15" s="1"/>
      <c r="J15" s="2"/>
      <c r="K15" s="16"/>
      <c r="L15" s="7"/>
      <c r="M15" s="16"/>
      <c r="N15" s="16"/>
      <c r="O15" s="2"/>
      <c r="P15" s="16"/>
      <c r="Q15" s="7"/>
      <c r="R15" s="16"/>
      <c r="S15" s="16"/>
      <c r="T15" s="2"/>
      <c r="U15" s="16"/>
      <c r="V15" s="7"/>
      <c r="W15" s="16"/>
      <c r="X15" s="16"/>
    </row>
    <row r="16" spans="1:24" ht="15">
      <c r="B16" s="9"/>
      <c r="C16" s="10"/>
      <c r="D16" s="9"/>
      <c r="E16" s="9"/>
      <c r="F16" s="9"/>
      <c r="G16" s="9"/>
      <c r="H16" s="9"/>
      <c r="I16" s="9"/>
      <c r="J16" s="11"/>
      <c r="K16" s="12"/>
      <c r="L16" s="13"/>
      <c r="M16" s="12"/>
      <c r="N16" s="12"/>
      <c r="O16" s="11"/>
      <c r="P16" s="12"/>
      <c r="Q16" s="13"/>
      <c r="R16" s="12"/>
      <c r="S16" s="12"/>
      <c r="T16" s="11"/>
      <c r="U16" s="12"/>
      <c r="V16" s="13"/>
      <c r="W16" s="12"/>
      <c r="X16" s="12"/>
    </row>
    <row r="17" spans="2:24" ht="15">
      <c r="B17" s="5"/>
      <c r="C17" s="1"/>
      <c r="D17" s="1"/>
      <c r="E17" s="1"/>
      <c r="F17" s="1"/>
      <c r="G17" s="1"/>
      <c r="H17" s="1"/>
      <c r="I17" s="1"/>
      <c r="J17" s="16"/>
      <c r="K17" s="16"/>
      <c r="L17" s="7"/>
      <c r="M17" s="16"/>
      <c r="N17" s="16"/>
      <c r="O17" s="16"/>
      <c r="P17" s="16"/>
      <c r="Q17" s="7"/>
      <c r="R17" s="16"/>
      <c r="S17" s="16"/>
      <c r="T17" s="16"/>
      <c r="U17" s="16"/>
      <c r="V17" s="7"/>
      <c r="W17" s="16"/>
      <c r="X17" s="16"/>
    </row>
    <row r="18" spans="2:24" ht="15">
      <c r="B18" s="17"/>
      <c r="C18" s="17"/>
      <c r="D18" s="17"/>
      <c r="E18" s="17"/>
      <c r="F18" s="17"/>
      <c r="G18" s="17"/>
      <c r="H18" s="17"/>
      <c r="I18" s="17"/>
      <c r="J18" s="18"/>
      <c r="K18" s="18"/>
      <c r="L18" s="19"/>
      <c r="M18" s="18"/>
      <c r="N18" s="18"/>
      <c r="O18" s="18"/>
      <c r="P18" s="18"/>
      <c r="Q18" s="19"/>
      <c r="R18" s="18"/>
      <c r="S18" s="18"/>
      <c r="T18" s="18"/>
      <c r="U18" s="18"/>
      <c r="V18" s="19"/>
      <c r="W18" s="18"/>
      <c r="X18" s="18"/>
    </row>
    <row r="19" spans="2:24" ht="15">
      <c r="B19" s="1"/>
      <c r="C19" s="17"/>
      <c r="D19" s="17"/>
      <c r="E19" s="17"/>
      <c r="F19" s="17"/>
      <c r="G19" s="17"/>
      <c r="H19" s="17"/>
      <c r="I19" s="17"/>
      <c r="J19" s="18"/>
      <c r="K19" s="18"/>
      <c r="L19" s="19"/>
      <c r="M19" s="18"/>
      <c r="N19" s="18"/>
      <c r="O19" s="18"/>
      <c r="P19" s="18"/>
      <c r="Q19" s="19"/>
      <c r="R19" s="18"/>
      <c r="S19" s="18"/>
      <c r="T19" s="18"/>
      <c r="U19" s="18"/>
      <c r="V19" s="19"/>
      <c r="W19" s="18"/>
      <c r="X19" s="18"/>
    </row>
    <row r="20" spans="2:24" ht="15">
      <c r="B20" s="1"/>
      <c r="C20" s="17"/>
      <c r="D20" s="17"/>
      <c r="E20" s="17"/>
      <c r="F20" s="17"/>
      <c r="G20" s="17"/>
      <c r="H20" s="17"/>
      <c r="I20" s="17"/>
      <c r="J20" s="18"/>
      <c r="K20" s="18"/>
      <c r="L20" s="19"/>
      <c r="M20" s="18"/>
      <c r="N20" s="18"/>
      <c r="O20" s="18"/>
      <c r="P20" s="18"/>
      <c r="Q20" s="19"/>
      <c r="R20" s="18"/>
      <c r="S20" s="18"/>
      <c r="T20" s="18"/>
      <c r="U20" s="18"/>
      <c r="V20" s="19"/>
      <c r="W20" s="18"/>
      <c r="X20" s="18"/>
    </row>
    <row r="21" spans="2:24" ht="15">
      <c r="B21" s="1"/>
      <c r="C21" s="20"/>
      <c r="D21" s="1"/>
      <c r="E21" s="1"/>
      <c r="F21" s="1"/>
      <c r="G21" s="1"/>
      <c r="H21" s="1"/>
      <c r="I21" s="1"/>
      <c r="J21" s="21"/>
      <c r="K21" s="16"/>
      <c r="L21" s="22"/>
      <c r="M21" s="16"/>
      <c r="N21" s="16"/>
      <c r="O21" s="21"/>
      <c r="P21" s="16"/>
      <c r="Q21" s="22"/>
      <c r="R21" s="16"/>
      <c r="S21" s="16"/>
      <c r="T21" s="21"/>
      <c r="U21" s="16"/>
      <c r="V21" s="22"/>
      <c r="W21" s="16"/>
      <c r="X21" s="16"/>
    </row>
    <row r="22" spans="2:24" ht="15">
      <c r="B22" s="1"/>
      <c r="C22" s="1"/>
      <c r="D22" s="1"/>
      <c r="E22" s="1"/>
      <c r="F22" s="1"/>
      <c r="G22" s="1"/>
      <c r="H22" s="1"/>
      <c r="I22" s="1"/>
      <c r="J22" s="16"/>
      <c r="K22" s="16"/>
      <c r="L22" s="22"/>
      <c r="M22" s="16"/>
      <c r="N22" s="16"/>
      <c r="O22" s="16"/>
      <c r="P22" s="16"/>
      <c r="Q22" s="22"/>
      <c r="R22" s="16"/>
      <c r="S22" s="16"/>
      <c r="T22" s="16"/>
      <c r="U22" s="16"/>
      <c r="V22" s="22"/>
      <c r="W22" s="16"/>
      <c r="X22" s="16"/>
    </row>
    <row r="23" spans="2:24" ht="15">
      <c r="B23" s="1"/>
      <c r="C23" s="1"/>
      <c r="D23" s="1"/>
      <c r="E23" s="1"/>
      <c r="F23" s="1"/>
      <c r="G23" s="1"/>
      <c r="H23" s="1"/>
      <c r="I23" s="1"/>
      <c r="J23" s="16"/>
      <c r="K23" s="16"/>
      <c r="L23" s="22"/>
      <c r="M23" s="16"/>
      <c r="N23" s="16"/>
      <c r="O23" s="16"/>
      <c r="P23" s="16"/>
      <c r="Q23" s="22"/>
      <c r="R23" s="16"/>
      <c r="S23" s="16"/>
      <c r="T23" s="16"/>
      <c r="U23" s="16"/>
      <c r="V23" s="22"/>
      <c r="W23" s="16"/>
      <c r="X23" s="16"/>
    </row>
    <row r="24" spans="2:24" ht="15">
      <c r="B24" s="20"/>
      <c r="C24" s="1"/>
      <c r="D24" s="1"/>
      <c r="E24" s="1"/>
      <c r="F24" s="1"/>
      <c r="G24" s="1"/>
      <c r="H24" s="1"/>
      <c r="I24" s="1"/>
      <c r="J24" s="16"/>
      <c r="K24" s="16"/>
      <c r="L24" s="22"/>
      <c r="M24" s="16"/>
      <c r="N24" s="16"/>
      <c r="O24" s="16"/>
      <c r="P24" s="16"/>
      <c r="Q24" s="22"/>
      <c r="R24" s="16"/>
      <c r="S24" s="16"/>
      <c r="T24" s="16"/>
      <c r="U24" s="16"/>
      <c r="V24" s="22"/>
      <c r="W24" s="16"/>
      <c r="X24" s="16"/>
    </row>
    <row r="25" spans="2:24" ht="15">
      <c r="B25" s="1"/>
      <c r="C25" s="1"/>
      <c r="D25" s="1"/>
      <c r="E25" s="1"/>
      <c r="F25" s="1"/>
      <c r="G25" s="1"/>
      <c r="H25" s="1"/>
      <c r="I25" s="1"/>
      <c r="J25" s="16"/>
      <c r="K25" s="16"/>
      <c r="L25" s="22"/>
      <c r="M25" s="16"/>
      <c r="N25" s="16"/>
      <c r="O25" s="16"/>
      <c r="P25" s="16"/>
      <c r="Q25" s="22"/>
      <c r="R25" s="16"/>
      <c r="S25" s="16"/>
      <c r="T25" s="16"/>
      <c r="U25" s="16"/>
      <c r="V25" s="22"/>
      <c r="W25" s="16"/>
      <c r="X25" s="16"/>
    </row>
    <row r="26" spans="2:24" ht="15">
      <c r="B26" s="1"/>
      <c r="C26" s="1"/>
      <c r="D26" s="1"/>
      <c r="E26" s="1"/>
      <c r="F26" s="1"/>
      <c r="G26" s="1"/>
      <c r="H26" s="1"/>
      <c r="I26" s="1"/>
      <c r="J26" s="16"/>
      <c r="K26" s="16"/>
      <c r="L26" s="22"/>
      <c r="M26" s="16"/>
      <c r="N26" s="16"/>
      <c r="O26" s="16"/>
      <c r="P26" s="16"/>
      <c r="Q26" s="22"/>
      <c r="R26" s="16"/>
      <c r="S26" s="16"/>
      <c r="T26" s="16"/>
      <c r="U26" s="16"/>
      <c r="V26" s="22"/>
      <c r="W26" s="16"/>
      <c r="X26" s="16"/>
    </row>
    <row r="27" spans="2:24" ht="15">
      <c r="B27" s="1"/>
      <c r="C27" s="1"/>
      <c r="D27" s="1"/>
      <c r="E27" s="1"/>
      <c r="F27" s="1"/>
      <c r="G27" s="1"/>
      <c r="H27" s="1"/>
      <c r="I27" s="1"/>
      <c r="J27" s="16"/>
      <c r="K27" s="16"/>
      <c r="L27" s="22"/>
      <c r="M27" s="16"/>
      <c r="N27" s="16"/>
      <c r="O27" s="16"/>
      <c r="P27" s="16"/>
      <c r="Q27" s="22"/>
      <c r="R27" s="16"/>
      <c r="S27" s="16"/>
      <c r="T27" s="16"/>
      <c r="U27" s="16"/>
      <c r="V27" s="22"/>
      <c r="W27" s="16"/>
      <c r="X27" s="16"/>
    </row>
    <row r="28" spans="2:24" ht="15">
      <c r="B28" s="20"/>
      <c r="C28" s="1"/>
      <c r="D28" s="1"/>
      <c r="E28" s="1"/>
      <c r="F28" s="1"/>
      <c r="G28" s="1"/>
      <c r="H28" s="1"/>
      <c r="I28" s="1"/>
      <c r="J28" s="16"/>
      <c r="K28" s="16"/>
      <c r="L28" s="22"/>
      <c r="M28" s="16"/>
      <c r="N28" s="16"/>
      <c r="O28" s="16"/>
      <c r="P28" s="16"/>
      <c r="Q28" s="22"/>
      <c r="R28" s="16"/>
      <c r="S28" s="16"/>
      <c r="T28" s="16"/>
      <c r="U28" s="16"/>
      <c r="V28" s="22"/>
      <c r="W28" s="16"/>
      <c r="X28" s="16"/>
    </row>
    <row r="29" spans="2:24" ht="15">
      <c r="B29" s="20"/>
      <c r="C29" s="1"/>
      <c r="D29" s="1"/>
      <c r="E29" s="1"/>
      <c r="F29" s="1"/>
      <c r="G29" s="1"/>
      <c r="H29" s="1"/>
      <c r="I29" s="1"/>
      <c r="J29" s="16"/>
      <c r="K29" s="16"/>
      <c r="L29" s="22"/>
      <c r="M29" s="16"/>
      <c r="N29" s="16"/>
      <c r="O29" s="16"/>
      <c r="P29" s="16"/>
      <c r="Q29" s="22"/>
      <c r="R29" s="16"/>
      <c r="S29" s="16"/>
      <c r="T29" s="16"/>
      <c r="U29" s="16"/>
      <c r="V29" s="22"/>
      <c r="W29" s="16"/>
      <c r="X29" s="16"/>
    </row>
    <row r="30" spans="2:24" ht="15">
      <c r="B30" s="20"/>
      <c r="C30" s="1"/>
      <c r="D30" s="1"/>
      <c r="E30" s="1"/>
      <c r="F30" s="1"/>
      <c r="G30" s="1"/>
      <c r="H30" s="1"/>
      <c r="I30" s="1"/>
      <c r="J30" s="16"/>
      <c r="K30" s="16"/>
      <c r="L30" s="22"/>
      <c r="M30" s="16"/>
      <c r="N30" s="16"/>
      <c r="O30" s="16"/>
      <c r="P30" s="16"/>
      <c r="Q30" s="22"/>
      <c r="R30" s="16"/>
      <c r="S30" s="16"/>
      <c r="T30" s="16"/>
      <c r="U30" s="16"/>
      <c r="V30" s="22"/>
      <c r="W30" s="16"/>
      <c r="X30" s="16"/>
    </row>
    <row r="31" spans="2:24" ht="15">
      <c r="B31" s="20"/>
      <c r="C31" s="1"/>
      <c r="D31" s="1"/>
      <c r="E31" s="1"/>
      <c r="F31" s="1"/>
      <c r="G31" s="1"/>
      <c r="H31" s="1"/>
      <c r="I31" s="1"/>
      <c r="J31" s="16"/>
      <c r="K31" s="16"/>
      <c r="L31" s="22"/>
      <c r="M31" s="16"/>
      <c r="N31" s="16"/>
      <c r="O31" s="16"/>
      <c r="P31" s="16"/>
      <c r="Q31" s="22"/>
      <c r="R31" s="16"/>
      <c r="S31" s="16"/>
      <c r="T31" s="16"/>
      <c r="U31" s="16"/>
      <c r="V31" s="22"/>
      <c r="W31" s="16"/>
      <c r="X31" s="16"/>
    </row>
    <row r="32" spans="2:24" ht="15">
      <c r="B32" s="20"/>
      <c r="C32" s="1"/>
      <c r="D32" s="1"/>
      <c r="E32" s="1"/>
      <c r="F32" s="1"/>
      <c r="G32" s="1"/>
      <c r="H32" s="1"/>
      <c r="I32" s="1"/>
      <c r="J32" s="16"/>
      <c r="K32" s="16"/>
      <c r="L32" s="22"/>
      <c r="M32" s="16"/>
      <c r="N32" s="16"/>
      <c r="O32" s="16"/>
      <c r="P32" s="16"/>
      <c r="Q32" s="22"/>
      <c r="R32" s="16"/>
      <c r="S32" s="16"/>
      <c r="T32" s="16"/>
      <c r="U32" s="16"/>
      <c r="V32" s="22"/>
      <c r="W32" s="16"/>
      <c r="X32" s="16"/>
    </row>
    <row r="33" spans="2:24" ht="15">
      <c r="B33" s="20"/>
      <c r="C33" s="1"/>
      <c r="D33" s="1"/>
      <c r="E33" s="1"/>
      <c r="F33" s="1"/>
      <c r="G33" s="1"/>
      <c r="H33" s="1"/>
      <c r="I33" s="1"/>
      <c r="J33" s="16"/>
      <c r="K33" s="16"/>
      <c r="L33" s="22"/>
      <c r="M33" s="16"/>
      <c r="N33" s="16"/>
      <c r="O33" s="16"/>
      <c r="P33" s="16"/>
      <c r="Q33" s="22"/>
      <c r="R33" s="16"/>
      <c r="S33" s="16"/>
      <c r="T33" s="16"/>
      <c r="U33" s="16"/>
      <c r="V33" s="22"/>
      <c r="W33" s="16"/>
      <c r="X33" s="16"/>
    </row>
    <row r="34" spans="2:24" ht="15">
      <c r="B34" s="20"/>
      <c r="C34" s="1"/>
      <c r="D34" s="1"/>
      <c r="E34" s="1"/>
      <c r="F34" s="1"/>
      <c r="G34" s="1"/>
      <c r="H34" s="1"/>
      <c r="I34" s="1"/>
      <c r="J34" s="16"/>
      <c r="K34" s="16"/>
      <c r="L34" s="22"/>
      <c r="M34" s="16"/>
      <c r="N34" s="16"/>
      <c r="O34" s="16"/>
      <c r="P34" s="16"/>
      <c r="Q34" s="22"/>
      <c r="R34" s="16"/>
      <c r="S34" s="16"/>
      <c r="T34" s="16"/>
      <c r="U34" s="16"/>
      <c r="V34" s="22"/>
      <c r="W34" s="16"/>
      <c r="X34" s="16"/>
    </row>
    <row r="35" spans="2:24" ht="15">
      <c r="B35" s="20"/>
      <c r="C35" s="1"/>
      <c r="D35" s="1"/>
      <c r="E35" s="1"/>
      <c r="F35" s="1"/>
      <c r="G35" s="1"/>
      <c r="H35" s="1"/>
      <c r="I35" s="1"/>
      <c r="J35" s="16"/>
      <c r="K35" s="16"/>
      <c r="L35" s="22"/>
      <c r="M35" s="16"/>
      <c r="N35" s="16"/>
      <c r="O35" s="16"/>
      <c r="P35" s="16"/>
      <c r="Q35" s="22"/>
      <c r="R35" s="16"/>
      <c r="S35" s="16"/>
      <c r="T35" s="16"/>
      <c r="U35" s="16"/>
      <c r="V35" s="22"/>
      <c r="W35" s="16"/>
      <c r="X35" s="16"/>
    </row>
    <row r="36" spans="2:24" ht="15">
      <c r="B36" s="20"/>
      <c r="C36" s="1"/>
      <c r="D36" s="1"/>
      <c r="E36" s="1"/>
      <c r="F36" s="1"/>
      <c r="G36" s="1"/>
      <c r="H36" s="1"/>
      <c r="I36" s="1"/>
      <c r="J36" s="16"/>
      <c r="K36" s="16"/>
      <c r="L36" s="22"/>
      <c r="M36" s="16"/>
      <c r="N36" s="16"/>
      <c r="O36" s="16"/>
      <c r="P36" s="16"/>
      <c r="Q36" s="22"/>
      <c r="R36" s="16"/>
      <c r="S36" s="16"/>
      <c r="T36" s="16"/>
      <c r="U36" s="16"/>
      <c r="V36" s="22"/>
      <c r="W36" s="16"/>
      <c r="X36" s="16"/>
    </row>
    <row r="37" spans="2:24" ht="15">
      <c r="B37" s="20"/>
      <c r="C37" s="1"/>
      <c r="D37" s="1"/>
      <c r="E37" s="1"/>
      <c r="F37" s="1"/>
      <c r="G37" s="1"/>
      <c r="H37" s="1"/>
      <c r="I37" s="1"/>
      <c r="J37" s="16"/>
      <c r="K37" s="16"/>
      <c r="L37" s="22"/>
      <c r="M37" s="16"/>
      <c r="N37" s="16"/>
      <c r="O37" s="16"/>
      <c r="P37" s="16"/>
      <c r="Q37" s="22"/>
      <c r="R37" s="16"/>
      <c r="S37" s="16"/>
      <c r="T37" s="16"/>
      <c r="U37" s="16"/>
      <c r="V37" s="22"/>
      <c r="W37" s="16"/>
      <c r="X37" s="16"/>
    </row>
    <row r="38" spans="2:24" ht="15">
      <c r="B38" s="20"/>
      <c r="C38" s="1"/>
      <c r="D38" s="1"/>
      <c r="E38" s="1"/>
      <c r="F38" s="1"/>
      <c r="G38" s="1"/>
      <c r="H38" s="1"/>
      <c r="I38" s="1"/>
      <c r="J38" s="16"/>
      <c r="K38" s="16"/>
      <c r="L38" s="22"/>
      <c r="M38" s="16"/>
      <c r="N38" s="16"/>
      <c r="O38" s="16"/>
      <c r="P38" s="16"/>
      <c r="Q38" s="22"/>
      <c r="R38" s="16"/>
      <c r="S38" s="16"/>
      <c r="T38" s="16"/>
      <c r="U38" s="16"/>
      <c r="V38" s="22"/>
      <c r="W38" s="16"/>
      <c r="X38" s="16"/>
    </row>
    <row r="39" spans="2:24" ht="15">
      <c r="B39" s="20"/>
      <c r="C39" s="1"/>
      <c r="D39" s="1"/>
      <c r="E39" s="1"/>
      <c r="F39" s="1"/>
      <c r="G39" s="1"/>
      <c r="H39" s="1"/>
      <c r="I39" s="1"/>
      <c r="J39" s="16"/>
      <c r="K39" s="16"/>
      <c r="L39" s="22"/>
      <c r="M39" s="16"/>
      <c r="N39" s="16"/>
      <c r="O39" s="16"/>
      <c r="P39" s="16"/>
      <c r="Q39" s="22"/>
      <c r="R39" s="16"/>
      <c r="S39" s="16"/>
      <c r="T39" s="16"/>
      <c r="U39" s="16"/>
      <c r="V39" s="22"/>
      <c r="W39" s="16"/>
      <c r="X39" s="16"/>
    </row>
    <row r="40" spans="2:24" ht="15">
      <c r="B40" s="20"/>
      <c r="C40" s="1"/>
      <c r="D40" s="1"/>
      <c r="E40" s="1"/>
      <c r="F40" s="1"/>
      <c r="G40" s="1"/>
      <c r="H40" s="1"/>
      <c r="I40" s="1"/>
      <c r="J40" s="16"/>
      <c r="K40" s="16"/>
      <c r="L40" s="22"/>
      <c r="M40" s="16"/>
      <c r="N40" s="16"/>
      <c r="O40" s="16"/>
      <c r="P40" s="16"/>
      <c r="Q40" s="22"/>
      <c r="R40" s="16"/>
      <c r="S40" s="16"/>
      <c r="T40" s="16"/>
      <c r="U40" s="16"/>
      <c r="V40" s="22"/>
      <c r="W40" s="16"/>
      <c r="X40" s="16"/>
    </row>
    <row r="41" spans="2:24" ht="15">
      <c r="B41" s="20"/>
      <c r="C41" s="1"/>
      <c r="D41" s="1"/>
      <c r="E41" s="1"/>
      <c r="F41" s="1"/>
      <c r="G41" s="1"/>
      <c r="H41" s="1"/>
      <c r="I41" s="1"/>
      <c r="J41" s="16"/>
      <c r="K41" s="16"/>
      <c r="L41" s="22"/>
      <c r="M41" s="16"/>
      <c r="N41" s="16"/>
      <c r="O41" s="16"/>
      <c r="P41" s="16"/>
      <c r="Q41" s="22"/>
      <c r="R41" s="16"/>
      <c r="S41" s="16"/>
      <c r="T41" s="16"/>
      <c r="U41" s="16"/>
      <c r="V41" s="22"/>
      <c r="W41" s="16"/>
      <c r="X41" s="16"/>
    </row>
    <row r="42" spans="2:24" ht="15">
      <c r="B42" s="20"/>
      <c r="C42" s="1"/>
      <c r="D42" s="1"/>
      <c r="E42" s="1"/>
      <c r="F42" s="1"/>
      <c r="G42" s="1"/>
      <c r="H42" s="1"/>
      <c r="I42" s="1"/>
      <c r="J42" s="16"/>
      <c r="K42" s="16"/>
      <c r="L42" s="22"/>
      <c r="M42" s="16"/>
      <c r="N42" s="16"/>
      <c r="O42" s="16"/>
      <c r="P42" s="16"/>
      <c r="Q42" s="22"/>
      <c r="R42" s="16"/>
      <c r="S42" s="16"/>
      <c r="T42" s="16"/>
      <c r="U42" s="16"/>
      <c r="V42" s="22"/>
      <c r="W42" s="16"/>
      <c r="X42" s="16"/>
    </row>
    <row r="43" spans="2:24" ht="15">
      <c r="B43" s="20"/>
      <c r="C43" s="1"/>
      <c r="D43" s="1"/>
      <c r="E43" s="1"/>
      <c r="F43" s="1"/>
      <c r="G43" s="1"/>
      <c r="H43" s="1"/>
      <c r="I43" s="1"/>
      <c r="J43" s="16"/>
      <c r="K43" s="16"/>
      <c r="L43" s="22"/>
      <c r="M43" s="16"/>
      <c r="N43" s="16"/>
      <c r="O43" s="16"/>
      <c r="P43" s="16"/>
      <c r="Q43" s="22"/>
      <c r="R43" s="16"/>
      <c r="S43" s="16"/>
      <c r="T43" s="16"/>
      <c r="U43" s="16"/>
      <c r="V43" s="22"/>
      <c r="W43" s="16"/>
      <c r="X43" s="16"/>
    </row>
    <row r="44" spans="2:24" ht="15">
      <c r="B44" s="20"/>
      <c r="C44" s="1"/>
      <c r="D44" s="1"/>
      <c r="E44" s="1"/>
      <c r="F44" s="1"/>
      <c r="G44" s="1"/>
      <c r="H44" s="1"/>
      <c r="I44" s="1"/>
      <c r="J44" s="16"/>
      <c r="K44" s="16"/>
      <c r="L44" s="22"/>
      <c r="M44" s="16"/>
      <c r="N44" s="16"/>
      <c r="O44" s="16"/>
      <c r="P44" s="16"/>
      <c r="Q44" s="22"/>
      <c r="R44" s="16"/>
      <c r="S44" s="16"/>
      <c r="T44" s="16"/>
      <c r="U44" s="16"/>
      <c r="V44" s="22"/>
      <c r="W44" s="16"/>
      <c r="X44" s="16"/>
    </row>
    <row r="45" spans="2:24" ht="15">
      <c r="B45" s="20"/>
      <c r="C45" s="1"/>
      <c r="D45" s="1"/>
      <c r="E45" s="1"/>
      <c r="F45" s="1"/>
      <c r="G45" s="1"/>
      <c r="H45" s="1"/>
      <c r="I45" s="1"/>
      <c r="J45" s="16"/>
      <c r="K45" s="16"/>
      <c r="L45" s="22"/>
      <c r="M45" s="16"/>
      <c r="N45" s="16"/>
      <c r="O45" s="16"/>
      <c r="P45" s="16"/>
      <c r="Q45" s="22"/>
      <c r="R45" s="16"/>
      <c r="S45" s="16"/>
      <c r="T45" s="16"/>
      <c r="U45" s="16"/>
      <c r="V45" s="22"/>
      <c r="W45" s="16"/>
      <c r="X45" s="16"/>
    </row>
    <row r="46" spans="2:24" ht="15">
      <c r="B46" s="20"/>
      <c r="C46" s="1"/>
      <c r="D46" s="1"/>
      <c r="E46" s="1"/>
      <c r="F46" s="1"/>
      <c r="G46" s="1"/>
      <c r="H46" s="1"/>
      <c r="I46" s="1"/>
      <c r="J46" s="16"/>
      <c r="K46" s="16"/>
      <c r="L46" s="22"/>
      <c r="M46" s="16"/>
      <c r="N46" s="16"/>
      <c r="O46" s="16"/>
      <c r="P46" s="16"/>
      <c r="Q46" s="22"/>
      <c r="R46" s="16"/>
      <c r="S46" s="16"/>
      <c r="T46" s="16"/>
      <c r="U46" s="16"/>
      <c r="V46" s="22"/>
      <c r="W46" s="16"/>
      <c r="X46" s="16"/>
    </row>
    <row r="47" spans="2:24" ht="15">
      <c r="B47" s="20"/>
      <c r="C47" s="1"/>
      <c r="D47" s="1"/>
      <c r="E47" s="1"/>
      <c r="F47" s="1"/>
      <c r="G47" s="1"/>
      <c r="H47" s="1"/>
      <c r="I47" s="1"/>
      <c r="J47" s="16"/>
      <c r="K47" s="16"/>
      <c r="L47" s="22"/>
      <c r="M47" s="16"/>
      <c r="N47" s="16"/>
      <c r="O47" s="16"/>
      <c r="P47" s="16"/>
      <c r="Q47" s="22"/>
      <c r="R47" s="16"/>
      <c r="S47" s="16"/>
      <c r="T47" s="16"/>
      <c r="U47" s="16"/>
      <c r="V47" s="22"/>
      <c r="W47" s="16"/>
      <c r="X47" s="16"/>
    </row>
    <row r="48" spans="2:24" ht="15">
      <c r="B48" s="20"/>
      <c r="C48" s="1"/>
      <c r="D48" s="1"/>
      <c r="E48" s="1"/>
      <c r="F48" s="1"/>
      <c r="G48" s="1"/>
      <c r="H48" s="1"/>
      <c r="I48" s="1"/>
      <c r="J48" s="16"/>
      <c r="K48" s="16"/>
      <c r="L48" s="22"/>
      <c r="M48" s="16"/>
      <c r="N48" s="16"/>
      <c r="O48" s="16"/>
      <c r="P48" s="16"/>
      <c r="Q48" s="22"/>
      <c r="R48" s="16"/>
      <c r="S48" s="16"/>
      <c r="T48" s="16"/>
      <c r="U48" s="16"/>
      <c r="V48" s="22"/>
      <c r="W48" s="16"/>
      <c r="X48" s="16"/>
    </row>
    <row r="49" spans="2:24" ht="15">
      <c r="B49" s="20"/>
      <c r="C49" s="1"/>
      <c r="D49" s="1"/>
      <c r="E49" s="1"/>
      <c r="F49" s="1"/>
      <c r="G49" s="1"/>
      <c r="H49" s="1"/>
      <c r="I49" s="1"/>
      <c r="J49" s="16"/>
      <c r="K49" s="16"/>
      <c r="L49" s="22"/>
      <c r="M49" s="16"/>
      <c r="N49" s="16"/>
      <c r="O49" s="16"/>
      <c r="P49" s="16"/>
      <c r="Q49" s="22"/>
      <c r="R49" s="16"/>
      <c r="S49" s="16"/>
      <c r="T49" s="16"/>
      <c r="U49" s="16"/>
      <c r="V49" s="22"/>
      <c r="W49" s="16"/>
      <c r="X49" s="16"/>
    </row>
    <row r="50" spans="2:24" ht="15">
      <c r="B50" s="20"/>
      <c r="C50" s="1"/>
      <c r="D50" s="1"/>
      <c r="E50" s="1"/>
      <c r="F50" s="1"/>
      <c r="G50" s="1"/>
      <c r="H50" s="1"/>
      <c r="I50" s="1"/>
      <c r="J50" s="16"/>
      <c r="K50" s="16"/>
      <c r="L50" s="22"/>
      <c r="M50" s="16"/>
      <c r="N50" s="16"/>
      <c r="O50" s="16"/>
      <c r="P50" s="16"/>
      <c r="Q50" s="22"/>
      <c r="R50" s="16"/>
      <c r="S50" s="16"/>
      <c r="T50" s="16"/>
      <c r="U50" s="16"/>
      <c r="V50" s="22"/>
      <c r="W50" s="16"/>
      <c r="X50" s="16"/>
    </row>
    <row r="51" spans="2:24" ht="15">
      <c r="B51" s="20"/>
      <c r="C51" s="1"/>
      <c r="D51" s="1"/>
      <c r="E51" s="1"/>
      <c r="F51" s="1"/>
      <c r="G51" s="1"/>
      <c r="H51" s="1"/>
      <c r="I51" s="1"/>
      <c r="J51" s="16"/>
      <c r="K51" s="16"/>
      <c r="L51" s="22"/>
      <c r="M51" s="16"/>
      <c r="N51" s="16"/>
      <c r="O51" s="16"/>
      <c r="P51" s="16"/>
      <c r="Q51" s="22"/>
      <c r="R51" s="16"/>
      <c r="S51" s="16"/>
      <c r="T51" s="16"/>
      <c r="U51" s="16"/>
      <c r="V51" s="22"/>
      <c r="W51" s="16"/>
      <c r="X51" s="16"/>
    </row>
    <row r="52" spans="2:24" ht="15">
      <c r="B52" s="24"/>
      <c r="C52" s="1"/>
      <c r="D52" s="1"/>
      <c r="E52" s="1"/>
      <c r="F52" s="1"/>
      <c r="G52" s="1"/>
      <c r="H52" s="1"/>
      <c r="I52" s="1"/>
      <c r="J52" s="16"/>
      <c r="K52" s="16"/>
      <c r="L52" s="22"/>
      <c r="M52" s="16"/>
      <c r="N52" s="16"/>
      <c r="O52" s="16"/>
      <c r="P52" s="16"/>
      <c r="Q52" s="22"/>
      <c r="R52" s="16"/>
      <c r="S52" s="16"/>
      <c r="T52" s="16"/>
      <c r="U52" s="16"/>
      <c r="V52" s="22"/>
      <c r="W52" s="16"/>
      <c r="X52" s="16"/>
    </row>
    <row r="53" spans="2:24" ht="15">
      <c r="B53" s="24"/>
      <c r="C53" s="1"/>
      <c r="D53" s="1"/>
      <c r="E53" s="1"/>
      <c r="F53" s="1"/>
      <c r="G53" s="1"/>
      <c r="H53" s="1"/>
      <c r="I53" s="1"/>
      <c r="J53" s="16"/>
      <c r="K53" s="16"/>
      <c r="L53" s="22"/>
      <c r="M53" s="16"/>
      <c r="N53" s="16"/>
      <c r="O53" s="16"/>
      <c r="P53" s="16"/>
      <c r="Q53" s="22"/>
      <c r="R53" s="16"/>
      <c r="S53" s="16"/>
      <c r="T53" s="16"/>
      <c r="U53" s="16"/>
      <c r="V53" s="22"/>
      <c r="W53" s="16"/>
      <c r="X53" s="16"/>
    </row>
    <row r="54" spans="2:24">
      <c r="B54" s="25"/>
    </row>
  </sheetData>
  <mergeCells count="3">
    <mergeCell ref="J4:N4"/>
    <mergeCell ref="O4:S4"/>
    <mergeCell ref="T4:X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��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A8AABBA3359CA4F96E1DD98C535D6BB" ma:contentTypeVersion="5" ma:contentTypeDescription="Create a new document." ma:contentTypeScope="" ma:versionID="c84cff003e109af06f76d205d93bec7a">
  <xsd:schema xmlns:xsd="http://www.w3.org/2001/XMLSchema" xmlns:xs="http://www.w3.org/2001/XMLSchema" xmlns:p="http://schemas.microsoft.com/office/2006/metadata/properties" xmlns:ns2="db21c86b-8df0-4563-9fab-787c3f3e0314" targetNamespace="http://schemas.microsoft.com/office/2006/metadata/properties" ma:root="true" ma:fieldsID="123bb7ea8637fbbe2f983f7fb424053b" ns2:_="">
    <xsd:import namespace="db21c86b-8df0-4563-9fab-787c3f3e031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21c86b-8df0-4563-9fab-787c3f3e03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DB3DC26-9AE8-459A-A74B-7BC9AE3C907C}">
  <ds:schemaRefs>
    <ds:schemaRef ds:uri="http://purl.org/dc/terms/"/>
    <ds:schemaRef ds:uri="db21c86b-8df0-4563-9fab-787c3f3e0314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purl.org/dc/dcmitype/"/>
    <ds:schemaRef ds:uri="http://www.w3.org/XML/1998/namespace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8F46E4F9-4911-415D-8848-D8C707D679C4}">
  <ds:schemaRefs>
    <ds:schemaRef ds:uri="http://schemas.microsoft.com/DataMashup"/>
  </ds:schemaRefs>
</ds:datastoreItem>
</file>

<file path=customXml/itemProps3.xml><?xml version="1.0" encoding="utf-8"?>
<ds:datastoreItem xmlns:ds="http://schemas.openxmlformats.org/officeDocument/2006/customXml" ds:itemID="{251A56C3-7105-4378-80A1-F5D8DF4AE224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9A7C9583-D36E-45AD-B13D-4B7017131FB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b21c86b-8df0-4563-9fab-787c3f3e031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29</vt:i4>
      </vt:variant>
      <vt:variant>
        <vt:lpstr>Named Ranges</vt:lpstr>
      </vt:variant>
      <vt:variant>
        <vt:i4>30</vt:i4>
      </vt:variant>
    </vt:vector>
  </HeadingPairs>
  <TitlesOfParts>
    <vt:vector size="59" baseType="lpstr">
      <vt:lpstr>Revisions</vt:lpstr>
      <vt:lpstr>T1-Summary</vt:lpstr>
      <vt:lpstr>Quantities</vt:lpstr>
      <vt:lpstr>EquipProd</vt:lpstr>
      <vt:lpstr>LHD</vt:lpstr>
      <vt:lpstr>Labour &amp; Equip Hrs</vt:lpstr>
      <vt:lpstr>T2 - Unit Rates</vt:lpstr>
      <vt:lpstr>T3 - G&amp;A</vt:lpstr>
      <vt:lpstr>T4 - Exploration</vt:lpstr>
      <vt:lpstr>T5 - ClosurePlan</vt:lpstr>
      <vt:lpstr>T6 - Pits</vt:lpstr>
      <vt:lpstr>T7 - WSF</vt:lpstr>
      <vt:lpstr>T8 - Facilities</vt:lpstr>
      <vt:lpstr>T9 - Ponds</vt:lpstr>
      <vt:lpstr>T10 - Infrastructure</vt:lpstr>
      <vt:lpstr>T11 - Wastes</vt:lpstr>
      <vt:lpstr>T12 - Roads</vt:lpstr>
      <vt:lpstr>T13 - Water</vt:lpstr>
      <vt:lpstr>T16-Borrow</vt:lpstr>
      <vt:lpstr>T14 - MobDemob</vt:lpstr>
      <vt:lpstr>T15-ICMM</vt:lpstr>
      <vt:lpstr>T16-PCMM</vt:lpstr>
      <vt:lpstr>T17-NPV-YR0</vt:lpstr>
      <vt:lpstr>T18-NPV-YR2</vt:lpstr>
      <vt:lpstr>T19-NPV-YR5</vt:lpstr>
      <vt:lpstr>T20-NPV-EOM</vt:lpstr>
      <vt:lpstr>Lists</vt:lpstr>
      <vt:lpstr>Erosion</vt:lpstr>
      <vt:lpstr>Tailings</vt:lpstr>
      <vt:lpstr>Contingency</vt:lpstr>
      <vt:lpstr>Dozer_work</vt:lpstr>
      <vt:lpstr>EquipList</vt:lpstr>
      <vt:lpstr>EquipRates</vt:lpstr>
      <vt:lpstr>Excavator_prod</vt:lpstr>
      <vt:lpstr>LabourRates</vt:lpstr>
      <vt:lpstr>Manpower</vt:lpstr>
      <vt:lpstr>MatRate</vt:lpstr>
      <vt:lpstr>MiscRates</vt:lpstr>
      <vt:lpstr>Period</vt:lpstr>
      <vt:lpstr>'T10 - Infrastructure'!Print_Area</vt:lpstr>
      <vt:lpstr>'T11 - Wastes'!Print_Area</vt:lpstr>
      <vt:lpstr>'T12 - Roads'!Print_Area</vt:lpstr>
      <vt:lpstr>'T13 - Water'!Print_Area</vt:lpstr>
      <vt:lpstr>'T14 - MobDemob'!Print_Area</vt:lpstr>
      <vt:lpstr>'T15-ICMM'!Print_Area</vt:lpstr>
      <vt:lpstr>'T16-PCMM'!Print_Area</vt:lpstr>
      <vt:lpstr>'T17-NPV-YR0'!Print_Area</vt:lpstr>
      <vt:lpstr>'T1-Summary'!Print_Area</vt:lpstr>
      <vt:lpstr>'T2 - Unit Rates'!Print_Area</vt:lpstr>
      <vt:lpstr>'T3 - G&amp;A'!Print_Area</vt:lpstr>
      <vt:lpstr>'T4 - Exploration'!Print_Area</vt:lpstr>
      <vt:lpstr>'T5 - ClosurePlan'!Print_Area</vt:lpstr>
      <vt:lpstr>'T6 - Pits'!Print_Area</vt:lpstr>
      <vt:lpstr>'T7 - WSF'!Print_Area</vt:lpstr>
      <vt:lpstr>'T8 - Facilities'!Print_Area</vt:lpstr>
      <vt:lpstr>'T9 - Ponds'!Print_Area</vt:lpstr>
      <vt:lpstr>Productivity</vt:lpstr>
      <vt:lpstr>Progressive</vt:lpstr>
      <vt:lpstr>RehabCover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Kenneth Boldt</dc:creator>
  <cp:lastModifiedBy>Josh Moncrieff</cp:lastModifiedBy>
  <cp:lastPrinted>2024-09-04T03:51:57Z</cp:lastPrinted>
  <dcterms:created xsi:type="dcterms:W3CDTF">2016-04-28T17:37:10Z</dcterms:created>
  <dcterms:modified xsi:type="dcterms:W3CDTF">2026-05-21T05:50:08Z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0x0101007A8AABBA3359CA4F96E1DD98C535D6BB</vt:lpwstr>
  </property>
</Properties>
</file>